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TAMU\SRT\"/>
    </mc:Choice>
  </mc:AlternateContent>
  <bookViews>
    <workbookView xWindow="0" yWindow="0" windowWidth="21570" windowHeight="8145" tabRatio="817" activeTab="10"/>
  </bookViews>
  <sheets>
    <sheet name="NOx Info (Obsolete)" sheetId="3" r:id="rId1"/>
    <sheet name="Filling Info" sheetId="4" state="hidden" r:id="rId2"/>
    <sheet name="Dewar Sizing" sheetId="10" r:id="rId3"/>
    <sheet name="Filling" sheetId="8" r:id="rId4"/>
    <sheet name="Ideal Test (M&lt;.3)" sheetId="2" state="hidden" r:id="rId5"/>
    <sheet name="Ideal Main (M&lt;.3)" sheetId="6" state="hidden" r:id="rId6"/>
    <sheet name="Small Orifice" sheetId="12" r:id="rId7"/>
    <sheet name="NOx P vs T" sheetId="7" r:id="rId8"/>
    <sheet name="Oxidizer Flow Rate (Obs)" sheetId="9" r:id="rId9"/>
    <sheet name="Dynamics" sheetId="11" r:id="rId10"/>
    <sheet name="Thrust" sheetId="15" r:id="rId11"/>
  </sheets>
  <externalReferences>
    <externalReference r:id="rId1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7" i="15" l="1"/>
  <c r="B27" i="15"/>
  <c r="C27" i="15"/>
  <c r="D27" i="15" s="1"/>
  <c r="F27" i="15" s="1"/>
  <c r="E27" i="15"/>
  <c r="G27" i="15"/>
  <c r="H27" i="15" s="1"/>
  <c r="I27" i="15" s="1"/>
  <c r="A28" i="15"/>
  <c r="B28" i="15"/>
  <c r="C28" i="15"/>
  <c r="D28" i="15" s="1"/>
  <c r="A29" i="15"/>
  <c r="B29" i="15"/>
  <c r="C29" i="15"/>
  <c r="D29" i="15" s="1"/>
  <c r="A30" i="15"/>
  <c r="B30" i="15"/>
  <c r="C30" i="15"/>
  <c r="D30" i="15" s="1"/>
  <c r="A31" i="15"/>
  <c r="B31" i="15"/>
  <c r="C31" i="15"/>
  <c r="D31" i="15" s="1"/>
  <c r="A32" i="15"/>
  <c r="B32" i="15"/>
  <c r="C32" i="15"/>
  <c r="D32" i="15" s="1"/>
  <c r="A33" i="15"/>
  <c r="B33" i="15"/>
  <c r="C33" i="15"/>
  <c r="D33" i="15" s="1"/>
  <c r="A34" i="15"/>
  <c r="B34" i="15"/>
  <c r="C34" i="15"/>
  <c r="D34" i="15" s="1"/>
  <c r="A35" i="15"/>
  <c r="B35" i="15"/>
  <c r="C35" i="15"/>
  <c r="D35" i="15" s="1"/>
  <c r="A36" i="15"/>
  <c r="B36" i="15"/>
  <c r="C36" i="15"/>
  <c r="D36" i="15" s="1"/>
  <c r="A37" i="15"/>
  <c r="B37" i="15"/>
  <c r="C37" i="15"/>
  <c r="D37" i="15" s="1"/>
  <c r="A38" i="15"/>
  <c r="B38" i="15"/>
  <c r="C38" i="15"/>
  <c r="D38" i="15" s="1"/>
  <c r="A39" i="15"/>
  <c r="B39" i="15"/>
  <c r="C39" i="15"/>
  <c r="D39" i="15" s="1"/>
  <c r="A40" i="15"/>
  <c r="B40" i="15"/>
  <c r="C40" i="15"/>
  <c r="D40" i="15" s="1"/>
  <c r="A41" i="15"/>
  <c r="B41" i="15"/>
  <c r="C41" i="15"/>
  <c r="D41" i="15" s="1"/>
  <c r="A42" i="15"/>
  <c r="B42" i="15"/>
  <c r="C42" i="15"/>
  <c r="D42" i="15" s="1"/>
  <c r="A43" i="15"/>
  <c r="B43" i="15"/>
  <c r="C43" i="15"/>
  <c r="D43" i="15" s="1"/>
  <c r="A44" i="15"/>
  <c r="B44" i="15"/>
  <c r="C44" i="15"/>
  <c r="D44" i="15" s="1"/>
  <c r="A45" i="15"/>
  <c r="B45" i="15"/>
  <c r="C45" i="15"/>
  <c r="D45" i="15" s="1"/>
  <c r="A46" i="15"/>
  <c r="B46" i="15"/>
  <c r="C46" i="15"/>
  <c r="D46" i="15" s="1"/>
  <c r="A47" i="15"/>
  <c r="B47" i="15"/>
  <c r="C47" i="15"/>
  <c r="D47" i="15" s="1"/>
  <c r="A48" i="15"/>
  <c r="B48" i="15"/>
  <c r="C48" i="15"/>
  <c r="D48" i="15" s="1"/>
  <c r="A49" i="15"/>
  <c r="B49" i="15"/>
  <c r="C49" i="15"/>
  <c r="D49" i="15" s="1"/>
  <c r="A50" i="15"/>
  <c r="B50" i="15"/>
  <c r="C50" i="15"/>
  <c r="D50" i="15" s="1"/>
  <c r="A51" i="15"/>
  <c r="B51" i="15"/>
  <c r="C51" i="15"/>
  <c r="D51" i="15" s="1"/>
  <c r="A52" i="15"/>
  <c r="B52" i="15"/>
  <c r="C52" i="15"/>
  <c r="D52" i="15" s="1"/>
  <c r="A53" i="15"/>
  <c r="B53" i="15"/>
  <c r="C53" i="15"/>
  <c r="D53" i="15" s="1"/>
  <c r="A54" i="15"/>
  <c r="B54" i="15"/>
  <c r="C54" i="15"/>
  <c r="D54" i="15" s="1"/>
  <c r="A55" i="15"/>
  <c r="B55" i="15"/>
  <c r="C55" i="15"/>
  <c r="D55" i="15" s="1"/>
  <c r="A56" i="15"/>
  <c r="B56" i="15"/>
  <c r="C56" i="15"/>
  <c r="D56" i="15" s="1"/>
  <c r="A57" i="15"/>
  <c r="B57" i="15"/>
  <c r="C57" i="15"/>
  <c r="D57" i="15" s="1"/>
  <c r="A58" i="15"/>
  <c r="B58" i="15"/>
  <c r="C58" i="15"/>
  <c r="D58" i="15" s="1"/>
  <c r="A59" i="15"/>
  <c r="B59" i="15"/>
  <c r="C59" i="15"/>
  <c r="D59" i="15" s="1"/>
  <c r="A60" i="15"/>
  <c r="B60" i="15"/>
  <c r="C60" i="15"/>
  <c r="D60" i="15" s="1"/>
  <c r="A61" i="15"/>
  <c r="B61" i="15"/>
  <c r="C61" i="15"/>
  <c r="D61" i="15" s="1"/>
  <c r="A62" i="15"/>
  <c r="B62" i="15"/>
  <c r="C62" i="15"/>
  <c r="D62" i="15" s="1"/>
  <c r="A63" i="15"/>
  <c r="B63" i="15"/>
  <c r="C63" i="15"/>
  <c r="D63" i="15" s="1"/>
  <c r="A64" i="15"/>
  <c r="B64" i="15"/>
  <c r="C64" i="15"/>
  <c r="D64" i="15" s="1"/>
  <c r="A65" i="15"/>
  <c r="B65" i="15"/>
  <c r="C65" i="15"/>
  <c r="D65" i="15" s="1"/>
  <c r="A66" i="15"/>
  <c r="B66" i="15"/>
  <c r="C66" i="15"/>
  <c r="D66" i="15" s="1"/>
  <c r="A67" i="15"/>
  <c r="B67" i="15"/>
  <c r="C67" i="15"/>
  <c r="D67" i="15" s="1"/>
  <c r="A68" i="15"/>
  <c r="B68" i="15"/>
  <c r="C68" i="15"/>
  <c r="D68" i="15" s="1"/>
  <c r="A69" i="15"/>
  <c r="B69" i="15"/>
  <c r="C69" i="15"/>
  <c r="D69" i="15" s="1"/>
  <c r="A70" i="15"/>
  <c r="B70" i="15"/>
  <c r="C70" i="15"/>
  <c r="D70" i="15" s="1"/>
  <c r="A71" i="15"/>
  <c r="B71" i="15"/>
  <c r="C71" i="15"/>
  <c r="D71" i="15" s="1"/>
  <c r="A72" i="15"/>
  <c r="B72" i="15"/>
  <c r="C72" i="15"/>
  <c r="D72" i="15" s="1"/>
  <c r="A73" i="15"/>
  <c r="B73" i="15"/>
  <c r="C73" i="15"/>
  <c r="D73" i="15" s="1"/>
  <c r="A74" i="15"/>
  <c r="B74" i="15"/>
  <c r="C74" i="15"/>
  <c r="D74" i="15" s="1"/>
  <c r="A75" i="15"/>
  <c r="B75" i="15"/>
  <c r="C75" i="15"/>
  <c r="D75" i="15" s="1"/>
  <c r="A76" i="15"/>
  <c r="B76" i="15"/>
  <c r="C76" i="15"/>
  <c r="D76" i="15" s="1"/>
  <c r="A77" i="15"/>
  <c r="B77" i="15"/>
  <c r="C77" i="15"/>
  <c r="D77" i="15" s="1"/>
  <c r="A78" i="15"/>
  <c r="B78" i="15"/>
  <c r="C78" i="15"/>
  <c r="D78" i="15" s="1"/>
  <c r="A79" i="15"/>
  <c r="B79" i="15"/>
  <c r="C79" i="15"/>
  <c r="D79" i="15" s="1"/>
  <c r="A80" i="15"/>
  <c r="B80" i="15"/>
  <c r="C80" i="15"/>
  <c r="D80" i="15" s="1"/>
  <c r="A81" i="15"/>
  <c r="B81" i="15"/>
  <c r="C81" i="15"/>
  <c r="D81" i="15" s="1"/>
  <c r="A82" i="15"/>
  <c r="B82" i="15"/>
  <c r="C82" i="15"/>
  <c r="D82" i="15" s="1"/>
  <c r="A83" i="15"/>
  <c r="B83" i="15"/>
  <c r="C83" i="15"/>
  <c r="D83" i="15" s="1"/>
  <c r="A84" i="15"/>
  <c r="B84" i="15"/>
  <c r="C84" i="15"/>
  <c r="D84" i="15"/>
  <c r="A85" i="15"/>
  <c r="B85" i="15"/>
  <c r="C85" i="15"/>
  <c r="D85" i="15" s="1"/>
  <c r="A86" i="15"/>
  <c r="B86" i="15"/>
  <c r="C86" i="15"/>
  <c r="D86" i="15"/>
  <c r="A87" i="15"/>
  <c r="B87" i="15"/>
  <c r="C87" i="15"/>
  <c r="D87" i="15" s="1"/>
  <c r="A88" i="15"/>
  <c r="B88" i="15"/>
  <c r="C88" i="15"/>
  <c r="D88" i="15"/>
  <c r="A89" i="15"/>
  <c r="B89" i="15"/>
  <c r="C89" i="15"/>
  <c r="D89" i="15" s="1"/>
  <c r="A90" i="15"/>
  <c r="B90" i="15"/>
  <c r="C90" i="15"/>
  <c r="D90" i="15"/>
  <c r="A91" i="15"/>
  <c r="B91" i="15"/>
  <c r="C91" i="15"/>
  <c r="D91" i="15" s="1"/>
  <c r="A92" i="15"/>
  <c r="B92" i="15"/>
  <c r="C92" i="15"/>
  <c r="D92" i="15"/>
  <c r="A93" i="15"/>
  <c r="B93" i="15"/>
  <c r="C93" i="15"/>
  <c r="D93" i="15" s="1"/>
  <c r="A94" i="15"/>
  <c r="B94" i="15"/>
  <c r="C94" i="15"/>
  <c r="D94" i="15"/>
  <c r="A95" i="15"/>
  <c r="B95" i="15"/>
  <c r="C95" i="15"/>
  <c r="D95" i="15" s="1"/>
  <c r="A96" i="15"/>
  <c r="B96" i="15"/>
  <c r="C96" i="15"/>
  <c r="D96" i="15"/>
  <c r="A97" i="15"/>
  <c r="B97" i="15"/>
  <c r="C97" i="15"/>
  <c r="D97" i="15" s="1"/>
  <c r="A98" i="15"/>
  <c r="B98" i="15"/>
  <c r="C98" i="15"/>
  <c r="D98" i="15"/>
  <c r="A99" i="15"/>
  <c r="B99" i="15"/>
  <c r="C99" i="15"/>
  <c r="D99" i="15" s="1"/>
  <c r="A100" i="15"/>
  <c r="B100" i="15"/>
  <c r="C100" i="15"/>
  <c r="D100" i="15"/>
  <c r="A101" i="15"/>
  <c r="B101" i="15"/>
  <c r="C101" i="15"/>
  <c r="D101" i="15" s="1"/>
  <c r="A102" i="15"/>
  <c r="B102" i="15"/>
  <c r="C102" i="15"/>
  <c r="D102" i="15"/>
  <c r="A103" i="15"/>
  <c r="B103" i="15"/>
  <c r="C103" i="15"/>
  <c r="D103" i="15" s="1"/>
  <c r="A104" i="15"/>
  <c r="B104" i="15"/>
  <c r="C104" i="15"/>
  <c r="D104" i="15"/>
  <c r="A105" i="15"/>
  <c r="B105" i="15"/>
  <c r="C105" i="15"/>
  <c r="D105" i="15" s="1"/>
  <c r="A106" i="15"/>
  <c r="B106" i="15"/>
  <c r="C106" i="15"/>
  <c r="D106" i="15"/>
  <c r="A107" i="15"/>
  <c r="B107" i="15"/>
  <c r="C107" i="15"/>
  <c r="D107" i="15" s="1"/>
  <c r="A108" i="15"/>
  <c r="B108" i="15"/>
  <c r="C108" i="15"/>
  <c r="D108" i="15"/>
  <c r="A109" i="15"/>
  <c r="B109" i="15"/>
  <c r="C109" i="15"/>
  <c r="D109" i="15" s="1"/>
  <c r="A110" i="15"/>
  <c r="B110" i="15"/>
  <c r="C110" i="15"/>
  <c r="D110" i="15"/>
  <c r="A111" i="15"/>
  <c r="B111" i="15"/>
  <c r="C111" i="15"/>
  <c r="D111" i="15" s="1"/>
  <c r="A112" i="15"/>
  <c r="B112" i="15"/>
  <c r="C112" i="15"/>
  <c r="D112" i="15"/>
  <c r="A113" i="15"/>
  <c r="B113" i="15"/>
  <c r="C113" i="15"/>
  <c r="D113" i="15" s="1"/>
  <c r="A114" i="15"/>
  <c r="B114" i="15"/>
  <c r="C114" i="15"/>
  <c r="D114" i="15"/>
  <c r="A115" i="15"/>
  <c r="B115" i="15"/>
  <c r="C115" i="15"/>
  <c r="D115" i="15" s="1"/>
  <c r="A116" i="15"/>
  <c r="B116" i="15"/>
  <c r="C116" i="15"/>
  <c r="D116" i="15"/>
  <c r="A117" i="15"/>
  <c r="B117" i="15"/>
  <c r="C117" i="15"/>
  <c r="D117" i="15" s="1"/>
  <c r="A118" i="15"/>
  <c r="B118" i="15"/>
  <c r="C118" i="15"/>
  <c r="D118" i="15"/>
  <c r="A119" i="15"/>
  <c r="B119" i="15"/>
  <c r="C119" i="15"/>
  <c r="D119" i="15" s="1"/>
  <c r="A120" i="15"/>
  <c r="B120" i="15"/>
  <c r="C120" i="15"/>
  <c r="D120" i="15"/>
  <c r="A121" i="15"/>
  <c r="B121" i="15"/>
  <c r="C121" i="15"/>
  <c r="D121" i="15" s="1"/>
  <c r="A122" i="15"/>
  <c r="B122" i="15"/>
  <c r="C122" i="15"/>
  <c r="D122" i="15"/>
  <c r="A123" i="15"/>
  <c r="B123" i="15"/>
  <c r="C123" i="15"/>
  <c r="D123" i="15" s="1"/>
  <c r="A124" i="15"/>
  <c r="B124" i="15"/>
  <c r="C124" i="15"/>
  <c r="D124" i="15"/>
  <c r="A125" i="15"/>
  <c r="B125" i="15"/>
  <c r="C125" i="15"/>
  <c r="D125" i="15" s="1"/>
  <c r="A126" i="15"/>
  <c r="B126" i="15"/>
  <c r="C126" i="15"/>
  <c r="D126" i="15"/>
  <c r="A127" i="15"/>
  <c r="B127" i="15"/>
  <c r="C127" i="15"/>
  <c r="D127" i="15" s="1"/>
  <c r="A128" i="15"/>
  <c r="B128" i="15"/>
  <c r="C128" i="15"/>
  <c r="D128" i="15"/>
  <c r="A129" i="15"/>
  <c r="B129" i="15"/>
  <c r="C129" i="15"/>
  <c r="D129" i="15" s="1"/>
  <c r="A130" i="15"/>
  <c r="B130" i="15"/>
  <c r="C130" i="15"/>
  <c r="D130" i="15"/>
  <c r="A131" i="15"/>
  <c r="B131" i="15"/>
  <c r="C131" i="15"/>
  <c r="D131" i="15" s="1"/>
  <c r="A132" i="15"/>
  <c r="B132" i="15"/>
  <c r="C132" i="15"/>
  <c r="D132" i="15"/>
  <c r="A133" i="15"/>
  <c r="B133" i="15"/>
  <c r="C133" i="15"/>
  <c r="D133" i="15"/>
  <c r="A134" i="15"/>
  <c r="B134" i="15"/>
  <c r="C134" i="15"/>
  <c r="D134" i="15"/>
  <c r="A135" i="15"/>
  <c r="B135" i="15"/>
  <c r="C135" i="15"/>
  <c r="D135" i="15"/>
  <c r="A136" i="15"/>
  <c r="B136" i="15"/>
  <c r="C136" i="15"/>
  <c r="D136" i="15"/>
  <c r="A137" i="15"/>
  <c r="B137" i="15"/>
  <c r="C137" i="15"/>
  <c r="D137" i="15"/>
  <c r="A138" i="15"/>
  <c r="B138" i="15"/>
  <c r="C138" i="15"/>
  <c r="D138" i="15"/>
  <c r="A139" i="15"/>
  <c r="B139" i="15"/>
  <c r="C139" i="15"/>
  <c r="D139" i="15"/>
  <c r="A140" i="15"/>
  <c r="B140" i="15"/>
  <c r="C140" i="15"/>
  <c r="D140" i="15"/>
  <c r="A141" i="15"/>
  <c r="B141" i="15"/>
  <c r="C141" i="15"/>
  <c r="D141" i="15"/>
  <c r="A142" i="15"/>
  <c r="B142" i="15"/>
  <c r="C142" i="15"/>
  <c r="D142" i="15"/>
  <c r="A143" i="15"/>
  <c r="B143" i="15"/>
  <c r="C143" i="15"/>
  <c r="D143" i="15"/>
  <c r="A144" i="15"/>
  <c r="B144" i="15"/>
  <c r="C144" i="15"/>
  <c r="D144" i="15"/>
  <c r="A145" i="15"/>
  <c r="B145" i="15"/>
  <c r="C145" i="15"/>
  <c r="D145" i="15"/>
  <c r="A146" i="15"/>
  <c r="B146" i="15"/>
  <c r="C146" i="15"/>
  <c r="D146" i="15"/>
  <c r="A147" i="15"/>
  <c r="B147" i="15"/>
  <c r="C147" i="15"/>
  <c r="D147" i="15"/>
  <c r="A148" i="15"/>
  <c r="B148" i="15"/>
  <c r="C148" i="15"/>
  <c r="D148" i="15"/>
  <c r="A149" i="15"/>
  <c r="B149" i="15"/>
  <c r="C149" i="15"/>
  <c r="D149" i="15"/>
  <c r="A150" i="15"/>
  <c r="B150" i="15"/>
  <c r="C150" i="15"/>
  <c r="D150" i="15"/>
  <c r="A151" i="15"/>
  <c r="B151" i="15"/>
  <c r="C151" i="15"/>
  <c r="D151" i="15"/>
  <c r="A152" i="15"/>
  <c r="B152" i="15"/>
  <c r="C152" i="15"/>
  <c r="D152" i="15"/>
  <c r="A153" i="15"/>
  <c r="B153" i="15"/>
  <c r="C153" i="15"/>
  <c r="D153" i="15"/>
  <c r="A154" i="15"/>
  <c r="B154" i="15"/>
  <c r="C154" i="15"/>
  <c r="D154" i="15"/>
  <c r="A155" i="15"/>
  <c r="B155" i="15"/>
  <c r="C155" i="15"/>
  <c r="D155" i="15"/>
  <c r="A156" i="15"/>
  <c r="B156" i="15"/>
  <c r="C156" i="15"/>
  <c r="D156" i="15"/>
  <c r="A157" i="15"/>
  <c r="B157" i="15"/>
  <c r="C157" i="15"/>
  <c r="D157" i="15"/>
  <c r="A158" i="15"/>
  <c r="B158" i="15"/>
  <c r="C158" i="15"/>
  <c r="D158" i="15"/>
  <c r="A159" i="15"/>
  <c r="B159" i="15"/>
  <c r="C159" i="15"/>
  <c r="D159" i="15"/>
  <c r="A160" i="15"/>
  <c r="B160" i="15"/>
  <c r="C160" i="15"/>
  <c r="D160" i="15"/>
  <c r="A161" i="15"/>
  <c r="B161" i="15"/>
  <c r="C161" i="15"/>
  <c r="D161" i="15"/>
  <c r="A162" i="15"/>
  <c r="B162" i="15"/>
  <c r="C162" i="15"/>
  <c r="D162" i="15"/>
  <c r="A163" i="15"/>
  <c r="B163" i="15"/>
  <c r="C163" i="15"/>
  <c r="D163" i="15"/>
  <c r="A164" i="15"/>
  <c r="B164" i="15"/>
  <c r="C164" i="15"/>
  <c r="D164" i="15"/>
  <c r="A165" i="15"/>
  <c r="B165" i="15"/>
  <c r="C165" i="15"/>
  <c r="D165" i="15"/>
  <c r="A166" i="15"/>
  <c r="B166" i="15"/>
  <c r="C166" i="15"/>
  <c r="D166" i="15"/>
  <c r="A167" i="15"/>
  <c r="B167" i="15"/>
  <c r="C167" i="15"/>
  <c r="D167" i="15"/>
  <c r="A168" i="15"/>
  <c r="B168" i="15"/>
  <c r="C168" i="15"/>
  <c r="D168" i="15"/>
  <c r="A169" i="15"/>
  <c r="B169" i="15"/>
  <c r="C169" i="15"/>
  <c r="D169" i="15"/>
  <c r="A170" i="15"/>
  <c r="B170" i="15"/>
  <c r="C170" i="15"/>
  <c r="D170" i="15"/>
  <c r="A171" i="15"/>
  <c r="B171" i="15"/>
  <c r="C171" i="15"/>
  <c r="D171" i="15"/>
  <c r="A172" i="15"/>
  <c r="B172" i="15"/>
  <c r="C172" i="15"/>
  <c r="D172" i="15"/>
  <c r="A173" i="15"/>
  <c r="B173" i="15"/>
  <c r="C173" i="15"/>
  <c r="D173" i="15"/>
  <c r="A174" i="15"/>
  <c r="B174" i="15"/>
  <c r="C174" i="15"/>
  <c r="D174" i="15"/>
  <c r="A175" i="15"/>
  <c r="B175" i="15"/>
  <c r="C175" i="15"/>
  <c r="D175" i="15"/>
  <c r="A176" i="15"/>
  <c r="B176" i="15"/>
  <c r="C176" i="15"/>
  <c r="D176" i="15"/>
  <c r="A177" i="15"/>
  <c r="B177" i="15"/>
  <c r="C177" i="15"/>
  <c r="D177" i="15"/>
  <c r="A178" i="15"/>
  <c r="B178" i="15"/>
  <c r="C178" i="15"/>
  <c r="D178" i="15"/>
  <c r="A179" i="15"/>
  <c r="B179" i="15"/>
  <c r="C179" i="15"/>
  <c r="D179" i="15"/>
  <c r="A180" i="15"/>
  <c r="B180" i="15"/>
  <c r="C180" i="15"/>
  <c r="D180" i="15"/>
  <c r="A181" i="15"/>
  <c r="B181" i="15"/>
  <c r="C181" i="15"/>
  <c r="D181" i="15"/>
  <c r="A182" i="15"/>
  <c r="B182" i="15"/>
  <c r="C182" i="15"/>
  <c r="D182" i="15"/>
  <c r="A183" i="15"/>
  <c r="B183" i="15"/>
  <c r="C183" i="15"/>
  <c r="D183" i="15"/>
  <c r="A184" i="15"/>
  <c r="B184" i="15"/>
  <c r="C184" i="15"/>
  <c r="D184" i="15"/>
  <c r="A185" i="15"/>
  <c r="B185" i="15"/>
  <c r="C185" i="15"/>
  <c r="D185" i="15"/>
  <c r="A186" i="15"/>
  <c r="B186" i="15"/>
  <c r="C186" i="15"/>
  <c r="D186" i="15"/>
  <c r="A187" i="15"/>
  <c r="B187" i="15"/>
  <c r="C187" i="15"/>
  <c r="D187" i="15"/>
  <c r="A188" i="15"/>
  <c r="B188" i="15"/>
  <c r="C188" i="15"/>
  <c r="D188" i="15"/>
  <c r="A189" i="15"/>
  <c r="B189" i="15"/>
  <c r="C189" i="15"/>
  <c r="D189" i="15"/>
  <c r="A190" i="15"/>
  <c r="B190" i="15"/>
  <c r="C190" i="15"/>
  <c r="D190" i="15"/>
  <c r="A191" i="15"/>
  <c r="B191" i="15"/>
  <c r="C191" i="15"/>
  <c r="D191" i="15"/>
  <c r="A192" i="15"/>
  <c r="B192" i="15"/>
  <c r="C192" i="15"/>
  <c r="D192" i="15"/>
  <c r="A193" i="15"/>
  <c r="B193" i="15"/>
  <c r="C193" i="15"/>
  <c r="D193" i="15"/>
  <c r="A194" i="15"/>
  <c r="B194" i="15"/>
  <c r="C194" i="15"/>
  <c r="D194" i="15"/>
  <c r="A195" i="15"/>
  <c r="B195" i="15"/>
  <c r="C195" i="15"/>
  <c r="D195" i="15"/>
  <c r="A196" i="15"/>
  <c r="B196" i="15"/>
  <c r="C196" i="15"/>
  <c r="D196" i="15"/>
  <c r="A197" i="15"/>
  <c r="B197" i="15"/>
  <c r="C197" i="15"/>
  <c r="D197" i="15" s="1"/>
  <c r="A198" i="15"/>
  <c r="B198" i="15"/>
  <c r="C198" i="15"/>
  <c r="D198" i="15" s="1"/>
  <c r="A199" i="15"/>
  <c r="B199" i="15"/>
  <c r="C199" i="15"/>
  <c r="D199" i="15" s="1"/>
  <c r="A200" i="15"/>
  <c r="B200" i="15"/>
  <c r="C200" i="15"/>
  <c r="D200" i="15" s="1"/>
  <c r="A201" i="15"/>
  <c r="B201" i="15"/>
  <c r="C201" i="15"/>
  <c r="D201" i="15" s="1"/>
  <c r="A202" i="15"/>
  <c r="B202" i="15"/>
  <c r="C202" i="15"/>
  <c r="D202" i="15" s="1"/>
  <c r="A203" i="15"/>
  <c r="B203" i="15"/>
  <c r="C203" i="15"/>
  <c r="D203" i="15" s="1"/>
  <c r="A204" i="15"/>
  <c r="B204" i="15"/>
  <c r="C204" i="15"/>
  <c r="D204" i="15" s="1"/>
  <c r="A205" i="15"/>
  <c r="B205" i="15"/>
  <c r="C205" i="15"/>
  <c r="D205" i="15" s="1"/>
  <c r="A206" i="15"/>
  <c r="B206" i="15"/>
  <c r="C206" i="15"/>
  <c r="D206" i="15" s="1"/>
  <c r="A207" i="15"/>
  <c r="B207" i="15"/>
  <c r="C207" i="15"/>
  <c r="D207" i="15" s="1"/>
  <c r="A208" i="15"/>
  <c r="B208" i="15"/>
  <c r="C208" i="15"/>
  <c r="D208" i="15" s="1"/>
  <c r="A209" i="15"/>
  <c r="B209" i="15"/>
  <c r="C209" i="15"/>
  <c r="D209" i="15" s="1"/>
  <c r="A210" i="15"/>
  <c r="B210" i="15"/>
  <c r="C210" i="15"/>
  <c r="D210" i="15" s="1"/>
  <c r="A211" i="15"/>
  <c r="B211" i="15"/>
  <c r="C211" i="15"/>
  <c r="D211" i="15" s="1"/>
  <c r="A212" i="15"/>
  <c r="B212" i="15"/>
  <c r="C212" i="15"/>
  <c r="D212" i="15" s="1"/>
  <c r="A213" i="15"/>
  <c r="B213" i="15"/>
  <c r="C213" i="15"/>
  <c r="D213" i="15" s="1"/>
  <c r="A214" i="15"/>
  <c r="B214" i="15"/>
  <c r="C214" i="15"/>
  <c r="D214" i="15" s="1"/>
  <c r="A215" i="15"/>
  <c r="B215" i="15"/>
  <c r="C215" i="15"/>
  <c r="D215" i="15" s="1"/>
  <c r="A216" i="15"/>
  <c r="B216" i="15"/>
  <c r="C216" i="15"/>
  <c r="D216" i="15" s="1"/>
  <c r="A217" i="15"/>
  <c r="B217" i="15"/>
  <c r="C217" i="15"/>
  <c r="D217" i="15" s="1"/>
  <c r="A218" i="15"/>
  <c r="B218" i="15"/>
  <c r="C218" i="15"/>
  <c r="D218" i="15" s="1"/>
  <c r="A219" i="15"/>
  <c r="B219" i="15"/>
  <c r="C219" i="15"/>
  <c r="D219" i="15" s="1"/>
  <c r="A220" i="15"/>
  <c r="B220" i="15"/>
  <c r="C220" i="15"/>
  <c r="D220" i="15" s="1"/>
  <c r="A221" i="15"/>
  <c r="B221" i="15"/>
  <c r="C221" i="15"/>
  <c r="D221" i="15" s="1"/>
  <c r="A222" i="15"/>
  <c r="B222" i="15"/>
  <c r="C222" i="15"/>
  <c r="D222" i="15" s="1"/>
  <c r="A223" i="15"/>
  <c r="B223" i="15"/>
  <c r="C223" i="15"/>
  <c r="D223" i="15" s="1"/>
  <c r="A224" i="15"/>
  <c r="B224" i="15"/>
  <c r="C224" i="15"/>
  <c r="D224" i="15" s="1"/>
  <c r="A225" i="15"/>
  <c r="B225" i="15"/>
  <c r="C225" i="15"/>
  <c r="D225" i="15" s="1"/>
  <c r="A226" i="15"/>
  <c r="B226" i="15"/>
  <c r="C226" i="15"/>
  <c r="D226" i="15" s="1"/>
  <c r="A227" i="15"/>
  <c r="B227" i="15"/>
  <c r="C227" i="15"/>
  <c r="D227" i="15" s="1"/>
  <c r="A228" i="15"/>
  <c r="B228" i="15"/>
  <c r="C228" i="15"/>
  <c r="D228" i="15" s="1"/>
  <c r="A229" i="15"/>
  <c r="B229" i="15"/>
  <c r="C229" i="15"/>
  <c r="D229" i="15" s="1"/>
  <c r="A230" i="15"/>
  <c r="B230" i="15"/>
  <c r="C230" i="15"/>
  <c r="D230" i="15" s="1"/>
  <c r="A231" i="15"/>
  <c r="B231" i="15"/>
  <c r="C231" i="15"/>
  <c r="D231" i="15" s="1"/>
  <c r="A232" i="15"/>
  <c r="B232" i="15"/>
  <c r="C232" i="15"/>
  <c r="D232" i="15" s="1"/>
  <c r="A233" i="15"/>
  <c r="B233" i="15"/>
  <c r="C233" i="15"/>
  <c r="D233" i="15" s="1"/>
  <c r="A234" i="15"/>
  <c r="B234" i="15"/>
  <c r="C234" i="15"/>
  <c r="D234" i="15" s="1"/>
  <c r="A235" i="15"/>
  <c r="B235" i="15"/>
  <c r="C235" i="15"/>
  <c r="D235" i="15" s="1"/>
  <c r="A236" i="15"/>
  <c r="B236" i="15"/>
  <c r="C236" i="15"/>
  <c r="D236" i="15" s="1"/>
  <c r="A237" i="15"/>
  <c r="B237" i="15"/>
  <c r="C237" i="15"/>
  <c r="D237" i="15" s="1"/>
  <c r="A238" i="15"/>
  <c r="B238" i="15"/>
  <c r="C238" i="15"/>
  <c r="D238" i="15" s="1"/>
  <c r="A239" i="15"/>
  <c r="B239" i="15"/>
  <c r="C239" i="15"/>
  <c r="D239" i="15" s="1"/>
  <c r="A240" i="15"/>
  <c r="B240" i="15"/>
  <c r="C240" i="15"/>
  <c r="D240" i="15" s="1"/>
  <c r="A241" i="15"/>
  <c r="B241" i="15"/>
  <c r="C241" i="15"/>
  <c r="D241" i="15" s="1"/>
  <c r="A242" i="15"/>
  <c r="B242" i="15"/>
  <c r="C242" i="15"/>
  <c r="D242" i="15" s="1"/>
  <c r="A243" i="15"/>
  <c r="B243" i="15"/>
  <c r="C243" i="15"/>
  <c r="D243" i="15" s="1"/>
  <c r="A244" i="15"/>
  <c r="B244" i="15"/>
  <c r="C244" i="15"/>
  <c r="D244" i="15" s="1"/>
  <c r="A245" i="15"/>
  <c r="B245" i="15"/>
  <c r="C245" i="15"/>
  <c r="D245" i="15"/>
  <c r="A246" i="15"/>
  <c r="B246" i="15"/>
  <c r="C246" i="15"/>
  <c r="D246" i="15" s="1"/>
  <c r="A247" i="15"/>
  <c r="B247" i="15"/>
  <c r="C247" i="15"/>
  <c r="D247" i="15"/>
  <c r="A248" i="15"/>
  <c r="B248" i="15"/>
  <c r="C248" i="15"/>
  <c r="D248" i="15" s="1"/>
  <c r="A249" i="15"/>
  <c r="B249" i="15"/>
  <c r="C249" i="15"/>
  <c r="D249" i="15"/>
  <c r="A250" i="15"/>
  <c r="B250" i="15"/>
  <c r="C250" i="15"/>
  <c r="D250" i="15" s="1"/>
  <c r="A251" i="15"/>
  <c r="B251" i="15"/>
  <c r="C251" i="15"/>
  <c r="D251" i="15" s="1"/>
  <c r="A252" i="15"/>
  <c r="B252" i="15"/>
  <c r="C252" i="15"/>
  <c r="D252" i="15" s="1"/>
  <c r="A253" i="15"/>
  <c r="B253" i="15"/>
  <c r="C253" i="15"/>
  <c r="D253" i="15" s="1"/>
  <c r="A254" i="15"/>
  <c r="B254" i="15"/>
  <c r="C254" i="15"/>
  <c r="D254" i="15" s="1"/>
  <c r="A255" i="15"/>
  <c r="B255" i="15"/>
  <c r="C255" i="15"/>
  <c r="D255" i="15" s="1"/>
  <c r="A256" i="15"/>
  <c r="B256" i="15"/>
  <c r="C256" i="15"/>
  <c r="D256" i="15" s="1"/>
  <c r="A257" i="15"/>
  <c r="B257" i="15"/>
  <c r="C257" i="15"/>
  <c r="D257" i="15" s="1"/>
  <c r="A258" i="15"/>
  <c r="B258" i="15"/>
  <c r="C258" i="15"/>
  <c r="D258" i="15" s="1"/>
  <c r="A259" i="15"/>
  <c r="B259" i="15"/>
  <c r="C259" i="15"/>
  <c r="D259" i="15" s="1"/>
  <c r="A260" i="15"/>
  <c r="B260" i="15"/>
  <c r="C260" i="15"/>
  <c r="D260" i="15" s="1"/>
  <c r="A261" i="15"/>
  <c r="B261" i="15"/>
  <c r="C261" i="15"/>
  <c r="D261" i="15" s="1"/>
  <c r="A262" i="15"/>
  <c r="B262" i="15"/>
  <c r="C262" i="15"/>
  <c r="D262" i="15" s="1"/>
  <c r="A263" i="15"/>
  <c r="B263" i="15"/>
  <c r="C263" i="15"/>
  <c r="D263" i="15" s="1"/>
  <c r="A264" i="15"/>
  <c r="B264" i="15"/>
  <c r="C264" i="15"/>
  <c r="D264" i="15" s="1"/>
  <c r="A265" i="15"/>
  <c r="B265" i="15"/>
  <c r="C265" i="15"/>
  <c r="D265" i="15" s="1"/>
  <c r="A266" i="15"/>
  <c r="B266" i="15"/>
  <c r="C266" i="15"/>
  <c r="D266" i="15" s="1"/>
  <c r="A267" i="15"/>
  <c r="B267" i="15"/>
  <c r="C267" i="15"/>
  <c r="D267" i="15" s="1"/>
  <c r="A268" i="15"/>
  <c r="B268" i="15"/>
  <c r="C268" i="15"/>
  <c r="D268" i="15" s="1"/>
  <c r="A269" i="15"/>
  <c r="B269" i="15"/>
  <c r="C269" i="15"/>
  <c r="D269" i="15" s="1"/>
  <c r="A270" i="15"/>
  <c r="B270" i="15"/>
  <c r="C270" i="15"/>
  <c r="D270" i="15" s="1"/>
  <c r="A271" i="15"/>
  <c r="B271" i="15"/>
  <c r="C271" i="15"/>
  <c r="D271" i="15" s="1"/>
  <c r="A272" i="15"/>
  <c r="B272" i="15"/>
  <c r="C272" i="15"/>
  <c r="D272" i="15" s="1"/>
  <c r="A273" i="15"/>
  <c r="B273" i="15"/>
  <c r="C273" i="15"/>
  <c r="D273" i="15" s="1"/>
  <c r="A274" i="15"/>
  <c r="B274" i="15"/>
  <c r="C274" i="15"/>
  <c r="D274" i="15" s="1"/>
  <c r="A275" i="15"/>
  <c r="B275" i="15"/>
  <c r="C275" i="15"/>
  <c r="D275" i="15" s="1"/>
  <c r="A276" i="15"/>
  <c r="B276" i="15"/>
  <c r="C276" i="15"/>
  <c r="D276" i="15" s="1"/>
  <c r="A277" i="15"/>
  <c r="B277" i="15"/>
  <c r="C277" i="15"/>
  <c r="D277" i="15" s="1"/>
  <c r="A278" i="15"/>
  <c r="B278" i="15"/>
  <c r="C278" i="15"/>
  <c r="D278" i="15" s="1"/>
  <c r="A279" i="15"/>
  <c r="B279" i="15"/>
  <c r="C279" i="15"/>
  <c r="D279" i="15" s="1"/>
  <c r="A280" i="15"/>
  <c r="B280" i="15"/>
  <c r="C280" i="15"/>
  <c r="D280" i="15" s="1"/>
  <c r="A281" i="15"/>
  <c r="B281" i="15"/>
  <c r="C281" i="15"/>
  <c r="D281" i="15" s="1"/>
  <c r="A282" i="15"/>
  <c r="B282" i="15"/>
  <c r="C282" i="15"/>
  <c r="D282" i="15" s="1"/>
  <c r="A283" i="15"/>
  <c r="B283" i="15"/>
  <c r="C283" i="15"/>
  <c r="D283" i="15" s="1"/>
  <c r="A284" i="15"/>
  <c r="B284" i="15"/>
  <c r="C284" i="15"/>
  <c r="D284" i="15" s="1"/>
  <c r="A285" i="15"/>
  <c r="B285" i="15"/>
  <c r="C285" i="15"/>
  <c r="D285" i="15"/>
  <c r="A286" i="15"/>
  <c r="B286" i="15"/>
  <c r="C286" i="15"/>
  <c r="D286" i="15" s="1"/>
  <c r="A287" i="15"/>
  <c r="B287" i="15"/>
  <c r="C287" i="15"/>
  <c r="D287" i="15"/>
  <c r="A288" i="15"/>
  <c r="B288" i="15"/>
  <c r="C288" i="15"/>
  <c r="D288" i="15" s="1"/>
  <c r="A289" i="15"/>
  <c r="B289" i="15"/>
  <c r="C289" i="15"/>
  <c r="D289" i="15"/>
  <c r="A290" i="15"/>
  <c r="B290" i="15"/>
  <c r="C290" i="15"/>
  <c r="D290" i="15" s="1"/>
  <c r="A291" i="15"/>
  <c r="B291" i="15"/>
  <c r="C291" i="15"/>
  <c r="D291" i="15"/>
  <c r="A292" i="15"/>
  <c r="B292" i="15"/>
  <c r="C292" i="15"/>
  <c r="D292" i="15" s="1"/>
  <c r="A293" i="15"/>
  <c r="B293" i="15"/>
  <c r="C293" i="15"/>
  <c r="D293" i="15"/>
  <c r="A294" i="15"/>
  <c r="B294" i="15"/>
  <c r="C294" i="15"/>
  <c r="D294" i="15" s="1"/>
  <c r="A295" i="15"/>
  <c r="B295" i="15"/>
  <c r="C295" i="15"/>
  <c r="D295" i="15"/>
  <c r="A296" i="15"/>
  <c r="B296" i="15"/>
  <c r="C296" i="15"/>
  <c r="D296" i="15" s="1"/>
  <c r="A297" i="15"/>
  <c r="B297" i="15"/>
  <c r="C297" i="15"/>
  <c r="D297" i="15"/>
  <c r="A298" i="15"/>
  <c r="B298" i="15"/>
  <c r="C298" i="15"/>
  <c r="D298" i="15" s="1"/>
  <c r="A299" i="15"/>
  <c r="B299" i="15"/>
  <c r="C299" i="15"/>
  <c r="D299" i="15"/>
  <c r="A300" i="15"/>
  <c r="B300" i="15"/>
  <c r="C300" i="15"/>
  <c r="D300" i="15" s="1"/>
  <c r="A301" i="15"/>
  <c r="B301" i="15"/>
  <c r="C301" i="15"/>
  <c r="D301" i="15"/>
  <c r="A302" i="15"/>
  <c r="B302" i="15"/>
  <c r="C302" i="15"/>
  <c r="D302" i="15" s="1"/>
  <c r="A303" i="15"/>
  <c r="B303" i="15"/>
  <c r="C303" i="15"/>
  <c r="D303" i="15"/>
  <c r="A304" i="15"/>
  <c r="B304" i="15"/>
  <c r="C304" i="15"/>
  <c r="D304" i="15" s="1"/>
  <c r="A305" i="15"/>
  <c r="B305" i="15"/>
  <c r="C305" i="15"/>
  <c r="D305" i="15"/>
  <c r="A306" i="15"/>
  <c r="B306" i="15"/>
  <c r="C306" i="15"/>
  <c r="D306" i="15" s="1"/>
  <c r="A307" i="15"/>
  <c r="B307" i="15"/>
  <c r="C307" i="15"/>
  <c r="D307" i="15"/>
  <c r="A308" i="15"/>
  <c r="B308" i="15"/>
  <c r="C308" i="15"/>
  <c r="D308" i="15" s="1"/>
  <c r="A309" i="15"/>
  <c r="B309" i="15"/>
  <c r="C309" i="15"/>
  <c r="D309" i="15"/>
  <c r="A310" i="15"/>
  <c r="B310" i="15"/>
  <c r="C310" i="15"/>
  <c r="D310" i="15" s="1"/>
  <c r="A311" i="15"/>
  <c r="B311" i="15"/>
  <c r="C311" i="15"/>
  <c r="D311" i="15"/>
  <c r="A312" i="15"/>
  <c r="B312" i="15"/>
  <c r="C312" i="15"/>
  <c r="D312" i="15" s="1"/>
  <c r="A313" i="15"/>
  <c r="B313" i="15"/>
  <c r="C313" i="15"/>
  <c r="D313" i="15" s="1"/>
  <c r="A314" i="15"/>
  <c r="B314" i="15"/>
  <c r="C314" i="15"/>
  <c r="D314" i="15" s="1"/>
  <c r="A315" i="15"/>
  <c r="B315" i="15"/>
  <c r="C315" i="15"/>
  <c r="D315" i="15"/>
  <c r="A316" i="15"/>
  <c r="B316" i="15"/>
  <c r="C316" i="15"/>
  <c r="D316" i="15" s="1"/>
  <c r="A317" i="15"/>
  <c r="B317" i="15"/>
  <c r="C317" i="15"/>
  <c r="D317" i="15"/>
  <c r="A318" i="15"/>
  <c r="B318" i="15"/>
  <c r="C318" i="15"/>
  <c r="D318" i="15" s="1"/>
  <c r="A319" i="15"/>
  <c r="B319" i="15"/>
  <c r="C319" i="15"/>
  <c r="D319" i="15" s="1"/>
  <c r="A320" i="15"/>
  <c r="B320" i="15"/>
  <c r="C320" i="15"/>
  <c r="D320" i="15" s="1"/>
  <c r="A321" i="15"/>
  <c r="B321" i="15"/>
  <c r="C321" i="15"/>
  <c r="D321" i="15"/>
  <c r="A322" i="15"/>
  <c r="B322" i="15"/>
  <c r="C322" i="15"/>
  <c r="D322" i="15" s="1"/>
  <c r="A323" i="15"/>
  <c r="B323" i="15"/>
  <c r="C323" i="15"/>
  <c r="D323" i="15" s="1"/>
  <c r="A324" i="15"/>
  <c r="B324" i="15"/>
  <c r="C324" i="15"/>
  <c r="D324" i="15" s="1"/>
  <c r="A325" i="15"/>
  <c r="B325" i="15"/>
  <c r="C325" i="15"/>
  <c r="D325" i="15" s="1"/>
  <c r="A326" i="15"/>
  <c r="B326" i="15"/>
  <c r="C326" i="15"/>
  <c r="D326" i="15" s="1"/>
  <c r="A327" i="15"/>
  <c r="B327" i="15"/>
  <c r="C327" i="15"/>
  <c r="D327" i="15"/>
  <c r="A328" i="15"/>
  <c r="B328" i="15"/>
  <c r="C328" i="15"/>
  <c r="D328" i="15" s="1"/>
  <c r="A329" i="15"/>
  <c r="B329" i="15"/>
  <c r="C329" i="15"/>
  <c r="D329" i="15" s="1"/>
  <c r="A330" i="15"/>
  <c r="B330" i="15"/>
  <c r="C330" i="15"/>
  <c r="D330" i="15" s="1"/>
  <c r="A331" i="15"/>
  <c r="B331" i="15"/>
  <c r="C331" i="15"/>
  <c r="D331" i="15"/>
  <c r="A332" i="15"/>
  <c r="B332" i="15"/>
  <c r="C332" i="15"/>
  <c r="D332" i="15"/>
  <c r="A333" i="15"/>
  <c r="B333" i="15"/>
  <c r="C333" i="15"/>
  <c r="D333" i="15" s="1"/>
  <c r="A334" i="15"/>
  <c r="B334" i="15"/>
  <c r="C334" i="15"/>
  <c r="D334" i="15" s="1"/>
  <c r="A335" i="15"/>
  <c r="B335" i="15"/>
  <c r="C335" i="15"/>
  <c r="D335" i="15"/>
  <c r="A336" i="15"/>
  <c r="B336" i="15"/>
  <c r="C336" i="15"/>
  <c r="D336" i="15"/>
  <c r="A337" i="15"/>
  <c r="B337" i="15"/>
  <c r="C337" i="15"/>
  <c r="D337" i="15" s="1"/>
  <c r="A338" i="15"/>
  <c r="B338" i="15"/>
  <c r="C338" i="15"/>
  <c r="D338" i="15"/>
  <c r="A339" i="15"/>
  <c r="B339" i="15"/>
  <c r="C339" i="15"/>
  <c r="D339" i="15" s="1"/>
  <c r="A340" i="15"/>
  <c r="B340" i="15"/>
  <c r="C340" i="15"/>
  <c r="D340" i="15"/>
  <c r="A341" i="15"/>
  <c r="B341" i="15"/>
  <c r="C341" i="15"/>
  <c r="D341" i="15" s="1"/>
  <c r="A342" i="15"/>
  <c r="B342" i="15"/>
  <c r="C342" i="15"/>
  <c r="D342" i="15"/>
  <c r="A343" i="15"/>
  <c r="B343" i="15"/>
  <c r="C343" i="15"/>
  <c r="D343" i="15" s="1"/>
  <c r="A344" i="15"/>
  <c r="B344" i="15"/>
  <c r="C344" i="15"/>
  <c r="D344" i="15"/>
  <c r="A345" i="15"/>
  <c r="B345" i="15"/>
  <c r="C345" i="15"/>
  <c r="D345" i="15" s="1"/>
  <c r="A346" i="15"/>
  <c r="B346" i="15"/>
  <c r="C346" i="15"/>
  <c r="D346" i="15"/>
  <c r="A347" i="15"/>
  <c r="B347" i="15"/>
  <c r="C347" i="15"/>
  <c r="D347" i="15" s="1"/>
  <c r="A348" i="15"/>
  <c r="B348" i="15"/>
  <c r="C348" i="15"/>
  <c r="D348" i="15"/>
  <c r="A349" i="15"/>
  <c r="B349" i="15"/>
  <c r="C349" i="15"/>
  <c r="D349" i="15" s="1"/>
  <c r="A350" i="15"/>
  <c r="B350" i="15"/>
  <c r="C350" i="15"/>
  <c r="D350" i="15"/>
  <c r="A351" i="15"/>
  <c r="B351" i="15"/>
  <c r="C351" i="15"/>
  <c r="D351" i="15" s="1"/>
  <c r="A352" i="15"/>
  <c r="B352" i="15"/>
  <c r="C352" i="15"/>
  <c r="D352" i="15"/>
  <c r="A353" i="15"/>
  <c r="B353" i="15"/>
  <c r="C353" i="15"/>
  <c r="D353" i="15" s="1"/>
  <c r="A354" i="15"/>
  <c r="B354" i="15"/>
  <c r="C354" i="15"/>
  <c r="D354" i="15"/>
  <c r="A355" i="15"/>
  <c r="B355" i="15"/>
  <c r="C355" i="15"/>
  <c r="D355" i="15" s="1"/>
  <c r="A356" i="15"/>
  <c r="B356" i="15"/>
  <c r="C356" i="15"/>
  <c r="D356" i="15"/>
  <c r="A357" i="15"/>
  <c r="B357" i="15"/>
  <c r="C357" i="15"/>
  <c r="D357" i="15" s="1"/>
  <c r="A358" i="15"/>
  <c r="B358" i="15"/>
  <c r="C358" i="15"/>
  <c r="D358" i="15"/>
  <c r="A359" i="15"/>
  <c r="B359" i="15"/>
  <c r="C359" i="15"/>
  <c r="D359" i="15" s="1"/>
  <c r="A360" i="15"/>
  <c r="B360" i="15"/>
  <c r="C360" i="15"/>
  <c r="D360" i="15" s="1"/>
  <c r="A361" i="15"/>
  <c r="B361" i="15"/>
  <c r="C361" i="15"/>
  <c r="D361" i="15" s="1"/>
  <c r="A362" i="15"/>
  <c r="B362" i="15"/>
  <c r="C362" i="15"/>
  <c r="D362" i="15"/>
  <c r="A363" i="15"/>
  <c r="B363" i="15"/>
  <c r="C363" i="15"/>
  <c r="D363" i="15" s="1"/>
  <c r="A364" i="15"/>
  <c r="B364" i="15"/>
  <c r="C364" i="15"/>
  <c r="D364" i="15" s="1"/>
  <c r="A365" i="15"/>
  <c r="B365" i="15"/>
  <c r="C365" i="15"/>
  <c r="D365" i="15" s="1"/>
  <c r="A366" i="15"/>
  <c r="B366" i="15"/>
  <c r="C366" i="15"/>
  <c r="D366" i="15" s="1"/>
  <c r="A367" i="15"/>
  <c r="B367" i="15"/>
  <c r="C367" i="15"/>
  <c r="D367" i="15" s="1"/>
  <c r="A368" i="15"/>
  <c r="B368" i="15"/>
  <c r="C368" i="15"/>
  <c r="D368" i="15"/>
  <c r="A369" i="15"/>
  <c r="B369" i="15"/>
  <c r="C369" i="15"/>
  <c r="D369" i="15" s="1"/>
  <c r="A370" i="15"/>
  <c r="B370" i="15"/>
  <c r="C370" i="15"/>
  <c r="D370" i="15"/>
  <c r="A371" i="15"/>
  <c r="B371" i="15"/>
  <c r="C371" i="15"/>
  <c r="D371" i="15" s="1"/>
  <c r="A372" i="15"/>
  <c r="B372" i="15"/>
  <c r="C372" i="15"/>
  <c r="D372" i="15"/>
  <c r="A373" i="15"/>
  <c r="B373" i="15"/>
  <c r="C373" i="15"/>
  <c r="D373" i="15" s="1"/>
  <c r="A374" i="15"/>
  <c r="B374" i="15"/>
  <c r="C374" i="15"/>
  <c r="D374" i="15"/>
  <c r="A375" i="15"/>
  <c r="B375" i="15"/>
  <c r="C375" i="15"/>
  <c r="D375" i="15"/>
  <c r="A376" i="15"/>
  <c r="B376" i="15"/>
  <c r="C376" i="15"/>
  <c r="D376" i="15"/>
  <c r="A377" i="15"/>
  <c r="B377" i="15"/>
  <c r="C377" i="15"/>
  <c r="D377" i="15"/>
  <c r="A378" i="15"/>
  <c r="B378" i="15"/>
  <c r="C378" i="15"/>
  <c r="D378" i="15"/>
  <c r="A379" i="15"/>
  <c r="B379" i="15"/>
  <c r="C379" i="15"/>
  <c r="D379" i="15"/>
  <c r="A380" i="15"/>
  <c r="B380" i="15"/>
  <c r="C380" i="15"/>
  <c r="D380" i="15"/>
  <c r="A381" i="15"/>
  <c r="B381" i="15"/>
  <c r="C381" i="15"/>
  <c r="D381" i="15"/>
  <c r="A382" i="15"/>
  <c r="B382" i="15"/>
  <c r="C382" i="15"/>
  <c r="D382" i="15"/>
  <c r="A383" i="15"/>
  <c r="B383" i="15"/>
  <c r="C383" i="15"/>
  <c r="D383" i="15"/>
  <c r="A384" i="15"/>
  <c r="B384" i="15"/>
  <c r="C384" i="15"/>
  <c r="D384" i="15"/>
  <c r="A385" i="15"/>
  <c r="B385" i="15"/>
  <c r="C385" i="15"/>
  <c r="D385" i="15"/>
  <c r="A386" i="15"/>
  <c r="B386" i="15"/>
  <c r="C386" i="15"/>
  <c r="D386" i="15"/>
  <c r="A387" i="15"/>
  <c r="B387" i="15"/>
  <c r="C387" i="15"/>
  <c r="D387" i="15"/>
  <c r="A388" i="15"/>
  <c r="B388" i="15"/>
  <c r="C388" i="15"/>
  <c r="D388" i="15"/>
  <c r="A389" i="15"/>
  <c r="B389" i="15"/>
  <c r="C389" i="15"/>
  <c r="D389" i="15"/>
  <c r="A390" i="15"/>
  <c r="B390" i="15"/>
  <c r="C390" i="15"/>
  <c r="D390" i="15"/>
  <c r="A391" i="15"/>
  <c r="B391" i="15"/>
  <c r="C391" i="15"/>
  <c r="D391" i="15"/>
  <c r="A392" i="15"/>
  <c r="B392" i="15"/>
  <c r="C392" i="15"/>
  <c r="D392" i="15"/>
  <c r="A393" i="15"/>
  <c r="B393" i="15"/>
  <c r="C393" i="15"/>
  <c r="D393" i="15"/>
  <c r="A394" i="15"/>
  <c r="B394" i="15"/>
  <c r="C394" i="15"/>
  <c r="D394" i="15"/>
  <c r="A395" i="15"/>
  <c r="B395" i="15"/>
  <c r="C395" i="15"/>
  <c r="D395" i="15"/>
  <c r="A396" i="15"/>
  <c r="B396" i="15"/>
  <c r="C396" i="15"/>
  <c r="D396" i="15"/>
  <c r="A397" i="15"/>
  <c r="B397" i="15"/>
  <c r="C397" i="15"/>
  <c r="D397" i="15"/>
  <c r="A398" i="15"/>
  <c r="B398" i="15"/>
  <c r="C398" i="15"/>
  <c r="D398" i="15"/>
  <c r="A399" i="15"/>
  <c r="B399" i="15"/>
  <c r="C399" i="15"/>
  <c r="D399" i="15"/>
  <c r="A400" i="15"/>
  <c r="B400" i="15"/>
  <c r="C400" i="15"/>
  <c r="D400" i="15"/>
  <c r="A401" i="15"/>
  <c r="B401" i="15"/>
  <c r="C401" i="15"/>
  <c r="D401" i="15"/>
  <c r="A402" i="15"/>
  <c r="B402" i="15"/>
  <c r="C402" i="15"/>
  <c r="D402" i="15"/>
  <c r="A403" i="15"/>
  <c r="B403" i="15"/>
  <c r="C403" i="15"/>
  <c r="D403" i="15"/>
  <c r="A404" i="15"/>
  <c r="B404" i="15"/>
  <c r="C404" i="15"/>
  <c r="D404" i="15"/>
  <c r="A405" i="15"/>
  <c r="B405" i="15"/>
  <c r="C405" i="15"/>
  <c r="D405" i="15"/>
  <c r="A406" i="15"/>
  <c r="B406" i="15"/>
  <c r="C406" i="15"/>
  <c r="D406" i="15"/>
  <c r="A407" i="15"/>
  <c r="B407" i="15"/>
  <c r="C407" i="15"/>
  <c r="D407" i="15"/>
  <c r="A408" i="15"/>
  <c r="B408" i="15"/>
  <c r="C408" i="15"/>
  <c r="D408" i="15"/>
  <c r="A409" i="15"/>
  <c r="B409" i="15"/>
  <c r="C409" i="15"/>
  <c r="D409" i="15"/>
  <c r="A410" i="15"/>
  <c r="B410" i="15"/>
  <c r="C410" i="15"/>
  <c r="D410" i="15"/>
  <c r="A411" i="15"/>
  <c r="B411" i="15"/>
  <c r="C411" i="15"/>
  <c r="D411" i="15"/>
  <c r="A412" i="15"/>
  <c r="B412" i="15"/>
  <c r="C412" i="15"/>
  <c r="D412" i="15"/>
  <c r="A413" i="15"/>
  <c r="B413" i="15"/>
  <c r="C413" i="15"/>
  <c r="D413" i="15"/>
  <c r="A414" i="15"/>
  <c r="B414" i="15"/>
  <c r="C414" i="15"/>
  <c r="D414" i="15"/>
  <c r="A415" i="15"/>
  <c r="B415" i="15"/>
  <c r="C415" i="15"/>
  <c r="D415" i="15"/>
  <c r="A416" i="15"/>
  <c r="B416" i="15"/>
  <c r="C416" i="15"/>
  <c r="D416" i="15"/>
  <c r="A417" i="15"/>
  <c r="B417" i="15"/>
  <c r="C417" i="15"/>
  <c r="D417" i="15"/>
  <c r="A418" i="15"/>
  <c r="B418" i="15"/>
  <c r="C418" i="15"/>
  <c r="D418" i="15"/>
  <c r="A419" i="15"/>
  <c r="B419" i="15"/>
  <c r="C419" i="15"/>
  <c r="D419" i="15"/>
  <c r="A420" i="15"/>
  <c r="B420" i="15"/>
  <c r="C420" i="15"/>
  <c r="D420" i="15"/>
  <c r="A421" i="15"/>
  <c r="B421" i="15"/>
  <c r="C421" i="15"/>
  <c r="D421" i="15"/>
  <c r="A422" i="15"/>
  <c r="B422" i="15"/>
  <c r="C422" i="15"/>
  <c r="D422" i="15"/>
  <c r="A423" i="15"/>
  <c r="B423" i="15"/>
  <c r="C423" i="15"/>
  <c r="D423" i="15"/>
  <c r="A424" i="15"/>
  <c r="B424" i="15"/>
  <c r="C424" i="15"/>
  <c r="D424" i="15"/>
  <c r="A425" i="15"/>
  <c r="B425" i="15"/>
  <c r="C425" i="15"/>
  <c r="D425" i="15"/>
  <c r="A426" i="15"/>
  <c r="B426" i="15"/>
  <c r="C426" i="15"/>
  <c r="D426" i="15"/>
  <c r="A427" i="15"/>
  <c r="B427" i="15"/>
  <c r="C427" i="15"/>
  <c r="D427" i="15"/>
  <c r="A428" i="15"/>
  <c r="B428" i="15"/>
  <c r="C428" i="15"/>
  <c r="D428" i="15"/>
  <c r="A429" i="15"/>
  <c r="B429" i="15"/>
  <c r="C429" i="15"/>
  <c r="D429" i="15"/>
  <c r="A430" i="15"/>
  <c r="B430" i="15"/>
  <c r="C430" i="15"/>
  <c r="D430" i="15"/>
  <c r="A431" i="15"/>
  <c r="B431" i="15"/>
  <c r="C431" i="15"/>
  <c r="D431" i="15"/>
  <c r="A432" i="15"/>
  <c r="B432" i="15"/>
  <c r="C432" i="15"/>
  <c r="D432" i="15"/>
  <c r="A433" i="15"/>
  <c r="B433" i="15"/>
  <c r="C433" i="15"/>
  <c r="D433" i="15"/>
  <c r="A434" i="15"/>
  <c r="B434" i="15"/>
  <c r="C434" i="15"/>
  <c r="D434" i="15" s="1"/>
  <c r="A435" i="15"/>
  <c r="B435" i="15"/>
  <c r="C435" i="15"/>
  <c r="D435" i="15"/>
  <c r="A436" i="15"/>
  <c r="B436" i="15"/>
  <c r="C436" i="15"/>
  <c r="D436" i="15" s="1"/>
  <c r="A437" i="15"/>
  <c r="B437" i="15"/>
  <c r="C437" i="15"/>
  <c r="D437" i="15"/>
  <c r="A438" i="15"/>
  <c r="B438" i="15"/>
  <c r="C438" i="15"/>
  <c r="D438" i="15" s="1"/>
  <c r="A439" i="15"/>
  <c r="B439" i="15"/>
  <c r="C439" i="15"/>
  <c r="D439" i="15"/>
  <c r="A440" i="15"/>
  <c r="B440" i="15"/>
  <c r="C440" i="15"/>
  <c r="D440" i="15" s="1"/>
  <c r="A441" i="15"/>
  <c r="B441" i="15"/>
  <c r="C441" i="15"/>
  <c r="D441" i="15"/>
  <c r="A442" i="15"/>
  <c r="B442" i="15"/>
  <c r="C442" i="15"/>
  <c r="D442" i="15" s="1"/>
  <c r="A443" i="15"/>
  <c r="B443" i="15"/>
  <c r="C443" i="15"/>
  <c r="D443" i="15"/>
  <c r="A444" i="15"/>
  <c r="B444" i="15"/>
  <c r="C444" i="15"/>
  <c r="D444" i="15" s="1"/>
  <c r="A445" i="15"/>
  <c r="B445" i="15"/>
  <c r="C445" i="15"/>
  <c r="D445" i="15"/>
  <c r="A446" i="15"/>
  <c r="B446" i="15"/>
  <c r="C446" i="15"/>
  <c r="D446" i="15" s="1"/>
  <c r="A447" i="15"/>
  <c r="B447" i="15"/>
  <c r="C447" i="15"/>
  <c r="D447" i="15"/>
  <c r="A448" i="15"/>
  <c r="B448" i="15"/>
  <c r="C448" i="15"/>
  <c r="D448" i="15" s="1"/>
  <c r="A449" i="15"/>
  <c r="B449" i="15"/>
  <c r="C449" i="15"/>
  <c r="D449" i="15"/>
  <c r="A450" i="15"/>
  <c r="B450" i="15"/>
  <c r="C450" i="15"/>
  <c r="D450" i="15" s="1"/>
  <c r="A451" i="15"/>
  <c r="B451" i="15"/>
  <c r="C451" i="15"/>
  <c r="D451" i="15"/>
  <c r="A452" i="15"/>
  <c r="B452" i="15"/>
  <c r="C452" i="15"/>
  <c r="D452" i="15" s="1"/>
  <c r="A453" i="15"/>
  <c r="B453" i="15"/>
  <c r="C453" i="15"/>
  <c r="D453" i="15"/>
  <c r="A454" i="15"/>
  <c r="B454" i="15"/>
  <c r="C454" i="15"/>
  <c r="D454" i="15" s="1"/>
  <c r="A455" i="15"/>
  <c r="B455" i="15"/>
  <c r="C455" i="15"/>
  <c r="D455" i="15"/>
  <c r="A456" i="15"/>
  <c r="B456" i="15"/>
  <c r="C456" i="15"/>
  <c r="D456" i="15" s="1"/>
  <c r="A457" i="15"/>
  <c r="B457" i="15"/>
  <c r="C457" i="15"/>
  <c r="D457" i="15"/>
  <c r="A458" i="15"/>
  <c r="B458" i="15"/>
  <c r="C458" i="15"/>
  <c r="D458" i="15" s="1"/>
  <c r="A459" i="15"/>
  <c r="B459" i="15"/>
  <c r="C459" i="15"/>
  <c r="D459" i="15"/>
  <c r="A460" i="15"/>
  <c r="B460" i="15"/>
  <c r="C460" i="15"/>
  <c r="D460" i="15" s="1"/>
  <c r="A461" i="15"/>
  <c r="B461" i="15"/>
  <c r="C461" i="15"/>
  <c r="D461" i="15"/>
  <c r="A462" i="15"/>
  <c r="B462" i="15"/>
  <c r="C462" i="15"/>
  <c r="D462" i="15" s="1"/>
  <c r="A463" i="15"/>
  <c r="B463" i="15"/>
  <c r="C463" i="15"/>
  <c r="D463" i="15"/>
  <c r="A464" i="15"/>
  <c r="B464" i="15"/>
  <c r="C464" i="15"/>
  <c r="D464" i="15" s="1"/>
  <c r="A465" i="15"/>
  <c r="B465" i="15"/>
  <c r="C465" i="15"/>
  <c r="D465" i="15"/>
  <c r="A466" i="15"/>
  <c r="B466" i="15"/>
  <c r="C466" i="15"/>
  <c r="D466" i="15" s="1"/>
  <c r="A467" i="15"/>
  <c r="B467" i="15"/>
  <c r="C467" i="15"/>
  <c r="D467" i="15"/>
  <c r="A468" i="15"/>
  <c r="B468" i="15"/>
  <c r="C468" i="15"/>
  <c r="D468" i="15" s="1"/>
  <c r="A469" i="15"/>
  <c r="B469" i="15"/>
  <c r="C469" i="15"/>
  <c r="D469" i="15"/>
  <c r="A470" i="15"/>
  <c r="B470" i="15"/>
  <c r="C470" i="15"/>
  <c r="D470" i="15" s="1"/>
  <c r="A471" i="15"/>
  <c r="B471" i="15"/>
  <c r="C471" i="15"/>
  <c r="D471" i="15"/>
  <c r="A472" i="15"/>
  <c r="B472" i="15"/>
  <c r="C472" i="15"/>
  <c r="D472" i="15" s="1"/>
  <c r="A473" i="15"/>
  <c r="B473" i="15"/>
  <c r="C473" i="15"/>
  <c r="D473" i="15"/>
  <c r="A474" i="15"/>
  <c r="B474" i="15"/>
  <c r="C474" i="15"/>
  <c r="D474" i="15" s="1"/>
  <c r="A475" i="15"/>
  <c r="B475" i="15"/>
  <c r="C475" i="15"/>
  <c r="D475" i="15"/>
  <c r="A476" i="15"/>
  <c r="B476" i="15"/>
  <c r="C476" i="15"/>
  <c r="D476" i="15" s="1"/>
  <c r="A477" i="15"/>
  <c r="B477" i="15"/>
  <c r="C477" i="15"/>
  <c r="D477" i="15"/>
  <c r="A478" i="15"/>
  <c r="B478" i="15"/>
  <c r="C478" i="15"/>
  <c r="D478" i="15" s="1"/>
  <c r="A479" i="15"/>
  <c r="B479" i="15"/>
  <c r="C479" i="15"/>
  <c r="D479" i="15"/>
  <c r="A480" i="15"/>
  <c r="B480" i="15"/>
  <c r="C480" i="15"/>
  <c r="D480" i="15" s="1"/>
  <c r="A481" i="15"/>
  <c r="B481" i="15"/>
  <c r="C481" i="15"/>
  <c r="D481" i="15"/>
  <c r="A482" i="15"/>
  <c r="B482" i="15"/>
  <c r="C482" i="15"/>
  <c r="D482" i="15" s="1"/>
  <c r="A483" i="15"/>
  <c r="B483" i="15"/>
  <c r="C483" i="15"/>
  <c r="D483" i="15"/>
  <c r="A484" i="15"/>
  <c r="B484" i="15"/>
  <c r="C484" i="15"/>
  <c r="D484" i="15" s="1"/>
  <c r="A485" i="15"/>
  <c r="B485" i="15"/>
  <c r="C485" i="15"/>
  <c r="D485" i="15"/>
  <c r="A486" i="15"/>
  <c r="B486" i="15"/>
  <c r="C486" i="15"/>
  <c r="D486" i="15" s="1"/>
  <c r="A487" i="15"/>
  <c r="B487" i="15"/>
  <c r="C487" i="15"/>
  <c r="D487" i="15" s="1"/>
  <c r="A488" i="15"/>
  <c r="B488" i="15"/>
  <c r="C488" i="15"/>
  <c r="D488" i="15" s="1"/>
  <c r="A489" i="15"/>
  <c r="B489" i="15"/>
  <c r="C489" i="15"/>
  <c r="D489" i="15" s="1"/>
  <c r="A490" i="15"/>
  <c r="B490" i="15"/>
  <c r="C490" i="15"/>
  <c r="D490" i="15" s="1"/>
  <c r="A491" i="15"/>
  <c r="B491" i="15"/>
  <c r="C491" i="15"/>
  <c r="D491" i="15" s="1"/>
  <c r="A492" i="15"/>
  <c r="B492" i="15"/>
  <c r="C492" i="15"/>
  <c r="D492" i="15" s="1"/>
  <c r="A493" i="15"/>
  <c r="B493" i="15"/>
  <c r="C493" i="15"/>
  <c r="D493" i="15"/>
  <c r="A494" i="15"/>
  <c r="B494" i="15"/>
  <c r="C494" i="15"/>
  <c r="D494" i="15" s="1"/>
  <c r="A495" i="15"/>
  <c r="B495" i="15"/>
  <c r="C495" i="15"/>
  <c r="D495" i="15" s="1"/>
  <c r="A496" i="15"/>
  <c r="B496" i="15"/>
  <c r="C496" i="15"/>
  <c r="D496" i="15" s="1"/>
  <c r="A497" i="15"/>
  <c r="B497" i="15"/>
  <c r="C497" i="15"/>
  <c r="D497" i="15" s="1"/>
  <c r="A498" i="15"/>
  <c r="B498" i="15"/>
  <c r="C498" i="15"/>
  <c r="D498" i="15" s="1"/>
  <c r="A499" i="15"/>
  <c r="B499" i="15"/>
  <c r="C499" i="15"/>
  <c r="D499" i="15"/>
  <c r="A500" i="15"/>
  <c r="B500" i="15"/>
  <c r="C500" i="15"/>
  <c r="D500" i="15" s="1"/>
  <c r="A501" i="15"/>
  <c r="B501" i="15"/>
  <c r="C501" i="15"/>
  <c r="D501" i="15" s="1"/>
  <c r="A502" i="15"/>
  <c r="B502" i="15"/>
  <c r="C502" i="15"/>
  <c r="D502" i="15" s="1"/>
  <c r="A503" i="15"/>
  <c r="B503" i="15"/>
  <c r="C503" i="15"/>
  <c r="D503" i="15" s="1"/>
  <c r="A504" i="15"/>
  <c r="B504" i="15"/>
  <c r="C504" i="15"/>
  <c r="D504" i="15" s="1"/>
  <c r="A505" i="15"/>
  <c r="B505" i="15"/>
  <c r="C505" i="15"/>
  <c r="D505" i="15" s="1"/>
  <c r="A506" i="15"/>
  <c r="B506" i="15"/>
  <c r="C506" i="15"/>
  <c r="D506" i="15" s="1"/>
  <c r="A507" i="15"/>
  <c r="B507" i="15"/>
  <c r="C507" i="15"/>
  <c r="D507" i="15" s="1"/>
  <c r="A508" i="15"/>
  <c r="B508" i="15"/>
  <c r="C508" i="15"/>
  <c r="D508" i="15" s="1"/>
  <c r="A509" i="15"/>
  <c r="B509" i="15"/>
  <c r="C509" i="15"/>
  <c r="D509" i="15" s="1"/>
  <c r="A510" i="15"/>
  <c r="B510" i="15"/>
  <c r="C510" i="15"/>
  <c r="D510" i="15" s="1"/>
  <c r="A511" i="15"/>
  <c r="B511" i="15"/>
  <c r="C511" i="15"/>
  <c r="D511" i="15" s="1"/>
  <c r="A512" i="15"/>
  <c r="B512" i="15"/>
  <c r="C512" i="15"/>
  <c r="D512" i="15" s="1"/>
  <c r="A513" i="15"/>
  <c r="B513" i="15"/>
  <c r="C513" i="15"/>
  <c r="D513" i="15"/>
  <c r="A514" i="15"/>
  <c r="B514" i="15"/>
  <c r="C514" i="15"/>
  <c r="D514" i="15"/>
  <c r="A515" i="15"/>
  <c r="B515" i="15"/>
  <c r="C515" i="15"/>
  <c r="D515" i="15" s="1"/>
  <c r="A516" i="15"/>
  <c r="B516" i="15"/>
  <c r="C516" i="15"/>
  <c r="D516" i="15"/>
  <c r="A517" i="15"/>
  <c r="B517" i="15"/>
  <c r="C517" i="15"/>
  <c r="D517" i="15"/>
  <c r="A518" i="15"/>
  <c r="B518" i="15"/>
  <c r="C518" i="15"/>
  <c r="D518" i="15"/>
  <c r="A519" i="15"/>
  <c r="B519" i="15"/>
  <c r="C519" i="15"/>
  <c r="D519" i="15" s="1"/>
  <c r="A520" i="15"/>
  <c r="B520" i="15"/>
  <c r="C520" i="15"/>
  <c r="D520" i="15"/>
  <c r="A521" i="15"/>
  <c r="B521" i="15"/>
  <c r="C521" i="15"/>
  <c r="D521" i="15" s="1"/>
  <c r="A522" i="15"/>
  <c r="B522" i="15"/>
  <c r="C522" i="15"/>
  <c r="D522" i="15"/>
  <c r="A523" i="15"/>
  <c r="B523" i="15"/>
  <c r="C523" i="15"/>
  <c r="D523" i="15" s="1"/>
  <c r="A524" i="15"/>
  <c r="B524" i="15"/>
  <c r="C524" i="15"/>
  <c r="D524" i="15"/>
  <c r="A525" i="15"/>
  <c r="B525" i="15"/>
  <c r="C525" i="15"/>
  <c r="D525" i="15" s="1"/>
  <c r="A526" i="15"/>
  <c r="B526" i="15"/>
  <c r="C526" i="15"/>
  <c r="D526" i="15"/>
  <c r="A527" i="15"/>
  <c r="B527" i="15"/>
  <c r="C527" i="15"/>
  <c r="D527" i="15" s="1"/>
  <c r="A528" i="15"/>
  <c r="B528" i="15"/>
  <c r="C528" i="15"/>
  <c r="D528" i="15"/>
  <c r="A529" i="15"/>
  <c r="B529" i="15"/>
  <c r="C529" i="15"/>
  <c r="D529" i="15"/>
  <c r="A530" i="15"/>
  <c r="B530" i="15"/>
  <c r="C530" i="15"/>
  <c r="D530" i="15"/>
  <c r="A531" i="15"/>
  <c r="B531" i="15"/>
  <c r="C531" i="15"/>
  <c r="D531" i="15" s="1"/>
  <c r="A532" i="15"/>
  <c r="B532" i="15"/>
  <c r="C532" i="15"/>
  <c r="D532" i="15"/>
  <c r="A533" i="15"/>
  <c r="B533" i="15"/>
  <c r="C533" i="15"/>
  <c r="D533" i="15" s="1"/>
  <c r="A534" i="15"/>
  <c r="B534" i="15"/>
  <c r="C534" i="15"/>
  <c r="D534" i="15"/>
  <c r="A535" i="15"/>
  <c r="B535" i="15"/>
  <c r="C535" i="15"/>
  <c r="D535" i="15" s="1"/>
  <c r="A536" i="15"/>
  <c r="B536" i="15"/>
  <c r="C536" i="15"/>
  <c r="D536" i="15"/>
  <c r="A537" i="15"/>
  <c r="B537" i="15"/>
  <c r="C537" i="15"/>
  <c r="D537" i="15" s="1"/>
  <c r="A538" i="15"/>
  <c r="B538" i="15"/>
  <c r="C538" i="15"/>
  <c r="D538" i="15"/>
  <c r="A539" i="15"/>
  <c r="B539" i="15"/>
  <c r="C539" i="15"/>
  <c r="D539" i="15" s="1"/>
  <c r="A540" i="15"/>
  <c r="B540" i="15"/>
  <c r="C540" i="15"/>
  <c r="D540" i="15"/>
  <c r="A541" i="15"/>
  <c r="B541" i="15"/>
  <c r="C541" i="15"/>
  <c r="D541" i="15" s="1"/>
  <c r="A542" i="15"/>
  <c r="B542" i="15"/>
  <c r="C542" i="15"/>
  <c r="D542" i="15"/>
  <c r="A543" i="15"/>
  <c r="B543" i="15"/>
  <c r="C543" i="15"/>
  <c r="D543" i="15" s="1"/>
  <c r="A544" i="15"/>
  <c r="B544" i="15"/>
  <c r="C544" i="15"/>
  <c r="D544" i="15"/>
  <c r="A545" i="15"/>
  <c r="B545" i="15"/>
  <c r="C545" i="15"/>
  <c r="D545" i="15" s="1"/>
  <c r="A546" i="15"/>
  <c r="B546" i="15"/>
  <c r="C546" i="15"/>
  <c r="D546" i="15"/>
  <c r="A547" i="15"/>
  <c r="B547" i="15"/>
  <c r="C547" i="15"/>
  <c r="D547" i="15" s="1"/>
  <c r="A548" i="15"/>
  <c r="B548" i="15"/>
  <c r="C548" i="15"/>
  <c r="D548" i="15"/>
  <c r="A549" i="15"/>
  <c r="B549" i="15"/>
  <c r="C549" i="15"/>
  <c r="D549" i="15" s="1"/>
  <c r="A550" i="15"/>
  <c r="B550" i="15"/>
  <c r="C550" i="15"/>
  <c r="D550" i="15"/>
  <c r="A551" i="15"/>
  <c r="B551" i="15"/>
  <c r="C551" i="15"/>
  <c r="D551" i="15" s="1"/>
  <c r="A552" i="15"/>
  <c r="B552" i="15"/>
  <c r="C552" i="15"/>
  <c r="D552" i="15"/>
  <c r="A553" i="15"/>
  <c r="B553" i="15"/>
  <c r="C553" i="15"/>
  <c r="D553" i="15" s="1"/>
  <c r="A554" i="15"/>
  <c r="B554" i="15"/>
  <c r="C554" i="15"/>
  <c r="D554" i="15"/>
  <c r="A555" i="15"/>
  <c r="B555" i="15"/>
  <c r="C555" i="15"/>
  <c r="D555" i="15" s="1"/>
  <c r="A556" i="15"/>
  <c r="B556" i="15"/>
  <c r="C556" i="15"/>
  <c r="D556" i="15"/>
  <c r="A557" i="15"/>
  <c r="B557" i="15"/>
  <c r="C557" i="15"/>
  <c r="D557" i="15"/>
  <c r="A558" i="15"/>
  <c r="B558" i="15"/>
  <c r="C558" i="15"/>
  <c r="D558" i="15"/>
  <c r="A559" i="15"/>
  <c r="B559" i="15"/>
  <c r="C559" i="15"/>
  <c r="D559" i="15"/>
  <c r="A560" i="15"/>
  <c r="B560" i="15"/>
  <c r="C560" i="15"/>
  <c r="D560" i="15"/>
  <c r="A561" i="15"/>
  <c r="B561" i="15"/>
  <c r="C561" i="15"/>
  <c r="D561" i="15"/>
  <c r="A562" i="15"/>
  <c r="B562" i="15"/>
  <c r="C562" i="15"/>
  <c r="D562" i="15"/>
  <c r="A563" i="15"/>
  <c r="B563" i="15"/>
  <c r="C563" i="15"/>
  <c r="D563" i="15"/>
  <c r="A564" i="15"/>
  <c r="B564" i="15"/>
  <c r="C564" i="15"/>
  <c r="D564" i="15"/>
  <c r="A565" i="15"/>
  <c r="B565" i="15"/>
  <c r="C565" i="15"/>
  <c r="D565" i="15"/>
  <c r="A566" i="15"/>
  <c r="B566" i="15"/>
  <c r="C566" i="15"/>
  <c r="D566" i="15"/>
  <c r="A567" i="15"/>
  <c r="B567" i="15"/>
  <c r="C567" i="15"/>
  <c r="D567" i="15"/>
  <c r="A568" i="15"/>
  <c r="B568" i="15"/>
  <c r="C568" i="15"/>
  <c r="D568" i="15"/>
  <c r="A569" i="15"/>
  <c r="B569" i="15"/>
  <c r="C569" i="15"/>
  <c r="D569" i="15"/>
  <c r="A570" i="15"/>
  <c r="B570" i="15"/>
  <c r="C570" i="15"/>
  <c r="D570" i="15"/>
  <c r="A571" i="15"/>
  <c r="B571" i="15"/>
  <c r="C571" i="15"/>
  <c r="D571" i="15"/>
  <c r="A572" i="15"/>
  <c r="B572" i="15"/>
  <c r="C572" i="15"/>
  <c r="D572" i="15"/>
  <c r="A573" i="15"/>
  <c r="B573" i="15"/>
  <c r="C573" i="15"/>
  <c r="D573" i="15"/>
  <c r="A574" i="15"/>
  <c r="B574" i="15"/>
  <c r="C574" i="15"/>
  <c r="D574" i="15"/>
  <c r="A575" i="15"/>
  <c r="B575" i="15"/>
  <c r="C575" i="15"/>
  <c r="D575" i="15"/>
  <c r="A576" i="15"/>
  <c r="B576" i="15"/>
  <c r="C576" i="15"/>
  <c r="D576" i="15"/>
  <c r="A577" i="15"/>
  <c r="B577" i="15"/>
  <c r="C577" i="15"/>
  <c r="D577" i="15"/>
  <c r="A578" i="15"/>
  <c r="B578" i="15"/>
  <c r="C578" i="15"/>
  <c r="D578" i="15"/>
  <c r="A579" i="15"/>
  <c r="B579" i="15"/>
  <c r="C579" i="15"/>
  <c r="D579" i="15"/>
  <c r="A580" i="15"/>
  <c r="B580" i="15"/>
  <c r="C580" i="15"/>
  <c r="D580" i="15"/>
  <c r="A581" i="15"/>
  <c r="B581" i="15"/>
  <c r="C581" i="15"/>
  <c r="D581" i="15"/>
  <c r="A582" i="15"/>
  <c r="B582" i="15"/>
  <c r="C582" i="15"/>
  <c r="D582" i="15"/>
  <c r="A583" i="15"/>
  <c r="B583" i="15"/>
  <c r="C583" i="15"/>
  <c r="D583" i="15"/>
  <c r="A584" i="15"/>
  <c r="B584" i="15"/>
  <c r="C584" i="15"/>
  <c r="D584" i="15"/>
  <c r="A585" i="15"/>
  <c r="B585" i="15"/>
  <c r="C585" i="15"/>
  <c r="D585" i="15"/>
  <c r="A586" i="15"/>
  <c r="B586" i="15"/>
  <c r="C586" i="15"/>
  <c r="D586" i="15"/>
  <c r="A587" i="15"/>
  <c r="B587" i="15"/>
  <c r="C587" i="15"/>
  <c r="D587" i="15"/>
  <c r="A588" i="15"/>
  <c r="B588" i="15"/>
  <c r="C588" i="15"/>
  <c r="D588" i="15"/>
  <c r="A589" i="15"/>
  <c r="B589" i="15"/>
  <c r="C589" i="15"/>
  <c r="D589" i="15"/>
  <c r="A590" i="15"/>
  <c r="B590" i="15"/>
  <c r="C590" i="15"/>
  <c r="D590" i="15"/>
  <c r="A591" i="15"/>
  <c r="B591" i="15"/>
  <c r="C591" i="15"/>
  <c r="D591" i="15"/>
  <c r="A592" i="15"/>
  <c r="B592" i="15"/>
  <c r="C592" i="15"/>
  <c r="D592" i="15"/>
  <c r="A593" i="15"/>
  <c r="B593" i="15"/>
  <c r="C593" i="15"/>
  <c r="D593" i="15"/>
  <c r="A594" i="15"/>
  <c r="B594" i="15"/>
  <c r="C594" i="15"/>
  <c r="D594" i="15"/>
  <c r="A595" i="15"/>
  <c r="B595" i="15"/>
  <c r="C595" i="15"/>
  <c r="D595" i="15"/>
  <c r="A596" i="15"/>
  <c r="B596" i="15"/>
  <c r="C596" i="15"/>
  <c r="D596" i="15"/>
  <c r="A597" i="15"/>
  <c r="B597" i="15"/>
  <c r="C597" i="15"/>
  <c r="D597" i="15"/>
  <c r="A598" i="15"/>
  <c r="B598" i="15"/>
  <c r="C598" i="15"/>
  <c r="D598" i="15"/>
  <c r="A599" i="15"/>
  <c r="B599" i="15"/>
  <c r="C599" i="15"/>
  <c r="D599" i="15"/>
  <c r="A600" i="15"/>
  <c r="B600" i="15"/>
  <c r="C600" i="15"/>
  <c r="D600" i="15"/>
  <c r="A601" i="15"/>
  <c r="B601" i="15"/>
  <c r="C601" i="15"/>
  <c r="D601" i="15"/>
  <c r="A602" i="15"/>
  <c r="B602" i="15"/>
  <c r="C602" i="15"/>
  <c r="D602" i="15"/>
  <c r="A603" i="15"/>
  <c r="B603" i="15"/>
  <c r="C603" i="15"/>
  <c r="D603" i="15"/>
  <c r="A604" i="15"/>
  <c r="B604" i="15"/>
  <c r="C604" i="15"/>
  <c r="D604" i="15"/>
  <c r="A605" i="15"/>
  <c r="B605" i="15"/>
  <c r="C605" i="15"/>
  <c r="D605" i="15"/>
  <c r="A606" i="15"/>
  <c r="B606" i="15"/>
  <c r="C606" i="15"/>
  <c r="D606" i="15"/>
  <c r="A607" i="15"/>
  <c r="B607" i="15"/>
  <c r="C607" i="15"/>
  <c r="D607" i="15"/>
  <c r="A608" i="15"/>
  <c r="B608" i="15"/>
  <c r="C608" i="15"/>
  <c r="D608" i="15"/>
  <c r="A609" i="15"/>
  <c r="B609" i="15"/>
  <c r="C609" i="15"/>
  <c r="D609" i="15"/>
  <c r="A610" i="15"/>
  <c r="B610" i="15"/>
  <c r="C610" i="15"/>
  <c r="D610" i="15"/>
  <c r="A611" i="15"/>
  <c r="B611" i="15"/>
  <c r="C611" i="15"/>
  <c r="D611" i="15"/>
  <c r="A612" i="15"/>
  <c r="B612" i="15"/>
  <c r="C612" i="15"/>
  <c r="D612" i="15"/>
  <c r="A613" i="15"/>
  <c r="B613" i="15"/>
  <c r="C613" i="15"/>
  <c r="D613" i="15"/>
  <c r="A614" i="15"/>
  <c r="B614" i="15"/>
  <c r="C614" i="15"/>
  <c r="D614" i="15"/>
  <c r="A615" i="15"/>
  <c r="B615" i="15"/>
  <c r="C615" i="15"/>
  <c r="D615" i="15"/>
  <c r="A616" i="15"/>
  <c r="B616" i="15"/>
  <c r="C616" i="15"/>
  <c r="D616" i="15"/>
  <c r="A617" i="15"/>
  <c r="B617" i="15"/>
  <c r="C617" i="15"/>
  <c r="D617" i="15"/>
  <c r="A618" i="15"/>
  <c r="B618" i="15"/>
  <c r="C618" i="15"/>
  <c r="D618" i="15"/>
  <c r="A619" i="15"/>
  <c r="B619" i="15"/>
  <c r="C619" i="15"/>
  <c r="D619" i="15"/>
  <c r="A620" i="15"/>
  <c r="B620" i="15"/>
  <c r="C620" i="15"/>
  <c r="D620" i="15"/>
  <c r="A621" i="15"/>
  <c r="B621" i="15"/>
  <c r="C621" i="15"/>
  <c r="D621" i="15"/>
  <c r="A622" i="15"/>
  <c r="B622" i="15"/>
  <c r="C622" i="15"/>
  <c r="D622" i="15"/>
  <c r="A623" i="15"/>
  <c r="B623" i="15"/>
  <c r="C623" i="15"/>
  <c r="D623" i="15"/>
  <c r="A624" i="15"/>
  <c r="B624" i="15"/>
  <c r="C624" i="15"/>
  <c r="D624" i="15"/>
  <c r="A625" i="15"/>
  <c r="B625" i="15"/>
  <c r="C625" i="15"/>
  <c r="D625" i="15"/>
  <c r="A626" i="15"/>
  <c r="B626" i="15"/>
  <c r="C626" i="15"/>
  <c r="D626" i="15"/>
  <c r="A627" i="15"/>
  <c r="B627" i="15"/>
  <c r="C627" i="15"/>
  <c r="D627" i="15"/>
  <c r="A628" i="15"/>
  <c r="B628" i="15"/>
  <c r="C628" i="15"/>
  <c r="D628" i="15"/>
  <c r="A629" i="15"/>
  <c r="B629" i="15"/>
  <c r="C629" i="15"/>
  <c r="D629" i="15"/>
  <c r="A630" i="15"/>
  <c r="B630" i="15"/>
  <c r="C630" i="15"/>
  <c r="D630" i="15"/>
  <c r="A631" i="15"/>
  <c r="B631" i="15"/>
  <c r="C631" i="15"/>
  <c r="D631" i="15"/>
  <c r="A632" i="15"/>
  <c r="B632" i="15"/>
  <c r="C632" i="15"/>
  <c r="D632" i="15"/>
  <c r="A633" i="15"/>
  <c r="B633" i="15"/>
  <c r="C633" i="15"/>
  <c r="D633" i="15"/>
  <c r="A634" i="15"/>
  <c r="B634" i="15"/>
  <c r="C634" i="15"/>
  <c r="D634" i="15"/>
  <c r="A635" i="15"/>
  <c r="B635" i="15"/>
  <c r="C635" i="15"/>
  <c r="D635" i="15"/>
  <c r="A636" i="15"/>
  <c r="B636" i="15"/>
  <c r="C636" i="15"/>
  <c r="D636" i="15"/>
  <c r="A637" i="15"/>
  <c r="B637" i="15"/>
  <c r="C637" i="15"/>
  <c r="D637" i="15"/>
  <c r="A638" i="15"/>
  <c r="B638" i="15"/>
  <c r="C638" i="15"/>
  <c r="D638" i="15"/>
  <c r="A639" i="15"/>
  <c r="B639" i="15"/>
  <c r="C639" i="15"/>
  <c r="D639" i="15"/>
  <c r="A640" i="15"/>
  <c r="B640" i="15"/>
  <c r="C640" i="15"/>
  <c r="D640" i="15"/>
  <c r="A641" i="15"/>
  <c r="B641" i="15"/>
  <c r="C641" i="15"/>
  <c r="D641" i="15"/>
  <c r="A642" i="15"/>
  <c r="B642" i="15"/>
  <c r="C642" i="15"/>
  <c r="D642" i="15"/>
  <c r="A643" i="15"/>
  <c r="B643" i="15"/>
  <c r="C643" i="15"/>
  <c r="D643" i="15"/>
  <c r="A644" i="15"/>
  <c r="B644" i="15"/>
  <c r="C644" i="15"/>
  <c r="D644" i="15"/>
  <c r="A645" i="15"/>
  <c r="B645" i="15"/>
  <c r="C645" i="15"/>
  <c r="D645" i="15"/>
  <c r="A646" i="15"/>
  <c r="B646" i="15"/>
  <c r="C646" i="15"/>
  <c r="D646" i="15"/>
  <c r="A647" i="15"/>
  <c r="B647" i="15"/>
  <c r="C647" i="15"/>
  <c r="D647" i="15"/>
  <c r="A648" i="15"/>
  <c r="B648" i="15"/>
  <c r="C648" i="15"/>
  <c r="D648" i="15"/>
  <c r="A649" i="15"/>
  <c r="B649" i="15"/>
  <c r="C649" i="15"/>
  <c r="D649" i="15"/>
  <c r="A650" i="15"/>
  <c r="B650" i="15"/>
  <c r="C650" i="15"/>
  <c r="D650" i="15"/>
  <c r="A651" i="15"/>
  <c r="B651" i="15"/>
  <c r="C651" i="15"/>
  <c r="D651" i="15"/>
  <c r="A652" i="15"/>
  <c r="B652" i="15"/>
  <c r="C652" i="15"/>
  <c r="D652" i="15"/>
  <c r="A653" i="15"/>
  <c r="B653" i="15"/>
  <c r="C653" i="15"/>
  <c r="D653" i="15"/>
  <c r="A654" i="15"/>
  <c r="B654" i="15"/>
  <c r="C654" i="15"/>
  <c r="D654" i="15"/>
  <c r="A655" i="15"/>
  <c r="B655" i="15"/>
  <c r="C655" i="15"/>
  <c r="D655" i="15"/>
  <c r="A656" i="15"/>
  <c r="B656" i="15"/>
  <c r="C656" i="15"/>
  <c r="D656" i="15"/>
  <c r="A657" i="15"/>
  <c r="B657" i="15"/>
  <c r="C657" i="15"/>
  <c r="D657" i="15"/>
  <c r="A658" i="15"/>
  <c r="B658" i="15"/>
  <c r="C658" i="15"/>
  <c r="D658" i="15"/>
  <c r="A659" i="15"/>
  <c r="B659" i="15"/>
  <c r="C659" i="15"/>
  <c r="D659" i="15"/>
  <c r="A660" i="15"/>
  <c r="B660" i="15"/>
  <c r="C660" i="15"/>
  <c r="D660" i="15"/>
  <c r="A661" i="15"/>
  <c r="B661" i="15"/>
  <c r="C661" i="15"/>
  <c r="D661" i="15"/>
  <c r="A662" i="15"/>
  <c r="B662" i="15"/>
  <c r="C662" i="15"/>
  <c r="D662" i="15"/>
  <c r="A663" i="15"/>
  <c r="B663" i="15"/>
  <c r="C663" i="15"/>
  <c r="D663" i="15"/>
  <c r="A664" i="15"/>
  <c r="B664" i="15"/>
  <c r="C664" i="15"/>
  <c r="D664" i="15"/>
  <c r="A665" i="15"/>
  <c r="B665" i="15"/>
  <c r="C665" i="15"/>
  <c r="D665" i="15"/>
  <c r="A666" i="15"/>
  <c r="B666" i="15"/>
  <c r="C666" i="15"/>
  <c r="D666" i="15"/>
  <c r="A667" i="15"/>
  <c r="B667" i="15"/>
  <c r="C667" i="15"/>
  <c r="D667" i="15"/>
  <c r="A668" i="15"/>
  <c r="B668" i="15"/>
  <c r="C668" i="15"/>
  <c r="D668" i="15"/>
  <c r="A669" i="15"/>
  <c r="B669" i="15"/>
  <c r="C669" i="15"/>
  <c r="D669" i="15"/>
  <c r="A670" i="15"/>
  <c r="B670" i="15"/>
  <c r="C670" i="15"/>
  <c r="D670" i="15" s="1"/>
  <c r="A671" i="15"/>
  <c r="B671" i="15"/>
  <c r="C671" i="15"/>
  <c r="D671" i="15"/>
  <c r="A672" i="15"/>
  <c r="B672" i="15"/>
  <c r="C672" i="15"/>
  <c r="D672" i="15" s="1"/>
  <c r="A673" i="15"/>
  <c r="B673" i="15"/>
  <c r="C673" i="15"/>
  <c r="D673" i="15"/>
  <c r="A674" i="15"/>
  <c r="B674" i="15"/>
  <c r="C674" i="15"/>
  <c r="D674" i="15" s="1"/>
  <c r="A675" i="15"/>
  <c r="B675" i="15"/>
  <c r="C675" i="15"/>
  <c r="D675" i="15"/>
  <c r="A676" i="15"/>
  <c r="B676" i="15"/>
  <c r="C676" i="15"/>
  <c r="D676" i="15" s="1"/>
  <c r="A677" i="15"/>
  <c r="B677" i="15"/>
  <c r="C677" i="15"/>
  <c r="D677" i="15" s="1"/>
  <c r="A678" i="15"/>
  <c r="B678" i="15"/>
  <c r="C678" i="15"/>
  <c r="D678" i="15"/>
  <c r="A679" i="15"/>
  <c r="B679" i="15"/>
  <c r="C679" i="15"/>
  <c r="D679" i="15"/>
  <c r="A680" i="15"/>
  <c r="B680" i="15"/>
  <c r="C680" i="15"/>
  <c r="D680" i="15" s="1"/>
  <c r="A681" i="15"/>
  <c r="B681" i="15"/>
  <c r="C681" i="15"/>
  <c r="D681" i="15" s="1"/>
  <c r="A682" i="15"/>
  <c r="B682" i="15"/>
  <c r="C682" i="15"/>
  <c r="D682" i="15"/>
  <c r="A683" i="15"/>
  <c r="B683" i="15"/>
  <c r="C683" i="15"/>
  <c r="D683" i="15" s="1"/>
  <c r="A684" i="15"/>
  <c r="B684" i="15"/>
  <c r="C684" i="15"/>
  <c r="D684" i="15" s="1"/>
  <c r="A685" i="15"/>
  <c r="B685" i="15"/>
  <c r="C685" i="15"/>
  <c r="D685" i="15" s="1"/>
  <c r="A686" i="15"/>
  <c r="B686" i="15"/>
  <c r="C686" i="15"/>
  <c r="D686" i="15"/>
  <c r="A687" i="15"/>
  <c r="B687" i="15"/>
  <c r="C687" i="15"/>
  <c r="D687" i="15"/>
  <c r="A688" i="15"/>
  <c r="B688" i="15"/>
  <c r="C688" i="15"/>
  <c r="D688" i="15" s="1"/>
  <c r="A689" i="15"/>
  <c r="B689" i="15"/>
  <c r="C689" i="15"/>
  <c r="D689" i="15" s="1"/>
  <c r="A690" i="15"/>
  <c r="B690" i="15"/>
  <c r="C690" i="15"/>
  <c r="D690" i="15" s="1"/>
  <c r="A691" i="15"/>
  <c r="B691" i="15"/>
  <c r="C691" i="15"/>
  <c r="D691" i="15" s="1"/>
  <c r="A692" i="15"/>
  <c r="B692" i="15"/>
  <c r="C692" i="15"/>
  <c r="D692" i="15"/>
  <c r="A693" i="15"/>
  <c r="B693" i="15"/>
  <c r="C693" i="15"/>
  <c r="D693" i="15" s="1"/>
  <c r="A694" i="15"/>
  <c r="B694" i="15"/>
  <c r="C694" i="15"/>
  <c r="D694" i="15" s="1"/>
  <c r="A695" i="15"/>
  <c r="B695" i="15"/>
  <c r="C695" i="15"/>
  <c r="D695" i="15" s="1"/>
  <c r="A696" i="15"/>
  <c r="B696" i="15"/>
  <c r="C696" i="15"/>
  <c r="D696" i="15"/>
  <c r="A697" i="15"/>
  <c r="B697" i="15"/>
  <c r="C697" i="15"/>
  <c r="D697" i="15" s="1"/>
  <c r="A698" i="15"/>
  <c r="B698" i="15"/>
  <c r="C698" i="15"/>
  <c r="D698" i="15" s="1"/>
  <c r="A699" i="15"/>
  <c r="B699" i="15"/>
  <c r="C699" i="15"/>
  <c r="D699" i="15" s="1"/>
  <c r="A700" i="15"/>
  <c r="B700" i="15"/>
  <c r="C700" i="15"/>
  <c r="D700" i="15" s="1"/>
  <c r="A701" i="15"/>
  <c r="B701" i="15"/>
  <c r="C701" i="15"/>
  <c r="D701" i="15" s="1"/>
  <c r="A702" i="15"/>
  <c r="B702" i="15"/>
  <c r="C702" i="15"/>
  <c r="D702" i="15" s="1"/>
  <c r="A703" i="15"/>
  <c r="B703" i="15"/>
  <c r="C703" i="15"/>
  <c r="D703" i="15" s="1"/>
  <c r="A704" i="15"/>
  <c r="B704" i="15"/>
  <c r="C704" i="15"/>
  <c r="D704" i="15" s="1"/>
  <c r="A705" i="15"/>
  <c r="B705" i="15"/>
  <c r="C705" i="15"/>
  <c r="D705" i="15" s="1"/>
  <c r="A706" i="15"/>
  <c r="B706" i="15"/>
  <c r="C706" i="15"/>
  <c r="D706" i="15" s="1"/>
  <c r="A707" i="15"/>
  <c r="B707" i="15"/>
  <c r="C707" i="15"/>
  <c r="D707" i="15" s="1"/>
  <c r="A708" i="15"/>
  <c r="B708" i="15"/>
  <c r="C708" i="15"/>
  <c r="D708" i="15" s="1"/>
  <c r="A709" i="15"/>
  <c r="B709" i="15"/>
  <c r="C709" i="15"/>
  <c r="D709" i="15" s="1"/>
  <c r="A710" i="15"/>
  <c r="B710" i="15"/>
  <c r="C710" i="15"/>
  <c r="D710" i="15" s="1"/>
  <c r="A711" i="15"/>
  <c r="B711" i="15"/>
  <c r="C711" i="15"/>
  <c r="D711" i="15" s="1"/>
  <c r="A712" i="15"/>
  <c r="B712" i="15"/>
  <c r="C712" i="15"/>
  <c r="D712" i="15" s="1"/>
  <c r="A713" i="15"/>
  <c r="B713" i="15"/>
  <c r="C713" i="15"/>
  <c r="D713" i="15" s="1"/>
  <c r="A714" i="15"/>
  <c r="B714" i="15"/>
  <c r="C714" i="15"/>
  <c r="D714" i="15" s="1"/>
  <c r="A715" i="15"/>
  <c r="B715" i="15"/>
  <c r="C715" i="15"/>
  <c r="D715" i="15" s="1"/>
  <c r="A716" i="15"/>
  <c r="B716" i="15"/>
  <c r="C716" i="15"/>
  <c r="D716" i="15" s="1"/>
  <c r="A717" i="15"/>
  <c r="B717" i="15"/>
  <c r="C717" i="15"/>
  <c r="D717" i="15" s="1"/>
  <c r="A718" i="15"/>
  <c r="B718" i="15"/>
  <c r="C718" i="15"/>
  <c r="D718" i="15" s="1"/>
  <c r="A719" i="15"/>
  <c r="B719" i="15"/>
  <c r="C719" i="15"/>
  <c r="D719" i="15" s="1"/>
  <c r="A720" i="15"/>
  <c r="B720" i="15"/>
  <c r="C720" i="15"/>
  <c r="D720" i="15" s="1"/>
  <c r="A721" i="15"/>
  <c r="B721" i="15"/>
  <c r="C721" i="15"/>
  <c r="D721" i="15" s="1"/>
  <c r="A722" i="15"/>
  <c r="B722" i="15"/>
  <c r="C722" i="15"/>
  <c r="D722" i="15" s="1"/>
  <c r="A723" i="15"/>
  <c r="B723" i="15"/>
  <c r="C723" i="15"/>
  <c r="D723" i="15" s="1"/>
  <c r="A724" i="15"/>
  <c r="B724" i="15"/>
  <c r="C724" i="15"/>
  <c r="D724" i="15" s="1"/>
  <c r="A725" i="15"/>
  <c r="B725" i="15"/>
  <c r="C725" i="15"/>
  <c r="D725" i="15" s="1"/>
  <c r="A726" i="15"/>
  <c r="B726" i="15"/>
  <c r="C726" i="15"/>
  <c r="D726" i="15" s="1"/>
  <c r="A727" i="15"/>
  <c r="B727" i="15"/>
  <c r="C727" i="15"/>
  <c r="D727" i="15" s="1"/>
  <c r="A728" i="15"/>
  <c r="B728" i="15"/>
  <c r="C728" i="15"/>
  <c r="D728" i="15" s="1"/>
  <c r="A729" i="15"/>
  <c r="B729" i="15"/>
  <c r="C729" i="15"/>
  <c r="D729" i="15" s="1"/>
  <c r="A730" i="15"/>
  <c r="B730" i="15"/>
  <c r="C730" i="15"/>
  <c r="D730" i="15" s="1"/>
  <c r="A731" i="15"/>
  <c r="B731" i="15"/>
  <c r="C731" i="15"/>
  <c r="D731" i="15" s="1"/>
  <c r="A732" i="15"/>
  <c r="B732" i="15"/>
  <c r="C732" i="15"/>
  <c r="D732" i="15" s="1"/>
  <c r="A733" i="15"/>
  <c r="B733" i="15"/>
  <c r="C733" i="15"/>
  <c r="D733" i="15" s="1"/>
  <c r="A734" i="15"/>
  <c r="B734" i="15"/>
  <c r="C734" i="15"/>
  <c r="D734" i="15" s="1"/>
  <c r="A735" i="15"/>
  <c r="B735" i="15"/>
  <c r="C735" i="15"/>
  <c r="D735" i="15" s="1"/>
  <c r="A736" i="15"/>
  <c r="B736" i="15"/>
  <c r="C736" i="15"/>
  <c r="D736" i="15" s="1"/>
  <c r="A737" i="15"/>
  <c r="B737" i="15"/>
  <c r="C737" i="15"/>
  <c r="D737" i="15" s="1"/>
  <c r="A738" i="15"/>
  <c r="B738" i="15"/>
  <c r="C738" i="15"/>
  <c r="D738" i="15" s="1"/>
  <c r="A739" i="15"/>
  <c r="B739" i="15"/>
  <c r="C739" i="15"/>
  <c r="D739" i="15" s="1"/>
  <c r="A740" i="15"/>
  <c r="B740" i="15"/>
  <c r="C740" i="15"/>
  <c r="D740" i="15" s="1"/>
  <c r="A741" i="15"/>
  <c r="B741" i="15"/>
  <c r="C741" i="15"/>
  <c r="D741" i="15" s="1"/>
  <c r="A742" i="15"/>
  <c r="B742" i="15"/>
  <c r="C742" i="15"/>
  <c r="D742" i="15" s="1"/>
  <c r="A743" i="15"/>
  <c r="B743" i="15"/>
  <c r="C743" i="15"/>
  <c r="D743" i="15" s="1"/>
  <c r="A744" i="15"/>
  <c r="B744" i="15"/>
  <c r="C744" i="15"/>
  <c r="D744" i="15" s="1"/>
  <c r="A745" i="15"/>
  <c r="B745" i="15"/>
  <c r="C745" i="15"/>
  <c r="D745" i="15" s="1"/>
  <c r="A746" i="15"/>
  <c r="B746" i="15"/>
  <c r="C746" i="15"/>
  <c r="D746" i="15" s="1"/>
  <c r="A747" i="15"/>
  <c r="B747" i="15"/>
  <c r="C747" i="15"/>
  <c r="D747" i="15" s="1"/>
  <c r="A748" i="15"/>
  <c r="B748" i="15"/>
  <c r="C748" i="15"/>
  <c r="D748" i="15" s="1"/>
  <c r="A749" i="15"/>
  <c r="B749" i="15"/>
  <c r="C749" i="15"/>
  <c r="D749" i="15" s="1"/>
  <c r="A750" i="15"/>
  <c r="B750" i="15"/>
  <c r="C750" i="15"/>
  <c r="D750" i="15" s="1"/>
  <c r="A751" i="15"/>
  <c r="B751" i="15"/>
  <c r="C751" i="15"/>
  <c r="D751" i="15" s="1"/>
  <c r="A752" i="15"/>
  <c r="B752" i="15"/>
  <c r="C752" i="15"/>
  <c r="D752" i="15" s="1"/>
  <c r="A753" i="15"/>
  <c r="B753" i="15"/>
  <c r="C753" i="15"/>
  <c r="D753" i="15" s="1"/>
  <c r="A754" i="15"/>
  <c r="B754" i="15"/>
  <c r="C754" i="15"/>
  <c r="D754" i="15" s="1"/>
  <c r="A755" i="15"/>
  <c r="B755" i="15"/>
  <c r="C755" i="15"/>
  <c r="D755" i="15" s="1"/>
  <c r="A756" i="15"/>
  <c r="B756" i="15"/>
  <c r="C756" i="15"/>
  <c r="D756" i="15" s="1"/>
  <c r="A757" i="15"/>
  <c r="B757" i="15"/>
  <c r="C757" i="15"/>
  <c r="D757" i="15" s="1"/>
  <c r="A758" i="15"/>
  <c r="B758" i="15"/>
  <c r="C758" i="15"/>
  <c r="D758" i="15" s="1"/>
  <c r="A759" i="15"/>
  <c r="B759" i="15"/>
  <c r="C759" i="15"/>
  <c r="D759" i="15" s="1"/>
  <c r="A760" i="15"/>
  <c r="B760" i="15"/>
  <c r="C760" i="15"/>
  <c r="D760" i="15" s="1"/>
  <c r="A761" i="15"/>
  <c r="B761" i="15"/>
  <c r="C761" i="15"/>
  <c r="D761" i="15" s="1"/>
  <c r="A762" i="15"/>
  <c r="B762" i="15"/>
  <c r="C762" i="15"/>
  <c r="D762" i="15" s="1"/>
  <c r="A763" i="15"/>
  <c r="B763" i="15"/>
  <c r="C763" i="15"/>
  <c r="D763" i="15" s="1"/>
  <c r="A764" i="15"/>
  <c r="B764" i="15"/>
  <c r="C764" i="15"/>
  <c r="D764" i="15" s="1"/>
  <c r="A765" i="15"/>
  <c r="B765" i="15"/>
  <c r="C765" i="15"/>
  <c r="D765" i="15" s="1"/>
  <c r="A766" i="15"/>
  <c r="B766" i="15"/>
  <c r="C766" i="15"/>
  <c r="D766" i="15" s="1"/>
  <c r="A767" i="15"/>
  <c r="B767" i="15"/>
  <c r="C767" i="15"/>
  <c r="D767" i="15" s="1"/>
  <c r="A768" i="15"/>
  <c r="B768" i="15"/>
  <c r="C768" i="15"/>
  <c r="D768" i="15" s="1"/>
  <c r="A769" i="15"/>
  <c r="B769" i="15"/>
  <c r="C769" i="15"/>
  <c r="D769" i="15" s="1"/>
  <c r="A770" i="15"/>
  <c r="B770" i="15"/>
  <c r="C770" i="15"/>
  <c r="D770" i="15" s="1"/>
  <c r="A771" i="15"/>
  <c r="B771" i="15"/>
  <c r="C771" i="15"/>
  <c r="D771" i="15" s="1"/>
  <c r="A772" i="15"/>
  <c r="B772" i="15"/>
  <c r="C772" i="15"/>
  <c r="D772" i="15" s="1"/>
  <c r="A773" i="15"/>
  <c r="B773" i="15"/>
  <c r="C773" i="15"/>
  <c r="D773" i="15" s="1"/>
  <c r="A774" i="15"/>
  <c r="B774" i="15"/>
  <c r="C774" i="15"/>
  <c r="D774" i="15" s="1"/>
  <c r="A775" i="15"/>
  <c r="B775" i="15"/>
  <c r="C775" i="15"/>
  <c r="D775" i="15" s="1"/>
  <c r="A776" i="15"/>
  <c r="B776" i="15"/>
  <c r="C776" i="15"/>
  <c r="D776" i="15" s="1"/>
  <c r="A777" i="15"/>
  <c r="B777" i="15"/>
  <c r="C777" i="15"/>
  <c r="D777" i="15" s="1"/>
  <c r="A778" i="15"/>
  <c r="B778" i="15"/>
  <c r="C778" i="15"/>
  <c r="D778" i="15" s="1"/>
  <c r="A779" i="15"/>
  <c r="B779" i="15"/>
  <c r="C779" i="15"/>
  <c r="D779" i="15" s="1"/>
  <c r="A780" i="15"/>
  <c r="B780" i="15"/>
  <c r="C780" i="15"/>
  <c r="D780" i="15" s="1"/>
  <c r="A781" i="15"/>
  <c r="B781" i="15"/>
  <c r="C781" i="15"/>
  <c r="D781" i="15" s="1"/>
  <c r="A782" i="15"/>
  <c r="B782" i="15"/>
  <c r="C782" i="15"/>
  <c r="D782" i="15" s="1"/>
  <c r="A783" i="15"/>
  <c r="B783" i="15"/>
  <c r="C783" i="15"/>
  <c r="D783" i="15"/>
  <c r="A784" i="15"/>
  <c r="B784" i="15"/>
  <c r="C784" i="15"/>
  <c r="D784" i="15" s="1"/>
  <c r="A785" i="15"/>
  <c r="B785" i="15"/>
  <c r="C785" i="15"/>
  <c r="D785" i="15" s="1"/>
  <c r="A786" i="15"/>
  <c r="B786" i="15"/>
  <c r="C786" i="15"/>
  <c r="D786" i="15" s="1"/>
  <c r="A787" i="15"/>
  <c r="B787" i="15"/>
  <c r="C787" i="15"/>
  <c r="D787" i="15" s="1"/>
  <c r="A788" i="15"/>
  <c r="B788" i="15"/>
  <c r="C788" i="15"/>
  <c r="D788" i="15" s="1"/>
  <c r="A789" i="15"/>
  <c r="B789" i="15"/>
  <c r="C789" i="15"/>
  <c r="D789" i="15" s="1"/>
  <c r="A790" i="15"/>
  <c r="B790" i="15"/>
  <c r="C790" i="15"/>
  <c r="D790" i="15" s="1"/>
  <c r="A791" i="15"/>
  <c r="B791" i="15"/>
  <c r="C791" i="15"/>
  <c r="D791" i="15" s="1"/>
  <c r="A792" i="15"/>
  <c r="B792" i="15"/>
  <c r="C792" i="15"/>
  <c r="D792" i="15" s="1"/>
  <c r="A793" i="15"/>
  <c r="B793" i="15"/>
  <c r="C793" i="15"/>
  <c r="D793" i="15" s="1"/>
  <c r="A794" i="15"/>
  <c r="B794" i="15"/>
  <c r="C794" i="15"/>
  <c r="D794" i="15" s="1"/>
  <c r="A795" i="15"/>
  <c r="B795" i="15"/>
  <c r="C795" i="15"/>
  <c r="D795" i="15" s="1"/>
  <c r="A796" i="15"/>
  <c r="B796" i="15"/>
  <c r="C796" i="15"/>
  <c r="D796" i="15" s="1"/>
  <c r="A797" i="15"/>
  <c r="B797" i="15"/>
  <c r="C797" i="15"/>
  <c r="D797" i="15" s="1"/>
  <c r="A798" i="15"/>
  <c r="B798" i="15"/>
  <c r="C798" i="15"/>
  <c r="D798" i="15" s="1"/>
  <c r="A799" i="15"/>
  <c r="B799" i="15"/>
  <c r="C799" i="15"/>
  <c r="D799" i="15" s="1"/>
  <c r="A800" i="15"/>
  <c r="B800" i="15"/>
  <c r="C800" i="15"/>
  <c r="D800" i="15" s="1"/>
  <c r="A801" i="15"/>
  <c r="B801" i="15"/>
  <c r="C801" i="15"/>
  <c r="D801" i="15" s="1"/>
  <c r="A802" i="15"/>
  <c r="B802" i="15"/>
  <c r="C802" i="15"/>
  <c r="D802" i="15" s="1"/>
  <c r="A803" i="15"/>
  <c r="B803" i="15"/>
  <c r="C803" i="15"/>
  <c r="D803" i="15" s="1"/>
  <c r="A804" i="15"/>
  <c r="B804" i="15"/>
  <c r="C804" i="15"/>
  <c r="D804" i="15" s="1"/>
  <c r="A805" i="15"/>
  <c r="B805" i="15"/>
  <c r="C805" i="15"/>
  <c r="D805" i="15" s="1"/>
  <c r="A806" i="15"/>
  <c r="B806" i="15"/>
  <c r="C806" i="15"/>
  <c r="D806" i="15" s="1"/>
  <c r="A807" i="15"/>
  <c r="B807" i="15"/>
  <c r="C807" i="15"/>
  <c r="D807" i="15" s="1"/>
  <c r="A808" i="15"/>
  <c r="B808" i="15"/>
  <c r="C808" i="15"/>
  <c r="D808" i="15" s="1"/>
  <c r="A809" i="15"/>
  <c r="B809" i="15"/>
  <c r="C809" i="15"/>
  <c r="D809" i="15" s="1"/>
  <c r="A810" i="15"/>
  <c r="B810" i="15"/>
  <c r="C810" i="15"/>
  <c r="D810" i="15" s="1"/>
  <c r="A811" i="15"/>
  <c r="B811" i="15"/>
  <c r="C811" i="15"/>
  <c r="D811" i="15" s="1"/>
  <c r="A812" i="15"/>
  <c r="B812" i="15"/>
  <c r="C812" i="15"/>
  <c r="D812" i="15" s="1"/>
  <c r="A813" i="15"/>
  <c r="B813" i="15"/>
  <c r="C813" i="15"/>
  <c r="D813" i="15" s="1"/>
  <c r="A814" i="15"/>
  <c r="B814" i="15"/>
  <c r="C814" i="15"/>
  <c r="D814" i="15" s="1"/>
  <c r="A815" i="15"/>
  <c r="B815" i="15"/>
  <c r="C815" i="15"/>
  <c r="D815" i="15" s="1"/>
  <c r="A816" i="15"/>
  <c r="B816" i="15"/>
  <c r="C816" i="15"/>
  <c r="D816" i="15" s="1"/>
  <c r="A817" i="15"/>
  <c r="B817" i="15"/>
  <c r="C817" i="15"/>
  <c r="D817" i="15" s="1"/>
  <c r="A818" i="15"/>
  <c r="B818" i="15"/>
  <c r="C818" i="15"/>
  <c r="D818" i="15" s="1"/>
  <c r="A819" i="15"/>
  <c r="B819" i="15"/>
  <c r="C819" i="15"/>
  <c r="D819" i="15" s="1"/>
  <c r="A820" i="15"/>
  <c r="B820" i="15"/>
  <c r="C820" i="15"/>
  <c r="D820" i="15" s="1"/>
  <c r="A821" i="15"/>
  <c r="B821" i="15"/>
  <c r="C821" i="15"/>
  <c r="D821" i="15" s="1"/>
  <c r="A822" i="15"/>
  <c r="B822" i="15"/>
  <c r="C822" i="15"/>
  <c r="D822" i="15" s="1"/>
  <c r="A823" i="15"/>
  <c r="B823" i="15"/>
  <c r="C823" i="15"/>
  <c r="D823" i="15" s="1"/>
  <c r="A824" i="15"/>
  <c r="B824" i="15"/>
  <c r="C824" i="15"/>
  <c r="D824" i="15" s="1"/>
  <c r="A825" i="15"/>
  <c r="B825" i="15"/>
  <c r="C825" i="15"/>
  <c r="D825" i="15" s="1"/>
  <c r="A826" i="15"/>
  <c r="B826" i="15"/>
  <c r="C826" i="15"/>
  <c r="D826" i="15" s="1"/>
  <c r="A827" i="15"/>
  <c r="B827" i="15"/>
  <c r="C827" i="15"/>
  <c r="D827" i="15" s="1"/>
  <c r="A828" i="15"/>
  <c r="B828" i="15"/>
  <c r="C828" i="15"/>
  <c r="D828" i="15" s="1"/>
  <c r="A829" i="15"/>
  <c r="B829" i="15"/>
  <c r="C829" i="15"/>
  <c r="D829" i="15" s="1"/>
  <c r="A830" i="15"/>
  <c r="B830" i="15"/>
  <c r="C830" i="15"/>
  <c r="D830" i="15" s="1"/>
  <c r="A831" i="15"/>
  <c r="B831" i="15"/>
  <c r="C831" i="15"/>
  <c r="D831" i="15" s="1"/>
  <c r="A832" i="15"/>
  <c r="B832" i="15"/>
  <c r="C832" i="15"/>
  <c r="D832" i="15" s="1"/>
  <c r="A833" i="15"/>
  <c r="B833" i="15"/>
  <c r="C833" i="15"/>
  <c r="D833" i="15" s="1"/>
  <c r="A834" i="15"/>
  <c r="B834" i="15"/>
  <c r="C834" i="15"/>
  <c r="D834" i="15" s="1"/>
  <c r="A835" i="15"/>
  <c r="B835" i="15"/>
  <c r="C835" i="15"/>
  <c r="D835" i="15" s="1"/>
  <c r="A836" i="15"/>
  <c r="B836" i="15"/>
  <c r="C836" i="15"/>
  <c r="D836" i="15" s="1"/>
  <c r="A837" i="15"/>
  <c r="B837" i="15"/>
  <c r="C837" i="15"/>
  <c r="D837" i="15" s="1"/>
  <c r="A838" i="15"/>
  <c r="B838" i="15"/>
  <c r="C838" i="15"/>
  <c r="D838" i="15" s="1"/>
  <c r="A839" i="15"/>
  <c r="B839" i="15"/>
  <c r="C839" i="15"/>
  <c r="D839" i="15" s="1"/>
  <c r="A840" i="15"/>
  <c r="B840" i="15"/>
  <c r="C840" i="15"/>
  <c r="D840" i="15" s="1"/>
  <c r="A841" i="15"/>
  <c r="B841" i="15"/>
  <c r="C841" i="15"/>
  <c r="D841" i="15" s="1"/>
  <c r="A842" i="15"/>
  <c r="B842" i="15"/>
  <c r="C842" i="15"/>
  <c r="D842" i="15" s="1"/>
  <c r="A843" i="15"/>
  <c r="B843" i="15"/>
  <c r="C843" i="15"/>
  <c r="D843" i="15" s="1"/>
  <c r="A844" i="15"/>
  <c r="B844" i="15"/>
  <c r="C844" i="15"/>
  <c r="D844" i="15" s="1"/>
  <c r="A845" i="15"/>
  <c r="B845" i="15"/>
  <c r="C845" i="15"/>
  <c r="D845" i="15" s="1"/>
  <c r="A846" i="15"/>
  <c r="B846" i="15"/>
  <c r="C846" i="15"/>
  <c r="D846" i="15" s="1"/>
  <c r="A847" i="15"/>
  <c r="B847" i="15"/>
  <c r="C847" i="15"/>
  <c r="D847" i="15" s="1"/>
  <c r="A848" i="15"/>
  <c r="B848" i="15"/>
  <c r="C848" i="15"/>
  <c r="D848" i="15" s="1"/>
  <c r="A849" i="15"/>
  <c r="B849" i="15"/>
  <c r="C849" i="15"/>
  <c r="D849" i="15" s="1"/>
  <c r="A850" i="15"/>
  <c r="B850" i="15"/>
  <c r="C850" i="15"/>
  <c r="D850" i="15" s="1"/>
  <c r="A851" i="15"/>
  <c r="B851" i="15"/>
  <c r="C851" i="15"/>
  <c r="D851" i="15" s="1"/>
  <c r="A852" i="15"/>
  <c r="B852" i="15"/>
  <c r="C852" i="15"/>
  <c r="D852" i="15" s="1"/>
  <c r="A853" i="15"/>
  <c r="B853" i="15"/>
  <c r="C853" i="15"/>
  <c r="D853" i="15" s="1"/>
  <c r="A854" i="15"/>
  <c r="B854" i="15"/>
  <c r="C854" i="15"/>
  <c r="D854" i="15" s="1"/>
  <c r="A855" i="15"/>
  <c r="B855" i="15"/>
  <c r="C855" i="15"/>
  <c r="D855" i="15" s="1"/>
  <c r="A856" i="15"/>
  <c r="B856" i="15"/>
  <c r="C856" i="15"/>
  <c r="D856" i="15" s="1"/>
  <c r="A857" i="15"/>
  <c r="B857" i="15"/>
  <c r="C857" i="15"/>
  <c r="D857" i="15" s="1"/>
  <c r="A858" i="15"/>
  <c r="B858" i="15"/>
  <c r="C858" i="15"/>
  <c r="D858" i="15" s="1"/>
  <c r="A859" i="15"/>
  <c r="B859" i="15"/>
  <c r="C859" i="15"/>
  <c r="D859" i="15" s="1"/>
  <c r="A860" i="15"/>
  <c r="B860" i="15"/>
  <c r="C860" i="15"/>
  <c r="D860" i="15" s="1"/>
  <c r="A861" i="15"/>
  <c r="B861" i="15"/>
  <c r="C861" i="15"/>
  <c r="D861" i="15" s="1"/>
  <c r="A862" i="15"/>
  <c r="B862" i="15"/>
  <c r="C862" i="15"/>
  <c r="D862" i="15" s="1"/>
  <c r="A863" i="15"/>
  <c r="B863" i="15"/>
  <c r="C863" i="15"/>
  <c r="D863" i="15" s="1"/>
  <c r="A864" i="15"/>
  <c r="B864" i="15"/>
  <c r="C864" i="15"/>
  <c r="D864" i="15" s="1"/>
  <c r="A865" i="15"/>
  <c r="B865" i="15"/>
  <c r="C865" i="15"/>
  <c r="D865" i="15" s="1"/>
  <c r="A866" i="15"/>
  <c r="B866" i="15"/>
  <c r="C866" i="15"/>
  <c r="D866" i="15" s="1"/>
  <c r="A867" i="15"/>
  <c r="B867" i="15"/>
  <c r="C867" i="15"/>
  <c r="D867" i="15" s="1"/>
  <c r="A868" i="15"/>
  <c r="B868" i="15"/>
  <c r="C868" i="15"/>
  <c r="D868" i="15" s="1"/>
  <c r="A869" i="15"/>
  <c r="B869" i="15"/>
  <c r="C869" i="15"/>
  <c r="D869" i="15" s="1"/>
  <c r="A870" i="15"/>
  <c r="B870" i="15"/>
  <c r="C870" i="15"/>
  <c r="D870" i="15" s="1"/>
  <c r="A871" i="15"/>
  <c r="B871" i="15"/>
  <c r="C871" i="15"/>
  <c r="D871" i="15" s="1"/>
  <c r="A872" i="15"/>
  <c r="B872" i="15"/>
  <c r="C872" i="15"/>
  <c r="D872" i="15" s="1"/>
  <c r="A873" i="15"/>
  <c r="B873" i="15"/>
  <c r="C873" i="15"/>
  <c r="D873" i="15" s="1"/>
  <c r="A874" i="15"/>
  <c r="B874" i="15"/>
  <c r="C874" i="15"/>
  <c r="D874" i="15" s="1"/>
  <c r="A875" i="15"/>
  <c r="B875" i="15"/>
  <c r="C875" i="15"/>
  <c r="D875" i="15" s="1"/>
  <c r="A876" i="15"/>
  <c r="B876" i="15"/>
  <c r="C876" i="15"/>
  <c r="D876" i="15" s="1"/>
  <c r="A877" i="15"/>
  <c r="B877" i="15"/>
  <c r="C877" i="15"/>
  <c r="D877" i="15" s="1"/>
  <c r="A878" i="15"/>
  <c r="B878" i="15"/>
  <c r="C878" i="15"/>
  <c r="D878" i="15" s="1"/>
  <c r="A879" i="15"/>
  <c r="B879" i="15"/>
  <c r="C879" i="15"/>
  <c r="D879" i="15" s="1"/>
  <c r="A880" i="15"/>
  <c r="B880" i="15"/>
  <c r="C880" i="15"/>
  <c r="D880" i="15" s="1"/>
  <c r="A881" i="15"/>
  <c r="B881" i="15"/>
  <c r="C881" i="15"/>
  <c r="D881" i="15" s="1"/>
  <c r="A882" i="15"/>
  <c r="B882" i="15"/>
  <c r="C882" i="15"/>
  <c r="D882" i="15" s="1"/>
  <c r="A883" i="15"/>
  <c r="B883" i="15"/>
  <c r="C883" i="15"/>
  <c r="D883" i="15" s="1"/>
  <c r="A884" i="15"/>
  <c r="B884" i="15"/>
  <c r="C884" i="15"/>
  <c r="D884" i="15" s="1"/>
  <c r="A885" i="15"/>
  <c r="B885" i="15"/>
  <c r="C885" i="15"/>
  <c r="D885" i="15" s="1"/>
  <c r="A886" i="15"/>
  <c r="B886" i="15"/>
  <c r="C886" i="15"/>
  <c r="D886" i="15" s="1"/>
  <c r="A887" i="15"/>
  <c r="B887" i="15"/>
  <c r="C887" i="15"/>
  <c r="D887" i="15" s="1"/>
  <c r="A888" i="15"/>
  <c r="B888" i="15"/>
  <c r="C888" i="15"/>
  <c r="D888" i="15" s="1"/>
  <c r="A889" i="15"/>
  <c r="B889" i="15"/>
  <c r="C889" i="15"/>
  <c r="D889" i="15" s="1"/>
  <c r="A890" i="15"/>
  <c r="B890" i="15"/>
  <c r="C890" i="15"/>
  <c r="D890" i="15" s="1"/>
  <c r="A891" i="15"/>
  <c r="B891" i="15"/>
  <c r="C891" i="15"/>
  <c r="D891" i="15" s="1"/>
  <c r="A892" i="15"/>
  <c r="B892" i="15"/>
  <c r="C892" i="15"/>
  <c r="D892" i="15" s="1"/>
  <c r="A893" i="15"/>
  <c r="B893" i="15"/>
  <c r="C893" i="15"/>
  <c r="D893" i="15" s="1"/>
  <c r="A894" i="15"/>
  <c r="B894" i="15"/>
  <c r="C894" i="15"/>
  <c r="D894" i="15" s="1"/>
  <c r="A895" i="15"/>
  <c r="B895" i="15"/>
  <c r="C895" i="15"/>
  <c r="D895" i="15" s="1"/>
  <c r="A896" i="15"/>
  <c r="B896" i="15"/>
  <c r="C896" i="15"/>
  <c r="D896" i="15" s="1"/>
  <c r="A897" i="15"/>
  <c r="B897" i="15"/>
  <c r="C897" i="15"/>
  <c r="D897" i="15" s="1"/>
  <c r="A898" i="15"/>
  <c r="B898" i="15"/>
  <c r="C898" i="15"/>
  <c r="D898" i="15" s="1"/>
  <c r="A899" i="15"/>
  <c r="B899" i="15"/>
  <c r="C899" i="15"/>
  <c r="D899" i="15" s="1"/>
  <c r="A900" i="15"/>
  <c r="B900" i="15"/>
  <c r="C900" i="15"/>
  <c r="D900" i="15" s="1"/>
  <c r="A901" i="15"/>
  <c r="B901" i="15"/>
  <c r="C901" i="15"/>
  <c r="D901" i="15" s="1"/>
  <c r="A902" i="15"/>
  <c r="B902" i="15"/>
  <c r="C902" i="15"/>
  <c r="D902" i="15" s="1"/>
  <c r="A903" i="15"/>
  <c r="B903" i="15"/>
  <c r="C903" i="15"/>
  <c r="D903" i="15" s="1"/>
  <c r="A904" i="15"/>
  <c r="B904" i="15"/>
  <c r="C904" i="15"/>
  <c r="D904" i="15" s="1"/>
  <c r="A905" i="15"/>
  <c r="B905" i="15"/>
  <c r="C905" i="15"/>
  <c r="D905" i="15" s="1"/>
  <c r="A906" i="15"/>
  <c r="B906" i="15"/>
  <c r="C906" i="15"/>
  <c r="D906" i="15" s="1"/>
  <c r="A907" i="15"/>
  <c r="B907" i="15"/>
  <c r="C907" i="15"/>
  <c r="D907" i="15" s="1"/>
  <c r="A908" i="15"/>
  <c r="B908" i="15"/>
  <c r="C908" i="15"/>
  <c r="D908" i="15" s="1"/>
  <c r="A909" i="15"/>
  <c r="B909" i="15"/>
  <c r="C909" i="15"/>
  <c r="D909" i="15" s="1"/>
  <c r="A910" i="15"/>
  <c r="B910" i="15"/>
  <c r="C910" i="15"/>
  <c r="D910" i="15" s="1"/>
  <c r="A911" i="15"/>
  <c r="B911" i="15"/>
  <c r="C911" i="15"/>
  <c r="D911" i="15" s="1"/>
  <c r="A912" i="15"/>
  <c r="B912" i="15"/>
  <c r="C912" i="15"/>
  <c r="D912" i="15" s="1"/>
  <c r="A913" i="15"/>
  <c r="B913" i="15"/>
  <c r="C913" i="15"/>
  <c r="D913" i="15" s="1"/>
  <c r="A914" i="15"/>
  <c r="B914" i="15"/>
  <c r="C914" i="15"/>
  <c r="D914" i="15" s="1"/>
  <c r="A915" i="15"/>
  <c r="B915" i="15"/>
  <c r="C915" i="15"/>
  <c r="D915" i="15" s="1"/>
  <c r="A916" i="15"/>
  <c r="B916" i="15"/>
  <c r="C916" i="15"/>
  <c r="D916" i="15" s="1"/>
  <c r="A917" i="15"/>
  <c r="B917" i="15"/>
  <c r="C917" i="15"/>
  <c r="D917" i="15" s="1"/>
  <c r="A918" i="15"/>
  <c r="B918" i="15"/>
  <c r="C918" i="15"/>
  <c r="D918" i="15" s="1"/>
  <c r="A919" i="15"/>
  <c r="B919" i="15"/>
  <c r="C919" i="15"/>
  <c r="D919" i="15" s="1"/>
  <c r="A920" i="15"/>
  <c r="B920" i="15"/>
  <c r="C920" i="15"/>
  <c r="D920" i="15" s="1"/>
  <c r="A921" i="15"/>
  <c r="B921" i="15"/>
  <c r="C921" i="15"/>
  <c r="D921" i="15" s="1"/>
  <c r="A922" i="15"/>
  <c r="B922" i="15"/>
  <c r="C922" i="15"/>
  <c r="D922" i="15" s="1"/>
  <c r="A923" i="15"/>
  <c r="B923" i="15"/>
  <c r="C923" i="15"/>
  <c r="D923" i="15" s="1"/>
  <c r="A924" i="15"/>
  <c r="B924" i="15"/>
  <c r="C924" i="15"/>
  <c r="D924" i="15" s="1"/>
  <c r="A925" i="15"/>
  <c r="B925" i="15"/>
  <c r="C925" i="15"/>
  <c r="D925" i="15" s="1"/>
  <c r="A926" i="15"/>
  <c r="B926" i="15"/>
  <c r="C926" i="15"/>
  <c r="D926" i="15" s="1"/>
  <c r="A927" i="15"/>
  <c r="B927" i="15"/>
  <c r="C927" i="15"/>
  <c r="D927" i="15" s="1"/>
  <c r="A928" i="15"/>
  <c r="B928" i="15"/>
  <c r="C928" i="15"/>
  <c r="D928" i="15" s="1"/>
  <c r="A929" i="15"/>
  <c r="B929" i="15"/>
  <c r="C929" i="15"/>
  <c r="D929" i="15" s="1"/>
  <c r="A930" i="15"/>
  <c r="B930" i="15"/>
  <c r="C930" i="15"/>
  <c r="D930" i="15"/>
  <c r="A931" i="15"/>
  <c r="B931" i="15"/>
  <c r="C931" i="15"/>
  <c r="D931" i="15"/>
  <c r="A932" i="15"/>
  <c r="B932" i="15"/>
  <c r="C932" i="15"/>
  <c r="D932" i="15"/>
  <c r="A933" i="15"/>
  <c r="B933" i="15"/>
  <c r="C933" i="15"/>
  <c r="D933" i="15"/>
  <c r="A934" i="15"/>
  <c r="B934" i="15"/>
  <c r="C934" i="15"/>
  <c r="D934" i="15"/>
  <c r="A935" i="15"/>
  <c r="B935" i="15"/>
  <c r="C935" i="15"/>
  <c r="D935" i="15"/>
  <c r="A936" i="15"/>
  <c r="B936" i="15"/>
  <c r="C936" i="15"/>
  <c r="D936" i="15"/>
  <c r="A937" i="15"/>
  <c r="B937" i="15"/>
  <c r="C937" i="15"/>
  <c r="D937" i="15"/>
  <c r="A938" i="15"/>
  <c r="B938" i="15"/>
  <c r="C938" i="15"/>
  <c r="D938" i="15"/>
  <c r="A939" i="15"/>
  <c r="B939" i="15"/>
  <c r="C939" i="15"/>
  <c r="D939" i="15"/>
  <c r="A940" i="15"/>
  <c r="B940" i="15"/>
  <c r="C940" i="15"/>
  <c r="D940" i="15"/>
  <c r="A941" i="15"/>
  <c r="B941" i="15"/>
  <c r="C941" i="15"/>
  <c r="D941" i="15"/>
  <c r="A942" i="15"/>
  <c r="B942" i="15"/>
  <c r="C942" i="15"/>
  <c r="D942" i="15"/>
  <c r="A943" i="15"/>
  <c r="B943" i="15"/>
  <c r="C943" i="15"/>
  <c r="D943" i="15"/>
  <c r="A944" i="15"/>
  <c r="B944" i="15"/>
  <c r="C944" i="15"/>
  <c r="D944" i="15"/>
  <c r="A945" i="15"/>
  <c r="B945" i="15"/>
  <c r="C945" i="15"/>
  <c r="D945" i="15"/>
  <c r="A946" i="15"/>
  <c r="B946" i="15"/>
  <c r="C946" i="15"/>
  <c r="D946" i="15"/>
  <c r="A947" i="15"/>
  <c r="B947" i="15"/>
  <c r="C947" i="15"/>
  <c r="D947" i="15"/>
  <c r="A948" i="15"/>
  <c r="B948" i="15"/>
  <c r="C948" i="15"/>
  <c r="D948" i="15"/>
  <c r="A949" i="15"/>
  <c r="B949" i="15"/>
  <c r="C949" i="15"/>
  <c r="D949" i="15"/>
  <c r="A950" i="15"/>
  <c r="B950" i="15"/>
  <c r="C950" i="15"/>
  <c r="D950" i="15"/>
  <c r="A951" i="15"/>
  <c r="B951" i="15"/>
  <c r="C951" i="15"/>
  <c r="D951" i="15"/>
  <c r="A952" i="15"/>
  <c r="B952" i="15"/>
  <c r="C952" i="15"/>
  <c r="D952" i="15"/>
  <c r="A953" i="15"/>
  <c r="B953" i="15"/>
  <c r="C953" i="15"/>
  <c r="D953" i="15"/>
  <c r="A954" i="15"/>
  <c r="B954" i="15"/>
  <c r="C954" i="15"/>
  <c r="D954" i="15"/>
  <c r="A955" i="15"/>
  <c r="B955" i="15"/>
  <c r="C955" i="15"/>
  <c r="D955" i="15"/>
  <c r="A956" i="15"/>
  <c r="B956" i="15"/>
  <c r="C956" i="15"/>
  <c r="D956" i="15"/>
  <c r="A957" i="15"/>
  <c r="B957" i="15"/>
  <c r="C957" i="15"/>
  <c r="D957" i="15"/>
  <c r="A958" i="15"/>
  <c r="B958" i="15"/>
  <c r="C958" i="15"/>
  <c r="D958" i="15"/>
  <c r="A959" i="15"/>
  <c r="B959" i="15"/>
  <c r="C959" i="15"/>
  <c r="D959" i="15"/>
  <c r="A960" i="15"/>
  <c r="B960" i="15"/>
  <c r="C960" i="15"/>
  <c r="D960" i="15"/>
  <c r="A961" i="15"/>
  <c r="B961" i="15"/>
  <c r="C961" i="15"/>
  <c r="D961" i="15"/>
  <c r="A962" i="15"/>
  <c r="B962" i="15"/>
  <c r="C962" i="15"/>
  <c r="D962" i="15"/>
  <c r="A963" i="15"/>
  <c r="B963" i="15"/>
  <c r="C963" i="15"/>
  <c r="D963" i="15"/>
  <c r="A964" i="15"/>
  <c r="B964" i="15"/>
  <c r="C964" i="15"/>
  <c r="D964" i="15"/>
  <c r="A965" i="15"/>
  <c r="B965" i="15"/>
  <c r="C965" i="15"/>
  <c r="D965" i="15"/>
  <c r="A966" i="15"/>
  <c r="B966" i="15"/>
  <c r="C966" i="15"/>
  <c r="D966" i="15"/>
  <c r="A967" i="15"/>
  <c r="B967" i="15"/>
  <c r="C967" i="15"/>
  <c r="D967" i="15"/>
  <c r="A968" i="15"/>
  <c r="B968" i="15"/>
  <c r="C968" i="15"/>
  <c r="D968" i="15"/>
  <c r="A969" i="15"/>
  <c r="B969" i="15"/>
  <c r="C969" i="15"/>
  <c r="D969" i="15"/>
  <c r="A970" i="15"/>
  <c r="B970" i="15"/>
  <c r="C970" i="15"/>
  <c r="D970" i="15"/>
  <c r="A971" i="15"/>
  <c r="B971" i="15"/>
  <c r="C971" i="15"/>
  <c r="D971" i="15"/>
  <c r="A972" i="15"/>
  <c r="B972" i="15"/>
  <c r="C972" i="15"/>
  <c r="D972" i="15"/>
  <c r="A973" i="15"/>
  <c r="B973" i="15"/>
  <c r="C973" i="15"/>
  <c r="D973" i="15"/>
  <c r="A974" i="15"/>
  <c r="B974" i="15"/>
  <c r="C974" i="15"/>
  <c r="D974" i="15"/>
  <c r="A975" i="15"/>
  <c r="B975" i="15"/>
  <c r="C975" i="15"/>
  <c r="D975" i="15"/>
  <c r="A976" i="15"/>
  <c r="B976" i="15"/>
  <c r="C976" i="15"/>
  <c r="D976" i="15"/>
  <c r="A977" i="15"/>
  <c r="B977" i="15"/>
  <c r="C977" i="15"/>
  <c r="D977" i="15"/>
  <c r="A978" i="15"/>
  <c r="B978" i="15"/>
  <c r="C978" i="15"/>
  <c r="D978" i="15"/>
  <c r="A979" i="15"/>
  <c r="B979" i="15"/>
  <c r="C979" i="15"/>
  <c r="D979" i="15"/>
  <c r="A980" i="15"/>
  <c r="B980" i="15"/>
  <c r="C980" i="15"/>
  <c r="D980" i="15"/>
  <c r="A981" i="15"/>
  <c r="B981" i="15"/>
  <c r="C981" i="15"/>
  <c r="D981" i="15"/>
  <c r="A982" i="15"/>
  <c r="B982" i="15"/>
  <c r="C982" i="15"/>
  <c r="D982" i="15"/>
  <c r="A983" i="15"/>
  <c r="B983" i="15"/>
  <c r="C983" i="15"/>
  <c r="D983" i="15"/>
  <c r="A984" i="15"/>
  <c r="B984" i="15"/>
  <c r="C984" i="15"/>
  <c r="D984" i="15"/>
  <c r="A985" i="15"/>
  <c r="B985" i="15"/>
  <c r="C985" i="15"/>
  <c r="D985" i="15"/>
  <c r="A986" i="15"/>
  <c r="B986" i="15"/>
  <c r="C986" i="15"/>
  <c r="D986" i="15"/>
  <c r="A987" i="15"/>
  <c r="B987" i="15"/>
  <c r="C987" i="15"/>
  <c r="D987" i="15"/>
  <c r="A988" i="15"/>
  <c r="B988" i="15"/>
  <c r="C988" i="15"/>
  <c r="D988" i="15"/>
  <c r="A989" i="15"/>
  <c r="B989" i="15"/>
  <c r="C989" i="15"/>
  <c r="D989" i="15"/>
  <c r="A990" i="15"/>
  <c r="B990" i="15"/>
  <c r="C990" i="15"/>
  <c r="D990" i="15"/>
  <c r="A991" i="15"/>
  <c r="B991" i="15"/>
  <c r="C991" i="15"/>
  <c r="D991" i="15"/>
  <c r="A992" i="15"/>
  <c r="B992" i="15"/>
  <c r="C992" i="15"/>
  <c r="D992" i="15"/>
  <c r="A993" i="15"/>
  <c r="B993" i="15"/>
  <c r="C993" i="15"/>
  <c r="D993" i="15"/>
  <c r="A994" i="15"/>
  <c r="B994" i="15"/>
  <c r="C994" i="15"/>
  <c r="D994" i="15"/>
  <c r="A995" i="15"/>
  <c r="B995" i="15"/>
  <c r="C995" i="15"/>
  <c r="D995" i="15"/>
  <c r="A996" i="15"/>
  <c r="B996" i="15"/>
  <c r="C996" i="15"/>
  <c r="D996" i="15"/>
  <c r="A997" i="15"/>
  <c r="B997" i="15"/>
  <c r="C997" i="15"/>
  <c r="D997" i="15"/>
  <c r="A998" i="15"/>
  <c r="B998" i="15"/>
  <c r="C998" i="15"/>
  <c r="D998" i="15"/>
  <c r="A999" i="15"/>
  <c r="B999" i="15"/>
  <c r="C999" i="15"/>
  <c r="D999" i="15"/>
  <c r="A1000" i="15"/>
  <c r="B1000" i="15"/>
  <c r="C1000" i="15"/>
  <c r="D1000" i="15" s="1"/>
  <c r="A1001" i="15"/>
  <c r="B1001" i="15"/>
  <c r="C1001" i="15"/>
  <c r="D1001" i="15"/>
  <c r="A1002" i="15"/>
  <c r="B1002" i="15"/>
  <c r="C1002" i="15"/>
  <c r="D1002" i="15" s="1"/>
  <c r="A1003" i="15"/>
  <c r="B1003" i="15"/>
  <c r="C1003" i="15"/>
  <c r="D1003" i="15"/>
  <c r="A1004" i="15"/>
  <c r="B1004" i="15"/>
  <c r="C1004" i="15"/>
  <c r="D1004" i="15"/>
  <c r="A1005" i="15"/>
  <c r="B1005" i="15"/>
  <c r="C1005" i="15"/>
  <c r="D1005" i="15"/>
  <c r="A1006" i="15"/>
  <c r="B1006" i="15"/>
  <c r="C1006" i="15"/>
  <c r="D1006" i="15" s="1"/>
  <c r="A1007" i="15"/>
  <c r="B1007" i="15"/>
  <c r="C1007" i="15"/>
  <c r="D1007" i="15"/>
  <c r="A1008" i="15"/>
  <c r="B1008" i="15"/>
  <c r="C1008" i="15"/>
  <c r="D1008" i="15" s="1"/>
  <c r="A1009" i="15"/>
  <c r="B1009" i="15"/>
  <c r="C1009" i="15"/>
  <c r="D1009" i="15"/>
  <c r="A1010" i="15"/>
  <c r="B1010" i="15"/>
  <c r="C1010" i="15"/>
  <c r="D1010" i="15" s="1"/>
  <c r="A1011" i="15"/>
  <c r="B1011" i="15"/>
  <c r="C1011" i="15"/>
  <c r="D1011" i="15"/>
  <c r="A1012" i="15"/>
  <c r="B1012" i="15"/>
  <c r="C1012" i="15"/>
  <c r="D1012" i="15"/>
  <c r="A1013" i="15"/>
  <c r="B1013" i="15"/>
  <c r="C1013" i="15"/>
  <c r="D1013" i="15"/>
  <c r="A1014" i="15"/>
  <c r="B1014" i="15"/>
  <c r="C1014" i="15"/>
  <c r="D1014" i="15"/>
  <c r="A1015" i="15"/>
  <c r="B1015" i="15"/>
  <c r="C1015" i="15"/>
  <c r="D1015" i="15"/>
  <c r="A1016" i="15"/>
  <c r="B1016" i="15"/>
  <c r="C1016" i="15"/>
  <c r="D1016" i="15" s="1"/>
  <c r="A1017" i="15"/>
  <c r="B1017" i="15"/>
  <c r="C1017" i="15"/>
  <c r="D1017" i="15"/>
  <c r="A1018" i="15"/>
  <c r="B1018" i="15"/>
  <c r="C1018" i="15"/>
  <c r="D1018" i="15" s="1"/>
  <c r="A1019" i="15"/>
  <c r="B1019" i="15"/>
  <c r="C1019" i="15"/>
  <c r="D1019" i="15"/>
  <c r="A1020" i="15"/>
  <c r="B1020" i="15"/>
  <c r="C1020" i="15"/>
  <c r="D1020" i="15" s="1"/>
  <c r="A1021" i="15"/>
  <c r="B1021" i="15"/>
  <c r="C1021" i="15"/>
  <c r="D1021" i="15"/>
  <c r="A1022" i="15"/>
  <c r="B1022" i="15"/>
  <c r="C1022" i="15"/>
  <c r="D1022" i="15"/>
  <c r="A1023" i="15"/>
  <c r="B1023" i="15"/>
  <c r="C1023" i="15"/>
  <c r="D1023" i="15"/>
  <c r="A1024" i="15"/>
  <c r="B1024" i="15"/>
  <c r="C1024" i="15"/>
  <c r="D1024" i="15" s="1"/>
  <c r="A1025" i="15"/>
  <c r="B1025" i="15"/>
  <c r="C1025" i="15"/>
  <c r="D1025" i="15"/>
  <c r="A1026" i="15"/>
  <c r="B1026" i="15"/>
  <c r="C1026" i="15"/>
  <c r="D1026" i="15"/>
  <c r="A1027" i="15"/>
  <c r="B1027" i="15"/>
  <c r="C1027" i="15"/>
  <c r="D1027" i="15" s="1"/>
  <c r="A1028" i="15"/>
  <c r="B1028" i="15"/>
  <c r="C1028" i="15"/>
  <c r="D1028" i="15"/>
  <c r="A1029" i="15"/>
  <c r="B1029" i="15"/>
  <c r="C1029" i="15"/>
  <c r="D1029" i="15" s="1"/>
  <c r="A1030" i="15"/>
  <c r="B1030" i="15"/>
  <c r="C1030" i="15"/>
  <c r="D1030" i="15"/>
  <c r="A1031" i="15"/>
  <c r="B1031" i="15"/>
  <c r="C1031" i="15"/>
  <c r="D1031" i="15" s="1"/>
  <c r="A1032" i="15"/>
  <c r="B1032" i="15"/>
  <c r="C1032" i="15"/>
  <c r="D1032" i="15"/>
  <c r="A1033" i="15"/>
  <c r="B1033" i="15"/>
  <c r="C1033" i="15"/>
  <c r="D1033" i="15" s="1"/>
  <c r="A1034" i="15"/>
  <c r="B1034" i="15"/>
  <c r="C1034" i="15"/>
  <c r="D1034" i="15"/>
  <c r="A1035" i="15"/>
  <c r="B1035" i="15"/>
  <c r="C1035" i="15"/>
  <c r="D1035" i="15" s="1"/>
  <c r="A1036" i="15"/>
  <c r="B1036" i="15"/>
  <c r="C1036" i="15"/>
  <c r="D1036" i="15"/>
  <c r="A1037" i="15"/>
  <c r="B1037" i="15"/>
  <c r="C1037" i="15"/>
  <c r="D1037" i="15" s="1"/>
  <c r="A1038" i="15"/>
  <c r="B1038" i="15"/>
  <c r="C1038" i="15"/>
  <c r="D1038" i="15"/>
  <c r="A1039" i="15"/>
  <c r="B1039" i="15"/>
  <c r="C1039" i="15"/>
  <c r="D1039" i="15" s="1"/>
  <c r="A1040" i="15"/>
  <c r="B1040" i="15"/>
  <c r="C1040" i="15"/>
  <c r="D1040" i="15"/>
  <c r="A1041" i="15"/>
  <c r="B1041" i="15"/>
  <c r="C1041" i="15"/>
  <c r="D1041" i="15" s="1"/>
  <c r="A1042" i="15"/>
  <c r="B1042" i="15"/>
  <c r="C1042" i="15"/>
  <c r="D1042" i="15"/>
  <c r="A1043" i="15"/>
  <c r="B1043" i="15"/>
  <c r="C1043" i="15"/>
  <c r="D1043" i="15" s="1"/>
  <c r="A1044" i="15"/>
  <c r="B1044" i="15"/>
  <c r="C1044" i="15"/>
  <c r="D1044" i="15"/>
  <c r="A1045" i="15"/>
  <c r="B1045" i="15"/>
  <c r="C1045" i="15"/>
  <c r="D1045" i="15" s="1"/>
  <c r="A1046" i="15"/>
  <c r="B1046" i="15"/>
  <c r="C1046" i="15"/>
  <c r="D1046" i="15"/>
  <c r="A1047" i="15"/>
  <c r="B1047" i="15"/>
  <c r="C1047" i="15"/>
  <c r="D1047" i="15" s="1"/>
  <c r="A1048" i="15"/>
  <c r="B1048" i="15"/>
  <c r="C1048" i="15"/>
  <c r="D1048" i="15"/>
  <c r="A1049" i="15"/>
  <c r="B1049" i="15"/>
  <c r="C1049" i="15"/>
  <c r="D1049" i="15" s="1"/>
  <c r="A1050" i="15"/>
  <c r="B1050" i="15"/>
  <c r="C1050" i="15"/>
  <c r="D1050" i="15"/>
  <c r="A1051" i="15"/>
  <c r="B1051" i="15"/>
  <c r="C1051" i="15"/>
  <c r="D1051" i="15" s="1"/>
  <c r="A1052" i="15"/>
  <c r="B1052" i="15"/>
  <c r="C1052" i="15"/>
  <c r="D1052" i="15"/>
  <c r="A1053" i="15"/>
  <c r="B1053" i="15"/>
  <c r="C1053" i="15"/>
  <c r="D1053" i="15" s="1"/>
  <c r="A1054" i="15"/>
  <c r="B1054" i="15"/>
  <c r="C1054" i="15"/>
  <c r="D1054" i="15"/>
  <c r="A1055" i="15"/>
  <c r="B1055" i="15"/>
  <c r="C1055" i="15"/>
  <c r="D1055" i="15" s="1"/>
  <c r="A1056" i="15"/>
  <c r="B1056" i="15"/>
  <c r="C1056" i="15"/>
  <c r="D1056" i="15"/>
  <c r="A1057" i="15"/>
  <c r="B1057" i="15"/>
  <c r="C1057" i="15"/>
  <c r="D1057" i="15" s="1"/>
  <c r="A1058" i="15"/>
  <c r="B1058" i="15"/>
  <c r="C1058" i="15"/>
  <c r="D1058" i="15"/>
  <c r="A1059" i="15"/>
  <c r="B1059" i="15"/>
  <c r="C1059" i="15"/>
  <c r="D1059" i="15" s="1"/>
  <c r="A1060" i="15"/>
  <c r="B1060" i="15"/>
  <c r="C1060" i="15"/>
  <c r="D1060" i="15"/>
  <c r="A1061" i="15"/>
  <c r="B1061" i="15"/>
  <c r="C1061" i="15"/>
  <c r="D1061" i="15" s="1"/>
  <c r="A1062" i="15"/>
  <c r="B1062" i="15"/>
  <c r="C1062" i="15"/>
  <c r="D1062" i="15"/>
  <c r="A1063" i="15"/>
  <c r="B1063" i="15"/>
  <c r="C1063" i="15"/>
  <c r="D1063" i="15" s="1"/>
  <c r="A1064" i="15"/>
  <c r="B1064" i="15"/>
  <c r="C1064" i="15"/>
  <c r="D1064" i="15"/>
  <c r="A1065" i="15"/>
  <c r="B1065" i="15"/>
  <c r="C1065" i="15"/>
  <c r="D1065" i="15" s="1"/>
  <c r="A1066" i="15"/>
  <c r="B1066" i="15"/>
  <c r="C1066" i="15"/>
  <c r="D1066" i="15"/>
  <c r="A1067" i="15"/>
  <c r="B1067" i="15"/>
  <c r="C1067" i="15"/>
  <c r="D1067" i="15" s="1"/>
  <c r="A1068" i="15"/>
  <c r="B1068" i="15"/>
  <c r="C1068" i="15"/>
  <c r="D1068" i="15"/>
  <c r="A1069" i="15"/>
  <c r="B1069" i="15"/>
  <c r="C1069" i="15"/>
  <c r="D1069" i="15" s="1"/>
  <c r="A1070" i="15"/>
  <c r="B1070" i="15"/>
  <c r="C1070" i="15"/>
  <c r="D1070" i="15"/>
  <c r="A1071" i="15"/>
  <c r="B1071" i="15"/>
  <c r="C1071" i="15"/>
  <c r="D1071" i="15" s="1"/>
  <c r="A1072" i="15"/>
  <c r="B1072" i="15"/>
  <c r="C1072" i="15"/>
  <c r="D1072" i="15"/>
  <c r="A1073" i="15"/>
  <c r="B1073" i="15"/>
  <c r="C1073" i="15"/>
  <c r="D1073" i="15" s="1"/>
  <c r="A1074" i="15"/>
  <c r="B1074" i="15"/>
  <c r="C1074" i="15"/>
  <c r="D1074" i="15"/>
  <c r="A1075" i="15"/>
  <c r="B1075" i="15"/>
  <c r="C1075" i="15"/>
  <c r="D1075" i="15" s="1"/>
  <c r="A1076" i="15"/>
  <c r="B1076" i="15"/>
  <c r="C1076" i="15"/>
  <c r="D1076" i="15"/>
  <c r="A1077" i="15"/>
  <c r="B1077" i="15"/>
  <c r="C1077" i="15"/>
  <c r="D1077" i="15" s="1"/>
  <c r="A1078" i="15"/>
  <c r="B1078" i="15"/>
  <c r="C1078" i="15"/>
  <c r="D1078" i="15"/>
  <c r="A1079" i="15"/>
  <c r="B1079" i="15"/>
  <c r="C1079" i="15"/>
  <c r="D1079" i="15" s="1"/>
  <c r="A1080" i="15"/>
  <c r="B1080" i="15"/>
  <c r="C1080" i="15"/>
  <c r="D1080" i="15"/>
  <c r="A1081" i="15"/>
  <c r="B1081" i="15"/>
  <c r="C1081" i="15"/>
  <c r="D1081" i="15" s="1"/>
  <c r="A1082" i="15"/>
  <c r="B1082" i="15"/>
  <c r="C1082" i="15"/>
  <c r="D1082" i="15"/>
  <c r="A1083" i="15"/>
  <c r="B1083" i="15"/>
  <c r="C1083" i="15"/>
  <c r="D1083" i="15" s="1"/>
  <c r="A1084" i="15"/>
  <c r="B1084" i="15"/>
  <c r="C1084" i="15"/>
  <c r="D1084" i="15"/>
  <c r="A1085" i="15"/>
  <c r="B1085" i="15"/>
  <c r="C1085" i="15"/>
  <c r="D1085" i="15" s="1"/>
  <c r="A1086" i="15"/>
  <c r="B1086" i="15"/>
  <c r="C1086" i="15"/>
  <c r="D1086" i="15"/>
  <c r="A1087" i="15"/>
  <c r="B1087" i="15"/>
  <c r="C1087" i="15"/>
  <c r="D1087" i="15" s="1"/>
  <c r="A1088" i="15"/>
  <c r="B1088" i="15"/>
  <c r="C1088" i="15"/>
  <c r="D1088" i="15"/>
  <c r="A1089" i="15"/>
  <c r="B1089" i="15"/>
  <c r="C1089" i="15"/>
  <c r="D1089" i="15" s="1"/>
  <c r="A1090" i="15"/>
  <c r="B1090" i="15"/>
  <c r="C1090" i="15"/>
  <c r="D1090" i="15"/>
  <c r="A1091" i="15"/>
  <c r="B1091" i="15"/>
  <c r="C1091" i="15"/>
  <c r="D1091" i="15" s="1"/>
  <c r="A1092" i="15"/>
  <c r="B1092" i="15"/>
  <c r="C1092" i="15"/>
  <c r="D1092" i="15"/>
  <c r="A1093" i="15"/>
  <c r="B1093" i="15"/>
  <c r="C1093" i="15"/>
  <c r="D1093" i="15" s="1"/>
  <c r="A1094" i="15"/>
  <c r="B1094" i="15"/>
  <c r="C1094" i="15"/>
  <c r="D1094" i="15"/>
  <c r="A1095" i="15"/>
  <c r="B1095" i="15"/>
  <c r="C1095" i="15"/>
  <c r="D1095" i="15" s="1"/>
  <c r="A1096" i="15"/>
  <c r="B1096" i="15"/>
  <c r="C1096" i="15"/>
  <c r="D1096" i="15"/>
  <c r="A1097" i="15"/>
  <c r="B1097" i="15"/>
  <c r="C1097" i="15"/>
  <c r="D1097" i="15" s="1"/>
  <c r="A1098" i="15"/>
  <c r="B1098" i="15"/>
  <c r="C1098" i="15"/>
  <c r="D1098" i="15"/>
  <c r="A1099" i="15"/>
  <c r="B1099" i="15"/>
  <c r="C1099" i="15"/>
  <c r="D1099" i="15" s="1"/>
  <c r="A1100" i="15"/>
  <c r="B1100" i="15"/>
  <c r="C1100" i="15"/>
  <c r="D1100" i="15"/>
  <c r="A1101" i="15"/>
  <c r="B1101" i="15"/>
  <c r="C1101" i="15"/>
  <c r="D1101" i="15" s="1"/>
  <c r="A1102" i="15"/>
  <c r="B1102" i="15"/>
  <c r="C1102" i="15"/>
  <c r="D1102" i="15"/>
  <c r="A1103" i="15"/>
  <c r="B1103" i="15"/>
  <c r="C1103" i="15"/>
  <c r="D1103" i="15" s="1"/>
  <c r="A1104" i="15"/>
  <c r="B1104" i="15"/>
  <c r="C1104" i="15"/>
  <c r="D1104" i="15"/>
  <c r="A1105" i="15"/>
  <c r="B1105" i="15"/>
  <c r="C1105" i="15"/>
  <c r="D1105" i="15" s="1"/>
  <c r="A1106" i="15"/>
  <c r="B1106" i="15"/>
  <c r="C1106" i="15"/>
  <c r="D1106" i="15"/>
  <c r="A1107" i="15"/>
  <c r="B1107" i="15"/>
  <c r="C1107" i="15"/>
  <c r="D1107" i="15" s="1"/>
  <c r="A1108" i="15"/>
  <c r="B1108" i="15"/>
  <c r="C1108" i="15"/>
  <c r="D1108" i="15"/>
  <c r="A1109" i="15"/>
  <c r="B1109" i="15"/>
  <c r="C1109" i="15"/>
  <c r="D1109" i="15" s="1"/>
  <c r="A1110" i="15"/>
  <c r="B1110" i="15"/>
  <c r="C1110" i="15"/>
  <c r="D1110" i="15"/>
  <c r="A1111" i="15"/>
  <c r="B1111" i="15"/>
  <c r="C1111" i="15"/>
  <c r="D1111" i="15" s="1"/>
  <c r="A1112" i="15"/>
  <c r="B1112" i="15"/>
  <c r="C1112" i="15"/>
  <c r="D1112" i="15" s="1"/>
  <c r="A1113" i="15"/>
  <c r="B1113" i="15"/>
  <c r="C1113" i="15"/>
  <c r="D1113" i="15" s="1"/>
  <c r="A1114" i="15"/>
  <c r="B1114" i="15"/>
  <c r="C1114" i="15"/>
  <c r="D1114" i="15" s="1"/>
  <c r="A1115" i="15"/>
  <c r="B1115" i="15"/>
  <c r="C1115" i="15"/>
  <c r="D1115" i="15" s="1"/>
  <c r="A1116" i="15"/>
  <c r="B1116" i="15"/>
  <c r="C1116" i="15"/>
  <c r="D1116" i="15" s="1"/>
  <c r="A1117" i="15"/>
  <c r="B1117" i="15"/>
  <c r="C1117" i="15"/>
  <c r="D1117" i="15" s="1"/>
  <c r="A1118" i="15"/>
  <c r="B1118" i="15"/>
  <c r="C1118" i="15"/>
  <c r="D1118" i="15" s="1"/>
  <c r="A1119" i="15"/>
  <c r="B1119" i="15"/>
  <c r="C1119" i="15"/>
  <c r="D1119" i="15" s="1"/>
  <c r="A1120" i="15"/>
  <c r="B1120" i="15"/>
  <c r="C1120" i="15"/>
  <c r="D1120" i="15" s="1"/>
  <c r="A1121" i="15"/>
  <c r="B1121" i="15"/>
  <c r="C1121" i="15"/>
  <c r="D1121" i="15" s="1"/>
  <c r="A1122" i="15"/>
  <c r="B1122" i="15"/>
  <c r="C1122" i="15"/>
  <c r="D1122" i="15" s="1"/>
  <c r="A1123" i="15"/>
  <c r="B1123" i="15"/>
  <c r="C1123" i="15"/>
  <c r="D1123" i="15" s="1"/>
  <c r="A1124" i="15"/>
  <c r="B1124" i="15"/>
  <c r="C1124" i="15"/>
  <c r="D1124" i="15" s="1"/>
  <c r="A1125" i="15"/>
  <c r="B1125" i="15"/>
  <c r="C1125" i="15"/>
  <c r="D1125" i="15" s="1"/>
  <c r="A1126" i="15"/>
  <c r="B1126" i="15"/>
  <c r="C1126" i="15"/>
  <c r="D1126" i="15" s="1"/>
  <c r="A1127" i="15"/>
  <c r="B1127" i="15"/>
  <c r="C1127" i="15"/>
  <c r="D1127" i="15" s="1"/>
  <c r="A1128" i="15"/>
  <c r="B1128" i="15"/>
  <c r="C1128" i="15"/>
  <c r="D1128" i="15" s="1"/>
  <c r="A1129" i="15"/>
  <c r="B1129" i="15"/>
  <c r="C1129" i="15"/>
  <c r="D1129" i="15" s="1"/>
  <c r="A1130" i="15"/>
  <c r="B1130" i="15"/>
  <c r="C1130" i="15"/>
  <c r="D1130" i="15"/>
  <c r="A1131" i="15"/>
  <c r="B1131" i="15"/>
  <c r="C1131" i="15"/>
  <c r="D1131" i="15" s="1"/>
  <c r="A1132" i="15"/>
  <c r="B1132" i="15"/>
  <c r="C1132" i="15"/>
  <c r="D1132" i="15" s="1"/>
  <c r="A1133" i="15"/>
  <c r="B1133" i="15"/>
  <c r="C1133" i="15"/>
  <c r="D1133" i="15" s="1"/>
  <c r="A1134" i="15"/>
  <c r="B1134" i="15"/>
  <c r="C1134" i="15"/>
  <c r="D1134" i="15"/>
  <c r="A1135" i="15"/>
  <c r="B1135" i="15"/>
  <c r="C1135" i="15"/>
  <c r="D1135" i="15" s="1"/>
  <c r="A1136" i="15"/>
  <c r="B1136" i="15"/>
  <c r="C1136" i="15"/>
  <c r="D1136" i="15" s="1"/>
  <c r="A1137" i="15"/>
  <c r="B1137" i="15"/>
  <c r="C1137" i="15"/>
  <c r="D1137" i="15" s="1"/>
  <c r="A1138" i="15"/>
  <c r="B1138" i="15"/>
  <c r="C1138" i="15"/>
  <c r="D1138" i="15"/>
  <c r="A1139" i="15"/>
  <c r="B1139" i="15"/>
  <c r="C1139" i="15"/>
  <c r="D1139" i="15" s="1"/>
  <c r="A1140" i="15"/>
  <c r="B1140" i="15"/>
  <c r="C1140" i="15"/>
  <c r="D1140" i="15"/>
  <c r="A1141" i="15"/>
  <c r="B1141" i="15"/>
  <c r="C1141" i="15"/>
  <c r="D1141" i="15" s="1"/>
  <c r="A1142" i="15"/>
  <c r="B1142" i="15"/>
  <c r="C1142" i="15"/>
  <c r="D1142" i="15"/>
  <c r="A1143" i="15"/>
  <c r="B1143" i="15"/>
  <c r="C1143" i="15"/>
  <c r="D1143" i="15" s="1"/>
  <c r="A1144" i="15"/>
  <c r="B1144" i="15"/>
  <c r="C1144" i="15"/>
  <c r="D1144" i="15"/>
  <c r="A1145" i="15"/>
  <c r="B1145" i="15"/>
  <c r="C1145" i="15"/>
  <c r="D1145" i="15" s="1"/>
  <c r="A1146" i="15"/>
  <c r="B1146" i="15"/>
  <c r="C1146" i="15"/>
  <c r="D1146" i="15"/>
  <c r="A1147" i="15"/>
  <c r="B1147" i="15"/>
  <c r="C1147" i="15"/>
  <c r="D1147" i="15" s="1"/>
  <c r="A1148" i="15"/>
  <c r="B1148" i="15"/>
  <c r="C1148" i="15"/>
  <c r="D1148" i="15"/>
  <c r="A1149" i="15"/>
  <c r="B1149" i="15"/>
  <c r="C1149" i="15"/>
  <c r="D1149" i="15" s="1"/>
  <c r="A1150" i="15"/>
  <c r="B1150" i="15"/>
  <c r="C1150" i="15"/>
  <c r="D1150" i="15"/>
  <c r="A1151" i="15"/>
  <c r="B1151" i="15"/>
  <c r="C1151" i="15"/>
  <c r="D1151" i="15"/>
  <c r="A1152" i="15"/>
  <c r="B1152" i="15"/>
  <c r="C1152" i="15"/>
  <c r="D1152" i="15"/>
  <c r="A1153" i="15"/>
  <c r="B1153" i="15"/>
  <c r="C1153" i="15"/>
  <c r="D1153" i="15"/>
  <c r="A1154" i="15"/>
  <c r="B1154" i="15"/>
  <c r="C1154" i="15"/>
  <c r="D1154" i="15"/>
  <c r="A1155" i="15"/>
  <c r="B1155" i="15"/>
  <c r="C1155" i="15"/>
  <c r="D1155" i="15"/>
  <c r="A1156" i="15"/>
  <c r="B1156" i="15"/>
  <c r="C1156" i="15"/>
  <c r="D1156" i="15"/>
  <c r="A1157" i="15"/>
  <c r="B1157" i="15"/>
  <c r="C1157" i="15"/>
  <c r="D1157" i="15"/>
  <c r="A1158" i="15"/>
  <c r="B1158" i="15"/>
  <c r="C1158" i="15"/>
  <c r="D1158" i="15"/>
  <c r="A1159" i="15"/>
  <c r="B1159" i="15"/>
  <c r="C1159" i="15"/>
  <c r="D1159" i="15"/>
  <c r="A1160" i="15"/>
  <c r="B1160" i="15"/>
  <c r="C1160" i="15"/>
  <c r="D1160" i="15"/>
  <c r="A1161" i="15"/>
  <c r="B1161" i="15"/>
  <c r="C1161" i="15"/>
  <c r="D1161" i="15"/>
  <c r="A1162" i="15"/>
  <c r="B1162" i="15"/>
  <c r="C1162" i="15"/>
  <c r="D1162" i="15"/>
  <c r="A1163" i="15"/>
  <c r="B1163" i="15"/>
  <c r="C1163" i="15"/>
  <c r="D1163" i="15"/>
  <c r="A1164" i="15"/>
  <c r="B1164" i="15"/>
  <c r="C1164" i="15"/>
  <c r="D1164" i="15"/>
  <c r="A1165" i="15"/>
  <c r="B1165" i="15"/>
  <c r="C1165" i="15"/>
  <c r="D1165" i="15"/>
  <c r="A1166" i="15"/>
  <c r="B1166" i="15"/>
  <c r="C1166" i="15"/>
  <c r="D1166" i="15"/>
  <c r="A1167" i="15"/>
  <c r="B1167" i="15"/>
  <c r="C1167" i="15"/>
  <c r="D1167" i="15"/>
  <c r="A1168" i="15"/>
  <c r="B1168" i="15"/>
  <c r="C1168" i="15"/>
  <c r="D1168" i="15"/>
  <c r="A1169" i="15"/>
  <c r="B1169" i="15"/>
  <c r="C1169" i="15"/>
  <c r="D1169" i="15"/>
  <c r="A1170" i="15"/>
  <c r="B1170" i="15"/>
  <c r="C1170" i="15"/>
  <c r="D1170" i="15"/>
  <c r="A1171" i="15"/>
  <c r="B1171" i="15"/>
  <c r="C1171" i="15"/>
  <c r="D1171" i="15"/>
  <c r="A1172" i="15"/>
  <c r="B1172" i="15"/>
  <c r="C1172" i="15"/>
  <c r="D1172" i="15"/>
  <c r="A1173" i="15"/>
  <c r="B1173" i="15"/>
  <c r="C1173" i="15"/>
  <c r="D1173" i="15"/>
  <c r="A1174" i="15"/>
  <c r="B1174" i="15"/>
  <c r="C1174" i="15"/>
  <c r="D1174" i="15"/>
  <c r="A1175" i="15"/>
  <c r="B1175" i="15"/>
  <c r="C1175" i="15"/>
  <c r="D1175" i="15"/>
  <c r="A1176" i="15"/>
  <c r="B1176" i="15"/>
  <c r="C1176" i="15"/>
  <c r="D1176" i="15"/>
  <c r="A1177" i="15"/>
  <c r="B1177" i="15"/>
  <c r="C1177" i="15"/>
  <c r="D1177" i="15"/>
  <c r="A1178" i="15"/>
  <c r="B1178" i="15"/>
  <c r="C1178" i="15"/>
  <c r="D1178" i="15"/>
  <c r="A1179" i="15"/>
  <c r="B1179" i="15"/>
  <c r="C1179" i="15"/>
  <c r="D1179" i="15"/>
  <c r="A1180" i="15"/>
  <c r="B1180" i="15"/>
  <c r="C1180" i="15"/>
  <c r="D1180" i="15"/>
  <c r="A1181" i="15"/>
  <c r="B1181" i="15"/>
  <c r="C1181" i="15"/>
  <c r="D1181" i="15"/>
  <c r="A1182" i="15"/>
  <c r="B1182" i="15"/>
  <c r="C1182" i="15"/>
  <c r="D1182" i="15"/>
  <c r="A1183" i="15"/>
  <c r="B1183" i="15"/>
  <c r="C1183" i="15"/>
  <c r="D1183" i="15"/>
  <c r="A1184" i="15"/>
  <c r="B1184" i="15"/>
  <c r="C1184" i="15"/>
  <c r="D1184" i="15"/>
  <c r="A1185" i="15"/>
  <c r="B1185" i="15"/>
  <c r="C1185" i="15"/>
  <c r="D1185" i="15"/>
  <c r="A1186" i="15"/>
  <c r="B1186" i="15"/>
  <c r="C1186" i="15"/>
  <c r="D1186" i="15"/>
  <c r="A1187" i="15"/>
  <c r="B1187" i="15"/>
  <c r="C1187" i="15"/>
  <c r="D1187" i="15"/>
  <c r="A1188" i="15"/>
  <c r="B1188" i="15"/>
  <c r="C1188" i="15"/>
  <c r="D1188" i="15"/>
  <c r="A1189" i="15"/>
  <c r="B1189" i="15"/>
  <c r="C1189" i="15"/>
  <c r="D1189" i="15"/>
  <c r="A1190" i="15"/>
  <c r="B1190" i="15"/>
  <c r="C1190" i="15"/>
  <c r="D1190" i="15"/>
  <c r="A1191" i="15"/>
  <c r="B1191" i="15"/>
  <c r="C1191" i="15"/>
  <c r="D1191" i="15"/>
  <c r="A1192" i="15"/>
  <c r="B1192" i="15"/>
  <c r="C1192" i="15"/>
  <c r="D1192" i="15"/>
  <c r="A1193" i="15"/>
  <c r="B1193" i="15"/>
  <c r="C1193" i="15"/>
  <c r="D1193" i="15"/>
  <c r="A1194" i="15"/>
  <c r="B1194" i="15"/>
  <c r="C1194" i="15"/>
  <c r="D1194" i="15"/>
  <c r="A1195" i="15"/>
  <c r="B1195" i="15"/>
  <c r="C1195" i="15"/>
  <c r="D1195" i="15"/>
  <c r="A1196" i="15"/>
  <c r="B1196" i="15"/>
  <c r="C1196" i="15"/>
  <c r="D1196" i="15"/>
  <c r="A1197" i="15"/>
  <c r="B1197" i="15"/>
  <c r="C1197" i="15"/>
  <c r="D1197" i="15"/>
  <c r="A1198" i="15"/>
  <c r="B1198" i="15"/>
  <c r="C1198" i="15"/>
  <c r="D1198" i="15"/>
  <c r="A1199" i="15"/>
  <c r="B1199" i="15"/>
  <c r="C1199" i="15"/>
  <c r="D1199" i="15"/>
  <c r="A1200" i="15"/>
  <c r="B1200" i="15"/>
  <c r="C1200" i="15"/>
  <c r="D1200" i="15"/>
  <c r="A1201" i="15"/>
  <c r="B1201" i="15"/>
  <c r="C1201" i="15"/>
  <c r="D1201" i="15"/>
  <c r="A1202" i="15"/>
  <c r="B1202" i="15"/>
  <c r="C1202" i="15"/>
  <c r="D1202" i="15"/>
  <c r="A1203" i="15"/>
  <c r="B1203" i="15"/>
  <c r="C1203" i="15"/>
  <c r="D1203" i="15"/>
  <c r="A1204" i="15"/>
  <c r="B1204" i="15"/>
  <c r="C1204" i="15"/>
  <c r="D1204" i="15"/>
  <c r="A1205" i="15"/>
  <c r="B1205" i="15"/>
  <c r="C1205" i="15"/>
  <c r="D1205" i="15"/>
  <c r="A1206" i="15"/>
  <c r="B1206" i="15"/>
  <c r="C1206" i="15"/>
  <c r="D1206" i="15"/>
  <c r="A1207" i="15"/>
  <c r="B1207" i="15"/>
  <c r="C1207" i="15"/>
  <c r="D1207" i="15"/>
  <c r="A1208" i="15"/>
  <c r="B1208" i="15"/>
  <c r="C1208" i="15"/>
  <c r="D1208" i="15"/>
  <c r="A1209" i="15"/>
  <c r="B1209" i="15"/>
  <c r="C1209" i="15"/>
  <c r="D1209" i="15"/>
  <c r="A1210" i="15"/>
  <c r="B1210" i="15"/>
  <c r="C1210" i="15"/>
  <c r="D1210" i="15"/>
  <c r="A1211" i="15"/>
  <c r="B1211" i="15"/>
  <c r="C1211" i="15"/>
  <c r="D1211" i="15"/>
  <c r="A1212" i="15"/>
  <c r="B1212" i="15"/>
  <c r="C1212" i="15"/>
  <c r="D1212" i="15"/>
  <c r="A1213" i="15"/>
  <c r="B1213" i="15"/>
  <c r="C1213" i="15"/>
  <c r="D1213" i="15"/>
  <c r="A1214" i="15"/>
  <c r="B1214" i="15"/>
  <c r="C1214" i="15"/>
  <c r="D1214" i="15"/>
  <c r="A1215" i="15"/>
  <c r="B1215" i="15"/>
  <c r="C1215" i="15"/>
  <c r="D1215" i="15"/>
  <c r="A1216" i="15"/>
  <c r="B1216" i="15"/>
  <c r="C1216" i="15"/>
  <c r="D1216" i="15"/>
  <c r="A1217" i="15"/>
  <c r="B1217" i="15"/>
  <c r="C1217" i="15"/>
  <c r="D1217" i="15"/>
  <c r="A1218" i="15"/>
  <c r="B1218" i="15"/>
  <c r="C1218" i="15"/>
  <c r="D1218" i="15"/>
  <c r="A1219" i="15"/>
  <c r="B1219" i="15"/>
  <c r="C1219" i="15"/>
  <c r="D1219" i="15"/>
  <c r="A1220" i="15"/>
  <c r="B1220" i="15"/>
  <c r="C1220" i="15"/>
  <c r="D1220" i="15"/>
  <c r="A1221" i="15"/>
  <c r="B1221" i="15"/>
  <c r="C1221" i="15"/>
  <c r="D1221" i="15"/>
  <c r="A1222" i="15"/>
  <c r="B1222" i="15"/>
  <c r="C1222" i="15"/>
  <c r="D1222" i="15"/>
  <c r="A1223" i="15"/>
  <c r="B1223" i="15"/>
  <c r="C1223" i="15"/>
  <c r="D1223" i="15"/>
  <c r="A1224" i="15"/>
  <c r="B1224" i="15"/>
  <c r="C1224" i="15"/>
  <c r="D1224" i="15"/>
  <c r="A1225" i="15"/>
  <c r="B1225" i="15"/>
  <c r="C1225" i="15"/>
  <c r="D1225" i="15"/>
  <c r="A1226" i="15"/>
  <c r="B1226" i="15"/>
  <c r="C1226" i="15"/>
  <c r="D1226" i="15"/>
  <c r="A1227" i="15"/>
  <c r="B1227" i="15"/>
  <c r="C1227" i="15"/>
  <c r="D1227" i="15"/>
  <c r="A1228" i="15"/>
  <c r="B1228" i="15"/>
  <c r="C1228" i="15"/>
  <c r="D1228" i="15"/>
  <c r="A1229" i="15"/>
  <c r="B1229" i="15"/>
  <c r="C1229" i="15"/>
  <c r="D1229" i="15"/>
  <c r="A1230" i="15"/>
  <c r="B1230" i="15"/>
  <c r="C1230" i="15"/>
  <c r="D1230" i="15"/>
  <c r="A1231" i="15"/>
  <c r="B1231" i="15"/>
  <c r="C1231" i="15"/>
  <c r="D1231" i="15"/>
  <c r="A1232" i="15"/>
  <c r="B1232" i="15"/>
  <c r="C1232" i="15"/>
  <c r="D1232" i="15"/>
  <c r="A1233" i="15"/>
  <c r="B1233" i="15"/>
  <c r="C1233" i="15"/>
  <c r="D1233" i="15"/>
  <c r="A1234" i="15"/>
  <c r="B1234" i="15"/>
  <c r="C1234" i="15"/>
  <c r="D1234" i="15"/>
  <c r="A1235" i="15"/>
  <c r="B1235" i="15"/>
  <c r="C1235" i="15"/>
  <c r="D1235" i="15"/>
  <c r="A1236" i="15"/>
  <c r="B1236" i="15"/>
  <c r="C1236" i="15"/>
  <c r="D1236" i="15"/>
  <c r="A1237" i="15"/>
  <c r="B1237" i="15"/>
  <c r="C1237" i="15"/>
  <c r="D1237" i="15"/>
  <c r="A1238" i="15"/>
  <c r="B1238" i="15"/>
  <c r="C1238" i="15"/>
  <c r="D1238" i="15"/>
  <c r="A1239" i="15"/>
  <c r="B1239" i="15"/>
  <c r="C1239" i="15"/>
  <c r="D1239" i="15"/>
  <c r="A1240" i="15"/>
  <c r="B1240" i="15"/>
  <c r="C1240" i="15"/>
  <c r="D1240" i="15"/>
  <c r="A1241" i="15"/>
  <c r="B1241" i="15"/>
  <c r="C1241" i="15"/>
  <c r="D1241" i="15"/>
  <c r="A1242" i="15"/>
  <c r="B1242" i="15"/>
  <c r="C1242" i="15"/>
  <c r="D1242" i="15"/>
  <c r="A1243" i="15"/>
  <c r="B1243" i="15"/>
  <c r="C1243" i="15"/>
  <c r="D1243" i="15"/>
  <c r="A1244" i="15"/>
  <c r="B1244" i="15"/>
  <c r="C1244" i="15"/>
  <c r="D1244" i="15"/>
  <c r="A1245" i="15"/>
  <c r="B1245" i="15"/>
  <c r="C1245" i="15"/>
  <c r="D1245" i="15"/>
  <c r="A1246" i="15"/>
  <c r="B1246" i="15"/>
  <c r="C1246" i="15"/>
  <c r="D1246" i="15" s="1"/>
  <c r="A1247" i="15"/>
  <c r="B1247" i="15"/>
  <c r="C1247" i="15"/>
  <c r="D1247" i="15"/>
  <c r="A1248" i="15"/>
  <c r="B1248" i="15"/>
  <c r="C1248" i="15"/>
  <c r="D1248" i="15" s="1"/>
  <c r="A1249" i="15"/>
  <c r="B1249" i="15"/>
  <c r="C1249" i="15"/>
  <c r="D1249" i="15"/>
  <c r="A1250" i="15"/>
  <c r="B1250" i="15"/>
  <c r="C1250" i="15"/>
  <c r="D1250" i="15" s="1"/>
  <c r="A1251" i="15"/>
  <c r="B1251" i="15"/>
  <c r="C1251" i="15"/>
  <c r="D1251" i="15"/>
  <c r="A1252" i="15"/>
  <c r="B1252" i="15"/>
  <c r="C1252" i="15"/>
  <c r="D1252" i="15" s="1"/>
  <c r="A1253" i="15"/>
  <c r="B1253" i="15"/>
  <c r="C1253" i="15"/>
  <c r="D1253" i="15"/>
  <c r="A1254" i="15"/>
  <c r="B1254" i="15"/>
  <c r="C1254" i="15"/>
  <c r="D1254" i="15" s="1"/>
  <c r="A17" i="15"/>
  <c r="B17" i="15"/>
  <c r="C17" i="15"/>
  <c r="D17" i="15"/>
  <c r="F17" i="15" s="1"/>
  <c r="G18" i="15" s="1"/>
  <c r="H18" i="15" s="1"/>
  <c r="I18" i="15" s="1"/>
  <c r="E17" i="15"/>
  <c r="G17" i="15"/>
  <c r="H17" i="15" s="1"/>
  <c r="I17" i="15" s="1"/>
  <c r="A18" i="15"/>
  <c r="B18" i="15"/>
  <c r="C18" i="15"/>
  <c r="D18" i="15" s="1"/>
  <c r="A19" i="15"/>
  <c r="B19" i="15"/>
  <c r="C19" i="15"/>
  <c r="D19" i="15"/>
  <c r="A20" i="15"/>
  <c r="B20" i="15"/>
  <c r="C20" i="15"/>
  <c r="D20" i="15" s="1"/>
  <c r="A21" i="15"/>
  <c r="B21" i="15"/>
  <c r="C21" i="15"/>
  <c r="D21" i="15"/>
  <c r="A22" i="15"/>
  <c r="B22" i="15"/>
  <c r="C22" i="15"/>
  <c r="D22" i="15" s="1"/>
  <c r="A23" i="15"/>
  <c r="B23" i="15"/>
  <c r="C23" i="15"/>
  <c r="D23" i="15"/>
  <c r="A24" i="15"/>
  <c r="B24" i="15"/>
  <c r="C24" i="15"/>
  <c r="D24" i="15" s="1"/>
  <c r="A25" i="15"/>
  <c r="B25" i="15"/>
  <c r="C25" i="15"/>
  <c r="D25" i="15"/>
  <c r="A26" i="15"/>
  <c r="B26" i="15"/>
  <c r="C26" i="15"/>
  <c r="D26" i="15" s="1"/>
  <c r="F11" i="15"/>
  <c r="F12" i="15"/>
  <c r="F10" i="15"/>
  <c r="B9" i="15"/>
  <c r="B10" i="15"/>
  <c r="B11" i="15"/>
  <c r="B12" i="15"/>
  <c r="B13" i="15"/>
  <c r="B14" i="15"/>
  <c r="B15" i="15"/>
  <c r="B16" i="15"/>
  <c r="B8" i="15"/>
  <c r="J10" i="15"/>
  <c r="I10" i="15"/>
  <c r="B1" i="15"/>
  <c r="C1" i="15"/>
  <c r="A1" i="15"/>
  <c r="D15" i="15"/>
  <c r="C11" i="15"/>
  <c r="D11" i="15" s="1"/>
  <c r="C12" i="15"/>
  <c r="D12" i="15" s="1"/>
  <c r="C13" i="15"/>
  <c r="D13" i="15" s="1"/>
  <c r="C14" i="15"/>
  <c r="D14" i="15" s="1"/>
  <c r="C15" i="15"/>
  <c r="C16" i="15"/>
  <c r="D16" i="15" s="1"/>
  <c r="C10" i="15"/>
  <c r="D10" i="15" s="1"/>
  <c r="C9" i="15"/>
  <c r="A16" i="15"/>
  <c r="A14" i="15"/>
  <c r="A15" i="15"/>
  <c r="A9" i="15"/>
  <c r="A10" i="15"/>
  <c r="A11" i="15"/>
  <c r="A12" i="15"/>
  <c r="A13" i="15"/>
  <c r="A8" i="15"/>
  <c r="B12" i="8"/>
  <c r="J27" i="15" l="1"/>
  <c r="K27" i="15"/>
  <c r="G28" i="15"/>
  <c r="H28" i="15" s="1"/>
  <c r="I28" i="15" s="1"/>
  <c r="J17" i="15"/>
  <c r="K17" i="15"/>
  <c r="J18" i="15"/>
  <c r="K18" i="15"/>
  <c r="G11" i="15"/>
  <c r="K10" i="15"/>
  <c r="L10" i="15" s="1"/>
  <c r="E11" i="15" s="1"/>
  <c r="A1402" i="11"/>
  <c r="A1403" i="11"/>
  <c r="A1401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 s="1"/>
  <c r="A1386" i="11" s="1"/>
  <c r="A1387" i="11" s="1"/>
  <c r="A1388" i="11" s="1"/>
  <c r="A1389" i="11" s="1"/>
  <c r="A1390" i="11" s="1"/>
  <c r="A1391" i="11" s="1"/>
  <c r="A1392" i="11" s="1"/>
  <c r="A1393" i="11" s="1"/>
  <c r="A1394" i="11" s="1"/>
  <c r="A1395" i="11" s="1"/>
  <c r="A1396" i="11" s="1"/>
  <c r="A1397" i="11" s="1"/>
  <c r="A1398" i="11" s="1"/>
  <c r="A1399" i="11" s="1"/>
  <c r="A1400" i="11" s="1"/>
  <c r="A1344" i="11"/>
  <c r="A1345" i="11"/>
  <c r="A1346" i="11" s="1"/>
  <c r="A1347" i="11" s="1"/>
  <c r="A1348" i="11" s="1"/>
  <c r="A1349" i="11" s="1"/>
  <c r="A1350" i="11" s="1"/>
  <c r="A1351" i="11" s="1"/>
  <c r="A1352" i="11" s="1"/>
  <c r="A1353" i="11" s="1"/>
  <c r="A1354" i="11" s="1"/>
  <c r="A1355" i="11" s="1"/>
  <c r="A1356" i="11" s="1"/>
  <c r="A1357" i="11" s="1"/>
  <c r="A1358" i="11" s="1"/>
  <c r="A1359" i="11" s="1"/>
  <c r="A1360" i="11" s="1"/>
  <c r="A1361" i="11" s="1"/>
  <c r="A1362" i="11" s="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 s="1"/>
  <c r="A1332" i="11" s="1"/>
  <c r="A1333" i="11" s="1"/>
  <c r="A1334" i="11" s="1"/>
  <c r="A1335" i="11" s="1"/>
  <c r="A1336" i="11" s="1"/>
  <c r="A1337" i="11" s="1"/>
  <c r="A1338" i="11" s="1"/>
  <c r="A1339" i="11" s="1"/>
  <c r="A1340" i="11" s="1"/>
  <c r="A1341" i="11" s="1"/>
  <c r="A1342" i="11" s="1"/>
  <c r="A1343" i="11" s="1"/>
  <c r="B2" i="8"/>
  <c r="J28" i="15" l="1"/>
  <c r="K28" i="15"/>
  <c r="L28" i="15" s="1"/>
  <c r="E29" i="15" s="1"/>
  <c r="F29" i="15" s="1"/>
  <c r="L27" i="15"/>
  <c r="E28" i="15" s="1"/>
  <c r="F28" i="15" s="1"/>
  <c r="G29" i="15" s="1"/>
  <c r="H29" i="15" s="1"/>
  <c r="I29" i="15" s="1"/>
  <c r="L17" i="15"/>
  <c r="E18" i="15" s="1"/>
  <c r="F18" i="15" s="1"/>
  <c r="G19" i="15" s="1"/>
  <c r="H19" i="15" s="1"/>
  <c r="I19" i="15" s="1"/>
  <c r="L18" i="15"/>
  <c r="E19" i="15" s="1"/>
  <c r="F19" i="15" s="1"/>
  <c r="G12" i="15"/>
  <c r="H11" i="15"/>
  <c r="I11" i="15" s="1"/>
  <c r="A19" i="1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A897" i="11" s="1"/>
  <c r="A898" i="11" s="1"/>
  <c r="A899" i="11" s="1"/>
  <c r="A900" i="11" s="1"/>
  <c r="A901" i="11" s="1"/>
  <c r="A902" i="11" s="1"/>
  <c r="A903" i="11" s="1"/>
  <c r="A904" i="11" s="1"/>
  <c r="A905" i="11" s="1"/>
  <c r="A906" i="11" s="1"/>
  <c r="A907" i="11" s="1"/>
  <c r="A908" i="11" s="1"/>
  <c r="A909" i="11" s="1"/>
  <c r="A910" i="11" s="1"/>
  <c r="A911" i="11" s="1"/>
  <c r="A912" i="11" s="1"/>
  <c r="A913" i="11" s="1"/>
  <c r="A914" i="11" s="1"/>
  <c r="A915" i="11" s="1"/>
  <c r="A916" i="11" s="1"/>
  <c r="A917" i="11" s="1"/>
  <c r="A918" i="11" s="1"/>
  <c r="A919" i="11" s="1"/>
  <c r="A920" i="11" s="1"/>
  <c r="A921" i="11" s="1"/>
  <c r="A922" i="11" s="1"/>
  <c r="A923" i="11" s="1"/>
  <c r="A924" i="11" s="1"/>
  <c r="A925" i="11" s="1"/>
  <c r="A926" i="11" s="1"/>
  <c r="A927" i="11" s="1"/>
  <c r="A928" i="11" s="1"/>
  <c r="A929" i="11" s="1"/>
  <c r="A930" i="11" s="1"/>
  <c r="A931" i="11" s="1"/>
  <c r="A932" i="11" s="1"/>
  <c r="A933" i="11" s="1"/>
  <c r="A934" i="11" s="1"/>
  <c r="A935" i="11" s="1"/>
  <c r="A936" i="11" s="1"/>
  <c r="A937" i="11" s="1"/>
  <c r="A938" i="11" s="1"/>
  <c r="A939" i="11" s="1"/>
  <c r="A940" i="11" s="1"/>
  <c r="A941" i="11" s="1"/>
  <c r="A942" i="11" s="1"/>
  <c r="A943" i="11" s="1"/>
  <c r="A944" i="11" s="1"/>
  <c r="A945" i="11" s="1"/>
  <c r="A946" i="11" s="1"/>
  <c r="A947" i="11" s="1"/>
  <c r="A948" i="11" s="1"/>
  <c r="A949" i="11" s="1"/>
  <c r="A950" i="11" s="1"/>
  <c r="A951" i="11" s="1"/>
  <c r="A952" i="11" s="1"/>
  <c r="A953" i="11" s="1"/>
  <c r="A954" i="11" s="1"/>
  <c r="A955" i="11" s="1"/>
  <c r="A956" i="11" s="1"/>
  <c r="A957" i="11" s="1"/>
  <c r="A958" i="11" s="1"/>
  <c r="A959" i="11" s="1"/>
  <c r="A960" i="11" s="1"/>
  <c r="A961" i="11" s="1"/>
  <c r="A962" i="11" s="1"/>
  <c r="A963" i="11" s="1"/>
  <c r="A964" i="11" s="1"/>
  <c r="A965" i="11" s="1"/>
  <c r="A966" i="11" s="1"/>
  <c r="A967" i="11" s="1"/>
  <c r="A968" i="11" s="1"/>
  <c r="A969" i="11" s="1"/>
  <c r="A970" i="11" s="1"/>
  <c r="A971" i="11" s="1"/>
  <c r="A972" i="11" s="1"/>
  <c r="A973" i="11" s="1"/>
  <c r="A974" i="11" s="1"/>
  <c r="A975" i="11" s="1"/>
  <c r="A976" i="11" s="1"/>
  <c r="A977" i="11" s="1"/>
  <c r="A978" i="11" s="1"/>
  <c r="A979" i="11" s="1"/>
  <c r="A980" i="11" s="1"/>
  <c r="A981" i="11" s="1"/>
  <c r="A982" i="11" s="1"/>
  <c r="A983" i="11" s="1"/>
  <c r="A984" i="11" s="1"/>
  <c r="A985" i="11" s="1"/>
  <c r="A986" i="11" s="1"/>
  <c r="A987" i="11" s="1"/>
  <c r="A988" i="11" s="1"/>
  <c r="A989" i="11" s="1"/>
  <c r="A990" i="11" s="1"/>
  <c r="A991" i="11" s="1"/>
  <c r="A992" i="11" s="1"/>
  <c r="A993" i="11" s="1"/>
  <c r="A994" i="11" s="1"/>
  <c r="A995" i="11" s="1"/>
  <c r="A996" i="11" s="1"/>
  <c r="A997" i="11" s="1"/>
  <c r="A998" i="11" s="1"/>
  <c r="A999" i="11" s="1"/>
  <c r="A1000" i="11" s="1"/>
  <c r="A1001" i="11" s="1"/>
  <c r="A1002" i="11" s="1"/>
  <c r="A1003" i="11" s="1"/>
  <c r="A1004" i="11" s="1"/>
  <c r="A1005" i="11" s="1"/>
  <c r="A1006" i="11" s="1"/>
  <c r="A1007" i="11" s="1"/>
  <c r="A1008" i="11" s="1"/>
  <c r="A1009" i="11" s="1"/>
  <c r="A1010" i="11" s="1"/>
  <c r="A1011" i="11" s="1"/>
  <c r="A1012" i="11" s="1"/>
  <c r="A1013" i="11" s="1"/>
  <c r="A1014" i="11" s="1"/>
  <c r="A1015" i="11" s="1"/>
  <c r="A1016" i="11" s="1"/>
  <c r="A1017" i="11" s="1"/>
  <c r="A1018" i="11" s="1"/>
  <c r="A1019" i="11" s="1"/>
  <c r="A1020" i="11" s="1"/>
  <c r="A1021" i="11" s="1"/>
  <c r="A1022" i="11" s="1"/>
  <c r="A1023" i="11" s="1"/>
  <c r="A1024" i="11" s="1"/>
  <c r="A1025" i="11" s="1"/>
  <c r="A1026" i="11" s="1"/>
  <c r="A1027" i="11" s="1"/>
  <c r="A1028" i="11" s="1"/>
  <c r="A1029" i="11" s="1"/>
  <c r="A1030" i="11" s="1"/>
  <c r="A1031" i="11" s="1"/>
  <c r="A1032" i="11" s="1"/>
  <c r="A1033" i="11" s="1"/>
  <c r="A1034" i="11" s="1"/>
  <c r="A1035" i="11" s="1"/>
  <c r="A1036" i="11" s="1"/>
  <c r="A1037" i="11" s="1"/>
  <c r="A1038" i="11" s="1"/>
  <c r="A1039" i="11" s="1"/>
  <c r="A1040" i="11" s="1"/>
  <c r="A1041" i="11" s="1"/>
  <c r="A1042" i="11" s="1"/>
  <c r="A1043" i="11" s="1"/>
  <c r="A1044" i="11" s="1"/>
  <c r="A1045" i="11" s="1"/>
  <c r="A1046" i="11" s="1"/>
  <c r="A1047" i="11" s="1"/>
  <c r="A1048" i="11" s="1"/>
  <c r="A1049" i="11" s="1"/>
  <c r="A1050" i="11" s="1"/>
  <c r="A1051" i="11" s="1"/>
  <c r="A1052" i="11" s="1"/>
  <c r="A1053" i="11" s="1"/>
  <c r="A1054" i="11" s="1"/>
  <c r="A1055" i="11" s="1"/>
  <c r="A1056" i="11" s="1"/>
  <c r="A1057" i="11" s="1"/>
  <c r="A1058" i="11" s="1"/>
  <c r="A1059" i="11" s="1"/>
  <c r="A1060" i="11" s="1"/>
  <c r="A1061" i="11" s="1"/>
  <c r="A1062" i="11" s="1"/>
  <c r="A1063" i="11" s="1"/>
  <c r="A1064" i="11" s="1"/>
  <c r="A1065" i="11" s="1"/>
  <c r="A1066" i="11" s="1"/>
  <c r="A1067" i="11" s="1"/>
  <c r="A1068" i="11" s="1"/>
  <c r="A1069" i="11" s="1"/>
  <c r="A1070" i="11" s="1"/>
  <c r="A1071" i="11" s="1"/>
  <c r="A1072" i="11" s="1"/>
  <c r="A1073" i="11" s="1"/>
  <c r="A1074" i="11" s="1"/>
  <c r="A1075" i="11" s="1"/>
  <c r="A1076" i="11" s="1"/>
  <c r="A1077" i="11" s="1"/>
  <c r="A1078" i="11" s="1"/>
  <c r="A1079" i="11" s="1"/>
  <c r="A1080" i="11" s="1"/>
  <c r="A1081" i="11" s="1"/>
  <c r="A1082" i="11" s="1"/>
  <c r="A1083" i="11" s="1"/>
  <c r="A1084" i="11" s="1"/>
  <c r="A1085" i="11" s="1"/>
  <c r="A1086" i="11" s="1"/>
  <c r="A1087" i="11" s="1"/>
  <c r="A1088" i="11" s="1"/>
  <c r="A1089" i="11" s="1"/>
  <c r="A1090" i="11" s="1"/>
  <c r="A1091" i="11" s="1"/>
  <c r="A1092" i="11" s="1"/>
  <c r="A1093" i="11" s="1"/>
  <c r="A1094" i="11" s="1"/>
  <c r="A1095" i="11" s="1"/>
  <c r="A1096" i="11" s="1"/>
  <c r="A1097" i="11" s="1"/>
  <c r="A1098" i="11" s="1"/>
  <c r="A1099" i="11" s="1"/>
  <c r="A1100" i="11" s="1"/>
  <c r="A1101" i="11" s="1"/>
  <c r="A1102" i="11" s="1"/>
  <c r="A1103" i="11" s="1"/>
  <c r="A1104" i="11" s="1"/>
  <c r="A1105" i="11" s="1"/>
  <c r="A1106" i="11" s="1"/>
  <c r="A1107" i="11" s="1"/>
  <c r="A1108" i="11" s="1"/>
  <c r="A1109" i="11" s="1"/>
  <c r="A1110" i="11" s="1"/>
  <c r="A1111" i="11" s="1"/>
  <c r="A1112" i="11" s="1"/>
  <c r="A1113" i="11" s="1"/>
  <c r="A1114" i="11" s="1"/>
  <c r="A1115" i="11" s="1"/>
  <c r="A1116" i="11" s="1"/>
  <c r="A1117" i="11" s="1"/>
  <c r="A1118" i="11" s="1"/>
  <c r="A1119" i="11" s="1"/>
  <c r="A1120" i="11" s="1"/>
  <c r="A1121" i="11" s="1"/>
  <c r="A1122" i="11" s="1"/>
  <c r="A1123" i="11" s="1"/>
  <c r="A1124" i="11" s="1"/>
  <c r="A1125" i="11" s="1"/>
  <c r="A1126" i="11" s="1"/>
  <c r="A1127" i="11" s="1"/>
  <c r="A1128" i="11" s="1"/>
  <c r="A1129" i="11" s="1"/>
  <c r="A1130" i="11" s="1"/>
  <c r="A1131" i="11" s="1"/>
  <c r="A1132" i="11" s="1"/>
  <c r="A1133" i="11" s="1"/>
  <c r="A1134" i="11" s="1"/>
  <c r="A1135" i="11" s="1"/>
  <c r="A1136" i="11" s="1"/>
  <c r="A1137" i="11" s="1"/>
  <c r="A1138" i="11" s="1"/>
  <c r="A1139" i="11" s="1"/>
  <c r="A1140" i="11" s="1"/>
  <c r="A1141" i="11" s="1"/>
  <c r="A1142" i="11" s="1"/>
  <c r="A1143" i="11" s="1"/>
  <c r="A1144" i="11" s="1"/>
  <c r="A1145" i="11" s="1"/>
  <c r="A1146" i="11" s="1"/>
  <c r="A1147" i="11" s="1"/>
  <c r="A1148" i="11" s="1"/>
  <c r="A1149" i="11" s="1"/>
  <c r="A1150" i="11" s="1"/>
  <c r="A1151" i="11" s="1"/>
  <c r="A1152" i="11" s="1"/>
  <c r="A1153" i="11" s="1"/>
  <c r="A1154" i="11" s="1"/>
  <c r="A1155" i="11" s="1"/>
  <c r="A1156" i="11" s="1"/>
  <c r="A1157" i="11" s="1"/>
  <c r="A1158" i="11" s="1"/>
  <c r="A1159" i="11" s="1"/>
  <c r="A1160" i="11" s="1"/>
  <c r="A1161" i="11" s="1"/>
  <c r="A1162" i="11" s="1"/>
  <c r="A1163" i="11" s="1"/>
  <c r="A1164" i="11" s="1"/>
  <c r="A1165" i="11" s="1"/>
  <c r="A1166" i="11" s="1"/>
  <c r="A1167" i="11" s="1"/>
  <c r="A1168" i="11" s="1"/>
  <c r="A1169" i="11" s="1"/>
  <c r="A1170" i="11" s="1"/>
  <c r="A1171" i="11" s="1"/>
  <c r="A1172" i="11" s="1"/>
  <c r="A1173" i="11" s="1"/>
  <c r="A1174" i="11" s="1"/>
  <c r="A1175" i="11" s="1"/>
  <c r="A1176" i="11" s="1"/>
  <c r="A1177" i="11" s="1"/>
  <c r="A1178" i="11" s="1"/>
  <c r="A1179" i="11" s="1"/>
  <c r="A1180" i="11" s="1"/>
  <c r="A1181" i="11" s="1"/>
  <c r="A1182" i="11" s="1"/>
  <c r="A1183" i="11" s="1"/>
  <c r="A1184" i="11" s="1"/>
  <c r="A1185" i="11" s="1"/>
  <c r="A1186" i="11" s="1"/>
  <c r="A1187" i="11" s="1"/>
  <c r="A1188" i="11" s="1"/>
  <c r="A1189" i="11" s="1"/>
  <c r="A1190" i="11" s="1"/>
  <c r="A1191" i="11" s="1"/>
  <c r="A1192" i="11" s="1"/>
  <c r="A1193" i="11" s="1"/>
  <c r="A1194" i="11" s="1"/>
  <c r="A1195" i="11" s="1"/>
  <c r="A1196" i="11" s="1"/>
  <c r="A1197" i="11" s="1"/>
  <c r="A1198" i="11" s="1"/>
  <c r="A1199" i="11" s="1"/>
  <c r="A1200" i="11" s="1"/>
  <c r="A1201" i="11" s="1"/>
  <c r="A1202" i="11" s="1"/>
  <c r="A1203" i="11" s="1"/>
  <c r="A1204" i="11" s="1"/>
  <c r="A1205" i="11" s="1"/>
  <c r="A1206" i="11" s="1"/>
  <c r="A1207" i="11" s="1"/>
  <c r="A1208" i="11" s="1"/>
  <c r="A1209" i="11" s="1"/>
  <c r="A1210" i="11" s="1"/>
  <c r="A1211" i="11" s="1"/>
  <c r="A1212" i="11" s="1"/>
  <c r="A1213" i="11" s="1"/>
  <c r="A1214" i="11" s="1"/>
  <c r="A1215" i="11" s="1"/>
  <c r="A1216" i="11" s="1"/>
  <c r="A1217" i="11" s="1"/>
  <c r="A1218" i="11" s="1"/>
  <c r="A1219" i="11" s="1"/>
  <c r="A1220" i="11" s="1"/>
  <c r="A1221" i="11" s="1"/>
  <c r="A1222" i="11" s="1"/>
  <c r="A1223" i="11" s="1"/>
  <c r="A1224" i="11" s="1"/>
  <c r="A1225" i="11" s="1"/>
  <c r="A1226" i="11" s="1"/>
  <c r="A1227" i="11" s="1"/>
  <c r="A1228" i="11" s="1"/>
  <c r="A1229" i="11" s="1"/>
  <c r="A1230" i="11" s="1"/>
  <c r="A1231" i="11" s="1"/>
  <c r="A1232" i="11" s="1"/>
  <c r="A1233" i="11" s="1"/>
  <c r="A1234" i="11" s="1"/>
  <c r="A1235" i="11" s="1"/>
  <c r="A1236" i="11" s="1"/>
  <c r="A1237" i="11" s="1"/>
  <c r="A1238" i="11" s="1"/>
  <c r="A1239" i="11" s="1"/>
  <c r="A1240" i="11" s="1"/>
  <c r="A1241" i="11" s="1"/>
  <c r="A1242" i="11" s="1"/>
  <c r="A1243" i="11" s="1"/>
  <c r="A1244" i="11" s="1"/>
  <c r="A1245" i="11" s="1"/>
  <c r="A1246" i="11" s="1"/>
  <c r="A1247" i="11" s="1"/>
  <c r="A1248" i="11" s="1"/>
  <c r="A1249" i="11" s="1"/>
  <c r="A1250" i="11" s="1"/>
  <c r="A1251" i="11" s="1"/>
  <c r="A1252" i="11" s="1"/>
  <c r="A1253" i="11" s="1"/>
  <c r="A1254" i="11" s="1"/>
  <c r="A1255" i="11" s="1"/>
  <c r="A1256" i="11" s="1"/>
  <c r="A1257" i="11" s="1"/>
  <c r="A1258" i="11" s="1"/>
  <c r="A1259" i="11" s="1"/>
  <c r="A1260" i="11" s="1"/>
  <c r="A1261" i="11" s="1"/>
  <c r="A1262" i="11" s="1"/>
  <c r="A1263" i="11" s="1"/>
  <c r="A1264" i="11" s="1"/>
  <c r="A1265" i="11" s="1"/>
  <c r="A1266" i="11" s="1"/>
  <c r="A1267" i="11" s="1"/>
  <c r="A1268" i="11" s="1"/>
  <c r="A1269" i="11" s="1"/>
  <c r="A1270" i="11" s="1"/>
  <c r="A1271" i="11" s="1"/>
  <c r="A1272" i="11" s="1"/>
  <c r="A1273" i="11" s="1"/>
  <c r="A1274" i="11" s="1"/>
  <c r="A1275" i="11" s="1"/>
  <c r="A1276" i="11" s="1"/>
  <c r="A1277" i="11" s="1"/>
  <c r="A1278" i="11" s="1"/>
  <c r="A1279" i="11" s="1"/>
  <c r="A1280" i="11" s="1"/>
  <c r="A1281" i="11" s="1"/>
  <c r="A1282" i="11" s="1"/>
  <c r="A1283" i="11" s="1"/>
  <c r="A1284" i="11" s="1"/>
  <c r="A1285" i="11" s="1"/>
  <c r="A1286" i="11" s="1"/>
  <c r="A1287" i="11" s="1"/>
  <c r="A1288" i="11" s="1"/>
  <c r="A1289" i="11" s="1"/>
  <c r="A1290" i="11" s="1"/>
  <c r="A1291" i="11" s="1"/>
  <c r="A1292" i="11" s="1"/>
  <c r="J29" i="15" l="1"/>
  <c r="K29" i="15"/>
  <c r="L29" i="15" s="1"/>
  <c r="E30" i="15" s="1"/>
  <c r="F30" i="15" s="1"/>
  <c r="G31" i="15" s="1"/>
  <c r="H31" i="15" s="1"/>
  <c r="I31" i="15" s="1"/>
  <c r="G30" i="15"/>
  <c r="H30" i="15" s="1"/>
  <c r="I30" i="15" s="1"/>
  <c r="K19" i="15"/>
  <c r="L19" i="15" s="1"/>
  <c r="E20" i="15" s="1"/>
  <c r="F20" i="15" s="1"/>
  <c r="G21" i="15" s="1"/>
  <c r="H21" i="15" s="1"/>
  <c r="I21" i="15" s="1"/>
  <c r="J19" i="15"/>
  <c r="G20" i="15"/>
  <c r="H20" i="15" s="1"/>
  <c r="I20" i="15" s="1"/>
  <c r="H12" i="15"/>
  <c r="I12" i="15" s="1"/>
  <c r="K12" i="15" s="1"/>
  <c r="J11" i="15"/>
  <c r="K11" i="15"/>
  <c r="L11" i="15" s="1"/>
  <c r="E12" i="15" s="1"/>
  <c r="G13" i="15" s="1"/>
  <c r="C13" i="11"/>
  <c r="J30" i="15" l="1"/>
  <c r="K30" i="15"/>
  <c r="L30" i="15" s="1"/>
  <c r="E31" i="15" s="1"/>
  <c r="F31" i="15" s="1"/>
  <c r="G32" i="15" s="1"/>
  <c r="H32" i="15" s="1"/>
  <c r="I32" i="15" s="1"/>
  <c r="J31" i="15"/>
  <c r="K31" i="15"/>
  <c r="L31" i="15" s="1"/>
  <c r="E32" i="15" s="1"/>
  <c r="F32" i="15" s="1"/>
  <c r="G33" i="15" s="1"/>
  <c r="H33" i="15" s="1"/>
  <c r="I33" i="15" s="1"/>
  <c r="K21" i="15"/>
  <c r="J21" i="15"/>
  <c r="J20" i="15"/>
  <c r="K20" i="15"/>
  <c r="L20" i="15" s="1"/>
  <c r="E21" i="15" s="1"/>
  <c r="F21" i="15" s="1"/>
  <c r="G22" i="15" s="1"/>
  <c r="H22" i="15" s="1"/>
  <c r="I22" i="15" s="1"/>
  <c r="J12" i="15"/>
  <c r="L12" i="15" s="1"/>
  <c r="E13" i="15" s="1"/>
  <c r="H13" i="15"/>
  <c r="I13" i="15" s="1"/>
  <c r="J13" i="15" s="1"/>
  <c r="B4" i="12"/>
  <c r="D4" i="12" s="1"/>
  <c r="A4" i="12"/>
  <c r="D8" i="12"/>
  <c r="D27" i="12" s="1"/>
  <c r="E2" i="12"/>
  <c r="B15" i="12"/>
  <c r="B12" i="12"/>
  <c r="B9" i="12"/>
  <c r="D43" i="7"/>
  <c r="C40" i="7"/>
  <c r="C102" i="7"/>
  <c r="D92" i="7"/>
  <c r="D27" i="7"/>
  <c r="D133" i="7"/>
  <c r="C101" i="7"/>
  <c r="C105" i="7"/>
  <c r="C75" i="7"/>
  <c r="D68" i="7"/>
  <c r="C17" i="7"/>
  <c r="D122" i="7"/>
  <c r="D124" i="7"/>
  <c r="D115" i="7"/>
  <c r="C68" i="7"/>
  <c r="D41" i="7"/>
  <c r="D31" i="7"/>
  <c r="D38" i="7"/>
  <c r="D117" i="7"/>
  <c r="C116" i="7"/>
  <c r="D81" i="7"/>
  <c r="C13" i="7"/>
  <c r="C31" i="7"/>
  <c r="C112" i="7"/>
  <c r="C84" i="7"/>
  <c r="D45" i="7"/>
  <c r="D48" i="7"/>
  <c r="C34" i="7"/>
  <c r="C15" i="7"/>
  <c r="C38" i="7"/>
  <c r="D28" i="7"/>
  <c r="C39" i="7"/>
  <c r="C48" i="7"/>
  <c r="D55" i="7"/>
  <c r="C23" i="7"/>
  <c r="D131" i="7"/>
  <c r="D113" i="7"/>
  <c r="D128" i="7"/>
  <c r="C74" i="7"/>
  <c r="D111" i="7"/>
  <c r="D46" i="7"/>
  <c r="D74" i="7"/>
  <c r="C129" i="7"/>
  <c r="D11" i="7"/>
  <c r="C127" i="7"/>
  <c r="C20" i="7"/>
  <c r="D87" i="7"/>
  <c r="C133" i="7"/>
  <c r="D16" i="7"/>
  <c r="D134" i="7"/>
  <c r="C93" i="7"/>
  <c r="C22" i="7"/>
  <c r="C28" i="7"/>
  <c r="D10" i="7"/>
  <c r="D116" i="7"/>
  <c r="C111" i="7"/>
  <c r="D89" i="7"/>
  <c r="C108" i="7"/>
  <c r="D19" i="7"/>
  <c r="C47" i="7"/>
  <c r="C130" i="7"/>
  <c r="D65" i="7"/>
  <c r="D66" i="7"/>
  <c r="D56" i="7"/>
  <c r="D93" i="7"/>
  <c r="C106" i="7"/>
  <c r="D47" i="7"/>
  <c r="D17" i="7"/>
  <c r="D94" i="7"/>
  <c r="C29" i="7"/>
  <c r="D52" i="7"/>
  <c r="D80" i="7"/>
  <c r="D37" i="7"/>
  <c r="C58" i="7"/>
  <c r="C71" i="7"/>
  <c r="D14" i="7"/>
  <c r="C99" i="7"/>
  <c r="C51" i="7"/>
  <c r="D15" i="7"/>
  <c r="D82" i="7"/>
  <c r="C121" i="7"/>
  <c r="D108" i="7"/>
  <c r="C41" i="7"/>
  <c r="C25" i="7"/>
  <c r="C96" i="7"/>
  <c r="C77" i="7"/>
  <c r="C124" i="7"/>
  <c r="D29" i="7"/>
  <c r="C50" i="7"/>
  <c r="C120" i="7"/>
  <c r="D22" i="7"/>
  <c r="D135" i="7"/>
  <c r="D85" i="7"/>
  <c r="D76" i="7"/>
  <c r="D26" i="7"/>
  <c r="C36" i="7"/>
  <c r="C103" i="7"/>
  <c r="C69" i="7"/>
  <c r="C46" i="7"/>
  <c r="D51" i="7"/>
  <c r="C89" i="7"/>
  <c r="C30" i="7"/>
  <c r="D109" i="7"/>
  <c r="D118" i="7"/>
  <c r="D61" i="7"/>
  <c r="D100" i="7"/>
  <c r="C135" i="7"/>
  <c r="D75" i="7"/>
  <c r="C118" i="7"/>
  <c r="C19" i="7"/>
  <c r="C107" i="7"/>
  <c r="C119" i="7"/>
  <c r="C12" i="7"/>
  <c r="C11" i="7"/>
  <c r="C114" i="7"/>
  <c r="C125" i="7"/>
  <c r="D30" i="7"/>
  <c r="D36" i="7"/>
  <c r="D132" i="7"/>
  <c r="C81" i="7"/>
  <c r="C56" i="7"/>
  <c r="C94" i="7"/>
  <c r="D106" i="7"/>
  <c r="D84" i="7"/>
  <c r="C72" i="7"/>
  <c r="C53" i="7"/>
  <c r="D105" i="7"/>
  <c r="D95" i="7"/>
  <c r="D127" i="7"/>
  <c r="D13" i="7"/>
  <c r="C65" i="7"/>
  <c r="C109" i="7"/>
  <c r="C95" i="7"/>
  <c r="C91" i="7"/>
  <c r="C113" i="7"/>
  <c r="D18" i="7"/>
  <c r="D129" i="7"/>
  <c r="D25" i="7"/>
  <c r="D101" i="7"/>
  <c r="D79" i="7"/>
  <c r="C61" i="7"/>
  <c r="C63" i="7"/>
  <c r="C80" i="7"/>
  <c r="C10" i="7"/>
  <c r="D44" i="7"/>
  <c r="C90" i="7"/>
  <c r="C64" i="7"/>
  <c r="D70" i="7"/>
  <c r="D114" i="7"/>
  <c r="C104" i="7"/>
  <c r="C79" i="7"/>
  <c r="D120" i="7"/>
  <c r="D91" i="7"/>
  <c r="D63" i="7"/>
  <c r="D64" i="7"/>
  <c r="C117" i="7"/>
  <c r="D49" i="7"/>
  <c r="D20" i="7"/>
  <c r="C44" i="7"/>
  <c r="C87" i="7"/>
  <c r="D103" i="7"/>
  <c r="D83" i="7"/>
  <c r="C73" i="7"/>
  <c r="C86" i="7"/>
  <c r="C92" i="7"/>
  <c r="D67" i="7"/>
  <c r="D33" i="7"/>
  <c r="D88" i="7"/>
  <c r="D32" i="7"/>
  <c r="C52" i="7"/>
  <c r="C27" i="7"/>
  <c r="C57" i="7"/>
  <c r="C62" i="7"/>
  <c r="C110" i="7"/>
  <c r="D123" i="7"/>
  <c r="D42" i="7"/>
  <c r="D125" i="7"/>
  <c r="C131" i="7"/>
  <c r="D97" i="7"/>
  <c r="D40" i="7"/>
  <c r="D99" i="7"/>
  <c r="C24" i="7"/>
  <c r="C85" i="7"/>
  <c r="D53" i="7"/>
  <c r="C67" i="7"/>
  <c r="D126" i="7"/>
  <c r="D59" i="7"/>
  <c r="D98" i="7"/>
  <c r="D110" i="7"/>
  <c r="D60" i="7"/>
  <c r="C45" i="7"/>
  <c r="D73" i="7"/>
  <c r="C82" i="7"/>
  <c r="C54" i="7"/>
  <c r="C35" i="7"/>
  <c r="D112" i="7"/>
  <c r="C100" i="7"/>
  <c r="D24" i="7"/>
  <c r="D62" i="7"/>
  <c r="C42" i="7"/>
  <c r="C33" i="7"/>
  <c r="D86" i="7"/>
  <c r="C14" i="7"/>
  <c r="D58" i="7"/>
  <c r="D96" i="7"/>
  <c r="C43" i="7"/>
  <c r="D77" i="7"/>
  <c r="D35" i="7"/>
  <c r="C70" i="7"/>
  <c r="C66" i="7"/>
  <c r="C98" i="7"/>
  <c r="D78" i="7"/>
  <c r="D102" i="7"/>
  <c r="C26" i="7"/>
  <c r="C126" i="7"/>
  <c r="C55" i="7"/>
  <c r="C123" i="7"/>
  <c r="D121" i="7"/>
  <c r="C134" i="7"/>
  <c r="C18" i="7"/>
  <c r="D90" i="7"/>
  <c r="C49" i="7"/>
  <c r="C83" i="7"/>
  <c r="C37" i="7"/>
  <c r="C32" i="7"/>
  <c r="C76" i="7"/>
  <c r="D104" i="7"/>
  <c r="D34" i="7"/>
  <c r="D130" i="7"/>
  <c r="D71" i="7"/>
  <c r="D21" i="7"/>
  <c r="D12" i="7"/>
  <c r="D119" i="7"/>
  <c r="C88" i="7"/>
  <c r="C21" i="7"/>
  <c r="C128" i="7"/>
  <c r="D50" i="7"/>
  <c r="D69" i="7"/>
  <c r="D23" i="7"/>
  <c r="D107" i="7"/>
  <c r="C97" i="7"/>
  <c r="D72" i="7"/>
  <c r="C78" i="7"/>
  <c r="C59" i="7"/>
  <c r="D57" i="7"/>
  <c r="C60" i="7"/>
  <c r="D39" i="7"/>
  <c r="C16" i="7"/>
  <c r="C115" i="7"/>
  <c r="C132" i="7"/>
  <c r="C122" i="7"/>
  <c r="D54" i="7"/>
  <c r="J33" i="15" l="1"/>
  <c r="K33" i="15"/>
  <c r="L33" i="15" s="1"/>
  <c r="E34" i="15" s="1"/>
  <c r="F34" i="15" s="1"/>
  <c r="J32" i="15"/>
  <c r="K32" i="15"/>
  <c r="L32" i="15" s="1"/>
  <c r="E33" i="15" s="1"/>
  <c r="F33" i="15" s="1"/>
  <c r="G34" i="15" s="1"/>
  <c r="H34" i="15" s="1"/>
  <c r="I34" i="15" s="1"/>
  <c r="L21" i="15"/>
  <c r="E22" i="15" s="1"/>
  <c r="F22" i="15" s="1"/>
  <c r="G23" i="15" s="1"/>
  <c r="H23" i="15" s="1"/>
  <c r="I23" i="15" s="1"/>
  <c r="J22" i="15"/>
  <c r="K22" i="15"/>
  <c r="F13" i="15"/>
  <c r="G14" i="15" s="1"/>
  <c r="H14" i="15" s="1"/>
  <c r="I14" i="15" s="1"/>
  <c r="J14" i="15" s="1"/>
  <c r="K13" i="15"/>
  <c r="L13" i="15" s="1"/>
  <c r="E14" i="15" s="1"/>
  <c r="B27" i="12"/>
  <c r="C1" i="12"/>
  <c r="E1" i="12"/>
  <c r="C2" i="12"/>
  <c r="C25" i="12"/>
  <c r="E25" i="12"/>
  <c r="D11" i="12"/>
  <c r="D14" i="12"/>
  <c r="D15" i="12" s="1"/>
  <c r="D9" i="12"/>
  <c r="B3" i="12"/>
  <c r="B2" i="12"/>
  <c r="B1" i="12"/>
  <c r="B20" i="12"/>
  <c r="D20" i="12" s="1"/>
  <c r="D21" i="12" s="1"/>
  <c r="E14" i="6"/>
  <c r="D19" i="10"/>
  <c r="F2" i="8"/>
  <c r="J34" i="15" l="1"/>
  <c r="K34" i="15"/>
  <c r="L34" i="15" s="1"/>
  <c r="E35" i="15" s="1"/>
  <c r="F35" i="15" s="1"/>
  <c r="G36" i="15" s="1"/>
  <c r="H36" i="15" s="1"/>
  <c r="I36" i="15" s="1"/>
  <c r="G35" i="15"/>
  <c r="H35" i="15" s="1"/>
  <c r="I35" i="15" s="1"/>
  <c r="J23" i="15"/>
  <c r="K23" i="15"/>
  <c r="L23" i="15" s="1"/>
  <c r="E24" i="15" s="1"/>
  <c r="F24" i="15" s="1"/>
  <c r="G25" i="15" s="1"/>
  <c r="H25" i="15" s="1"/>
  <c r="I25" i="15" s="1"/>
  <c r="L22" i="15"/>
  <c r="E23" i="15" s="1"/>
  <c r="F23" i="15" s="1"/>
  <c r="G24" i="15" s="1"/>
  <c r="H24" i="15" s="1"/>
  <c r="I24" i="15" s="1"/>
  <c r="F14" i="15"/>
  <c r="G15" i="15" s="1"/>
  <c r="H15" i="15" s="1"/>
  <c r="I15" i="15" s="1"/>
  <c r="K15" i="15" s="1"/>
  <c r="K14" i="15"/>
  <c r="L14" i="15" s="1"/>
  <c r="E15" i="15" s="1"/>
  <c r="D3" i="12"/>
  <c r="B5" i="12"/>
  <c r="D5" i="12" s="1"/>
  <c r="D12" i="12"/>
  <c r="B21" i="12"/>
  <c r="J35" i="15" l="1"/>
  <c r="K35" i="15"/>
  <c r="L35" i="15" s="1"/>
  <c r="E36" i="15" s="1"/>
  <c r="F36" i="15" s="1"/>
  <c r="G37" i="15" s="1"/>
  <c r="H37" i="15" s="1"/>
  <c r="I37" i="15" s="1"/>
  <c r="J36" i="15"/>
  <c r="K36" i="15"/>
  <c r="L36" i="15" s="1"/>
  <c r="E37" i="15" s="1"/>
  <c r="F37" i="15" s="1"/>
  <c r="G38" i="15" s="1"/>
  <c r="H38" i="15" s="1"/>
  <c r="I38" i="15" s="1"/>
  <c r="J25" i="15"/>
  <c r="K25" i="15"/>
  <c r="L25" i="15" s="1"/>
  <c r="E26" i="15" s="1"/>
  <c r="F26" i="15" s="1"/>
  <c r="J24" i="15"/>
  <c r="K24" i="15"/>
  <c r="L24" i="15" s="1"/>
  <c r="E25" i="15" s="1"/>
  <c r="F25" i="15" s="1"/>
  <c r="G26" i="15" s="1"/>
  <c r="H26" i="15" s="1"/>
  <c r="I26" i="15" s="1"/>
  <c r="F15" i="15"/>
  <c r="G16" i="15" s="1"/>
  <c r="H16" i="15" s="1"/>
  <c r="I16" i="15" s="1"/>
  <c r="J15" i="15"/>
  <c r="L15" i="15" s="1"/>
  <c r="E16" i="15" s="1"/>
  <c r="F16" i="15" s="1"/>
  <c r="D8" i="10"/>
  <c r="B8" i="10" s="1"/>
  <c r="D9" i="10"/>
  <c r="B9" i="10" s="1"/>
  <c r="G9" i="10" s="1"/>
  <c r="D5" i="11"/>
  <c r="B22" i="4"/>
  <c r="D17" i="4"/>
  <c r="J25" i="4"/>
  <c r="J38" i="15" l="1"/>
  <c r="K38" i="15"/>
  <c r="L38" i="15" s="1"/>
  <c r="E39" i="15" s="1"/>
  <c r="F39" i="15" s="1"/>
  <c r="J37" i="15"/>
  <c r="K37" i="15"/>
  <c r="L37" i="15" s="1"/>
  <c r="E38" i="15" s="1"/>
  <c r="F38" i="15" s="1"/>
  <c r="G39" i="15" s="1"/>
  <c r="H39" i="15" s="1"/>
  <c r="I39" i="15" s="1"/>
  <c r="K26" i="15"/>
  <c r="L26" i="15" s="1"/>
  <c r="J26" i="15"/>
  <c r="K16" i="15"/>
  <c r="L16" i="15" s="1"/>
  <c r="J16" i="15"/>
  <c r="D2" i="12"/>
  <c r="B17" i="4"/>
  <c r="I13" i="4"/>
  <c r="J39" i="15" l="1"/>
  <c r="K39" i="15"/>
  <c r="L39" i="15" s="1"/>
  <c r="E40" i="15" s="1"/>
  <c r="F40" i="15" s="1"/>
  <c r="G41" i="15" s="1"/>
  <c r="H41" i="15" s="1"/>
  <c r="I41" i="15" s="1"/>
  <c r="G40" i="15"/>
  <c r="H40" i="15" s="1"/>
  <c r="I40" i="15" s="1"/>
  <c r="F1" i="11"/>
  <c r="S3" i="11"/>
  <c r="B2" i="7"/>
  <c r="B1" i="7"/>
  <c r="E13" i="11"/>
  <c r="B14" i="2"/>
  <c r="E12" i="2"/>
  <c r="B10" i="2"/>
  <c r="B27" i="2" s="1"/>
  <c r="E27" i="2" s="1"/>
  <c r="B9" i="2"/>
  <c r="E7" i="2"/>
  <c r="E14" i="2" s="1"/>
  <c r="B10" i="6"/>
  <c r="E10" i="6" s="1"/>
  <c r="B9" i="6"/>
  <c r="B26" i="6" s="1"/>
  <c r="O8" i="11"/>
  <c r="M6" i="11"/>
  <c r="O6" i="11" s="1"/>
  <c r="M4" i="11"/>
  <c r="O4" i="11" s="1"/>
  <c r="O1" i="11"/>
  <c r="O3" i="11"/>
  <c r="J40" i="15" l="1"/>
  <c r="K40" i="15"/>
  <c r="L40" i="15" s="1"/>
  <c r="E41" i="15" s="1"/>
  <c r="F41" i="15" s="1"/>
  <c r="G42" i="15" s="1"/>
  <c r="H42" i="15" s="1"/>
  <c r="I42" i="15" s="1"/>
  <c r="J41" i="15"/>
  <c r="K41" i="15"/>
  <c r="L41" i="15" s="1"/>
  <c r="E42" i="15" s="1"/>
  <c r="F42" i="15" s="1"/>
  <c r="C18" i="11"/>
  <c r="B18" i="11"/>
  <c r="D18" i="11"/>
  <c r="B11" i="2"/>
  <c r="B27" i="6"/>
  <c r="E27" i="6" s="1"/>
  <c r="B11" i="6"/>
  <c r="E9" i="2"/>
  <c r="B26" i="2"/>
  <c r="E10" i="2"/>
  <c r="G13" i="9"/>
  <c r="B13" i="9"/>
  <c r="M29" i="9"/>
  <c r="A1220" i="9"/>
  <c r="K1220" i="9"/>
  <c r="A1221" i="9"/>
  <c r="K1221" i="9"/>
  <c r="A1222" i="9"/>
  <c r="K1222" i="9"/>
  <c r="A1223" i="9"/>
  <c r="K1223" i="9"/>
  <c r="A1224" i="9"/>
  <c r="K1224" i="9"/>
  <c r="A1225" i="9"/>
  <c r="K1225" i="9"/>
  <c r="A1226" i="9"/>
  <c r="K1226" i="9"/>
  <c r="A1227" i="9"/>
  <c r="K1227" i="9"/>
  <c r="A1228" i="9"/>
  <c r="K1228" i="9"/>
  <c r="A1229" i="9"/>
  <c r="K1229" i="9"/>
  <c r="A1230" i="9"/>
  <c r="K1230" i="9"/>
  <c r="A1231" i="9"/>
  <c r="K1231" i="9"/>
  <c r="A1232" i="9"/>
  <c r="K1232" i="9"/>
  <c r="A1233" i="9"/>
  <c r="K1233" i="9"/>
  <c r="A1234" i="9"/>
  <c r="K1234" i="9"/>
  <c r="A1235" i="9"/>
  <c r="K1235" i="9"/>
  <c r="A1236" i="9"/>
  <c r="K1236" i="9"/>
  <c r="A1237" i="9"/>
  <c r="K1237" i="9"/>
  <c r="A1238" i="9"/>
  <c r="K1238" i="9"/>
  <c r="A1239" i="9"/>
  <c r="K1239" i="9"/>
  <c r="A1240" i="9"/>
  <c r="K1240" i="9"/>
  <c r="A1241" i="9"/>
  <c r="K1241" i="9"/>
  <c r="A1242" i="9"/>
  <c r="K1242" i="9"/>
  <c r="A1243" i="9"/>
  <c r="K1243" i="9"/>
  <c r="A1244" i="9"/>
  <c r="K1244" i="9"/>
  <c r="A1245" i="9"/>
  <c r="K1245" i="9"/>
  <c r="A1246" i="9"/>
  <c r="K1246" i="9"/>
  <c r="A1247" i="9"/>
  <c r="K1247" i="9"/>
  <c r="A1248" i="9"/>
  <c r="K1248" i="9"/>
  <c r="A1249" i="9"/>
  <c r="K1249" i="9"/>
  <c r="A1250" i="9"/>
  <c r="K1250" i="9"/>
  <c r="A1251" i="9"/>
  <c r="K1251" i="9"/>
  <c r="A1252" i="9"/>
  <c r="K1252" i="9"/>
  <c r="A1253" i="9"/>
  <c r="K1253" i="9"/>
  <c r="A1254" i="9"/>
  <c r="K1254" i="9"/>
  <c r="A1255" i="9"/>
  <c r="K1255" i="9"/>
  <c r="A1256" i="9"/>
  <c r="K1256" i="9"/>
  <c r="A1257" i="9"/>
  <c r="K1257" i="9"/>
  <c r="A1258" i="9"/>
  <c r="K1258" i="9"/>
  <c r="A1259" i="9"/>
  <c r="K1259" i="9"/>
  <c r="A1260" i="9"/>
  <c r="K1260" i="9"/>
  <c r="A1261" i="9"/>
  <c r="K1261" i="9"/>
  <c r="A1262" i="9"/>
  <c r="K1262" i="9"/>
  <c r="A1263" i="9"/>
  <c r="A1264" i="9" s="1"/>
  <c r="K1263" i="9"/>
  <c r="K1264" i="9"/>
  <c r="A1265" i="9"/>
  <c r="A1266" i="9" s="1"/>
  <c r="A1267" i="9" s="1"/>
  <c r="A1268" i="9" s="1"/>
  <c r="A1269" i="9" s="1"/>
  <c r="A1270" i="9" s="1"/>
  <c r="K1265" i="9"/>
  <c r="K1266" i="9" s="1"/>
  <c r="K1267" i="9" s="1"/>
  <c r="K1268" i="9"/>
  <c r="K1269" i="9" s="1"/>
  <c r="K1270" i="9" s="1"/>
  <c r="K1271" i="9" s="1"/>
  <c r="K1272" i="9" s="1"/>
  <c r="K1273" i="9" s="1"/>
  <c r="A1271" i="9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K1274" i="9"/>
  <c r="K1275" i="9" s="1"/>
  <c r="K1276" i="9" s="1"/>
  <c r="K1277" i="9" s="1"/>
  <c r="K1278" i="9" s="1"/>
  <c r="K1279" i="9" s="1"/>
  <c r="K1280" i="9" s="1"/>
  <c r="K1281" i="9" s="1"/>
  <c r="K1282" i="9" s="1"/>
  <c r="K1283" i="9" s="1"/>
  <c r="K1284" i="9" s="1"/>
  <c r="K1285" i="9" s="1"/>
  <c r="K1286" i="9" s="1"/>
  <c r="K1287" i="9" s="1"/>
  <c r="K1288" i="9" s="1"/>
  <c r="K1289" i="9" s="1"/>
  <c r="K1290" i="9" s="1"/>
  <c r="K1291" i="9" s="1"/>
  <c r="K1292" i="9" s="1"/>
  <c r="K1293" i="9" s="1"/>
  <c r="K1294" i="9" s="1"/>
  <c r="K1295" i="9" s="1"/>
  <c r="K1296" i="9" s="1"/>
  <c r="K1297" i="9" s="1"/>
  <c r="K1298" i="9" s="1"/>
  <c r="K1299" i="9" s="1"/>
  <c r="K1300" i="9" s="1"/>
  <c r="K1301" i="9" s="1"/>
  <c r="K1302" i="9" s="1"/>
  <c r="K1303" i="9" s="1"/>
  <c r="K1304" i="9" s="1"/>
  <c r="K1305" i="9" s="1"/>
  <c r="K1306" i="9" s="1"/>
  <c r="K1307" i="9" s="1"/>
  <c r="K1308" i="9" s="1"/>
  <c r="K1309" i="9" s="1"/>
  <c r="K1310" i="9" s="1"/>
  <c r="K1311" i="9" s="1"/>
  <c r="K1312" i="9" s="1"/>
  <c r="K1313" i="9" s="1"/>
  <c r="K1314" i="9" s="1"/>
  <c r="K1315" i="9" s="1"/>
  <c r="K1316" i="9" s="1"/>
  <c r="K1317" i="9" s="1"/>
  <c r="K1318" i="9" s="1"/>
  <c r="K1319" i="9" s="1"/>
  <c r="K1320" i="9" s="1"/>
  <c r="K1321" i="9" s="1"/>
  <c r="K1322" i="9" s="1"/>
  <c r="K1323" i="9" s="1"/>
  <c r="K1324" i="9" s="1"/>
  <c r="K1325" i="9" s="1"/>
  <c r="K1326" i="9" s="1"/>
  <c r="K1327" i="9" s="1"/>
  <c r="K1328" i="9" s="1"/>
  <c r="K1329" i="9" s="1"/>
  <c r="K1330" i="9" s="1"/>
  <c r="K1331" i="9" s="1"/>
  <c r="K1332" i="9" s="1"/>
  <c r="K1333" i="9" s="1"/>
  <c r="K1334" i="9" s="1"/>
  <c r="K1335" i="9" s="1"/>
  <c r="K1336" i="9" s="1"/>
  <c r="K1337" i="9" s="1"/>
  <c r="K1338" i="9" s="1"/>
  <c r="K1339" i="9" s="1"/>
  <c r="K1340" i="9" s="1"/>
  <c r="K1341" i="9" s="1"/>
  <c r="K1342" i="9" s="1"/>
  <c r="K1343" i="9" s="1"/>
  <c r="K1344" i="9" s="1"/>
  <c r="K1345" i="9" s="1"/>
  <c r="K1346" i="9" s="1"/>
  <c r="K1347" i="9" s="1"/>
  <c r="K1348" i="9" s="1"/>
  <c r="K1349" i="9" s="1"/>
  <c r="K1350" i="9" s="1"/>
  <c r="K1351" i="9" s="1"/>
  <c r="K1352" i="9" s="1"/>
  <c r="K1353" i="9" s="1"/>
  <c r="K1354" i="9" s="1"/>
  <c r="K1355" i="9" s="1"/>
  <c r="K1356" i="9" s="1"/>
  <c r="K1357" i="9" s="1"/>
  <c r="K1358" i="9" s="1"/>
  <c r="K1359" i="9" s="1"/>
  <c r="K1360" i="9" s="1"/>
  <c r="K1361" i="9" s="1"/>
  <c r="K1362" i="9" s="1"/>
  <c r="K1363" i="9" s="1"/>
  <c r="K1364" i="9" s="1"/>
  <c r="K1365" i="9" s="1"/>
  <c r="K1366" i="9" s="1"/>
  <c r="K1367" i="9" s="1"/>
  <c r="K1368" i="9" s="1"/>
  <c r="K1369" i="9" s="1"/>
  <c r="K1370" i="9" s="1"/>
  <c r="K1371" i="9" s="1"/>
  <c r="K1372" i="9" s="1"/>
  <c r="K1373" i="9" s="1"/>
  <c r="K1374" i="9" s="1"/>
  <c r="K1375" i="9" s="1"/>
  <c r="K1376" i="9" s="1"/>
  <c r="K1377" i="9" s="1"/>
  <c r="K1378" i="9" s="1"/>
  <c r="K1379" i="9" s="1"/>
  <c r="K1380" i="9" s="1"/>
  <c r="K1381" i="9" s="1"/>
  <c r="K1382" i="9" s="1"/>
  <c r="K1383" i="9" s="1"/>
  <c r="K1384" i="9" s="1"/>
  <c r="K1385" i="9" s="1"/>
  <c r="K1386" i="9" s="1"/>
  <c r="K1387" i="9" s="1"/>
  <c r="K1388" i="9" s="1"/>
  <c r="K1389" i="9" s="1"/>
  <c r="K1390" i="9" s="1"/>
  <c r="K1391" i="9" s="1"/>
  <c r="K1392" i="9" s="1"/>
  <c r="K1393" i="9" s="1"/>
  <c r="K1394" i="9" s="1"/>
  <c r="K1395" i="9" s="1"/>
  <c r="K1396" i="9" s="1"/>
  <c r="K1397" i="9" s="1"/>
  <c r="K1398" i="9" s="1"/>
  <c r="K1399" i="9" s="1"/>
  <c r="K1400" i="9" s="1"/>
  <c r="K1401" i="9" s="1"/>
  <c r="K1402" i="9" s="1"/>
  <c r="K1403" i="9" s="1"/>
  <c r="K1404" i="9" s="1"/>
  <c r="K1405" i="9" s="1"/>
  <c r="K1406" i="9" s="1"/>
  <c r="K1407" i="9" s="1"/>
  <c r="K1408" i="9" s="1"/>
  <c r="K1409" i="9" s="1"/>
  <c r="K1410" i="9" s="1"/>
  <c r="K1411" i="9" s="1"/>
  <c r="K1412" i="9" s="1"/>
  <c r="K1413" i="9" s="1"/>
  <c r="K1414" i="9" s="1"/>
  <c r="K1415" i="9" s="1"/>
  <c r="K1416" i="9" s="1"/>
  <c r="K1417" i="9" s="1"/>
  <c r="K1418" i="9" s="1"/>
  <c r="K1419" i="9" s="1"/>
  <c r="K1420" i="9" s="1"/>
  <c r="K1421" i="9" s="1"/>
  <c r="K1422" i="9" s="1"/>
  <c r="K1423" i="9" s="1"/>
  <c r="K1424" i="9" s="1"/>
  <c r="K1425" i="9" s="1"/>
  <c r="K1426" i="9" s="1"/>
  <c r="K1427" i="9" s="1"/>
  <c r="K1428" i="9" s="1"/>
  <c r="K1429" i="9" s="1"/>
  <c r="K1430" i="9" s="1"/>
  <c r="K1431" i="9" s="1"/>
  <c r="K1432" i="9" s="1"/>
  <c r="K1433" i="9" s="1"/>
  <c r="K1434" i="9" s="1"/>
  <c r="K1435" i="9" s="1"/>
  <c r="K1436" i="9" s="1"/>
  <c r="K1437" i="9" s="1"/>
  <c r="K1438" i="9" s="1"/>
  <c r="K1439" i="9" s="1"/>
  <c r="K1440" i="9" s="1"/>
  <c r="K1441" i="9" s="1"/>
  <c r="K1442" i="9" s="1"/>
  <c r="K1443" i="9" s="1"/>
  <c r="K1444" i="9" s="1"/>
  <c r="K1445" i="9" s="1"/>
  <c r="K1446" i="9" s="1"/>
  <c r="K1447" i="9" s="1"/>
  <c r="K1448" i="9" s="1"/>
  <c r="K1449" i="9" s="1"/>
  <c r="K1450" i="9" s="1"/>
  <c r="K1451" i="9" s="1"/>
  <c r="K1452" i="9" s="1"/>
  <c r="K1453" i="9" s="1"/>
  <c r="K1454" i="9" s="1"/>
  <c r="K1455" i="9" s="1"/>
  <c r="K1456" i="9" s="1"/>
  <c r="K1457" i="9" s="1"/>
  <c r="K1458" i="9" s="1"/>
  <c r="K1459" i="9" s="1"/>
  <c r="K1460" i="9" s="1"/>
  <c r="K1461" i="9" s="1"/>
  <c r="K1462" i="9" s="1"/>
  <c r="K1463" i="9" s="1"/>
  <c r="K1464" i="9" s="1"/>
  <c r="K1465" i="9" s="1"/>
  <c r="K1466" i="9" s="1"/>
  <c r="K1467" i="9" s="1"/>
  <c r="K1468" i="9" s="1"/>
  <c r="K1469" i="9" s="1"/>
  <c r="K1470" i="9" s="1"/>
  <c r="K1471" i="9" s="1"/>
  <c r="K1472" i="9" s="1"/>
  <c r="K1473" i="9" s="1"/>
  <c r="K1474" i="9" s="1"/>
  <c r="K1475" i="9" s="1"/>
  <c r="K1476" i="9" s="1"/>
  <c r="K1477" i="9" s="1"/>
  <c r="K1478" i="9" s="1"/>
  <c r="K1479" i="9" s="1"/>
  <c r="K1480" i="9" s="1"/>
  <c r="K1481" i="9" s="1"/>
  <c r="K1482" i="9" s="1"/>
  <c r="K1483" i="9" s="1"/>
  <c r="K1484" i="9" s="1"/>
  <c r="K1485" i="9" s="1"/>
  <c r="K1486" i="9" s="1"/>
  <c r="K1487" i="9" s="1"/>
  <c r="K1488" i="9" s="1"/>
  <c r="K1489" i="9" s="1"/>
  <c r="K1490" i="9" s="1"/>
  <c r="K1491" i="9" s="1"/>
  <c r="K1492" i="9" s="1"/>
  <c r="K1493" i="9" s="1"/>
  <c r="K1494" i="9" s="1"/>
  <c r="K1495" i="9" s="1"/>
  <c r="K1496" i="9" s="1"/>
  <c r="K1497" i="9" s="1"/>
  <c r="K1498" i="9" s="1"/>
  <c r="K1499" i="9" s="1"/>
  <c r="K1500" i="9" s="1"/>
  <c r="K1501" i="9" s="1"/>
  <c r="K1502" i="9" s="1"/>
  <c r="K1503" i="9" s="1"/>
  <c r="K1504" i="9" s="1"/>
  <c r="K1505" i="9" s="1"/>
  <c r="K1506" i="9" s="1"/>
  <c r="K1507" i="9" s="1"/>
  <c r="K1508" i="9" s="1"/>
  <c r="K1509" i="9" s="1"/>
  <c r="K1510" i="9" s="1"/>
  <c r="K1511" i="9" s="1"/>
  <c r="K1512" i="9" s="1"/>
  <c r="K1513" i="9" s="1"/>
  <c r="K1514" i="9" s="1"/>
  <c r="K1515" i="9" s="1"/>
  <c r="K1516" i="9" s="1"/>
  <c r="K1517" i="9" s="1"/>
  <c r="K1518" i="9" s="1"/>
  <c r="K1519" i="9" s="1"/>
  <c r="K1520" i="9" s="1"/>
  <c r="K1521" i="9" s="1"/>
  <c r="K1522" i="9" s="1"/>
  <c r="K1523" i="9" s="1"/>
  <c r="K1524" i="9" s="1"/>
  <c r="K1525" i="9" s="1"/>
  <c r="K1526" i="9" s="1"/>
  <c r="K1527" i="9" s="1"/>
  <c r="K1528" i="9" s="1"/>
  <c r="K1529" i="9" s="1"/>
  <c r="K1530" i="9" s="1"/>
  <c r="K1531" i="9" s="1"/>
  <c r="K1532" i="9" s="1"/>
  <c r="K1533" i="9" s="1"/>
  <c r="K1534" i="9" s="1"/>
  <c r="K1535" i="9" s="1"/>
  <c r="K1536" i="9" s="1"/>
  <c r="K1537" i="9" s="1"/>
  <c r="K1538" i="9" s="1"/>
  <c r="K1539" i="9" s="1"/>
  <c r="K1540" i="9" s="1"/>
  <c r="K1541" i="9" s="1"/>
  <c r="K1542" i="9" s="1"/>
  <c r="K1543" i="9" s="1"/>
  <c r="K1544" i="9" s="1"/>
  <c r="K1545" i="9" s="1"/>
  <c r="K1546" i="9" s="1"/>
  <c r="K1547" i="9" s="1"/>
  <c r="K1548" i="9" s="1"/>
  <c r="K1549" i="9" s="1"/>
  <c r="K1550" i="9" s="1"/>
  <c r="K1551" i="9" s="1"/>
  <c r="K1552" i="9" s="1"/>
  <c r="K1553" i="9" s="1"/>
  <c r="K1554" i="9" s="1"/>
  <c r="K1555" i="9" s="1"/>
  <c r="K1556" i="9" s="1"/>
  <c r="K1557" i="9" s="1"/>
  <c r="K1558" i="9" s="1"/>
  <c r="K1559" i="9" s="1"/>
  <c r="K1560" i="9" s="1"/>
  <c r="K1561" i="9" s="1"/>
  <c r="K1562" i="9" s="1"/>
  <c r="K1563" i="9" s="1"/>
  <c r="K1564" i="9" s="1"/>
  <c r="K1565" i="9" s="1"/>
  <c r="K1566" i="9" s="1"/>
  <c r="K1567" i="9" s="1"/>
  <c r="K1568" i="9" s="1"/>
  <c r="K1569" i="9" s="1"/>
  <c r="K1570" i="9" s="1"/>
  <c r="K1571" i="9" s="1"/>
  <c r="K1572" i="9" s="1"/>
  <c r="K1573" i="9" s="1"/>
  <c r="K1574" i="9" s="1"/>
  <c r="K1575" i="9" s="1"/>
  <c r="K1576" i="9" s="1"/>
  <c r="K1577" i="9" s="1"/>
  <c r="K1578" i="9" s="1"/>
  <c r="K1579" i="9" s="1"/>
  <c r="K1580" i="9" s="1"/>
  <c r="K1581" i="9" s="1"/>
  <c r="K1582" i="9" s="1"/>
  <c r="K1583" i="9" s="1"/>
  <c r="K1584" i="9" s="1"/>
  <c r="K1585" i="9" s="1"/>
  <c r="K1586" i="9" s="1"/>
  <c r="K1587" i="9" s="1"/>
  <c r="K1588" i="9" s="1"/>
  <c r="K1589" i="9" s="1"/>
  <c r="K1590" i="9" s="1"/>
  <c r="K1591" i="9" s="1"/>
  <c r="K1592" i="9" s="1"/>
  <c r="K1593" i="9" s="1"/>
  <c r="K1594" i="9" s="1"/>
  <c r="K1595" i="9" s="1"/>
  <c r="K1596" i="9" s="1"/>
  <c r="K1597" i="9" s="1"/>
  <c r="K1598" i="9" s="1"/>
  <c r="K1599" i="9" s="1"/>
  <c r="K1600" i="9" s="1"/>
  <c r="K1601" i="9" s="1"/>
  <c r="K1602" i="9" s="1"/>
  <c r="K1603" i="9" s="1"/>
  <c r="K1604" i="9" s="1"/>
  <c r="K1605" i="9" s="1"/>
  <c r="K1606" i="9" s="1"/>
  <c r="K1607" i="9" s="1"/>
  <c r="K1608" i="9" s="1"/>
  <c r="K1609" i="9" s="1"/>
  <c r="K1610" i="9" s="1"/>
  <c r="K1611" i="9" s="1"/>
  <c r="K1612" i="9" s="1"/>
  <c r="K1613" i="9" s="1"/>
  <c r="K1614" i="9" s="1"/>
  <c r="K1615" i="9" s="1"/>
  <c r="K1616" i="9" s="1"/>
  <c r="K1617" i="9" s="1"/>
  <c r="K1618" i="9" s="1"/>
  <c r="K1619" i="9" s="1"/>
  <c r="K1620" i="9" s="1"/>
  <c r="K1621" i="9" s="1"/>
  <c r="K1622" i="9" s="1"/>
  <c r="K1623" i="9" s="1"/>
  <c r="K1624" i="9" s="1"/>
  <c r="K1625" i="9" s="1"/>
  <c r="K1626" i="9" s="1"/>
  <c r="K1627" i="9" s="1"/>
  <c r="K1628" i="9" s="1"/>
  <c r="K1629" i="9" s="1"/>
  <c r="K1630" i="9" s="1"/>
  <c r="K1631" i="9" s="1"/>
  <c r="K1632" i="9" s="1"/>
  <c r="K1633" i="9" s="1"/>
  <c r="K1634" i="9" s="1"/>
  <c r="K1635" i="9" s="1"/>
  <c r="K1636" i="9" s="1"/>
  <c r="K1637" i="9" s="1"/>
  <c r="K1638" i="9" s="1"/>
  <c r="K1639" i="9" s="1"/>
  <c r="K1640" i="9" s="1"/>
  <c r="K1641" i="9" s="1"/>
  <c r="K1642" i="9" s="1"/>
  <c r="K1643" i="9" s="1"/>
  <c r="K1644" i="9" s="1"/>
  <c r="K1645" i="9" s="1"/>
  <c r="K1646" i="9" s="1"/>
  <c r="K1647" i="9" s="1"/>
  <c r="K1648" i="9" s="1"/>
  <c r="K1649" i="9" s="1"/>
  <c r="K1650" i="9" s="1"/>
  <c r="K1651" i="9" s="1"/>
  <c r="K1652" i="9" s="1"/>
  <c r="K1653" i="9" s="1"/>
  <c r="K1654" i="9" s="1"/>
  <c r="K1655" i="9" s="1"/>
  <c r="K1656" i="9" s="1"/>
  <c r="K1657" i="9" s="1"/>
  <c r="K1658" i="9" s="1"/>
  <c r="K1659" i="9" s="1"/>
  <c r="K1660" i="9" s="1"/>
  <c r="K1661" i="9" s="1"/>
  <c r="K1662" i="9" s="1"/>
  <c r="K1663" i="9" s="1"/>
  <c r="K1664" i="9" s="1"/>
  <c r="K1665" i="9" s="1"/>
  <c r="K1666" i="9" s="1"/>
  <c r="K1667" i="9" s="1"/>
  <c r="K1668" i="9" s="1"/>
  <c r="K1669" i="9" s="1"/>
  <c r="K1670" i="9" s="1"/>
  <c r="K1671" i="9" s="1"/>
  <c r="K1672" i="9" s="1"/>
  <c r="K1673" i="9" s="1"/>
  <c r="K1674" i="9" s="1"/>
  <c r="K1675" i="9" s="1"/>
  <c r="K1676" i="9" s="1"/>
  <c r="K1677" i="9" s="1"/>
  <c r="K1678" i="9" s="1"/>
  <c r="K1679" i="9" s="1"/>
  <c r="K1680" i="9" s="1"/>
  <c r="K1681" i="9" s="1"/>
  <c r="K1682" i="9" s="1"/>
  <c r="K1683" i="9" s="1"/>
  <c r="K1684" i="9" s="1"/>
  <c r="K1685" i="9" s="1"/>
  <c r="K1686" i="9" s="1"/>
  <c r="K1687" i="9" s="1"/>
  <c r="K1688" i="9" s="1"/>
  <c r="K1689" i="9" s="1"/>
  <c r="K1690" i="9" s="1"/>
  <c r="K1691" i="9" s="1"/>
  <c r="K1692" i="9" s="1"/>
  <c r="K1693" i="9" s="1"/>
  <c r="K1694" i="9" s="1"/>
  <c r="K1695" i="9" s="1"/>
  <c r="K1696" i="9" s="1"/>
  <c r="K1697" i="9" s="1"/>
  <c r="K1698" i="9" s="1"/>
  <c r="K1699" i="9" s="1"/>
  <c r="K1700" i="9" s="1"/>
  <c r="K1701" i="9" s="1"/>
  <c r="K1702" i="9" s="1"/>
  <c r="K1703" i="9" s="1"/>
  <c r="K1704" i="9" s="1"/>
  <c r="K1705" i="9" s="1"/>
  <c r="K1706" i="9" s="1"/>
  <c r="K1707" i="9" s="1"/>
  <c r="K1708" i="9" s="1"/>
  <c r="K1709" i="9" s="1"/>
  <c r="K1710" i="9" s="1"/>
  <c r="K1711" i="9" s="1"/>
  <c r="K1712" i="9" s="1"/>
  <c r="K1713" i="9" s="1"/>
  <c r="K1714" i="9" s="1"/>
  <c r="K1715" i="9" s="1"/>
  <c r="K1716" i="9" s="1"/>
  <c r="K1717" i="9" s="1"/>
  <c r="K1718" i="9" s="1"/>
  <c r="K1719" i="9" s="1"/>
  <c r="K1720" i="9" s="1"/>
  <c r="K1721" i="9" s="1"/>
  <c r="K1722" i="9" s="1"/>
  <c r="K1723" i="9" s="1"/>
  <c r="K1724" i="9" s="1"/>
  <c r="K1725" i="9" s="1"/>
  <c r="K1726" i="9" s="1"/>
  <c r="K1727" i="9" s="1"/>
  <c r="K1728" i="9" s="1"/>
  <c r="K1729" i="9" s="1"/>
  <c r="K1730" i="9" s="1"/>
  <c r="K1731" i="9" s="1"/>
  <c r="K1732" i="9" s="1"/>
  <c r="K1733" i="9" s="1"/>
  <c r="K1734" i="9" s="1"/>
  <c r="K1735" i="9" s="1"/>
  <c r="K1736" i="9" s="1"/>
  <c r="K1737" i="9" s="1"/>
  <c r="K1738" i="9" s="1"/>
  <c r="K1739" i="9" s="1"/>
  <c r="K1740" i="9" s="1"/>
  <c r="K1741" i="9" s="1"/>
  <c r="K1742" i="9" s="1"/>
  <c r="K1743" i="9" s="1"/>
  <c r="K1744" i="9" s="1"/>
  <c r="K1745" i="9" s="1"/>
  <c r="K1746" i="9" s="1"/>
  <c r="K1747" i="9" s="1"/>
  <c r="K1748" i="9" s="1"/>
  <c r="K1749" i="9" s="1"/>
  <c r="K1750" i="9" s="1"/>
  <c r="K1751" i="9" s="1"/>
  <c r="K1752" i="9" s="1"/>
  <c r="K1753" i="9" s="1"/>
  <c r="K1754" i="9" s="1"/>
  <c r="K1755" i="9" s="1"/>
  <c r="K1756" i="9" s="1"/>
  <c r="K1757" i="9" s="1"/>
  <c r="K1758" i="9" s="1"/>
  <c r="K1759" i="9" s="1"/>
  <c r="K1760" i="9" s="1"/>
  <c r="K1761" i="9" s="1"/>
  <c r="K1762" i="9" s="1"/>
  <c r="K1763" i="9" s="1"/>
  <c r="K1764" i="9" s="1"/>
  <c r="K1765" i="9" s="1"/>
  <c r="K1766" i="9" s="1"/>
  <c r="K1767" i="9" s="1"/>
  <c r="K1768" i="9" s="1"/>
  <c r="K1769" i="9" s="1"/>
  <c r="K1770" i="9" s="1"/>
  <c r="K1771" i="9" s="1"/>
  <c r="K1772" i="9" s="1"/>
  <c r="K1773" i="9" s="1"/>
  <c r="K1774" i="9" s="1"/>
  <c r="K1775" i="9" s="1"/>
  <c r="K1776" i="9" s="1"/>
  <c r="K1777" i="9" s="1"/>
  <c r="K1778" i="9" s="1"/>
  <c r="K1779" i="9" s="1"/>
  <c r="K1780" i="9" s="1"/>
  <c r="K1781" i="9" s="1"/>
  <c r="K1782" i="9" s="1"/>
  <c r="K1783" i="9" s="1"/>
  <c r="K1784" i="9" s="1"/>
  <c r="K1785" i="9" s="1"/>
  <c r="K1786" i="9" s="1"/>
  <c r="K1787" i="9" s="1"/>
  <c r="K1788" i="9" s="1"/>
  <c r="K1789" i="9" s="1"/>
  <c r="K1790" i="9" s="1"/>
  <c r="K1791" i="9" s="1"/>
  <c r="K1792" i="9" s="1"/>
  <c r="K1793" i="9" s="1"/>
  <c r="K1794" i="9" s="1"/>
  <c r="K1795" i="9" s="1"/>
  <c r="K1796" i="9" s="1"/>
  <c r="K1797" i="9" s="1"/>
  <c r="K1798" i="9" s="1"/>
  <c r="K1799" i="9" s="1"/>
  <c r="K1800" i="9" s="1"/>
  <c r="K1801" i="9" s="1"/>
  <c r="K1802" i="9" s="1"/>
  <c r="K1803" i="9" s="1"/>
  <c r="K1804" i="9" s="1"/>
  <c r="K1805" i="9" s="1"/>
  <c r="K1806" i="9" s="1"/>
  <c r="K1807" i="9" s="1"/>
  <c r="K1808" i="9" s="1"/>
  <c r="K1809" i="9" s="1"/>
  <c r="K1810" i="9" s="1"/>
  <c r="K1811" i="9" s="1"/>
  <c r="K1812" i="9" s="1"/>
  <c r="K1813" i="9" s="1"/>
  <c r="K1814" i="9" s="1"/>
  <c r="K1815" i="9" s="1"/>
  <c r="K1816" i="9" s="1"/>
  <c r="K1817" i="9" s="1"/>
  <c r="K1818" i="9" s="1"/>
  <c r="K1819" i="9" s="1"/>
  <c r="K1820" i="9" s="1"/>
  <c r="K1821" i="9" s="1"/>
  <c r="K1822" i="9" s="1"/>
  <c r="K1823" i="9" s="1"/>
  <c r="K1824" i="9" s="1"/>
  <c r="K1825" i="9" s="1"/>
  <c r="K1826" i="9" s="1"/>
  <c r="K1827" i="9" s="1"/>
  <c r="K1828" i="9" s="1"/>
  <c r="K1829" i="9" s="1"/>
  <c r="K1830" i="9" s="1"/>
  <c r="K1831" i="9" s="1"/>
  <c r="K1832" i="9" s="1"/>
  <c r="K1833" i="9" s="1"/>
  <c r="K1834" i="9" s="1"/>
  <c r="K1835" i="9" s="1"/>
  <c r="K1836" i="9" s="1"/>
  <c r="K1837" i="9" s="1"/>
  <c r="K1838" i="9" s="1"/>
  <c r="K1839" i="9" s="1"/>
  <c r="K1840" i="9" s="1"/>
  <c r="K1841" i="9" s="1"/>
  <c r="K1842" i="9" s="1"/>
  <c r="K1843" i="9" s="1"/>
  <c r="K1844" i="9" s="1"/>
  <c r="K1845" i="9" s="1"/>
  <c r="K1846" i="9" s="1"/>
  <c r="K1847" i="9" s="1"/>
  <c r="K1848" i="9" s="1"/>
  <c r="K1849" i="9" s="1"/>
  <c r="K1850" i="9" s="1"/>
  <c r="K1851" i="9" s="1"/>
  <c r="K1852" i="9" s="1"/>
  <c r="K1853" i="9" s="1"/>
  <c r="K1854" i="9" s="1"/>
  <c r="K1855" i="9" s="1"/>
  <c r="K1856" i="9" s="1"/>
  <c r="K1857" i="9" s="1"/>
  <c r="K1858" i="9" s="1"/>
  <c r="K1859" i="9" s="1"/>
  <c r="K1860" i="9" s="1"/>
  <c r="K1861" i="9" s="1"/>
  <c r="K1862" i="9" s="1"/>
  <c r="K1863" i="9" s="1"/>
  <c r="K1864" i="9" s="1"/>
  <c r="K1865" i="9" s="1"/>
  <c r="K1866" i="9" s="1"/>
  <c r="K1867" i="9" s="1"/>
  <c r="K1868" i="9" s="1"/>
  <c r="K1869" i="9" s="1"/>
  <c r="K1870" i="9" s="1"/>
  <c r="K1871" i="9" s="1"/>
  <c r="K1872" i="9" s="1"/>
  <c r="K1873" i="9" s="1"/>
  <c r="K1874" i="9" s="1"/>
  <c r="K1875" i="9" s="1"/>
  <c r="K1876" i="9" s="1"/>
  <c r="K1877" i="9" s="1"/>
  <c r="K1878" i="9" s="1"/>
  <c r="K1879" i="9" s="1"/>
  <c r="K1880" i="9" s="1"/>
  <c r="K1881" i="9" s="1"/>
  <c r="K1882" i="9" s="1"/>
  <c r="K1883" i="9" s="1"/>
  <c r="K1884" i="9" s="1"/>
  <c r="K1885" i="9" s="1"/>
  <c r="K1886" i="9" s="1"/>
  <c r="K1887" i="9" s="1"/>
  <c r="K1888" i="9" s="1"/>
  <c r="K1889" i="9" s="1"/>
  <c r="K1890" i="9" s="1"/>
  <c r="K1891" i="9" s="1"/>
  <c r="K1892" i="9" s="1"/>
  <c r="K1893" i="9" s="1"/>
  <c r="K1894" i="9" s="1"/>
  <c r="K1895" i="9" s="1"/>
  <c r="K1896" i="9" s="1"/>
  <c r="K1897" i="9" s="1"/>
  <c r="K1898" i="9" s="1"/>
  <c r="K1899" i="9" s="1"/>
  <c r="K1900" i="9" s="1"/>
  <c r="K1901" i="9" s="1"/>
  <c r="K1902" i="9" s="1"/>
  <c r="K1903" i="9" s="1"/>
  <c r="K1904" i="9" s="1"/>
  <c r="K1905" i="9" s="1"/>
  <c r="K1906" i="9" s="1"/>
  <c r="K1907" i="9" s="1"/>
  <c r="K1908" i="9" s="1"/>
  <c r="K1909" i="9" s="1"/>
  <c r="K1910" i="9" s="1"/>
  <c r="K1911" i="9" s="1"/>
  <c r="K1912" i="9" s="1"/>
  <c r="K1913" i="9" s="1"/>
  <c r="K1914" i="9" s="1"/>
  <c r="K1915" i="9" s="1"/>
  <c r="K1916" i="9" s="1"/>
  <c r="K1917" i="9" s="1"/>
  <c r="K1918" i="9" s="1"/>
  <c r="K1919" i="9" s="1"/>
  <c r="K1920" i="9" s="1"/>
  <c r="K1921" i="9" s="1"/>
  <c r="K1922" i="9" s="1"/>
  <c r="K1923" i="9" s="1"/>
  <c r="K1924" i="9" s="1"/>
  <c r="K1925" i="9" s="1"/>
  <c r="K1926" i="9" s="1"/>
  <c r="K1927" i="9" s="1"/>
  <c r="K1928" i="9" s="1"/>
  <c r="K1929" i="9" s="1"/>
  <c r="K1930" i="9" s="1"/>
  <c r="K1931" i="9" s="1"/>
  <c r="K1932" i="9" s="1"/>
  <c r="K1933" i="9" s="1"/>
  <c r="K1934" i="9" s="1"/>
  <c r="K1935" i="9" s="1"/>
  <c r="K1936" i="9" s="1"/>
  <c r="K1937" i="9" s="1"/>
  <c r="K1938" i="9" s="1"/>
  <c r="K1939" i="9" s="1"/>
  <c r="K1940" i="9" s="1"/>
  <c r="K1941" i="9" s="1"/>
  <c r="K1942" i="9" s="1"/>
  <c r="K1943" i="9" s="1"/>
  <c r="K1944" i="9" s="1"/>
  <c r="K1945" i="9" s="1"/>
  <c r="K1946" i="9" s="1"/>
  <c r="K1947" i="9" s="1"/>
  <c r="K1948" i="9" s="1"/>
  <c r="K1949" i="9" s="1"/>
  <c r="K1950" i="9" s="1"/>
  <c r="K1951" i="9" s="1"/>
  <c r="K1952" i="9" s="1"/>
  <c r="K1953" i="9" s="1"/>
  <c r="K1954" i="9" s="1"/>
  <c r="K1955" i="9" s="1"/>
  <c r="K1956" i="9" s="1"/>
  <c r="K1957" i="9" s="1"/>
  <c r="K1958" i="9" s="1"/>
  <c r="K1959" i="9" s="1"/>
  <c r="K1960" i="9" s="1"/>
  <c r="K1961" i="9" s="1"/>
  <c r="K1962" i="9" s="1"/>
  <c r="K1963" i="9" s="1"/>
  <c r="K1964" i="9" s="1"/>
  <c r="K1965" i="9" s="1"/>
  <c r="K1966" i="9" s="1"/>
  <c r="K1967" i="9" s="1"/>
  <c r="K1968" i="9" s="1"/>
  <c r="K1969" i="9" s="1"/>
  <c r="K1970" i="9" s="1"/>
  <c r="K1971" i="9" s="1"/>
  <c r="K1972" i="9" s="1"/>
  <c r="K1973" i="9" s="1"/>
  <c r="K1974" i="9" s="1"/>
  <c r="K1975" i="9" s="1"/>
  <c r="K1976" i="9" s="1"/>
  <c r="K1977" i="9" s="1"/>
  <c r="K1978" i="9" s="1"/>
  <c r="K1979" i="9" s="1"/>
  <c r="K1980" i="9" s="1"/>
  <c r="K1981" i="9" s="1"/>
  <c r="K1982" i="9" s="1"/>
  <c r="K1983" i="9" s="1"/>
  <c r="K1984" i="9" s="1"/>
  <c r="K1985" i="9" s="1"/>
  <c r="K1986" i="9" s="1"/>
  <c r="K1987" i="9" s="1"/>
  <c r="K1988" i="9" s="1"/>
  <c r="K1989" i="9" s="1"/>
  <c r="K1990" i="9" s="1"/>
  <c r="K1991" i="9" s="1"/>
  <c r="K1992" i="9" s="1"/>
  <c r="K1993" i="9" s="1"/>
  <c r="K1994" i="9" s="1"/>
  <c r="K1995" i="9" s="1"/>
  <c r="K1996" i="9" s="1"/>
  <c r="K1997" i="9" s="1"/>
  <c r="K1998" i="9" s="1"/>
  <c r="K1999" i="9" s="1"/>
  <c r="K2000" i="9" s="1"/>
  <c r="K2001" i="9" s="1"/>
  <c r="K2002" i="9" s="1"/>
  <c r="K2003" i="9" s="1"/>
  <c r="K2004" i="9" s="1"/>
  <c r="K2005" i="9" s="1"/>
  <c r="K2006" i="9" s="1"/>
  <c r="K2007" i="9" s="1"/>
  <c r="K2008" i="9" s="1"/>
  <c r="K2009" i="9" s="1"/>
  <c r="K2010" i="9" s="1"/>
  <c r="K2011" i="9" s="1"/>
  <c r="K2012" i="9" s="1"/>
  <c r="K2013" i="9" s="1"/>
  <c r="K2014" i="9" s="1"/>
  <c r="K2015" i="9" s="1"/>
  <c r="K2016" i="9" s="1"/>
  <c r="K2017" i="9" s="1"/>
  <c r="K2018" i="9" s="1"/>
  <c r="K2019" i="9" s="1"/>
  <c r="K2020" i="9" s="1"/>
  <c r="K2021" i="9" s="1"/>
  <c r="K2022" i="9" s="1"/>
  <c r="K2023" i="9" s="1"/>
  <c r="K2024" i="9" s="1"/>
  <c r="K2025" i="9" s="1"/>
  <c r="K2026" i="9" s="1"/>
  <c r="K2027" i="9" s="1"/>
  <c r="K2028" i="9" s="1"/>
  <c r="K2029" i="9" s="1"/>
  <c r="K2030" i="9" s="1"/>
  <c r="K2031" i="9" s="1"/>
  <c r="A1217" i="9"/>
  <c r="K1217" i="9"/>
  <c r="A1218" i="9"/>
  <c r="K1218" i="9"/>
  <c r="A1219" i="9"/>
  <c r="K1219" i="9"/>
  <c r="A1215" i="9"/>
  <c r="K1215" i="9"/>
  <c r="A1216" i="9"/>
  <c r="K1216" i="9"/>
  <c r="A1211" i="9"/>
  <c r="K1211" i="9"/>
  <c r="A1212" i="9"/>
  <c r="K1212" i="9"/>
  <c r="A1213" i="9"/>
  <c r="K1213" i="9"/>
  <c r="A1214" i="9"/>
  <c r="K1214" i="9"/>
  <c r="A1020" i="9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K1020" i="9"/>
  <c r="K1021" i="9"/>
  <c r="K1022" i="9" s="1"/>
  <c r="K1023" i="9" s="1"/>
  <c r="K1024" i="9" s="1"/>
  <c r="K1025" i="9" s="1"/>
  <c r="K1026" i="9" s="1"/>
  <c r="K1027" i="9"/>
  <c r="K1028" i="9" s="1"/>
  <c r="K1029" i="9" s="1"/>
  <c r="K1030" i="9" s="1"/>
  <c r="K1031" i="9" s="1"/>
  <c r="K1032" i="9" s="1"/>
  <c r="K1033" i="9" s="1"/>
  <c r="K1034" i="9" s="1"/>
  <c r="K1035" i="9" s="1"/>
  <c r="K1036" i="9" s="1"/>
  <c r="K1037" i="9" s="1"/>
  <c r="K1038" i="9" s="1"/>
  <c r="K1039" i="9" s="1"/>
  <c r="K1040" i="9" s="1"/>
  <c r="K1041" i="9" s="1"/>
  <c r="K1042" i="9" s="1"/>
  <c r="K1043" i="9" s="1"/>
  <c r="K1044" i="9" s="1"/>
  <c r="K1045" i="9" s="1"/>
  <c r="K1046" i="9" s="1"/>
  <c r="K1047" i="9" s="1"/>
  <c r="K1048" i="9" s="1"/>
  <c r="K1049" i="9" s="1"/>
  <c r="K1050" i="9" s="1"/>
  <c r="K1051" i="9" s="1"/>
  <c r="K1052" i="9" s="1"/>
  <c r="K1053" i="9" s="1"/>
  <c r="K1054" i="9" s="1"/>
  <c r="K1055" i="9" s="1"/>
  <c r="K1056" i="9" s="1"/>
  <c r="K1057" i="9" s="1"/>
  <c r="K1058" i="9" s="1"/>
  <c r="K1059" i="9" s="1"/>
  <c r="K1060" i="9" s="1"/>
  <c r="K1061" i="9" s="1"/>
  <c r="K1062" i="9" s="1"/>
  <c r="K1063" i="9" s="1"/>
  <c r="K1064" i="9" s="1"/>
  <c r="K1065" i="9" s="1"/>
  <c r="K1066" i="9" s="1"/>
  <c r="K1067" i="9" s="1"/>
  <c r="K1068" i="9" s="1"/>
  <c r="K1069" i="9" s="1"/>
  <c r="K1070" i="9" s="1"/>
  <c r="K1071" i="9" s="1"/>
  <c r="K1072" i="9" s="1"/>
  <c r="K1073" i="9" s="1"/>
  <c r="K1074" i="9" s="1"/>
  <c r="K1075" i="9" s="1"/>
  <c r="K1076" i="9" s="1"/>
  <c r="K1077" i="9" s="1"/>
  <c r="K1078" i="9" s="1"/>
  <c r="K1079" i="9" s="1"/>
  <c r="K1080" i="9" s="1"/>
  <c r="K1081" i="9" s="1"/>
  <c r="K1082" i="9" s="1"/>
  <c r="K1083" i="9" s="1"/>
  <c r="K1084" i="9" s="1"/>
  <c r="K1085" i="9" s="1"/>
  <c r="K1086" i="9" s="1"/>
  <c r="K1087" i="9" s="1"/>
  <c r="K1088" i="9" s="1"/>
  <c r="K1089" i="9" s="1"/>
  <c r="K1090" i="9" s="1"/>
  <c r="K1091" i="9" s="1"/>
  <c r="K1092" i="9" s="1"/>
  <c r="K1093" i="9" s="1"/>
  <c r="K1094" i="9" s="1"/>
  <c r="K1095" i="9" s="1"/>
  <c r="K1096" i="9" s="1"/>
  <c r="K1097" i="9" s="1"/>
  <c r="K1098" i="9" s="1"/>
  <c r="K1099" i="9" s="1"/>
  <c r="K1100" i="9" s="1"/>
  <c r="K1101" i="9" s="1"/>
  <c r="K1102" i="9" s="1"/>
  <c r="K1103" i="9" s="1"/>
  <c r="K1104" i="9" s="1"/>
  <c r="K1105" i="9" s="1"/>
  <c r="K1106" i="9" s="1"/>
  <c r="K1107" i="9" s="1"/>
  <c r="K1108" i="9" s="1"/>
  <c r="K1109" i="9" s="1"/>
  <c r="K1110" i="9" s="1"/>
  <c r="K1111" i="9" s="1"/>
  <c r="K1112" i="9" s="1"/>
  <c r="K1113" i="9" s="1"/>
  <c r="K1114" i="9" s="1"/>
  <c r="K1115" i="9" s="1"/>
  <c r="K1116" i="9" s="1"/>
  <c r="K1117" i="9" s="1"/>
  <c r="K1118" i="9" s="1"/>
  <c r="K1119" i="9" s="1"/>
  <c r="K1120" i="9" s="1"/>
  <c r="K1121" i="9" s="1"/>
  <c r="K1122" i="9" s="1"/>
  <c r="K1123" i="9" s="1"/>
  <c r="K1124" i="9" s="1"/>
  <c r="K1125" i="9" s="1"/>
  <c r="K1126" i="9" s="1"/>
  <c r="K1127" i="9" s="1"/>
  <c r="K1128" i="9" s="1"/>
  <c r="K1129" i="9" s="1"/>
  <c r="K1130" i="9" s="1"/>
  <c r="K1131" i="9" s="1"/>
  <c r="K1132" i="9" s="1"/>
  <c r="K1133" i="9" s="1"/>
  <c r="K1134" i="9" s="1"/>
  <c r="K1135" i="9" s="1"/>
  <c r="K1136" i="9" s="1"/>
  <c r="K1137" i="9" s="1"/>
  <c r="K1138" i="9" s="1"/>
  <c r="K1139" i="9" s="1"/>
  <c r="K1140" i="9" s="1"/>
  <c r="K1141" i="9" s="1"/>
  <c r="K1142" i="9" s="1"/>
  <c r="K1143" i="9" s="1"/>
  <c r="K1144" i="9" s="1"/>
  <c r="K1145" i="9" s="1"/>
  <c r="K1146" i="9" s="1"/>
  <c r="K1147" i="9" s="1"/>
  <c r="K1148" i="9" s="1"/>
  <c r="K1149" i="9" s="1"/>
  <c r="K1150" i="9" s="1"/>
  <c r="K1151" i="9" s="1"/>
  <c r="K1152" i="9" s="1"/>
  <c r="K1153" i="9" s="1"/>
  <c r="K1154" i="9" s="1"/>
  <c r="K1155" i="9" s="1"/>
  <c r="K1156" i="9" s="1"/>
  <c r="K1157" i="9" s="1"/>
  <c r="K1158" i="9" s="1"/>
  <c r="K1159" i="9" s="1"/>
  <c r="K1160" i="9" s="1"/>
  <c r="K1161" i="9" s="1"/>
  <c r="K1162" i="9" s="1"/>
  <c r="K1163" i="9" s="1"/>
  <c r="K1164" i="9" s="1"/>
  <c r="K1165" i="9" s="1"/>
  <c r="K1166" i="9" s="1"/>
  <c r="K1167" i="9" s="1"/>
  <c r="K1168" i="9" s="1"/>
  <c r="K1169" i="9" s="1"/>
  <c r="K1170" i="9" s="1"/>
  <c r="K1171" i="9" s="1"/>
  <c r="K1172" i="9" s="1"/>
  <c r="K1173" i="9" s="1"/>
  <c r="K1174" i="9" s="1"/>
  <c r="K1175" i="9" s="1"/>
  <c r="K1176" i="9" s="1"/>
  <c r="K1177" i="9" s="1"/>
  <c r="K1178" i="9" s="1"/>
  <c r="K1179" i="9" s="1"/>
  <c r="K1180" i="9" s="1"/>
  <c r="K1181" i="9" s="1"/>
  <c r="K1182" i="9" s="1"/>
  <c r="K1183" i="9" s="1"/>
  <c r="K1184" i="9" s="1"/>
  <c r="K1185" i="9" s="1"/>
  <c r="K1186" i="9" s="1"/>
  <c r="K1187" i="9" s="1"/>
  <c r="K1188" i="9" s="1"/>
  <c r="K1189" i="9" s="1"/>
  <c r="K1190" i="9" s="1"/>
  <c r="K1191" i="9" s="1"/>
  <c r="K1192" i="9" s="1"/>
  <c r="K1193" i="9" s="1"/>
  <c r="K1194" i="9" s="1"/>
  <c r="K1195" i="9" s="1"/>
  <c r="K1196" i="9" s="1"/>
  <c r="K1197" i="9" s="1"/>
  <c r="K1198" i="9" s="1"/>
  <c r="K1199" i="9" s="1"/>
  <c r="K1200" i="9" s="1"/>
  <c r="K1201" i="9" s="1"/>
  <c r="K1202" i="9" s="1"/>
  <c r="K1203" i="9" s="1"/>
  <c r="K1204" i="9" s="1"/>
  <c r="K1205" i="9" s="1"/>
  <c r="K1206" i="9" s="1"/>
  <c r="K1207" i="9" s="1"/>
  <c r="K1208" i="9" s="1"/>
  <c r="K1209" i="9" s="1"/>
  <c r="K1210" i="9" s="1"/>
  <c r="G12" i="8"/>
  <c r="I12" i="8" s="1"/>
  <c r="B3" i="11"/>
  <c r="B4" i="8" s="1"/>
  <c r="D4" i="8" s="1"/>
  <c r="D4" i="11"/>
  <c r="D1" i="11"/>
  <c r="L18" i="11"/>
  <c r="H18" i="11"/>
  <c r="D10" i="11"/>
  <c r="E8" i="6"/>
  <c r="D12" i="11"/>
  <c r="F18" i="11"/>
  <c r="I18" i="11" s="1"/>
  <c r="D8" i="11"/>
  <c r="D9" i="11" s="1"/>
  <c r="G43" i="15" l="1"/>
  <c r="H43" i="15" s="1"/>
  <c r="I43" i="15" s="1"/>
  <c r="J42" i="15"/>
  <c r="K42" i="15"/>
  <c r="Q18" i="11"/>
  <c r="B10" i="11"/>
  <c r="B9" i="11"/>
  <c r="B8" i="6"/>
  <c r="E18" i="11"/>
  <c r="D1" i="12"/>
  <c r="B8" i="11"/>
  <c r="D3" i="11"/>
  <c r="B28" i="6"/>
  <c r="B12" i="11"/>
  <c r="B7" i="11"/>
  <c r="E26" i="2"/>
  <c r="E28" i="2" s="1"/>
  <c r="B28" i="2"/>
  <c r="E11" i="2"/>
  <c r="M7" i="11"/>
  <c r="O7" i="11" s="1"/>
  <c r="H19" i="11"/>
  <c r="D22" i="12"/>
  <c r="D23" i="12"/>
  <c r="D29" i="12"/>
  <c r="D6" i="12"/>
  <c r="L42" i="15" l="1"/>
  <c r="E43" i="15" s="1"/>
  <c r="F43" i="15" s="1"/>
  <c r="G44" i="15" s="1"/>
  <c r="H44" i="15" s="1"/>
  <c r="I44" i="15" s="1"/>
  <c r="J43" i="15"/>
  <c r="K43" i="15"/>
  <c r="L43" i="15" s="1"/>
  <c r="E44" i="15" s="1"/>
  <c r="F44" i="15" s="1"/>
  <c r="L19" i="11"/>
  <c r="B6" i="12"/>
  <c r="B7" i="12" s="1"/>
  <c r="D7" i="12"/>
  <c r="D30" i="12"/>
  <c r="B29" i="12"/>
  <c r="B23" i="12"/>
  <c r="B22" i="12"/>
  <c r="D24" i="12"/>
  <c r="G12" i="11"/>
  <c r="B8" i="2"/>
  <c r="E8" i="2" s="1"/>
  <c r="E29" i="2" s="1"/>
  <c r="G14" i="9"/>
  <c r="C29" i="9"/>
  <c r="K30" i="9"/>
  <c r="L29" i="9"/>
  <c r="B29" i="9" s="1"/>
  <c r="F2" i="9"/>
  <c r="J44" i="15" l="1"/>
  <c r="K44" i="15"/>
  <c r="G45" i="15"/>
  <c r="H45" i="15" s="1"/>
  <c r="I45" i="15" s="1"/>
  <c r="B24" i="12"/>
  <c r="B30" i="12"/>
  <c r="D13" i="12"/>
  <c r="D16" i="12"/>
  <c r="D10" i="12"/>
  <c r="D31" i="12" s="1"/>
  <c r="B16" i="12"/>
  <c r="B13" i="12"/>
  <c r="B10" i="12"/>
  <c r="E17" i="2"/>
  <c r="E15" i="2"/>
  <c r="O29" i="9"/>
  <c r="E29" i="9" s="1"/>
  <c r="G17" i="10"/>
  <c r="G16" i="10"/>
  <c r="G15" i="10"/>
  <c r="G3" i="10"/>
  <c r="G4" i="10"/>
  <c r="G2" i="10"/>
  <c r="N2" i="10"/>
  <c r="J45" i="15" l="1"/>
  <c r="K45" i="15"/>
  <c r="L44" i="15"/>
  <c r="E45" i="15" s="1"/>
  <c r="F45" i="15" s="1"/>
  <c r="G46" i="15" s="1"/>
  <c r="H46" i="15" s="1"/>
  <c r="I46" i="15" s="1"/>
  <c r="B31" i="12"/>
  <c r="B32" i="12" s="1"/>
  <c r="D32" i="12" s="1"/>
  <c r="B19" i="10"/>
  <c r="B6" i="10"/>
  <c r="B7" i="10"/>
  <c r="B20" i="10"/>
  <c r="D2" i="10"/>
  <c r="E2" i="10" s="1"/>
  <c r="D3" i="10"/>
  <c r="E3" i="10"/>
  <c r="D4" i="10"/>
  <c r="E4" i="10"/>
  <c r="D15" i="10"/>
  <c r="E15" i="10" s="1"/>
  <c r="D16" i="10"/>
  <c r="E16" i="10" s="1"/>
  <c r="D17" i="10"/>
  <c r="E17" i="10" s="1"/>
  <c r="J46" i="15" l="1"/>
  <c r="K46" i="15"/>
  <c r="L45" i="15"/>
  <c r="E46" i="15" s="1"/>
  <c r="F46" i="15" s="1"/>
  <c r="G47" i="15" s="1"/>
  <c r="H47" i="15" s="1"/>
  <c r="I47" i="15" s="1"/>
  <c r="D10" i="10"/>
  <c r="B10" i="10" s="1"/>
  <c r="G10" i="10" s="1"/>
  <c r="D22" i="10"/>
  <c r="B22" i="10" s="1"/>
  <c r="D21" i="10"/>
  <c r="B21" i="10" s="1"/>
  <c r="D23" i="10"/>
  <c r="B23" i="10" s="1"/>
  <c r="G23" i="10" s="1"/>
  <c r="I32" i="3"/>
  <c r="I33" i="3"/>
  <c r="I34" i="3"/>
  <c r="I35" i="3"/>
  <c r="I36" i="3"/>
  <c r="I31" i="3"/>
  <c r="E26" i="6"/>
  <c r="E28" i="6" s="1"/>
  <c r="J3" i="9"/>
  <c r="E12" i="6"/>
  <c r="E9" i="6"/>
  <c r="E11" i="6" s="1"/>
  <c r="E17" i="6" s="1"/>
  <c r="E7" i="6"/>
  <c r="A30" i="9"/>
  <c r="D13" i="9"/>
  <c r="N29" i="9" s="1"/>
  <c r="E10" i="9"/>
  <c r="I8" i="9"/>
  <c r="I9" i="9" s="1"/>
  <c r="D2" i="9"/>
  <c r="B19" i="9" s="1"/>
  <c r="E19" i="9" s="1"/>
  <c r="J47" i="15" l="1"/>
  <c r="K47" i="15"/>
  <c r="L46" i="15"/>
  <c r="E47" i="15" s="1"/>
  <c r="F47" i="15" s="1"/>
  <c r="G48" i="15" s="1"/>
  <c r="H48" i="15" s="1"/>
  <c r="I48" i="15" s="1"/>
  <c r="E15" i="6"/>
  <c r="E29" i="6"/>
  <c r="B14" i="9"/>
  <c r="D15" i="9" s="1"/>
  <c r="B15" i="9" s="1"/>
  <c r="A31" i="9"/>
  <c r="A32" i="9"/>
  <c r="A33" i="9" s="1"/>
  <c r="G22" i="10"/>
  <c r="F16" i="10"/>
  <c r="H16" i="10" s="1"/>
  <c r="F17" i="10"/>
  <c r="H17" i="10" s="1"/>
  <c r="F15" i="10"/>
  <c r="H15" i="10" s="1"/>
  <c r="F3" i="10"/>
  <c r="H3" i="10" s="1"/>
  <c r="F4" i="10"/>
  <c r="H4" i="10" s="1"/>
  <c r="F2" i="10"/>
  <c r="H2" i="10" s="1"/>
  <c r="K31" i="9"/>
  <c r="B21" i="9"/>
  <c r="O18" i="3"/>
  <c r="P18" i="3"/>
  <c r="P17" i="3"/>
  <c r="O17" i="3"/>
  <c r="J48" i="15" l="1"/>
  <c r="K48" i="15"/>
  <c r="L47" i="15"/>
  <c r="E48" i="15" s="1"/>
  <c r="F48" i="15" s="1"/>
  <c r="G49" i="15" s="1"/>
  <c r="H49" i="15" s="1"/>
  <c r="I49" i="15" s="1"/>
  <c r="D16" i="9"/>
  <c r="B16" i="9" s="1"/>
  <c r="G16" i="9" s="1"/>
  <c r="D17" i="9"/>
  <c r="B17" i="9" s="1"/>
  <c r="G17" i="9" s="1"/>
  <c r="A34" i="9"/>
  <c r="K32" i="9"/>
  <c r="I1" i="3"/>
  <c r="B7" i="8"/>
  <c r="D12" i="8"/>
  <c r="D2" i="8"/>
  <c r="B19" i="8" s="1"/>
  <c r="D16" i="8"/>
  <c r="D15" i="8"/>
  <c r="D17" i="8"/>
  <c r="D14" i="8"/>
  <c r="J49" i="15" l="1"/>
  <c r="K49" i="15"/>
  <c r="L48" i="15"/>
  <c r="E49" i="15" s="1"/>
  <c r="F49" i="15" s="1"/>
  <c r="G50" i="15" s="1"/>
  <c r="H50" i="15" s="1"/>
  <c r="I50" i="15" s="1"/>
  <c r="J18" i="8"/>
  <c r="B16" i="8"/>
  <c r="B17" i="8"/>
  <c r="G17" i="8" s="1"/>
  <c r="B14" i="8"/>
  <c r="B15" i="8"/>
  <c r="G15" i="8" s="1"/>
  <c r="E19" i="8" s="1"/>
  <c r="G19" i="8" s="1"/>
  <c r="B13" i="8"/>
  <c r="B22" i="9"/>
  <c r="A35" i="9"/>
  <c r="K33" i="9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A135" i="7"/>
  <c r="A129" i="7"/>
  <c r="A130" i="7"/>
  <c r="A131" i="7" s="1"/>
  <c r="A132" i="7" s="1"/>
  <c r="A133" i="7" s="1"/>
  <c r="A134" i="7" s="1"/>
  <c r="A121" i="7"/>
  <c r="A122" i="7" s="1"/>
  <c r="A123" i="7" s="1"/>
  <c r="A124" i="7" s="1"/>
  <c r="A125" i="7" s="1"/>
  <c r="A126" i="7" s="1"/>
  <c r="A127" i="7" s="1"/>
  <c r="A128" i="7" s="1"/>
  <c r="A111" i="7"/>
  <c r="A112" i="7"/>
  <c r="A113" i="7" s="1"/>
  <c r="A114" i="7" s="1"/>
  <c r="A115" i="7" s="1"/>
  <c r="A116" i="7" s="1"/>
  <c r="A117" i="7" s="1"/>
  <c r="A118" i="7" s="1"/>
  <c r="A119" i="7" s="1"/>
  <c r="A120" i="7" s="1"/>
  <c r="A13" i="7"/>
  <c r="A14" i="7"/>
  <c r="A15" i="7"/>
  <c r="A16" i="7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2" i="7"/>
  <c r="A11" i="7"/>
  <c r="B11" i="7"/>
  <c r="A10" i="7"/>
  <c r="B10" i="7" s="1"/>
  <c r="P6" i="7"/>
  <c r="O6" i="7"/>
  <c r="H6" i="7"/>
  <c r="J50" i="15" l="1"/>
  <c r="K50" i="15"/>
  <c r="L50" i="15" s="1"/>
  <c r="E51" i="15" s="1"/>
  <c r="F51" i="15" s="1"/>
  <c r="L49" i="15"/>
  <c r="E50" i="15" s="1"/>
  <c r="F50" i="15" s="1"/>
  <c r="G51" i="15" s="1"/>
  <c r="H51" i="15" s="1"/>
  <c r="I51" i="15" s="1"/>
  <c r="B20" i="8"/>
  <c r="K34" i="9"/>
  <c r="A36" i="9"/>
  <c r="B13" i="7"/>
  <c r="B25" i="7"/>
  <c r="B19" i="7"/>
  <c r="B24" i="7"/>
  <c r="B16" i="7"/>
  <c r="B22" i="7"/>
  <c r="B26" i="7"/>
  <c r="B21" i="7"/>
  <c r="B18" i="7"/>
  <c r="B15" i="7"/>
  <c r="B12" i="7"/>
  <c r="B23" i="7"/>
  <c r="B20" i="7"/>
  <c r="B17" i="7"/>
  <c r="B14" i="7"/>
  <c r="B14" i="6"/>
  <c r="J51" i="15" l="1"/>
  <c r="K51" i="15"/>
  <c r="G52" i="15"/>
  <c r="H52" i="15" s="1"/>
  <c r="I52" i="15" s="1"/>
  <c r="M5" i="11"/>
  <c r="O5" i="11" s="1"/>
  <c r="B23" i="8"/>
  <c r="B13" i="2" s="1"/>
  <c r="E13" i="2" s="1"/>
  <c r="E16" i="2" s="1"/>
  <c r="E18" i="2" s="1"/>
  <c r="D20" i="8"/>
  <c r="D23" i="8" s="1"/>
  <c r="K35" i="9"/>
  <c r="A37" i="9"/>
  <c r="B27" i="7"/>
  <c r="J52" i="15" l="1"/>
  <c r="K52" i="15"/>
  <c r="L52" i="15" s="1"/>
  <c r="E53" i="15" s="1"/>
  <c r="F53" i="15" s="1"/>
  <c r="L51" i="15"/>
  <c r="E52" i="15" s="1"/>
  <c r="F52" i="15" s="1"/>
  <c r="G53" i="15" s="1"/>
  <c r="H53" i="15" s="1"/>
  <c r="I53" i="15" s="1"/>
  <c r="D11" i="11"/>
  <c r="B11" i="11" s="1"/>
  <c r="G18" i="11"/>
  <c r="G23" i="8"/>
  <c r="E19" i="2"/>
  <c r="E31" i="2"/>
  <c r="E30" i="2"/>
  <c r="B18" i="2"/>
  <c r="B19" i="2" s="1"/>
  <c r="K36" i="9"/>
  <c r="J13" i="9"/>
  <c r="A38" i="9"/>
  <c r="B28" i="7"/>
  <c r="F2" i="11"/>
  <c r="D24" i="8"/>
  <c r="J53" i="15" l="1"/>
  <c r="K53" i="15"/>
  <c r="G54" i="15"/>
  <c r="H54" i="15" s="1"/>
  <c r="I54" i="15" s="1"/>
  <c r="D2" i="11"/>
  <c r="B2" i="11" s="1"/>
  <c r="B24" i="8"/>
  <c r="M10" i="11" s="1"/>
  <c r="B25" i="12" s="1"/>
  <c r="B26" i="12" s="1"/>
  <c r="E32" i="2"/>
  <c r="B32" i="2" s="1"/>
  <c r="K37" i="9"/>
  <c r="M13" i="9"/>
  <c r="M14" i="9" s="1"/>
  <c r="J14" i="9"/>
  <c r="A39" i="9"/>
  <c r="B29" i="7"/>
  <c r="E10" i="4"/>
  <c r="I8" i="4"/>
  <c r="I9" i="4" s="1"/>
  <c r="J54" i="15" l="1"/>
  <c r="K54" i="15"/>
  <c r="L54" i="15" s="1"/>
  <c r="E55" i="15" s="1"/>
  <c r="F55" i="15" s="1"/>
  <c r="L53" i="15"/>
  <c r="E54" i="15" s="1"/>
  <c r="F54" i="15" s="1"/>
  <c r="G55" i="15" s="1"/>
  <c r="H55" i="15" s="1"/>
  <c r="I55" i="15" s="1"/>
  <c r="B28" i="12"/>
  <c r="B34" i="12" s="1"/>
  <c r="B35" i="12"/>
  <c r="B13" i="6"/>
  <c r="E13" i="6" s="1"/>
  <c r="K8" i="6" s="1"/>
  <c r="K9" i="6" s="1"/>
  <c r="O10" i="11"/>
  <c r="K38" i="9"/>
  <c r="A40" i="9"/>
  <c r="B30" i="7"/>
  <c r="D13" i="4"/>
  <c r="A31" i="3"/>
  <c r="H31" i="3" s="1"/>
  <c r="D16" i="4"/>
  <c r="D15" i="4"/>
  <c r="G56" i="15" l="1"/>
  <c r="H56" i="15" s="1"/>
  <c r="I56" i="15" s="1"/>
  <c r="J55" i="15"/>
  <c r="K55" i="15"/>
  <c r="L55" i="15" s="1"/>
  <c r="E56" i="15" s="1"/>
  <c r="F56" i="15" s="1"/>
  <c r="D25" i="12"/>
  <c r="D26" i="12" s="1"/>
  <c r="D28" i="12" s="1"/>
  <c r="D34" i="12" s="1"/>
  <c r="E16" i="6"/>
  <c r="E18" i="6" s="1"/>
  <c r="L3" i="6"/>
  <c r="O11" i="11"/>
  <c r="M11" i="11" s="1"/>
  <c r="B15" i="4"/>
  <c r="B16" i="4"/>
  <c r="G16" i="4" s="1"/>
  <c r="K39" i="9"/>
  <c r="P29" i="9"/>
  <c r="F29" i="9" s="1"/>
  <c r="D29" i="9"/>
  <c r="F24" i="9"/>
  <c r="D24" i="9"/>
  <c r="B25" i="9"/>
  <c r="A41" i="9"/>
  <c r="B31" i="7"/>
  <c r="B14" i="4"/>
  <c r="J56" i="15" l="1"/>
  <c r="K56" i="15"/>
  <c r="G57" i="15"/>
  <c r="H57" i="15" s="1"/>
  <c r="I57" i="15" s="1"/>
  <c r="D35" i="12"/>
  <c r="E30" i="6"/>
  <c r="E31" i="6"/>
  <c r="B18" i="6"/>
  <c r="B19" i="6" s="1"/>
  <c r="E19" i="6"/>
  <c r="K40" i="9"/>
  <c r="D25" i="9"/>
  <c r="F25" i="9"/>
  <c r="Q29" i="9" s="1"/>
  <c r="A42" i="9"/>
  <c r="B32" i="7"/>
  <c r="D2" i="4"/>
  <c r="H12" i="3"/>
  <c r="H22" i="3"/>
  <c r="I22" i="3" s="1"/>
  <c r="B22" i="3" s="1"/>
  <c r="B31" i="3" s="1"/>
  <c r="J57" i="15" l="1"/>
  <c r="K57" i="15"/>
  <c r="L57" i="15" s="1"/>
  <c r="E58" i="15" s="1"/>
  <c r="F58" i="15" s="1"/>
  <c r="G59" i="15" s="1"/>
  <c r="H59" i="15" s="1"/>
  <c r="I59" i="15" s="1"/>
  <c r="L56" i="15"/>
  <c r="E57" i="15" s="1"/>
  <c r="F57" i="15" s="1"/>
  <c r="G58" i="15" s="1"/>
  <c r="H58" i="15" s="1"/>
  <c r="I58" i="15" s="1"/>
  <c r="D13" i="11"/>
  <c r="D14" i="11" s="1"/>
  <c r="B14" i="11"/>
  <c r="E32" i="6"/>
  <c r="B32" i="6" s="1"/>
  <c r="K41" i="9"/>
  <c r="R29" i="9"/>
  <c r="G29" i="9"/>
  <c r="A43" i="9"/>
  <c r="B33" i="7"/>
  <c r="C22" i="3"/>
  <c r="C31" i="3" s="1"/>
  <c r="F22" i="3"/>
  <c r="E22" i="3"/>
  <c r="E31" i="3" s="1"/>
  <c r="D22" i="3"/>
  <c r="D31" i="3" s="1"/>
  <c r="B21" i="4"/>
  <c r="E21" i="4" s="1"/>
  <c r="B23" i="4" s="1"/>
  <c r="J22" i="3"/>
  <c r="A23" i="3"/>
  <c r="P15" i="3"/>
  <c r="O13" i="3"/>
  <c r="P13" i="3"/>
  <c r="O14" i="3"/>
  <c r="P14" i="3"/>
  <c r="O15" i="3"/>
  <c r="O16" i="3"/>
  <c r="P16" i="3"/>
  <c r="P12" i="3"/>
  <c r="O12" i="3"/>
  <c r="J59" i="15" l="1"/>
  <c r="K59" i="15"/>
  <c r="J58" i="15"/>
  <c r="K58" i="15"/>
  <c r="L58" i="15" s="1"/>
  <c r="E59" i="15" s="1"/>
  <c r="F59" i="15" s="1"/>
  <c r="G60" i="15" s="1"/>
  <c r="H60" i="15" s="1"/>
  <c r="I60" i="15" s="1"/>
  <c r="B27" i="4"/>
  <c r="B24" i="4"/>
  <c r="E25" i="4" s="1"/>
  <c r="K42" i="9"/>
  <c r="H29" i="9"/>
  <c r="L30" i="9"/>
  <c r="A44" i="9"/>
  <c r="B34" i="7"/>
  <c r="H23" i="3"/>
  <c r="I23" i="3" s="1"/>
  <c r="A32" i="3"/>
  <c r="H32" i="3" s="1"/>
  <c r="F31" i="3"/>
  <c r="G31" i="3" s="1"/>
  <c r="G22" i="3"/>
  <c r="J23" i="3"/>
  <c r="A24" i="3"/>
  <c r="A33" i="3" s="1"/>
  <c r="H33" i="3" s="1"/>
  <c r="B4" i="3"/>
  <c r="D4" i="3" s="1"/>
  <c r="B3" i="3"/>
  <c r="D2" i="3"/>
  <c r="J60" i="15" l="1"/>
  <c r="K60" i="15"/>
  <c r="L60" i="15" s="1"/>
  <c r="E61" i="15" s="1"/>
  <c r="F61" i="15" s="1"/>
  <c r="L59" i="15"/>
  <c r="E60" i="15" s="1"/>
  <c r="F60" i="15" s="1"/>
  <c r="G61" i="15" s="1"/>
  <c r="H61" i="15" s="1"/>
  <c r="I61" i="15" s="1"/>
  <c r="B32" i="4"/>
  <c r="B33" i="4" s="1"/>
  <c r="B34" i="4" s="1"/>
  <c r="B35" i="4" s="1"/>
  <c r="B38" i="4" s="1"/>
  <c r="I29" i="9"/>
  <c r="K43" i="9"/>
  <c r="B30" i="9"/>
  <c r="O30" i="9"/>
  <c r="M30" i="9"/>
  <c r="A45" i="9"/>
  <c r="B35" i="7"/>
  <c r="B23" i="3"/>
  <c r="B32" i="3" s="1"/>
  <c r="C23" i="3"/>
  <c r="C32" i="3" s="1"/>
  <c r="D23" i="3"/>
  <c r="D32" i="3" s="1"/>
  <c r="E23" i="3"/>
  <c r="E32" i="3" s="1"/>
  <c r="F23" i="3"/>
  <c r="B25" i="4"/>
  <c r="B28" i="4"/>
  <c r="H24" i="3"/>
  <c r="I24" i="3" s="1"/>
  <c r="A25" i="3"/>
  <c r="A34" i="3" s="1"/>
  <c r="H34" i="3" s="1"/>
  <c r="J24" i="3"/>
  <c r="D5" i="3"/>
  <c r="B2" i="3"/>
  <c r="J61" i="15" l="1"/>
  <c r="K61" i="15"/>
  <c r="G62" i="15"/>
  <c r="H62" i="15" s="1"/>
  <c r="I62" i="15" s="1"/>
  <c r="D35" i="4"/>
  <c r="C30" i="9"/>
  <c r="N30" i="9"/>
  <c r="D30" i="9" s="1"/>
  <c r="K44" i="9"/>
  <c r="E30" i="9"/>
  <c r="A46" i="9"/>
  <c r="B36" i="7"/>
  <c r="B24" i="3"/>
  <c r="B33" i="3" s="1"/>
  <c r="F24" i="3"/>
  <c r="C24" i="3"/>
  <c r="C33" i="3" s="1"/>
  <c r="E24" i="3"/>
  <c r="E33" i="3" s="1"/>
  <c r="D24" i="3"/>
  <c r="D33" i="3" s="1"/>
  <c r="F32" i="3"/>
  <c r="G32" i="3" s="1"/>
  <c r="G23" i="3"/>
  <c r="A26" i="3"/>
  <c r="A35" i="3" s="1"/>
  <c r="H35" i="3" s="1"/>
  <c r="H25" i="3"/>
  <c r="I25" i="3" s="1"/>
  <c r="J25" i="3"/>
  <c r="J62" i="15" l="1"/>
  <c r="K62" i="15"/>
  <c r="L62" i="15" s="1"/>
  <c r="E63" i="15" s="1"/>
  <c r="F63" i="15" s="1"/>
  <c r="L61" i="15"/>
  <c r="E62" i="15" s="1"/>
  <c r="F62" i="15" s="1"/>
  <c r="G63" i="15" s="1"/>
  <c r="H63" i="15" s="1"/>
  <c r="I63" i="15" s="1"/>
  <c r="P30" i="9"/>
  <c r="Q30" i="9" s="1"/>
  <c r="K45" i="9"/>
  <c r="A47" i="9"/>
  <c r="B37" i="7"/>
  <c r="F33" i="3"/>
  <c r="G33" i="3" s="1"/>
  <c r="G24" i="3"/>
  <c r="B25" i="3"/>
  <c r="B34" i="3" s="1"/>
  <c r="F25" i="3"/>
  <c r="E25" i="3"/>
  <c r="E34" i="3" s="1"/>
  <c r="C25" i="3"/>
  <c r="C34" i="3" s="1"/>
  <c r="D25" i="3"/>
  <c r="D34" i="3" s="1"/>
  <c r="A27" i="3"/>
  <c r="A36" i="3" s="1"/>
  <c r="H36" i="3" s="1"/>
  <c r="H26" i="3"/>
  <c r="I26" i="3" s="1"/>
  <c r="J26" i="3"/>
  <c r="G64" i="15" l="1"/>
  <c r="H64" i="15" s="1"/>
  <c r="I64" i="15" s="1"/>
  <c r="J63" i="15"/>
  <c r="K63" i="15"/>
  <c r="L63" i="15" s="1"/>
  <c r="E64" i="15" s="1"/>
  <c r="F64" i="15" s="1"/>
  <c r="G65" i="15" s="1"/>
  <c r="H65" i="15" s="1"/>
  <c r="I65" i="15" s="1"/>
  <c r="F30" i="9"/>
  <c r="K46" i="9"/>
  <c r="R30" i="9"/>
  <c r="G30" i="9"/>
  <c r="A48" i="9"/>
  <c r="B38" i="7"/>
  <c r="F34" i="3"/>
  <c r="G34" i="3" s="1"/>
  <c r="G25" i="3"/>
  <c r="E26" i="3"/>
  <c r="E35" i="3" s="1"/>
  <c r="D26" i="3"/>
  <c r="D35" i="3" s="1"/>
  <c r="F26" i="3"/>
  <c r="C26" i="3"/>
  <c r="C35" i="3" s="1"/>
  <c r="B26" i="3"/>
  <c r="B35" i="3" s="1"/>
  <c r="H27" i="3"/>
  <c r="I27" i="3" s="1"/>
  <c r="J27" i="3"/>
  <c r="J64" i="15" l="1"/>
  <c r="K64" i="15"/>
  <c r="L64" i="15" s="1"/>
  <c r="E65" i="15" s="1"/>
  <c r="F65" i="15" s="1"/>
  <c r="G66" i="15" s="1"/>
  <c r="H66" i="15" s="1"/>
  <c r="I66" i="15" s="1"/>
  <c r="J65" i="15"/>
  <c r="K65" i="15"/>
  <c r="L65" i="15" s="1"/>
  <c r="E66" i="15" s="1"/>
  <c r="F66" i="15" s="1"/>
  <c r="G67" i="15" s="1"/>
  <c r="H67" i="15" s="1"/>
  <c r="I67" i="15" s="1"/>
  <c r="K47" i="9"/>
  <c r="H30" i="9"/>
  <c r="L31" i="9"/>
  <c r="A49" i="9"/>
  <c r="B39" i="7"/>
  <c r="F35" i="3"/>
  <c r="G35" i="3" s="1"/>
  <c r="G26" i="3"/>
  <c r="B27" i="3"/>
  <c r="B36" i="3" s="1"/>
  <c r="E27" i="3"/>
  <c r="E36" i="3" s="1"/>
  <c r="C27" i="3"/>
  <c r="C36" i="3" s="1"/>
  <c r="F27" i="3"/>
  <c r="D27" i="3"/>
  <c r="D36" i="3" s="1"/>
  <c r="J66" i="15" l="1"/>
  <c r="K66" i="15"/>
  <c r="J67" i="15"/>
  <c r="K67" i="15"/>
  <c r="L67" i="15" s="1"/>
  <c r="E68" i="15" s="1"/>
  <c r="F68" i="15" s="1"/>
  <c r="I30" i="9"/>
  <c r="K48" i="9"/>
  <c r="M31" i="9"/>
  <c r="N31" i="9" s="1"/>
  <c r="B31" i="9"/>
  <c r="O31" i="9"/>
  <c r="A50" i="9"/>
  <c r="B40" i="7"/>
  <c r="F36" i="3"/>
  <c r="G36" i="3" s="1"/>
  <c r="G27" i="3"/>
  <c r="L66" i="15" l="1"/>
  <c r="E67" i="15" s="1"/>
  <c r="F67" i="15" s="1"/>
  <c r="G68" i="15" s="1"/>
  <c r="H68" i="15" s="1"/>
  <c r="I68" i="15" s="1"/>
  <c r="K49" i="9"/>
  <c r="C31" i="9"/>
  <c r="D31" i="9"/>
  <c r="E31" i="9"/>
  <c r="A51" i="9"/>
  <c r="B41" i="7"/>
  <c r="J68" i="15" l="1"/>
  <c r="K68" i="15"/>
  <c r="G69" i="15"/>
  <c r="H69" i="15" s="1"/>
  <c r="I69" i="15" s="1"/>
  <c r="K50" i="9"/>
  <c r="P31" i="9"/>
  <c r="Q31" i="9" s="1"/>
  <c r="R31" i="9" s="1"/>
  <c r="A52" i="9"/>
  <c r="B42" i="7"/>
  <c r="J69" i="15" l="1"/>
  <c r="K69" i="15"/>
  <c r="L69" i="15" s="1"/>
  <c r="E70" i="15" s="1"/>
  <c r="F70" i="15" s="1"/>
  <c r="L68" i="15"/>
  <c r="E69" i="15" s="1"/>
  <c r="F69" i="15" s="1"/>
  <c r="G70" i="15" s="1"/>
  <c r="H70" i="15" s="1"/>
  <c r="I70" i="15" s="1"/>
  <c r="K51" i="9"/>
  <c r="F31" i="9"/>
  <c r="G31" i="9"/>
  <c r="L32" i="9"/>
  <c r="H31" i="9"/>
  <c r="A53" i="9"/>
  <c r="B43" i="7"/>
  <c r="G71" i="15" l="1"/>
  <c r="H71" i="15" s="1"/>
  <c r="I71" i="15" s="1"/>
  <c r="J70" i="15"/>
  <c r="K70" i="15"/>
  <c r="L70" i="15" s="1"/>
  <c r="E71" i="15" s="1"/>
  <c r="F71" i="15" s="1"/>
  <c r="G72" i="15" s="1"/>
  <c r="H72" i="15" s="1"/>
  <c r="I72" i="15" s="1"/>
  <c r="I31" i="9"/>
  <c r="K52" i="9"/>
  <c r="M32" i="9"/>
  <c r="N32" i="9" s="1"/>
  <c r="O32" i="9"/>
  <c r="B32" i="9"/>
  <c r="A54" i="9"/>
  <c r="B44" i="7"/>
  <c r="J71" i="15" l="1"/>
  <c r="K71" i="15"/>
  <c r="J72" i="15"/>
  <c r="K72" i="15"/>
  <c r="L72" i="15" s="1"/>
  <c r="E73" i="15" s="1"/>
  <c r="F73" i="15" s="1"/>
  <c r="K53" i="9"/>
  <c r="E32" i="9"/>
  <c r="P32" i="9"/>
  <c r="C32" i="9"/>
  <c r="A55" i="9"/>
  <c r="B45" i="7"/>
  <c r="L71" i="15" l="1"/>
  <c r="E72" i="15" s="1"/>
  <c r="F72" i="15" s="1"/>
  <c r="G73" i="15" s="1"/>
  <c r="H73" i="15" s="1"/>
  <c r="I73" i="15" s="1"/>
  <c r="K54" i="9"/>
  <c r="D32" i="9"/>
  <c r="A56" i="9"/>
  <c r="B46" i="7"/>
  <c r="J73" i="15" l="1"/>
  <c r="K73" i="15"/>
  <c r="G74" i="15"/>
  <c r="H74" i="15" s="1"/>
  <c r="I74" i="15" s="1"/>
  <c r="K55" i="9"/>
  <c r="Q32" i="9"/>
  <c r="R32" i="9" s="1"/>
  <c r="F32" i="9"/>
  <c r="A57" i="9"/>
  <c r="B47" i="7"/>
  <c r="J74" i="15" l="1"/>
  <c r="K74" i="15"/>
  <c r="L74" i="15" s="1"/>
  <c r="E75" i="15" s="1"/>
  <c r="F75" i="15" s="1"/>
  <c r="G76" i="15" s="1"/>
  <c r="H76" i="15" s="1"/>
  <c r="I76" i="15" s="1"/>
  <c r="L73" i="15"/>
  <c r="E74" i="15" s="1"/>
  <c r="F74" i="15" s="1"/>
  <c r="G75" i="15" s="1"/>
  <c r="H75" i="15" s="1"/>
  <c r="I75" i="15" s="1"/>
  <c r="K56" i="9"/>
  <c r="G32" i="9"/>
  <c r="A58" i="9"/>
  <c r="B48" i="7"/>
  <c r="J76" i="15" l="1"/>
  <c r="K76" i="15"/>
  <c r="J75" i="15"/>
  <c r="K75" i="15"/>
  <c r="L75" i="15" s="1"/>
  <c r="E76" i="15" s="1"/>
  <c r="F76" i="15" s="1"/>
  <c r="G77" i="15" s="1"/>
  <c r="H77" i="15" s="1"/>
  <c r="I77" i="15" s="1"/>
  <c r="K57" i="9"/>
  <c r="L33" i="9"/>
  <c r="H32" i="9"/>
  <c r="A59" i="9"/>
  <c r="B49" i="7"/>
  <c r="J77" i="15" l="1"/>
  <c r="K77" i="15"/>
  <c r="L77" i="15" s="1"/>
  <c r="E78" i="15" s="1"/>
  <c r="F78" i="15" s="1"/>
  <c r="L76" i="15"/>
  <c r="E77" i="15" s="1"/>
  <c r="F77" i="15" s="1"/>
  <c r="G78" i="15" s="1"/>
  <c r="H78" i="15" s="1"/>
  <c r="I78" i="15" s="1"/>
  <c r="I32" i="9"/>
  <c r="K58" i="9"/>
  <c r="M33" i="9"/>
  <c r="N33" i="9" s="1"/>
  <c r="B33" i="9"/>
  <c r="O33" i="9"/>
  <c r="E33" i="9" s="1"/>
  <c r="A60" i="9"/>
  <c r="B50" i="7"/>
  <c r="G79" i="15" l="1"/>
  <c r="H79" i="15" s="1"/>
  <c r="I79" i="15" s="1"/>
  <c r="J78" i="15"/>
  <c r="K78" i="15"/>
  <c r="L78" i="15" s="1"/>
  <c r="E79" i="15" s="1"/>
  <c r="F79" i="15" s="1"/>
  <c r="G80" i="15" s="1"/>
  <c r="H80" i="15" s="1"/>
  <c r="I80" i="15" s="1"/>
  <c r="K59" i="9"/>
  <c r="C33" i="9"/>
  <c r="P33" i="9"/>
  <c r="A61" i="9"/>
  <c r="B51" i="7"/>
  <c r="J80" i="15" l="1"/>
  <c r="K80" i="15"/>
  <c r="L80" i="15" s="1"/>
  <c r="E81" i="15" s="1"/>
  <c r="F81" i="15" s="1"/>
  <c r="K79" i="15"/>
  <c r="J79" i="15"/>
  <c r="K60" i="9"/>
  <c r="D33" i="9"/>
  <c r="A62" i="9"/>
  <c r="B52" i="7"/>
  <c r="L79" i="15" l="1"/>
  <c r="E80" i="15" s="1"/>
  <c r="F80" i="15" s="1"/>
  <c r="G81" i="15" s="1"/>
  <c r="H81" i="15" s="1"/>
  <c r="I81" i="15" s="1"/>
  <c r="K61" i="9"/>
  <c r="Q33" i="9"/>
  <c r="R33" i="9" s="1"/>
  <c r="F33" i="9"/>
  <c r="A63" i="9"/>
  <c r="B53" i="7"/>
  <c r="G82" i="15" l="1"/>
  <c r="H82" i="15" s="1"/>
  <c r="I82" i="15" s="1"/>
  <c r="J81" i="15"/>
  <c r="K81" i="15"/>
  <c r="L81" i="15" s="1"/>
  <c r="E82" i="15" s="1"/>
  <c r="F82" i="15" s="1"/>
  <c r="G83" i="15" s="1"/>
  <c r="H83" i="15" s="1"/>
  <c r="I83" i="15" s="1"/>
  <c r="K62" i="9"/>
  <c r="G33" i="9"/>
  <c r="A64" i="9"/>
  <c r="B54" i="7"/>
  <c r="J82" i="15" l="1"/>
  <c r="K82" i="15"/>
  <c r="L82" i="15" s="1"/>
  <c r="E83" i="15" s="1"/>
  <c r="F83" i="15" s="1"/>
  <c r="G84" i="15" s="1"/>
  <c r="H84" i="15" s="1"/>
  <c r="I84" i="15" s="1"/>
  <c r="J83" i="15"/>
  <c r="K83" i="15"/>
  <c r="L83" i="15" s="1"/>
  <c r="E84" i="15" s="1"/>
  <c r="F84" i="15" s="1"/>
  <c r="G85" i="15" s="1"/>
  <c r="H85" i="15" s="1"/>
  <c r="I85" i="15" s="1"/>
  <c r="K63" i="9"/>
  <c r="L34" i="9"/>
  <c r="H33" i="9"/>
  <c r="A65" i="9"/>
  <c r="B55" i="7"/>
  <c r="K84" i="15" l="1"/>
  <c r="J84" i="15"/>
  <c r="J85" i="15"/>
  <c r="K85" i="15"/>
  <c r="L85" i="15" s="1"/>
  <c r="E86" i="15" s="1"/>
  <c r="F86" i="15" s="1"/>
  <c r="I33" i="9"/>
  <c r="K64" i="9"/>
  <c r="B34" i="9"/>
  <c r="M34" i="9"/>
  <c r="N34" i="9" s="1"/>
  <c r="O34" i="9"/>
  <c r="E34" i="9" s="1"/>
  <c r="A66" i="9"/>
  <c r="B56" i="7"/>
  <c r="L84" i="15" l="1"/>
  <c r="E85" i="15" s="1"/>
  <c r="F85" i="15" s="1"/>
  <c r="G86" i="15" s="1"/>
  <c r="H86" i="15" s="1"/>
  <c r="I86" i="15" s="1"/>
  <c r="K65" i="9"/>
  <c r="C34" i="9"/>
  <c r="P34" i="9"/>
  <c r="A67" i="9"/>
  <c r="B57" i="7"/>
  <c r="K86" i="15" l="1"/>
  <c r="L86" i="15" s="1"/>
  <c r="E87" i="15" s="1"/>
  <c r="F87" i="15" s="1"/>
  <c r="G88" i="15" s="1"/>
  <c r="H88" i="15" s="1"/>
  <c r="I88" i="15" s="1"/>
  <c r="J86" i="15"/>
  <c r="G87" i="15"/>
  <c r="H87" i="15" s="1"/>
  <c r="I87" i="15" s="1"/>
  <c r="K66" i="9"/>
  <c r="D34" i="9"/>
  <c r="A68" i="9"/>
  <c r="B58" i="7"/>
  <c r="J87" i="15" l="1"/>
  <c r="K87" i="15"/>
  <c r="L87" i="15" s="1"/>
  <c r="E88" i="15" s="1"/>
  <c r="F88" i="15" s="1"/>
  <c r="G89" i="15" s="1"/>
  <c r="H89" i="15" s="1"/>
  <c r="I89" i="15" s="1"/>
  <c r="K88" i="15"/>
  <c r="J88" i="15"/>
  <c r="K67" i="9"/>
  <c r="Q34" i="9"/>
  <c r="R34" i="9" s="1"/>
  <c r="F34" i="9"/>
  <c r="A69" i="9"/>
  <c r="B59" i="7"/>
  <c r="J89" i="15" l="1"/>
  <c r="K89" i="15"/>
  <c r="L89" i="15" s="1"/>
  <c r="E90" i="15" s="1"/>
  <c r="F90" i="15" s="1"/>
  <c r="L88" i="15"/>
  <c r="E89" i="15" s="1"/>
  <c r="F89" i="15" s="1"/>
  <c r="G90" i="15" s="1"/>
  <c r="H90" i="15" s="1"/>
  <c r="I90" i="15" s="1"/>
  <c r="K68" i="9"/>
  <c r="G34" i="9"/>
  <c r="A70" i="9"/>
  <c r="B60" i="7"/>
  <c r="G91" i="15" l="1"/>
  <c r="H91" i="15" s="1"/>
  <c r="I91" i="15" s="1"/>
  <c r="K90" i="15"/>
  <c r="L90" i="15" s="1"/>
  <c r="E91" i="15" s="1"/>
  <c r="F91" i="15" s="1"/>
  <c r="G92" i="15" s="1"/>
  <c r="H92" i="15" s="1"/>
  <c r="I92" i="15" s="1"/>
  <c r="J90" i="15"/>
  <c r="K69" i="9"/>
  <c r="L35" i="9"/>
  <c r="H34" i="9"/>
  <c r="I34" i="9" s="1"/>
  <c r="A71" i="9"/>
  <c r="B61" i="7"/>
  <c r="K92" i="15" l="1"/>
  <c r="J92" i="15"/>
  <c r="J91" i="15"/>
  <c r="K91" i="15"/>
  <c r="L91" i="15" s="1"/>
  <c r="E92" i="15" s="1"/>
  <c r="F92" i="15" s="1"/>
  <c r="G93" i="15" s="1"/>
  <c r="H93" i="15" s="1"/>
  <c r="I93" i="15" s="1"/>
  <c r="K70" i="9"/>
  <c r="O35" i="9"/>
  <c r="E35" i="9" s="1"/>
  <c r="M35" i="9"/>
  <c r="N35" i="9" s="1"/>
  <c r="B35" i="9"/>
  <c r="A72" i="9"/>
  <c r="B62" i="7"/>
  <c r="J93" i="15" l="1"/>
  <c r="K93" i="15"/>
  <c r="L93" i="15" s="1"/>
  <c r="E94" i="15" s="1"/>
  <c r="F94" i="15" s="1"/>
  <c r="G95" i="15" s="1"/>
  <c r="H95" i="15" s="1"/>
  <c r="I95" i="15" s="1"/>
  <c r="L92" i="15"/>
  <c r="E93" i="15" s="1"/>
  <c r="F93" i="15" s="1"/>
  <c r="G94" i="15" s="1"/>
  <c r="H94" i="15" s="1"/>
  <c r="I94" i="15" s="1"/>
  <c r="K71" i="9"/>
  <c r="C35" i="9"/>
  <c r="P35" i="9"/>
  <c r="A73" i="9"/>
  <c r="B63" i="7"/>
  <c r="J95" i="15" l="1"/>
  <c r="K95" i="15"/>
  <c r="L95" i="15" s="1"/>
  <c r="E96" i="15" s="1"/>
  <c r="F96" i="15" s="1"/>
  <c r="K94" i="15"/>
  <c r="L94" i="15" s="1"/>
  <c r="E95" i="15" s="1"/>
  <c r="F95" i="15" s="1"/>
  <c r="G96" i="15" s="1"/>
  <c r="H96" i="15" s="1"/>
  <c r="I96" i="15" s="1"/>
  <c r="J94" i="15"/>
  <c r="K72" i="9"/>
  <c r="D35" i="9"/>
  <c r="A74" i="9"/>
  <c r="B64" i="7"/>
  <c r="K96" i="15" l="1"/>
  <c r="J96" i="15"/>
  <c r="G97" i="15"/>
  <c r="H97" i="15" s="1"/>
  <c r="I97" i="15" s="1"/>
  <c r="K73" i="9"/>
  <c r="A75" i="9"/>
  <c r="B65" i="7"/>
  <c r="J97" i="15" l="1"/>
  <c r="K97" i="15"/>
  <c r="L97" i="15" s="1"/>
  <c r="E98" i="15" s="1"/>
  <c r="F98" i="15" s="1"/>
  <c r="L96" i="15"/>
  <c r="E97" i="15" s="1"/>
  <c r="F97" i="15" s="1"/>
  <c r="G98" i="15" s="1"/>
  <c r="H98" i="15" s="1"/>
  <c r="I98" i="15" s="1"/>
  <c r="K74" i="9"/>
  <c r="A76" i="9"/>
  <c r="B66" i="7"/>
  <c r="K98" i="15" l="1"/>
  <c r="J98" i="15"/>
  <c r="G99" i="15"/>
  <c r="H99" i="15" s="1"/>
  <c r="I99" i="15" s="1"/>
  <c r="K75" i="9"/>
  <c r="A77" i="9"/>
  <c r="B67" i="7"/>
  <c r="J99" i="15" l="1"/>
  <c r="K99" i="15"/>
  <c r="L99" i="15" s="1"/>
  <c r="E100" i="15" s="1"/>
  <c r="F100" i="15" s="1"/>
  <c r="L98" i="15"/>
  <c r="E99" i="15" s="1"/>
  <c r="F99" i="15" s="1"/>
  <c r="G100" i="15" s="1"/>
  <c r="H100" i="15" s="1"/>
  <c r="I100" i="15" s="1"/>
  <c r="K76" i="9"/>
  <c r="A78" i="9"/>
  <c r="B68" i="7"/>
  <c r="K100" i="15" l="1"/>
  <c r="J100" i="15"/>
  <c r="G101" i="15"/>
  <c r="H101" i="15" s="1"/>
  <c r="I101" i="15" s="1"/>
  <c r="K77" i="9"/>
  <c r="A79" i="9"/>
  <c r="B69" i="7"/>
  <c r="J101" i="15" l="1"/>
  <c r="K101" i="15"/>
  <c r="L101" i="15" s="1"/>
  <c r="E102" i="15" s="1"/>
  <c r="F102" i="15" s="1"/>
  <c r="L100" i="15"/>
  <c r="E101" i="15" s="1"/>
  <c r="F101" i="15" s="1"/>
  <c r="G102" i="15" s="1"/>
  <c r="H102" i="15" s="1"/>
  <c r="I102" i="15" s="1"/>
  <c r="K78" i="9"/>
  <c r="A80" i="9"/>
  <c r="B70" i="7"/>
  <c r="G103" i="15" l="1"/>
  <c r="H103" i="15" s="1"/>
  <c r="I103" i="15" s="1"/>
  <c r="K102" i="15"/>
  <c r="L102" i="15" s="1"/>
  <c r="E103" i="15" s="1"/>
  <c r="F103" i="15" s="1"/>
  <c r="G104" i="15" s="1"/>
  <c r="H104" i="15" s="1"/>
  <c r="I104" i="15" s="1"/>
  <c r="J102" i="15"/>
  <c r="K79" i="9"/>
  <c r="A81" i="9"/>
  <c r="B71" i="7"/>
  <c r="K104" i="15" l="1"/>
  <c r="J104" i="15"/>
  <c r="J103" i="15"/>
  <c r="K103" i="15"/>
  <c r="L103" i="15" s="1"/>
  <c r="E104" i="15" s="1"/>
  <c r="F104" i="15" s="1"/>
  <c r="G105" i="15" s="1"/>
  <c r="H105" i="15" s="1"/>
  <c r="I105" i="15" s="1"/>
  <c r="K80" i="9"/>
  <c r="A82" i="9"/>
  <c r="B72" i="7"/>
  <c r="K105" i="15" l="1"/>
  <c r="J105" i="15"/>
  <c r="L104" i="15"/>
  <c r="E105" i="15" s="1"/>
  <c r="F105" i="15" s="1"/>
  <c r="G106" i="15" s="1"/>
  <c r="H106" i="15" s="1"/>
  <c r="I106" i="15" s="1"/>
  <c r="K81" i="9"/>
  <c r="A83" i="9"/>
  <c r="B73" i="7"/>
  <c r="K106" i="15" l="1"/>
  <c r="J106" i="15"/>
  <c r="L105" i="15"/>
  <c r="E106" i="15" s="1"/>
  <c r="F106" i="15" s="1"/>
  <c r="G107" i="15" s="1"/>
  <c r="H107" i="15" s="1"/>
  <c r="I107" i="15" s="1"/>
  <c r="K82" i="9"/>
  <c r="A84" i="9"/>
  <c r="B74" i="7"/>
  <c r="K107" i="15" l="1"/>
  <c r="J107" i="15"/>
  <c r="L106" i="15"/>
  <c r="E107" i="15" s="1"/>
  <c r="F107" i="15" s="1"/>
  <c r="G108" i="15" s="1"/>
  <c r="H108" i="15" s="1"/>
  <c r="I108" i="15" s="1"/>
  <c r="K83" i="9"/>
  <c r="A85" i="9"/>
  <c r="B75" i="7"/>
  <c r="K108" i="15" l="1"/>
  <c r="L108" i="15" s="1"/>
  <c r="E109" i="15" s="1"/>
  <c r="F109" i="15" s="1"/>
  <c r="J108" i="15"/>
  <c r="L107" i="15"/>
  <c r="E108" i="15" s="1"/>
  <c r="F108" i="15" s="1"/>
  <c r="G109" i="15" s="1"/>
  <c r="H109" i="15" s="1"/>
  <c r="I109" i="15" s="1"/>
  <c r="K84" i="9"/>
  <c r="A86" i="9"/>
  <c r="B76" i="7"/>
  <c r="K109" i="15" l="1"/>
  <c r="L109" i="15" s="1"/>
  <c r="E110" i="15" s="1"/>
  <c r="F110" i="15" s="1"/>
  <c r="G111" i="15" s="1"/>
  <c r="H111" i="15" s="1"/>
  <c r="I111" i="15" s="1"/>
  <c r="J109" i="15"/>
  <c r="G110" i="15"/>
  <c r="H110" i="15" s="1"/>
  <c r="I110" i="15" s="1"/>
  <c r="K85" i="9"/>
  <c r="A87" i="9"/>
  <c r="B77" i="7"/>
  <c r="K110" i="15" l="1"/>
  <c r="J110" i="15"/>
  <c r="K111" i="15"/>
  <c r="L111" i="15" s="1"/>
  <c r="E112" i="15" s="1"/>
  <c r="F112" i="15" s="1"/>
  <c r="J111" i="15"/>
  <c r="K86" i="9"/>
  <c r="A88" i="9"/>
  <c r="B78" i="7"/>
  <c r="L110" i="15" l="1"/>
  <c r="E111" i="15" s="1"/>
  <c r="F111" i="15" s="1"/>
  <c r="G112" i="15" s="1"/>
  <c r="H112" i="15" s="1"/>
  <c r="I112" i="15" s="1"/>
  <c r="K87" i="9"/>
  <c r="A89" i="9"/>
  <c r="B79" i="7"/>
  <c r="K112" i="15" l="1"/>
  <c r="J112" i="15"/>
  <c r="G113" i="15"/>
  <c r="H113" i="15" s="1"/>
  <c r="I113" i="15" s="1"/>
  <c r="K88" i="9"/>
  <c r="A90" i="9"/>
  <c r="B80" i="7"/>
  <c r="K113" i="15" l="1"/>
  <c r="J113" i="15"/>
  <c r="L112" i="15"/>
  <c r="E113" i="15" s="1"/>
  <c r="F113" i="15" s="1"/>
  <c r="G114" i="15" s="1"/>
  <c r="H114" i="15" s="1"/>
  <c r="I114" i="15" s="1"/>
  <c r="K89" i="9"/>
  <c r="A91" i="9"/>
  <c r="B81" i="7"/>
  <c r="K114" i="15" l="1"/>
  <c r="J114" i="15"/>
  <c r="L113" i="15"/>
  <c r="E114" i="15" s="1"/>
  <c r="F114" i="15" s="1"/>
  <c r="G115" i="15" s="1"/>
  <c r="H115" i="15" s="1"/>
  <c r="I115" i="15" s="1"/>
  <c r="K90" i="9"/>
  <c r="A92" i="9"/>
  <c r="B82" i="7"/>
  <c r="K115" i="15" l="1"/>
  <c r="J115" i="15"/>
  <c r="L114" i="15"/>
  <c r="E115" i="15" s="1"/>
  <c r="F115" i="15" s="1"/>
  <c r="G116" i="15" s="1"/>
  <c r="H116" i="15" s="1"/>
  <c r="I116" i="15" s="1"/>
  <c r="K91" i="9"/>
  <c r="A93" i="9"/>
  <c r="B83" i="7"/>
  <c r="K116" i="15" l="1"/>
  <c r="J116" i="15"/>
  <c r="L115" i="15"/>
  <c r="E116" i="15" s="1"/>
  <c r="F116" i="15" s="1"/>
  <c r="G117" i="15" s="1"/>
  <c r="H117" i="15" s="1"/>
  <c r="I117" i="15" s="1"/>
  <c r="K92" i="9"/>
  <c r="A94" i="9"/>
  <c r="B84" i="7"/>
  <c r="K117" i="15" l="1"/>
  <c r="J117" i="15"/>
  <c r="L116" i="15"/>
  <c r="E117" i="15" s="1"/>
  <c r="F117" i="15" s="1"/>
  <c r="G118" i="15" s="1"/>
  <c r="H118" i="15" s="1"/>
  <c r="I118" i="15" s="1"/>
  <c r="K93" i="9"/>
  <c r="A95" i="9"/>
  <c r="B85" i="7"/>
  <c r="K118" i="15" l="1"/>
  <c r="J118" i="15"/>
  <c r="L117" i="15"/>
  <c r="E118" i="15" s="1"/>
  <c r="F118" i="15" s="1"/>
  <c r="G119" i="15" s="1"/>
  <c r="H119" i="15" s="1"/>
  <c r="I119" i="15" s="1"/>
  <c r="K94" i="9"/>
  <c r="A96" i="9"/>
  <c r="B86" i="7"/>
  <c r="K119" i="15" l="1"/>
  <c r="J119" i="15"/>
  <c r="L118" i="15"/>
  <c r="E119" i="15" s="1"/>
  <c r="F119" i="15" s="1"/>
  <c r="G120" i="15" s="1"/>
  <c r="H120" i="15" s="1"/>
  <c r="I120" i="15" s="1"/>
  <c r="K95" i="9"/>
  <c r="A97" i="9"/>
  <c r="B87" i="7"/>
  <c r="K120" i="15" l="1"/>
  <c r="J120" i="15"/>
  <c r="L119" i="15"/>
  <c r="E120" i="15" s="1"/>
  <c r="F120" i="15" s="1"/>
  <c r="G121" i="15" s="1"/>
  <c r="H121" i="15" s="1"/>
  <c r="I121" i="15" s="1"/>
  <c r="K96" i="9"/>
  <c r="A98" i="9"/>
  <c r="B88" i="7"/>
  <c r="K121" i="15" l="1"/>
  <c r="J121" i="15"/>
  <c r="L120" i="15"/>
  <c r="E121" i="15" s="1"/>
  <c r="F121" i="15" s="1"/>
  <c r="G122" i="15" s="1"/>
  <c r="H122" i="15" s="1"/>
  <c r="I122" i="15" s="1"/>
  <c r="K97" i="9"/>
  <c r="A99" i="9"/>
  <c r="B89" i="7"/>
  <c r="K122" i="15" l="1"/>
  <c r="J122" i="15"/>
  <c r="L121" i="15"/>
  <c r="E122" i="15" s="1"/>
  <c r="F122" i="15" s="1"/>
  <c r="G123" i="15" s="1"/>
  <c r="H123" i="15" s="1"/>
  <c r="I123" i="15" s="1"/>
  <c r="K98" i="9"/>
  <c r="A100" i="9"/>
  <c r="B90" i="7"/>
  <c r="K123" i="15" l="1"/>
  <c r="J123" i="15"/>
  <c r="L122" i="15"/>
  <c r="E123" i="15" s="1"/>
  <c r="F123" i="15" s="1"/>
  <c r="G124" i="15" s="1"/>
  <c r="H124" i="15" s="1"/>
  <c r="I124" i="15" s="1"/>
  <c r="K99" i="9"/>
  <c r="A101" i="9"/>
  <c r="B91" i="7"/>
  <c r="K124" i="15" l="1"/>
  <c r="J124" i="15"/>
  <c r="L123" i="15"/>
  <c r="E124" i="15" s="1"/>
  <c r="F124" i="15" s="1"/>
  <c r="G125" i="15" s="1"/>
  <c r="H125" i="15" s="1"/>
  <c r="I125" i="15" s="1"/>
  <c r="K100" i="9"/>
  <c r="A102" i="9"/>
  <c r="B92" i="7"/>
  <c r="K125" i="15" l="1"/>
  <c r="J125" i="15"/>
  <c r="L124" i="15"/>
  <c r="E125" i="15" s="1"/>
  <c r="F125" i="15" s="1"/>
  <c r="G126" i="15" s="1"/>
  <c r="H126" i="15" s="1"/>
  <c r="I126" i="15" s="1"/>
  <c r="K101" i="9"/>
  <c r="A103" i="9"/>
  <c r="B93" i="7"/>
  <c r="K126" i="15" l="1"/>
  <c r="J126" i="15"/>
  <c r="L125" i="15"/>
  <c r="E126" i="15" s="1"/>
  <c r="F126" i="15" s="1"/>
  <c r="G127" i="15" s="1"/>
  <c r="H127" i="15" s="1"/>
  <c r="I127" i="15" s="1"/>
  <c r="K102" i="9"/>
  <c r="A104" i="9"/>
  <c r="B94" i="7"/>
  <c r="K127" i="15" l="1"/>
  <c r="J127" i="15"/>
  <c r="L126" i="15"/>
  <c r="E127" i="15" s="1"/>
  <c r="F127" i="15" s="1"/>
  <c r="G128" i="15" s="1"/>
  <c r="H128" i="15" s="1"/>
  <c r="I128" i="15" s="1"/>
  <c r="K103" i="9"/>
  <c r="A105" i="9"/>
  <c r="B95" i="7"/>
  <c r="K128" i="15" l="1"/>
  <c r="J128" i="15"/>
  <c r="L127" i="15"/>
  <c r="E128" i="15" s="1"/>
  <c r="F128" i="15" s="1"/>
  <c r="G129" i="15" s="1"/>
  <c r="H129" i="15" s="1"/>
  <c r="I129" i="15" s="1"/>
  <c r="K104" i="9"/>
  <c r="A106" i="9"/>
  <c r="B96" i="7"/>
  <c r="K129" i="15" l="1"/>
  <c r="J129" i="15"/>
  <c r="L128" i="15"/>
  <c r="E129" i="15" s="1"/>
  <c r="F129" i="15" s="1"/>
  <c r="G130" i="15" s="1"/>
  <c r="H130" i="15" s="1"/>
  <c r="I130" i="15" s="1"/>
  <c r="K105" i="9"/>
  <c r="A107" i="9"/>
  <c r="B97" i="7"/>
  <c r="K130" i="15" l="1"/>
  <c r="J130" i="15"/>
  <c r="L129" i="15"/>
  <c r="E130" i="15" s="1"/>
  <c r="F130" i="15" s="1"/>
  <c r="G131" i="15" s="1"/>
  <c r="H131" i="15" s="1"/>
  <c r="I131" i="15" s="1"/>
  <c r="K106" i="9"/>
  <c r="A108" i="9"/>
  <c r="B98" i="7"/>
  <c r="J131" i="15" l="1"/>
  <c r="K131" i="15"/>
  <c r="L131" i="15" s="1"/>
  <c r="E132" i="15" s="1"/>
  <c r="F132" i="15" s="1"/>
  <c r="L130" i="15"/>
  <c r="E131" i="15" s="1"/>
  <c r="F131" i="15" s="1"/>
  <c r="G132" i="15" s="1"/>
  <c r="H132" i="15" s="1"/>
  <c r="I132" i="15" s="1"/>
  <c r="K107" i="9"/>
  <c r="A109" i="9"/>
  <c r="B99" i="7"/>
  <c r="J132" i="15" l="1"/>
  <c r="K132" i="15"/>
  <c r="L132" i="15" s="1"/>
  <c r="E133" i="15" s="1"/>
  <c r="F133" i="15" s="1"/>
  <c r="G134" i="15" s="1"/>
  <c r="H134" i="15" s="1"/>
  <c r="I134" i="15" s="1"/>
  <c r="G133" i="15"/>
  <c r="H133" i="15" s="1"/>
  <c r="I133" i="15" s="1"/>
  <c r="K108" i="9"/>
  <c r="A110" i="9"/>
  <c r="B100" i="7"/>
  <c r="K133" i="15" l="1"/>
  <c r="J133" i="15"/>
  <c r="J134" i="15"/>
  <c r="K134" i="15"/>
  <c r="L134" i="15" s="1"/>
  <c r="E135" i="15" s="1"/>
  <c r="F135" i="15" s="1"/>
  <c r="K109" i="9"/>
  <c r="A111" i="9"/>
  <c r="B101" i="7"/>
  <c r="L133" i="15" l="1"/>
  <c r="E134" i="15" s="1"/>
  <c r="F134" i="15" s="1"/>
  <c r="G135" i="15" s="1"/>
  <c r="H135" i="15" s="1"/>
  <c r="I135" i="15" s="1"/>
  <c r="K110" i="9"/>
  <c r="A112" i="9"/>
  <c r="B102" i="7"/>
  <c r="K135" i="15" l="1"/>
  <c r="J135" i="15"/>
  <c r="G136" i="15"/>
  <c r="H136" i="15" s="1"/>
  <c r="I136" i="15" s="1"/>
  <c r="K111" i="9"/>
  <c r="A113" i="9"/>
  <c r="B103" i="7"/>
  <c r="J136" i="15" l="1"/>
  <c r="K136" i="15"/>
  <c r="L136" i="15" s="1"/>
  <c r="E137" i="15" s="1"/>
  <c r="F137" i="15" s="1"/>
  <c r="L135" i="15"/>
  <c r="E136" i="15" s="1"/>
  <c r="F136" i="15" s="1"/>
  <c r="G137" i="15" s="1"/>
  <c r="H137" i="15" s="1"/>
  <c r="I137" i="15" s="1"/>
  <c r="K112" i="9"/>
  <c r="A114" i="9"/>
  <c r="B104" i="7"/>
  <c r="K137" i="15" l="1"/>
  <c r="J137" i="15"/>
  <c r="G138" i="15"/>
  <c r="H138" i="15" s="1"/>
  <c r="I138" i="15" s="1"/>
  <c r="K113" i="9"/>
  <c r="A115" i="9"/>
  <c r="B105" i="7"/>
  <c r="J138" i="15" l="1"/>
  <c r="K138" i="15"/>
  <c r="L138" i="15" s="1"/>
  <c r="E139" i="15" s="1"/>
  <c r="F139" i="15" s="1"/>
  <c r="L137" i="15"/>
  <c r="E138" i="15" s="1"/>
  <c r="F138" i="15" s="1"/>
  <c r="G139" i="15" s="1"/>
  <c r="H139" i="15" s="1"/>
  <c r="I139" i="15" s="1"/>
  <c r="K114" i="9"/>
  <c r="A116" i="9"/>
  <c r="B106" i="7"/>
  <c r="K139" i="15" l="1"/>
  <c r="J139" i="15"/>
  <c r="G140" i="15"/>
  <c r="H140" i="15" s="1"/>
  <c r="I140" i="15" s="1"/>
  <c r="K115" i="9"/>
  <c r="A117" i="9"/>
  <c r="B107" i="7"/>
  <c r="J140" i="15" l="1"/>
  <c r="K140" i="15"/>
  <c r="L140" i="15" s="1"/>
  <c r="E141" i="15" s="1"/>
  <c r="F141" i="15" s="1"/>
  <c r="L139" i="15"/>
  <c r="E140" i="15" s="1"/>
  <c r="F140" i="15" s="1"/>
  <c r="G141" i="15" s="1"/>
  <c r="H141" i="15" s="1"/>
  <c r="I141" i="15" s="1"/>
  <c r="K116" i="9"/>
  <c r="A118" i="9"/>
  <c r="B108" i="7"/>
  <c r="K141" i="15" l="1"/>
  <c r="L141" i="15" s="1"/>
  <c r="E142" i="15" s="1"/>
  <c r="F142" i="15" s="1"/>
  <c r="G143" i="15" s="1"/>
  <c r="H143" i="15" s="1"/>
  <c r="I143" i="15" s="1"/>
  <c r="J141" i="15"/>
  <c r="G142" i="15"/>
  <c r="H142" i="15" s="1"/>
  <c r="I142" i="15" s="1"/>
  <c r="K117" i="9"/>
  <c r="A119" i="9"/>
  <c r="B109" i="7"/>
  <c r="B110" i="7"/>
  <c r="K143" i="15" l="1"/>
  <c r="L143" i="15" s="1"/>
  <c r="E144" i="15" s="1"/>
  <c r="F144" i="15" s="1"/>
  <c r="G145" i="15" s="1"/>
  <c r="H145" i="15" s="1"/>
  <c r="I145" i="15" s="1"/>
  <c r="J143" i="15"/>
  <c r="J142" i="15"/>
  <c r="K142" i="15"/>
  <c r="L142" i="15" s="1"/>
  <c r="E143" i="15" s="1"/>
  <c r="F143" i="15" s="1"/>
  <c r="G144" i="15" s="1"/>
  <c r="H144" i="15" s="1"/>
  <c r="I144" i="15" s="1"/>
  <c r="K118" i="9"/>
  <c r="A120" i="9"/>
  <c r="J144" i="15" l="1"/>
  <c r="K144" i="15"/>
  <c r="K145" i="15"/>
  <c r="L145" i="15" s="1"/>
  <c r="E146" i="15" s="1"/>
  <c r="F146" i="15" s="1"/>
  <c r="J145" i="15"/>
  <c r="K119" i="9"/>
  <c r="A121" i="9"/>
  <c r="L144" i="15" l="1"/>
  <c r="E145" i="15" s="1"/>
  <c r="F145" i="15" s="1"/>
  <c r="G146" i="15" s="1"/>
  <c r="H146" i="15" s="1"/>
  <c r="I146" i="15" s="1"/>
  <c r="K120" i="9"/>
  <c r="A122" i="9"/>
  <c r="J146" i="15" l="1"/>
  <c r="K146" i="15"/>
  <c r="G147" i="15"/>
  <c r="H147" i="15" s="1"/>
  <c r="I147" i="15" s="1"/>
  <c r="K121" i="9"/>
  <c r="A123" i="9"/>
  <c r="K147" i="15" l="1"/>
  <c r="L147" i="15" s="1"/>
  <c r="E148" i="15" s="1"/>
  <c r="F148" i="15" s="1"/>
  <c r="G149" i="15" s="1"/>
  <c r="H149" i="15" s="1"/>
  <c r="I149" i="15" s="1"/>
  <c r="J147" i="15"/>
  <c r="L146" i="15"/>
  <c r="E147" i="15" s="1"/>
  <c r="F147" i="15" s="1"/>
  <c r="G148" i="15" s="1"/>
  <c r="H148" i="15" s="1"/>
  <c r="I148" i="15" s="1"/>
  <c r="K122" i="9"/>
  <c r="A124" i="9"/>
  <c r="J148" i="15" l="1"/>
  <c r="K148" i="15"/>
  <c r="L148" i="15" s="1"/>
  <c r="E149" i="15" s="1"/>
  <c r="F149" i="15" s="1"/>
  <c r="G150" i="15" s="1"/>
  <c r="H150" i="15" s="1"/>
  <c r="I150" i="15" s="1"/>
  <c r="K149" i="15"/>
  <c r="J149" i="15"/>
  <c r="K123" i="9"/>
  <c r="A125" i="9"/>
  <c r="L149" i="15" l="1"/>
  <c r="E150" i="15" s="1"/>
  <c r="F150" i="15" s="1"/>
  <c r="G151" i="15" s="1"/>
  <c r="H151" i="15" s="1"/>
  <c r="I151" i="15" s="1"/>
  <c r="J150" i="15"/>
  <c r="K150" i="15"/>
  <c r="K124" i="9"/>
  <c r="A126" i="9"/>
  <c r="L150" i="15" l="1"/>
  <c r="E151" i="15" s="1"/>
  <c r="F151" i="15" s="1"/>
  <c r="G152" i="15" s="1"/>
  <c r="H152" i="15" s="1"/>
  <c r="I152" i="15" s="1"/>
  <c r="K151" i="15"/>
  <c r="L151" i="15" s="1"/>
  <c r="E152" i="15" s="1"/>
  <c r="F152" i="15" s="1"/>
  <c r="G153" i="15" s="1"/>
  <c r="H153" i="15" s="1"/>
  <c r="I153" i="15" s="1"/>
  <c r="J151" i="15"/>
  <c r="K125" i="9"/>
  <c r="A127" i="9"/>
  <c r="K153" i="15" l="1"/>
  <c r="J153" i="15"/>
  <c r="J152" i="15"/>
  <c r="K152" i="15"/>
  <c r="L152" i="15" s="1"/>
  <c r="E153" i="15" s="1"/>
  <c r="F153" i="15" s="1"/>
  <c r="G154" i="15" s="1"/>
  <c r="H154" i="15" s="1"/>
  <c r="I154" i="15" s="1"/>
  <c r="K126" i="9"/>
  <c r="A128" i="9"/>
  <c r="J154" i="15" l="1"/>
  <c r="K154" i="15"/>
  <c r="L154" i="15" s="1"/>
  <c r="E155" i="15" s="1"/>
  <c r="F155" i="15" s="1"/>
  <c r="L153" i="15"/>
  <c r="E154" i="15" s="1"/>
  <c r="F154" i="15" s="1"/>
  <c r="G155" i="15" s="1"/>
  <c r="H155" i="15" s="1"/>
  <c r="I155" i="15" s="1"/>
  <c r="K127" i="9"/>
  <c r="A129" i="9"/>
  <c r="K155" i="15" l="1"/>
  <c r="J155" i="15"/>
  <c r="G156" i="15"/>
  <c r="H156" i="15" s="1"/>
  <c r="I156" i="15" s="1"/>
  <c r="K128" i="9"/>
  <c r="A130" i="9"/>
  <c r="J156" i="15" l="1"/>
  <c r="K156" i="15"/>
  <c r="L156" i="15" s="1"/>
  <c r="E157" i="15" s="1"/>
  <c r="F157" i="15" s="1"/>
  <c r="L155" i="15"/>
  <c r="E156" i="15" s="1"/>
  <c r="F156" i="15" s="1"/>
  <c r="G157" i="15" s="1"/>
  <c r="H157" i="15" s="1"/>
  <c r="I157" i="15" s="1"/>
  <c r="K129" i="9"/>
  <c r="A131" i="9"/>
  <c r="K157" i="15" l="1"/>
  <c r="J157" i="15"/>
  <c r="G158" i="15"/>
  <c r="H158" i="15" s="1"/>
  <c r="I158" i="15" s="1"/>
  <c r="K130" i="9"/>
  <c r="A132" i="9"/>
  <c r="J158" i="15" l="1"/>
  <c r="K158" i="15"/>
  <c r="L158" i="15" s="1"/>
  <c r="E159" i="15" s="1"/>
  <c r="F159" i="15" s="1"/>
  <c r="L157" i="15"/>
  <c r="E158" i="15" s="1"/>
  <c r="F158" i="15" s="1"/>
  <c r="G159" i="15" s="1"/>
  <c r="H159" i="15" s="1"/>
  <c r="I159" i="15" s="1"/>
  <c r="K131" i="9"/>
  <c r="A133" i="9"/>
  <c r="K159" i="15" l="1"/>
  <c r="J159" i="15"/>
  <c r="G160" i="15"/>
  <c r="H160" i="15" s="1"/>
  <c r="I160" i="15" s="1"/>
  <c r="K132" i="9"/>
  <c r="A134" i="9"/>
  <c r="J160" i="15" l="1"/>
  <c r="K160" i="15"/>
  <c r="L160" i="15" s="1"/>
  <c r="E161" i="15" s="1"/>
  <c r="F161" i="15" s="1"/>
  <c r="L159" i="15"/>
  <c r="E160" i="15" s="1"/>
  <c r="F160" i="15" s="1"/>
  <c r="G161" i="15" s="1"/>
  <c r="H161" i="15" s="1"/>
  <c r="I161" i="15" s="1"/>
  <c r="K133" i="9"/>
  <c r="A135" i="9"/>
  <c r="K161" i="15" l="1"/>
  <c r="J161" i="15"/>
  <c r="G162" i="15"/>
  <c r="H162" i="15" s="1"/>
  <c r="I162" i="15" s="1"/>
  <c r="K134" i="9"/>
  <c r="A136" i="9"/>
  <c r="J162" i="15" l="1"/>
  <c r="K162" i="15"/>
  <c r="L162" i="15" s="1"/>
  <c r="E163" i="15" s="1"/>
  <c r="F163" i="15" s="1"/>
  <c r="L161" i="15"/>
  <c r="E162" i="15" s="1"/>
  <c r="F162" i="15" s="1"/>
  <c r="G163" i="15" s="1"/>
  <c r="H163" i="15" s="1"/>
  <c r="I163" i="15" s="1"/>
  <c r="K135" i="9"/>
  <c r="A137" i="9"/>
  <c r="K163" i="15" l="1"/>
  <c r="J163" i="15"/>
  <c r="G164" i="15"/>
  <c r="H164" i="15" s="1"/>
  <c r="I164" i="15" s="1"/>
  <c r="K136" i="9"/>
  <c r="A138" i="9"/>
  <c r="J164" i="15" l="1"/>
  <c r="K164" i="15"/>
  <c r="L164" i="15" s="1"/>
  <c r="E165" i="15" s="1"/>
  <c r="F165" i="15" s="1"/>
  <c r="L163" i="15"/>
  <c r="E164" i="15" s="1"/>
  <c r="F164" i="15" s="1"/>
  <c r="G165" i="15" s="1"/>
  <c r="H165" i="15" s="1"/>
  <c r="I165" i="15" s="1"/>
  <c r="K137" i="9"/>
  <c r="A139" i="9"/>
  <c r="K165" i="15" l="1"/>
  <c r="J165" i="15"/>
  <c r="G166" i="15"/>
  <c r="H166" i="15" s="1"/>
  <c r="I166" i="15" s="1"/>
  <c r="K138" i="9"/>
  <c r="A140" i="9"/>
  <c r="J166" i="15" l="1"/>
  <c r="K166" i="15"/>
  <c r="L166" i="15" s="1"/>
  <c r="E167" i="15" s="1"/>
  <c r="F167" i="15" s="1"/>
  <c r="L165" i="15"/>
  <c r="E166" i="15" s="1"/>
  <c r="F166" i="15" s="1"/>
  <c r="G167" i="15" s="1"/>
  <c r="H167" i="15" s="1"/>
  <c r="I167" i="15" s="1"/>
  <c r="K139" i="9"/>
  <c r="A141" i="9"/>
  <c r="K167" i="15" l="1"/>
  <c r="J167" i="15"/>
  <c r="G168" i="15"/>
  <c r="H168" i="15" s="1"/>
  <c r="I168" i="15" s="1"/>
  <c r="K140" i="9"/>
  <c r="A142" i="9"/>
  <c r="J168" i="15" l="1"/>
  <c r="K168" i="15"/>
  <c r="L168" i="15" s="1"/>
  <c r="E169" i="15" s="1"/>
  <c r="F169" i="15" s="1"/>
  <c r="L167" i="15"/>
  <c r="E168" i="15" s="1"/>
  <c r="F168" i="15" s="1"/>
  <c r="G169" i="15" s="1"/>
  <c r="H169" i="15" s="1"/>
  <c r="I169" i="15" s="1"/>
  <c r="K141" i="9"/>
  <c r="A143" i="9"/>
  <c r="K169" i="15" l="1"/>
  <c r="J169" i="15"/>
  <c r="G170" i="15"/>
  <c r="H170" i="15" s="1"/>
  <c r="I170" i="15" s="1"/>
  <c r="K142" i="9"/>
  <c r="A144" i="9"/>
  <c r="J170" i="15" l="1"/>
  <c r="K170" i="15"/>
  <c r="L170" i="15" s="1"/>
  <c r="E171" i="15" s="1"/>
  <c r="F171" i="15" s="1"/>
  <c r="L169" i="15"/>
  <c r="E170" i="15" s="1"/>
  <c r="F170" i="15" s="1"/>
  <c r="G171" i="15" s="1"/>
  <c r="H171" i="15" s="1"/>
  <c r="I171" i="15" s="1"/>
  <c r="K143" i="9"/>
  <c r="A145" i="9"/>
  <c r="K171" i="15" l="1"/>
  <c r="J171" i="15"/>
  <c r="G172" i="15"/>
  <c r="H172" i="15" s="1"/>
  <c r="I172" i="15" s="1"/>
  <c r="K144" i="9"/>
  <c r="A146" i="9"/>
  <c r="J172" i="15" l="1"/>
  <c r="K172" i="15"/>
  <c r="L172" i="15" s="1"/>
  <c r="E173" i="15" s="1"/>
  <c r="F173" i="15" s="1"/>
  <c r="L171" i="15"/>
  <c r="E172" i="15" s="1"/>
  <c r="F172" i="15" s="1"/>
  <c r="G173" i="15" s="1"/>
  <c r="H173" i="15" s="1"/>
  <c r="I173" i="15" s="1"/>
  <c r="K145" i="9"/>
  <c r="A147" i="9"/>
  <c r="K173" i="15" l="1"/>
  <c r="J173" i="15"/>
  <c r="G174" i="15"/>
  <c r="H174" i="15" s="1"/>
  <c r="I174" i="15" s="1"/>
  <c r="K146" i="9"/>
  <c r="A148" i="9"/>
  <c r="J174" i="15" l="1"/>
  <c r="K174" i="15"/>
  <c r="L174" i="15" s="1"/>
  <c r="E175" i="15" s="1"/>
  <c r="F175" i="15" s="1"/>
  <c r="L173" i="15"/>
  <c r="E174" i="15" s="1"/>
  <c r="F174" i="15" s="1"/>
  <c r="G175" i="15" s="1"/>
  <c r="H175" i="15" s="1"/>
  <c r="I175" i="15" s="1"/>
  <c r="K147" i="9"/>
  <c r="A149" i="9"/>
  <c r="K175" i="15" l="1"/>
  <c r="J175" i="15"/>
  <c r="G176" i="15"/>
  <c r="H176" i="15" s="1"/>
  <c r="I176" i="15" s="1"/>
  <c r="K148" i="9"/>
  <c r="A150" i="9"/>
  <c r="J176" i="15" l="1"/>
  <c r="K176" i="15"/>
  <c r="L176" i="15" s="1"/>
  <c r="E177" i="15" s="1"/>
  <c r="F177" i="15" s="1"/>
  <c r="L175" i="15"/>
  <c r="E176" i="15" s="1"/>
  <c r="F176" i="15" s="1"/>
  <c r="G177" i="15" s="1"/>
  <c r="H177" i="15" s="1"/>
  <c r="I177" i="15" s="1"/>
  <c r="K149" i="9"/>
  <c r="A151" i="9"/>
  <c r="K177" i="15" l="1"/>
  <c r="J177" i="15"/>
  <c r="G178" i="15"/>
  <c r="H178" i="15" s="1"/>
  <c r="I178" i="15" s="1"/>
  <c r="K150" i="9"/>
  <c r="A152" i="9"/>
  <c r="J178" i="15" l="1"/>
  <c r="K178" i="15"/>
  <c r="L178" i="15" s="1"/>
  <c r="E179" i="15" s="1"/>
  <c r="F179" i="15" s="1"/>
  <c r="L177" i="15"/>
  <c r="E178" i="15" s="1"/>
  <c r="F178" i="15" s="1"/>
  <c r="G179" i="15" s="1"/>
  <c r="H179" i="15" s="1"/>
  <c r="I179" i="15" s="1"/>
  <c r="K151" i="9"/>
  <c r="A153" i="9"/>
  <c r="K179" i="15" l="1"/>
  <c r="J179" i="15"/>
  <c r="G180" i="15"/>
  <c r="H180" i="15" s="1"/>
  <c r="I180" i="15" s="1"/>
  <c r="K152" i="9"/>
  <c r="A154" i="9"/>
  <c r="J180" i="15" l="1"/>
  <c r="K180" i="15"/>
  <c r="L180" i="15" s="1"/>
  <c r="E181" i="15" s="1"/>
  <c r="F181" i="15" s="1"/>
  <c r="L179" i="15"/>
  <c r="E180" i="15" s="1"/>
  <c r="F180" i="15" s="1"/>
  <c r="G181" i="15" s="1"/>
  <c r="H181" i="15" s="1"/>
  <c r="I181" i="15" s="1"/>
  <c r="K153" i="9"/>
  <c r="A155" i="9"/>
  <c r="K181" i="15" l="1"/>
  <c r="J181" i="15"/>
  <c r="G182" i="15"/>
  <c r="H182" i="15" s="1"/>
  <c r="I182" i="15" s="1"/>
  <c r="K154" i="9"/>
  <c r="A156" i="9"/>
  <c r="J182" i="15" l="1"/>
  <c r="K182" i="15"/>
  <c r="L182" i="15" s="1"/>
  <c r="E183" i="15" s="1"/>
  <c r="F183" i="15" s="1"/>
  <c r="L181" i="15"/>
  <c r="E182" i="15" s="1"/>
  <c r="F182" i="15" s="1"/>
  <c r="G183" i="15" s="1"/>
  <c r="H183" i="15" s="1"/>
  <c r="I183" i="15" s="1"/>
  <c r="K155" i="9"/>
  <c r="A157" i="9"/>
  <c r="K183" i="15" l="1"/>
  <c r="J183" i="15"/>
  <c r="G184" i="15"/>
  <c r="H184" i="15" s="1"/>
  <c r="I184" i="15" s="1"/>
  <c r="K156" i="9"/>
  <c r="A158" i="9"/>
  <c r="J184" i="15" l="1"/>
  <c r="K184" i="15"/>
  <c r="L184" i="15" s="1"/>
  <c r="E185" i="15" s="1"/>
  <c r="F185" i="15" s="1"/>
  <c r="L183" i="15"/>
  <c r="E184" i="15" s="1"/>
  <c r="F184" i="15" s="1"/>
  <c r="G185" i="15" s="1"/>
  <c r="H185" i="15" s="1"/>
  <c r="I185" i="15" s="1"/>
  <c r="K157" i="9"/>
  <c r="A159" i="9"/>
  <c r="K185" i="15" l="1"/>
  <c r="J185" i="15"/>
  <c r="G186" i="15"/>
  <c r="H186" i="15" s="1"/>
  <c r="I186" i="15" s="1"/>
  <c r="K158" i="9"/>
  <c r="A160" i="9"/>
  <c r="J186" i="15" l="1"/>
  <c r="K186" i="15"/>
  <c r="L186" i="15" s="1"/>
  <c r="E187" i="15" s="1"/>
  <c r="F187" i="15" s="1"/>
  <c r="L185" i="15"/>
  <c r="E186" i="15" s="1"/>
  <c r="F186" i="15" s="1"/>
  <c r="G187" i="15" s="1"/>
  <c r="H187" i="15" s="1"/>
  <c r="I187" i="15" s="1"/>
  <c r="K159" i="9"/>
  <c r="A161" i="9"/>
  <c r="K187" i="15" l="1"/>
  <c r="J187" i="15"/>
  <c r="G188" i="15"/>
  <c r="H188" i="15" s="1"/>
  <c r="I188" i="15" s="1"/>
  <c r="K160" i="9"/>
  <c r="A162" i="9"/>
  <c r="J188" i="15" l="1"/>
  <c r="K188" i="15"/>
  <c r="L188" i="15" s="1"/>
  <c r="E189" i="15" s="1"/>
  <c r="F189" i="15" s="1"/>
  <c r="L187" i="15"/>
  <c r="E188" i="15" s="1"/>
  <c r="F188" i="15" s="1"/>
  <c r="G189" i="15" s="1"/>
  <c r="H189" i="15" s="1"/>
  <c r="I189" i="15" s="1"/>
  <c r="K161" i="9"/>
  <c r="A163" i="9"/>
  <c r="K189" i="15" l="1"/>
  <c r="J189" i="15"/>
  <c r="G190" i="15"/>
  <c r="H190" i="15" s="1"/>
  <c r="I190" i="15" s="1"/>
  <c r="K162" i="9"/>
  <c r="A164" i="9"/>
  <c r="J190" i="15" l="1"/>
  <c r="K190" i="15"/>
  <c r="L190" i="15" s="1"/>
  <c r="E191" i="15" s="1"/>
  <c r="F191" i="15" s="1"/>
  <c r="L189" i="15"/>
  <c r="E190" i="15" s="1"/>
  <c r="F190" i="15" s="1"/>
  <c r="G191" i="15" s="1"/>
  <c r="H191" i="15" s="1"/>
  <c r="I191" i="15" s="1"/>
  <c r="K163" i="9"/>
  <c r="A165" i="9"/>
  <c r="K191" i="15" l="1"/>
  <c r="J191" i="15"/>
  <c r="G192" i="15"/>
  <c r="H192" i="15" s="1"/>
  <c r="I192" i="15" s="1"/>
  <c r="K164" i="9"/>
  <c r="A166" i="9"/>
  <c r="J192" i="15" l="1"/>
  <c r="K192" i="15"/>
  <c r="L192" i="15" s="1"/>
  <c r="E193" i="15" s="1"/>
  <c r="F193" i="15" s="1"/>
  <c r="L191" i="15"/>
  <c r="E192" i="15" s="1"/>
  <c r="F192" i="15" s="1"/>
  <c r="G193" i="15" s="1"/>
  <c r="H193" i="15" s="1"/>
  <c r="I193" i="15" s="1"/>
  <c r="K165" i="9"/>
  <c r="A167" i="9"/>
  <c r="K193" i="15" l="1"/>
  <c r="J193" i="15"/>
  <c r="G194" i="15"/>
  <c r="H194" i="15" s="1"/>
  <c r="I194" i="15" s="1"/>
  <c r="K166" i="9"/>
  <c r="A168" i="9"/>
  <c r="J194" i="15" l="1"/>
  <c r="K194" i="15"/>
  <c r="L194" i="15" s="1"/>
  <c r="E195" i="15" s="1"/>
  <c r="F195" i="15" s="1"/>
  <c r="L193" i="15"/>
  <c r="E194" i="15" s="1"/>
  <c r="F194" i="15" s="1"/>
  <c r="G195" i="15" s="1"/>
  <c r="H195" i="15" s="1"/>
  <c r="I195" i="15" s="1"/>
  <c r="K167" i="9"/>
  <c r="A169" i="9"/>
  <c r="J195" i="15" l="1"/>
  <c r="K195" i="15"/>
  <c r="L195" i="15" s="1"/>
  <c r="E196" i="15" s="1"/>
  <c r="F196" i="15" s="1"/>
  <c r="G197" i="15" s="1"/>
  <c r="H197" i="15" s="1"/>
  <c r="I197" i="15" s="1"/>
  <c r="G196" i="15"/>
  <c r="H196" i="15" s="1"/>
  <c r="I196" i="15" s="1"/>
  <c r="K168" i="9"/>
  <c r="A170" i="9"/>
  <c r="J196" i="15" l="1"/>
  <c r="K196" i="15"/>
  <c r="L196" i="15" s="1"/>
  <c r="E197" i="15" s="1"/>
  <c r="F197" i="15" s="1"/>
  <c r="G198" i="15" s="1"/>
  <c r="H198" i="15" s="1"/>
  <c r="I198" i="15" s="1"/>
  <c r="J197" i="15"/>
  <c r="K197" i="15"/>
  <c r="L197" i="15" s="1"/>
  <c r="E198" i="15" s="1"/>
  <c r="F198" i="15" s="1"/>
  <c r="G199" i="15" s="1"/>
  <c r="H199" i="15" s="1"/>
  <c r="I199" i="15" s="1"/>
  <c r="K169" i="9"/>
  <c r="A171" i="9"/>
  <c r="J199" i="15" l="1"/>
  <c r="K199" i="15"/>
  <c r="L199" i="15" s="1"/>
  <c r="E200" i="15" s="1"/>
  <c r="F200" i="15" s="1"/>
  <c r="J198" i="15"/>
  <c r="K198" i="15"/>
  <c r="L198" i="15" s="1"/>
  <c r="E199" i="15" s="1"/>
  <c r="F199" i="15" s="1"/>
  <c r="G200" i="15" s="1"/>
  <c r="H200" i="15" s="1"/>
  <c r="I200" i="15" s="1"/>
  <c r="K170" i="9"/>
  <c r="A172" i="9"/>
  <c r="J200" i="15" l="1"/>
  <c r="K200" i="15"/>
  <c r="L200" i="15" s="1"/>
  <c r="E201" i="15" s="1"/>
  <c r="F201" i="15" s="1"/>
  <c r="G202" i="15" s="1"/>
  <c r="H202" i="15" s="1"/>
  <c r="I202" i="15" s="1"/>
  <c r="G201" i="15"/>
  <c r="H201" i="15" s="1"/>
  <c r="I201" i="15" s="1"/>
  <c r="K171" i="9"/>
  <c r="A173" i="9"/>
  <c r="J201" i="15" l="1"/>
  <c r="K201" i="15"/>
  <c r="L201" i="15" s="1"/>
  <c r="E202" i="15" s="1"/>
  <c r="F202" i="15" s="1"/>
  <c r="G203" i="15" s="1"/>
  <c r="H203" i="15" s="1"/>
  <c r="I203" i="15" s="1"/>
  <c r="J202" i="15"/>
  <c r="K202" i="15"/>
  <c r="L202" i="15" s="1"/>
  <c r="E203" i="15" s="1"/>
  <c r="F203" i="15" s="1"/>
  <c r="G204" i="15" s="1"/>
  <c r="H204" i="15" s="1"/>
  <c r="I204" i="15" s="1"/>
  <c r="K172" i="9"/>
  <c r="A174" i="9"/>
  <c r="J204" i="15" l="1"/>
  <c r="K204" i="15"/>
  <c r="L204" i="15" s="1"/>
  <c r="E205" i="15" s="1"/>
  <c r="F205" i="15" s="1"/>
  <c r="J203" i="15"/>
  <c r="K203" i="15"/>
  <c r="L203" i="15" s="1"/>
  <c r="E204" i="15" s="1"/>
  <c r="F204" i="15" s="1"/>
  <c r="G205" i="15" s="1"/>
  <c r="H205" i="15" s="1"/>
  <c r="I205" i="15" s="1"/>
  <c r="K173" i="9"/>
  <c r="A175" i="9"/>
  <c r="J205" i="15" l="1"/>
  <c r="K205" i="15"/>
  <c r="L205" i="15" s="1"/>
  <c r="E206" i="15" s="1"/>
  <c r="F206" i="15" s="1"/>
  <c r="G207" i="15" s="1"/>
  <c r="H207" i="15" s="1"/>
  <c r="I207" i="15" s="1"/>
  <c r="G206" i="15"/>
  <c r="H206" i="15" s="1"/>
  <c r="I206" i="15" s="1"/>
  <c r="K174" i="9"/>
  <c r="A176" i="9"/>
  <c r="J206" i="15" l="1"/>
  <c r="K206" i="15"/>
  <c r="L206" i="15" s="1"/>
  <c r="E207" i="15" s="1"/>
  <c r="F207" i="15" s="1"/>
  <c r="G208" i="15" s="1"/>
  <c r="H208" i="15" s="1"/>
  <c r="I208" i="15" s="1"/>
  <c r="J207" i="15"/>
  <c r="K207" i="15"/>
  <c r="L207" i="15" s="1"/>
  <c r="E208" i="15" s="1"/>
  <c r="F208" i="15" s="1"/>
  <c r="G209" i="15" s="1"/>
  <c r="H209" i="15" s="1"/>
  <c r="I209" i="15" s="1"/>
  <c r="K175" i="9"/>
  <c r="A177" i="9"/>
  <c r="J209" i="15" l="1"/>
  <c r="K209" i="15"/>
  <c r="L209" i="15" s="1"/>
  <c r="E210" i="15" s="1"/>
  <c r="F210" i="15" s="1"/>
  <c r="J208" i="15"/>
  <c r="K208" i="15"/>
  <c r="L208" i="15" s="1"/>
  <c r="E209" i="15" s="1"/>
  <c r="F209" i="15" s="1"/>
  <c r="G210" i="15" s="1"/>
  <c r="H210" i="15" s="1"/>
  <c r="I210" i="15" s="1"/>
  <c r="K176" i="9"/>
  <c r="A178" i="9"/>
  <c r="J210" i="15" l="1"/>
  <c r="K210" i="15"/>
  <c r="L210" i="15" s="1"/>
  <c r="E211" i="15" s="1"/>
  <c r="F211" i="15" s="1"/>
  <c r="G212" i="15" s="1"/>
  <c r="H212" i="15" s="1"/>
  <c r="I212" i="15" s="1"/>
  <c r="G211" i="15"/>
  <c r="H211" i="15" s="1"/>
  <c r="I211" i="15" s="1"/>
  <c r="K177" i="9"/>
  <c r="A179" i="9"/>
  <c r="J211" i="15" l="1"/>
  <c r="K211" i="15"/>
  <c r="L211" i="15" s="1"/>
  <c r="E212" i="15" s="1"/>
  <c r="F212" i="15" s="1"/>
  <c r="G213" i="15" s="1"/>
  <c r="H213" i="15" s="1"/>
  <c r="I213" i="15" s="1"/>
  <c r="J212" i="15"/>
  <c r="K212" i="15"/>
  <c r="L212" i="15" s="1"/>
  <c r="E213" i="15" s="1"/>
  <c r="F213" i="15" s="1"/>
  <c r="K178" i="9"/>
  <c r="A180" i="9"/>
  <c r="G214" i="15" l="1"/>
  <c r="H214" i="15" s="1"/>
  <c r="I214" i="15" s="1"/>
  <c r="J213" i="15"/>
  <c r="K213" i="15"/>
  <c r="L213" i="15" s="1"/>
  <c r="E214" i="15" s="1"/>
  <c r="F214" i="15" s="1"/>
  <c r="G215" i="15" s="1"/>
  <c r="H215" i="15" s="1"/>
  <c r="I215" i="15" s="1"/>
  <c r="K179" i="9"/>
  <c r="A181" i="9"/>
  <c r="J215" i="15" l="1"/>
  <c r="K215" i="15"/>
  <c r="L215" i="15" s="1"/>
  <c r="E216" i="15" s="1"/>
  <c r="F216" i="15" s="1"/>
  <c r="J214" i="15"/>
  <c r="K214" i="15"/>
  <c r="L214" i="15" s="1"/>
  <c r="E215" i="15" s="1"/>
  <c r="F215" i="15" s="1"/>
  <c r="G216" i="15" s="1"/>
  <c r="H216" i="15" s="1"/>
  <c r="I216" i="15" s="1"/>
  <c r="K180" i="9"/>
  <c r="A182" i="9"/>
  <c r="J216" i="15" l="1"/>
  <c r="K216" i="15"/>
  <c r="L216" i="15" s="1"/>
  <c r="E217" i="15" s="1"/>
  <c r="F217" i="15" s="1"/>
  <c r="G218" i="15" s="1"/>
  <c r="H218" i="15" s="1"/>
  <c r="I218" i="15" s="1"/>
  <c r="G217" i="15"/>
  <c r="H217" i="15" s="1"/>
  <c r="I217" i="15" s="1"/>
  <c r="K181" i="9"/>
  <c r="A183" i="9"/>
  <c r="J217" i="15" l="1"/>
  <c r="K217" i="15"/>
  <c r="L217" i="15" s="1"/>
  <c r="E218" i="15" s="1"/>
  <c r="F218" i="15" s="1"/>
  <c r="G219" i="15" s="1"/>
  <c r="H219" i="15" s="1"/>
  <c r="I219" i="15" s="1"/>
  <c r="J218" i="15"/>
  <c r="K218" i="15"/>
  <c r="L218" i="15" s="1"/>
  <c r="E219" i="15" s="1"/>
  <c r="F219" i="15" s="1"/>
  <c r="G220" i="15" s="1"/>
  <c r="H220" i="15" s="1"/>
  <c r="I220" i="15" s="1"/>
  <c r="K182" i="9"/>
  <c r="A184" i="9"/>
  <c r="J220" i="15" l="1"/>
  <c r="K220" i="15"/>
  <c r="L220" i="15" s="1"/>
  <c r="E221" i="15" s="1"/>
  <c r="F221" i="15" s="1"/>
  <c r="J219" i="15"/>
  <c r="K219" i="15"/>
  <c r="L219" i="15" s="1"/>
  <c r="E220" i="15" s="1"/>
  <c r="F220" i="15" s="1"/>
  <c r="G221" i="15" s="1"/>
  <c r="H221" i="15" s="1"/>
  <c r="I221" i="15" s="1"/>
  <c r="K183" i="9"/>
  <c r="A185" i="9"/>
  <c r="J221" i="15" l="1"/>
  <c r="K221" i="15"/>
  <c r="L221" i="15" s="1"/>
  <c r="E222" i="15" s="1"/>
  <c r="F222" i="15" s="1"/>
  <c r="G223" i="15" s="1"/>
  <c r="H223" i="15" s="1"/>
  <c r="I223" i="15" s="1"/>
  <c r="G222" i="15"/>
  <c r="H222" i="15" s="1"/>
  <c r="I222" i="15" s="1"/>
  <c r="K184" i="9"/>
  <c r="A186" i="9"/>
  <c r="J222" i="15" l="1"/>
  <c r="K222" i="15"/>
  <c r="L222" i="15" s="1"/>
  <c r="E223" i="15" s="1"/>
  <c r="F223" i="15" s="1"/>
  <c r="G224" i="15" s="1"/>
  <c r="H224" i="15" s="1"/>
  <c r="I224" i="15" s="1"/>
  <c r="J223" i="15"/>
  <c r="K223" i="15"/>
  <c r="L223" i="15" s="1"/>
  <c r="E224" i="15" s="1"/>
  <c r="F224" i="15" s="1"/>
  <c r="G225" i="15" s="1"/>
  <c r="H225" i="15" s="1"/>
  <c r="I225" i="15" s="1"/>
  <c r="K185" i="9"/>
  <c r="A187" i="9"/>
  <c r="J225" i="15" l="1"/>
  <c r="K225" i="15"/>
  <c r="L225" i="15" s="1"/>
  <c r="E226" i="15" s="1"/>
  <c r="F226" i="15" s="1"/>
  <c r="J224" i="15"/>
  <c r="K224" i="15"/>
  <c r="L224" i="15" s="1"/>
  <c r="E225" i="15" s="1"/>
  <c r="F225" i="15" s="1"/>
  <c r="G226" i="15" s="1"/>
  <c r="H226" i="15" s="1"/>
  <c r="I226" i="15" s="1"/>
  <c r="K186" i="9"/>
  <c r="A188" i="9"/>
  <c r="J226" i="15" l="1"/>
  <c r="K226" i="15"/>
  <c r="L226" i="15" s="1"/>
  <c r="E227" i="15" s="1"/>
  <c r="F227" i="15" s="1"/>
  <c r="G228" i="15" s="1"/>
  <c r="H228" i="15" s="1"/>
  <c r="I228" i="15" s="1"/>
  <c r="G227" i="15"/>
  <c r="H227" i="15" s="1"/>
  <c r="I227" i="15" s="1"/>
  <c r="K187" i="9"/>
  <c r="A189" i="9"/>
  <c r="J227" i="15" l="1"/>
  <c r="K227" i="15"/>
  <c r="L227" i="15" s="1"/>
  <c r="E228" i="15" s="1"/>
  <c r="F228" i="15" s="1"/>
  <c r="G229" i="15" s="1"/>
  <c r="H229" i="15" s="1"/>
  <c r="I229" i="15" s="1"/>
  <c r="J228" i="15"/>
  <c r="K228" i="15"/>
  <c r="L228" i="15" s="1"/>
  <c r="E229" i="15" s="1"/>
  <c r="F229" i="15" s="1"/>
  <c r="G230" i="15" s="1"/>
  <c r="H230" i="15" s="1"/>
  <c r="I230" i="15" s="1"/>
  <c r="K188" i="9"/>
  <c r="A190" i="9"/>
  <c r="J230" i="15" l="1"/>
  <c r="K230" i="15"/>
  <c r="L230" i="15" s="1"/>
  <c r="E231" i="15" s="1"/>
  <c r="F231" i="15" s="1"/>
  <c r="J229" i="15"/>
  <c r="K229" i="15"/>
  <c r="L229" i="15" s="1"/>
  <c r="E230" i="15" s="1"/>
  <c r="F230" i="15" s="1"/>
  <c r="G231" i="15" s="1"/>
  <c r="H231" i="15" s="1"/>
  <c r="I231" i="15" s="1"/>
  <c r="K189" i="9"/>
  <c r="A191" i="9"/>
  <c r="J231" i="15" l="1"/>
  <c r="K231" i="15"/>
  <c r="L231" i="15" s="1"/>
  <c r="E232" i="15" s="1"/>
  <c r="F232" i="15" s="1"/>
  <c r="G233" i="15" s="1"/>
  <c r="H233" i="15" s="1"/>
  <c r="I233" i="15" s="1"/>
  <c r="G232" i="15"/>
  <c r="H232" i="15" s="1"/>
  <c r="I232" i="15" s="1"/>
  <c r="K190" i="9"/>
  <c r="A192" i="9"/>
  <c r="J232" i="15" l="1"/>
  <c r="K232" i="15"/>
  <c r="L232" i="15" s="1"/>
  <c r="E233" i="15" s="1"/>
  <c r="F233" i="15" s="1"/>
  <c r="G234" i="15" s="1"/>
  <c r="H234" i="15" s="1"/>
  <c r="I234" i="15" s="1"/>
  <c r="J233" i="15"/>
  <c r="K233" i="15"/>
  <c r="L233" i="15" s="1"/>
  <c r="E234" i="15" s="1"/>
  <c r="F234" i="15" s="1"/>
  <c r="G235" i="15" s="1"/>
  <c r="H235" i="15" s="1"/>
  <c r="I235" i="15" s="1"/>
  <c r="K191" i="9"/>
  <c r="A193" i="9"/>
  <c r="J235" i="15" l="1"/>
  <c r="K235" i="15"/>
  <c r="L235" i="15" s="1"/>
  <c r="E236" i="15" s="1"/>
  <c r="F236" i="15" s="1"/>
  <c r="J234" i="15"/>
  <c r="K234" i="15"/>
  <c r="L234" i="15" s="1"/>
  <c r="E235" i="15" s="1"/>
  <c r="F235" i="15" s="1"/>
  <c r="G236" i="15" s="1"/>
  <c r="H236" i="15" s="1"/>
  <c r="I236" i="15" s="1"/>
  <c r="K192" i="9"/>
  <c r="A194" i="9"/>
  <c r="J236" i="15" l="1"/>
  <c r="K236" i="15"/>
  <c r="L236" i="15" s="1"/>
  <c r="E237" i="15" s="1"/>
  <c r="F237" i="15" s="1"/>
  <c r="G238" i="15" s="1"/>
  <c r="H238" i="15" s="1"/>
  <c r="I238" i="15" s="1"/>
  <c r="G237" i="15"/>
  <c r="H237" i="15" s="1"/>
  <c r="I237" i="15" s="1"/>
  <c r="K193" i="9"/>
  <c r="A195" i="9"/>
  <c r="J237" i="15" l="1"/>
  <c r="K237" i="15"/>
  <c r="L237" i="15" s="1"/>
  <c r="E238" i="15" s="1"/>
  <c r="F238" i="15" s="1"/>
  <c r="G239" i="15" s="1"/>
  <c r="H239" i="15" s="1"/>
  <c r="I239" i="15" s="1"/>
  <c r="J238" i="15"/>
  <c r="K238" i="15"/>
  <c r="L238" i="15" s="1"/>
  <c r="E239" i="15" s="1"/>
  <c r="F239" i="15" s="1"/>
  <c r="G240" i="15" s="1"/>
  <c r="H240" i="15" s="1"/>
  <c r="I240" i="15" s="1"/>
  <c r="K194" i="9"/>
  <c r="A196" i="9"/>
  <c r="J240" i="15" l="1"/>
  <c r="K240" i="15"/>
  <c r="L240" i="15" s="1"/>
  <c r="E241" i="15" s="1"/>
  <c r="F241" i="15" s="1"/>
  <c r="J239" i="15"/>
  <c r="K239" i="15"/>
  <c r="L239" i="15" s="1"/>
  <c r="E240" i="15" s="1"/>
  <c r="F240" i="15" s="1"/>
  <c r="G241" i="15" s="1"/>
  <c r="H241" i="15" s="1"/>
  <c r="I241" i="15" s="1"/>
  <c r="K195" i="9"/>
  <c r="A197" i="9"/>
  <c r="J241" i="15" l="1"/>
  <c r="K241" i="15"/>
  <c r="L241" i="15" s="1"/>
  <c r="E242" i="15" s="1"/>
  <c r="F242" i="15" s="1"/>
  <c r="G243" i="15" s="1"/>
  <c r="H243" i="15" s="1"/>
  <c r="I243" i="15" s="1"/>
  <c r="G242" i="15"/>
  <c r="H242" i="15" s="1"/>
  <c r="I242" i="15" s="1"/>
  <c r="K196" i="9"/>
  <c r="A198" i="9"/>
  <c r="J242" i="15" l="1"/>
  <c r="K242" i="15"/>
  <c r="L242" i="15" s="1"/>
  <c r="E243" i="15" s="1"/>
  <c r="F243" i="15" s="1"/>
  <c r="G244" i="15" s="1"/>
  <c r="H244" i="15" s="1"/>
  <c r="I244" i="15" s="1"/>
  <c r="J243" i="15"/>
  <c r="K243" i="15"/>
  <c r="L243" i="15" s="1"/>
  <c r="E244" i="15" s="1"/>
  <c r="F244" i="15" s="1"/>
  <c r="G245" i="15" s="1"/>
  <c r="H245" i="15" s="1"/>
  <c r="I245" i="15" s="1"/>
  <c r="K197" i="9"/>
  <c r="A199" i="9"/>
  <c r="J245" i="15" l="1"/>
  <c r="K245" i="15"/>
  <c r="L245" i="15" s="1"/>
  <c r="E246" i="15" s="1"/>
  <c r="F246" i="15" s="1"/>
  <c r="J244" i="15"/>
  <c r="K244" i="15"/>
  <c r="L244" i="15" s="1"/>
  <c r="E245" i="15" s="1"/>
  <c r="F245" i="15" s="1"/>
  <c r="G246" i="15" s="1"/>
  <c r="H246" i="15" s="1"/>
  <c r="I246" i="15" s="1"/>
  <c r="K198" i="9"/>
  <c r="A200" i="9"/>
  <c r="J246" i="15" l="1"/>
  <c r="K246" i="15"/>
  <c r="L246" i="15" s="1"/>
  <c r="E247" i="15" s="1"/>
  <c r="F247" i="15" s="1"/>
  <c r="G248" i="15" s="1"/>
  <c r="H248" i="15" s="1"/>
  <c r="I248" i="15" s="1"/>
  <c r="G247" i="15"/>
  <c r="H247" i="15" s="1"/>
  <c r="I247" i="15" s="1"/>
  <c r="K199" i="9"/>
  <c r="A201" i="9"/>
  <c r="J247" i="15" l="1"/>
  <c r="K247" i="15"/>
  <c r="L247" i="15" s="1"/>
  <c r="E248" i="15" s="1"/>
  <c r="F248" i="15" s="1"/>
  <c r="G249" i="15" s="1"/>
  <c r="H249" i="15" s="1"/>
  <c r="I249" i="15" s="1"/>
  <c r="J248" i="15"/>
  <c r="K248" i="15"/>
  <c r="L248" i="15" s="1"/>
  <c r="E249" i="15" s="1"/>
  <c r="F249" i="15" s="1"/>
  <c r="G250" i="15" s="1"/>
  <c r="H250" i="15" s="1"/>
  <c r="I250" i="15" s="1"/>
  <c r="K200" i="9"/>
  <c r="A202" i="9"/>
  <c r="J250" i="15" l="1"/>
  <c r="K250" i="15"/>
  <c r="L250" i="15" s="1"/>
  <c r="E251" i="15" s="1"/>
  <c r="F251" i="15" s="1"/>
  <c r="J249" i="15"/>
  <c r="K249" i="15"/>
  <c r="L249" i="15" s="1"/>
  <c r="E250" i="15" s="1"/>
  <c r="F250" i="15" s="1"/>
  <c r="G251" i="15" s="1"/>
  <c r="H251" i="15" s="1"/>
  <c r="I251" i="15" s="1"/>
  <c r="K201" i="9"/>
  <c r="A203" i="9"/>
  <c r="J251" i="15" l="1"/>
  <c r="K251" i="15"/>
  <c r="L251" i="15" s="1"/>
  <c r="E252" i="15" s="1"/>
  <c r="F252" i="15" s="1"/>
  <c r="G253" i="15" s="1"/>
  <c r="H253" i="15" s="1"/>
  <c r="I253" i="15" s="1"/>
  <c r="G252" i="15"/>
  <c r="H252" i="15" s="1"/>
  <c r="I252" i="15" s="1"/>
  <c r="K202" i="9"/>
  <c r="A204" i="9"/>
  <c r="J252" i="15" l="1"/>
  <c r="K252" i="15"/>
  <c r="L252" i="15" s="1"/>
  <c r="E253" i="15" s="1"/>
  <c r="F253" i="15" s="1"/>
  <c r="G254" i="15" s="1"/>
  <c r="H254" i="15" s="1"/>
  <c r="I254" i="15" s="1"/>
  <c r="J253" i="15"/>
  <c r="K253" i="15"/>
  <c r="L253" i="15" s="1"/>
  <c r="E254" i="15" s="1"/>
  <c r="F254" i="15" s="1"/>
  <c r="G255" i="15" s="1"/>
  <c r="H255" i="15" s="1"/>
  <c r="I255" i="15" s="1"/>
  <c r="K203" i="9"/>
  <c r="A205" i="9"/>
  <c r="J255" i="15" l="1"/>
  <c r="K255" i="15"/>
  <c r="L255" i="15" s="1"/>
  <c r="E256" i="15" s="1"/>
  <c r="F256" i="15" s="1"/>
  <c r="J254" i="15"/>
  <c r="K254" i="15"/>
  <c r="L254" i="15" s="1"/>
  <c r="E255" i="15" s="1"/>
  <c r="F255" i="15" s="1"/>
  <c r="G256" i="15" s="1"/>
  <c r="H256" i="15" s="1"/>
  <c r="I256" i="15" s="1"/>
  <c r="K204" i="9"/>
  <c r="A206" i="9"/>
  <c r="J256" i="15" l="1"/>
  <c r="K256" i="15"/>
  <c r="L256" i="15" s="1"/>
  <c r="E257" i="15" s="1"/>
  <c r="F257" i="15" s="1"/>
  <c r="G258" i="15" s="1"/>
  <c r="H258" i="15" s="1"/>
  <c r="I258" i="15" s="1"/>
  <c r="G257" i="15"/>
  <c r="H257" i="15" s="1"/>
  <c r="I257" i="15" s="1"/>
  <c r="K205" i="9"/>
  <c r="A207" i="9"/>
  <c r="J257" i="15" l="1"/>
  <c r="K257" i="15"/>
  <c r="L257" i="15" s="1"/>
  <c r="E258" i="15" s="1"/>
  <c r="F258" i="15" s="1"/>
  <c r="G259" i="15" s="1"/>
  <c r="H259" i="15" s="1"/>
  <c r="I259" i="15" s="1"/>
  <c r="J258" i="15"/>
  <c r="K258" i="15"/>
  <c r="L258" i="15" s="1"/>
  <c r="E259" i="15" s="1"/>
  <c r="F259" i="15" s="1"/>
  <c r="G260" i="15" s="1"/>
  <c r="H260" i="15" s="1"/>
  <c r="I260" i="15" s="1"/>
  <c r="K206" i="9"/>
  <c r="A208" i="9"/>
  <c r="J260" i="15" l="1"/>
  <c r="K260" i="15"/>
  <c r="L260" i="15" s="1"/>
  <c r="E261" i="15" s="1"/>
  <c r="F261" i="15" s="1"/>
  <c r="J259" i="15"/>
  <c r="K259" i="15"/>
  <c r="L259" i="15" s="1"/>
  <c r="E260" i="15" s="1"/>
  <c r="F260" i="15" s="1"/>
  <c r="G261" i="15" s="1"/>
  <c r="H261" i="15" s="1"/>
  <c r="I261" i="15" s="1"/>
  <c r="K207" i="9"/>
  <c r="A209" i="9"/>
  <c r="J261" i="15" l="1"/>
  <c r="K261" i="15"/>
  <c r="L261" i="15" s="1"/>
  <c r="E262" i="15" s="1"/>
  <c r="F262" i="15" s="1"/>
  <c r="G263" i="15" s="1"/>
  <c r="H263" i="15" s="1"/>
  <c r="I263" i="15" s="1"/>
  <c r="G262" i="15"/>
  <c r="H262" i="15" s="1"/>
  <c r="I262" i="15" s="1"/>
  <c r="K208" i="9"/>
  <c r="A210" i="9"/>
  <c r="J262" i="15" l="1"/>
  <c r="K262" i="15"/>
  <c r="L262" i="15" s="1"/>
  <c r="E263" i="15" s="1"/>
  <c r="F263" i="15" s="1"/>
  <c r="G264" i="15" s="1"/>
  <c r="H264" i="15" s="1"/>
  <c r="I264" i="15" s="1"/>
  <c r="J263" i="15"/>
  <c r="K263" i="15"/>
  <c r="L263" i="15" s="1"/>
  <c r="E264" i="15" s="1"/>
  <c r="F264" i="15" s="1"/>
  <c r="G265" i="15" s="1"/>
  <c r="H265" i="15" s="1"/>
  <c r="I265" i="15" s="1"/>
  <c r="K209" i="9"/>
  <c r="A211" i="9"/>
  <c r="J265" i="15" l="1"/>
  <c r="K265" i="15"/>
  <c r="L265" i="15" s="1"/>
  <c r="E266" i="15" s="1"/>
  <c r="F266" i="15" s="1"/>
  <c r="J264" i="15"/>
  <c r="K264" i="15"/>
  <c r="L264" i="15" s="1"/>
  <c r="E265" i="15" s="1"/>
  <c r="F265" i="15" s="1"/>
  <c r="G266" i="15" s="1"/>
  <c r="H266" i="15" s="1"/>
  <c r="I266" i="15" s="1"/>
  <c r="K210" i="9"/>
  <c r="A212" i="9"/>
  <c r="J266" i="15" l="1"/>
  <c r="K266" i="15"/>
  <c r="L266" i="15" s="1"/>
  <c r="E267" i="15" s="1"/>
  <c r="F267" i="15" s="1"/>
  <c r="G268" i="15" s="1"/>
  <c r="H268" i="15" s="1"/>
  <c r="I268" i="15" s="1"/>
  <c r="G267" i="15"/>
  <c r="H267" i="15" s="1"/>
  <c r="I267" i="15" s="1"/>
  <c r="K211" i="9"/>
  <c r="A213" i="9"/>
  <c r="J267" i="15" l="1"/>
  <c r="K267" i="15"/>
  <c r="L267" i="15" s="1"/>
  <c r="E268" i="15" s="1"/>
  <c r="F268" i="15" s="1"/>
  <c r="G269" i="15" s="1"/>
  <c r="H269" i="15" s="1"/>
  <c r="I269" i="15" s="1"/>
  <c r="J268" i="15"/>
  <c r="K268" i="15"/>
  <c r="L268" i="15" s="1"/>
  <c r="E269" i="15" s="1"/>
  <c r="F269" i="15" s="1"/>
  <c r="G270" i="15" s="1"/>
  <c r="H270" i="15" s="1"/>
  <c r="I270" i="15" s="1"/>
  <c r="K212" i="9"/>
  <c r="A214" i="9"/>
  <c r="J270" i="15" l="1"/>
  <c r="K270" i="15"/>
  <c r="L270" i="15" s="1"/>
  <c r="E271" i="15" s="1"/>
  <c r="F271" i="15" s="1"/>
  <c r="J269" i="15"/>
  <c r="K269" i="15"/>
  <c r="L269" i="15" s="1"/>
  <c r="E270" i="15" s="1"/>
  <c r="F270" i="15" s="1"/>
  <c r="G271" i="15" s="1"/>
  <c r="H271" i="15" s="1"/>
  <c r="I271" i="15" s="1"/>
  <c r="K213" i="9"/>
  <c r="A215" i="9"/>
  <c r="J271" i="15" l="1"/>
  <c r="K271" i="15"/>
  <c r="L271" i="15" s="1"/>
  <c r="E272" i="15" s="1"/>
  <c r="F272" i="15" s="1"/>
  <c r="G273" i="15" s="1"/>
  <c r="H273" i="15" s="1"/>
  <c r="I273" i="15" s="1"/>
  <c r="G272" i="15"/>
  <c r="H272" i="15" s="1"/>
  <c r="I272" i="15" s="1"/>
  <c r="K214" i="9"/>
  <c r="A216" i="9"/>
  <c r="J272" i="15" l="1"/>
  <c r="K272" i="15"/>
  <c r="L272" i="15" s="1"/>
  <c r="E273" i="15" s="1"/>
  <c r="F273" i="15" s="1"/>
  <c r="G274" i="15" s="1"/>
  <c r="H274" i="15" s="1"/>
  <c r="I274" i="15" s="1"/>
  <c r="J273" i="15"/>
  <c r="K273" i="15"/>
  <c r="L273" i="15" s="1"/>
  <c r="E274" i="15" s="1"/>
  <c r="F274" i="15" s="1"/>
  <c r="G275" i="15" s="1"/>
  <c r="H275" i="15" s="1"/>
  <c r="I275" i="15" s="1"/>
  <c r="K215" i="9"/>
  <c r="A217" i="9"/>
  <c r="J275" i="15" l="1"/>
  <c r="K275" i="15"/>
  <c r="L275" i="15" s="1"/>
  <c r="E276" i="15" s="1"/>
  <c r="F276" i="15" s="1"/>
  <c r="J274" i="15"/>
  <c r="K274" i="15"/>
  <c r="L274" i="15" s="1"/>
  <c r="E275" i="15" s="1"/>
  <c r="F275" i="15" s="1"/>
  <c r="G276" i="15" s="1"/>
  <c r="H276" i="15" s="1"/>
  <c r="I276" i="15" s="1"/>
  <c r="K216" i="9"/>
  <c r="A218" i="9"/>
  <c r="J276" i="15" l="1"/>
  <c r="K276" i="15"/>
  <c r="L276" i="15" s="1"/>
  <c r="E277" i="15" s="1"/>
  <c r="F277" i="15" s="1"/>
  <c r="G278" i="15" s="1"/>
  <c r="H278" i="15" s="1"/>
  <c r="I278" i="15" s="1"/>
  <c r="G277" i="15"/>
  <c r="H277" i="15" s="1"/>
  <c r="I277" i="15" s="1"/>
  <c r="K217" i="9"/>
  <c r="A219" i="9"/>
  <c r="J277" i="15" l="1"/>
  <c r="K277" i="15"/>
  <c r="L277" i="15" s="1"/>
  <c r="E278" i="15" s="1"/>
  <c r="F278" i="15" s="1"/>
  <c r="G279" i="15" s="1"/>
  <c r="H279" i="15" s="1"/>
  <c r="I279" i="15" s="1"/>
  <c r="J278" i="15"/>
  <c r="K278" i="15"/>
  <c r="L278" i="15" s="1"/>
  <c r="E279" i="15" s="1"/>
  <c r="F279" i="15" s="1"/>
  <c r="G280" i="15" s="1"/>
  <c r="H280" i="15" s="1"/>
  <c r="I280" i="15" s="1"/>
  <c r="K218" i="9"/>
  <c r="A220" i="9"/>
  <c r="J280" i="15" l="1"/>
  <c r="K280" i="15"/>
  <c r="L280" i="15" s="1"/>
  <c r="E281" i="15" s="1"/>
  <c r="F281" i="15" s="1"/>
  <c r="K279" i="15"/>
  <c r="J279" i="15"/>
  <c r="K219" i="9"/>
  <c r="A221" i="9"/>
  <c r="L279" i="15" l="1"/>
  <c r="E280" i="15" s="1"/>
  <c r="F280" i="15" s="1"/>
  <c r="G281" i="15" s="1"/>
  <c r="H281" i="15" s="1"/>
  <c r="I281" i="15" s="1"/>
  <c r="G282" i="15"/>
  <c r="H282" i="15" s="1"/>
  <c r="I282" i="15" s="1"/>
  <c r="K220" i="9"/>
  <c r="A222" i="9"/>
  <c r="J282" i="15" l="1"/>
  <c r="K282" i="15"/>
  <c r="L282" i="15" s="1"/>
  <c r="E283" i="15" s="1"/>
  <c r="F283" i="15" s="1"/>
  <c r="J281" i="15"/>
  <c r="K281" i="15"/>
  <c r="L281" i="15" s="1"/>
  <c r="E282" i="15" s="1"/>
  <c r="F282" i="15" s="1"/>
  <c r="G283" i="15" s="1"/>
  <c r="H283" i="15" s="1"/>
  <c r="I283" i="15" s="1"/>
  <c r="K221" i="9"/>
  <c r="A223" i="9"/>
  <c r="J283" i="15" l="1"/>
  <c r="K283" i="15"/>
  <c r="L283" i="15" s="1"/>
  <c r="E284" i="15" s="1"/>
  <c r="F284" i="15" s="1"/>
  <c r="G285" i="15" s="1"/>
  <c r="H285" i="15" s="1"/>
  <c r="I285" i="15" s="1"/>
  <c r="G284" i="15"/>
  <c r="H284" i="15" s="1"/>
  <c r="I284" i="15" s="1"/>
  <c r="K222" i="9"/>
  <c r="A224" i="9"/>
  <c r="J284" i="15" l="1"/>
  <c r="K284" i="15"/>
  <c r="L284" i="15" s="1"/>
  <c r="E285" i="15" s="1"/>
  <c r="F285" i="15" s="1"/>
  <c r="G286" i="15" s="1"/>
  <c r="H286" i="15" s="1"/>
  <c r="I286" i="15" s="1"/>
  <c r="K285" i="15"/>
  <c r="J285" i="15"/>
  <c r="K223" i="9"/>
  <c r="A225" i="9"/>
  <c r="L285" i="15" l="1"/>
  <c r="E286" i="15" s="1"/>
  <c r="F286" i="15" s="1"/>
  <c r="G287" i="15" s="1"/>
  <c r="H287" i="15" s="1"/>
  <c r="I287" i="15" s="1"/>
  <c r="J286" i="15"/>
  <c r="K286" i="15"/>
  <c r="K224" i="9"/>
  <c r="A226" i="9"/>
  <c r="L286" i="15" l="1"/>
  <c r="E287" i="15" s="1"/>
  <c r="F287" i="15" s="1"/>
  <c r="G288" i="15" s="1"/>
  <c r="H288" i="15" s="1"/>
  <c r="I288" i="15" s="1"/>
  <c r="K287" i="15"/>
  <c r="L287" i="15" s="1"/>
  <c r="E288" i="15" s="1"/>
  <c r="F288" i="15" s="1"/>
  <c r="G289" i="15" s="1"/>
  <c r="H289" i="15" s="1"/>
  <c r="I289" i="15" s="1"/>
  <c r="J287" i="15"/>
  <c r="K225" i="9"/>
  <c r="A227" i="9"/>
  <c r="K289" i="15" l="1"/>
  <c r="J289" i="15"/>
  <c r="J288" i="15"/>
  <c r="K288" i="15"/>
  <c r="L288" i="15" s="1"/>
  <c r="E289" i="15" s="1"/>
  <c r="F289" i="15" s="1"/>
  <c r="G290" i="15" s="1"/>
  <c r="H290" i="15" s="1"/>
  <c r="I290" i="15" s="1"/>
  <c r="K226" i="9"/>
  <c r="A228" i="9"/>
  <c r="K290" i="15" l="1"/>
  <c r="J290" i="15"/>
  <c r="L289" i="15"/>
  <c r="E290" i="15" s="1"/>
  <c r="F290" i="15" s="1"/>
  <c r="G291" i="15" s="1"/>
  <c r="H291" i="15" s="1"/>
  <c r="I291" i="15" s="1"/>
  <c r="K227" i="9"/>
  <c r="A229" i="9"/>
  <c r="K291" i="15" l="1"/>
  <c r="J291" i="15"/>
  <c r="L290" i="15"/>
  <c r="E291" i="15" s="1"/>
  <c r="F291" i="15" s="1"/>
  <c r="G292" i="15" s="1"/>
  <c r="H292" i="15" s="1"/>
  <c r="I292" i="15" s="1"/>
  <c r="K228" i="9"/>
  <c r="A230" i="9"/>
  <c r="K292" i="15" l="1"/>
  <c r="J292" i="15"/>
  <c r="L291" i="15"/>
  <c r="E292" i="15" s="1"/>
  <c r="F292" i="15" s="1"/>
  <c r="G293" i="15" s="1"/>
  <c r="H293" i="15" s="1"/>
  <c r="I293" i="15" s="1"/>
  <c r="K229" i="9"/>
  <c r="A231" i="9"/>
  <c r="K293" i="15" l="1"/>
  <c r="J293" i="15"/>
  <c r="L292" i="15"/>
  <c r="E293" i="15" s="1"/>
  <c r="F293" i="15" s="1"/>
  <c r="G294" i="15" s="1"/>
  <c r="H294" i="15" s="1"/>
  <c r="I294" i="15" s="1"/>
  <c r="K230" i="9"/>
  <c r="A232" i="9"/>
  <c r="K294" i="15" l="1"/>
  <c r="J294" i="15"/>
  <c r="L293" i="15"/>
  <c r="E294" i="15" s="1"/>
  <c r="F294" i="15" s="1"/>
  <c r="G295" i="15" s="1"/>
  <c r="H295" i="15" s="1"/>
  <c r="I295" i="15" s="1"/>
  <c r="K231" i="9"/>
  <c r="A233" i="9"/>
  <c r="K295" i="15" l="1"/>
  <c r="J295" i="15"/>
  <c r="L294" i="15"/>
  <c r="E295" i="15" s="1"/>
  <c r="F295" i="15" s="1"/>
  <c r="G296" i="15" s="1"/>
  <c r="H296" i="15" s="1"/>
  <c r="I296" i="15" s="1"/>
  <c r="K232" i="9"/>
  <c r="A234" i="9"/>
  <c r="K296" i="15" l="1"/>
  <c r="J296" i="15"/>
  <c r="L295" i="15"/>
  <c r="E296" i="15" s="1"/>
  <c r="F296" i="15" s="1"/>
  <c r="G297" i="15" s="1"/>
  <c r="H297" i="15" s="1"/>
  <c r="I297" i="15" s="1"/>
  <c r="K233" i="9"/>
  <c r="A235" i="9"/>
  <c r="K297" i="15" l="1"/>
  <c r="J297" i="15"/>
  <c r="L296" i="15"/>
  <c r="E297" i="15" s="1"/>
  <c r="F297" i="15" s="1"/>
  <c r="G298" i="15" s="1"/>
  <c r="H298" i="15" s="1"/>
  <c r="I298" i="15" s="1"/>
  <c r="K234" i="9"/>
  <c r="A236" i="9"/>
  <c r="K298" i="15" l="1"/>
  <c r="J298" i="15"/>
  <c r="L297" i="15"/>
  <c r="E298" i="15" s="1"/>
  <c r="F298" i="15" s="1"/>
  <c r="G299" i="15" s="1"/>
  <c r="H299" i="15" s="1"/>
  <c r="I299" i="15" s="1"/>
  <c r="K235" i="9"/>
  <c r="A237" i="9"/>
  <c r="K299" i="15" l="1"/>
  <c r="J299" i="15"/>
  <c r="L298" i="15"/>
  <c r="E299" i="15" s="1"/>
  <c r="F299" i="15" s="1"/>
  <c r="G300" i="15" s="1"/>
  <c r="H300" i="15" s="1"/>
  <c r="I300" i="15" s="1"/>
  <c r="K236" i="9"/>
  <c r="A238" i="9"/>
  <c r="K300" i="15" l="1"/>
  <c r="J300" i="15"/>
  <c r="L299" i="15"/>
  <c r="E300" i="15" s="1"/>
  <c r="F300" i="15" s="1"/>
  <c r="G301" i="15" s="1"/>
  <c r="H301" i="15" s="1"/>
  <c r="I301" i="15" s="1"/>
  <c r="K237" i="9"/>
  <c r="A239" i="9"/>
  <c r="K301" i="15" l="1"/>
  <c r="J301" i="15"/>
  <c r="L300" i="15"/>
  <c r="E301" i="15" s="1"/>
  <c r="F301" i="15" s="1"/>
  <c r="G302" i="15" s="1"/>
  <c r="H302" i="15" s="1"/>
  <c r="I302" i="15" s="1"/>
  <c r="K238" i="9"/>
  <c r="A240" i="9"/>
  <c r="K302" i="15" l="1"/>
  <c r="J302" i="15"/>
  <c r="L301" i="15"/>
  <c r="E302" i="15" s="1"/>
  <c r="F302" i="15" s="1"/>
  <c r="G303" i="15" s="1"/>
  <c r="H303" i="15" s="1"/>
  <c r="I303" i="15" s="1"/>
  <c r="K239" i="9"/>
  <c r="A241" i="9"/>
  <c r="K303" i="15" l="1"/>
  <c r="J303" i="15"/>
  <c r="L302" i="15"/>
  <c r="E303" i="15" s="1"/>
  <c r="F303" i="15" s="1"/>
  <c r="G304" i="15" s="1"/>
  <c r="H304" i="15" s="1"/>
  <c r="I304" i="15" s="1"/>
  <c r="K240" i="9"/>
  <c r="A242" i="9"/>
  <c r="K304" i="15" l="1"/>
  <c r="J304" i="15"/>
  <c r="L303" i="15"/>
  <c r="E304" i="15" s="1"/>
  <c r="F304" i="15" s="1"/>
  <c r="G305" i="15" s="1"/>
  <c r="H305" i="15" s="1"/>
  <c r="I305" i="15" s="1"/>
  <c r="K241" i="9"/>
  <c r="A243" i="9"/>
  <c r="K305" i="15" l="1"/>
  <c r="J305" i="15"/>
  <c r="L304" i="15"/>
  <c r="E305" i="15" s="1"/>
  <c r="F305" i="15" s="1"/>
  <c r="G306" i="15" s="1"/>
  <c r="H306" i="15" s="1"/>
  <c r="I306" i="15" s="1"/>
  <c r="K242" i="9"/>
  <c r="A244" i="9"/>
  <c r="K306" i="15" l="1"/>
  <c r="J306" i="15"/>
  <c r="L305" i="15"/>
  <c r="E306" i="15" s="1"/>
  <c r="F306" i="15" s="1"/>
  <c r="G307" i="15" s="1"/>
  <c r="H307" i="15" s="1"/>
  <c r="I307" i="15" s="1"/>
  <c r="K243" i="9"/>
  <c r="A245" i="9"/>
  <c r="K307" i="15" l="1"/>
  <c r="J307" i="15"/>
  <c r="L306" i="15"/>
  <c r="E307" i="15" s="1"/>
  <c r="F307" i="15" s="1"/>
  <c r="G308" i="15" s="1"/>
  <c r="H308" i="15" s="1"/>
  <c r="I308" i="15" s="1"/>
  <c r="K244" i="9"/>
  <c r="A246" i="9"/>
  <c r="K308" i="15" l="1"/>
  <c r="J308" i="15"/>
  <c r="L307" i="15"/>
  <c r="E308" i="15" s="1"/>
  <c r="F308" i="15" s="1"/>
  <c r="G309" i="15" s="1"/>
  <c r="H309" i="15" s="1"/>
  <c r="I309" i="15" s="1"/>
  <c r="K245" i="9"/>
  <c r="A247" i="9"/>
  <c r="J309" i="15" l="1"/>
  <c r="K309" i="15"/>
  <c r="L309" i="15" s="1"/>
  <c r="E310" i="15" s="1"/>
  <c r="F310" i="15" s="1"/>
  <c r="L308" i="15"/>
  <c r="E309" i="15" s="1"/>
  <c r="F309" i="15" s="1"/>
  <c r="G310" i="15" s="1"/>
  <c r="H310" i="15" s="1"/>
  <c r="I310" i="15" s="1"/>
  <c r="K246" i="9"/>
  <c r="A248" i="9"/>
  <c r="K310" i="15" l="1"/>
  <c r="J310" i="15"/>
  <c r="G311" i="15"/>
  <c r="H311" i="15" s="1"/>
  <c r="I311" i="15" s="1"/>
  <c r="K247" i="9"/>
  <c r="A249" i="9"/>
  <c r="K311" i="15" l="1"/>
  <c r="J311" i="15"/>
  <c r="L310" i="15"/>
  <c r="E311" i="15" s="1"/>
  <c r="F311" i="15" s="1"/>
  <c r="G312" i="15" s="1"/>
  <c r="H312" i="15" s="1"/>
  <c r="I312" i="15" s="1"/>
  <c r="K248" i="9"/>
  <c r="A250" i="9"/>
  <c r="K312" i="15" l="1"/>
  <c r="J312" i="15"/>
  <c r="L311" i="15"/>
  <c r="E312" i="15" s="1"/>
  <c r="F312" i="15" s="1"/>
  <c r="G313" i="15" s="1"/>
  <c r="H313" i="15" s="1"/>
  <c r="I313" i="15" s="1"/>
  <c r="K249" i="9"/>
  <c r="A251" i="9"/>
  <c r="K313" i="15" l="1"/>
  <c r="J313" i="15"/>
  <c r="L312" i="15"/>
  <c r="E313" i="15" s="1"/>
  <c r="F313" i="15" s="1"/>
  <c r="G314" i="15" s="1"/>
  <c r="H314" i="15" s="1"/>
  <c r="I314" i="15" s="1"/>
  <c r="K250" i="9"/>
  <c r="A252" i="9"/>
  <c r="J314" i="15" l="1"/>
  <c r="K314" i="15"/>
  <c r="L314" i="15" s="1"/>
  <c r="E315" i="15" s="1"/>
  <c r="F315" i="15" s="1"/>
  <c r="G316" i="15" s="1"/>
  <c r="H316" i="15" s="1"/>
  <c r="I316" i="15" s="1"/>
  <c r="L313" i="15"/>
  <c r="E314" i="15" s="1"/>
  <c r="F314" i="15" s="1"/>
  <c r="G315" i="15" s="1"/>
  <c r="H315" i="15" s="1"/>
  <c r="I315" i="15" s="1"/>
  <c r="K251" i="9"/>
  <c r="A253" i="9"/>
  <c r="J315" i="15" l="1"/>
  <c r="K315" i="15"/>
  <c r="L315" i="15" s="1"/>
  <c r="E316" i="15" s="1"/>
  <c r="F316" i="15" s="1"/>
  <c r="G317" i="15" s="1"/>
  <c r="H317" i="15" s="1"/>
  <c r="I317" i="15" s="1"/>
  <c r="J316" i="15"/>
  <c r="K316" i="15"/>
  <c r="L316" i="15" s="1"/>
  <c r="E317" i="15" s="1"/>
  <c r="F317" i="15" s="1"/>
  <c r="G318" i="15" s="1"/>
  <c r="H318" i="15" s="1"/>
  <c r="I318" i="15" s="1"/>
  <c r="K252" i="9"/>
  <c r="A254" i="9"/>
  <c r="J318" i="15" l="1"/>
  <c r="K318" i="15"/>
  <c r="L318" i="15" s="1"/>
  <c r="E319" i="15" s="1"/>
  <c r="F319" i="15" s="1"/>
  <c r="G320" i="15" s="1"/>
  <c r="H320" i="15" s="1"/>
  <c r="I320" i="15" s="1"/>
  <c r="J317" i="15"/>
  <c r="K317" i="15"/>
  <c r="L317" i="15" s="1"/>
  <c r="E318" i="15" s="1"/>
  <c r="F318" i="15" s="1"/>
  <c r="G319" i="15" s="1"/>
  <c r="H319" i="15" s="1"/>
  <c r="I319" i="15" s="1"/>
  <c r="K253" i="9"/>
  <c r="A255" i="9"/>
  <c r="J320" i="15" l="1"/>
  <c r="K320" i="15"/>
  <c r="L320" i="15" s="1"/>
  <c r="E321" i="15" s="1"/>
  <c r="F321" i="15" s="1"/>
  <c r="J319" i="15"/>
  <c r="K319" i="15"/>
  <c r="L319" i="15" s="1"/>
  <c r="E320" i="15" s="1"/>
  <c r="F320" i="15" s="1"/>
  <c r="G321" i="15" s="1"/>
  <c r="H321" i="15" s="1"/>
  <c r="I321" i="15" s="1"/>
  <c r="K254" i="9"/>
  <c r="A256" i="9"/>
  <c r="J321" i="15" l="1"/>
  <c r="K321" i="15"/>
  <c r="L321" i="15" s="1"/>
  <c r="E322" i="15" s="1"/>
  <c r="F322" i="15" s="1"/>
  <c r="G323" i="15" s="1"/>
  <c r="H323" i="15" s="1"/>
  <c r="I323" i="15" s="1"/>
  <c r="G322" i="15"/>
  <c r="H322" i="15" s="1"/>
  <c r="I322" i="15" s="1"/>
  <c r="K255" i="9"/>
  <c r="A257" i="9"/>
  <c r="J322" i="15" l="1"/>
  <c r="K322" i="15"/>
  <c r="L322" i="15" s="1"/>
  <c r="E323" i="15" s="1"/>
  <c r="F323" i="15" s="1"/>
  <c r="G324" i="15" s="1"/>
  <c r="H324" i="15" s="1"/>
  <c r="I324" i="15" s="1"/>
  <c r="J323" i="15"/>
  <c r="K323" i="15"/>
  <c r="L323" i="15" s="1"/>
  <c r="E324" i="15" s="1"/>
  <c r="F324" i="15" s="1"/>
  <c r="G325" i="15" s="1"/>
  <c r="H325" i="15" s="1"/>
  <c r="I325" i="15" s="1"/>
  <c r="K256" i="9"/>
  <c r="A258" i="9"/>
  <c r="J325" i="15" l="1"/>
  <c r="K325" i="15"/>
  <c r="L325" i="15" s="1"/>
  <c r="E326" i="15" s="1"/>
  <c r="F326" i="15" s="1"/>
  <c r="J324" i="15"/>
  <c r="K324" i="15"/>
  <c r="L324" i="15" s="1"/>
  <c r="E325" i="15" s="1"/>
  <c r="F325" i="15" s="1"/>
  <c r="G326" i="15" s="1"/>
  <c r="H326" i="15" s="1"/>
  <c r="I326" i="15" s="1"/>
  <c r="K257" i="9"/>
  <c r="A259" i="9"/>
  <c r="K326" i="15" l="1"/>
  <c r="J326" i="15"/>
  <c r="G327" i="15"/>
  <c r="H327" i="15" s="1"/>
  <c r="I327" i="15" s="1"/>
  <c r="K258" i="9"/>
  <c r="A260" i="9"/>
  <c r="K327" i="15" l="1"/>
  <c r="J327" i="15"/>
  <c r="L326" i="15"/>
  <c r="E327" i="15" s="1"/>
  <c r="F327" i="15" s="1"/>
  <c r="G328" i="15" s="1"/>
  <c r="H328" i="15" s="1"/>
  <c r="I328" i="15" s="1"/>
  <c r="K259" i="9"/>
  <c r="A261" i="9"/>
  <c r="K328" i="15" l="1"/>
  <c r="J328" i="15"/>
  <c r="L327" i="15"/>
  <c r="E328" i="15" s="1"/>
  <c r="F328" i="15" s="1"/>
  <c r="G329" i="15" s="1"/>
  <c r="H329" i="15" s="1"/>
  <c r="I329" i="15" s="1"/>
  <c r="K260" i="9"/>
  <c r="A262" i="9"/>
  <c r="K329" i="15" l="1"/>
  <c r="J329" i="15"/>
  <c r="L328" i="15"/>
  <c r="E329" i="15" s="1"/>
  <c r="F329" i="15" s="1"/>
  <c r="G330" i="15" s="1"/>
  <c r="H330" i="15" s="1"/>
  <c r="I330" i="15" s="1"/>
  <c r="K261" i="9"/>
  <c r="A263" i="9"/>
  <c r="J330" i="15" l="1"/>
  <c r="K330" i="15"/>
  <c r="L330" i="15" s="1"/>
  <c r="E331" i="15" s="1"/>
  <c r="F331" i="15" s="1"/>
  <c r="G332" i="15" s="1"/>
  <c r="H332" i="15" s="1"/>
  <c r="I332" i="15" s="1"/>
  <c r="L329" i="15"/>
  <c r="E330" i="15" s="1"/>
  <c r="F330" i="15" s="1"/>
  <c r="G331" i="15" s="1"/>
  <c r="H331" i="15" s="1"/>
  <c r="I331" i="15" s="1"/>
  <c r="K262" i="9"/>
  <c r="A264" i="9"/>
  <c r="J331" i="15" l="1"/>
  <c r="K331" i="15"/>
  <c r="L331" i="15" s="1"/>
  <c r="E332" i="15" s="1"/>
  <c r="F332" i="15" s="1"/>
  <c r="G333" i="15" s="1"/>
  <c r="H333" i="15" s="1"/>
  <c r="I333" i="15" s="1"/>
  <c r="J332" i="15"/>
  <c r="K332" i="15"/>
  <c r="L332" i="15" s="1"/>
  <c r="E333" i="15" s="1"/>
  <c r="F333" i="15" s="1"/>
  <c r="G334" i="15" s="1"/>
  <c r="H334" i="15" s="1"/>
  <c r="I334" i="15" s="1"/>
  <c r="K263" i="9"/>
  <c r="A265" i="9"/>
  <c r="J334" i="15" l="1"/>
  <c r="K334" i="15"/>
  <c r="L334" i="15" s="1"/>
  <c r="E335" i="15" s="1"/>
  <c r="F335" i="15" s="1"/>
  <c r="K333" i="15"/>
  <c r="J333" i="15"/>
  <c r="K264" i="9"/>
  <c r="A266" i="9"/>
  <c r="L333" i="15" l="1"/>
  <c r="E334" i="15" s="1"/>
  <c r="F334" i="15" s="1"/>
  <c r="G335" i="15" s="1"/>
  <c r="H335" i="15" s="1"/>
  <c r="I335" i="15" s="1"/>
  <c r="G336" i="15"/>
  <c r="H336" i="15" s="1"/>
  <c r="I336" i="15" s="1"/>
  <c r="K265" i="9"/>
  <c r="A267" i="9"/>
  <c r="J336" i="15" l="1"/>
  <c r="K336" i="15"/>
  <c r="L336" i="15" s="1"/>
  <c r="E337" i="15" s="1"/>
  <c r="F337" i="15" s="1"/>
  <c r="J335" i="15"/>
  <c r="K335" i="15"/>
  <c r="L335" i="15" s="1"/>
  <c r="E336" i="15" s="1"/>
  <c r="F336" i="15" s="1"/>
  <c r="G337" i="15" s="1"/>
  <c r="H337" i="15" s="1"/>
  <c r="I337" i="15" s="1"/>
  <c r="K266" i="9"/>
  <c r="A268" i="9"/>
  <c r="J337" i="15" l="1"/>
  <c r="K337" i="15"/>
  <c r="L337" i="15" s="1"/>
  <c r="E338" i="15" s="1"/>
  <c r="F338" i="15" s="1"/>
  <c r="G339" i="15" s="1"/>
  <c r="H339" i="15" s="1"/>
  <c r="I339" i="15" s="1"/>
  <c r="G338" i="15"/>
  <c r="H338" i="15" s="1"/>
  <c r="I338" i="15" s="1"/>
  <c r="K267" i="9"/>
  <c r="A269" i="9"/>
  <c r="J338" i="15" l="1"/>
  <c r="K338" i="15"/>
  <c r="L338" i="15" s="1"/>
  <c r="E339" i="15" s="1"/>
  <c r="F339" i="15" s="1"/>
  <c r="G340" i="15" s="1"/>
  <c r="H340" i="15" s="1"/>
  <c r="I340" i="15" s="1"/>
  <c r="J339" i="15"/>
  <c r="K339" i="15"/>
  <c r="L339" i="15" s="1"/>
  <c r="E340" i="15" s="1"/>
  <c r="F340" i="15" s="1"/>
  <c r="G341" i="15" s="1"/>
  <c r="H341" i="15" s="1"/>
  <c r="I341" i="15" s="1"/>
  <c r="K268" i="9"/>
  <c r="A270" i="9"/>
  <c r="J341" i="15" l="1"/>
  <c r="K341" i="15"/>
  <c r="L341" i="15" s="1"/>
  <c r="E342" i="15" s="1"/>
  <c r="F342" i="15" s="1"/>
  <c r="J340" i="15"/>
  <c r="K340" i="15"/>
  <c r="L340" i="15" s="1"/>
  <c r="E341" i="15" s="1"/>
  <c r="F341" i="15" s="1"/>
  <c r="G342" i="15" s="1"/>
  <c r="H342" i="15" s="1"/>
  <c r="I342" i="15" s="1"/>
  <c r="K269" i="9"/>
  <c r="A271" i="9"/>
  <c r="J342" i="15" l="1"/>
  <c r="K342" i="15"/>
  <c r="L342" i="15" s="1"/>
  <c r="E343" i="15" s="1"/>
  <c r="F343" i="15" s="1"/>
  <c r="G344" i="15" s="1"/>
  <c r="H344" i="15" s="1"/>
  <c r="I344" i="15" s="1"/>
  <c r="G343" i="15"/>
  <c r="H343" i="15" s="1"/>
  <c r="I343" i="15" s="1"/>
  <c r="K270" i="9"/>
  <c r="A272" i="9"/>
  <c r="J343" i="15" l="1"/>
  <c r="K343" i="15"/>
  <c r="L343" i="15" s="1"/>
  <c r="E344" i="15" s="1"/>
  <c r="F344" i="15" s="1"/>
  <c r="G345" i="15" s="1"/>
  <c r="H345" i="15" s="1"/>
  <c r="I345" i="15" s="1"/>
  <c r="J344" i="15"/>
  <c r="K344" i="15"/>
  <c r="L344" i="15" s="1"/>
  <c r="E345" i="15" s="1"/>
  <c r="F345" i="15" s="1"/>
  <c r="G346" i="15" s="1"/>
  <c r="H346" i="15" s="1"/>
  <c r="I346" i="15" s="1"/>
  <c r="K271" i="9"/>
  <c r="A273" i="9"/>
  <c r="J346" i="15" l="1"/>
  <c r="K346" i="15"/>
  <c r="L346" i="15" s="1"/>
  <c r="E347" i="15" s="1"/>
  <c r="F347" i="15" s="1"/>
  <c r="G348" i="15" s="1"/>
  <c r="H348" i="15" s="1"/>
  <c r="I348" i="15" s="1"/>
  <c r="J345" i="15"/>
  <c r="K345" i="15"/>
  <c r="L345" i="15" s="1"/>
  <c r="E346" i="15" s="1"/>
  <c r="F346" i="15" s="1"/>
  <c r="G347" i="15" s="1"/>
  <c r="H347" i="15" s="1"/>
  <c r="I347" i="15" s="1"/>
  <c r="K272" i="9"/>
  <c r="A274" i="9"/>
  <c r="J347" i="15" l="1"/>
  <c r="K347" i="15"/>
  <c r="L347" i="15" s="1"/>
  <c r="E348" i="15" s="1"/>
  <c r="F348" i="15" s="1"/>
  <c r="G349" i="15" s="1"/>
  <c r="H349" i="15" s="1"/>
  <c r="I349" i="15" s="1"/>
  <c r="J348" i="15"/>
  <c r="K348" i="15"/>
  <c r="L348" i="15" s="1"/>
  <c r="E349" i="15" s="1"/>
  <c r="F349" i="15" s="1"/>
  <c r="G350" i="15" s="1"/>
  <c r="H350" i="15" s="1"/>
  <c r="I350" i="15" s="1"/>
  <c r="K273" i="9"/>
  <c r="A275" i="9"/>
  <c r="J350" i="15" l="1"/>
  <c r="K350" i="15"/>
  <c r="L350" i="15" s="1"/>
  <c r="E351" i="15" s="1"/>
  <c r="F351" i="15" s="1"/>
  <c r="K349" i="15"/>
  <c r="J349" i="15"/>
  <c r="K274" i="9"/>
  <c r="A276" i="9"/>
  <c r="L349" i="15" l="1"/>
  <c r="E350" i="15" s="1"/>
  <c r="F350" i="15" s="1"/>
  <c r="G351" i="15" s="1"/>
  <c r="H351" i="15" s="1"/>
  <c r="I351" i="15" s="1"/>
  <c r="G352" i="15"/>
  <c r="H352" i="15" s="1"/>
  <c r="I352" i="15" s="1"/>
  <c r="K275" i="9"/>
  <c r="A277" i="9"/>
  <c r="J352" i="15" l="1"/>
  <c r="K352" i="15"/>
  <c r="L352" i="15" s="1"/>
  <c r="E353" i="15" s="1"/>
  <c r="F353" i="15" s="1"/>
  <c r="K351" i="15"/>
  <c r="J351" i="15"/>
  <c r="K276" i="9"/>
  <c r="A278" i="9"/>
  <c r="L351" i="15" l="1"/>
  <c r="E352" i="15" s="1"/>
  <c r="F352" i="15" s="1"/>
  <c r="G353" i="15" s="1"/>
  <c r="H353" i="15" s="1"/>
  <c r="I353" i="15" s="1"/>
  <c r="G354" i="15"/>
  <c r="H354" i="15" s="1"/>
  <c r="I354" i="15" s="1"/>
  <c r="K277" i="9"/>
  <c r="A279" i="9"/>
  <c r="J354" i="15" l="1"/>
  <c r="K354" i="15"/>
  <c r="L354" i="15" s="1"/>
  <c r="E355" i="15" s="1"/>
  <c r="F355" i="15" s="1"/>
  <c r="K353" i="15"/>
  <c r="J353" i="15"/>
  <c r="K278" i="9"/>
  <c r="A280" i="9"/>
  <c r="L353" i="15" l="1"/>
  <c r="E354" i="15" s="1"/>
  <c r="F354" i="15" s="1"/>
  <c r="G355" i="15" s="1"/>
  <c r="H355" i="15" s="1"/>
  <c r="I355" i="15" s="1"/>
  <c r="G356" i="15"/>
  <c r="H356" i="15" s="1"/>
  <c r="I356" i="15" s="1"/>
  <c r="K279" i="9"/>
  <c r="A281" i="9"/>
  <c r="J356" i="15" l="1"/>
  <c r="K356" i="15"/>
  <c r="L356" i="15" s="1"/>
  <c r="E357" i="15" s="1"/>
  <c r="F357" i="15" s="1"/>
  <c r="K355" i="15"/>
  <c r="J355" i="15"/>
  <c r="K280" i="9"/>
  <c r="A282" i="9"/>
  <c r="L355" i="15" l="1"/>
  <c r="E356" i="15" s="1"/>
  <c r="F356" i="15" s="1"/>
  <c r="G357" i="15" s="1"/>
  <c r="H357" i="15" s="1"/>
  <c r="I357" i="15" s="1"/>
  <c r="G358" i="15"/>
  <c r="H358" i="15" s="1"/>
  <c r="I358" i="15" s="1"/>
  <c r="K281" i="9"/>
  <c r="A283" i="9"/>
  <c r="J358" i="15" l="1"/>
  <c r="K358" i="15"/>
  <c r="L358" i="15" s="1"/>
  <c r="E359" i="15" s="1"/>
  <c r="F359" i="15" s="1"/>
  <c r="K357" i="15"/>
  <c r="J357" i="15"/>
  <c r="K282" i="9"/>
  <c r="A284" i="9"/>
  <c r="L357" i="15" l="1"/>
  <c r="E358" i="15" s="1"/>
  <c r="F358" i="15" s="1"/>
  <c r="G359" i="15" s="1"/>
  <c r="H359" i="15" s="1"/>
  <c r="I359" i="15" s="1"/>
  <c r="G360" i="15"/>
  <c r="H360" i="15" s="1"/>
  <c r="I360" i="15" s="1"/>
  <c r="K283" i="9"/>
  <c r="A285" i="9"/>
  <c r="J360" i="15" l="1"/>
  <c r="K360" i="15"/>
  <c r="L360" i="15" s="1"/>
  <c r="E361" i="15" s="1"/>
  <c r="F361" i="15" s="1"/>
  <c r="K359" i="15"/>
  <c r="J359" i="15"/>
  <c r="K284" i="9"/>
  <c r="A286" i="9"/>
  <c r="L359" i="15" l="1"/>
  <c r="E360" i="15" s="1"/>
  <c r="F360" i="15" s="1"/>
  <c r="G361" i="15" s="1"/>
  <c r="H361" i="15" s="1"/>
  <c r="I361" i="15" s="1"/>
  <c r="G362" i="15"/>
  <c r="H362" i="15" s="1"/>
  <c r="I362" i="15" s="1"/>
  <c r="K285" i="9"/>
  <c r="A287" i="9"/>
  <c r="J362" i="15" l="1"/>
  <c r="K362" i="15"/>
  <c r="L362" i="15" s="1"/>
  <c r="E363" i="15" s="1"/>
  <c r="F363" i="15" s="1"/>
  <c r="K361" i="15"/>
  <c r="J361" i="15"/>
  <c r="K286" i="9"/>
  <c r="A288" i="9"/>
  <c r="L361" i="15" l="1"/>
  <c r="E362" i="15" s="1"/>
  <c r="F362" i="15" s="1"/>
  <c r="G363" i="15" s="1"/>
  <c r="H363" i="15" s="1"/>
  <c r="I363" i="15" s="1"/>
  <c r="G364" i="15"/>
  <c r="H364" i="15" s="1"/>
  <c r="I364" i="15" s="1"/>
  <c r="K287" i="9"/>
  <c r="A289" i="9"/>
  <c r="J364" i="15" l="1"/>
  <c r="K364" i="15"/>
  <c r="L364" i="15" s="1"/>
  <c r="E365" i="15" s="1"/>
  <c r="F365" i="15" s="1"/>
  <c r="K363" i="15"/>
  <c r="J363" i="15"/>
  <c r="K288" i="9"/>
  <c r="A290" i="9"/>
  <c r="L363" i="15" l="1"/>
  <c r="E364" i="15" s="1"/>
  <c r="F364" i="15" s="1"/>
  <c r="G365" i="15" s="1"/>
  <c r="H365" i="15" s="1"/>
  <c r="I365" i="15" s="1"/>
  <c r="G366" i="15"/>
  <c r="H366" i="15" s="1"/>
  <c r="I366" i="15" s="1"/>
  <c r="K289" i="9"/>
  <c r="A291" i="9"/>
  <c r="J366" i="15" l="1"/>
  <c r="K366" i="15"/>
  <c r="L366" i="15" s="1"/>
  <c r="E367" i="15" s="1"/>
  <c r="F367" i="15" s="1"/>
  <c r="K365" i="15"/>
  <c r="J365" i="15"/>
  <c r="K290" i="9"/>
  <c r="A292" i="9"/>
  <c r="L365" i="15" l="1"/>
  <c r="E366" i="15" s="1"/>
  <c r="F366" i="15" s="1"/>
  <c r="G367" i="15" s="1"/>
  <c r="H367" i="15" s="1"/>
  <c r="I367" i="15" s="1"/>
  <c r="G368" i="15"/>
  <c r="H368" i="15" s="1"/>
  <c r="I368" i="15" s="1"/>
  <c r="K291" i="9"/>
  <c r="A293" i="9"/>
  <c r="J368" i="15" l="1"/>
  <c r="K368" i="15"/>
  <c r="L368" i="15" s="1"/>
  <c r="E369" i="15" s="1"/>
  <c r="F369" i="15" s="1"/>
  <c r="K367" i="15"/>
  <c r="J367" i="15"/>
  <c r="K292" i="9"/>
  <c r="A294" i="9"/>
  <c r="L367" i="15" l="1"/>
  <c r="E368" i="15" s="1"/>
  <c r="F368" i="15" s="1"/>
  <c r="G369" i="15" s="1"/>
  <c r="H369" i="15" s="1"/>
  <c r="I369" i="15" s="1"/>
  <c r="G370" i="15"/>
  <c r="H370" i="15" s="1"/>
  <c r="I370" i="15" s="1"/>
  <c r="K293" i="9"/>
  <c r="A295" i="9"/>
  <c r="J370" i="15" l="1"/>
  <c r="K370" i="15"/>
  <c r="L370" i="15" s="1"/>
  <c r="E371" i="15" s="1"/>
  <c r="F371" i="15" s="1"/>
  <c r="K369" i="15"/>
  <c r="J369" i="15"/>
  <c r="K294" i="9"/>
  <c r="A296" i="9"/>
  <c r="L369" i="15" l="1"/>
  <c r="E370" i="15" s="1"/>
  <c r="F370" i="15" s="1"/>
  <c r="G371" i="15" s="1"/>
  <c r="H371" i="15" s="1"/>
  <c r="I371" i="15" s="1"/>
  <c r="G372" i="15"/>
  <c r="H372" i="15" s="1"/>
  <c r="I372" i="15" s="1"/>
  <c r="K295" i="9"/>
  <c r="A297" i="9"/>
  <c r="J372" i="15" l="1"/>
  <c r="K372" i="15"/>
  <c r="L372" i="15" s="1"/>
  <c r="E373" i="15" s="1"/>
  <c r="F373" i="15" s="1"/>
  <c r="J371" i="15"/>
  <c r="K371" i="15"/>
  <c r="L371" i="15" s="1"/>
  <c r="E372" i="15" s="1"/>
  <c r="F372" i="15" s="1"/>
  <c r="G373" i="15" s="1"/>
  <c r="H373" i="15" s="1"/>
  <c r="I373" i="15" s="1"/>
  <c r="K296" i="9"/>
  <c r="A298" i="9"/>
  <c r="K373" i="15" l="1"/>
  <c r="J373" i="15"/>
  <c r="G374" i="15"/>
  <c r="H374" i="15" s="1"/>
  <c r="I374" i="15" s="1"/>
  <c r="K297" i="9"/>
  <c r="A299" i="9"/>
  <c r="J374" i="15" l="1"/>
  <c r="K374" i="15"/>
  <c r="L374" i="15" s="1"/>
  <c r="E375" i="15" s="1"/>
  <c r="F375" i="15" s="1"/>
  <c r="L373" i="15"/>
  <c r="E374" i="15" s="1"/>
  <c r="F374" i="15" s="1"/>
  <c r="G375" i="15" s="1"/>
  <c r="H375" i="15" s="1"/>
  <c r="I375" i="15" s="1"/>
  <c r="K298" i="9"/>
  <c r="A300" i="9"/>
  <c r="K375" i="15" l="1"/>
  <c r="J375" i="15"/>
  <c r="G376" i="15"/>
  <c r="H376" i="15" s="1"/>
  <c r="I376" i="15" s="1"/>
  <c r="K299" i="9"/>
  <c r="A301" i="9"/>
  <c r="J376" i="15" l="1"/>
  <c r="K376" i="15"/>
  <c r="L376" i="15" s="1"/>
  <c r="E377" i="15" s="1"/>
  <c r="F377" i="15" s="1"/>
  <c r="L375" i="15"/>
  <c r="E376" i="15" s="1"/>
  <c r="F376" i="15" s="1"/>
  <c r="G377" i="15" s="1"/>
  <c r="H377" i="15" s="1"/>
  <c r="I377" i="15" s="1"/>
  <c r="K300" i="9"/>
  <c r="A302" i="9"/>
  <c r="K377" i="15" l="1"/>
  <c r="J377" i="15"/>
  <c r="G378" i="15"/>
  <c r="H378" i="15" s="1"/>
  <c r="I378" i="15" s="1"/>
  <c r="K301" i="9"/>
  <c r="A303" i="9"/>
  <c r="J378" i="15" l="1"/>
  <c r="K378" i="15"/>
  <c r="L378" i="15" s="1"/>
  <c r="E379" i="15" s="1"/>
  <c r="F379" i="15" s="1"/>
  <c r="L377" i="15"/>
  <c r="E378" i="15" s="1"/>
  <c r="F378" i="15" s="1"/>
  <c r="G379" i="15" s="1"/>
  <c r="H379" i="15" s="1"/>
  <c r="I379" i="15" s="1"/>
  <c r="K302" i="9"/>
  <c r="A304" i="9"/>
  <c r="K379" i="15" l="1"/>
  <c r="J379" i="15"/>
  <c r="G380" i="15"/>
  <c r="H380" i="15" s="1"/>
  <c r="I380" i="15" s="1"/>
  <c r="K303" i="9"/>
  <c r="A305" i="9"/>
  <c r="J380" i="15" l="1"/>
  <c r="K380" i="15"/>
  <c r="L380" i="15" s="1"/>
  <c r="E381" i="15" s="1"/>
  <c r="F381" i="15" s="1"/>
  <c r="G382" i="15" s="1"/>
  <c r="H382" i="15" s="1"/>
  <c r="I382" i="15" s="1"/>
  <c r="L379" i="15"/>
  <c r="E380" i="15" s="1"/>
  <c r="F380" i="15" s="1"/>
  <c r="G381" i="15" s="1"/>
  <c r="H381" i="15" s="1"/>
  <c r="I381" i="15" s="1"/>
  <c r="K304" i="9"/>
  <c r="A306" i="9"/>
  <c r="K381" i="15" l="1"/>
  <c r="J381" i="15"/>
  <c r="J382" i="15"/>
  <c r="K382" i="15"/>
  <c r="L382" i="15" s="1"/>
  <c r="E383" i="15" s="1"/>
  <c r="F383" i="15" s="1"/>
  <c r="K305" i="9"/>
  <c r="A307" i="9"/>
  <c r="L381" i="15" l="1"/>
  <c r="E382" i="15" s="1"/>
  <c r="F382" i="15" s="1"/>
  <c r="G383" i="15" s="1"/>
  <c r="H383" i="15" s="1"/>
  <c r="I383" i="15" s="1"/>
  <c r="K306" i="9"/>
  <c r="A308" i="9"/>
  <c r="K383" i="15" l="1"/>
  <c r="J383" i="15"/>
  <c r="G384" i="15"/>
  <c r="H384" i="15" s="1"/>
  <c r="I384" i="15" s="1"/>
  <c r="K307" i="9"/>
  <c r="A309" i="9"/>
  <c r="J384" i="15" l="1"/>
  <c r="K384" i="15"/>
  <c r="L383" i="15"/>
  <c r="E384" i="15" s="1"/>
  <c r="F384" i="15" s="1"/>
  <c r="G385" i="15" s="1"/>
  <c r="H385" i="15" s="1"/>
  <c r="I385" i="15" s="1"/>
  <c r="K308" i="9"/>
  <c r="A310" i="9"/>
  <c r="K385" i="15" l="1"/>
  <c r="L385" i="15" s="1"/>
  <c r="E386" i="15" s="1"/>
  <c r="F386" i="15" s="1"/>
  <c r="G387" i="15" s="1"/>
  <c r="H387" i="15" s="1"/>
  <c r="I387" i="15" s="1"/>
  <c r="J385" i="15"/>
  <c r="L384" i="15"/>
  <c r="E385" i="15" s="1"/>
  <c r="F385" i="15" s="1"/>
  <c r="G386" i="15" s="1"/>
  <c r="H386" i="15" s="1"/>
  <c r="I386" i="15" s="1"/>
  <c r="K309" i="9"/>
  <c r="A311" i="9"/>
  <c r="J386" i="15" l="1"/>
  <c r="K386" i="15"/>
  <c r="L386" i="15" s="1"/>
  <c r="E387" i="15" s="1"/>
  <c r="F387" i="15" s="1"/>
  <c r="G388" i="15" s="1"/>
  <c r="H388" i="15" s="1"/>
  <c r="I388" i="15" s="1"/>
  <c r="K387" i="15"/>
  <c r="J387" i="15"/>
  <c r="K310" i="9"/>
  <c r="A312" i="9"/>
  <c r="L387" i="15" l="1"/>
  <c r="E388" i="15" s="1"/>
  <c r="F388" i="15" s="1"/>
  <c r="G389" i="15" s="1"/>
  <c r="H389" i="15" s="1"/>
  <c r="I389" i="15" s="1"/>
  <c r="J388" i="15"/>
  <c r="K388" i="15"/>
  <c r="K311" i="9"/>
  <c r="A313" i="9"/>
  <c r="L388" i="15" l="1"/>
  <c r="E389" i="15" s="1"/>
  <c r="F389" i="15" s="1"/>
  <c r="G390" i="15" s="1"/>
  <c r="H390" i="15" s="1"/>
  <c r="I390" i="15" s="1"/>
  <c r="K389" i="15"/>
  <c r="L389" i="15" s="1"/>
  <c r="E390" i="15" s="1"/>
  <c r="F390" i="15" s="1"/>
  <c r="G391" i="15" s="1"/>
  <c r="H391" i="15" s="1"/>
  <c r="I391" i="15" s="1"/>
  <c r="J389" i="15"/>
  <c r="K312" i="9"/>
  <c r="A314" i="9"/>
  <c r="K391" i="15" l="1"/>
  <c r="J391" i="15"/>
  <c r="J390" i="15"/>
  <c r="K390" i="15"/>
  <c r="L390" i="15" s="1"/>
  <c r="E391" i="15" s="1"/>
  <c r="F391" i="15" s="1"/>
  <c r="G392" i="15" s="1"/>
  <c r="H392" i="15" s="1"/>
  <c r="I392" i="15" s="1"/>
  <c r="K313" i="9"/>
  <c r="A315" i="9"/>
  <c r="J392" i="15" l="1"/>
  <c r="K392" i="15"/>
  <c r="L392" i="15" s="1"/>
  <c r="E393" i="15" s="1"/>
  <c r="F393" i="15" s="1"/>
  <c r="L391" i="15"/>
  <c r="E392" i="15" s="1"/>
  <c r="F392" i="15" s="1"/>
  <c r="G393" i="15" s="1"/>
  <c r="H393" i="15" s="1"/>
  <c r="I393" i="15" s="1"/>
  <c r="K314" i="9"/>
  <c r="A316" i="9"/>
  <c r="K393" i="15" l="1"/>
  <c r="J393" i="15"/>
  <c r="G394" i="15"/>
  <c r="H394" i="15" s="1"/>
  <c r="I394" i="15" s="1"/>
  <c r="K315" i="9"/>
  <c r="A317" i="9"/>
  <c r="J394" i="15" l="1"/>
  <c r="K394" i="15"/>
  <c r="L394" i="15" s="1"/>
  <c r="E395" i="15" s="1"/>
  <c r="F395" i="15" s="1"/>
  <c r="L393" i="15"/>
  <c r="E394" i="15" s="1"/>
  <c r="F394" i="15" s="1"/>
  <c r="G395" i="15" s="1"/>
  <c r="H395" i="15" s="1"/>
  <c r="I395" i="15" s="1"/>
  <c r="K316" i="9"/>
  <c r="A318" i="9"/>
  <c r="K395" i="15" l="1"/>
  <c r="J395" i="15"/>
  <c r="G396" i="15"/>
  <c r="H396" i="15" s="1"/>
  <c r="I396" i="15" s="1"/>
  <c r="K317" i="9"/>
  <c r="A319" i="9"/>
  <c r="J396" i="15" l="1"/>
  <c r="K396" i="15"/>
  <c r="L396" i="15" s="1"/>
  <c r="E397" i="15" s="1"/>
  <c r="F397" i="15" s="1"/>
  <c r="L395" i="15"/>
  <c r="E396" i="15" s="1"/>
  <c r="F396" i="15" s="1"/>
  <c r="G397" i="15" s="1"/>
  <c r="H397" i="15" s="1"/>
  <c r="I397" i="15" s="1"/>
  <c r="K318" i="9"/>
  <c r="A320" i="9"/>
  <c r="K397" i="15" l="1"/>
  <c r="J397" i="15"/>
  <c r="G398" i="15"/>
  <c r="H398" i="15" s="1"/>
  <c r="I398" i="15" s="1"/>
  <c r="K319" i="9"/>
  <c r="A321" i="9"/>
  <c r="J398" i="15" l="1"/>
  <c r="K398" i="15"/>
  <c r="L398" i="15" s="1"/>
  <c r="E399" i="15" s="1"/>
  <c r="F399" i="15" s="1"/>
  <c r="L397" i="15"/>
  <c r="E398" i="15" s="1"/>
  <c r="F398" i="15" s="1"/>
  <c r="G399" i="15" s="1"/>
  <c r="H399" i="15" s="1"/>
  <c r="I399" i="15" s="1"/>
  <c r="K320" i="9"/>
  <c r="A322" i="9"/>
  <c r="K399" i="15" l="1"/>
  <c r="J399" i="15"/>
  <c r="G400" i="15"/>
  <c r="H400" i="15" s="1"/>
  <c r="I400" i="15" s="1"/>
  <c r="K321" i="9"/>
  <c r="A323" i="9"/>
  <c r="J400" i="15" l="1"/>
  <c r="K400" i="15"/>
  <c r="L400" i="15" s="1"/>
  <c r="E401" i="15" s="1"/>
  <c r="F401" i="15" s="1"/>
  <c r="L399" i="15"/>
  <c r="E400" i="15" s="1"/>
  <c r="F400" i="15" s="1"/>
  <c r="G401" i="15" s="1"/>
  <c r="H401" i="15" s="1"/>
  <c r="I401" i="15" s="1"/>
  <c r="K322" i="9"/>
  <c r="A324" i="9"/>
  <c r="K401" i="15" l="1"/>
  <c r="J401" i="15"/>
  <c r="G402" i="15"/>
  <c r="H402" i="15" s="1"/>
  <c r="I402" i="15" s="1"/>
  <c r="K323" i="9"/>
  <c r="A325" i="9"/>
  <c r="J402" i="15" l="1"/>
  <c r="K402" i="15"/>
  <c r="L402" i="15" s="1"/>
  <c r="E403" i="15" s="1"/>
  <c r="F403" i="15" s="1"/>
  <c r="L401" i="15"/>
  <c r="E402" i="15" s="1"/>
  <c r="F402" i="15" s="1"/>
  <c r="G403" i="15" s="1"/>
  <c r="H403" i="15" s="1"/>
  <c r="I403" i="15" s="1"/>
  <c r="K324" i="9"/>
  <c r="A326" i="9"/>
  <c r="K403" i="15" l="1"/>
  <c r="J403" i="15"/>
  <c r="G404" i="15"/>
  <c r="H404" i="15" s="1"/>
  <c r="I404" i="15" s="1"/>
  <c r="K325" i="9"/>
  <c r="A327" i="9"/>
  <c r="J404" i="15" l="1"/>
  <c r="K404" i="15"/>
  <c r="L404" i="15" s="1"/>
  <c r="E405" i="15" s="1"/>
  <c r="F405" i="15" s="1"/>
  <c r="L403" i="15"/>
  <c r="E404" i="15" s="1"/>
  <c r="F404" i="15" s="1"/>
  <c r="G405" i="15" s="1"/>
  <c r="H405" i="15" s="1"/>
  <c r="I405" i="15" s="1"/>
  <c r="K326" i="9"/>
  <c r="A328" i="9"/>
  <c r="K405" i="15" l="1"/>
  <c r="J405" i="15"/>
  <c r="G406" i="15"/>
  <c r="H406" i="15" s="1"/>
  <c r="I406" i="15" s="1"/>
  <c r="K327" i="9"/>
  <c r="A329" i="9"/>
  <c r="J406" i="15" l="1"/>
  <c r="K406" i="15"/>
  <c r="L406" i="15" s="1"/>
  <c r="E407" i="15" s="1"/>
  <c r="F407" i="15" s="1"/>
  <c r="L405" i="15"/>
  <c r="E406" i="15" s="1"/>
  <c r="F406" i="15" s="1"/>
  <c r="G407" i="15" s="1"/>
  <c r="H407" i="15" s="1"/>
  <c r="I407" i="15" s="1"/>
  <c r="K328" i="9"/>
  <c r="A330" i="9"/>
  <c r="K407" i="15" l="1"/>
  <c r="J407" i="15"/>
  <c r="G408" i="15"/>
  <c r="H408" i="15" s="1"/>
  <c r="I408" i="15" s="1"/>
  <c r="K329" i="9"/>
  <c r="A331" i="9"/>
  <c r="J408" i="15" l="1"/>
  <c r="K408" i="15"/>
  <c r="L408" i="15" s="1"/>
  <c r="E409" i="15" s="1"/>
  <c r="F409" i="15" s="1"/>
  <c r="G410" i="15" s="1"/>
  <c r="H410" i="15" s="1"/>
  <c r="I410" i="15" s="1"/>
  <c r="L407" i="15"/>
  <c r="E408" i="15" s="1"/>
  <c r="F408" i="15" s="1"/>
  <c r="G409" i="15" s="1"/>
  <c r="H409" i="15" s="1"/>
  <c r="I409" i="15" s="1"/>
  <c r="K330" i="9"/>
  <c r="A332" i="9"/>
  <c r="K409" i="15" l="1"/>
  <c r="J409" i="15"/>
  <c r="J410" i="15"/>
  <c r="K410" i="15"/>
  <c r="L410" i="15" s="1"/>
  <c r="E411" i="15" s="1"/>
  <c r="F411" i="15" s="1"/>
  <c r="K331" i="9"/>
  <c r="A333" i="9"/>
  <c r="L409" i="15" l="1"/>
  <c r="E410" i="15" s="1"/>
  <c r="F410" i="15" s="1"/>
  <c r="G411" i="15" s="1"/>
  <c r="H411" i="15" s="1"/>
  <c r="I411" i="15" s="1"/>
  <c r="K332" i="9"/>
  <c r="A334" i="9"/>
  <c r="K411" i="15" l="1"/>
  <c r="J411" i="15"/>
  <c r="G412" i="15"/>
  <c r="H412" i="15" s="1"/>
  <c r="I412" i="15" s="1"/>
  <c r="K333" i="9"/>
  <c r="A335" i="9"/>
  <c r="J412" i="15" l="1"/>
  <c r="K412" i="15"/>
  <c r="L412" i="15" s="1"/>
  <c r="E413" i="15" s="1"/>
  <c r="F413" i="15" s="1"/>
  <c r="L411" i="15"/>
  <c r="E412" i="15" s="1"/>
  <c r="F412" i="15" s="1"/>
  <c r="G413" i="15" s="1"/>
  <c r="H413" i="15" s="1"/>
  <c r="I413" i="15" s="1"/>
  <c r="K334" i="9"/>
  <c r="A336" i="9"/>
  <c r="K413" i="15" l="1"/>
  <c r="J413" i="15"/>
  <c r="G414" i="15"/>
  <c r="H414" i="15" s="1"/>
  <c r="I414" i="15" s="1"/>
  <c r="K335" i="9"/>
  <c r="A337" i="9"/>
  <c r="J414" i="15" l="1"/>
  <c r="K414" i="15"/>
  <c r="L414" i="15" s="1"/>
  <c r="E415" i="15" s="1"/>
  <c r="F415" i="15" s="1"/>
  <c r="L413" i="15"/>
  <c r="E414" i="15" s="1"/>
  <c r="F414" i="15" s="1"/>
  <c r="G415" i="15" s="1"/>
  <c r="H415" i="15" s="1"/>
  <c r="I415" i="15" s="1"/>
  <c r="K336" i="9"/>
  <c r="A338" i="9"/>
  <c r="K415" i="15" l="1"/>
  <c r="J415" i="15"/>
  <c r="G416" i="15"/>
  <c r="H416" i="15" s="1"/>
  <c r="I416" i="15" s="1"/>
  <c r="K337" i="9"/>
  <c r="A339" i="9"/>
  <c r="J416" i="15" l="1"/>
  <c r="K416" i="15"/>
  <c r="L416" i="15" s="1"/>
  <c r="E417" i="15" s="1"/>
  <c r="F417" i="15" s="1"/>
  <c r="L415" i="15"/>
  <c r="E416" i="15" s="1"/>
  <c r="F416" i="15" s="1"/>
  <c r="G417" i="15" s="1"/>
  <c r="H417" i="15" s="1"/>
  <c r="I417" i="15" s="1"/>
  <c r="K338" i="9"/>
  <c r="A340" i="9"/>
  <c r="K417" i="15" l="1"/>
  <c r="J417" i="15"/>
  <c r="G418" i="15"/>
  <c r="H418" i="15" s="1"/>
  <c r="I418" i="15" s="1"/>
  <c r="K339" i="9"/>
  <c r="A341" i="9"/>
  <c r="J418" i="15" l="1"/>
  <c r="K418" i="15"/>
  <c r="L418" i="15" s="1"/>
  <c r="E419" i="15" s="1"/>
  <c r="F419" i="15" s="1"/>
  <c r="L417" i="15"/>
  <c r="E418" i="15" s="1"/>
  <c r="F418" i="15" s="1"/>
  <c r="G419" i="15" s="1"/>
  <c r="H419" i="15" s="1"/>
  <c r="I419" i="15" s="1"/>
  <c r="K340" i="9"/>
  <c r="A342" i="9"/>
  <c r="K419" i="15" l="1"/>
  <c r="J419" i="15"/>
  <c r="G420" i="15"/>
  <c r="H420" i="15" s="1"/>
  <c r="I420" i="15" s="1"/>
  <c r="K341" i="9"/>
  <c r="A343" i="9"/>
  <c r="J420" i="15" l="1"/>
  <c r="K420" i="15"/>
  <c r="L420" i="15" s="1"/>
  <c r="E421" i="15" s="1"/>
  <c r="F421" i="15" s="1"/>
  <c r="L419" i="15"/>
  <c r="E420" i="15" s="1"/>
  <c r="F420" i="15" s="1"/>
  <c r="G421" i="15" s="1"/>
  <c r="H421" i="15" s="1"/>
  <c r="I421" i="15" s="1"/>
  <c r="K342" i="9"/>
  <c r="A344" i="9"/>
  <c r="K421" i="15" l="1"/>
  <c r="J421" i="15"/>
  <c r="G422" i="15"/>
  <c r="H422" i="15" s="1"/>
  <c r="I422" i="15" s="1"/>
  <c r="K343" i="9"/>
  <c r="A345" i="9"/>
  <c r="J422" i="15" l="1"/>
  <c r="K422" i="15"/>
  <c r="L422" i="15" s="1"/>
  <c r="E423" i="15" s="1"/>
  <c r="F423" i="15" s="1"/>
  <c r="L421" i="15"/>
  <c r="E422" i="15" s="1"/>
  <c r="F422" i="15" s="1"/>
  <c r="G423" i="15" s="1"/>
  <c r="H423" i="15" s="1"/>
  <c r="I423" i="15" s="1"/>
  <c r="K344" i="9"/>
  <c r="A346" i="9"/>
  <c r="K423" i="15" l="1"/>
  <c r="J423" i="15"/>
  <c r="G424" i="15"/>
  <c r="H424" i="15" s="1"/>
  <c r="I424" i="15" s="1"/>
  <c r="K345" i="9"/>
  <c r="A347" i="9"/>
  <c r="J424" i="15" l="1"/>
  <c r="K424" i="15"/>
  <c r="L424" i="15" s="1"/>
  <c r="E425" i="15" s="1"/>
  <c r="F425" i="15" s="1"/>
  <c r="L423" i="15"/>
  <c r="E424" i="15" s="1"/>
  <c r="F424" i="15" s="1"/>
  <c r="G425" i="15" s="1"/>
  <c r="H425" i="15" s="1"/>
  <c r="I425" i="15" s="1"/>
  <c r="K346" i="9"/>
  <c r="A348" i="9"/>
  <c r="K425" i="15" l="1"/>
  <c r="J425" i="15"/>
  <c r="G426" i="15"/>
  <c r="H426" i="15" s="1"/>
  <c r="I426" i="15" s="1"/>
  <c r="K347" i="9"/>
  <c r="A349" i="9"/>
  <c r="J426" i="15" l="1"/>
  <c r="K426" i="15"/>
  <c r="L426" i="15" s="1"/>
  <c r="E427" i="15" s="1"/>
  <c r="F427" i="15" s="1"/>
  <c r="L425" i="15"/>
  <c r="E426" i="15" s="1"/>
  <c r="F426" i="15" s="1"/>
  <c r="G427" i="15" s="1"/>
  <c r="H427" i="15" s="1"/>
  <c r="I427" i="15" s="1"/>
  <c r="K348" i="9"/>
  <c r="A350" i="9"/>
  <c r="K427" i="15" l="1"/>
  <c r="J427" i="15"/>
  <c r="G428" i="15"/>
  <c r="H428" i="15" s="1"/>
  <c r="I428" i="15" s="1"/>
  <c r="K349" i="9"/>
  <c r="A351" i="9"/>
  <c r="J428" i="15" l="1"/>
  <c r="K428" i="15"/>
  <c r="L428" i="15" s="1"/>
  <c r="E429" i="15" s="1"/>
  <c r="F429" i="15" s="1"/>
  <c r="L427" i="15"/>
  <c r="E428" i="15" s="1"/>
  <c r="F428" i="15" s="1"/>
  <c r="G429" i="15" s="1"/>
  <c r="H429" i="15" s="1"/>
  <c r="I429" i="15" s="1"/>
  <c r="K350" i="9"/>
  <c r="A352" i="9"/>
  <c r="K429" i="15" l="1"/>
  <c r="J429" i="15"/>
  <c r="G430" i="15"/>
  <c r="H430" i="15" s="1"/>
  <c r="I430" i="15" s="1"/>
  <c r="K351" i="9"/>
  <c r="A353" i="9"/>
  <c r="J430" i="15" l="1"/>
  <c r="K430" i="15"/>
  <c r="L430" i="15" s="1"/>
  <c r="E431" i="15" s="1"/>
  <c r="F431" i="15" s="1"/>
  <c r="L429" i="15"/>
  <c r="E430" i="15" s="1"/>
  <c r="F430" i="15" s="1"/>
  <c r="G431" i="15" s="1"/>
  <c r="H431" i="15" s="1"/>
  <c r="I431" i="15" s="1"/>
  <c r="K352" i="9"/>
  <c r="A354" i="9"/>
  <c r="K431" i="15" l="1"/>
  <c r="J431" i="15"/>
  <c r="G432" i="15"/>
  <c r="H432" i="15" s="1"/>
  <c r="I432" i="15" s="1"/>
  <c r="K353" i="9"/>
  <c r="A355" i="9"/>
  <c r="J432" i="15" l="1"/>
  <c r="K432" i="15"/>
  <c r="L432" i="15" s="1"/>
  <c r="E433" i="15" s="1"/>
  <c r="F433" i="15" s="1"/>
  <c r="L431" i="15"/>
  <c r="E432" i="15" s="1"/>
  <c r="F432" i="15" s="1"/>
  <c r="G433" i="15" s="1"/>
  <c r="H433" i="15" s="1"/>
  <c r="I433" i="15" s="1"/>
  <c r="K354" i="9"/>
  <c r="A356" i="9"/>
  <c r="K433" i="15" l="1"/>
  <c r="J433" i="15"/>
  <c r="G434" i="15"/>
  <c r="H434" i="15" s="1"/>
  <c r="I434" i="15" s="1"/>
  <c r="K355" i="9"/>
  <c r="A357" i="9"/>
  <c r="J434" i="15" l="1"/>
  <c r="K434" i="15"/>
  <c r="L434" i="15" s="1"/>
  <c r="E435" i="15" s="1"/>
  <c r="F435" i="15" s="1"/>
  <c r="G436" i="15" s="1"/>
  <c r="L433" i="15"/>
  <c r="E434" i="15" s="1"/>
  <c r="F434" i="15" s="1"/>
  <c r="G435" i="15" s="1"/>
  <c r="H435" i="15" s="1"/>
  <c r="I435" i="15" s="1"/>
  <c r="K356" i="9"/>
  <c r="A358" i="9"/>
  <c r="K435" i="15" l="1"/>
  <c r="J435" i="15"/>
  <c r="H436" i="15"/>
  <c r="I436" i="15" s="1"/>
  <c r="K357" i="9"/>
  <c r="A359" i="9"/>
  <c r="J436" i="15" l="1"/>
  <c r="K436" i="15"/>
  <c r="L436" i="15" s="1"/>
  <c r="E437" i="15" s="1"/>
  <c r="F437" i="15" s="1"/>
  <c r="G438" i="15" s="1"/>
  <c r="H438" i="15" s="1"/>
  <c r="I438" i="15" s="1"/>
  <c r="L435" i="15"/>
  <c r="E436" i="15" s="1"/>
  <c r="F436" i="15" s="1"/>
  <c r="G437" i="15" s="1"/>
  <c r="H437" i="15" s="1"/>
  <c r="I437" i="15" s="1"/>
  <c r="K358" i="9"/>
  <c r="A360" i="9"/>
  <c r="K437" i="15" l="1"/>
  <c r="J437" i="15"/>
  <c r="J438" i="15"/>
  <c r="K438" i="15"/>
  <c r="L438" i="15" s="1"/>
  <c r="E439" i="15" s="1"/>
  <c r="F439" i="15" s="1"/>
  <c r="K359" i="9"/>
  <c r="A361" i="9"/>
  <c r="L437" i="15" l="1"/>
  <c r="E438" i="15" s="1"/>
  <c r="F438" i="15" s="1"/>
  <c r="G439" i="15" s="1"/>
  <c r="H439" i="15" s="1"/>
  <c r="I439" i="15" s="1"/>
  <c r="K360" i="9"/>
  <c r="A362" i="9"/>
  <c r="K439" i="15" l="1"/>
  <c r="J439" i="15"/>
  <c r="G440" i="15"/>
  <c r="H440" i="15" s="1"/>
  <c r="I440" i="15" s="1"/>
  <c r="K361" i="9"/>
  <c r="A363" i="9"/>
  <c r="J440" i="15" l="1"/>
  <c r="K440" i="15"/>
  <c r="L440" i="15" s="1"/>
  <c r="E441" i="15" s="1"/>
  <c r="F441" i="15" s="1"/>
  <c r="L439" i="15"/>
  <c r="E440" i="15" s="1"/>
  <c r="F440" i="15" s="1"/>
  <c r="G441" i="15" s="1"/>
  <c r="H441" i="15" s="1"/>
  <c r="I441" i="15" s="1"/>
  <c r="K362" i="9"/>
  <c r="A364" i="9"/>
  <c r="K441" i="15" l="1"/>
  <c r="J441" i="15"/>
  <c r="G442" i="15"/>
  <c r="H442" i="15" s="1"/>
  <c r="I442" i="15" s="1"/>
  <c r="K363" i="9"/>
  <c r="A365" i="9"/>
  <c r="J442" i="15" l="1"/>
  <c r="K442" i="15"/>
  <c r="L442" i="15" s="1"/>
  <c r="E443" i="15" s="1"/>
  <c r="F443" i="15" s="1"/>
  <c r="G444" i="15" s="1"/>
  <c r="H444" i="15" s="1"/>
  <c r="I444" i="15" s="1"/>
  <c r="L441" i="15"/>
  <c r="E442" i="15" s="1"/>
  <c r="F442" i="15" s="1"/>
  <c r="G443" i="15" s="1"/>
  <c r="H443" i="15" s="1"/>
  <c r="I443" i="15" s="1"/>
  <c r="K364" i="9"/>
  <c r="A366" i="9"/>
  <c r="K443" i="15" l="1"/>
  <c r="J443" i="15"/>
  <c r="J444" i="15"/>
  <c r="K444" i="15"/>
  <c r="L444" i="15" s="1"/>
  <c r="E445" i="15" s="1"/>
  <c r="F445" i="15" s="1"/>
  <c r="K365" i="9"/>
  <c r="A367" i="9"/>
  <c r="L443" i="15" l="1"/>
  <c r="E444" i="15" s="1"/>
  <c r="F444" i="15" s="1"/>
  <c r="G445" i="15" s="1"/>
  <c r="H445" i="15" s="1"/>
  <c r="I445" i="15" s="1"/>
  <c r="K366" i="9"/>
  <c r="A368" i="9"/>
  <c r="K445" i="15" l="1"/>
  <c r="J445" i="15"/>
  <c r="G446" i="15"/>
  <c r="H446" i="15" s="1"/>
  <c r="I446" i="15" s="1"/>
  <c r="K367" i="9"/>
  <c r="A369" i="9"/>
  <c r="J446" i="15" l="1"/>
  <c r="K446" i="15"/>
  <c r="L446" i="15" s="1"/>
  <c r="E447" i="15" s="1"/>
  <c r="F447" i="15" s="1"/>
  <c r="L445" i="15"/>
  <c r="E446" i="15" s="1"/>
  <c r="F446" i="15" s="1"/>
  <c r="G447" i="15" s="1"/>
  <c r="H447" i="15" s="1"/>
  <c r="I447" i="15" s="1"/>
  <c r="K368" i="9"/>
  <c r="A370" i="9"/>
  <c r="K447" i="15" l="1"/>
  <c r="J447" i="15"/>
  <c r="G448" i="15"/>
  <c r="H448" i="15" s="1"/>
  <c r="I448" i="15" s="1"/>
  <c r="K369" i="9"/>
  <c r="A371" i="9"/>
  <c r="J448" i="15" l="1"/>
  <c r="K448" i="15"/>
  <c r="L448" i="15" s="1"/>
  <c r="E449" i="15" s="1"/>
  <c r="F449" i="15" s="1"/>
  <c r="L447" i="15"/>
  <c r="E448" i="15" s="1"/>
  <c r="F448" i="15" s="1"/>
  <c r="G449" i="15" s="1"/>
  <c r="H449" i="15" s="1"/>
  <c r="I449" i="15" s="1"/>
  <c r="K370" i="9"/>
  <c r="A372" i="9"/>
  <c r="K449" i="15" l="1"/>
  <c r="J449" i="15"/>
  <c r="G450" i="15"/>
  <c r="H450" i="15" s="1"/>
  <c r="I450" i="15" s="1"/>
  <c r="K371" i="9"/>
  <c r="A373" i="9"/>
  <c r="J450" i="15" l="1"/>
  <c r="K450" i="15"/>
  <c r="L450" i="15" s="1"/>
  <c r="E451" i="15" s="1"/>
  <c r="F451" i="15" s="1"/>
  <c r="L449" i="15"/>
  <c r="E450" i="15" s="1"/>
  <c r="F450" i="15" s="1"/>
  <c r="G451" i="15" s="1"/>
  <c r="H451" i="15" s="1"/>
  <c r="I451" i="15" s="1"/>
  <c r="K372" i="9"/>
  <c r="A374" i="9"/>
  <c r="K451" i="15" l="1"/>
  <c r="J451" i="15"/>
  <c r="G452" i="15"/>
  <c r="H452" i="15" s="1"/>
  <c r="I452" i="15" s="1"/>
  <c r="K373" i="9"/>
  <c r="A375" i="9"/>
  <c r="J452" i="15" l="1"/>
  <c r="K452" i="15"/>
  <c r="L451" i="15"/>
  <c r="E452" i="15" s="1"/>
  <c r="F452" i="15" s="1"/>
  <c r="G453" i="15" s="1"/>
  <c r="H453" i="15" s="1"/>
  <c r="I453" i="15" s="1"/>
  <c r="K374" i="9"/>
  <c r="A376" i="9"/>
  <c r="K453" i="15" l="1"/>
  <c r="L453" i="15" s="1"/>
  <c r="E454" i="15" s="1"/>
  <c r="F454" i="15" s="1"/>
  <c r="G455" i="15" s="1"/>
  <c r="H455" i="15" s="1"/>
  <c r="I455" i="15" s="1"/>
  <c r="J453" i="15"/>
  <c r="L452" i="15"/>
  <c r="E453" i="15" s="1"/>
  <c r="F453" i="15" s="1"/>
  <c r="G454" i="15" s="1"/>
  <c r="H454" i="15" s="1"/>
  <c r="I454" i="15" s="1"/>
  <c r="K375" i="9"/>
  <c r="A377" i="9"/>
  <c r="K455" i="15" l="1"/>
  <c r="L455" i="15" s="1"/>
  <c r="E456" i="15" s="1"/>
  <c r="F456" i="15" s="1"/>
  <c r="G457" i="15" s="1"/>
  <c r="H457" i="15" s="1"/>
  <c r="I457" i="15" s="1"/>
  <c r="J455" i="15"/>
  <c r="J454" i="15"/>
  <c r="K454" i="15"/>
  <c r="L454" i="15" s="1"/>
  <c r="E455" i="15" s="1"/>
  <c r="F455" i="15" s="1"/>
  <c r="G456" i="15" s="1"/>
  <c r="H456" i="15" s="1"/>
  <c r="I456" i="15" s="1"/>
  <c r="K376" i="9"/>
  <c r="A378" i="9"/>
  <c r="K457" i="15" l="1"/>
  <c r="L457" i="15" s="1"/>
  <c r="E458" i="15" s="1"/>
  <c r="F458" i="15" s="1"/>
  <c r="J457" i="15"/>
  <c r="J456" i="15"/>
  <c r="K456" i="15"/>
  <c r="L456" i="15" s="1"/>
  <c r="E457" i="15" s="1"/>
  <c r="F457" i="15" s="1"/>
  <c r="G458" i="15" s="1"/>
  <c r="H458" i="15" s="1"/>
  <c r="I458" i="15" s="1"/>
  <c r="K377" i="9"/>
  <c r="A379" i="9"/>
  <c r="J458" i="15" l="1"/>
  <c r="K458" i="15"/>
  <c r="L458" i="15" s="1"/>
  <c r="E459" i="15" s="1"/>
  <c r="F459" i="15" s="1"/>
  <c r="G460" i="15" s="1"/>
  <c r="H460" i="15" s="1"/>
  <c r="I460" i="15" s="1"/>
  <c r="G459" i="15"/>
  <c r="H459" i="15" s="1"/>
  <c r="I459" i="15" s="1"/>
  <c r="K378" i="9"/>
  <c r="A380" i="9"/>
  <c r="J460" i="15" l="1"/>
  <c r="K460" i="15"/>
  <c r="L460" i="15" s="1"/>
  <c r="E461" i="15" s="1"/>
  <c r="F461" i="15" s="1"/>
  <c r="K459" i="15"/>
  <c r="J459" i="15"/>
  <c r="K379" i="9"/>
  <c r="A381" i="9"/>
  <c r="L459" i="15" l="1"/>
  <c r="E460" i="15" s="1"/>
  <c r="F460" i="15" s="1"/>
  <c r="G461" i="15" s="1"/>
  <c r="H461" i="15" s="1"/>
  <c r="I461" i="15" s="1"/>
  <c r="K380" i="9"/>
  <c r="A382" i="9"/>
  <c r="K461" i="15" l="1"/>
  <c r="L461" i="15" s="1"/>
  <c r="E462" i="15" s="1"/>
  <c r="F462" i="15" s="1"/>
  <c r="G463" i="15" s="1"/>
  <c r="H463" i="15" s="1"/>
  <c r="I463" i="15" s="1"/>
  <c r="J461" i="15"/>
  <c r="G462" i="15"/>
  <c r="H462" i="15" s="1"/>
  <c r="I462" i="15" s="1"/>
  <c r="K381" i="9"/>
  <c r="A383" i="9"/>
  <c r="J462" i="15" l="1"/>
  <c r="K462" i="15"/>
  <c r="L462" i="15" s="1"/>
  <c r="E463" i="15" s="1"/>
  <c r="F463" i="15" s="1"/>
  <c r="G464" i="15" s="1"/>
  <c r="H464" i="15" s="1"/>
  <c r="I464" i="15" s="1"/>
  <c r="K463" i="15"/>
  <c r="J463" i="15"/>
  <c r="K382" i="9"/>
  <c r="A384" i="9"/>
  <c r="J464" i="15" l="1"/>
  <c r="K464" i="15"/>
  <c r="L463" i="15"/>
  <c r="E464" i="15" s="1"/>
  <c r="F464" i="15" s="1"/>
  <c r="G465" i="15" s="1"/>
  <c r="H465" i="15" s="1"/>
  <c r="I465" i="15" s="1"/>
  <c r="K383" i="9"/>
  <c r="A385" i="9"/>
  <c r="K465" i="15" l="1"/>
  <c r="L465" i="15" s="1"/>
  <c r="E466" i="15" s="1"/>
  <c r="F466" i="15" s="1"/>
  <c r="G467" i="15" s="1"/>
  <c r="H467" i="15" s="1"/>
  <c r="I467" i="15" s="1"/>
  <c r="J465" i="15"/>
  <c r="L464" i="15"/>
  <c r="E465" i="15" s="1"/>
  <c r="F465" i="15" s="1"/>
  <c r="G466" i="15" s="1"/>
  <c r="H466" i="15" s="1"/>
  <c r="I466" i="15" s="1"/>
  <c r="K384" i="9"/>
  <c r="A386" i="9"/>
  <c r="J466" i="15" l="1"/>
  <c r="K466" i="15"/>
  <c r="L466" i="15" s="1"/>
  <c r="E467" i="15" s="1"/>
  <c r="F467" i="15" s="1"/>
  <c r="G468" i="15" s="1"/>
  <c r="H468" i="15" s="1"/>
  <c r="I468" i="15" s="1"/>
  <c r="K467" i="15"/>
  <c r="L467" i="15" s="1"/>
  <c r="E468" i="15" s="1"/>
  <c r="F468" i="15" s="1"/>
  <c r="G469" i="15" s="1"/>
  <c r="H469" i="15" s="1"/>
  <c r="I469" i="15" s="1"/>
  <c r="J467" i="15"/>
  <c r="K385" i="9"/>
  <c r="A387" i="9"/>
  <c r="J468" i="15" l="1"/>
  <c r="K468" i="15"/>
  <c r="L468" i="15" s="1"/>
  <c r="E469" i="15" s="1"/>
  <c r="F469" i="15" s="1"/>
  <c r="G470" i="15" s="1"/>
  <c r="H470" i="15" s="1"/>
  <c r="I470" i="15" s="1"/>
  <c r="K469" i="15"/>
  <c r="J469" i="15"/>
  <c r="K386" i="9"/>
  <c r="A388" i="9"/>
  <c r="J470" i="15" l="1"/>
  <c r="K470" i="15"/>
  <c r="L470" i="15" s="1"/>
  <c r="E471" i="15" s="1"/>
  <c r="F471" i="15" s="1"/>
  <c r="L469" i="15"/>
  <c r="E470" i="15" s="1"/>
  <c r="F470" i="15" s="1"/>
  <c r="G471" i="15" s="1"/>
  <c r="H471" i="15" s="1"/>
  <c r="I471" i="15" s="1"/>
  <c r="K387" i="9"/>
  <c r="A389" i="9"/>
  <c r="K471" i="15" l="1"/>
  <c r="J471" i="15"/>
  <c r="G472" i="15"/>
  <c r="H472" i="15" s="1"/>
  <c r="I472" i="15" s="1"/>
  <c r="K388" i="9"/>
  <c r="A390" i="9"/>
  <c r="J472" i="15" l="1"/>
  <c r="K472" i="15"/>
  <c r="L471" i="15"/>
  <c r="E472" i="15" s="1"/>
  <c r="F472" i="15" s="1"/>
  <c r="G473" i="15" s="1"/>
  <c r="H473" i="15" s="1"/>
  <c r="I473" i="15" s="1"/>
  <c r="K389" i="9"/>
  <c r="A391" i="9"/>
  <c r="K473" i="15" l="1"/>
  <c r="L473" i="15" s="1"/>
  <c r="E474" i="15" s="1"/>
  <c r="F474" i="15" s="1"/>
  <c r="G475" i="15" s="1"/>
  <c r="H475" i="15" s="1"/>
  <c r="I475" i="15" s="1"/>
  <c r="J473" i="15"/>
  <c r="L472" i="15"/>
  <c r="E473" i="15" s="1"/>
  <c r="F473" i="15" s="1"/>
  <c r="G474" i="15" s="1"/>
  <c r="H474" i="15" s="1"/>
  <c r="I474" i="15" s="1"/>
  <c r="K390" i="9"/>
  <c r="A392" i="9"/>
  <c r="K475" i="15" l="1"/>
  <c r="L475" i="15" s="1"/>
  <c r="E476" i="15" s="1"/>
  <c r="F476" i="15" s="1"/>
  <c r="G477" i="15" s="1"/>
  <c r="H477" i="15" s="1"/>
  <c r="I477" i="15" s="1"/>
  <c r="J475" i="15"/>
  <c r="J474" i="15"/>
  <c r="K474" i="15"/>
  <c r="L474" i="15" s="1"/>
  <c r="E475" i="15" s="1"/>
  <c r="F475" i="15" s="1"/>
  <c r="G476" i="15" s="1"/>
  <c r="H476" i="15" s="1"/>
  <c r="I476" i="15" s="1"/>
  <c r="K391" i="9"/>
  <c r="A393" i="9"/>
  <c r="J476" i="15" l="1"/>
  <c r="K476" i="15"/>
  <c r="L476" i="15" s="1"/>
  <c r="E477" i="15" s="1"/>
  <c r="F477" i="15" s="1"/>
  <c r="G478" i="15" s="1"/>
  <c r="H478" i="15" s="1"/>
  <c r="I478" i="15" s="1"/>
  <c r="K477" i="15"/>
  <c r="J477" i="15"/>
  <c r="K392" i="9"/>
  <c r="A394" i="9"/>
  <c r="J478" i="15" l="1"/>
  <c r="K478" i="15"/>
  <c r="L478" i="15" s="1"/>
  <c r="E479" i="15" s="1"/>
  <c r="F479" i="15" s="1"/>
  <c r="G480" i="15" s="1"/>
  <c r="H480" i="15" s="1"/>
  <c r="I480" i="15" s="1"/>
  <c r="L477" i="15"/>
  <c r="E478" i="15" s="1"/>
  <c r="F478" i="15" s="1"/>
  <c r="G479" i="15" s="1"/>
  <c r="H479" i="15" s="1"/>
  <c r="I479" i="15" s="1"/>
  <c r="K393" i="9"/>
  <c r="A395" i="9"/>
  <c r="K479" i="15" l="1"/>
  <c r="J479" i="15"/>
  <c r="J480" i="15"/>
  <c r="K480" i="15"/>
  <c r="L480" i="15" s="1"/>
  <c r="E481" i="15" s="1"/>
  <c r="F481" i="15" s="1"/>
  <c r="K394" i="9"/>
  <c r="A396" i="9"/>
  <c r="L479" i="15" l="1"/>
  <c r="E480" i="15" s="1"/>
  <c r="F480" i="15" s="1"/>
  <c r="G481" i="15" s="1"/>
  <c r="H481" i="15" s="1"/>
  <c r="I481" i="15" s="1"/>
  <c r="K395" i="9"/>
  <c r="A397" i="9"/>
  <c r="K481" i="15" l="1"/>
  <c r="J481" i="15"/>
  <c r="G482" i="15"/>
  <c r="H482" i="15" s="1"/>
  <c r="I482" i="15" s="1"/>
  <c r="K396" i="9"/>
  <c r="A398" i="9"/>
  <c r="J482" i="15" l="1"/>
  <c r="K482" i="15"/>
  <c r="L482" i="15" s="1"/>
  <c r="E483" i="15" s="1"/>
  <c r="F483" i="15" s="1"/>
  <c r="L481" i="15"/>
  <c r="E482" i="15" s="1"/>
  <c r="F482" i="15" s="1"/>
  <c r="G483" i="15" s="1"/>
  <c r="H483" i="15" s="1"/>
  <c r="I483" i="15" s="1"/>
  <c r="K397" i="9"/>
  <c r="A399" i="9"/>
  <c r="K483" i="15" l="1"/>
  <c r="J483" i="15"/>
  <c r="G484" i="15"/>
  <c r="H484" i="15" s="1"/>
  <c r="I484" i="15" s="1"/>
  <c r="K398" i="9"/>
  <c r="A400" i="9"/>
  <c r="J484" i="15" l="1"/>
  <c r="K484" i="15"/>
  <c r="L484" i="15" s="1"/>
  <c r="E485" i="15" s="1"/>
  <c r="F485" i="15" s="1"/>
  <c r="L483" i="15"/>
  <c r="E484" i="15" s="1"/>
  <c r="F484" i="15" s="1"/>
  <c r="G485" i="15" s="1"/>
  <c r="H485" i="15" s="1"/>
  <c r="I485" i="15" s="1"/>
  <c r="K399" i="9"/>
  <c r="A401" i="9"/>
  <c r="K485" i="15" l="1"/>
  <c r="J485" i="15"/>
  <c r="G486" i="15"/>
  <c r="H486" i="15" s="1"/>
  <c r="I486" i="15" s="1"/>
  <c r="K400" i="9"/>
  <c r="A402" i="9"/>
  <c r="J486" i="15" l="1"/>
  <c r="K486" i="15"/>
  <c r="L486" i="15" s="1"/>
  <c r="E487" i="15" s="1"/>
  <c r="F487" i="15" s="1"/>
  <c r="L485" i="15"/>
  <c r="E486" i="15" s="1"/>
  <c r="F486" i="15" s="1"/>
  <c r="G487" i="15" s="1"/>
  <c r="H487" i="15" s="1"/>
  <c r="I487" i="15" s="1"/>
  <c r="K401" i="9"/>
  <c r="A403" i="9"/>
  <c r="K487" i="15" l="1"/>
  <c r="J487" i="15"/>
  <c r="G488" i="15"/>
  <c r="H488" i="15" s="1"/>
  <c r="I488" i="15" s="1"/>
  <c r="K402" i="9"/>
  <c r="A404" i="9"/>
  <c r="J488" i="15" l="1"/>
  <c r="K488" i="15"/>
  <c r="L488" i="15" s="1"/>
  <c r="E489" i="15" s="1"/>
  <c r="F489" i="15" s="1"/>
  <c r="L487" i="15"/>
  <c r="E488" i="15" s="1"/>
  <c r="F488" i="15" s="1"/>
  <c r="G489" i="15" s="1"/>
  <c r="H489" i="15" s="1"/>
  <c r="I489" i="15" s="1"/>
  <c r="K403" i="9"/>
  <c r="A405" i="9"/>
  <c r="K489" i="15" l="1"/>
  <c r="J489" i="15"/>
  <c r="G490" i="15"/>
  <c r="H490" i="15" s="1"/>
  <c r="I490" i="15" s="1"/>
  <c r="K404" i="9"/>
  <c r="A406" i="9"/>
  <c r="J490" i="15" l="1"/>
  <c r="K490" i="15"/>
  <c r="L490" i="15" s="1"/>
  <c r="E491" i="15" s="1"/>
  <c r="F491" i="15" s="1"/>
  <c r="G492" i="15" s="1"/>
  <c r="H492" i="15" s="1"/>
  <c r="I492" i="15" s="1"/>
  <c r="L489" i="15"/>
  <c r="E490" i="15" s="1"/>
  <c r="F490" i="15" s="1"/>
  <c r="G491" i="15" s="1"/>
  <c r="H491" i="15" s="1"/>
  <c r="I491" i="15" s="1"/>
  <c r="K405" i="9"/>
  <c r="A407" i="9"/>
  <c r="K491" i="15" l="1"/>
  <c r="J491" i="15"/>
  <c r="J492" i="15"/>
  <c r="K492" i="15"/>
  <c r="L492" i="15" s="1"/>
  <c r="E493" i="15" s="1"/>
  <c r="F493" i="15" s="1"/>
  <c r="K406" i="9"/>
  <c r="A408" i="9"/>
  <c r="L491" i="15" l="1"/>
  <c r="E492" i="15" s="1"/>
  <c r="F492" i="15" s="1"/>
  <c r="G493" i="15" s="1"/>
  <c r="H493" i="15" s="1"/>
  <c r="I493" i="15" s="1"/>
  <c r="K407" i="9"/>
  <c r="A409" i="9"/>
  <c r="K493" i="15" l="1"/>
  <c r="J493" i="15"/>
  <c r="G494" i="15"/>
  <c r="H494" i="15" s="1"/>
  <c r="I494" i="15" s="1"/>
  <c r="K408" i="9"/>
  <c r="A410" i="9"/>
  <c r="J494" i="15" l="1"/>
  <c r="K494" i="15"/>
  <c r="L494" i="15" s="1"/>
  <c r="E495" i="15" s="1"/>
  <c r="F495" i="15" s="1"/>
  <c r="L493" i="15"/>
  <c r="E494" i="15" s="1"/>
  <c r="F494" i="15" s="1"/>
  <c r="G495" i="15" s="1"/>
  <c r="H495" i="15" s="1"/>
  <c r="I495" i="15" s="1"/>
  <c r="K409" i="9"/>
  <c r="A411" i="9"/>
  <c r="K495" i="15" l="1"/>
  <c r="J495" i="15"/>
  <c r="G496" i="15"/>
  <c r="H496" i="15" s="1"/>
  <c r="I496" i="15" s="1"/>
  <c r="K410" i="9"/>
  <c r="A412" i="9"/>
  <c r="J496" i="15" l="1"/>
  <c r="K496" i="15"/>
  <c r="L496" i="15" s="1"/>
  <c r="E497" i="15" s="1"/>
  <c r="F497" i="15" s="1"/>
  <c r="L495" i="15"/>
  <c r="E496" i="15" s="1"/>
  <c r="F496" i="15" s="1"/>
  <c r="G497" i="15" s="1"/>
  <c r="H497" i="15" s="1"/>
  <c r="I497" i="15" s="1"/>
  <c r="K411" i="9"/>
  <c r="A413" i="9"/>
  <c r="K497" i="15" l="1"/>
  <c r="J497" i="15"/>
  <c r="G498" i="15"/>
  <c r="H498" i="15" s="1"/>
  <c r="I498" i="15" s="1"/>
  <c r="K412" i="9"/>
  <c r="A414" i="9"/>
  <c r="J498" i="15" l="1"/>
  <c r="K498" i="15"/>
  <c r="L498" i="15" s="1"/>
  <c r="E499" i="15" s="1"/>
  <c r="F499" i="15" s="1"/>
  <c r="L497" i="15"/>
  <c r="E498" i="15" s="1"/>
  <c r="F498" i="15" s="1"/>
  <c r="G499" i="15" s="1"/>
  <c r="H499" i="15" s="1"/>
  <c r="I499" i="15" s="1"/>
  <c r="K413" i="9"/>
  <c r="A415" i="9"/>
  <c r="K499" i="15" l="1"/>
  <c r="J499" i="15"/>
  <c r="G500" i="15"/>
  <c r="H500" i="15" s="1"/>
  <c r="I500" i="15" s="1"/>
  <c r="K414" i="9"/>
  <c r="A416" i="9"/>
  <c r="J500" i="15" l="1"/>
  <c r="K500" i="15"/>
  <c r="L500" i="15" s="1"/>
  <c r="E501" i="15" s="1"/>
  <c r="F501" i="15" s="1"/>
  <c r="L499" i="15"/>
  <c r="E500" i="15" s="1"/>
  <c r="F500" i="15" s="1"/>
  <c r="G501" i="15" s="1"/>
  <c r="H501" i="15" s="1"/>
  <c r="I501" i="15" s="1"/>
  <c r="K415" i="9"/>
  <c r="A417" i="9"/>
  <c r="K501" i="15" l="1"/>
  <c r="J501" i="15"/>
  <c r="G502" i="15"/>
  <c r="H502" i="15" s="1"/>
  <c r="I502" i="15" s="1"/>
  <c r="K416" i="9"/>
  <c r="A418" i="9"/>
  <c r="J502" i="15" l="1"/>
  <c r="K502" i="15"/>
  <c r="L502" i="15" s="1"/>
  <c r="E503" i="15" s="1"/>
  <c r="F503" i="15" s="1"/>
  <c r="G504" i="15" s="1"/>
  <c r="H504" i="15" s="1"/>
  <c r="I504" i="15" s="1"/>
  <c r="L501" i="15"/>
  <c r="E502" i="15" s="1"/>
  <c r="F502" i="15" s="1"/>
  <c r="G503" i="15" s="1"/>
  <c r="H503" i="15" s="1"/>
  <c r="I503" i="15" s="1"/>
  <c r="K417" i="9"/>
  <c r="A419" i="9"/>
  <c r="K503" i="15" l="1"/>
  <c r="J503" i="15"/>
  <c r="J504" i="15"/>
  <c r="K504" i="15"/>
  <c r="L504" i="15" s="1"/>
  <c r="E505" i="15" s="1"/>
  <c r="F505" i="15" s="1"/>
  <c r="K418" i="9"/>
  <c r="A420" i="9"/>
  <c r="L503" i="15" l="1"/>
  <c r="E504" i="15" s="1"/>
  <c r="F504" i="15" s="1"/>
  <c r="G505" i="15" s="1"/>
  <c r="H505" i="15" s="1"/>
  <c r="I505" i="15" s="1"/>
  <c r="K419" i="9"/>
  <c r="A421" i="9"/>
  <c r="K505" i="15" l="1"/>
  <c r="J505" i="15"/>
  <c r="G506" i="15"/>
  <c r="H506" i="15" s="1"/>
  <c r="I506" i="15" s="1"/>
  <c r="K420" i="9"/>
  <c r="A422" i="9"/>
  <c r="J506" i="15" l="1"/>
  <c r="K506" i="15"/>
  <c r="L506" i="15" s="1"/>
  <c r="E507" i="15" s="1"/>
  <c r="F507" i="15" s="1"/>
  <c r="G508" i="15" s="1"/>
  <c r="H508" i="15" s="1"/>
  <c r="I508" i="15" s="1"/>
  <c r="L505" i="15"/>
  <c r="E506" i="15" s="1"/>
  <c r="F506" i="15" s="1"/>
  <c r="G507" i="15" s="1"/>
  <c r="H507" i="15" s="1"/>
  <c r="I507" i="15" s="1"/>
  <c r="K421" i="9"/>
  <c r="A423" i="9"/>
  <c r="K507" i="15" l="1"/>
  <c r="J507" i="15"/>
  <c r="J508" i="15"/>
  <c r="K508" i="15"/>
  <c r="L508" i="15" s="1"/>
  <c r="E509" i="15" s="1"/>
  <c r="F509" i="15" s="1"/>
  <c r="K422" i="9"/>
  <c r="A424" i="9"/>
  <c r="L507" i="15" l="1"/>
  <c r="E508" i="15" s="1"/>
  <c r="F508" i="15" s="1"/>
  <c r="G509" i="15" s="1"/>
  <c r="H509" i="15" s="1"/>
  <c r="I509" i="15" s="1"/>
  <c r="K423" i="9"/>
  <c r="A425" i="9"/>
  <c r="K509" i="15" l="1"/>
  <c r="J509" i="15"/>
  <c r="G510" i="15"/>
  <c r="H510" i="15" s="1"/>
  <c r="I510" i="15" s="1"/>
  <c r="K424" i="9"/>
  <c r="A426" i="9"/>
  <c r="J510" i="15" l="1"/>
  <c r="K510" i="15"/>
  <c r="L510" i="15" s="1"/>
  <c r="E511" i="15" s="1"/>
  <c r="F511" i="15" s="1"/>
  <c r="L509" i="15"/>
  <c r="E510" i="15" s="1"/>
  <c r="F510" i="15" s="1"/>
  <c r="G511" i="15" s="1"/>
  <c r="H511" i="15" s="1"/>
  <c r="I511" i="15" s="1"/>
  <c r="K425" i="9"/>
  <c r="A427" i="9"/>
  <c r="K511" i="15" l="1"/>
  <c r="J511" i="15"/>
  <c r="G512" i="15"/>
  <c r="H512" i="15" s="1"/>
  <c r="I512" i="15" s="1"/>
  <c r="K426" i="9"/>
  <c r="A428" i="9"/>
  <c r="J512" i="15" l="1"/>
  <c r="K512" i="15"/>
  <c r="L512" i="15" s="1"/>
  <c r="E513" i="15" s="1"/>
  <c r="F513" i="15" s="1"/>
  <c r="G514" i="15" s="1"/>
  <c r="H514" i="15" s="1"/>
  <c r="I514" i="15" s="1"/>
  <c r="L511" i="15"/>
  <c r="E512" i="15" s="1"/>
  <c r="F512" i="15" s="1"/>
  <c r="G513" i="15" s="1"/>
  <c r="H513" i="15" s="1"/>
  <c r="I513" i="15" s="1"/>
  <c r="K427" i="9"/>
  <c r="A429" i="9"/>
  <c r="K513" i="15" l="1"/>
  <c r="J513" i="15"/>
  <c r="J514" i="15"/>
  <c r="K514" i="15"/>
  <c r="L514" i="15" s="1"/>
  <c r="E515" i="15" s="1"/>
  <c r="F515" i="15" s="1"/>
  <c r="K428" i="9"/>
  <c r="A430" i="9"/>
  <c r="L513" i="15" l="1"/>
  <c r="E514" i="15" s="1"/>
  <c r="F514" i="15" s="1"/>
  <c r="G515" i="15" s="1"/>
  <c r="H515" i="15" s="1"/>
  <c r="I515" i="15" s="1"/>
  <c r="K429" i="9"/>
  <c r="A431" i="9"/>
  <c r="K515" i="15" l="1"/>
  <c r="J515" i="15"/>
  <c r="G516" i="15"/>
  <c r="H516" i="15" s="1"/>
  <c r="I516" i="15" s="1"/>
  <c r="K430" i="9"/>
  <c r="A432" i="9"/>
  <c r="J516" i="15" l="1"/>
  <c r="K516" i="15"/>
  <c r="L516" i="15" s="1"/>
  <c r="E517" i="15" s="1"/>
  <c r="F517" i="15" s="1"/>
  <c r="L515" i="15"/>
  <c r="E516" i="15" s="1"/>
  <c r="F516" i="15" s="1"/>
  <c r="G517" i="15" s="1"/>
  <c r="H517" i="15" s="1"/>
  <c r="I517" i="15" s="1"/>
  <c r="K431" i="9"/>
  <c r="A433" i="9"/>
  <c r="K517" i="15" l="1"/>
  <c r="J517" i="15"/>
  <c r="G518" i="15"/>
  <c r="H518" i="15" s="1"/>
  <c r="I518" i="15" s="1"/>
  <c r="K432" i="9"/>
  <c r="A434" i="9"/>
  <c r="J518" i="15" l="1"/>
  <c r="K518" i="15"/>
  <c r="L518" i="15" s="1"/>
  <c r="E519" i="15" s="1"/>
  <c r="F519" i="15" s="1"/>
  <c r="L517" i="15"/>
  <c r="E518" i="15" s="1"/>
  <c r="F518" i="15" s="1"/>
  <c r="G519" i="15" s="1"/>
  <c r="H519" i="15" s="1"/>
  <c r="I519" i="15" s="1"/>
  <c r="K433" i="9"/>
  <c r="A435" i="9"/>
  <c r="K519" i="15" l="1"/>
  <c r="J519" i="15"/>
  <c r="G520" i="15"/>
  <c r="H520" i="15" s="1"/>
  <c r="I520" i="15" s="1"/>
  <c r="K434" i="9"/>
  <c r="A436" i="9"/>
  <c r="J520" i="15" l="1"/>
  <c r="K520" i="15"/>
  <c r="L520" i="15" s="1"/>
  <c r="E521" i="15" s="1"/>
  <c r="F521" i="15" s="1"/>
  <c r="G522" i="15" s="1"/>
  <c r="H522" i="15" s="1"/>
  <c r="I522" i="15" s="1"/>
  <c r="L519" i="15"/>
  <c r="E520" i="15" s="1"/>
  <c r="F520" i="15" s="1"/>
  <c r="G521" i="15" s="1"/>
  <c r="H521" i="15" s="1"/>
  <c r="I521" i="15" s="1"/>
  <c r="K435" i="9"/>
  <c r="A437" i="9"/>
  <c r="K521" i="15" l="1"/>
  <c r="J521" i="15"/>
  <c r="J522" i="15"/>
  <c r="K522" i="15"/>
  <c r="L522" i="15" s="1"/>
  <c r="E523" i="15" s="1"/>
  <c r="F523" i="15" s="1"/>
  <c r="K436" i="9"/>
  <c r="A438" i="9"/>
  <c r="L521" i="15" l="1"/>
  <c r="E522" i="15" s="1"/>
  <c r="F522" i="15" s="1"/>
  <c r="G523" i="15" s="1"/>
  <c r="H523" i="15" s="1"/>
  <c r="I523" i="15" s="1"/>
  <c r="K437" i="9"/>
  <c r="A439" i="9"/>
  <c r="K523" i="15" l="1"/>
  <c r="J523" i="15"/>
  <c r="G524" i="15"/>
  <c r="H524" i="15" s="1"/>
  <c r="I524" i="15" s="1"/>
  <c r="K438" i="9"/>
  <c r="A440" i="9"/>
  <c r="J524" i="15" l="1"/>
  <c r="K524" i="15"/>
  <c r="L524" i="15" s="1"/>
  <c r="E525" i="15" s="1"/>
  <c r="F525" i="15" s="1"/>
  <c r="L523" i="15"/>
  <c r="E524" i="15" s="1"/>
  <c r="F524" i="15" s="1"/>
  <c r="G525" i="15" s="1"/>
  <c r="H525" i="15" s="1"/>
  <c r="I525" i="15" s="1"/>
  <c r="K439" i="9"/>
  <c r="A441" i="9"/>
  <c r="K525" i="15" l="1"/>
  <c r="J525" i="15"/>
  <c r="G526" i="15"/>
  <c r="H526" i="15" s="1"/>
  <c r="I526" i="15" s="1"/>
  <c r="K440" i="9"/>
  <c r="A442" i="9"/>
  <c r="J526" i="15" l="1"/>
  <c r="K526" i="15"/>
  <c r="L526" i="15" s="1"/>
  <c r="E527" i="15" s="1"/>
  <c r="F527" i="15" s="1"/>
  <c r="L525" i="15"/>
  <c r="E526" i="15" s="1"/>
  <c r="F526" i="15" s="1"/>
  <c r="G527" i="15" s="1"/>
  <c r="H527" i="15" s="1"/>
  <c r="I527" i="15" s="1"/>
  <c r="K441" i="9"/>
  <c r="A443" i="9"/>
  <c r="K527" i="15" l="1"/>
  <c r="J527" i="15"/>
  <c r="G528" i="15"/>
  <c r="H528" i="15" s="1"/>
  <c r="I528" i="15" s="1"/>
  <c r="K442" i="9"/>
  <c r="A444" i="9"/>
  <c r="J528" i="15" l="1"/>
  <c r="K528" i="15"/>
  <c r="L528" i="15" s="1"/>
  <c r="E529" i="15" s="1"/>
  <c r="F529" i="15" s="1"/>
  <c r="L527" i="15"/>
  <c r="E528" i="15" s="1"/>
  <c r="F528" i="15" s="1"/>
  <c r="G529" i="15" s="1"/>
  <c r="H529" i="15" s="1"/>
  <c r="I529" i="15" s="1"/>
  <c r="K443" i="9"/>
  <c r="A445" i="9"/>
  <c r="K529" i="15" l="1"/>
  <c r="J529" i="15"/>
  <c r="G530" i="15"/>
  <c r="H530" i="15" s="1"/>
  <c r="I530" i="15" s="1"/>
  <c r="K444" i="9"/>
  <c r="A446" i="9"/>
  <c r="J530" i="15" l="1"/>
  <c r="K530" i="15"/>
  <c r="L530" i="15" s="1"/>
  <c r="E531" i="15" s="1"/>
  <c r="F531" i="15" s="1"/>
  <c r="L529" i="15"/>
  <c r="E530" i="15" s="1"/>
  <c r="F530" i="15" s="1"/>
  <c r="G531" i="15" s="1"/>
  <c r="H531" i="15" s="1"/>
  <c r="I531" i="15" s="1"/>
  <c r="K445" i="9"/>
  <c r="A447" i="9"/>
  <c r="K531" i="15" l="1"/>
  <c r="J531" i="15"/>
  <c r="G532" i="15"/>
  <c r="H532" i="15" s="1"/>
  <c r="I532" i="15" s="1"/>
  <c r="K446" i="9"/>
  <c r="A448" i="9"/>
  <c r="J532" i="15" l="1"/>
  <c r="K532" i="15"/>
  <c r="L532" i="15" s="1"/>
  <c r="E533" i="15" s="1"/>
  <c r="F533" i="15" s="1"/>
  <c r="L531" i="15"/>
  <c r="E532" i="15" s="1"/>
  <c r="F532" i="15" s="1"/>
  <c r="G533" i="15" s="1"/>
  <c r="H533" i="15" s="1"/>
  <c r="I533" i="15" s="1"/>
  <c r="K447" i="9"/>
  <c r="A449" i="9"/>
  <c r="K533" i="15" l="1"/>
  <c r="J533" i="15"/>
  <c r="G534" i="15"/>
  <c r="H534" i="15" s="1"/>
  <c r="I534" i="15" s="1"/>
  <c r="K448" i="9"/>
  <c r="A450" i="9"/>
  <c r="J534" i="15" l="1"/>
  <c r="K534" i="15"/>
  <c r="L534" i="15" s="1"/>
  <c r="E535" i="15" s="1"/>
  <c r="F535" i="15" s="1"/>
  <c r="L533" i="15"/>
  <c r="E534" i="15" s="1"/>
  <c r="F534" i="15" s="1"/>
  <c r="G535" i="15" s="1"/>
  <c r="H535" i="15" s="1"/>
  <c r="I535" i="15" s="1"/>
  <c r="K449" i="9"/>
  <c r="A451" i="9"/>
  <c r="K535" i="15" l="1"/>
  <c r="J535" i="15"/>
  <c r="G536" i="15"/>
  <c r="H536" i="15" s="1"/>
  <c r="I536" i="15" s="1"/>
  <c r="K450" i="9"/>
  <c r="A452" i="9"/>
  <c r="J536" i="15" l="1"/>
  <c r="K536" i="15"/>
  <c r="L536" i="15" s="1"/>
  <c r="E537" i="15" s="1"/>
  <c r="F537" i="15" s="1"/>
  <c r="L535" i="15"/>
  <c r="E536" i="15" s="1"/>
  <c r="F536" i="15" s="1"/>
  <c r="G537" i="15" s="1"/>
  <c r="H537" i="15" s="1"/>
  <c r="I537" i="15" s="1"/>
  <c r="K451" i="9"/>
  <c r="A453" i="9"/>
  <c r="K537" i="15" l="1"/>
  <c r="J537" i="15"/>
  <c r="G538" i="15"/>
  <c r="H538" i="15" s="1"/>
  <c r="I538" i="15" s="1"/>
  <c r="K452" i="9"/>
  <c r="A454" i="9"/>
  <c r="J538" i="15" l="1"/>
  <c r="K538" i="15"/>
  <c r="L538" i="15" s="1"/>
  <c r="E539" i="15" s="1"/>
  <c r="F539" i="15" s="1"/>
  <c r="L537" i="15"/>
  <c r="E538" i="15" s="1"/>
  <c r="F538" i="15" s="1"/>
  <c r="G539" i="15" s="1"/>
  <c r="H539" i="15" s="1"/>
  <c r="I539" i="15" s="1"/>
  <c r="K453" i="9"/>
  <c r="A455" i="9"/>
  <c r="K539" i="15" l="1"/>
  <c r="J539" i="15"/>
  <c r="G540" i="15"/>
  <c r="H540" i="15" s="1"/>
  <c r="I540" i="15" s="1"/>
  <c r="K454" i="9"/>
  <c r="A456" i="9"/>
  <c r="J540" i="15" l="1"/>
  <c r="K540" i="15"/>
  <c r="L540" i="15" s="1"/>
  <c r="E541" i="15" s="1"/>
  <c r="F541" i="15" s="1"/>
  <c r="L539" i="15"/>
  <c r="E540" i="15" s="1"/>
  <c r="F540" i="15" s="1"/>
  <c r="G541" i="15" s="1"/>
  <c r="H541" i="15" s="1"/>
  <c r="I541" i="15" s="1"/>
  <c r="K455" i="9"/>
  <c r="A457" i="9"/>
  <c r="K541" i="15" l="1"/>
  <c r="J541" i="15"/>
  <c r="G542" i="15"/>
  <c r="H542" i="15" s="1"/>
  <c r="I542" i="15" s="1"/>
  <c r="K456" i="9"/>
  <c r="A458" i="9"/>
  <c r="J542" i="15" l="1"/>
  <c r="K542" i="15"/>
  <c r="L542" i="15" s="1"/>
  <c r="E543" i="15" s="1"/>
  <c r="F543" i="15" s="1"/>
  <c r="L541" i="15"/>
  <c r="E542" i="15" s="1"/>
  <c r="F542" i="15" s="1"/>
  <c r="G543" i="15" s="1"/>
  <c r="H543" i="15" s="1"/>
  <c r="I543" i="15" s="1"/>
  <c r="K457" i="9"/>
  <c r="A459" i="9"/>
  <c r="K543" i="15" l="1"/>
  <c r="J543" i="15"/>
  <c r="G544" i="15"/>
  <c r="H544" i="15" s="1"/>
  <c r="I544" i="15" s="1"/>
  <c r="K458" i="9"/>
  <c r="A460" i="9"/>
  <c r="J544" i="15" l="1"/>
  <c r="K544" i="15"/>
  <c r="L544" i="15" s="1"/>
  <c r="E545" i="15" s="1"/>
  <c r="F545" i="15" s="1"/>
  <c r="L543" i="15"/>
  <c r="E544" i="15" s="1"/>
  <c r="F544" i="15" s="1"/>
  <c r="G545" i="15" s="1"/>
  <c r="H545" i="15" s="1"/>
  <c r="I545" i="15" s="1"/>
  <c r="K459" i="9"/>
  <c r="A461" i="9"/>
  <c r="K545" i="15" l="1"/>
  <c r="J545" i="15"/>
  <c r="G546" i="15"/>
  <c r="H546" i="15" s="1"/>
  <c r="I546" i="15" s="1"/>
  <c r="K460" i="9"/>
  <c r="A462" i="9"/>
  <c r="J546" i="15" l="1"/>
  <c r="K546" i="15"/>
  <c r="L546" i="15" s="1"/>
  <c r="E547" i="15" s="1"/>
  <c r="F547" i="15" s="1"/>
  <c r="L545" i="15"/>
  <c r="E546" i="15" s="1"/>
  <c r="F546" i="15" s="1"/>
  <c r="G547" i="15" s="1"/>
  <c r="H547" i="15" s="1"/>
  <c r="I547" i="15" s="1"/>
  <c r="K461" i="9"/>
  <c r="A463" i="9"/>
  <c r="K547" i="15" l="1"/>
  <c r="J547" i="15"/>
  <c r="G548" i="15"/>
  <c r="H548" i="15" s="1"/>
  <c r="I548" i="15" s="1"/>
  <c r="K462" i="9"/>
  <c r="A464" i="9"/>
  <c r="J548" i="15" l="1"/>
  <c r="K548" i="15"/>
  <c r="L548" i="15" s="1"/>
  <c r="E549" i="15" s="1"/>
  <c r="F549" i="15" s="1"/>
  <c r="L547" i="15"/>
  <c r="E548" i="15" s="1"/>
  <c r="F548" i="15" s="1"/>
  <c r="G549" i="15" s="1"/>
  <c r="H549" i="15" s="1"/>
  <c r="I549" i="15" s="1"/>
  <c r="K463" i="9"/>
  <c r="A465" i="9"/>
  <c r="K549" i="15" l="1"/>
  <c r="J549" i="15"/>
  <c r="G550" i="15"/>
  <c r="H550" i="15" s="1"/>
  <c r="I550" i="15" s="1"/>
  <c r="K464" i="9"/>
  <c r="A466" i="9"/>
  <c r="J550" i="15" l="1"/>
  <c r="K550" i="15"/>
  <c r="L550" i="15" s="1"/>
  <c r="E551" i="15" s="1"/>
  <c r="F551" i="15" s="1"/>
  <c r="L549" i="15"/>
  <c r="E550" i="15" s="1"/>
  <c r="F550" i="15" s="1"/>
  <c r="G551" i="15" s="1"/>
  <c r="H551" i="15" s="1"/>
  <c r="I551" i="15" s="1"/>
  <c r="K465" i="9"/>
  <c r="A467" i="9"/>
  <c r="K551" i="15" l="1"/>
  <c r="J551" i="15"/>
  <c r="G552" i="15"/>
  <c r="H552" i="15" s="1"/>
  <c r="I552" i="15" s="1"/>
  <c r="K466" i="9"/>
  <c r="A468" i="9"/>
  <c r="J552" i="15" l="1"/>
  <c r="K552" i="15"/>
  <c r="L552" i="15" s="1"/>
  <c r="E553" i="15" s="1"/>
  <c r="F553" i="15" s="1"/>
  <c r="G554" i="15" s="1"/>
  <c r="H554" i="15" s="1"/>
  <c r="I554" i="15" s="1"/>
  <c r="L551" i="15"/>
  <c r="E552" i="15" s="1"/>
  <c r="F552" i="15" s="1"/>
  <c r="G553" i="15" s="1"/>
  <c r="H553" i="15" s="1"/>
  <c r="I553" i="15" s="1"/>
  <c r="K467" i="9"/>
  <c r="A469" i="9"/>
  <c r="K553" i="15" l="1"/>
  <c r="J553" i="15"/>
  <c r="J554" i="15"/>
  <c r="K554" i="15"/>
  <c r="L554" i="15" s="1"/>
  <c r="E555" i="15" s="1"/>
  <c r="F555" i="15" s="1"/>
  <c r="K468" i="9"/>
  <c r="A470" i="9"/>
  <c r="L553" i="15" l="1"/>
  <c r="E554" i="15" s="1"/>
  <c r="F554" i="15" s="1"/>
  <c r="G555" i="15" s="1"/>
  <c r="H555" i="15" s="1"/>
  <c r="I555" i="15" s="1"/>
  <c r="K469" i="9"/>
  <c r="A471" i="9"/>
  <c r="J555" i="15" l="1"/>
  <c r="K555" i="15"/>
  <c r="L555" i="15" s="1"/>
  <c r="E556" i="15" s="1"/>
  <c r="F556" i="15" s="1"/>
  <c r="G557" i="15" s="1"/>
  <c r="H557" i="15" s="1"/>
  <c r="I557" i="15" s="1"/>
  <c r="G556" i="15"/>
  <c r="H556" i="15" s="1"/>
  <c r="I556" i="15" s="1"/>
  <c r="K470" i="9"/>
  <c r="A472" i="9"/>
  <c r="J556" i="15" l="1"/>
  <c r="K556" i="15"/>
  <c r="L556" i="15" s="1"/>
  <c r="E557" i="15" s="1"/>
  <c r="F557" i="15" s="1"/>
  <c r="G558" i="15" s="1"/>
  <c r="H558" i="15" s="1"/>
  <c r="I558" i="15" s="1"/>
  <c r="K557" i="15"/>
  <c r="J557" i="15"/>
  <c r="K471" i="9"/>
  <c r="A473" i="9"/>
  <c r="L557" i="15" l="1"/>
  <c r="E558" i="15" s="1"/>
  <c r="F558" i="15" s="1"/>
  <c r="G559" i="15" s="1"/>
  <c r="H559" i="15" s="1"/>
  <c r="I559" i="15" s="1"/>
  <c r="J558" i="15"/>
  <c r="K558" i="15"/>
  <c r="L558" i="15" s="1"/>
  <c r="E559" i="15" s="1"/>
  <c r="F559" i="15" s="1"/>
  <c r="G560" i="15" s="1"/>
  <c r="H560" i="15" s="1"/>
  <c r="I560" i="15" s="1"/>
  <c r="K472" i="9"/>
  <c r="A474" i="9"/>
  <c r="J560" i="15" l="1"/>
  <c r="K560" i="15"/>
  <c r="L560" i="15" s="1"/>
  <c r="E561" i="15" s="1"/>
  <c r="F561" i="15" s="1"/>
  <c r="K559" i="15"/>
  <c r="J559" i="15"/>
  <c r="K473" i="9"/>
  <c r="A475" i="9"/>
  <c r="L559" i="15" l="1"/>
  <c r="E560" i="15" s="1"/>
  <c r="F560" i="15" s="1"/>
  <c r="G561" i="15" s="1"/>
  <c r="H561" i="15" s="1"/>
  <c r="I561" i="15" s="1"/>
  <c r="G562" i="15"/>
  <c r="H562" i="15" s="1"/>
  <c r="I562" i="15" s="1"/>
  <c r="K474" i="9"/>
  <c r="A476" i="9"/>
  <c r="J562" i="15" l="1"/>
  <c r="K562" i="15"/>
  <c r="L562" i="15" s="1"/>
  <c r="E563" i="15" s="1"/>
  <c r="F563" i="15" s="1"/>
  <c r="K561" i="15"/>
  <c r="J561" i="15"/>
  <c r="K475" i="9"/>
  <c r="A477" i="9"/>
  <c r="L561" i="15" l="1"/>
  <c r="E562" i="15" s="1"/>
  <c r="F562" i="15" s="1"/>
  <c r="G563" i="15" s="1"/>
  <c r="H563" i="15" s="1"/>
  <c r="I563" i="15" s="1"/>
  <c r="G564" i="15"/>
  <c r="H564" i="15" s="1"/>
  <c r="I564" i="15" s="1"/>
  <c r="K476" i="9"/>
  <c r="A478" i="9"/>
  <c r="J564" i="15" l="1"/>
  <c r="K564" i="15"/>
  <c r="L564" i="15" s="1"/>
  <c r="E565" i="15" s="1"/>
  <c r="F565" i="15" s="1"/>
  <c r="K563" i="15"/>
  <c r="J563" i="15"/>
  <c r="K477" i="9"/>
  <c r="A479" i="9"/>
  <c r="L563" i="15" l="1"/>
  <c r="E564" i="15" s="1"/>
  <c r="F564" i="15" s="1"/>
  <c r="G565" i="15" s="1"/>
  <c r="H565" i="15" s="1"/>
  <c r="I565" i="15" s="1"/>
  <c r="G566" i="15"/>
  <c r="H566" i="15" s="1"/>
  <c r="I566" i="15" s="1"/>
  <c r="K478" i="9"/>
  <c r="A480" i="9"/>
  <c r="J566" i="15" l="1"/>
  <c r="K566" i="15"/>
  <c r="L566" i="15" s="1"/>
  <c r="E567" i="15" s="1"/>
  <c r="F567" i="15" s="1"/>
  <c r="K565" i="15"/>
  <c r="J565" i="15"/>
  <c r="K479" i="9"/>
  <c r="A481" i="9"/>
  <c r="L565" i="15" l="1"/>
  <c r="E566" i="15" s="1"/>
  <c r="F566" i="15" s="1"/>
  <c r="G567" i="15" s="1"/>
  <c r="H567" i="15" s="1"/>
  <c r="I567" i="15" s="1"/>
  <c r="G568" i="15"/>
  <c r="H568" i="15" s="1"/>
  <c r="I568" i="15" s="1"/>
  <c r="K480" i="9"/>
  <c r="A482" i="9"/>
  <c r="J568" i="15" l="1"/>
  <c r="K568" i="15"/>
  <c r="L568" i="15" s="1"/>
  <c r="E569" i="15" s="1"/>
  <c r="F569" i="15" s="1"/>
  <c r="K567" i="15"/>
  <c r="J567" i="15"/>
  <c r="K481" i="9"/>
  <c r="A483" i="9"/>
  <c r="L567" i="15" l="1"/>
  <c r="E568" i="15" s="1"/>
  <c r="F568" i="15" s="1"/>
  <c r="G569" i="15" s="1"/>
  <c r="H569" i="15" s="1"/>
  <c r="I569" i="15" s="1"/>
  <c r="G570" i="15"/>
  <c r="H570" i="15" s="1"/>
  <c r="I570" i="15" s="1"/>
  <c r="K482" i="9"/>
  <c r="A484" i="9"/>
  <c r="J570" i="15" l="1"/>
  <c r="K570" i="15"/>
  <c r="L570" i="15" s="1"/>
  <c r="E571" i="15" s="1"/>
  <c r="F571" i="15" s="1"/>
  <c r="K569" i="15"/>
  <c r="J569" i="15"/>
  <c r="K483" i="9"/>
  <c r="A485" i="9"/>
  <c r="L569" i="15" l="1"/>
  <c r="E570" i="15" s="1"/>
  <c r="F570" i="15" s="1"/>
  <c r="G571" i="15" s="1"/>
  <c r="H571" i="15" s="1"/>
  <c r="I571" i="15" s="1"/>
  <c r="G572" i="15"/>
  <c r="H572" i="15" s="1"/>
  <c r="I572" i="15" s="1"/>
  <c r="K484" i="9"/>
  <c r="A486" i="9"/>
  <c r="J572" i="15" l="1"/>
  <c r="K572" i="15"/>
  <c r="L572" i="15" s="1"/>
  <c r="E573" i="15" s="1"/>
  <c r="F573" i="15" s="1"/>
  <c r="K571" i="15"/>
  <c r="J571" i="15"/>
  <c r="K485" i="9"/>
  <c r="A487" i="9"/>
  <c r="L571" i="15" l="1"/>
  <c r="E572" i="15" s="1"/>
  <c r="F572" i="15" s="1"/>
  <c r="G573" i="15" s="1"/>
  <c r="H573" i="15" s="1"/>
  <c r="I573" i="15" s="1"/>
  <c r="G574" i="15"/>
  <c r="H574" i="15" s="1"/>
  <c r="I574" i="15" s="1"/>
  <c r="K486" i="9"/>
  <c r="A488" i="9"/>
  <c r="J574" i="15" l="1"/>
  <c r="K574" i="15"/>
  <c r="L574" i="15" s="1"/>
  <c r="E575" i="15" s="1"/>
  <c r="F575" i="15" s="1"/>
  <c r="K573" i="15"/>
  <c r="J573" i="15"/>
  <c r="K487" i="9"/>
  <c r="A489" i="9"/>
  <c r="L573" i="15" l="1"/>
  <c r="E574" i="15" s="1"/>
  <c r="F574" i="15" s="1"/>
  <c r="G575" i="15" s="1"/>
  <c r="H575" i="15" s="1"/>
  <c r="I575" i="15" s="1"/>
  <c r="G576" i="15"/>
  <c r="H576" i="15" s="1"/>
  <c r="I576" i="15" s="1"/>
  <c r="K488" i="9"/>
  <c r="A490" i="9"/>
  <c r="J576" i="15" l="1"/>
  <c r="K576" i="15"/>
  <c r="L576" i="15" s="1"/>
  <c r="E577" i="15" s="1"/>
  <c r="F577" i="15" s="1"/>
  <c r="K575" i="15"/>
  <c r="J575" i="15"/>
  <c r="K489" i="9"/>
  <c r="A491" i="9"/>
  <c r="L575" i="15" l="1"/>
  <c r="E576" i="15" s="1"/>
  <c r="F576" i="15" s="1"/>
  <c r="G577" i="15" s="1"/>
  <c r="H577" i="15" s="1"/>
  <c r="I577" i="15" s="1"/>
  <c r="G578" i="15"/>
  <c r="H578" i="15" s="1"/>
  <c r="I578" i="15" s="1"/>
  <c r="K490" i="9"/>
  <c r="A492" i="9"/>
  <c r="J578" i="15" l="1"/>
  <c r="K578" i="15"/>
  <c r="L578" i="15" s="1"/>
  <c r="E579" i="15" s="1"/>
  <c r="F579" i="15" s="1"/>
  <c r="K577" i="15"/>
  <c r="J577" i="15"/>
  <c r="K491" i="9"/>
  <c r="A493" i="9"/>
  <c r="L577" i="15" l="1"/>
  <c r="E578" i="15" s="1"/>
  <c r="F578" i="15" s="1"/>
  <c r="G579" i="15" s="1"/>
  <c r="H579" i="15" s="1"/>
  <c r="I579" i="15" s="1"/>
  <c r="G580" i="15"/>
  <c r="H580" i="15" s="1"/>
  <c r="I580" i="15" s="1"/>
  <c r="K492" i="9"/>
  <c r="A494" i="9"/>
  <c r="J580" i="15" l="1"/>
  <c r="K580" i="15"/>
  <c r="L580" i="15" s="1"/>
  <c r="E581" i="15" s="1"/>
  <c r="F581" i="15" s="1"/>
  <c r="K579" i="15"/>
  <c r="J579" i="15"/>
  <c r="K493" i="9"/>
  <c r="A495" i="9"/>
  <c r="L579" i="15" l="1"/>
  <c r="E580" i="15" s="1"/>
  <c r="F580" i="15" s="1"/>
  <c r="G581" i="15" s="1"/>
  <c r="H581" i="15" s="1"/>
  <c r="I581" i="15" s="1"/>
  <c r="G582" i="15"/>
  <c r="H582" i="15" s="1"/>
  <c r="I582" i="15" s="1"/>
  <c r="K494" i="9"/>
  <c r="A496" i="9"/>
  <c r="J582" i="15" l="1"/>
  <c r="K582" i="15"/>
  <c r="L582" i="15" s="1"/>
  <c r="E583" i="15" s="1"/>
  <c r="F583" i="15" s="1"/>
  <c r="K581" i="15"/>
  <c r="J581" i="15"/>
  <c r="K495" i="9"/>
  <c r="A497" i="9"/>
  <c r="L581" i="15" l="1"/>
  <c r="E582" i="15" s="1"/>
  <c r="F582" i="15" s="1"/>
  <c r="G583" i="15" s="1"/>
  <c r="H583" i="15" s="1"/>
  <c r="I583" i="15" s="1"/>
  <c r="G584" i="15"/>
  <c r="H584" i="15" s="1"/>
  <c r="I584" i="15" s="1"/>
  <c r="K496" i="9"/>
  <c r="A498" i="9"/>
  <c r="J584" i="15" l="1"/>
  <c r="K584" i="15"/>
  <c r="L584" i="15" s="1"/>
  <c r="E585" i="15" s="1"/>
  <c r="F585" i="15" s="1"/>
  <c r="K583" i="15"/>
  <c r="J583" i="15"/>
  <c r="K497" i="9"/>
  <c r="A499" i="9"/>
  <c r="L583" i="15" l="1"/>
  <c r="E584" i="15" s="1"/>
  <c r="F584" i="15" s="1"/>
  <c r="G585" i="15" s="1"/>
  <c r="H585" i="15" s="1"/>
  <c r="I585" i="15" s="1"/>
  <c r="G586" i="15"/>
  <c r="H586" i="15" s="1"/>
  <c r="I586" i="15" s="1"/>
  <c r="K498" i="9"/>
  <c r="A500" i="9"/>
  <c r="J586" i="15" l="1"/>
  <c r="K586" i="15"/>
  <c r="L586" i="15" s="1"/>
  <c r="E587" i="15" s="1"/>
  <c r="F587" i="15" s="1"/>
  <c r="K585" i="15"/>
  <c r="J585" i="15"/>
  <c r="K499" i="9"/>
  <c r="A501" i="9"/>
  <c r="L585" i="15" l="1"/>
  <c r="E586" i="15" s="1"/>
  <c r="F586" i="15" s="1"/>
  <c r="G587" i="15" s="1"/>
  <c r="H587" i="15" s="1"/>
  <c r="I587" i="15" s="1"/>
  <c r="G588" i="15"/>
  <c r="H588" i="15" s="1"/>
  <c r="I588" i="15" s="1"/>
  <c r="K500" i="9"/>
  <c r="A502" i="9"/>
  <c r="J588" i="15" l="1"/>
  <c r="K588" i="15"/>
  <c r="L588" i="15" s="1"/>
  <c r="E589" i="15" s="1"/>
  <c r="F589" i="15" s="1"/>
  <c r="K587" i="15"/>
  <c r="J587" i="15"/>
  <c r="K501" i="9"/>
  <c r="A503" i="9"/>
  <c r="L587" i="15" l="1"/>
  <c r="E588" i="15" s="1"/>
  <c r="F588" i="15" s="1"/>
  <c r="G589" i="15" s="1"/>
  <c r="H589" i="15" s="1"/>
  <c r="I589" i="15" s="1"/>
  <c r="G590" i="15"/>
  <c r="H590" i="15" s="1"/>
  <c r="I590" i="15" s="1"/>
  <c r="K502" i="9"/>
  <c r="A504" i="9"/>
  <c r="J590" i="15" l="1"/>
  <c r="K590" i="15"/>
  <c r="L590" i="15" s="1"/>
  <c r="E591" i="15" s="1"/>
  <c r="F591" i="15" s="1"/>
  <c r="K589" i="15"/>
  <c r="J589" i="15"/>
  <c r="K503" i="9"/>
  <c r="A505" i="9"/>
  <c r="L589" i="15" l="1"/>
  <c r="E590" i="15" s="1"/>
  <c r="F590" i="15" s="1"/>
  <c r="G591" i="15" s="1"/>
  <c r="H591" i="15" s="1"/>
  <c r="I591" i="15" s="1"/>
  <c r="G592" i="15"/>
  <c r="H592" i="15" s="1"/>
  <c r="I592" i="15" s="1"/>
  <c r="K504" i="9"/>
  <c r="A506" i="9"/>
  <c r="J592" i="15" l="1"/>
  <c r="K592" i="15"/>
  <c r="L592" i="15" s="1"/>
  <c r="E593" i="15" s="1"/>
  <c r="F593" i="15" s="1"/>
  <c r="K591" i="15"/>
  <c r="J591" i="15"/>
  <c r="K505" i="9"/>
  <c r="A507" i="9"/>
  <c r="L591" i="15" l="1"/>
  <c r="E592" i="15" s="1"/>
  <c r="F592" i="15" s="1"/>
  <c r="G593" i="15" s="1"/>
  <c r="H593" i="15" s="1"/>
  <c r="I593" i="15" s="1"/>
  <c r="G594" i="15"/>
  <c r="H594" i="15" s="1"/>
  <c r="I594" i="15" s="1"/>
  <c r="K506" i="9"/>
  <c r="A508" i="9"/>
  <c r="J594" i="15" l="1"/>
  <c r="K594" i="15"/>
  <c r="L594" i="15" s="1"/>
  <c r="E595" i="15" s="1"/>
  <c r="F595" i="15" s="1"/>
  <c r="K593" i="15"/>
  <c r="J593" i="15"/>
  <c r="K507" i="9"/>
  <c r="A509" i="9"/>
  <c r="L593" i="15" l="1"/>
  <c r="E594" i="15" s="1"/>
  <c r="F594" i="15" s="1"/>
  <c r="G595" i="15" s="1"/>
  <c r="H595" i="15" s="1"/>
  <c r="I595" i="15" s="1"/>
  <c r="G596" i="15"/>
  <c r="H596" i="15" s="1"/>
  <c r="I596" i="15" s="1"/>
  <c r="K508" i="9"/>
  <c r="A510" i="9"/>
  <c r="J596" i="15" l="1"/>
  <c r="K596" i="15"/>
  <c r="L596" i="15" s="1"/>
  <c r="E597" i="15" s="1"/>
  <c r="F597" i="15" s="1"/>
  <c r="K595" i="15"/>
  <c r="J595" i="15"/>
  <c r="K509" i="9"/>
  <c r="A511" i="9"/>
  <c r="L595" i="15" l="1"/>
  <c r="E596" i="15" s="1"/>
  <c r="F596" i="15" s="1"/>
  <c r="G597" i="15" s="1"/>
  <c r="H597" i="15" s="1"/>
  <c r="I597" i="15" s="1"/>
  <c r="G598" i="15"/>
  <c r="H598" i="15" s="1"/>
  <c r="I598" i="15" s="1"/>
  <c r="K510" i="9"/>
  <c r="A512" i="9"/>
  <c r="J598" i="15" l="1"/>
  <c r="K598" i="15"/>
  <c r="L598" i="15" s="1"/>
  <c r="E599" i="15" s="1"/>
  <c r="F599" i="15" s="1"/>
  <c r="K597" i="15"/>
  <c r="J597" i="15"/>
  <c r="K511" i="9"/>
  <c r="A513" i="9"/>
  <c r="L597" i="15" l="1"/>
  <c r="E598" i="15" s="1"/>
  <c r="F598" i="15" s="1"/>
  <c r="G599" i="15" s="1"/>
  <c r="H599" i="15" s="1"/>
  <c r="I599" i="15" s="1"/>
  <c r="G600" i="15"/>
  <c r="H600" i="15" s="1"/>
  <c r="I600" i="15" s="1"/>
  <c r="K512" i="9"/>
  <c r="A514" i="9"/>
  <c r="J600" i="15" l="1"/>
  <c r="K600" i="15"/>
  <c r="L600" i="15" s="1"/>
  <c r="E601" i="15" s="1"/>
  <c r="F601" i="15" s="1"/>
  <c r="K599" i="15"/>
  <c r="J599" i="15"/>
  <c r="K513" i="9"/>
  <c r="A515" i="9"/>
  <c r="L599" i="15" l="1"/>
  <c r="E600" i="15" s="1"/>
  <c r="F600" i="15" s="1"/>
  <c r="G601" i="15" s="1"/>
  <c r="H601" i="15" s="1"/>
  <c r="I601" i="15" s="1"/>
  <c r="G602" i="15"/>
  <c r="H602" i="15" s="1"/>
  <c r="I602" i="15" s="1"/>
  <c r="K514" i="9"/>
  <c r="A516" i="9"/>
  <c r="J602" i="15" l="1"/>
  <c r="K602" i="15"/>
  <c r="L602" i="15" s="1"/>
  <c r="E603" i="15" s="1"/>
  <c r="F603" i="15" s="1"/>
  <c r="K601" i="15"/>
  <c r="J601" i="15"/>
  <c r="K515" i="9"/>
  <c r="A517" i="9"/>
  <c r="L601" i="15" l="1"/>
  <c r="E602" i="15" s="1"/>
  <c r="F602" i="15" s="1"/>
  <c r="G603" i="15" s="1"/>
  <c r="H603" i="15" s="1"/>
  <c r="I603" i="15" s="1"/>
  <c r="G604" i="15"/>
  <c r="H604" i="15" s="1"/>
  <c r="I604" i="15" s="1"/>
  <c r="K516" i="9"/>
  <c r="A518" i="9"/>
  <c r="J604" i="15" l="1"/>
  <c r="K604" i="15"/>
  <c r="L604" i="15" s="1"/>
  <c r="E605" i="15" s="1"/>
  <c r="F605" i="15" s="1"/>
  <c r="K603" i="15"/>
  <c r="J603" i="15"/>
  <c r="K517" i="9"/>
  <c r="A519" i="9"/>
  <c r="L603" i="15" l="1"/>
  <c r="E604" i="15" s="1"/>
  <c r="F604" i="15" s="1"/>
  <c r="G605" i="15" s="1"/>
  <c r="H605" i="15" s="1"/>
  <c r="I605" i="15" s="1"/>
  <c r="G606" i="15"/>
  <c r="H606" i="15" s="1"/>
  <c r="I606" i="15" s="1"/>
  <c r="K518" i="9"/>
  <c r="A520" i="9"/>
  <c r="J606" i="15" l="1"/>
  <c r="K606" i="15"/>
  <c r="L606" i="15" s="1"/>
  <c r="E607" i="15" s="1"/>
  <c r="F607" i="15" s="1"/>
  <c r="K605" i="15"/>
  <c r="J605" i="15"/>
  <c r="K519" i="9"/>
  <c r="A521" i="9"/>
  <c r="L605" i="15" l="1"/>
  <c r="E606" i="15" s="1"/>
  <c r="F606" i="15" s="1"/>
  <c r="G607" i="15" s="1"/>
  <c r="H607" i="15" s="1"/>
  <c r="I607" i="15" s="1"/>
  <c r="G608" i="15"/>
  <c r="H608" i="15" s="1"/>
  <c r="I608" i="15" s="1"/>
  <c r="K520" i="9"/>
  <c r="A522" i="9"/>
  <c r="J608" i="15" l="1"/>
  <c r="K608" i="15"/>
  <c r="L608" i="15" s="1"/>
  <c r="E609" i="15" s="1"/>
  <c r="F609" i="15" s="1"/>
  <c r="K607" i="15"/>
  <c r="J607" i="15"/>
  <c r="K521" i="9"/>
  <c r="A523" i="9"/>
  <c r="L607" i="15" l="1"/>
  <c r="E608" i="15" s="1"/>
  <c r="F608" i="15" s="1"/>
  <c r="G609" i="15" s="1"/>
  <c r="H609" i="15" s="1"/>
  <c r="I609" i="15" s="1"/>
  <c r="G610" i="15"/>
  <c r="H610" i="15" s="1"/>
  <c r="I610" i="15" s="1"/>
  <c r="K522" i="9"/>
  <c r="A524" i="9"/>
  <c r="J610" i="15" l="1"/>
  <c r="K610" i="15"/>
  <c r="L610" i="15" s="1"/>
  <c r="E611" i="15" s="1"/>
  <c r="F611" i="15" s="1"/>
  <c r="K609" i="15"/>
  <c r="J609" i="15"/>
  <c r="K523" i="9"/>
  <c r="A525" i="9"/>
  <c r="L609" i="15" l="1"/>
  <c r="E610" i="15" s="1"/>
  <c r="F610" i="15" s="1"/>
  <c r="G611" i="15" s="1"/>
  <c r="H611" i="15" s="1"/>
  <c r="I611" i="15" s="1"/>
  <c r="G612" i="15"/>
  <c r="H612" i="15" s="1"/>
  <c r="I612" i="15" s="1"/>
  <c r="K524" i="9"/>
  <c r="A526" i="9"/>
  <c r="J612" i="15" l="1"/>
  <c r="K612" i="15"/>
  <c r="L612" i="15" s="1"/>
  <c r="E613" i="15" s="1"/>
  <c r="F613" i="15" s="1"/>
  <c r="K611" i="15"/>
  <c r="J611" i="15"/>
  <c r="K525" i="9"/>
  <c r="A527" i="9"/>
  <c r="L611" i="15" l="1"/>
  <c r="E612" i="15" s="1"/>
  <c r="F612" i="15" s="1"/>
  <c r="G613" i="15" s="1"/>
  <c r="H613" i="15" s="1"/>
  <c r="I613" i="15" s="1"/>
  <c r="G614" i="15"/>
  <c r="H614" i="15" s="1"/>
  <c r="I614" i="15" s="1"/>
  <c r="K526" i="9"/>
  <c r="A528" i="9"/>
  <c r="J614" i="15" l="1"/>
  <c r="K614" i="15"/>
  <c r="L614" i="15" s="1"/>
  <c r="E615" i="15" s="1"/>
  <c r="F615" i="15" s="1"/>
  <c r="K613" i="15"/>
  <c r="J613" i="15"/>
  <c r="K527" i="9"/>
  <c r="A529" i="9"/>
  <c r="L613" i="15" l="1"/>
  <c r="E614" i="15" s="1"/>
  <c r="F614" i="15" s="1"/>
  <c r="G615" i="15" s="1"/>
  <c r="H615" i="15" s="1"/>
  <c r="I615" i="15" s="1"/>
  <c r="G616" i="15"/>
  <c r="H616" i="15" s="1"/>
  <c r="I616" i="15" s="1"/>
  <c r="K528" i="9"/>
  <c r="A530" i="9"/>
  <c r="J616" i="15" l="1"/>
  <c r="K616" i="15"/>
  <c r="L616" i="15" s="1"/>
  <c r="E617" i="15" s="1"/>
  <c r="F617" i="15" s="1"/>
  <c r="K615" i="15"/>
  <c r="J615" i="15"/>
  <c r="K529" i="9"/>
  <c r="A531" i="9"/>
  <c r="L615" i="15" l="1"/>
  <c r="E616" i="15" s="1"/>
  <c r="F616" i="15" s="1"/>
  <c r="G617" i="15" s="1"/>
  <c r="H617" i="15" s="1"/>
  <c r="I617" i="15" s="1"/>
  <c r="G618" i="15"/>
  <c r="H618" i="15" s="1"/>
  <c r="I618" i="15" s="1"/>
  <c r="K530" i="9"/>
  <c r="A532" i="9"/>
  <c r="J618" i="15" l="1"/>
  <c r="K618" i="15"/>
  <c r="L618" i="15" s="1"/>
  <c r="E619" i="15" s="1"/>
  <c r="F619" i="15" s="1"/>
  <c r="K617" i="15"/>
  <c r="J617" i="15"/>
  <c r="K531" i="9"/>
  <c r="A533" i="9"/>
  <c r="L617" i="15" l="1"/>
  <c r="E618" i="15" s="1"/>
  <c r="F618" i="15" s="1"/>
  <c r="G619" i="15" s="1"/>
  <c r="H619" i="15" s="1"/>
  <c r="I619" i="15" s="1"/>
  <c r="G620" i="15"/>
  <c r="H620" i="15" s="1"/>
  <c r="I620" i="15" s="1"/>
  <c r="K532" i="9"/>
  <c r="A534" i="9"/>
  <c r="J620" i="15" l="1"/>
  <c r="K620" i="15"/>
  <c r="L620" i="15" s="1"/>
  <c r="E621" i="15" s="1"/>
  <c r="F621" i="15" s="1"/>
  <c r="K619" i="15"/>
  <c r="J619" i="15"/>
  <c r="K533" i="9"/>
  <c r="A535" i="9"/>
  <c r="L619" i="15" l="1"/>
  <c r="E620" i="15" s="1"/>
  <c r="F620" i="15" s="1"/>
  <c r="G621" i="15" s="1"/>
  <c r="H621" i="15" s="1"/>
  <c r="I621" i="15" s="1"/>
  <c r="G622" i="15"/>
  <c r="H622" i="15" s="1"/>
  <c r="I622" i="15" s="1"/>
  <c r="K534" i="9"/>
  <c r="A536" i="9"/>
  <c r="J622" i="15" l="1"/>
  <c r="K622" i="15"/>
  <c r="L622" i="15" s="1"/>
  <c r="E623" i="15" s="1"/>
  <c r="F623" i="15" s="1"/>
  <c r="K621" i="15"/>
  <c r="J621" i="15"/>
  <c r="K535" i="9"/>
  <c r="A537" i="9"/>
  <c r="L621" i="15" l="1"/>
  <c r="E622" i="15" s="1"/>
  <c r="F622" i="15" s="1"/>
  <c r="G623" i="15" s="1"/>
  <c r="H623" i="15" s="1"/>
  <c r="I623" i="15" s="1"/>
  <c r="G624" i="15"/>
  <c r="H624" i="15" s="1"/>
  <c r="I624" i="15" s="1"/>
  <c r="K536" i="9"/>
  <c r="A538" i="9"/>
  <c r="J624" i="15" l="1"/>
  <c r="K624" i="15"/>
  <c r="L624" i="15" s="1"/>
  <c r="E625" i="15" s="1"/>
  <c r="F625" i="15" s="1"/>
  <c r="K623" i="15"/>
  <c r="J623" i="15"/>
  <c r="K537" i="9"/>
  <c r="A539" i="9"/>
  <c r="L623" i="15" l="1"/>
  <c r="E624" i="15" s="1"/>
  <c r="F624" i="15" s="1"/>
  <c r="G625" i="15" s="1"/>
  <c r="H625" i="15" s="1"/>
  <c r="I625" i="15" s="1"/>
  <c r="G626" i="15"/>
  <c r="H626" i="15" s="1"/>
  <c r="I626" i="15" s="1"/>
  <c r="K538" i="9"/>
  <c r="A540" i="9"/>
  <c r="J626" i="15" l="1"/>
  <c r="K626" i="15"/>
  <c r="L626" i="15" s="1"/>
  <c r="E627" i="15" s="1"/>
  <c r="F627" i="15" s="1"/>
  <c r="K625" i="15"/>
  <c r="J625" i="15"/>
  <c r="K539" i="9"/>
  <c r="A541" i="9"/>
  <c r="L625" i="15" l="1"/>
  <c r="E626" i="15" s="1"/>
  <c r="F626" i="15" s="1"/>
  <c r="G627" i="15" s="1"/>
  <c r="H627" i="15" s="1"/>
  <c r="I627" i="15" s="1"/>
  <c r="G628" i="15"/>
  <c r="H628" i="15" s="1"/>
  <c r="I628" i="15" s="1"/>
  <c r="K540" i="9"/>
  <c r="A542" i="9"/>
  <c r="J628" i="15" l="1"/>
  <c r="K628" i="15"/>
  <c r="L628" i="15" s="1"/>
  <c r="E629" i="15" s="1"/>
  <c r="F629" i="15" s="1"/>
  <c r="K627" i="15"/>
  <c r="J627" i="15"/>
  <c r="K541" i="9"/>
  <c r="A543" i="9"/>
  <c r="L627" i="15" l="1"/>
  <c r="E628" i="15" s="1"/>
  <c r="F628" i="15" s="1"/>
  <c r="G629" i="15" s="1"/>
  <c r="H629" i="15" s="1"/>
  <c r="I629" i="15" s="1"/>
  <c r="G630" i="15"/>
  <c r="H630" i="15" s="1"/>
  <c r="I630" i="15" s="1"/>
  <c r="K542" i="9"/>
  <c r="A544" i="9"/>
  <c r="J630" i="15" l="1"/>
  <c r="K630" i="15"/>
  <c r="L630" i="15" s="1"/>
  <c r="E631" i="15" s="1"/>
  <c r="F631" i="15" s="1"/>
  <c r="K629" i="15"/>
  <c r="J629" i="15"/>
  <c r="K543" i="9"/>
  <c r="A545" i="9"/>
  <c r="L629" i="15" l="1"/>
  <c r="E630" i="15" s="1"/>
  <c r="F630" i="15" s="1"/>
  <c r="G631" i="15" s="1"/>
  <c r="H631" i="15" s="1"/>
  <c r="I631" i="15" s="1"/>
  <c r="G632" i="15"/>
  <c r="H632" i="15" s="1"/>
  <c r="I632" i="15" s="1"/>
  <c r="K544" i="9"/>
  <c r="A546" i="9"/>
  <c r="J632" i="15" l="1"/>
  <c r="K632" i="15"/>
  <c r="L632" i="15" s="1"/>
  <c r="E633" i="15" s="1"/>
  <c r="F633" i="15" s="1"/>
  <c r="K631" i="15"/>
  <c r="J631" i="15"/>
  <c r="K545" i="9"/>
  <c r="A547" i="9"/>
  <c r="L631" i="15" l="1"/>
  <c r="E632" i="15" s="1"/>
  <c r="F632" i="15" s="1"/>
  <c r="G633" i="15" s="1"/>
  <c r="H633" i="15" s="1"/>
  <c r="I633" i="15" s="1"/>
  <c r="G634" i="15"/>
  <c r="H634" i="15" s="1"/>
  <c r="I634" i="15" s="1"/>
  <c r="K546" i="9"/>
  <c r="A548" i="9"/>
  <c r="J634" i="15" l="1"/>
  <c r="K634" i="15"/>
  <c r="L634" i="15" s="1"/>
  <c r="E635" i="15" s="1"/>
  <c r="F635" i="15" s="1"/>
  <c r="K633" i="15"/>
  <c r="J633" i="15"/>
  <c r="K547" i="9"/>
  <c r="A549" i="9"/>
  <c r="L633" i="15" l="1"/>
  <c r="E634" i="15" s="1"/>
  <c r="F634" i="15" s="1"/>
  <c r="G635" i="15" s="1"/>
  <c r="H635" i="15" s="1"/>
  <c r="I635" i="15" s="1"/>
  <c r="G636" i="15"/>
  <c r="H636" i="15" s="1"/>
  <c r="I636" i="15" s="1"/>
  <c r="K548" i="9"/>
  <c r="A550" i="9"/>
  <c r="J636" i="15" l="1"/>
  <c r="K636" i="15"/>
  <c r="L636" i="15" s="1"/>
  <c r="E637" i="15" s="1"/>
  <c r="F637" i="15" s="1"/>
  <c r="K635" i="15"/>
  <c r="J635" i="15"/>
  <c r="K549" i="9"/>
  <c r="A551" i="9"/>
  <c r="L635" i="15" l="1"/>
  <c r="E636" i="15" s="1"/>
  <c r="F636" i="15" s="1"/>
  <c r="G637" i="15" s="1"/>
  <c r="H637" i="15" s="1"/>
  <c r="I637" i="15" s="1"/>
  <c r="G638" i="15"/>
  <c r="H638" i="15" s="1"/>
  <c r="I638" i="15" s="1"/>
  <c r="K550" i="9"/>
  <c r="A552" i="9"/>
  <c r="J638" i="15" l="1"/>
  <c r="K638" i="15"/>
  <c r="L638" i="15" s="1"/>
  <c r="E639" i="15" s="1"/>
  <c r="F639" i="15" s="1"/>
  <c r="K637" i="15"/>
  <c r="J637" i="15"/>
  <c r="K551" i="9"/>
  <c r="A553" i="9"/>
  <c r="L637" i="15" l="1"/>
  <c r="E638" i="15" s="1"/>
  <c r="F638" i="15" s="1"/>
  <c r="G639" i="15" s="1"/>
  <c r="H639" i="15" s="1"/>
  <c r="I639" i="15" s="1"/>
  <c r="G640" i="15"/>
  <c r="H640" i="15" s="1"/>
  <c r="I640" i="15" s="1"/>
  <c r="K552" i="9"/>
  <c r="A554" i="9"/>
  <c r="J640" i="15" l="1"/>
  <c r="K640" i="15"/>
  <c r="L640" i="15" s="1"/>
  <c r="E641" i="15" s="1"/>
  <c r="F641" i="15" s="1"/>
  <c r="K639" i="15"/>
  <c r="J639" i="15"/>
  <c r="K553" i="9"/>
  <c r="A555" i="9"/>
  <c r="L639" i="15" l="1"/>
  <c r="E640" i="15" s="1"/>
  <c r="F640" i="15" s="1"/>
  <c r="G641" i="15" s="1"/>
  <c r="H641" i="15" s="1"/>
  <c r="I641" i="15" s="1"/>
  <c r="G642" i="15"/>
  <c r="H642" i="15" s="1"/>
  <c r="I642" i="15" s="1"/>
  <c r="K554" i="9"/>
  <c r="A556" i="9"/>
  <c r="J642" i="15" l="1"/>
  <c r="K642" i="15"/>
  <c r="L642" i="15" s="1"/>
  <c r="E643" i="15" s="1"/>
  <c r="F643" i="15" s="1"/>
  <c r="K641" i="15"/>
  <c r="J641" i="15"/>
  <c r="K555" i="9"/>
  <c r="A557" i="9"/>
  <c r="L641" i="15" l="1"/>
  <c r="E642" i="15" s="1"/>
  <c r="F642" i="15" s="1"/>
  <c r="G643" i="15" s="1"/>
  <c r="H643" i="15" s="1"/>
  <c r="I643" i="15" s="1"/>
  <c r="G644" i="15"/>
  <c r="H644" i="15" s="1"/>
  <c r="I644" i="15" s="1"/>
  <c r="K556" i="9"/>
  <c r="A558" i="9"/>
  <c r="J644" i="15" l="1"/>
  <c r="K644" i="15"/>
  <c r="L644" i="15" s="1"/>
  <c r="E645" i="15" s="1"/>
  <c r="F645" i="15" s="1"/>
  <c r="K643" i="15"/>
  <c r="J643" i="15"/>
  <c r="K557" i="9"/>
  <c r="A559" i="9"/>
  <c r="L643" i="15" l="1"/>
  <c r="E644" i="15" s="1"/>
  <c r="F644" i="15" s="1"/>
  <c r="G645" i="15" s="1"/>
  <c r="H645" i="15" s="1"/>
  <c r="I645" i="15" s="1"/>
  <c r="G646" i="15"/>
  <c r="H646" i="15" s="1"/>
  <c r="I646" i="15" s="1"/>
  <c r="K558" i="9"/>
  <c r="A560" i="9"/>
  <c r="J646" i="15" l="1"/>
  <c r="K646" i="15"/>
  <c r="L646" i="15" s="1"/>
  <c r="E647" i="15" s="1"/>
  <c r="F647" i="15" s="1"/>
  <c r="K645" i="15"/>
  <c r="J645" i="15"/>
  <c r="K559" i="9"/>
  <c r="A561" i="9"/>
  <c r="L645" i="15" l="1"/>
  <c r="E646" i="15" s="1"/>
  <c r="F646" i="15" s="1"/>
  <c r="G647" i="15" s="1"/>
  <c r="H647" i="15" s="1"/>
  <c r="I647" i="15" s="1"/>
  <c r="G648" i="15"/>
  <c r="H648" i="15" s="1"/>
  <c r="I648" i="15" s="1"/>
  <c r="K560" i="9"/>
  <c r="A562" i="9"/>
  <c r="J648" i="15" l="1"/>
  <c r="K648" i="15"/>
  <c r="L648" i="15" s="1"/>
  <c r="E649" i="15" s="1"/>
  <c r="F649" i="15" s="1"/>
  <c r="K647" i="15"/>
  <c r="J647" i="15"/>
  <c r="K561" i="9"/>
  <c r="A563" i="9"/>
  <c r="L647" i="15" l="1"/>
  <c r="E648" i="15" s="1"/>
  <c r="F648" i="15" s="1"/>
  <c r="G649" i="15" s="1"/>
  <c r="H649" i="15" s="1"/>
  <c r="I649" i="15" s="1"/>
  <c r="G650" i="15"/>
  <c r="H650" i="15" s="1"/>
  <c r="I650" i="15" s="1"/>
  <c r="K562" i="9"/>
  <c r="A564" i="9"/>
  <c r="J650" i="15" l="1"/>
  <c r="K650" i="15"/>
  <c r="L650" i="15" s="1"/>
  <c r="E651" i="15" s="1"/>
  <c r="F651" i="15" s="1"/>
  <c r="K649" i="15"/>
  <c r="J649" i="15"/>
  <c r="K563" i="9"/>
  <c r="A565" i="9"/>
  <c r="L649" i="15" l="1"/>
  <c r="E650" i="15" s="1"/>
  <c r="F650" i="15" s="1"/>
  <c r="G651" i="15" s="1"/>
  <c r="H651" i="15" s="1"/>
  <c r="I651" i="15" s="1"/>
  <c r="G652" i="15"/>
  <c r="H652" i="15" s="1"/>
  <c r="I652" i="15" s="1"/>
  <c r="K564" i="9"/>
  <c r="A566" i="9"/>
  <c r="J652" i="15" l="1"/>
  <c r="K652" i="15"/>
  <c r="L652" i="15" s="1"/>
  <c r="E653" i="15" s="1"/>
  <c r="F653" i="15" s="1"/>
  <c r="K651" i="15"/>
  <c r="J651" i="15"/>
  <c r="K565" i="9"/>
  <c r="A567" i="9"/>
  <c r="L651" i="15" l="1"/>
  <c r="E652" i="15" s="1"/>
  <c r="F652" i="15" s="1"/>
  <c r="G653" i="15" s="1"/>
  <c r="H653" i="15" s="1"/>
  <c r="I653" i="15" s="1"/>
  <c r="G654" i="15"/>
  <c r="H654" i="15" s="1"/>
  <c r="I654" i="15" s="1"/>
  <c r="K566" i="9"/>
  <c r="A568" i="9"/>
  <c r="J654" i="15" l="1"/>
  <c r="K654" i="15"/>
  <c r="L654" i="15" s="1"/>
  <c r="E655" i="15" s="1"/>
  <c r="F655" i="15" s="1"/>
  <c r="K653" i="15"/>
  <c r="J653" i="15"/>
  <c r="K567" i="9"/>
  <c r="A569" i="9"/>
  <c r="L653" i="15" l="1"/>
  <c r="E654" i="15" s="1"/>
  <c r="F654" i="15" s="1"/>
  <c r="G655" i="15" s="1"/>
  <c r="H655" i="15" s="1"/>
  <c r="I655" i="15" s="1"/>
  <c r="G656" i="15"/>
  <c r="H656" i="15" s="1"/>
  <c r="I656" i="15" s="1"/>
  <c r="K568" i="9"/>
  <c r="A570" i="9"/>
  <c r="J656" i="15" l="1"/>
  <c r="K656" i="15"/>
  <c r="L656" i="15" s="1"/>
  <c r="E657" i="15" s="1"/>
  <c r="F657" i="15" s="1"/>
  <c r="K655" i="15"/>
  <c r="J655" i="15"/>
  <c r="K569" i="9"/>
  <c r="A571" i="9"/>
  <c r="L655" i="15" l="1"/>
  <c r="E656" i="15" s="1"/>
  <c r="F656" i="15" s="1"/>
  <c r="G657" i="15" s="1"/>
  <c r="H657" i="15" s="1"/>
  <c r="I657" i="15" s="1"/>
  <c r="G658" i="15"/>
  <c r="H658" i="15" s="1"/>
  <c r="I658" i="15" s="1"/>
  <c r="K570" i="9"/>
  <c r="A572" i="9"/>
  <c r="J658" i="15" l="1"/>
  <c r="K658" i="15"/>
  <c r="L658" i="15" s="1"/>
  <c r="E659" i="15" s="1"/>
  <c r="F659" i="15" s="1"/>
  <c r="K657" i="15"/>
  <c r="J657" i="15"/>
  <c r="K571" i="9"/>
  <c r="A573" i="9"/>
  <c r="L657" i="15" l="1"/>
  <c r="E658" i="15" s="1"/>
  <c r="F658" i="15" s="1"/>
  <c r="G659" i="15" s="1"/>
  <c r="H659" i="15" s="1"/>
  <c r="I659" i="15" s="1"/>
  <c r="G660" i="15"/>
  <c r="H660" i="15" s="1"/>
  <c r="I660" i="15" s="1"/>
  <c r="K572" i="9"/>
  <c r="A574" i="9"/>
  <c r="J660" i="15" l="1"/>
  <c r="K660" i="15"/>
  <c r="L660" i="15" s="1"/>
  <c r="E661" i="15" s="1"/>
  <c r="F661" i="15" s="1"/>
  <c r="K659" i="15"/>
  <c r="J659" i="15"/>
  <c r="K573" i="9"/>
  <c r="A575" i="9"/>
  <c r="L659" i="15" l="1"/>
  <c r="E660" i="15" s="1"/>
  <c r="F660" i="15" s="1"/>
  <c r="G661" i="15" s="1"/>
  <c r="H661" i="15" s="1"/>
  <c r="I661" i="15" s="1"/>
  <c r="G662" i="15"/>
  <c r="H662" i="15" s="1"/>
  <c r="I662" i="15" s="1"/>
  <c r="K574" i="9"/>
  <c r="A576" i="9"/>
  <c r="J662" i="15" l="1"/>
  <c r="K662" i="15"/>
  <c r="L662" i="15" s="1"/>
  <c r="E663" i="15" s="1"/>
  <c r="F663" i="15" s="1"/>
  <c r="K661" i="15"/>
  <c r="J661" i="15"/>
  <c r="K575" i="9"/>
  <c r="A577" i="9"/>
  <c r="L661" i="15" l="1"/>
  <c r="E662" i="15" s="1"/>
  <c r="F662" i="15" s="1"/>
  <c r="G663" i="15" s="1"/>
  <c r="H663" i="15" s="1"/>
  <c r="I663" i="15" s="1"/>
  <c r="G664" i="15"/>
  <c r="H664" i="15" s="1"/>
  <c r="I664" i="15" s="1"/>
  <c r="K576" i="9"/>
  <c r="A578" i="9"/>
  <c r="J664" i="15" l="1"/>
  <c r="K664" i="15"/>
  <c r="L664" i="15" s="1"/>
  <c r="E665" i="15" s="1"/>
  <c r="F665" i="15" s="1"/>
  <c r="K663" i="15"/>
  <c r="J663" i="15"/>
  <c r="K577" i="9"/>
  <c r="A579" i="9"/>
  <c r="L663" i="15" l="1"/>
  <c r="E664" i="15" s="1"/>
  <c r="F664" i="15" s="1"/>
  <c r="G665" i="15" s="1"/>
  <c r="H665" i="15" s="1"/>
  <c r="I665" i="15" s="1"/>
  <c r="G666" i="15"/>
  <c r="H666" i="15" s="1"/>
  <c r="I666" i="15" s="1"/>
  <c r="K578" i="9"/>
  <c r="A580" i="9"/>
  <c r="J666" i="15" l="1"/>
  <c r="K666" i="15"/>
  <c r="L666" i="15" s="1"/>
  <c r="E667" i="15" s="1"/>
  <c r="F667" i="15" s="1"/>
  <c r="K665" i="15"/>
  <c r="J665" i="15"/>
  <c r="K579" i="9"/>
  <c r="A581" i="9"/>
  <c r="L665" i="15" l="1"/>
  <c r="E666" i="15" s="1"/>
  <c r="F666" i="15" s="1"/>
  <c r="G667" i="15" s="1"/>
  <c r="H667" i="15" s="1"/>
  <c r="I667" i="15" s="1"/>
  <c r="G668" i="15"/>
  <c r="H668" i="15" s="1"/>
  <c r="I668" i="15" s="1"/>
  <c r="K580" i="9"/>
  <c r="A582" i="9"/>
  <c r="J668" i="15" l="1"/>
  <c r="K668" i="15"/>
  <c r="L668" i="15" s="1"/>
  <c r="E669" i="15" s="1"/>
  <c r="F669" i="15" s="1"/>
  <c r="K667" i="15"/>
  <c r="J667" i="15"/>
  <c r="K581" i="9"/>
  <c r="A583" i="9"/>
  <c r="L667" i="15" l="1"/>
  <c r="E668" i="15" s="1"/>
  <c r="F668" i="15" s="1"/>
  <c r="G669" i="15" s="1"/>
  <c r="H669" i="15" s="1"/>
  <c r="I669" i="15" s="1"/>
  <c r="G670" i="15"/>
  <c r="H670" i="15" s="1"/>
  <c r="I670" i="15" s="1"/>
  <c r="K582" i="9"/>
  <c r="A584" i="9"/>
  <c r="J670" i="15" l="1"/>
  <c r="K670" i="15"/>
  <c r="L670" i="15" s="1"/>
  <c r="E671" i="15" s="1"/>
  <c r="F671" i="15" s="1"/>
  <c r="K669" i="15"/>
  <c r="J669" i="15"/>
  <c r="K583" i="9"/>
  <c r="A585" i="9"/>
  <c r="L669" i="15" l="1"/>
  <c r="E670" i="15" s="1"/>
  <c r="F670" i="15" s="1"/>
  <c r="G671" i="15" s="1"/>
  <c r="H671" i="15" s="1"/>
  <c r="I671" i="15" s="1"/>
  <c r="G672" i="15"/>
  <c r="H672" i="15" s="1"/>
  <c r="I672" i="15" s="1"/>
  <c r="K584" i="9"/>
  <c r="A586" i="9"/>
  <c r="J672" i="15" l="1"/>
  <c r="K672" i="15"/>
  <c r="L672" i="15" s="1"/>
  <c r="E673" i="15" s="1"/>
  <c r="F673" i="15" s="1"/>
  <c r="K671" i="15"/>
  <c r="J671" i="15"/>
  <c r="K585" i="9"/>
  <c r="A587" i="9"/>
  <c r="L671" i="15" l="1"/>
  <c r="E672" i="15" s="1"/>
  <c r="F672" i="15" s="1"/>
  <c r="G673" i="15" s="1"/>
  <c r="H673" i="15" s="1"/>
  <c r="I673" i="15" s="1"/>
  <c r="G674" i="15"/>
  <c r="H674" i="15" s="1"/>
  <c r="I674" i="15" s="1"/>
  <c r="K586" i="9"/>
  <c r="A588" i="9"/>
  <c r="J674" i="15" l="1"/>
  <c r="K674" i="15"/>
  <c r="L674" i="15" s="1"/>
  <c r="E675" i="15" s="1"/>
  <c r="F675" i="15" s="1"/>
  <c r="K673" i="15"/>
  <c r="J673" i="15"/>
  <c r="K587" i="9"/>
  <c r="A589" i="9"/>
  <c r="L673" i="15" l="1"/>
  <c r="E674" i="15" s="1"/>
  <c r="F674" i="15" s="1"/>
  <c r="G675" i="15" s="1"/>
  <c r="H675" i="15" s="1"/>
  <c r="I675" i="15" s="1"/>
  <c r="G676" i="15"/>
  <c r="H676" i="15" s="1"/>
  <c r="I676" i="15" s="1"/>
  <c r="K588" i="9"/>
  <c r="A590" i="9"/>
  <c r="J676" i="15" l="1"/>
  <c r="K676" i="15"/>
  <c r="L676" i="15" s="1"/>
  <c r="E677" i="15" s="1"/>
  <c r="F677" i="15" s="1"/>
  <c r="J675" i="15"/>
  <c r="K675" i="15"/>
  <c r="L675" i="15" s="1"/>
  <c r="E676" i="15" s="1"/>
  <c r="F676" i="15" s="1"/>
  <c r="G677" i="15" s="1"/>
  <c r="H677" i="15" s="1"/>
  <c r="I677" i="15" s="1"/>
  <c r="K589" i="9"/>
  <c r="A591" i="9"/>
  <c r="J677" i="15" l="1"/>
  <c r="K677" i="15"/>
  <c r="L677" i="15" s="1"/>
  <c r="E678" i="15" s="1"/>
  <c r="F678" i="15" s="1"/>
  <c r="G679" i="15" s="1"/>
  <c r="H679" i="15" s="1"/>
  <c r="I679" i="15" s="1"/>
  <c r="G678" i="15"/>
  <c r="H678" i="15" s="1"/>
  <c r="I678" i="15" s="1"/>
  <c r="K590" i="9"/>
  <c r="A592" i="9"/>
  <c r="J678" i="15" l="1"/>
  <c r="K678" i="15"/>
  <c r="L678" i="15" s="1"/>
  <c r="E679" i="15" s="1"/>
  <c r="F679" i="15" s="1"/>
  <c r="G680" i="15" s="1"/>
  <c r="H680" i="15" s="1"/>
  <c r="I680" i="15" s="1"/>
  <c r="K679" i="15"/>
  <c r="J679" i="15"/>
  <c r="K591" i="9"/>
  <c r="A593" i="9"/>
  <c r="L679" i="15" l="1"/>
  <c r="E680" i="15" s="1"/>
  <c r="F680" i="15" s="1"/>
  <c r="G681" i="15" s="1"/>
  <c r="H681" i="15" s="1"/>
  <c r="I681" i="15" s="1"/>
  <c r="J680" i="15"/>
  <c r="K680" i="15"/>
  <c r="K592" i="9"/>
  <c r="A594" i="9"/>
  <c r="L680" i="15" l="1"/>
  <c r="E681" i="15" s="1"/>
  <c r="F681" i="15" s="1"/>
  <c r="G682" i="15" s="1"/>
  <c r="H682" i="15" s="1"/>
  <c r="I682" i="15" s="1"/>
  <c r="J681" i="15"/>
  <c r="K681" i="15"/>
  <c r="L681" i="15" s="1"/>
  <c r="E682" i="15" s="1"/>
  <c r="F682" i="15" s="1"/>
  <c r="G683" i="15" s="1"/>
  <c r="H683" i="15" s="1"/>
  <c r="I683" i="15" s="1"/>
  <c r="K593" i="9"/>
  <c r="A595" i="9"/>
  <c r="J683" i="15" l="1"/>
  <c r="K683" i="15"/>
  <c r="L683" i="15" s="1"/>
  <c r="E684" i="15" s="1"/>
  <c r="F684" i="15" s="1"/>
  <c r="J682" i="15"/>
  <c r="K682" i="15"/>
  <c r="L682" i="15" s="1"/>
  <c r="E683" i="15" s="1"/>
  <c r="F683" i="15" s="1"/>
  <c r="G684" i="15" s="1"/>
  <c r="H684" i="15" s="1"/>
  <c r="I684" i="15" s="1"/>
  <c r="K594" i="9"/>
  <c r="A596" i="9"/>
  <c r="J684" i="15" l="1"/>
  <c r="K684" i="15"/>
  <c r="L684" i="15" s="1"/>
  <c r="E685" i="15" s="1"/>
  <c r="F685" i="15" s="1"/>
  <c r="G686" i="15" s="1"/>
  <c r="H686" i="15" s="1"/>
  <c r="I686" i="15" s="1"/>
  <c r="G685" i="15"/>
  <c r="H685" i="15" s="1"/>
  <c r="I685" i="15" s="1"/>
  <c r="K595" i="9"/>
  <c r="A597" i="9"/>
  <c r="J685" i="15" l="1"/>
  <c r="K685" i="15"/>
  <c r="L685" i="15" s="1"/>
  <c r="E686" i="15" s="1"/>
  <c r="F686" i="15" s="1"/>
  <c r="G687" i="15" s="1"/>
  <c r="H687" i="15" s="1"/>
  <c r="I687" i="15" s="1"/>
  <c r="J686" i="15"/>
  <c r="K686" i="15"/>
  <c r="L686" i="15" s="1"/>
  <c r="E687" i="15" s="1"/>
  <c r="F687" i="15" s="1"/>
  <c r="G688" i="15" s="1"/>
  <c r="H688" i="15" s="1"/>
  <c r="I688" i="15" s="1"/>
  <c r="K596" i="9"/>
  <c r="A598" i="9"/>
  <c r="J688" i="15" l="1"/>
  <c r="K688" i="15"/>
  <c r="L688" i="15" s="1"/>
  <c r="E689" i="15" s="1"/>
  <c r="F689" i="15" s="1"/>
  <c r="K687" i="15"/>
  <c r="J687" i="15"/>
  <c r="K597" i="9"/>
  <c r="A599" i="9"/>
  <c r="L687" i="15" l="1"/>
  <c r="E688" i="15" s="1"/>
  <c r="F688" i="15" s="1"/>
  <c r="G689" i="15" s="1"/>
  <c r="H689" i="15" s="1"/>
  <c r="I689" i="15" s="1"/>
  <c r="G690" i="15"/>
  <c r="H690" i="15" s="1"/>
  <c r="I690" i="15" s="1"/>
  <c r="K598" i="9"/>
  <c r="A600" i="9"/>
  <c r="J690" i="15" l="1"/>
  <c r="K690" i="15"/>
  <c r="L690" i="15" s="1"/>
  <c r="E691" i="15" s="1"/>
  <c r="F691" i="15" s="1"/>
  <c r="J689" i="15"/>
  <c r="K689" i="15"/>
  <c r="L689" i="15" s="1"/>
  <c r="E690" i="15" s="1"/>
  <c r="F690" i="15" s="1"/>
  <c r="G691" i="15" s="1"/>
  <c r="H691" i="15" s="1"/>
  <c r="I691" i="15" s="1"/>
  <c r="K599" i="9"/>
  <c r="A601" i="9"/>
  <c r="J691" i="15" l="1"/>
  <c r="K691" i="15"/>
  <c r="L691" i="15" s="1"/>
  <c r="E692" i="15" s="1"/>
  <c r="F692" i="15" s="1"/>
  <c r="G693" i="15" s="1"/>
  <c r="H693" i="15" s="1"/>
  <c r="I693" i="15" s="1"/>
  <c r="G692" i="15"/>
  <c r="H692" i="15" s="1"/>
  <c r="I692" i="15" s="1"/>
  <c r="K600" i="9"/>
  <c r="A602" i="9"/>
  <c r="K692" i="15" l="1"/>
  <c r="J692" i="15"/>
  <c r="J693" i="15"/>
  <c r="K693" i="15"/>
  <c r="L693" i="15" s="1"/>
  <c r="E694" i="15" s="1"/>
  <c r="F694" i="15" s="1"/>
  <c r="K601" i="9"/>
  <c r="A603" i="9"/>
  <c r="L692" i="15" l="1"/>
  <c r="E693" i="15" s="1"/>
  <c r="F693" i="15" s="1"/>
  <c r="G694" i="15" s="1"/>
  <c r="H694" i="15" s="1"/>
  <c r="I694" i="15" s="1"/>
  <c r="K602" i="9"/>
  <c r="A604" i="9"/>
  <c r="J694" i="15" l="1"/>
  <c r="K694" i="15"/>
  <c r="L694" i="15" s="1"/>
  <c r="E695" i="15" s="1"/>
  <c r="F695" i="15" s="1"/>
  <c r="G696" i="15" s="1"/>
  <c r="H696" i="15" s="1"/>
  <c r="I696" i="15" s="1"/>
  <c r="G695" i="15"/>
  <c r="H695" i="15" s="1"/>
  <c r="I695" i="15" s="1"/>
  <c r="K603" i="9"/>
  <c r="A605" i="9"/>
  <c r="J695" i="15" l="1"/>
  <c r="K695" i="15"/>
  <c r="L695" i="15" s="1"/>
  <c r="E696" i="15" s="1"/>
  <c r="F696" i="15" s="1"/>
  <c r="G697" i="15" s="1"/>
  <c r="H697" i="15" s="1"/>
  <c r="I697" i="15" s="1"/>
  <c r="K696" i="15"/>
  <c r="J696" i="15"/>
  <c r="K604" i="9"/>
  <c r="A606" i="9"/>
  <c r="L696" i="15" l="1"/>
  <c r="E697" i="15" s="1"/>
  <c r="F697" i="15" s="1"/>
  <c r="G698" i="15" s="1"/>
  <c r="H698" i="15" s="1"/>
  <c r="I698" i="15" s="1"/>
  <c r="J697" i="15"/>
  <c r="K697" i="15"/>
  <c r="K605" i="9"/>
  <c r="A607" i="9"/>
  <c r="L697" i="15" l="1"/>
  <c r="E698" i="15" s="1"/>
  <c r="F698" i="15" s="1"/>
  <c r="G699" i="15" s="1"/>
  <c r="H699" i="15" s="1"/>
  <c r="I699" i="15" s="1"/>
  <c r="J698" i="15"/>
  <c r="K698" i="15"/>
  <c r="K606" i="9"/>
  <c r="A608" i="9"/>
  <c r="L698" i="15" l="1"/>
  <c r="E699" i="15" s="1"/>
  <c r="F699" i="15" s="1"/>
  <c r="G700" i="15" s="1"/>
  <c r="H700" i="15" s="1"/>
  <c r="I700" i="15" s="1"/>
  <c r="K699" i="15"/>
  <c r="L699" i="15" s="1"/>
  <c r="E700" i="15" s="1"/>
  <c r="F700" i="15" s="1"/>
  <c r="G701" i="15" s="1"/>
  <c r="H701" i="15" s="1"/>
  <c r="I701" i="15" s="1"/>
  <c r="J699" i="15"/>
  <c r="K607" i="9"/>
  <c r="A609" i="9"/>
  <c r="K701" i="15" l="1"/>
  <c r="J701" i="15"/>
  <c r="J700" i="15"/>
  <c r="K700" i="15"/>
  <c r="L700" i="15" s="1"/>
  <c r="E701" i="15" s="1"/>
  <c r="F701" i="15" s="1"/>
  <c r="G702" i="15" s="1"/>
  <c r="H702" i="15" s="1"/>
  <c r="I702" i="15" s="1"/>
  <c r="K608" i="9"/>
  <c r="A610" i="9"/>
  <c r="J702" i="15" l="1"/>
  <c r="K702" i="15"/>
  <c r="L702" i="15" s="1"/>
  <c r="E703" i="15" s="1"/>
  <c r="F703" i="15" s="1"/>
  <c r="L701" i="15"/>
  <c r="E702" i="15" s="1"/>
  <c r="F702" i="15" s="1"/>
  <c r="G703" i="15" s="1"/>
  <c r="H703" i="15" s="1"/>
  <c r="I703" i="15" s="1"/>
  <c r="K609" i="9"/>
  <c r="A611" i="9"/>
  <c r="K703" i="15" l="1"/>
  <c r="J703" i="15"/>
  <c r="G704" i="15"/>
  <c r="H704" i="15" s="1"/>
  <c r="I704" i="15" s="1"/>
  <c r="K610" i="9"/>
  <c r="A612" i="9"/>
  <c r="J704" i="15" l="1"/>
  <c r="K704" i="15"/>
  <c r="L704" i="15" s="1"/>
  <c r="E705" i="15" s="1"/>
  <c r="F705" i="15" s="1"/>
  <c r="L703" i="15"/>
  <c r="E704" i="15" s="1"/>
  <c r="F704" i="15" s="1"/>
  <c r="G705" i="15" s="1"/>
  <c r="H705" i="15" s="1"/>
  <c r="I705" i="15" s="1"/>
  <c r="K611" i="9"/>
  <c r="A613" i="9"/>
  <c r="K705" i="15" l="1"/>
  <c r="J705" i="15"/>
  <c r="G706" i="15"/>
  <c r="H706" i="15" s="1"/>
  <c r="I706" i="15" s="1"/>
  <c r="K612" i="9"/>
  <c r="A614" i="9"/>
  <c r="J706" i="15" l="1"/>
  <c r="K706" i="15"/>
  <c r="L706" i="15" s="1"/>
  <c r="E707" i="15" s="1"/>
  <c r="F707" i="15" s="1"/>
  <c r="L705" i="15"/>
  <c r="E706" i="15" s="1"/>
  <c r="F706" i="15" s="1"/>
  <c r="G707" i="15" s="1"/>
  <c r="H707" i="15" s="1"/>
  <c r="I707" i="15" s="1"/>
  <c r="K613" i="9"/>
  <c r="A615" i="9"/>
  <c r="K707" i="15" l="1"/>
  <c r="J707" i="15"/>
  <c r="G708" i="15"/>
  <c r="H708" i="15" s="1"/>
  <c r="I708" i="15" s="1"/>
  <c r="K614" i="9"/>
  <c r="A616" i="9"/>
  <c r="J708" i="15" l="1"/>
  <c r="K708" i="15"/>
  <c r="L708" i="15" s="1"/>
  <c r="E709" i="15" s="1"/>
  <c r="F709" i="15" s="1"/>
  <c r="L707" i="15"/>
  <c r="E708" i="15" s="1"/>
  <c r="F708" i="15" s="1"/>
  <c r="G709" i="15" s="1"/>
  <c r="H709" i="15" s="1"/>
  <c r="I709" i="15" s="1"/>
  <c r="K615" i="9"/>
  <c r="A617" i="9"/>
  <c r="K709" i="15" l="1"/>
  <c r="J709" i="15"/>
  <c r="G710" i="15"/>
  <c r="H710" i="15" s="1"/>
  <c r="I710" i="15" s="1"/>
  <c r="K616" i="9"/>
  <c r="A618" i="9"/>
  <c r="J710" i="15" l="1"/>
  <c r="K710" i="15"/>
  <c r="L710" i="15" s="1"/>
  <c r="E711" i="15" s="1"/>
  <c r="F711" i="15" s="1"/>
  <c r="L709" i="15"/>
  <c r="E710" i="15" s="1"/>
  <c r="F710" i="15" s="1"/>
  <c r="G711" i="15" s="1"/>
  <c r="H711" i="15" s="1"/>
  <c r="I711" i="15" s="1"/>
  <c r="K617" i="9"/>
  <c r="A619" i="9"/>
  <c r="K711" i="15" l="1"/>
  <c r="J711" i="15"/>
  <c r="G712" i="15"/>
  <c r="H712" i="15" s="1"/>
  <c r="I712" i="15" s="1"/>
  <c r="K618" i="9"/>
  <c r="A620" i="9"/>
  <c r="J712" i="15" l="1"/>
  <c r="K712" i="15"/>
  <c r="L712" i="15" s="1"/>
  <c r="E713" i="15" s="1"/>
  <c r="F713" i="15" s="1"/>
  <c r="G714" i="15" s="1"/>
  <c r="H714" i="15" s="1"/>
  <c r="I714" i="15" s="1"/>
  <c r="L711" i="15"/>
  <c r="E712" i="15" s="1"/>
  <c r="F712" i="15" s="1"/>
  <c r="G713" i="15" s="1"/>
  <c r="H713" i="15" s="1"/>
  <c r="I713" i="15" s="1"/>
  <c r="K619" i="9"/>
  <c r="A621" i="9"/>
  <c r="K713" i="15" l="1"/>
  <c r="J713" i="15"/>
  <c r="J714" i="15"/>
  <c r="K714" i="15"/>
  <c r="L714" i="15" s="1"/>
  <c r="E715" i="15" s="1"/>
  <c r="F715" i="15" s="1"/>
  <c r="K620" i="9"/>
  <c r="A622" i="9"/>
  <c r="L713" i="15" l="1"/>
  <c r="E714" i="15" s="1"/>
  <c r="F714" i="15" s="1"/>
  <c r="G715" i="15" s="1"/>
  <c r="H715" i="15" s="1"/>
  <c r="I715" i="15" s="1"/>
  <c r="K621" i="9"/>
  <c r="A623" i="9"/>
  <c r="K715" i="15" l="1"/>
  <c r="J715" i="15"/>
  <c r="G716" i="15"/>
  <c r="H716" i="15" s="1"/>
  <c r="I716" i="15" s="1"/>
  <c r="K622" i="9"/>
  <c r="A624" i="9"/>
  <c r="J716" i="15" l="1"/>
  <c r="K716" i="15"/>
  <c r="L716" i="15" s="1"/>
  <c r="E717" i="15" s="1"/>
  <c r="F717" i="15" s="1"/>
  <c r="L715" i="15"/>
  <c r="E716" i="15" s="1"/>
  <c r="F716" i="15" s="1"/>
  <c r="G717" i="15" s="1"/>
  <c r="H717" i="15" s="1"/>
  <c r="I717" i="15" s="1"/>
  <c r="K623" i="9"/>
  <c r="A625" i="9"/>
  <c r="K717" i="15" l="1"/>
  <c r="J717" i="15"/>
  <c r="G718" i="15"/>
  <c r="H718" i="15" s="1"/>
  <c r="I718" i="15" s="1"/>
  <c r="K624" i="9"/>
  <c r="A626" i="9"/>
  <c r="J718" i="15" l="1"/>
  <c r="K718" i="15"/>
  <c r="L718" i="15" s="1"/>
  <c r="E719" i="15" s="1"/>
  <c r="F719" i="15" s="1"/>
  <c r="L717" i="15"/>
  <c r="E718" i="15" s="1"/>
  <c r="F718" i="15" s="1"/>
  <c r="G719" i="15" s="1"/>
  <c r="H719" i="15" s="1"/>
  <c r="I719" i="15" s="1"/>
  <c r="K625" i="9"/>
  <c r="A627" i="9"/>
  <c r="K719" i="15" l="1"/>
  <c r="J719" i="15"/>
  <c r="G720" i="15"/>
  <c r="H720" i="15" s="1"/>
  <c r="I720" i="15" s="1"/>
  <c r="K626" i="9"/>
  <c r="A628" i="9"/>
  <c r="J720" i="15" l="1"/>
  <c r="K720" i="15"/>
  <c r="L720" i="15" s="1"/>
  <c r="E721" i="15" s="1"/>
  <c r="F721" i="15" s="1"/>
  <c r="L719" i="15"/>
  <c r="E720" i="15" s="1"/>
  <c r="F720" i="15" s="1"/>
  <c r="G721" i="15" s="1"/>
  <c r="H721" i="15" s="1"/>
  <c r="I721" i="15" s="1"/>
  <c r="K627" i="9"/>
  <c r="A629" i="9"/>
  <c r="K721" i="15" l="1"/>
  <c r="J721" i="15"/>
  <c r="G722" i="15"/>
  <c r="H722" i="15" s="1"/>
  <c r="I722" i="15" s="1"/>
  <c r="K628" i="9"/>
  <c r="A630" i="9"/>
  <c r="J722" i="15" l="1"/>
  <c r="K722" i="15"/>
  <c r="L722" i="15" s="1"/>
  <c r="E723" i="15" s="1"/>
  <c r="F723" i="15" s="1"/>
  <c r="L721" i="15"/>
  <c r="E722" i="15" s="1"/>
  <c r="F722" i="15" s="1"/>
  <c r="G723" i="15" s="1"/>
  <c r="H723" i="15" s="1"/>
  <c r="I723" i="15" s="1"/>
  <c r="K629" i="9"/>
  <c r="A631" i="9"/>
  <c r="K723" i="15" l="1"/>
  <c r="J723" i="15"/>
  <c r="G724" i="15"/>
  <c r="H724" i="15" s="1"/>
  <c r="I724" i="15" s="1"/>
  <c r="K630" i="9"/>
  <c r="A632" i="9"/>
  <c r="J724" i="15" l="1"/>
  <c r="K724" i="15"/>
  <c r="L724" i="15" s="1"/>
  <c r="E725" i="15" s="1"/>
  <c r="F725" i="15" s="1"/>
  <c r="L723" i="15"/>
  <c r="E724" i="15" s="1"/>
  <c r="F724" i="15" s="1"/>
  <c r="G725" i="15" s="1"/>
  <c r="H725" i="15" s="1"/>
  <c r="I725" i="15" s="1"/>
  <c r="K631" i="9"/>
  <c r="A633" i="9"/>
  <c r="K725" i="15" l="1"/>
  <c r="J725" i="15"/>
  <c r="G726" i="15"/>
  <c r="H726" i="15" s="1"/>
  <c r="I726" i="15" s="1"/>
  <c r="K632" i="9"/>
  <c r="A634" i="9"/>
  <c r="J726" i="15" l="1"/>
  <c r="K726" i="15"/>
  <c r="L726" i="15" s="1"/>
  <c r="E727" i="15" s="1"/>
  <c r="F727" i="15" s="1"/>
  <c r="L725" i="15"/>
  <c r="E726" i="15" s="1"/>
  <c r="F726" i="15" s="1"/>
  <c r="G727" i="15" s="1"/>
  <c r="H727" i="15" s="1"/>
  <c r="I727" i="15" s="1"/>
  <c r="K633" i="9"/>
  <c r="A635" i="9"/>
  <c r="K727" i="15" l="1"/>
  <c r="J727" i="15"/>
  <c r="G728" i="15"/>
  <c r="H728" i="15" s="1"/>
  <c r="I728" i="15" s="1"/>
  <c r="K634" i="9"/>
  <c r="A636" i="9"/>
  <c r="J728" i="15" l="1"/>
  <c r="K728" i="15"/>
  <c r="L728" i="15" s="1"/>
  <c r="E729" i="15" s="1"/>
  <c r="F729" i="15" s="1"/>
  <c r="L727" i="15"/>
  <c r="E728" i="15" s="1"/>
  <c r="F728" i="15" s="1"/>
  <c r="G729" i="15" s="1"/>
  <c r="H729" i="15" s="1"/>
  <c r="I729" i="15" s="1"/>
  <c r="K635" i="9"/>
  <c r="A637" i="9"/>
  <c r="K729" i="15" l="1"/>
  <c r="J729" i="15"/>
  <c r="G730" i="15"/>
  <c r="H730" i="15" s="1"/>
  <c r="I730" i="15" s="1"/>
  <c r="K636" i="9"/>
  <c r="A638" i="9"/>
  <c r="J730" i="15" l="1"/>
  <c r="K730" i="15"/>
  <c r="L730" i="15" s="1"/>
  <c r="E731" i="15" s="1"/>
  <c r="F731" i="15" s="1"/>
  <c r="L729" i="15"/>
  <c r="E730" i="15" s="1"/>
  <c r="F730" i="15" s="1"/>
  <c r="G731" i="15" s="1"/>
  <c r="H731" i="15" s="1"/>
  <c r="I731" i="15" s="1"/>
  <c r="K637" i="9"/>
  <c r="A639" i="9"/>
  <c r="K731" i="15" l="1"/>
  <c r="J731" i="15"/>
  <c r="G732" i="15"/>
  <c r="H732" i="15" s="1"/>
  <c r="I732" i="15" s="1"/>
  <c r="K638" i="9"/>
  <c r="A640" i="9"/>
  <c r="J732" i="15" l="1"/>
  <c r="K732" i="15"/>
  <c r="L732" i="15" s="1"/>
  <c r="E733" i="15" s="1"/>
  <c r="F733" i="15" s="1"/>
  <c r="L731" i="15"/>
  <c r="E732" i="15" s="1"/>
  <c r="F732" i="15" s="1"/>
  <c r="G733" i="15" s="1"/>
  <c r="H733" i="15" s="1"/>
  <c r="I733" i="15" s="1"/>
  <c r="K639" i="9"/>
  <c r="A641" i="9"/>
  <c r="K733" i="15" l="1"/>
  <c r="J733" i="15"/>
  <c r="G734" i="15"/>
  <c r="H734" i="15" s="1"/>
  <c r="I734" i="15" s="1"/>
  <c r="K640" i="9"/>
  <c r="A642" i="9"/>
  <c r="J734" i="15" l="1"/>
  <c r="K734" i="15"/>
  <c r="L734" i="15" s="1"/>
  <c r="E735" i="15" s="1"/>
  <c r="F735" i="15" s="1"/>
  <c r="L733" i="15"/>
  <c r="E734" i="15" s="1"/>
  <c r="F734" i="15" s="1"/>
  <c r="G735" i="15" s="1"/>
  <c r="H735" i="15" s="1"/>
  <c r="I735" i="15" s="1"/>
  <c r="K641" i="9"/>
  <c r="A643" i="9"/>
  <c r="K735" i="15" l="1"/>
  <c r="J735" i="15"/>
  <c r="G736" i="15"/>
  <c r="H736" i="15" s="1"/>
  <c r="I736" i="15" s="1"/>
  <c r="K642" i="9"/>
  <c r="A644" i="9"/>
  <c r="J736" i="15" l="1"/>
  <c r="K736" i="15"/>
  <c r="L736" i="15" s="1"/>
  <c r="E737" i="15" s="1"/>
  <c r="F737" i="15" s="1"/>
  <c r="L735" i="15"/>
  <c r="E736" i="15" s="1"/>
  <c r="F736" i="15" s="1"/>
  <c r="G737" i="15" s="1"/>
  <c r="H737" i="15" s="1"/>
  <c r="I737" i="15" s="1"/>
  <c r="K643" i="9"/>
  <c r="A645" i="9"/>
  <c r="K737" i="15" l="1"/>
  <c r="J737" i="15"/>
  <c r="G738" i="15"/>
  <c r="H738" i="15" s="1"/>
  <c r="I738" i="15" s="1"/>
  <c r="K644" i="9"/>
  <c r="A646" i="9"/>
  <c r="J738" i="15" l="1"/>
  <c r="K738" i="15"/>
  <c r="L738" i="15" s="1"/>
  <c r="E739" i="15" s="1"/>
  <c r="F739" i="15" s="1"/>
  <c r="L737" i="15"/>
  <c r="E738" i="15" s="1"/>
  <c r="F738" i="15" s="1"/>
  <c r="G739" i="15" s="1"/>
  <c r="H739" i="15" s="1"/>
  <c r="I739" i="15" s="1"/>
  <c r="K645" i="9"/>
  <c r="A647" i="9"/>
  <c r="K739" i="15" l="1"/>
  <c r="J739" i="15"/>
  <c r="G740" i="15"/>
  <c r="H740" i="15" s="1"/>
  <c r="I740" i="15" s="1"/>
  <c r="K646" i="9"/>
  <c r="A648" i="9"/>
  <c r="J740" i="15" l="1"/>
  <c r="K740" i="15"/>
  <c r="L740" i="15" s="1"/>
  <c r="E741" i="15" s="1"/>
  <c r="F741" i="15" s="1"/>
  <c r="L739" i="15"/>
  <c r="E740" i="15" s="1"/>
  <c r="F740" i="15" s="1"/>
  <c r="G741" i="15" s="1"/>
  <c r="H741" i="15" s="1"/>
  <c r="I741" i="15" s="1"/>
  <c r="K647" i="9"/>
  <c r="A649" i="9"/>
  <c r="K741" i="15" l="1"/>
  <c r="J741" i="15"/>
  <c r="G742" i="15"/>
  <c r="H742" i="15" s="1"/>
  <c r="I742" i="15" s="1"/>
  <c r="K648" i="9"/>
  <c r="A650" i="9"/>
  <c r="J742" i="15" l="1"/>
  <c r="K742" i="15"/>
  <c r="L742" i="15" s="1"/>
  <c r="E743" i="15" s="1"/>
  <c r="F743" i="15" s="1"/>
  <c r="L741" i="15"/>
  <c r="E742" i="15" s="1"/>
  <c r="F742" i="15" s="1"/>
  <c r="G743" i="15" s="1"/>
  <c r="H743" i="15" s="1"/>
  <c r="I743" i="15" s="1"/>
  <c r="K649" i="9"/>
  <c r="A651" i="9"/>
  <c r="K743" i="15" l="1"/>
  <c r="J743" i="15"/>
  <c r="G744" i="15"/>
  <c r="H744" i="15" s="1"/>
  <c r="I744" i="15" s="1"/>
  <c r="K650" i="9"/>
  <c r="A652" i="9"/>
  <c r="J744" i="15" l="1"/>
  <c r="K744" i="15"/>
  <c r="L744" i="15" s="1"/>
  <c r="E745" i="15" s="1"/>
  <c r="F745" i="15" s="1"/>
  <c r="L743" i="15"/>
  <c r="E744" i="15" s="1"/>
  <c r="F744" i="15" s="1"/>
  <c r="G745" i="15" s="1"/>
  <c r="H745" i="15" s="1"/>
  <c r="I745" i="15" s="1"/>
  <c r="K651" i="9"/>
  <c r="A653" i="9"/>
  <c r="K745" i="15" l="1"/>
  <c r="J745" i="15"/>
  <c r="G746" i="15"/>
  <c r="H746" i="15" s="1"/>
  <c r="I746" i="15" s="1"/>
  <c r="K652" i="9"/>
  <c r="A654" i="9"/>
  <c r="J746" i="15" l="1"/>
  <c r="K746" i="15"/>
  <c r="L746" i="15" s="1"/>
  <c r="E747" i="15" s="1"/>
  <c r="F747" i="15" s="1"/>
  <c r="L745" i="15"/>
  <c r="E746" i="15" s="1"/>
  <c r="F746" i="15" s="1"/>
  <c r="G747" i="15" s="1"/>
  <c r="H747" i="15" s="1"/>
  <c r="I747" i="15" s="1"/>
  <c r="K653" i="9"/>
  <c r="A655" i="9"/>
  <c r="K747" i="15" l="1"/>
  <c r="J747" i="15"/>
  <c r="G748" i="15"/>
  <c r="H748" i="15" s="1"/>
  <c r="I748" i="15" s="1"/>
  <c r="K654" i="9"/>
  <c r="A656" i="9"/>
  <c r="J748" i="15" l="1"/>
  <c r="K748" i="15"/>
  <c r="L748" i="15" s="1"/>
  <c r="E749" i="15" s="1"/>
  <c r="F749" i="15" s="1"/>
  <c r="L747" i="15"/>
  <c r="E748" i="15" s="1"/>
  <c r="F748" i="15" s="1"/>
  <c r="G749" i="15" s="1"/>
  <c r="H749" i="15" s="1"/>
  <c r="I749" i="15" s="1"/>
  <c r="K655" i="9"/>
  <c r="A657" i="9"/>
  <c r="K749" i="15" l="1"/>
  <c r="J749" i="15"/>
  <c r="G750" i="15"/>
  <c r="H750" i="15" s="1"/>
  <c r="I750" i="15" s="1"/>
  <c r="K656" i="9"/>
  <c r="A658" i="9"/>
  <c r="J750" i="15" l="1"/>
  <c r="K750" i="15"/>
  <c r="L750" i="15" s="1"/>
  <c r="E751" i="15" s="1"/>
  <c r="F751" i="15" s="1"/>
  <c r="L749" i="15"/>
  <c r="E750" i="15" s="1"/>
  <c r="F750" i="15" s="1"/>
  <c r="G751" i="15" s="1"/>
  <c r="H751" i="15" s="1"/>
  <c r="I751" i="15" s="1"/>
  <c r="K657" i="9"/>
  <c r="A659" i="9"/>
  <c r="K751" i="15" l="1"/>
  <c r="J751" i="15"/>
  <c r="G752" i="15"/>
  <c r="H752" i="15" s="1"/>
  <c r="I752" i="15" s="1"/>
  <c r="K658" i="9"/>
  <c r="A660" i="9"/>
  <c r="J752" i="15" l="1"/>
  <c r="K752" i="15"/>
  <c r="L752" i="15" s="1"/>
  <c r="E753" i="15" s="1"/>
  <c r="F753" i="15" s="1"/>
  <c r="L751" i="15"/>
  <c r="E752" i="15" s="1"/>
  <c r="F752" i="15" s="1"/>
  <c r="G753" i="15" s="1"/>
  <c r="H753" i="15" s="1"/>
  <c r="I753" i="15" s="1"/>
  <c r="K659" i="9"/>
  <c r="A661" i="9"/>
  <c r="K753" i="15" l="1"/>
  <c r="J753" i="15"/>
  <c r="G754" i="15"/>
  <c r="H754" i="15" s="1"/>
  <c r="I754" i="15" s="1"/>
  <c r="K660" i="9"/>
  <c r="A662" i="9"/>
  <c r="J754" i="15" l="1"/>
  <c r="K754" i="15"/>
  <c r="L754" i="15" s="1"/>
  <c r="E755" i="15" s="1"/>
  <c r="F755" i="15" s="1"/>
  <c r="L753" i="15"/>
  <c r="E754" i="15" s="1"/>
  <c r="F754" i="15" s="1"/>
  <c r="G755" i="15" s="1"/>
  <c r="H755" i="15" s="1"/>
  <c r="I755" i="15" s="1"/>
  <c r="K661" i="9"/>
  <c r="A663" i="9"/>
  <c r="K755" i="15" l="1"/>
  <c r="J755" i="15"/>
  <c r="G756" i="15"/>
  <c r="H756" i="15" s="1"/>
  <c r="I756" i="15" s="1"/>
  <c r="K662" i="9"/>
  <c r="A664" i="9"/>
  <c r="J756" i="15" l="1"/>
  <c r="K756" i="15"/>
  <c r="L756" i="15" s="1"/>
  <c r="E757" i="15" s="1"/>
  <c r="F757" i="15" s="1"/>
  <c r="L755" i="15"/>
  <c r="E756" i="15" s="1"/>
  <c r="F756" i="15" s="1"/>
  <c r="G757" i="15" s="1"/>
  <c r="H757" i="15" s="1"/>
  <c r="I757" i="15" s="1"/>
  <c r="K663" i="9"/>
  <c r="A665" i="9"/>
  <c r="K757" i="15" l="1"/>
  <c r="J757" i="15"/>
  <c r="G758" i="15"/>
  <c r="H758" i="15" s="1"/>
  <c r="I758" i="15" s="1"/>
  <c r="K664" i="9"/>
  <c r="A666" i="9"/>
  <c r="J758" i="15" l="1"/>
  <c r="K758" i="15"/>
  <c r="L758" i="15" s="1"/>
  <c r="E759" i="15" s="1"/>
  <c r="F759" i="15" s="1"/>
  <c r="L757" i="15"/>
  <c r="E758" i="15" s="1"/>
  <c r="F758" i="15" s="1"/>
  <c r="G759" i="15" s="1"/>
  <c r="H759" i="15" s="1"/>
  <c r="I759" i="15" s="1"/>
  <c r="K665" i="9"/>
  <c r="A667" i="9"/>
  <c r="K759" i="15" l="1"/>
  <c r="J759" i="15"/>
  <c r="G760" i="15"/>
  <c r="H760" i="15" s="1"/>
  <c r="I760" i="15" s="1"/>
  <c r="K666" i="9"/>
  <c r="A668" i="9"/>
  <c r="J760" i="15" l="1"/>
  <c r="K760" i="15"/>
  <c r="L760" i="15" s="1"/>
  <c r="E761" i="15" s="1"/>
  <c r="F761" i="15" s="1"/>
  <c r="L759" i="15"/>
  <c r="E760" i="15" s="1"/>
  <c r="F760" i="15" s="1"/>
  <c r="G761" i="15" s="1"/>
  <c r="H761" i="15" s="1"/>
  <c r="I761" i="15" s="1"/>
  <c r="K667" i="9"/>
  <c r="A669" i="9"/>
  <c r="K761" i="15" l="1"/>
  <c r="J761" i="15"/>
  <c r="G762" i="15"/>
  <c r="H762" i="15" s="1"/>
  <c r="I762" i="15" s="1"/>
  <c r="K668" i="9"/>
  <c r="A670" i="9"/>
  <c r="J762" i="15" l="1"/>
  <c r="K762" i="15"/>
  <c r="L762" i="15" s="1"/>
  <c r="E763" i="15" s="1"/>
  <c r="F763" i="15" s="1"/>
  <c r="L761" i="15"/>
  <c r="E762" i="15" s="1"/>
  <c r="F762" i="15" s="1"/>
  <c r="G763" i="15" s="1"/>
  <c r="H763" i="15" s="1"/>
  <c r="I763" i="15" s="1"/>
  <c r="K669" i="9"/>
  <c r="A671" i="9"/>
  <c r="J763" i="15" l="1"/>
  <c r="K763" i="15"/>
  <c r="L763" i="15" s="1"/>
  <c r="E764" i="15" s="1"/>
  <c r="F764" i="15" s="1"/>
  <c r="G765" i="15" s="1"/>
  <c r="H765" i="15" s="1"/>
  <c r="I765" i="15" s="1"/>
  <c r="G764" i="15"/>
  <c r="H764" i="15" s="1"/>
  <c r="I764" i="15" s="1"/>
  <c r="K670" i="9"/>
  <c r="A672" i="9"/>
  <c r="J764" i="15" l="1"/>
  <c r="K764" i="15"/>
  <c r="L764" i="15" s="1"/>
  <c r="E765" i="15" s="1"/>
  <c r="F765" i="15" s="1"/>
  <c r="G766" i="15" s="1"/>
  <c r="H766" i="15" s="1"/>
  <c r="I766" i="15" s="1"/>
  <c r="K765" i="15"/>
  <c r="J765" i="15"/>
  <c r="K671" i="9"/>
  <c r="A673" i="9"/>
  <c r="L765" i="15" l="1"/>
  <c r="E766" i="15" s="1"/>
  <c r="F766" i="15" s="1"/>
  <c r="G767" i="15" s="1"/>
  <c r="H767" i="15" s="1"/>
  <c r="I767" i="15" s="1"/>
  <c r="J766" i="15"/>
  <c r="K766" i="15"/>
  <c r="K672" i="9"/>
  <c r="A674" i="9"/>
  <c r="L766" i="15" l="1"/>
  <c r="E767" i="15" s="1"/>
  <c r="F767" i="15" s="1"/>
  <c r="G768" i="15" s="1"/>
  <c r="H768" i="15" s="1"/>
  <c r="I768" i="15" s="1"/>
  <c r="J767" i="15"/>
  <c r="K767" i="15"/>
  <c r="L767" i="15" s="1"/>
  <c r="E768" i="15" s="1"/>
  <c r="F768" i="15" s="1"/>
  <c r="G769" i="15" s="1"/>
  <c r="H769" i="15" s="1"/>
  <c r="I769" i="15" s="1"/>
  <c r="K673" i="9"/>
  <c r="A675" i="9"/>
  <c r="K769" i="15" l="1"/>
  <c r="J769" i="15"/>
  <c r="J768" i="15"/>
  <c r="K768" i="15"/>
  <c r="L768" i="15" s="1"/>
  <c r="E769" i="15" s="1"/>
  <c r="F769" i="15" s="1"/>
  <c r="G770" i="15" s="1"/>
  <c r="H770" i="15" s="1"/>
  <c r="I770" i="15" s="1"/>
  <c r="K674" i="9"/>
  <c r="A676" i="9"/>
  <c r="J770" i="15" l="1"/>
  <c r="K770" i="15"/>
  <c r="L770" i="15" s="1"/>
  <c r="E771" i="15" s="1"/>
  <c r="F771" i="15" s="1"/>
  <c r="L769" i="15"/>
  <c r="E770" i="15" s="1"/>
  <c r="F770" i="15" s="1"/>
  <c r="G771" i="15" s="1"/>
  <c r="H771" i="15" s="1"/>
  <c r="I771" i="15" s="1"/>
  <c r="K675" i="9"/>
  <c r="A677" i="9"/>
  <c r="J771" i="15" l="1"/>
  <c r="K771" i="15"/>
  <c r="L771" i="15" s="1"/>
  <c r="E772" i="15" s="1"/>
  <c r="F772" i="15" s="1"/>
  <c r="G773" i="15" s="1"/>
  <c r="H773" i="15" s="1"/>
  <c r="I773" i="15" s="1"/>
  <c r="G772" i="15"/>
  <c r="H772" i="15" s="1"/>
  <c r="I772" i="15" s="1"/>
  <c r="K676" i="9"/>
  <c r="A678" i="9"/>
  <c r="J772" i="15" l="1"/>
  <c r="K772" i="15"/>
  <c r="L772" i="15" s="1"/>
  <c r="E773" i="15" s="1"/>
  <c r="F773" i="15" s="1"/>
  <c r="G774" i="15" s="1"/>
  <c r="H774" i="15" s="1"/>
  <c r="I774" i="15" s="1"/>
  <c r="K773" i="15"/>
  <c r="J773" i="15"/>
  <c r="K677" i="9"/>
  <c r="A679" i="9"/>
  <c r="L773" i="15" l="1"/>
  <c r="E774" i="15" s="1"/>
  <c r="F774" i="15" s="1"/>
  <c r="G775" i="15" s="1"/>
  <c r="H775" i="15" s="1"/>
  <c r="I775" i="15" s="1"/>
  <c r="J774" i="15"/>
  <c r="K774" i="15"/>
  <c r="L774" i="15" s="1"/>
  <c r="E775" i="15" s="1"/>
  <c r="F775" i="15" s="1"/>
  <c r="G776" i="15" s="1"/>
  <c r="H776" i="15" s="1"/>
  <c r="I776" i="15" s="1"/>
  <c r="K678" i="9"/>
  <c r="A680" i="9"/>
  <c r="J776" i="15" l="1"/>
  <c r="K776" i="15"/>
  <c r="L776" i="15" s="1"/>
  <c r="E777" i="15" s="1"/>
  <c r="F777" i="15" s="1"/>
  <c r="J775" i="15"/>
  <c r="K775" i="15"/>
  <c r="L775" i="15" s="1"/>
  <c r="E776" i="15" s="1"/>
  <c r="F776" i="15" s="1"/>
  <c r="G777" i="15" s="1"/>
  <c r="H777" i="15" s="1"/>
  <c r="I777" i="15" s="1"/>
  <c r="K679" i="9"/>
  <c r="A681" i="9"/>
  <c r="J777" i="15" l="1"/>
  <c r="K777" i="15"/>
  <c r="L777" i="15" s="1"/>
  <c r="E778" i="15" s="1"/>
  <c r="F778" i="15" s="1"/>
  <c r="G779" i="15" s="1"/>
  <c r="H779" i="15" s="1"/>
  <c r="I779" i="15" s="1"/>
  <c r="G778" i="15"/>
  <c r="H778" i="15" s="1"/>
  <c r="I778" i="15" s="1"/>
  <c r="K680" i="9"/>
  <c r="A682" i="9"/>
  <c r="J778" i="15" l="1"/>
  <c r="K778" i="15"/>
  <c r="L778" i="15" s="1"/>
  <c r="E779" i="15" s="1"/>
  <c r="F779" i="15" s="1"/>
  <c r="G780" i="15" s="1"/>
  <c r="H780" i="15" s="1"/>
  <c r="I780" i="15" s="1"/>
  <c r="K779" i="15"/>
  <c r="J779" i="15"/>
  <c r="K681" i="9"/>
  <c r="A683" i="9"/>
  <c r="L779" i="15" l="1"/>
  <c r="E780" i="15" s="1"/>
  <c r="F780" i="15" s="1"/>
  <c r="G781" i="15" s="1"/>
  <c r="H781" i="15" s="1"/>
  <c r="I781" i="15" s="1"/>
  <c r="K780" i="15"/>
  <c r="L780" i="15" s="1"/>
  <c r="E781" i="15" s="1"/>
  <c r="F781" i="15" s="1"/>
  <c r="G782" i="15" s="1"/>
  <c r="H782" i="15" s="1"/>
  <c r="I782" i="15" s="1"/>
  <c r="J780" i="15"/>
  <c r="K682" i="9"/>
  <c r="A684" i="9"/>
  <c r="J782" i="15" l="1"/>
  <c r="K782" i="15"/>
  <c r="L782" i="15" s="1"/>
  <c r="E783" i="15" s="1"/>
  <c r="F783" i="15" s="1"/>
  <c r="J781" i="15"/>
  <c r="K781" i="15"/>
  <c r="L781" i="15" s="1"/>
  <c r="E782" i="15" s="1"/>
  <c r="F782" i="15" s="1"/>
  <c r="G783" i="15" s="1"/>
  <c r="H783" i="15" s="1"/>
  <c r="I783" i="15" s="1"/>
  <c r="K683" i="9"/>
  <c r="A685" i="9"/>
  <c r="K783" i="15" l="1"/>
  <c r="J783" i="15"/>
  <c r="G784" i="15"/>
  <c r="H784" i="15" s="1"/>
  <c r="I784" i="15" s="1"/>
  <c r="K684" i="9"/>
  <c r="A686" i="9"/>
  <c r="J784" i="15" l="1"/>
  <c r="K784" i="15"/>
  <c r="L784" i="15" s="1"/>
  <c r="E785" i="15" s="1"/>
  <c r="F785" i="15" s="1"/>
  <c r="L783" i="15"/>
  <c r="E784" i="15" s="1"/>
  <c r="F784" i="15" s="1"/>
  <c r="G785" i="15" s="1"/>
  <c r="H785" i="15" s="1"/>
  <c r="I785" i="15" s="1"/>
  <c r="K685" i="9"/>
  <c r="A687" i="9"/>
  <c r="K785" i="15" l="1"/>
  <c r="J785" i="15"/>
  <c r="G786" i="15"/>
  <c r="H786" i="15" s="1"/>
  <c r="I786" i="15" s="1"/>
  <c r="K686" i="9"/>
  <c r="A688" i="9"/>
  <c r="J786" i="15" l="1"/>
  <c r="K786" i="15"/>
  <c r="L786" i="15" s="1"/>
  <c r="E787" i="15" s="1"/>
  <c r="F787" i="15" s="1"/>
  <c r="L785" i="15"/>
  <c r="E786" i="15" s="1"/>
  <c r="F786" i="15" s="1"/>
  <c r="G787" i="15" s="1"/>
  <c r="H787" i="15" s="1"/>
  <c r="I787" i="15" s="1"/>
  <c r="K687" i="9"/>
  <c r="A689" i="9"/>
  <c r="K787" i="15" l="1"/>
  <c r="J787" i="15"/>
  <c r="G788" i="15"/>
  <c r="H788" i="15" s="1"/>
  <c r="I788" i="15" s="1"/>
  <c r="K688" i="9"/>
  <c r="A690" i="9"/>
  <c r="J788" i="15" l="1"/>
  <c r="K788" i="15"/>
  <c r="L788" i="15" s="1"/>
  <c r="E789" i="15" s="1"/>
  <c r="F789" i="15" s="1"/>
  <c r="L787" i="15"/>
  <c r="E788" i="15" s="1"/>
  <c r="F788" i="15" s="1"/>
  <c r="G789" i="15" s="1"/>
  <c r="H789" i="15" s="1"/>
  <c r="I789" i="15" s="1"/>
  <c r="K689" i="9"/>
  <c r="A691" i="9"/>
  <c r="K789" i="15" l="1"/>
  <c r="J789" i="15"/>
  <c r="G790" i="15"/>
  <c r="H790" i="15" s="1"/>
  <c r="I790" i="15" s="1"/>
  <c r="K690" i="9"/>
  <c r="A692" i="9"/>
  <c r="J790" i="15" l="1"/>
  <c r="K790" i="15"/>
  <c r="L790" i="15" s="1"/>
  <c r="E791" i="15" s="1"/>
  <c r="F791" i="15" s="1"/>
  <c r="L789" i="15"/>
  <c r="E790" i="15" s="1"/>
  <c r="F790" i="15" s="1"/>
  <c r="G791" i="15" s="1"/>
  <c r="H791" i="15" s="1"/>
  <c r="I791" i="15" s="1"/>
  <c r="K691" i="9"/>
  <c r="A693" i="9"/>
  <c r="K791" i="15" l="1"/>
  <c r="J791" i="15"/>
  <c r="G792" i="15"/>
  <c r="H792" i="15" s="1"/>
  <c r="I792" i="15" s="1"/>
  <c r="K692" i="9"/>
  <c r="A694" i="9"/>
  <c r="J792" i="15" l="1"/>
  <c r="K792" i="15"/>
  <c r="L792" i="15" s="1"/>
  <c r="E793" i="15" s="1"/>
  <c r="F793" i="15" s="1"/>
  <c r="L791" i="15"/>
  <c r="E792" i="15" s="1"/>
  <c r="F792" i="15" s="1"/>
  <c r="G793" i="15" s="1"/>
  <c r="H793" i="15" s="1"/>
  <c r="I793" i="15" s="1"/>
  <c r="K693" i="9"/>
  <c r="A695" i="9"/>
  <c r="K793" i="15" l="1"/>
  <c r="J793" i="15"/>
  <c r="G794" i="15"/>
  <c r="H794" i="15" s="1"/>
  <c r="I794" i="15" s="1"/>
  <c r="K694" i="9"/>
  <c r="A696" i="9"/>
  <c r="J794" i="15" l="1"/>
  <c r="K794" i="15"/>
  <c r="L794" i="15" s="1"/>
  <c r="E795" i="15" s="1"/>
  <c r="F795" i="15" s="1"/>
  <c r="L793" i="15"/>
  <c r="E794" i="15" s="1"/>
  <c r="F794" i="15" s="1"/>
  <c r="G795" i="15" s="1"/>
  <c r="H795" i="15" s="1"/>
  <c r="I795" i="15" s="1"/>
  <c r="K695" i="9"/>
  <c r="A697" i="9"/>
  <c r="K795" i="15" l="1"/>
  <c r="J795" i="15"/>
  <c r="G796" i="15"/>
  <c r="H796" i="15" s="1"/>
  <c r="I796" i="15" s="1"/>
  <c r="K696" i="9"/>
  <c r="A698" i="9"/>
  <c r="J796" i="15" l="1"/>
  <c r="K796" i="15"/>
  <c r="L796" i="15" s="1"/>
  <c r="E797" i="15" s="1"/>
  <c r="F797" i="15" s="1"/>
  <c r="L795" i="15"/>
  <c r="E796" i="15" s="1"/>
  <c r="F796" i="15" s="1"/>
  <c r="G797" i="15" s="1"/>
  <c r="H797" i="15" s="1"/>
  <c r="I797" i="15" s="1"/>
  <c r="K697" i="9"/>
  <c r="A699" i="9"/>
  <c r="K797" i="15" l="1"/>
  <c r="J797" i="15"/>
  <c r="G798" i="15"/>
  <c r="H798" i="15" s="1"/>
  <c r="I798" i="15" s="1"/>
  <c r="K698" i="9"/>
  <c r="A700" i="9"/>
  <c r="J798" i="15" l="1"/>
  <c r="K798" i="15"/>
  <c r="L798" i="15" s="1"/>
  <c r="E799" i="15" s="1"/>
  <c r="F799" i="15" s="1"/>
  <c r="L797" i="15"/>
  <c r="E798" i="15" s="1"/>
  <c r="F798" i="15" s="1"/>
  <c r="G799" i="15" s="1"/>
  <c r="H799" i="15" s="1"/>
  <c r="I799" i="15" s="1"/>
  <c r="K699" i="9"/>
  <c r="A701" i="9"/>
  <c r="K799" i="15" l="1"/>
  <c r="J799" i="15"/>
  <c r="G800" i="15"/>
  <c r="H800" i="15" s="1"/>
  <c r="I800" i="15" s="1"/>
  <c r="K700" i="9"/>
  <c r="A702" i="9"/>
  <c r="J800" i="15" l="1"/>
  <c r="K800" i="15"/>
  <c r="L800" i="15" s="1"/>
  <c r="E801" i="15" s="1"/>
  <c r="F801" i="15" s="1"/>
  <c r="L799" i="15"/>
  <c r="E800" i="15" s="1"/>
  <c r="F800" i="15" s="1"/>
  <c r="G801" i="15" s="1"/>
  <c r="H801" i="15" s="1"/>
  <c r="I801" i="15" s="1"/>
  <c r="K701" i="9"/>
  <c r="A703" i="9"/>
  <c r="K801" i="15" l="1"/>
  <c r="J801" i="15"/>
  <c r="G802" i="15"/>
  <c r="H802" i="15" s="1"/>
  <c r="I802" i="15" s="1"/>
  <c r="K702" i="9"/>
  <c r="A704" i="9"/>
  <c r="J802" i="15" l="1"/>
  <c r="K802" i="15"/>
  <c r="L802" i="15" s="1"/>
  <c r="E803" i="15" s="1"/>
  <c r="F803" i="15" s="1"/>
  <c r="L801" i="15"/>
  <c r="E802" i="15" s="1"/>
  <c r="F802" i="15" s="1"/>
  <c r="G803" i="15" s="1"/>
  <c r="H803" i="15" s="1"/>
  <c r="I803" i="15" s="1"/>
  <c r="K703" i="9"/>
  <c r="A705" i="9"/>
  <c r="K803" i="15" l="1"/>
  <c r="J803" i="15"/>
  <c r="G804" i="15"/>
  <c r="H804" i="15" s="1"/>
  <c r="I804" i="15" s="1"/>
  <c r="K704" i="9"/>
  <c r="A706" i="9"/>
  <c r="J804" i="15" l="1"/>
  <c r="K804" i="15"/>
  <c r="L804" i="15" s="1"/>
  <c r="E805" i="15" s="1"/>
  <c r="F805" i="15" s="1"/>
  <c r="G806" i="15" s="1"/>
  <c r="H806" i="15" s="1"/>
  <c r="I806" i="15" s="1"/>
  <c r="L803" i="15"/>
  <c r="E804" i="15" s="1"/>
  <c r="F804" i="15" s="1"/>
  <c r="G805" i="15" s="1"/>
  <c r="H805" i="15" s="1"/>
  <c r="I805" i="15" s="1"/>
  <c r="K705" i="9"/>
  <c r="A707" i="9"/>
  <c r="K805" i="15" l="1"/>
  <c r="J805" i="15"/>
  <c r="J806" i="15"/>
  <c r="K806" i="15"/>
  <c r="L806" i="15" s="1"/>
  <c r="E807" i="15" s="1"/>
  <c r="F807" i="15" s="1"/>
  <c r="K706" i="9"/>
  <c r="A708" i="9"/>
  <c r="L805" i="15" l="1"/>
  <c r="E806" i="15" s="1"/>
  <c r="F806" i="15" s="1"/>
  <c r="G807" i="15" s="1"/>
  <c r="H807" i="15" s="1"/>
  <c r="I807" i="15" s="1"/>
  <c r="K707" i="9"/>
  <c r="A709" i="9"/>
  <c r="K807" i="15" l="1"/>
  <c r="J807" i="15"/>
  <c r="G808" i="15"/>
  <c r="H808" i="15" s="1"/>
  <c r="I808" i="15" s="1"/>
  <c r="K708" i="9"/>
  <c r="A710" i="9"/>
  <c r="J808" i="15" l="1"/>
  <c r="K808" i="15"/>
  <c r="L808" i="15" s="1"/>
  <c r="E809" i="15" s="1"/>
  <c r="F809" i="15" s="1"/>
  <c r="G810" i="15" s="1"/>
  <c r="H810" i="15" s="1"/>
  <c r="I810" i="15" s="1"/>
  <c r="L807" i="15"/>
  <c r="E808" i="15" s="1"/>
  <c r="F808" i="15" s="1"/>
  <c r="G809" i="15" s="1"/>
  <c r="H809" i="15" s="1"/>
  <c r="I809" i="15" s="1"/>
  <c r="K709" i="9"/>
  <c r="A711" i="9"/>
  <c r="K809" i="15" l="1"/>
  <c r="L809" i="15" s="1"/>
  <c r="E810" i="15" s="1"/>
  <c r="F810" i="15" s="1"/>
  <c r="G811" i="15" s="1"/>
  <c r="H811" i="15" s="1"/>
  <c r="I811" i="15" s="1"/>
  <c r="J809" i="15"/>
  <c r="J810" i="15"/>
  <c r="K810" i="15"/>
  <c r="L810" i="15" s="1"/>
  <c r="E811" i="15" s="1"/>
  <c r="F811" i="15" s="1"/>
  <c r="K710" i="9"/>
  <c r="A712" i="9"/>
  <c r="K811" i="15" l="1"/>
  <c r="J811" i="15"/>
  <c r="G812" i="15"/>
  <c r="H812" i="15" s="1"/>
  <c r="I812" i="15" s="1"/>
  <c r="K711" i="9"/>
  <c r="A713" i="9"/>
  <c r="J812" i="15" l="1"/>
  <c r="K812" i="15"/>
  <c r="L812" i="15" s="1"/>
  <c r="E813" i="15" s="1"/>
  <c r="F813" i="15" s="1"/>
  <c r="L811" i="15"/>
  <c r="E812" i="15" s="1"/>
  <c r="F812" i="15" s="1"/>
  <c r="G813" i="15" s="1"/>
  <c r="H813" i="15" s="1"/>
  <c r="I813" i="15" s="1"/>
  <c r="K712" i="9"/>
  <c r="A714" i="9"/>
  <c r="K813" i="15" l="1"/>
  <c r="J813" i="15"/>
  <c r="G814" i="15"/>
  <c r="H814" i="15" s="1"/>
  <c r="I814" i="15" s="1"/>
  <c r="K713" i="9"/>
  <c r="A715" i="9"/>
  <c r="J814" i="15" l="1"/>
  <c r="K814" i="15"/>
  <c r="L814" i="15" s="1"/>
  <c r="E815" i="15" s="1"/>
  <c r="F815" i="15" s="1"/>
  <c r="L813" i="15"/>
  <c r="E814" i="15" s="1"/>
  <c r="F814" i="15" s="1"/>
  <c r="G815" i="15" s="1"/>
  <c r="H815" i="15" s="1"/>
  <c r="I815" i="15" s="1"/>
  <c r="K714" i="9"/>
  <c r="A716" i="9"/>
  <c r="K815" i="15" l="1"/>
  <c r="J815" i="15"/>
  <c r="G816" i="15"/>
  <c r="H816" i="15" s="1"/>
  <c r="I816" i="15" s="1"/>
  <c r="K715" i="9"/>
  <c r="A717" i="9"/>
  <c r="J816" i="15" l="1"/>
  <c r="K816" i="15"/>
  <c r="L816" i="15" s="1"/>
  <c r="E817" i="15" s="1"/>
  <c r="F817" i="15" s="1"/>
  <c r="L815" i="15"/>
  <c r="E816" i="15" s="1"/>
  <c r="F816" i="15" s="1"/>
  <c r="G817" i="15" s="1"/>
  <c r="H817" i="15" s="1"/>
  <c r="I817" i="15" s="1"/>
  <c r="K716" i="9"/>
  <c r="A718" i="9"/>
  <c r="K817" i="15" l="1"/>
  <c r="J817" i="15"/>
  <c r="G818" i="15"/>
  <c r="H818" i="15" s="1"/>
  <c r="I818" i="15" s="1"/>
  <c r="K717" i="9"/>
  <c r="A719" i="9"/>
  <c r="J818" i="15" l="1"/>
  <c r="K818" i="15"/>
  <c r="L818" i="15" s="1"/>
  <c r="E819" i="15" s="1"/>
  <c r="F819" i="15" s="1"/>
  <c r="L817" i="15"/>
  <c r="E818" i="15" s="1"/>
  <c r="F818" i="15" s="1"/>
  <c r="G819" i="15" s="1"/>
  <c r="H819" i="15" s="1"/>
  <c r="I819" i="15" s="1"/>
  <c r="K718" i="9"/>
  <c r="A720" i="9"/>
  <c r="K819" i="15" l="1"/>
  <c r="J819" i="15"/>
  <c r="G820" i="15"/>
  <c r="H820" i="15" s="1"/>
  <c r="I820" i="15" s="1"/>
  <c r="K719" i="9"/>
  <c r="A721" i="9"/>
  <c r="J820" i="15" l="1"/>
  <c r="K820" i="15"/>
  <c r="L820" i="15" s="1"/>
  <c r="E821" i="15" s="1"/>
  <c r="F821" i="15" s="1"/>
  <c r="L819" i="15"/>
  <c r="E820" i="15" s="1"/>
  <c r="F820" i="15" s="1"/>
  <c r="G821" i="15" s="1"/>
  <c r="H821" i="15" s="1"/>
  <c r="I821" i="15" s="1"/>
  <c r="K720" i="9"/>
  <c r="A722" i="9"/>
  <c r="K821" i="15" l="1"/>
  <c r="J821" i="15"/>
  <c r="G822" i="15"/>
  <c r="H822" i="15" s="1"/>
  <c r="I822" i="15" s="1"/>
  <c r="K721" i="9"/>
  <c r="A723" i="9"/>
  <c r="J822" i="15" l="1"/>
  <c r="K822" i="15"/>
  <c r="L822" i="15" s="1"/>
  <c r="E823" i="15" s="1"/>
  <c r="F823" i="15" s="1"/>
  <c r="L821" i="15"/>
  <c r="E822" i="15" s="1"/>
  <c r="F822" i="15" s="1"/>
  <c r="G823" i="15" s="1"/>
  <c r="H823" i="15" s="1"/>
  <c r="I823" i="15" s="1"/>
  <c r="K722" i="9"/>
  <c r="A724" i="9"/>
  <c r="K823" i="15" l="1"/>
  <c r="J823" i="15"/>
  <c r="G824" i="15"/>
  <c r="H824" i="15" s="1"/>
  <c r="I824" i="15" s="1"/>
  <c r="K723" i="9"/>
  <c r="A725" i="9"/>
  <c r="J824" i="15" l="1"/>
  <c r="K824" i="15"/>
  <c r="L824" i="15" s="1"/>
  <c r="E825" i="15" s="1"/>
  <c r="F825" i="15" s="1"/>
  <c r="L823" i="15"/>
  <c r="E824" i="15" s="1"/>
  <c r="F824" i="15" s="1"/>
  <c r="G825" i="15" s="1"/>
  <c r="H825" i="15" s="1"/>
  <c r="I825" i="15" s="1"/>
  <c r="K724" i="9"/>
  <c r="A726" i="9"/>
  <c r="K825" i="15" l="1"/>
  <c r="J825" i="15"/>
  <c r="G826" i="15"/>
  <c r="H826" i="15" s="1"/>
  <c r="I826" i="15" s="1"/>
  <c r="K725" i="9"/>
  <c r="A727" i="9"/>
  <c r="J826" i="15" l="1"/>
  <c r="K826" i="15"/>
  <c r="L826" i="15" s="1"/>
  <c r="E827" i="15" s="1"/>
  <c r="F827" i="15" s="1"/>
  <c r="L825" i="15"/>
  <c r="E826" i="15" s="1"/>
  <c r="F826" i="15" s="1"/>
  <c r="G827" i="15" s="1"/>
  <c r="H827" i="15" s="1"/>
  <c r="I827" i="15" s="1"/>
  <c r="K726" i="9"/>
  <c r="A728" i="9"/>
  <c r="K827" i="15" l="1"/>
  <c r="J827" i="15"/>
  <c r="G828" i="15"/>
  <c r="H828" i="15" s="1"/>
  <c r="I828" i="15" s="1"/>
  <c r="K727" i="9"/>
  <c r="A729" i="9"/>
  <c r="J828" i="15" l="1"/>
  <c r="K828" i="15"/>
  <c r="L828" i="15" s="1"/>
  <c r="E829" i="15" s="1"/>
  <c r="F829" i="15" s="1"/>
  <c r="L827" i="15"/>
  <c r="E828" i="15" s="1"/>
  <c r="F828" i="15" s="1"/>
  <c r="G829" i="15" s="1"/>
  <c r="H829" i="15" s="1"/>
  <c r="I829" i="15" s="1"/>
  <c r="K728" i="9"/>
  <c r="A730" i="9"/>
  <c r="K829" i="15" l="1"/>
  <c r="J829" i="15"/>
  <c r="G830" i="15"/>
  <c r="H830" i="15" s="1"/>
  <c r="I830" i="15" s="1"/>
  <c r="K729" i="9"/>
  <c r="A731" i="9"/>
  <c r="J830" i="15" l="1"/>
  <c r="K830" i="15"/>
  <c r="L830" i="15" s="1"/>
  <c r="E831" i="15" s="1"/>
  <c r="F831" i="15" s="1"/>
  <c r="L829" i="15"/>
  <c r="E830" i="15" s="1"/>
  <c r="F830" i="15" s="1"/>
  <c r="G831" i="15" s="1"/>
  <c r="H831" i="15" s="1"/>
  <c r="I831" i="15" s="1"/>
  <c r="K730" i="9"/>
  <c r="A732" i="9"/>
  <c r="K831" i="15" l="1"/>
  <c r="J831" i="15"/>
  <c r="G832" i="15"/>
  <c r="H832" i="15" s="1"/>
  <c r="I832" i="15" s="1"/>
  <c r="K731" i="9"/>
  <c r="A733" i="9"/>
  <c r="J832" i="15" l="1"/>
  <c r="K832" i="15"/>
  <c r="L832" i="15" s="1"/>
  <c r="E833" i="15" s="1"/>
  <c r="F833" i="15" s="1"/>
  <c r="L831" i="15"/>
  <c r="E832" i="15" s="1"/>
  <c r="F832" i="15" s="1"/>
  <c r="G833" i="15" s="1"/>
  <c r="H833" i="15" s="1"/>
  <c r="I833" i="15" s="1"/>
  <c r="K732" i="9"/>
  <c r="A734" i="9"/>
  <c r="K833" i="15" l="1"/>
  <c r="J833" i="15"/>
  <c r="G834" i="15"/>
  <c r="H834" i="15" s="1"/>
  <c r="I834" i="15" s="1"/>
  <c r="K733" i="9"/>
  <c r="A735" i="9"/>
  <c r="J834" i="15" l="1"/>
  <c r="K834" i="15"/>
  <c r="L834" i="15" s="1"/>
  <c r="E835" i="15" s="1"/>
  <c r="F835" i="15" s="1"/>
  <c r="L833" i="15"/>
  <c r="E834" i="15" s="1"/>
  <c r="F834" i="15" s="1"/>
  <c r="G835" i="15" s="1"/>
  <c r="H835" i="15" s="1"/>
  <c r="I835" i="15" s="1"/>
  <c r="K734" i="9"/>
  <c r="A736" i="9"/>
  <c r="K835" i="15" l="1"/>
  <c r="J835" i="15"/>
  <c r="G836" i="15"/>
  <c r="H836" i="15" s="1"/>
  <c r="I836" i="15" s="1"/>
  <c r="K735" i="9"/>
  <c r="A737" i="9"/>
  <c r="J836" i="15" l="1"/>
  <c r="K836" i="15"/>
  <c r="L836" i="15" s="1"/>
  <c r="E837" i="15" s="1"/>
  <c r="F837" i="15" s="1"/>
  <c r="L835" i="15"/>
  <c r="E836" i="15" s="1"/>
  <c r="F836" i="15" s="1"/>
  <c r="G837" i="15" s="1"/>
  <c r="H837" i="15" s="1"/>
  <c r="I837" i="15" s="1"/>
  <c r="K736" i="9"/>
  <c r="A738" i="9"/>
  <c r="K837" i="15" l="1"/>
  <c r="J837" i="15"/>
  <c r="G838" i="15"/>
  <c r="H838" i="15" s="1"/>
  <c r="I838" i="15" s="1"/>
  <c r="K737" i="9"/>
  <c r="A739" i="9"/>
  <c r="J838" i="15" l="1"/>
  <c r="K838" i="15"/>
  <c r="L838" i="15" s="1"/>
  <c r="E839" i="15" s="1"/>
  <c r="F839" i="15" s="1"/>
  <c r="L837" i="15"/>
  <c r="E838" i="15" s="1"/>
  <c r="F838" i="15" s="1"/>
  <c r="G839" i="15" s="1"/>
  <c r="H839" i="15" s="1"/>
  <c r="I839" i="15" s="1"/>
  <c r="K738" i="9"/>
  <c r="A740" i="9"/>
  <c r="K839" i="15" l="1"/>
  <c r="J839" i="15"/>
  <c r="G840" i="15"/>
  <c r="H840" i="15" s="1"/>
  <c r="I840" i="15" s="1"/>
  <c r="K739" i="9"/>
  <c r="A741" i="9"/>
  <c r="J840" i="15" l="1"/>
  <c r="K840" i="15"/>
  <c r="L840" i="15" s="1"/>
  <c r="E841" i="15" s="1"/>
  <c r="F841" i="15" s="1"/>
  <c r="L839" i="15"/>
  <c r="E840" i="15" s="1"/>
  <c r="F840" i="15" s="1"/>
  <c r="G841" i="15" s="1"/>
  <c r="H841" i="15" s="1"/>
  <c r="I841" i="15" s="1"/>
  <c r="K740" i="9"/>
  <c r="A742" i="9"/>
  <c r="K841" i="15" l="1"/>
  <c r="J841" i="15"/>
  <c r="G842" i="15"/>
  <c r="H842" i="15" s="1"/>
  <c r="I842" i="15" s="1"/>
  <c r="K741" i="9"/>
  <c r="A743" i="9"/>
  <c r="J842" i="15" l="1"/>
  <c r="K842" i="15"/>
  <c r="L842" i="15" s="1"/>
  <c r="E843" i="15" s="1"/>
  <c r="F843" i="15" s="1"/>
  <c r="L841" i="15"/>
  <c r="E842" i="15" s="1"/>
  <c r="F842" i="15" s="1"/>
  <c r="G843" i="15" s="1"/>
  <c r="H843" i="15" s="1"/>
  <c r="I843" i="15" s="1"/>
  <c r="K742" i="9"/>
  <c r="A744" i="9"/>
  <c r="K843" i="15" l="1"/>
  <c r="J843" i="15"/>
  <c r="G844" i="15"/>
  <c r="H844" i="15" s="1"/>
  <c r="I844" i="15" s="1"/>
  <c r="K743" i="9"/>
  <c r="A745" i="9"/>
  <c r="J844" i="15" l="1"/>
  <c r="K844" i="15"/>
  <c r="L844" i="15" s="1"/>
  <c r="E845" i="15" s="1"/>
  <c r="F845" i="15" s="1"/>
  <c r="L843" i="15"/>
  <c r="E844" i="15" s="1"/>
  <c r="F844" i="15" s="1"/>
  <c r="G845" i="15" s="1"/>
  <c r="H845" i="15" s="1"/>
  <c r="I845" i="15" s="1"/>
  <c r="K744" i="9"/>
  <c r="A746" i="9"/>
  <c r="K845" i="15" l="1"/>
  <c r="J845" i="15"/>
  <c r="G846" i="15"/>
  <c r="H846" i="15" s="1"/>
  <c r="I846" i="15" s="1"/>
  <c r="K745" i="9"/>
  <c r="A747" i="9"/>
  <c r="J846" i="15" l="1"/>
  <c r="K846" i="15"/>
  <c r="L846" i="15" s="1"/>
  <c r="E847" i="15" s="1"/>
  <c r="F847" i="15" s="1"/>
  <c r="L845" i="15"/>
  <c r="E846" i="15" s="1"/>
  <c r="F846" i="15" s="1"/>
  <c r="G847" i="15" s="1"/>
  <c r="H847" i="15" s="1"/>
  <c r="I847" i="15" s="1"/>
  <c r="K746" i="9"/>
  <c r="A748" i="9"/>
  <c r="K847" i="15" l="1"/>
  <c r="J847" i="15"/>
  <c r="G848" i="15"/>
  <c r="H848" i="15" s="1"/>
  <c r="I848" i="15" s="1"/>
  <c r="K747" i="9"/>
  <c r="A749" i="9"/>
  <c r="J848" i="15" l="1"/>
  <c r="K848" i="15"/>
  <c r="L848" i="15" s="1"/>
  <c r="E849" i="15" s="1"/>
  <c r="F849" i="15" s="1"/>
  <c r="L847" i="15"/>
  <c r="E848" i="15" s="1"/>
  <c r="F848" i="15" s="1"/>
  <c r="G849" i="15" s="1"/>
  <c r="H849" i="15" s="1"/>
  <c r="I849" i="15" s="1"/>
  <c r="K748" i="9"/>
  <c r="A750" i="9"/>
  <c r="K849" i="15" l="1"/>
  <c r="J849" i="15"/>
  <c r="G850" i="15"/>
  <c r="H850" i="15" s="1"/>
  <c r="I850" i="15" s="1"/>
  <c r="K749" i="9"/>
  <c r="A751" i="9"/>
  <c r="J850" i="15" l="1"/>
  <c r="K850" i="15"/>
  <c r="L850" i="15" s="1"/>
  <c r="E851" i="15" s="1"/>
  <c r="F851" i="15" s="1"/>
  <c r="L849" i="15"/>
  <c r="E850" i="15" s="1"/>
  <c r="F850" i="15" s="1"/>
  <c r="G851" i="15" s="1"/>
  <c r="H851" i="15" s="1"/>
  <c r="I851" i="15" s="1"/>
  <c r="K750" i="9"/>
  <c r="A752" i="9"/>
  <c r="K851" i="15" l="1"/>
  <c r="J851" i="15"/>
  <c r="G852" i="15"/>
  <c r="H852" i="15" s="1"/>
  <c r="I852" i="15" s="1"/>
  <c r="K751" i="9"/>
  <c r="A753" i="9"/>
  <c r="J852" i="15" l="1"/>
  <c r="K852" i="15"/>
  <c r="L852" i="15" s="1"/>
  <c r="E853" i="15" s="1"/>
  <c r="F853" i="15" s="1"/>
  <c r="L851" i="15"/>
  <c r="E852" i="15" s="1"/>
  <c r="F852" i="15" s="1"/>
  <c r="G853" i="15" s="1"/>
  <c r="H853" i="15" s="1"/>
  <c r="I853" i="15" s="1"/>
  <c r="K752" i="9"/>
  <c r="A754" i="9"/>
  <c r="K853" i="15" l="1"/>
  <c r="J853" i="15"/>
  <c r="G854" i="15"/>
  <c r="H854" i="15" s="1"/>
  <c r="I854" i="15" s="1"/>
  <c r="K753" i="9"/>
  <c r="A755" i="9"/>
  <c r="J854" i="15" l="1"/>
  <c r="K854" i="15"/>
  <c r="L854" i="15" s="1"/>
  <c r="E855" i="15" s="1"/>
  <c r="F855" i="15" s="1"/>
  <c r="L853" i="15"/>
  <c r="E854" i="15" s="1"/>
  <c r="F854" i="15" s="1"/>
  <c r="G855" i="15" s="1"/>
  <c r="H855" i="15" s="1"/>
  <c r="I855" i="15" s="1"/>
  <c r="K754" i="9"/>
  <c r="A756" i="9"/>
  <c r="K855" i="15" l="1"/>
  <c r="J855" i="15"/>
  <c r="G856" i="15"/>
  <c r="H856" i="15" s="1"/>
  <c r="I856" i="15" s="1"/>
  <c r="K755" i="9"/>
  <c r="A757" i="9"/>
  <c r="J856" i="15" l="1"/>
  <c r="K856" i="15"/>
  <c r="L856" i="15" s="1"/>
  <c r="E857" i="15" s="1"/>
  <c r="F857" i="15" s="1"/>
  <c r="L855" i="15"/>
  <c r="E856" i="15" s="1"/>
  <c r="F856" i="15" s="1"/>
  <c r="G857" i="15" s="1"/>
  <c r="H857" i="15" s="1"/>
  <c r="I857" i="15" s="1"/>
  <c r="K756" i="9"/>
  <c r="A758" i="9"/>
  <c r="K857" i="15" l="1"/>
  <c r="J857" i="15"/>
  <c r="G858" i="15"/>
  <c r="H858" i="15" s="1"/>
  <c r="I858" i="15" s="1"/>
  <c r="K757" i="9"/>
  <c r="A759" i="9"/>
  <c r="J858" i="15" l="1"/>
  <c r="K858" i="15"/>
  <c r="L858" i="15" s="1"/>
  <c r="E859" i="15" s="1"/>
  <c r="F859" i="15" s="1"/>
  <c r="L857" i="15"/>
  <c r="E858" i="15" s="1"/>
  <c r="F858" i="15" s="1"/>
  <c r="G859" i="15" s="1"/>
  <c r="H859" i="15" s="1"/>
  <c r="I859" i="15" s="1"/>
  <c r="K758" i="9"/>
  <c r="A760" i="9"/>
  <c r="K859" i="15" l="1"/>
  <c r="J859" i="15"/>
  <c r="G860" i="15"/>
  <c r="H860" i="15" s="1"/>
  <c r="I860" i="15" s="1"/>
  <c r="K759" i="9"/>
  <c r="A761" i="9"/>
  <c r="J860" i="15" l="1"/>
  <c r="K860" i="15"/>
  <c r="L860" i="15" s="1"/>
  <c r="E861" i="15" s="1"/>
  <c r="F861" i="15" s="1"/>
  <c r="L859" i="15"/>
  <c r="E860" i="15" s="1"/>
  <c r="F860" i="15" s="1"/>
  <c r="G861" i="15" s="1"/>
  <c r="H861" i="15" s="1"/>
  <c r="I861" i="15" s="1"/>
  <c r="K760" i="9"/>
  <c r="A762" i="9"/>
  <c r="K861" i="15" l="1"/>
  <c r="J861" i="15"/>
  <c r="G862" i="15"/>
  <c r="H862" i="15" s="1"/>
  <c r="I862" i="15" s="1"/>
  <c r="K761" i="9"/>
  <c r="A763" i="9"/>
  <c r="J862" i="15" l="1"/>
  <c r="K862" i="15"/>
  <c r="L862" i="15" s="1"/>
  <c r="E863" i="15" s="1"/>
  <c r="F863" i="15" s="1"/>
  <c r="L861" i="15"/>
  <c r="E862" i="15" s="1"/>
  <c r="F862" i="15" s="1"/>
  <c r="G863" i="15" s="1"/>
  <c r="H863" i="15" s="1"/>
  <c r="I863" i="15" s="1"/>
  <c r="K762" i="9"/>
  <c r="A764" i="9"/>
  <c r="K863" i="15" l="1"/>
  <c r="J863" i="15"/>
  <c r="G864" i="15"/>
  <c r="H864" i="15" s="1"/>
  <c r="I864" i="15" s="1"/>
  <c r="K763" i="9"/>
  <c r="A765" i="9"/>
  <c r="J864" i="15" l="1"/>
  <c r="K864" i="15"/>
  <c r="L864" i="15" s="1"/>
  <c r="E865" i="15" s="1"/>
  <c r="F865" i="15" s="1"/>
  <c r="L863" i="15"/>
  <c r="E864" i="15" s="1"/>
  <c r="F864" i="15" s="1"/>
  <c r="G865" i="15" s="1"/>
  <c r="H865" i="15" s="1"/>
  <c r="I865" i="15" s="1"/>
  <c r="K764" i="9"/>
  <c r="A766" i="9"/>
  <c r="K865" i="15" l="1"/>
  <c r="J865" i="15"/>
  <c r="G866" i="15"/>
  <c r="H866" i="15" s="1"/>
  <c r="I866" i="15" s="1"/>
  <c r="K765" i="9"/>
  <c r="A767" i="9"/>
  <c r="J866" i="15" l="1"/>
  <c r="K866" i="15"/>
  <c r="L866" i="15" s="1"/>
  <c r="E867" i="15" s="1"/>
  <c r="F867" i="15" s="1"/>
  <c r="L865" i="15"/>
  <c r="E866" i="15" s="1"/>
  <c r="F866" i="15" s="1"/>
  <c r="G867" i="15" s="1"/>
  <c r="H867" i="15" s="1"/>
  <c r="I867" i="15" s="1"/>
  <c r="K766" i="9"/>
  <c r="A768" i="9"/>
  <c r="K867" i="15" l="1"/>
  <c r="J867" i="15"/>
  <c r="G868" i="15"/>
  <c r="H868" i="15" s="1"/>
  <c r="I868" i="15" s="1"/>
  <c r="K767" i="9"/>
  <c r="A769" i="9"/>
  <c r="J868" i="15" l="1"/>
  <c r="K868" i="15"/>
  <c r="L868" i="15" s="1"/>
  <c r="E869" i="15" s="1"/>
  <c r="F869" i="15" s="1"/>
  <c r="L867" i="15"/>
  <c r="E868" i="15" s="1"/>
  <c r="F868" i="15" s="1"/>
  <c r="G869" i="15" s="1"/>
  <c r="H869" i="15" s="1"/>
  <c r="I869" i="15" s="1"/>
  <c r="K768" i="9"/>
  <c r="A770" i="9"/>
  <c r="K869" i="15" l="1"/>
  <c r="J869" i="15"/>
  <c r="G870" i="15"/>
  <c r="H870" i="15" s="1"/>
  <c r="I870" i="15" s="1"/>
  <c r="K769" i="9"/>
  <c r="A771" i="9"/>
  <c r="J870" i="15" l="1"/>
  <c r="K870" i="15"/>
  <c r="L870" i="15" s="1"/>
  <c r="E871" i="15" s="1"/>
  <c r="F871" i="15" s="1"/>
  <c r="L869" i="15"/>
  <c r="E870" i="15" s="1"/>
  <c r="F870" i="15" s="1"/>
  <c r="G871" i="15" s="1"/>
  <c r="H871" i="15" s="1"/>
  <c r="I871" i="15" s="1"/>
  <c r="K770" i="9"/>
  <c r="A772" i="9"/>
  <c r="K871" i="15" l="1"/>
  <c r="J871" i="15"/>
  <c r="G872" i="15"/>
  <c r="H872" i="15" s="1"/>
  <c r="I872" i="15" s="1"/>
  <c r="K771" i="9"/>
  <c r="A773" i="9"/>
  <c r="J872" i="15" l="1"/>
  <c r="K872" i="15"/>
  <c r="L872" i="15" s="1"/>
  <c r="E873" i="15" s="1"/>
  <c r="F873" i="15" s="1"/>
  <c r="L871" i="15"/>
  <c r="E872" i="15" s="1"/>
  <c r="F872" i="15" s="1"/>
  <c r="G873" i="15" s="1"/>
  <c r="H873" i="15" s="1"/>
  <c r="I873" i="15" s="1"/>
  <c r="K772" i="9"/>
  <c r="A774" i="9"/>
  <c r="K873" i="15" l="1"/>
  <c r="J873" i="15"/>
  <c r="G874" i="15"/>
  <c r="H874" i="15" s="1"/>
  <c r="I874" i="15" s="1"/>
  <c r="K773" i="9"/>
  <c r="A775" i="9"/>
  <c r="J874" i="15" l="1"/>
  <c r="K874" i="15"/>
  <c r="L874" i="15" s="1"/>
  <c r="E875" i="15" s="1"/>
  <c r="F875" i="15" s="1"/>
  <c r="G876" i="15" s="1"/>
  <c r="H876" i="15" s="1"/>
  <c r="I876" i="15" s="1"/>
  <c r="L873" i="15"/>
  <c r="E874" i="15" s="1"/>
  <c r="F874" i="15" s="1"/>
  <c r="G875" i="15" s="1"/>
  <c r="H875" i="15" s="1"/>
  <c r="I875" i="15" s="1"/>
  <c r="K774" i="9"/>
  <c r="A776" i="9"/>
  <c r="K875" i="15" l="1"/>
  <c r="J875" i="15"/>
  <c r="J876" i="15"/>
  <c r="K876" i="15"/>
  <c r="L876" i="15" s="1"/>
  <c r="E877" i="15" s="1"/>
  <c r="F877" i="15" s="1"/>
  <c r="K775" i="9"/>
  <c r="A777" i="9"/>
  <c r="L875" i="15" l="1"/>
  <c r="E876" i="15" s="1"/>
  <c r="F876" i="15" s="1"/>
  <c r="G877" i="15" s="1"/>
  <c r="H877" i="15" s="1"/>
  <c r="I877" i="15" s="1"/>
  <c r="K776" i="9"/>
  <c r="A778" i="9"/>
  <c r="K877" i="15" l="1"/>
  <c r="J877" i="15"/>
  <c r="G878" i="15"/>
  <c r="H878" i="15" s="1"/>
  <c r="I878" i="15" s="1"/>
  <c r="K777" i="9"/>
  <c r="A779" i="9"/>
  <c r="J878" i="15" l="1"/>
  <c r="K878" i="15"/>
  <c r="L878" i="15" s="1"/>
  <c r="E879" i="15" s="1"/>
  <c r="F879" i="15" s="1"/>
  <c r="G880" i="15" s="1"/>
  <c r="H880" i="15" s="1"/>
  <c r="I880" i="15" s="1"/>
  <c r="L877" i="15"/>
  <c r="E878" i="15" s="1"/>
  <c r="F878" i="15" s="1"/>
  <c r="G879" i="15" s="1"/>
  <c r="H879" i="15" s="1"/>
  <c r="I879" i="15" s="1"/>
  <c r="K778" i="9"/>
  <c r="A780" i="9"/>
  <c r="K879" i="15" l="1"/>
  <c r="J879" i="15"/>
  <c r="J880" i="15"/>
  <c r="K880" i="15"/>
  <c r="L880" i="15" s="1"/>
  <c r="E881" i="15" s="1"/>
  <c r="F881" i="15" s="1"/>
  <c r="K779" i="9"/>
  <c r="A781" i="9"/>
  <c r="L879" i="15" l="1"/>
  <c r="E880" i="15" s="1"/>
  <c r="F880" i="15" s="1"/>
  <c r="G881" i="15" s="1"/>
  <c r="H881" i="15" s="1"/>
  <c r="I881" i="15" s="1"/>
  <c r="K780" i="9"/>
  <c r="A782" i="9"/>
  <c r="K881" i="15" l="1"/>
  <c r="J881" i="15"/>
  <c r="G882" i="15"/>
  <c r="H882" i="15" s="1"/>
  <c r="I882" i="15" s="1"/>
  <c r="K781" i="9"/>
  <c r="A783" i="9"/>
  <c r="J882" i="15" l="1"/>
  <c r="K882" i="15"/>
  <c r="L882" i="15" s="1"/>
  <c r="E883" i="15" s="1"/>
  <c r="F883" i="15" s="1"/>
  <c r="L881" i="15"/>
  <c r="E882" i="15" s="1"/>
  <c r="F882" i="15" s="1"/>
  <c r="G883" i="15" s="1"/>
  <c r="H883" i="15" s="1"/>
  <c r="I883" i="15" s="1"/>
  <c r="K782" i="9"/>
  <c r="A784" i="9"/>
  <c r="K883" i="15" l="1"/>
  <c r="J883" i="15"/>
  <c r="G884" i="15"/>
  <c r="H884" i="15" s="1"/>
  <c r="I884" i="15" s="1"/>
  <c r="K783" i="9"/>
  <c r="A785" i="9"/>
  <c r="J884" i="15" l="1"/>
  <c r="K884" i="15"/>
  <c r="L884" i="15" s="1"/>
  <c r="E885" i="15" s="1"/>
  <c r="F885" i="15" s="1"/>
  <c r="L883" i="15"/>
  <c r="E884" i="15" s="1"/>
  <c r="F884" i="15" s="1"/>
  <c r="G885" i="15" s="1"/>
  <c r="H885" i="15" s="1"/>
  <c r="I885" i="15" s="1"/>
  <c r="K784" i="9"/>
  <c r="A786" i="9"/>
  <c r="K885" i="15" l="1"/>
  <c r="J885" i="15"/>
  <c r="G886" i="15"/>
  <c r="H886" i="15" s="1"/>
  <c r="I886" i="15" s="1"/>
  <c r="K785" i="9"/>
  <c r="A787" i="9"/>
  <c r="J886" i="15" l="1"/>
  <c r="K886" i="15"/>
  <c r="L886" i="15" s="1"/>
  <c r="E887" i="15" s="1"/>
  <c r="F887" i="15" s="1"/>
  <c r="L885" i="15"/>
  <c r="E886" i="15" s="1"/>
  <c r="F886" i="15" s="1"/>
  <c r="G887" i="15" s="1"/>
  <c r="H887" i="15" s="1"/>
  <c r="I887" i="15" s="1"/>
  <c r="K786" i="9"/>
  <c r="A788" i="9"/>
  <c r="K887" i="15" l="1"/>
  <c r="J887" i="15"/>
  <c r="G888" i="15"/>
  <c r="H888" i="15" s="1"/>
  <c r="I888" i="15" s="1"/>
  <c r="K787" i="9"/>
  <c r="A789" i="9"/>
  <c r="J888" i="15" l="1"/>
  <c r="K888" i="15"/>
  <c r="L888" i="15" s="1"/>
  <c r="E889" i="15" s="1"/>
  <c r="F889" i="15" s="1"/>
  <c r="L887" i="15"/>
  <c r="E888" i="15" s="1"/>
  <c r="F888" i="15" s="1"/>
  <c r="G889" i="15" s="1"/>
  <c r="H889" i="15" s="1"/>
  <c r="I889" i="15" s="1"/>
  <c r="K788" i="9"/>
  <c r="A790" i="9"/>
  <c r="K889" i="15" l="1"/>
  <c r="J889" i="15"/>
  <c r="G890" i="15"/>
  <c r="H890" i="15" s="1"/>
  <c r="I890" i="15" s="1"/>
  <c r="K789" i="9"/>
  <c r="A791" i="9"/>
  <c r="J890" i="15" l="1"/>
  <c r="K890" i="15"/>
  <c r="L890" i="15" s="1"/>
  <c r="E891" i="15" s="1"/>
  <c r="F891" i="15" s="1"/>
  <c r="L889" i="15"/>
  <c r="E890" i="15" s="1"/>
  <c r="F890" i="15" s="1"/>
  <c r="G891" i="15" s="1"/>
  <c r="H891" i="15" s="1"/>
  <c r="I891" i="15" s="1"/>
  <c r="K790" i="9"/>
  <c r="A792" i="9"/>
  <c r="K891" i="15" l="1"/>
  <c r="J891" i="15"/>
  <c r="G892" i="15"/>
  <c r="H892" i="15" s="1"/>
  <c r="I892" i="15" s="1"/>
  <c r="K791" i="9"/>
  <c r="A793" i="9"/>
  <c r="J892" i="15" l="1"/>
  <c r="K892" i="15"/>
  <c r="L892" i="15" s="1"/>
  <c r="E893" i="15" s="1"/>
  <c r="F893" i="15" s="1"/>
  <c r="L891" i="15"/>
  <c r="E892" i="15" s="1"/>
  <c r="F892" i="15" s="1"/>
  <c r="G893" i="15" s="1"/>
  <c r="H893" i="15" s="1"/>
  <c r="I893" i="15" s="1"/>
  <c r="K792" i="9"/>
  <c r="A794" i="9"/>
  <c r="K893" i="15" l="1"/>
  <c r="J893" i="15"/>
  <c r="G894" i="15"/>
  <c r="H894" i="15" s="1"/>
  <c r="I894" i="15" s="1"/>
  <c r="K793" i="9"/>
  <c r="A795" i="9"/>
  <c r="J894" i="15" l="1"/>
  <c r="K894" i="15"/>
  <c r="L894" i="15" s="1"/>
  <c r="E895" i="15" s="1"/>
  <c r="F895" i="15" s="1"/>
  <c r="L893" i="15"/>
  <c r="E894" i="15" s="1"/>
  <c r="F894" i="15" s="1"/>
  <c r="G895" i="15" s="1"/>
  <c r="H895" i="15" s="1"/>
  <c r="I895" i="15" s="1"/>
  <c r="K794" i="9"/>
  <c r="A796" i="9"/>
  <c r="K895" i="15" l="1"/>
  <c r="J895" i="15"/>
  <c r="G896" i="15"/>
  <c r="H896" i="15" s="1"/>
  <c r="I896" i="15" s="1"/>
  <c r="K795" i="9"/>
  <c r="A797" i="9"/>
  <c r="J896" i="15" l="1"/>
  <c r="K896" i="15"/>
  <c r="L896" i="15" s="1"/>
  <c r="E897" i="15" s="1"/>
  <c r="F897" i="15" s="1"/>
  <c r="L895" i="15"/>
  <c r="E896" i="15" s="1"/>
  <c r="F896" i="15" s="1"/>
  <c r="G897" i="15" s="1"/>
  <c r="H897" i="15" s="1"/>
  <c r="I897" i="15" s="1"/>
  <c r="K796" i="9"/>
  <c r="A798" i="9"/>
  <c r="K897" i="15" l="1"/>
  <c r="J897" i="15"/>
  <c r="G898" i="15"/>
  <c r="H898" i="15" s="1"/>
  <c r="I898" i="15" s="1"/>
  <c r="K797" i="9"/>
  <c r="A799" i="9"/>
  <c r="J898" i="15" l="1"/>
  <c r="K898" i="15"/>
  <c r="L898" i="15" s="1"/>
  <c r="E899" i="15" s="1"/>
  <c r="F899" i="15" s="1"/>
  <c r="L897" i="15"/>
  <c r="E898" i="15" s="1"/>
  <c r="F898" i="15" s="1"/>
  <c r="G899" i="15" s="1"/>
  <c r="H899" i="15" s="1"/>
  <c r="I899" i="15" s="1"/>
  <c r="K798" i="9"/>
  <c r="A800" i="9"/>
  <c r="K899" i="15" l="1"/>
  <c r="J899" i="15"/>
  <c r="G900" i="15"/>
  <c r="H900" i="15" s="1"/>
  <c r="I900" i="15" s="1"/>
  <c r="K799" i="9"/>
  <c r="A801" i="9"/>
  <c r="J900" i="15" l="1"/>
  <c r="K900" i="15"/>
  <c r="L900" i="15" s="1"/>
  <c r="E901" i="15" s="1"/>
  <c r="F901" i="15" s="1"/>
  <c r="G902" i="15" s="1"/>
  <c r="H902" i="15" s="1"/>
  <c r="I902" i="15" s="1"/>
  <c r="L899" i="15"/>
  <c r="E900" i="15" s="1"/>
  <c r="F900" i="15" s="1"/>
  <c r="G901" i="15" s="1"/>
  <c r="H901" i="15" s="1"/>
  <c r="I901" i="15" s="1"/>
  <c r="K800" i="9"/>
  <c r="A802" i="9"/>
  <c r="K901" i="15" l="1"/>
  <c r="J901" i="15"/>
  <c r="J902" i="15"/>
  <c r="K902" i="15"/>
  <c r="L902" i="15" s="1"/>
  <c r="E903" i="15" s="1"/>
  <c r="F903" i="15" s="1"/>
  <c r="K801" i="9"/>
  <c r="A803" i="9"/>
  <c r="L901" i="15" l="1"/>
  <c r="E902" i="15" s="1"/>
  <c r="F902" i="15" s="1"/>
  <c r="G903" i="15" s="1"/>
  <c r="H903" i="15" s="1"/>
  <c r="I903" i="15" s="1"/>
  <c r="K802" i="9"/>
  <c r="A804" i="9"/>
  <c r="K903" i="15" l="1"/>
  <c r="J903" i="15"/>
  <c r="G904" i="15"/>
  <c r="H904" i="15" s="1"/>
  <c r="I904" i="15" s="1"/>
  <c r="K803" i="9"/>
  <c r="A805" i="9"/>
  <c r="J904" i="15" l="1"/>
  <c r="K904" i="15"/>
  <c r="L904" i="15" s="1"/>
  <c r="E905" i="15" s="1"/>
  <c r="F905" i="15" s="1"/>
  <c r="L903" i="15"/>
  <c r="E904" i="15" s="1"/>
  <c r="F904" i="15" s="1"/>
  <c r="G905" i="15" s="1"/>
  <c r="H905" i="15" s="1"/>
  <c r="I905" i="15" s="1"/>
  <c r="K804" i="9"/>
  <c r="A806" i="9"/>
  <c r="K905" i="15" l="1"/>
  <c r="J905" i="15"/>
  <c r="G906" i="15"/>
  <c r="H906" i="15" s="1"/>
  <c r="I906" i="15" s="1"/>
  <c r="K805" i="9"/>
  <c r="A807" i="9"/>
  <c r="J906" i="15" l="1"/>
  <c r="K906" i="15"/>
  <c r="L906" i="15" s="1"/>
  <c r="E907" i="15" s="1"/>
  <c r="F907" i="15" s="1"/>
  <c r="L905" i="15"/>
  <c r="E906" i="15" s="1"/>
  <c r="F906" i="15" s="1"/>
  <c r="G907" i="15" s="1"/>
  <c r="H907" i="15" s="1"/>
  <c r="I907" i="15" s="1"/>
  <c r="K806" i="9"/>
  <c r="A808" i="9"/>
  <c r="J907" i="15" l="1"/>
  <c r="K907" i="15"/>
  <c r="L907" i="15" s="1"/>
  <c r="E908" i="15" s="1"/>
  <c r="F908" i="15" s="1"/>
  <c r="G909" i="15" s="1"/>
  <c r="H909" i="15" s="1"/>
  <c r="I909" i="15" s="1"/>
  <c r="G908" i="15"/>
  <c r="H908" i="15" s="1"/>
  <c r="I908" i="15" s="1"/>
  <c r="K807" i="9"/>
  <c r="A809" i="9"/>
  <c r="J908" i="15" l="1"/>
  <c r="K908" i="15"/>
  <c r="L908" i="15" s="1"/>
  <c r="E909" i="15" s="1"/>
  <c r="F909" i="15" s="1"/>
  <c r="G910" i="15" s="1"/>
  <c r="H910" i="15" s="1"/>
  <c r="I910" i="15" s="1"/>
  <c r="K909" i="15"/>
  <c r="J909" i="15"/>
  <c r="K808" i="9"/>
  <c r="A810" i="9"/>
  <c r="L909" i="15" l="1"/>
  <c r="E910" i="15" s="1"/>
  <c r="F910" i="15" s="1"/>
  <c r="G911" i="15" s="1"/>
  <c r="H911" i="15" s="1"/>
  <c r="I911" i="15" s="1"/>
  <c r="J910" i="15"/>
  <c r="K910" i="15"/>
  <c r="K809" i="9"/>
  <c r="A811" i="9"/>
  <c r="L910" i="15" l="1"/>
  <c r="E911" i="15" s="1"/>
  <c r="F911" i="15" s="1"/>
  <c r="G912" i="15" s="1"/>
  <c r="H912" i="15" s="1"/>
  <c r="I912" i="15" s="1"/>
  <c r="J911" i="15"/>
  <c r="K911" i="15"/>
  <c r="K810" i="9"/>
  <c r="A812" i="9"/>
  <c r="L911" i="15" l="1"/>
  <c r="E912" i="15" s="1"/>
  <c r="F912" i="15" s="1"/>
  <c r="G913" i="15" s="1"/>
  <c r="H913" i="15" s="1"/>
  <c r="I913" i="15" s="1"/>
  <c r="J912" i="15"/>
  <c r="K912" i="15"/>
  <c r="K811" i="9"/>
  <c r="A813" i="9"/>
  <c r="L912" i="15" l="1"/>
  <c r="E913" i="15" s="1"/>
  <c r="F913" i="15" s="1"/>
  <c r="G914" i="15" s="1"/>
  <c r="H914" i="15" s="1"/>
  <c r="I914" i="15" s="1"/>
  <c r="K913" i="15"/>
  <c r="L913" i="15" s="1"/>
  <c r="E914" i="15" s="1"/>
  <c r="F914" i="15" s="1"/>
  <c r="G915" i="15" s="1"/>
  <c r="H915" i="15" s="1"/>
  <c r="I915" i="15" s="1"/>
  <c r="J913" i="15"/>
  <c r="K812" i="9"/>
  <c r="A814" i="9"/>
  <c r="J915" i="15" l="1"/>
  <c r="K915" i="15"/>
  <c r="L915" i="15" s="1"/>
  <c r="E916" i="15" s="1"/>
  <c r="F916" i="15" s="1"/>
  <c r="J914" i="15"/>
  <c r="K914" i="15"/>
  <c r="L914" i="15" s="1"/>
  <c r="E915" i="15" s="1"/>
  <c r="F915" i="15" s="1"/>
  <c r="G916" i="15" s="1"/>
  <c r="H916" i="15" s="1"/>
  <c r="I916" i="15" s="1"/>
  <c r="K813" i="9"/>
  <c r="A815" i="9"/>
  <c r="J916" i="15" l="1"/>
  <c r="K916" i="15"/>
  <c r="L916" i="15" s="1"/>
  <c r="E917" i="15" s="1"/>
  <c r="F917" i="15" s="1"/>
  <c r="G918" i="15" s="1"/>
  <c r="H918" i="15" s="1"/>
  <c r="I918" i="15" s="1"/>
  <c r="G917" i="15"/>
  <c r="H917" i="15" s="1"/>
  <c r="I917" i="15" s="1"/>
  <c r="K814" i="9"/>
  <c r="A816" i="9"/>
  <c r="K917" i="15" l="1"/>
  <c r="J917" i="15"/>
  <c r="J918" i="15"/>
  <c r="K918" i="15"/>
  <c r="L918" i="15" s="1"/>
  <c r="E919" i="15" s="1"/>
  <c r="F919" i="15" s="1"/>
  <c r="K815" i="9"/>
  <c r="A817" i="9"/>
  <c r="L917" i="15" l="1"/>
  <c r="E918" i="15" s="1"/>
  <c r="F918" i="15" s="1"/>
  <c r="G919" i="15" s="1"/>
  <c r="H919" i="15" s="1"/>
  <c r="I919" i="15" s="1"/>
  <c r="K816" i="9"/>
  <c r="A818" i="9"/>
  <c r="J919" i="15" l="1"/>
  <c r="K919" i="15"/>
  <c r="L919" i="15" s="1"/>
  <c r="E920" i="15" s="1"/>
  <c r="F920" i="15" s="1"/>
  <c r="G921" i="15" s="1"/>
  <c r="H921" i="15" s="1"/>
  <c r="I921" i="15" s="1"/>
  <c r="G920" i="15"/>
  <c r="H920" i="15" s="1"/>
  <c r="I920" i="15" s="1"/>
  <c r="K817" i="9"/>
  <c r="A819" i="9"/>
  <c r="J920" i="15" l="1"/>
  <c r="K920" i="15"/>
  <c r="L920" i="15" s="1"/>
  <c r="E921" i="15" s="1"/>
  <c r="F921" i="15" s="1"/>
  <c r="G922" i="15" s="1"/>
  <c r="H922" i="15" s="1"/>
  <c r="I922" i="15" s="1"/>
  <c r="K921" i="15"/>
  <c r="J921" i="15"/>
  <c r="K818" i="9"/>
  <c r="A820" i="9"/>
  <c r="L921" i="15" l="1"/>
  <c r="E922" i="15" s="1"/>
  <c r="F922" i="15" s="1"/>
  <c r="G923" i="15" s="1"/>
  <c r="H923" i="15" s="1"/>
  <c r="I923" i="15" s="1"/>
  <c r="K922" i="15"/>
  <c r="L922" i="15" s="1"/>
  <c r="E923" i="15" s="1"/>
  <c r="F923" i="15" s="1"/>
  <c r="G924" i="15" s="1"/>
  <c r="H924" i="15" s="1"/>
  <c r="I924" i="15" s="1"/>
  <c r="J922" i="15"/>
  <c r="K819" i="9"/>
  <c r="A821" i="9"/>
  <c r="J924" i="15" l="1"/>
  <c r="K924" i="15"/>
  <c r="L924" i="15" s="1"/>
  <c r="E925" i="15" s="1"/>
  <c r="F925" i="15" s="1"/>
  <c r="J923" i="15"/>
  <c r="K923" i="15"/>
  <c r="L923" i="15" s="1"/>
  <c r="E924" i="15" s="1"/>
  <c r="F924" i="15" s="1"/>
  <c r="G925" i="15" s="1"/>
  <c r="H925" i="15" s="1"/>
  <c r="I925" i="15" s="1"/>
  <c r="K820" i="9"/>
  <c r="A822" i="9"/>
  <c r="J925" i="15" l="1"/>
  <c r="K925" i="15"/>
  <c r="L925" i="15" s="1"/>
  <c r="E926" i="15" s="1"/>
  <c r="F926" i="15" s="1"/>
  <c r="G927" i="15" s="1"/>
  <c r="H927" i="15" s="1"/>
  <c r="I927" i="15" s="1"/>
  <c r="G926" i="15"/>
  <c r="H926" i="15" s="1"/>
  <c r="I926" i="15" s="1"/>
  <c r="K821" i="9"/>
  <c r="A823" i="9"/>
  <c r="J926" i="15" l="1"/>
  <c r="K926" i="15"/>
  <c r="L926" i="15" s="1"/>
  <c r="E927" i="15" s="1"/>
  <c r="F927" i="15" s="1"/>
  <c r="G928" i="15" s="1"/>
  <c r="H928" i="15" s="1"/>
  <c r="I928" i="15" s="1"/>
  <c r="J927" i="15"/>
  <c r="K927" i="15"/>
  <c r="L927" i="15" s="1"/>
  <c r="E928" i="15" s="1"/>
  <c r="F928" i="15" s="1"/>
  <c r="G929" i="15" s="1"/>
  <c r="H929" i="15" s="1"/>
  <c r="I929" i="15" s="1"/>
  <c r="K822" i="9"/>
  <c r="A824" i="9"/>
  <c r="J929" i="15" l="1"/>
  <c r="K929" i="15"/>
  <c r="L929" i="15" s="1"/>
  <c r="E930" i="15" s="1"/>
  <c r="F930" i="15" s="1"/>
  <c r="J928" i="15"/>
  <c r="K928" i="15"/>
  <c r="L928" i="15" s="1"/>
  <c r="E929" i="15" s="1"/>
  <c r="F929" i="15" s="1"/>
  <c r="G930" i="15" s="1"/>
  <c r="H930" i="15" s="1"/>
  <c r="I930" i="15" s="1"/>
  <c r="K823" i="9"/>
  <c r="A825" i="9"/>
  <c r="J930" i="15" l="1"/>
  <c r="K930" i="15"/>
  <c r="L930" i="15" s="1"/>
  <c r="E931" i="15" s="1"/>
  <c r="F931" i="15" s="1"/>
  <c r="G932" i="15" s="1"/>
  <c r="H932" i="15" s="1"/>
  <c r="I932" i="15" s="1"/>
  <c r="G931" i="15"/>
  <c r="H931" i="15" s="1"/>
  <c r="I931" i="15" s="1"/>
  <c r="K824" i="9"/>
  <c r="A826" i="9"/>
  <c r="J931" i="15" l="1"/>
  <c r="K931" i="15"/>
  <c r="L931" i="15" s="1"/>
  <c r="E932" i="15" s="1"/>
  <c r="F932" i="15" s="1"/>
  <c r="G933" i="15" s="1"/>
  <c r="H933" i="15" s="1"/>
  <c r="I933" i="15" s="1"/>
  <c r="J932" i="15"/>
  <c r="K932" i="15"/>
  <c r="L932" i="15" s="1"/>
  <c r="E933" i="15" s="1"/>
  <c r="F933" i="15" s="1"/>
  <c r="G934" i="15" s="1"/>
  <c r="H934" i="15" s="1"/>
  <c r="I934" i="15" s="1"/>
  <c r="K825" i="9"/>
  <c r="A827" i="9"/>
  <c r="J934" i="15" l="1"/>
  <c r="K934" i="15"/>
  <c r="L934" i="15" s="1"/>
  <c r="E935" i="15" s="1"/>
  <c r="F935" i="15" s="1"/>
  <c r="J933" i="15"/>
  <c r="K933" i="15"/>
  <c r="L933" i="15" s="1"/>
  <c r="E934" i="15" s="1"/>
  <c r="F934" i="15" s="1"/>
  <c r="G935" i="15" s="1"/>
  <c r="H935" i="15" s="1"/>
  <c r="I935" i="15" s="1"/>
  <c r="K826" i="9"/>
  <c r="A828" i="9"/>
  <c r="J935" i="15" l="1"/>
  <c r="K935" i="15"/>
  <c r="L935" i="15" s="1"/>
  <c r="E936" i="15" s="1"/>
  <c r="F936" i="15" s="1"/>
  <c r="G937" i="15" s="1"/>
  <c r="H937" i="15" s="1"/>
  <c r="I937" i="15" s="1"/>
  <c r="G936" i="15"/>
  <c r="H936" i="15" s="1"/>
  <c r="I936" i="15" s="1"/>
  <c r="K827" i="9"/>
  <c r="A829" i="9"/>
  <c r="J936" i="15" l="1"/>
  <c r="K936" i="15"/>
  <c r="L936" i="15" s="1"/>
  <c r="E937" i="15" s="1"/>
  <c r="F937" i="15" s="1"/>
  <c r="G938" i="15" s="1"/>
  <c r="H938" i="15" s="1"/>
  <c r="I938" i="15" s="1"/>
  <c r="J937" i="15"/>
  <c r="K937" i="15"/>
  <c r="L937" i="15" s="1"/>
  <c r="E938" i="15" s="1"/>
  <c r="F938" i="15" s="1"/>
  <c r="G939" i="15" s="1"/>
  <c r="H939" i="15" s="1"/>
  <c r="I939" i="15" s="1"/>
  <c r="K828" i="9"/>
  <c r="A830" i="9"/>
  <c r="J939" i="15" l="1"/>
  <c r="K939" i="15"/>
  <c r="L939" i="15" s="1"/>
  <c r="E940" i="15" s="1"/>
  <c r="F940" i="15" s="1"/>
  <c r="J938" i="15"/>
  <c r="K938" i="15"/>
  <c r="L938" i="15" s="1"/>
  <c r="E939" i="15" s="1"/>
  <c r="F939" i="15" s="1"/>
  <c r="G940" i="15" s="1"/>
  <c r="H940" i="15" s="1"/>
  <c r="I940" i="15" s="1"/>
  <c r="K829" i="9"/>
  <c r="A831" i="9"/>
  <c r="J940" i="15" l="1"/>
  <c r="K940" i="15"/>
  <c r="L940" i="15" s="1"/>
  <c r="E941" i="15" s="1"/>
  <c r="F941" i="15" s="1"/>
  <c r="G942" i="15" s="1"/>
  <c r="H942" i="15" s="1"/>
  <c r="I942" i="15" s="1"/>
  <c r="G941" i="15"/>
  <c r="H941" i="15" s="1"/>
  <c r="I941" i="15" s="1"/>
  <c r="K830" i="9"/>
  <c r="A832" i="9"/>
  <c r="J941" i="15" l="1"/>
  <c r="K941" i="15"/>
  <c r="L941" i="15" s="1"/>
  <c r="E942" i="15" s="1"/>
  <c r="F942" i="15" s="1"/>
  <c r="G943" i="15" s="1"/>
  <c r="H943" i="15" s="1"/>
  <c r="I943" i="15" s="1"/>
  <c r="J942" i="15"/>
  <c r="K942" i="15"/>
  <c r="L942" i="15" s="1"/>
  <c r="E943" i="15" s="1"/>
  <c r="F943" i="15" s="1"/>
  <c r="G944" i="15" s="1"/>
  <c r="H944" i="15" s="1"/>
  <c r="I944" i="15" s="1"/>
  <c r="K831" i="9"/>
  <c r="A833" i="9"/>
  <c r="J944" i="15" l="1"/>
  <c r="K944" i="15"/>
  <c r="L944" i="15" s="1"/>
  <c r="E945" i="15" s="1"/>
  <c r="F945" i="15" s="1"/>
  <c r="J943" i="15"/>
  <c r="K943" i="15"/>
  <c r="L943" i="15" s="1"/>
  <c r="E944" i="15" s="1"/>
  <c r="F944" i="15" s="1"/>
  <c r="G945" i="15" s="1"/>
  <c r="H945" i="15" s="1"/>
  <c r="I945" i="15" s="1"/>
  <c r="K832" i="9"/>
  <c r="A834" i="9"/>
  <c r="J945" i="15" l="1"/>
  <c r="K945" i="15"/>
  <c r="L945" i="15" s="1"/>
  <c r="E946" i="15" s="1"/>
  <c r="F946" i="15" s="1"/>
  <c r="G947" i="15" s="1"/>
  <c r="H947" i="15" s="1"/>
  <c r="I947" i="15" s="1"/>
  <c r="G946" i="15"/>
  <c r="H946" i="15" s="1"/>
  <c r="I946" i="15" s="1"/>
  <c r="K833" i="9"/>
  <c r="A835" i="9"/>
  <c r="J946" i="15" l="1"/>
  <c r="K946" i="15"/>
  <c r="L946" i="15" s="1"/>
  <c r="E947" i="15" s="1"/>
  <c r="F947" i="15" s="1"/>
  <c r="G948" i="15" s="1"/>
  <c r="H948" i="15" s="1"/>
  <c r="I948" i="15" s="1"/>
  <c r="J947" i="15"/>
  <c r="K947" i="15"/>
  <c r="L947" i="15" s="1"/>
  <c r="E948" i="15" s="1"/>
  <c r="F948" i="15" s="1"/>
  <c r="G949" i="15" s="1"/>
  <c r="H949" i="15" s="1"/>
  <c r="I949" i="15" s="1"/>
  <c r="K834" i="9"/>
  <c r="A836" i="9"/>
  <c r="J949" i="15" l="1"/>
  <c r="K949" i="15"/>
  <c r="L949" i="15" s="1"/>
  <c r="E950" i="15" s="1"/>
  <c r="F950" i="15" s="1"/>
  <c r="J948" i="15"/>
  <c r="K948" i="15"/>
  <c r="L948" i="15" s="1"/>
  <c r="E949" i="15" s="1"/>
  <c r="F949" i="15" s="1"/>
  <c r="G950" i="15" s="1"/>
  <c r="H950" i="15" s="1"/>
  <c r="I950" i="15" s="1"/>
  <c r="K835" i="9"/>
  <c r="A837" i="9"/>
  <c r="J950" i="15" l="1"/>
  <c r="K950" i="15"/>
  <c r="L950" i="15" s="1"/>
  <c r="E951" i="15" s="1"/>
  <c r="F951" i="15" s="1"/>
  <c r="G952" i="15" s="1"/>
  <c r="H952" i="15" s="1"/>
  <c r="I952" i="15" s="1"/>
  <c r="G951" i="15"/>
  <c r="H951" i="15" s="1"/>
  <c r="I951" i="15" s="1"/>
  <c r="K836" i="9"/>
  <c r="A838" i="9"/>
  <c r="J951" i="15" l="1"/>
  <c r="K951" i="15"/>
  <c r="L951" i="15" s="1"/>
  <c r="E952" i="15" s="1"/>
  <c r="F952" i="15" s="1"/>
  <c r="G953" i="15" s="1"/>
  <c r="H953" i="15" s="1"/>
  <c r="I953" i="15" s="1"/>
  <c r="J952" i="15"/>
  <c r="K952" i="15"/>
  <c r="L952" i="15" s="1"/>
  <c r="E953" i="15" s="1"/>
  <c r="F953" i="15" s="1"/>
  <c r="G954" i="15" s="1"/>
  <c r="H954" i="15" s="1"/>
  <c r="I954" i="15" s="1"/>
  <c r="K837" i="9"/>
  <c r="A839" i="9"/>
  <c r="J954" i="15" l="1"/>
  <c r="K954" i="15"/>
  <c r="L954" i="15" s="1"/>
  <c r="E955" i="15" s="1"/>
  <c r="F955" i="15" s="1"/>
  <c r="J953" i="15"/>
  <c r="K953" i="15"/>
  <c r="L953" i="15" s="1"/>
  <c r="E954" i="15" s="1"/>
  <c r="F954" i="15" s="1"/>
  <c r="G955" i="15" s="1"/>
  <c r="H955" i="15" s="1"/>
  <c r="I955" i="15" s="1"/>
  <c r="K838" i="9"/>
  <c r="A840" i="9"/>
  <c r="J955" i="15" l="1"/>
  <c r="K955" i="15"/>
  <c r="L955" i="15" s="1"/>
  <c r="E956" i="15" s="1"/>
  <c r="F956" i="15" s="1"/>
  <c r="G957" i="15" s="1"/>
  <c r="H957" i="15" s="1"/>
  <c r="I957" i="15" s="1"/>
  <c r="G956" i="15"/>
  <c r="H956" i="15" s="1"/>
  <c r="I956" i="15" s="1"/>
  <c r="K839" i="9"/>
  <c r="A841" i="9"/>
  <c r="J956" i="15" l="1"/>
  <c r="K956" i="15"/>
  <c r="L956" i="15" s="1"/>
  <c r="E957" i="15" s="1"/>
  <c r="F957" i="15" s="1"/>
  <c r="G958" i="15" s="1"/>
  <c r="H958" i="15" s="1"/>
  <c r="I958" i="15" s="1"/>
  <c r="J957" i="15"/>
  <c r="K957" i="15"/>
  <c r="L957" i="15" s="1"/>
  <c r="E958" i="15" s="1"/>
  <c r="F958" i="15" s="1"/>
  <c r="G959" i="15" s="1"/>
  <c r="H959" i="15" s="1"/>
  <c r="I959" i="15" s="1"/>
  <c r="K840" i="9"/>
  <c r="A842" i="9"/>
  <c r="J959" i="15" l="1"/>
  <c r="K959" i="15"/>
  <c r="L959" i="15" s="1"/>
  <c r="E960" i="15" s="1"/>
  <c r="F960" i="15" s="1"/>
  <c r="J958" i="15"/>
  <c r="K958" i="15"/>
  <c r="L958" i="15" s="1"/>
  <c r="E959" i="15" s="1"/>
  <c r="F959" i="15" s="1"/>
  <c r="G960" i="15" s="1"/>
  <c r="H960" i="15" s="1"/>
  <c r="I960" i="15" s="1"/>
  <c r="K841" i="9"/>
  <c r="A843" i="9"/>
  <c r="J960" i="15" l="1"/>
  <c r="K960" i="15"/>
  <c r="L960" i="15" s="1"/>
  <c r="E961" i="15" s="1"/>
  <c r="F961" i="15" s="1"/>
  <c r="G962" i="15" s="1"/>
  <c r="H962" i="15" s="1"/>
  <c r="I962" i="15" s="1"/>
  <c r="G961" i="15"/>
  <c r="H961" i="15" s="1"/>
  <c r="I961" i="15" s="1"/>
  <c r="K842" i="9"/>
  <c r="A844" i="9"/>
  <c r="J961" i="15" l="1"/>
  <c r="K961" i="15"/>
  <c r="L961" i="15" s="1"/>
  <c r="E962" i="15" s="1"/>
  <c r="F962" i="15" s="1"/>
  <c r="G963" i="15" s="1"/>
  <c r="H963" i="15" s="1"/>
  <c r="I963" i="15" s="1"/>
  <c r="J962" i="15"/>
  <c r="K962" i="15"/>
  <c r="L962" i="15" s="1"/>
  <c r="E963" i="15" s="1"/>
  <c r="F963" i="15" s="1"/>
  <c r="G964" i="15" s="1"/>
  <c r="H964" i="15" s="1"/>
  <c r="I964" i="15" s="1"/>
  <c r="K843" i="9"/>
  <c r="A845" i="9"/>
  <c r="J964" i="15" l="1"/>
  <c r="K964" i="15"/>
  <c r="L964" i="15" s="1"/>
  <c r="E965" i="15" s="1"/>
  <c r="F965" i="15" s="1"/>
  <c r="J963" i="15"/>
  <c r="K963" i="15"/>
  <c r="L963" i="15" s="1"/>
  <c r="E964" i="15" s="1"/>
  <c r="F964" i="15" s="1"/>
  <c r="G965" i="15" s="1"/>
  <c r="H965" i="15" s="1"/>
  <c r="I965" i="15" s="1"/>
  <c r="K844" i="9"/>
  <c r="A846" i="9"/>
  <c r="J965" i="15" l="1"/>
  <c r="K965" i="15"/>
  <c r="G966" i="15"/>
  <c r="H966" i="15" s="1"/>
  <c r="I966" i="15" s="1"/>
  <c r="K845" i="9"/>
  <c r="A847" i="9"/>
  <c r="J966" i="15" l="1"/>
  <c r="K966" i="15"/>
  <c r="L966" i="15" s="1"/>
  <c r="E967" i="15" s="1"/>
  <c r="F967" i="15" s="1"/>
  <c r="L965" i="15"/>
  <c r="E966" i="15" s="1"/>
  <c r="F966" i="15" s="1"/>
  <c r="G967" i="15" s="1"/>
  <c r="H967" i="15" s="1"/>
  <c r="I967" i="15" s="1"/>
  <c r="K846" i="9"/>
  <c r="A848" i="9"/>
  <c r="G968" i="15" l="1"/>
  <c r="H968" i="15" s="1"/>
  <c r="I968" i="15" s="1"/>
  <c r="J967" i="15"/>
  <c r="K967" i="15"/>
  <c r="L967" i="15" s="1"/>
  <c r="E968" i="15" s="1"/>
  <c r="F968" i="15" s="1"/>
  <c r="G969" i="15" s="1"/>
  <c r="H969" i="15" s="1"/>
  <c r="I969" i="15" s="1"/>
  <c r="K847" i="9"/>
  <c r="A849" i="9"/>
  <c r="J969" i="15" l="1"/>
  <c r="K969" i="15"/>
  <c r="L969" i="15" s="1"/>
  <c r="E970" i="15" s="1"/>
  <c r="F970" i="15" s="1"/>
  <c r="J968" i="15"/>
  <c r="K968" i="15"/>
  <c r="L968" i="15" s="1"/>
  <c r="E969" i="15" s="1"/>
  <c r="F969" i="15" s="1"/>
  <c r="G970" i="15" s="1"/>
  <c r="H970" i="15" s="1"/>
  <c r="I970" i="15" s="1"/>
  <c r="K848" i="9"/>
  <c r="A850" i="9"/>
  <c r="J970" i="15" l="1"/>
  <c r="K970" i="15"/>
  <c r="L970" i="15" s="1"/>
  <c r="E971" i="15" s="1"/>
  <c r="F971" i="15" s="1"/>
  <c r="G972" i="15" s="1"/>
  <c r="H972" i="15" s="1"/>
  <c r="I972" i="15" s="1"/>
  <c r="G971" i="15"/>
  <c r="H971" i="15" s="1"/>
  <c r="I971" i="15" s="1"/>
  <c r="K849" i="9"/>
  <c r="A851" i="9"/>
  <c r="J972" i="15" l="1"/>
  <c r="K972" i="15"/>
  <c r="L972" i="15" s="1"/>
  <c r="E973" i="15" s="1"/>
  <c r="F973" i="15" s="1"/>
  <c r="J971" i="15"/>
  <c r="K971" i="15"/>
  <c r="L971" i="15" s="1"/>
  <c r="E972" i="15" s="1"/>
  <c r="F972" i="15" s="1"/>
  <c r="G973" i="15" s="1"/>
  <c r="H973" i="15" s="1"/>
  <c r="I973" i="15" s="1"/>
  <c r="K850" i="9"/>
  <c r="A852" i="9"/>
  <c r="J973" i="15" l="1"/>
  <c r="K973" i="15"/>
  <c r="L973" i="15" s="1"/>
  <c r="E974" i="15" s="1"/>
  <c r="F974" i="15" s="1"/>
  <c r="G975" i="15" s="1"/>
  <c r="H975" i="15" s="1"/>
  <c r="I975" i="15" s="1"/>
  <c r="G974" i="15"/>
  <c r="H974" i="15" s="1"/>
  <c r="I974" i="15" s="1"/>
  <c r="K851" i="9"/>
  <c r="A853" i="9"/>
  <c r="J974" i="15" l="1"/>
  <c r="K974" i="15"/>
  <c r="L974" i="15" s="1"/>
  <c r="E975" i="15" s="1"/>
  <c r="F975" i="15" s="1"/>
  <c r="G976" i="15" s="1"/>
  <c r="H976" i="15" s="1"/>
  <c r="I976" i="15" s="1"/>
  <c r="J975" i="15"/>
  <c r="K975" i="15"/>
  <c r="L975" i="15" s="1"/>
  <c r="E976" i="15" s="1"/>
  <c r="F976" i="15" s="1"/>
  <c r="G977" i="15" s="1"/>
  <c r="H977" i="15" s="1"/>
  <c r="I977" i="15" s="1"/>
  <c r="K852" i="9"/>
  <c r="A854" i="9"/>
  <c r="J977" i="15" l="1"/>
  <c r="K977" i="15"/>
  <c r="L977" i="15" s="1"/>
  <c r="E978" i="15" s="1"/>
  <c r="F978" i="15" s="1"/>
  <c r="J976" i="15"/>
  <c r="K976" i="15"/>
  <c r="L976" i="15" s="1"/>
  <c r="E977" i="15" s="1"/>
  <c r="F977" i="15" s="1"/>
  <c r="G978" i="15" s="1"/>
  <c r="H978" i="15" s="1"/>
  <c r="I978" i="15" s="1"/>
  <c r="K853" i="9"/>
  <c r="A855" i="9"/>
  <c r="J978" i="15" l="1"/>
  <c r="K978" i="15"/>
  <c r="L978" i="15" s="1"/>
  <c r="E979" i="15" s="1"/>
  <c r="F979" i="15" s="1"/>
  <c r="G980" i="15" s="1"/>
  <c r="H980" i="15" s="1"/>
  <c r="I980" i="15" s="1"/>
  <c r="G979" i="15"/>
  <c r="H979" i="15" s="1"/>
  <c r="I979" i="15" s="1"/>
  <c r="K854" i="9"/>
  <c r="A856" i="9"/>
  <c r="J979" i="15" l="1"/>
  <c r="K979" i="15"/>
  <c r="L979" i="15" s="1"/>
  <c r="E980" i="15" s="1"/>
  <c r="F980" i="15" s="1"/>
  <c r="G981" i="15" s="1"/>
  <c r="H981" i="15" s="1"/>
  <c r="I981" i="15" s="1"/>
  <c r="J980" i="15"/>
  <c r="K980" i="15"/>
  <c r="L980" i="15" s="1"/>
  <c r="E981" i="15" s="1"/>
  <c r="F981" i="15" s="1"/>
  <c r="G982" i="15" s="1"/>
  <c r="H982" i="15" s="1"/>
  <c r="I982" i="15" s="1"/>
  <c r="K855" i="9"/>
  <c r="A857" i="9"/>
  <c r="J982" i="15" l="1"/>
  <c r="K982" i="15"/>
  <c r="L982" i="15" s="1"/>
  <c r="E983" i="15" s="1"/>
  <c r="F983" i="15" s="1"/>
  <c r="J981" i="15"/>
  <c r="K981" i="15"/>
  <c r="L981" i="15" s="1"/>
  <c r="E982" i="15" s="1"/>
  <c r="F982" i="15" s="1"/>
  <c r="G983" i="15" s="1"/>
  <c r="H983" i="15" s="1"/>
  <c r="I983" i="15" s="1"/>
  <c r="K856" i="9"/>
  <c r="A858" i="9"/>
  <c r="J983" i="15" l="1"/>
  <c r="K983" i="15"/>
  <c r="L983" i="15" s="1"/>
  <c r="E984" i="15" s="1"/>
  <c r="F984" i="15" s="1"/>
  <c r="G985" i="15" s="1"/>
  <c r="H985" i="15" s="1"/>
  <c r="I985" i="15" s="1"/>
  <c r="G984" i="15"/>
  <c r="H984" i="15" s="1"/>
  <c r="I984" i="15" s="1"/>
  <c r="K857" i="9"/>
  <c r="A859" i="9"/>
  <c r="J984" i="15" l="1"/>
  <c r="K984" i="15"/>
  <c r="L984" i="15" s="1"/>
  <c r="E985" i="15" s="1"/>
  <c r="F985" i="15" s="1"/>
  <c r="G986" i="15" s="1"/>
  <c r="H986" i="15" s="1"/>
  <c r="I986" i="15" s="1"/>
  <c r="J985" i="15"/>
  <c r="K985" i="15"/>
  <c r="L985" i="15" s="1"/>
  <c r="E986" i="15" s="1"/>
  <c r="F986" i="15" s="1"/>
  <c r="G987" i="15" s="1"/>
  <c r="H987" i="15" s="1"/>
  <c r="I987" i="15" s="1"/>
  <c r="K858" i="9"/>
  <c r="A860" i="9"/>
  <c r="J987" i="15" l="1"/>
  <c r="K987" i="15"/>
  <c r="L987" i="15" s="1"/>
  <c r="E988" i="15" s="1"/>
  <c r="F988" i="15" s="1"/>
  <c r="J986" i="15"/>
  <c r="K986" i="15"/>
  <c r="L986" i="15" s="1"/>
  <c r="E987" i="15" s="1"/>
  <c r="F987" i="15" s="1"/>
  <c r="G988" i="15" s="1"/>
  <c r="H988" i="15" s="1"/>
  <c r="I988" i="15" s="1"/>
  <c r="K859" i="9"/>
  <c r="A861" i="9"/>
  <c r="J988" i="15" l="1"/>
  <c r="K988" i="15"/>
  <c r="L988" i="15" s="1"/>
  <c r="E989" i="15" s="1"/>
  <c r="F989" i="15" s="1"/>
  <c r="G990" i="15" s="1"/>
  <c r="H990" i="15" s="1"/>
  <c r="I990" i="15" s="1"/>
  <c r="G989" i="15"/>
  <c r="H989" i="15" s="1"/>
  <c r="I989" i="15" s="1"/>
  <c r="K860" i="9"/>
  <c r="A862" i="9"/>
  <c r="J989" i="15" l="1"/>
  <c r="K989" i="15"/>
  <c r="L989" i="15" s="1"/>
  <c r="E990" i="15" s="1"/>
  <c r="F990" i="15" s="1"/>
  <c r="G991" i="15" s="1"/>
  <c r="H991" i="15" s="1"/>
  <c r="I991" i="15" s="1"/>
  <c r="J990" i="15"/>
  <c r="K990" i="15"/>
  <c r="L990" i="15" s="1"/>
  <c r="E991" i="15" s="1"/>
  <c r="F991" i="15" s="1"/>
  <c r="G992" i="15" s="1"/>
  <c r="H992" i="15" s="1"/>
  <c r="I992" i="15" s="1"/>
  <c r="K861" i="9"/>
  <c r="A863" i="9"/>
  <c r="J992" i="15" l="1"/>
  <c r="K992" i="15"/>
  <c r="L992" i="15" s="1"/>
  <c r="E993" i="15" s="1"/>
  <c r="F993" i="15" s="1"/>
  <c r="J991" i="15"/>
  <c r="K991" i="15"/>
  <c r="L991" i="15" s="1"/>
  <c r="E992" i="15" s="1"/>
  <c r="F992" i="15" s="1"/>
  <c r="G993" i="15" s="1"/>
  <c r="H993" i="15" s="1"/>
  <c r="I993" i="15" s="1"/>
  <c r="K862" i="9"/>
  <c r="A864" i="9"/>
  <c r="J993" i="15" l="1"/>
  <c r="K993" i="15"/>
  <c r="L993" i="15" s="1"/>
  <c r="E994" i="15" s="1"/>
  <c r="F994" i="15" s="1"/>
  <c r="G995" i="15" s="1"/>
  <c r="H995" i="15" s="1"/>
  <c r="I995" i="15" s="1"/>
  <c r="G994" i="15"/>
  <c r="H994" i="15" s="1"/>
  <c r="I994" i="15" s="1"/>
  <c r="K863" i="9"/>
  <c r="A865" i="9"/>
  <c r="J994" i="15" l="1"/>
  <c r="K994" i="15"/>
  <c r="L994" i="15" s="1"/>
  <c r="E995" i="15" s="1"/>
  <c r="F995" i="15" s="1"/>
  <c r="G996" i="15" s="1"/>
  <c r="H996" i="15" s="1"/>
  <c r="I996" i="15" s="1"/>
  <c r="J995" i="15"/>
  <c r="K995" i="15"/>
  <c r="L995" i="15" s="1"/>
  <c r="E996" i="15" s="1"/>
  <c r="F996" i="15" s="1"/>
  <c r="G997" i="15" s="1"/>
  <c r="H997" i="15" s="1"/>
  <c r="I997" i="15" s="1"/>
  <c r="K864" i="9"/>
  <c r="A866" i="9"/>
  <c r="J997" i="15" l="1"/>
  <c r="K997" i="15"/>
  <c r="L997" i="15" s="1"/>
  <c r="E998" i="15" s="1"/>
  <c r="F998" i="15" s="1"/>
  <c r="J996" i="15"/>
  <c r="K996" i="15"/>
  <c r="L996" i="15" s="1"/>
  <c r="E997" i="15" s="1"/>
  <c r="F997" i="15" s="1"/>
  <c r="G998" i="15" s="1"/>
  <c r="H998" i="15" s="1"/>
  <c r="I998" i="15" s="1"/>
  <c r="K865" i="9"/>
  <c r="A867" i="9"/>
  <c r="J998" i="15" l="1"/>
  <c r="K998" i="15"/>
  <c r="L998" i="15" s="1"/>
  <c r="E999" i="15" s="1"/>
  <c r="F999" i="15" s="1"/>
  <c r="G1000" i="15" s="1"/>
  <c r="H1000" i="15" s="1"/>
  <c r="I1000" i="15" s="1"/>
  <c r="G999" i="15"/>
  <c r="H999" i="15" s="1"/>
  <c r="I999" i="15" s="1"/>
  <c r="K866" i="9"/>
  <c r="A868" i="9"/>
  <c r="J999" i="15" l="1"/>
  <c r="K999" i="15"/>
  <c r="L999" i="15" s="1"/>
  <c r="E1000" i="15" s="1"/>
  <c r="F1000" i="15" s="1"/>
  <c r="G1001" i="15" s="1"/>
  <c r="H1001" i="15" s="1"/>
  <c r="I1001" i="15" s="1"/>
  <c r="J1000" i="15"/>
  <c r="K1000" i="15"/>
  <c r="L1000" i="15" s="1"/>
  <c r="E1001" i="15" s="1"/>
  <c r="F1001" i="15" s="1"/>
  <c r="G1002" i="15" s="1"/>
  <c r="H1002" i="15" s="1"/>
  <c r="I1002" i="15" s="1"/>
  <c r="K867" i="9"/>
  <c r="A869" i="9"/>
  <c r="J1002" i="15" l="1"/>
  <c r="K1002" i="15"/>
  <c r="L1002" i="15" s="1"/>
  <c r="E1003" i="15" s="1"/>
  <c r="F1003" i="15" s="1"/>
  <c r="J1001" i="15"/>
  <c r="K1001" i="15"/>
  <c r="L1001" i="15" s="1"/>
  <c r="E1002" i="15" s="1"/>
  <c r="F1002" i="15" s="1"/>
  <c r="G1003" i="15" s="1"/>
  <c r="H1003" i="15" s="1"/>
  <c r="I1003" i="15" s="1"/>
  <c r="K868" i="9"/>
  <c r="A870" i="9"/>
  <c r="J1003" i="15" l="1"/>
  <c r="K1003" i="15"/>
  <c r="L1003" i="15" s="1"/>
  <c r="E1004" i="15" s="1"/>
  <c r="F1004" i="15" s="1"/>
  <c r="G1005" i="15" s="1"/>
  <c r="H1005" i="15" s="1"/>
  <c r="I1005" i="15" s="1"/>
  <c r="G1004" i="15"/>
  <c r="H1004" i="15" s="1"/>
  <c r="I1004" i="15" s="1"/>
  <c r="K869" i="9"/>
  <c r="A871" i="9"/>
  <c r="J1004" i="15" l="1"/>
  <c r="K1004" i="15"/>
  <c r="L1004" i="15" s="1"/>
  <c r="E1005" i="15" s="1"/>
  <c r="F1005" i="15" s="1"/>
  <c r="G1006" i="15" s="1"/>
  <c r="H1006" i="15" s="1"/>
  <c r="I1006" i="15" s="1"/>
  <c r="J1005" i="15"/>
  <c r="K1005" i="15"/>
  <c r="L1005" i="15" s="1"/>
  <c r="E1006" i="15" s="1"/>
  <c r="F1006" i="15" s="1"/>
  <c r="G1007" i="15" s="1"/>
  <c r="H1007" i="15" s="1"/>
  <c r="I1007" i="15" s="1"/>
  <c r="K870" i="9"/>
  <c r="A872" i="9"/>
  <c r="J1007" i="15" l="1"/>
  <c r="K1007" i="15"/>
  <c r="L1007" i="15" s="1"/>
  <c r="E1008" i="15" s="1"/>
  <c r="F1008" i="15" s="1"/>
  <c r="J1006" i="15"/>
  <c r="K1006" i="15"/>
  <c r="L1006" i="15" s="1"/>
  <c r="E1007" i="15" s="1"/>
  <c r="F1007" i="15" s="1"/>
  <c r="G1008" i="15" s="1"/>
  <c r="H1008" i="15" s="1"/>
  <c r="I1008" i="15" s="1"/>
  <c r="K871" i="9"/>
  <c r="A873" i="9"/>
  <c r="J1008" i="15" l="1"/>
  <c r="K1008" i="15"/>
  <c r="L1008" i="15" s="1"/>
  <c r="E1009" i="15" s="1"/>
  <c r="F1009" i="15" s="1"/>
  <c r="G1010" i="15" s="1"/>
  <c r="H1010" i="15" s="1"/>
  <c r="I1010" i="15" s="1"/>
  <c r="G1009" i="15"/>
  <c r="H1009" i="15" s="1"/>
  <c r="I1009" i="15" s="1"/>
  <c r="K872" i="9"/>
  <c r="A874" i="9"/>
  <c r="J1009" i="15" l="1"/>
  <c r="K1009" i="15"/>
  <c r="L1009" i="15" s="1"/>
  <c r="E1010" i="15" s="1"/>
  <c r="F1010" i="15" s="1"/>
  <c r="G1011" i="15" s="1"/>
  <c r="H1011" i="15" s="1"/>
  <c r="I1011" i="15" s="1"/>
  <c r="J1010" i="15"/>
  <c r="K1010" i="15"/>
  <c r="L1010" i="15" s="1"/>
  <c r="E1011" i="15" s="1"/>
  <c r="F1011" i="15" s="1"/>
  <c r="G1012" i="15" s="1"/>
  <c r="H1012" i="15" s="1"/>
  <c r="I1012" i="15" s="1"/>
  <c r="K873" i="9"/>
  <c r="A875" i="9"/>
  <c r="J1012" i="15" l="1"/>
  <c r="K1012" i="15"/>
  <c r="L1012" i="15" s="1"/>
  <c r="E1013" i="15" s="1"/>
  <c r="F1013" i="15" s="1"/>
  <c r="J1011" i="15"/>
  <c r="K1011" i="15"/>
  <c r="L1011" i="15" s="1"/>
  <c r="E1012" i="15" s="1"/>
  <c r="F1012" i="15" s="1"/>
  <c r="G1013" i="15" s="1"/>
  <c r="H1013" i="15" s="1"/>
  <c r="I1013" i="15" s="1"/>
  <c r="K874" i="9"/>
  <c r="A876" i="9"/>
  <c r="J1013" i="15" l="1"/>
  <c r="K1013" i="15"/>
  <c r="L1013" i="15" s="1"/>
  <c r="E1014" i="15" s="1"/>
  <c r="F1014" i="15" s="1"/>
  <c r="G1015" i="15" s="1"/>
  <c r="H1015" i="15" s="1"/>
  <c r="I1015" i="15" s="1"/>
  <c r="G1014" i="15"/>
  <c r="H1014" i="15" s="1"/>
  <c r="I1014" i="15" s="1"/>
  <c r="K875" i="9"/>
  <c r="A877" i="9"/>
  <c r="J1014" i="15" l="1"/>
  <c r="K1014" i="15"/>
  <c r="L1014" i="15" s="1"/>
  <c r="E1015" i="15" s="1"/>
  <c r="F1015" i="15" s="1"/>
  <c r="G1016" i="15" s="1"/>
  <c r="H1016" i="15" s="1"/>
  <c r="I1016" i="15" s="1"/>
  <c r="J1015" i="15"/>
  <c r="K1015" i="15"/>
  <c r="L1015" i="15" s="1"/>
  <c r="E1016" i="15" s="1"/>
  <c r="F1016" i="15" s="1"/>
  <c r="G1017" i="15" s="1"/>
  <c r="H1017" i="15" s="1"/>
  <c r="I1017" i="15" s="1"/>
  <c r="K876" i="9"/>
  <c r="A878" i="9"/>
  <c r="J1017" i="15" l="1"/>
  <c r="K1017" i="15"/>
  <c r="L1017" i="15" s="1"/>
  <c r="E1018" i="15" s="1"/>
  <c r="F1018" i="15" s="1"/>
  <c r="J1016" i="15"/>
  <c r="K1016" i="15"/>
  <c r="L1016" i="15" s="1"/>
  <c r="E1017" i="15" s="1"/>
  <c r="F1017" i="15" s="1"/>
  <c r="G1018" i="15" s="1"/>
  <c r="H1018" i="15" s="1"/>
  <c r="I1018" i="15" s="1"/>
  <c r="K877" i="9"/>
  <c r="A879" i="9"/>
  <c r="J1018" i="15" l="1"/>
  <c r="K1018" i="15"/>
  <c r="L1018" i="15" s="1"/>
  <c r="E1019" i="15" s="1"/>
  <c r="F1019" i="15" s="1"/>
  <c r="G1020" i="15" s="1"/>
  <c r="H1020" i="15" s="1"/>
  <c r="I1020" i="15" s="1"/>
  <c r="G1019" i="15"/>
  <c r="H1019" i="15" s="1"/>
  <c r="I1019" i="15" s="1"/>
  <c r="K878" i="9"/>
  <c r="A880" i="9"/>
  <c r="J1019" i="15" l="1"/>
  <c r="K1019" i="15"/>
  <c r="L1019" i="15" s="1"/>
  <c r="E1020" i="15" s="1"/>
  <c r="F1020" i="15" s="1"/>
  <c r="G1021" i="15" s="1"/>
  <c r="H1021" i="15" s="1"/>
  <c r="I1021" i="15" s="1"/>
  <c r="J1020" i="15"/>
  <c r="K1020" i="15"/>
  <c r="L1020" i="15" s="1"/>
  <c r="E1021" i="15" s="1"/>
  <c r="F1021" i="15" s="1"/>
  <c r="G1022" i="15" s="1"/>
  <c r="H1022" i="15" s="1"/>
  <c r="I1022" i="15" s="1"/>
  <c r="K879" i="9"/>
  <c r="A881" i="9"/>
  <c r="J1022" i="15" l="1"/>
  <c r="K1022" i="15"/>
  <c r="L1022" i="15" s="1"/>
  <c r="E1023" i="15" s="1"/>
  <c r="F1023" i="15" s="1"/>
  <c r="J1021" i="15"/>
  <c r="K1021" i="15"/>
  <c r="L1021" i="15" s="1"/>
  <c r="E1022" i="15" s="1"/>
  <c r="F1022" i="15" s="1"/>
  <c r="G1023" i="15" s="1"/>
  <c r="H1023" i="15" s="1"/>
  <c r="I1023" i="15" s="1"/>
  <c r="K880" i="9"/>
  <c r="A882" i="9"/>
  <c r="J1023" i="15" l="1"/>
  <c r="K1023" i="15"/>
  <c r="L1023" i="15" s="1"/>
  <c r="E1024" i="15" s="1"/>
  <c r="F1024" i="15" s="1"/>
  <c r="G1025" i="15" s="1"/>
  <c r="H1025" i="15" s="1"/>
  <c r="I1025" i="15" s="1"/>
  <c r="G1024" i="15"/>
  <c r="H1024" i="15" s="1"/>
  <c r="I1024" i="15" s="1"/>
  <c r="K881" i="9"/>
  <c r="A883" i="9"/>
  <c r="J1024" i="15" l="1"/>
  <c r="K1024" i="15"/>
  <c r="L1024" i="15" s="1"/>
  <c r="E1025" i="15" s="1"/>
  <c r="F1025" i="15" s="1"/>
  <c r="G1026" i="15" s="1"/>
  <c r="H1026" i="15" s="1"/>
  <c r="I1026" i="15" s="1"/>
  <c r="J1025" i="15"/>
  <c r="K1025" i="15"/>
  <c r="L1025" i="15" s="1"/>
  <c r="E1026" i="15" s="1"/>
  <c r="F1026" i="15" s="1"/>
  <c r="G1027" i="15" s="1"/>
  <c r="H1027" i="15" s="1"/>
  <c r="I1027" i="15" s="1"/>
  <c r="K882" i="9"/>
  <c r="A884" i="9"/>
  <c r="J1027" i="15" l="1"/>
  <c r="K1027" i="15"/>
  <c r="L1027" i="15" s="1"/>
  <c r="E1028" i="15" s="1"/>
  <c r="F1028" i="15" s="1"/>
  <c r="J1026" i="15"/>
  <c r="K1026" i="15"/>
  <c r="L1026" i="15" s="1"/>
  <c r="E1027" i="15" s="1"/>
  <c r="F1027" i="15" s="1"/>
  <c r="G1028" i="15" s="1"/>
  <c r="H1028" i="15" s="1"/>
  <c r="I1028" i="15" s="1"/>
  <c r="K883" i="9"/>
  <c r="A885" i="9"/>
  <c r="J1028" i="15" l="1"/>
  <c r="K1028" i="15"/>
  <c r="L1028" i="15" s="1"/>
  <c r="E1029" i="15" s="1"/>
  <c r="F1029" i="15" s="1"/>
  <c r="G1030" i="15" s="1"/>
  <c r="H1030" i="15" s="1"/>
  <c r="I1030" i="15" s="1"/>
  <c r="G1029" i="15"/>
  <c r="H1029" i="15" s="1"/>
  <c r="I1029" i="15" s="1"/>
  <c r="K884" i="9"/>
  <c r="A886" i="9"/>
  <c r="J1029" i="15" l="1"/>
  <c r="K1029" i="15"/>
  <c r="L1029" i="15" s="1"/>
  <c r="E1030" i="15" s="1"/>
  <c r="F1030" i="15" s="1"/>
  <c r="G1031" i="15" s="1"/>
  <c r="H1031" i="15" s="1"/>
  <c r="I1031" i="15" s="1"/>
  <c r="J1030" i="15"/>
  <c r="K1030" i="15"/>
  <c r="L1030" i="15" s="1"/>
  <c r="E1031" i="15" s="1"/>
  <c r="F1031" i="15" s="1"/>
  <c r="G1032" i="15" s="1"/>
  <c r="H1032" i="15" s="1"/>
  <c r="I1032" i="15" s="1"/>
  <c r="K885" i="9"/>
  <c r="A887" i="9"/>
  <c r="J1032" i="15" l="1"/>
  <c r="K1032" i="15"/>
  <c r="L1032" i="15" s="1"/>
  <c r="E1033" i="15" s="1"/>
  <c r="F1033" i="15" s="1"/>
  <c r="J1031" i="15"/>
  <c r="K1031" i="15"/>
  <c r="L1031" i="15" s="1"/>
  <c r="E1032" i="15" s="1"/>
  <c r="F1032" i="15" s="1"/>
  <c r="G1033" i="15" s="1"/>
  <c r="H1033" i="15" s="1"/>
  <c r="I1033" i="15" s="1"/>
  <c r="K886" i="9"/>
  <c r="A888" i="9"/>
  <c r="J1033" i="15" l="1"/>
  <c r="K1033" i="15"/>
  <c r="L1033" i="15" s="1"/>
  <c r="E1034" i="15" s="1"/>
  <c r="F1034" i="15" s="1"/>
  <c r="G1035" i="15" s="1"/>
  <c r="H1035" i="15" s="1"/>
  <c r="I1035" i="15" s="1"/>
  <c r="G1034" i="15"/>
  <c r="H1034" i="15" s="1"/>
  <c r="I1034" i="15" s="1"/>
  <c r="K887" i="9"/>
  <c r="A889" i="9"/>
  <c r="J1034" i="15" l="1"/>
  <c r="K1034" i="15"/>
  <c r="L1034" i="15" s="1"/>
  <c r="E1035" i="15" s="1"/>
  <c r="F1035" i="15" s="1"/>
  <c r="G1036" i="15" s="1"/>
  <c r="H1036" i="15" s="1"/>
  <c r="I1036" i="15" s="1"/>
  <c r="J1035" i="15"/>
  <c r="K1035" i="15"/>
  <c r="L1035" i="15" s="1"/>
  <c r="E1036" i="15" s="1"/>
  <c r="F1036" i="15" s="1"/>
  <c r="G1037" i="15" s="1"/>
  <c r="H1037" i="15" s="1"/>
  <c r="I1037" i="15" s="1"/>
  <c r="K888" i="9"/>
  <c r="A890" i="9"/>
  <c r="J1037" i="15" l="1"/>
  <c r="K1037" i="15"/>
  <c r="L1037" i="15" s="1"/>
  <c r="E1038" i="15" s="1"/>
  <c r="F1038" i="15" s="1"/>
  <c r="J1036" i="15"/>
  <c r="K1036" i="15"/>
  <c r="L1036" i="15" s="1"/>
  <c r="E1037" i="15" s="1"/>
  <c r="F1037" i="15" s="1"/>
  <c r="G1038" i="15" s="1"/>
  <c r="H1038" i="15" s="1"/>
  <c r="I1038" i="15" s="1"/>
  <c r="K889" i="9"/>
  <c r="A891" i="9"/>
  <c r="J1038" i="15" l="1"/>
  <c r="K1038" i="15"/>
  <c r="L1038" i="15" s="1"/>
  <c r="E1039" i="15" s="1"/>
  <c r="F1039" i="15" s="1"/>
  <c r="G1040" i="15" s="1"/>
  <c r="H1040" i="15" s="1"/>
  <c r="I1040" i="15" s="1"/>
  <c r="G1039" i="15"/>
  <c r="H1039" i="15" s="1"/>
  <c r="I1039" i="15" s="1"/>
  <c r="K890" i="9"/>
  <c r="A892" i="9"/>
  <c r="J1039" i="15" l="1"/>
  <c r="K1039" i="15"/>
  <c r="L1039" i="15" s="1"/>
  <c r="E1040" i="15" s="1"/>
  <c r="F1040" i="15" s="1"/>
  <c r="G1041" i="15" s="1"/>
  <c r="H1041" i="15" s="1"/>
  <c r="I1041" i="15" s="1"/>
  <c r="J1040" i="15"/>
  <c r="K1040" i="15"/>
  <c r="L1040" i="15" s="1"/>
  <c r="E1041" i="15" s="1"/>
  <c r="F1041" i="15" s="1"/>
  <c r="G1042" i="15" s="1"/>
  <c r="H1042" i="15" s="1"/>
  <c r="I1042" i="15" s="1"/>
  <c r="K891" i="9"/>
  <c r="A893" i="9"/>
  <c r="J1042" i="15" l="1"/>
  <c r="K1042" i="15"/>
  <c r="L1042" i="15" s="1"/>
  <c r="E1043" i="15" s="1"/>
  <c r="F1043" i="15" s="1"/>
  <c r="J1041" i="15"/>
  <c r="K1041" i="15"/>
  <c r="L1041" i="15" s="1"/>
  <c r="E1042" i="15" s="1"/>
  <c r="F1042" i="15" s="1"/>
  <c r="G1043" i="15" s="1"/>
  <c r="H1043" i="15" s="1"/>
  <c r="I1043" i="15" s="1"/>
  <c r="K892" i="9"/>
  <c r="A894" i="9"/>
  <c r="J1043" i="15" l="1"/>
  <c r="K1043" i="15"/>
  <c r="L1043" i="15" s="1"/>
  <c r="E1044" i="15" s="1"/>
  <c r="F1044" i="15" s="1"/>
  <c r="G1045" i="15" s="1"/>
  <c r="H1045" i="15" s="1"/>
  <c r="I1045" i="15" s="1"/>
  <c r="G1044" i="15"/>
  <c r="H1044" i="15" s="1"/>
  <c r="I1044" i="15" s="1"/>
  <c r="K893" i="9"/>
  <c r="A895" i="9"/>
  <c r="J1044" i="15" l="1"/>
  <c r="K1044" i="15"/>
  <c r="L1044" i="15" s="1"/>
  <c r="E1045" i="15" s="1"/>
  <c r="F1045" i="15" s="1"/>
  <c r="G1046" i="15" s="1"/>
  <c r="H1046" i="15" s="1"/>
  <c r="I1046" i="15" s="1"/>
  <c r="J1045" i="15"/>
  <c r="K1045" i="15"/>
  <c r="L1045" i="15" s="1"/>
  <c r="E1046" i="15" s="1"/>
  <c r="F1046" i="15" s="1"/>
  <c r="G1047" i="15" s="1"/>
  <c r="H1047" i="15" s="1"/>
  <c r="I1047" i="15" s="1"/>
  <c r="K894" i="9"/>
  <c r="A896" i="9"/>
  <c r="J1047" i="15" l="1"/>
  <c r="K1047" i="15"/>
  <c r="L1047" i="15" s="1"/>
  <c r="E1048" i="15" s="1"/>
  <c r="F1048" i="15" s="1"/>
  <c r="J1046" i="15"/>
  <c r="K1046" i="15"/>
  <c r="L1046" i="15" s="1"/>
  <c r="E1047" i="15" s="1"/>
  <c r="F1047" i="15" s="1"/>
  <c r="G1048" i="15" s="1"/>
  <c r="H1048" i="15" s="1"/>
  <c r="I1048" i="15" s="1"/>
  <c r="K895" i="9"/>
  <c r="A897" i="9"/>
  <c r="J1048" i="15" l="1"/>
  <c r="K1048" i="15"/>
  <c r="L1048" i="15" s="1"/>
  <c r="E1049" i="15" s="1"/>
  <c r="F1049" i="15" s="1"/>
  <c r="G1050" i="15" s="1"/>
  <c r="H1050" i="15" s="1"/>
  <c r="I1050" i="15" s="1"/>
  <c r="G1049" i="15"/>
  <c r="H1049" i="15" s="1"/>
  <c r="I1049" i="15" s="1"/>
  <c r="K896" i="9"/>
  <c r="A898" i="9"/>
  <c r="J1049" i="15" l="1"/>
  <c r="K1049" i="15"/>
  <c r="L1049" i="15" s="1"/>
  <c r="E1050" i="15" s="1"/>
  <c r="F1050" i="15" s="1"/>
  <c r="G1051" i="15" s="1"/>
  <c r="H1051" i="15" s="1"/>
  <c r="I1051" i="15" s="1"/>
  <c r="J1050" i="15"/>
  <c r="K1050" i="15"/>
  <c r="L1050" i="15" s="1"/>
  <c r="E1051" i="15" s="1"/>
  <c r="F1051" i="15" s="1"/>
  <c r="G1052" i="15" s="1"/>
  <c r="H1052" i="15" s="1"/>
  <c r="I1052" i="15" s="1"/>
  <c r="K897" i="9"/>
  <c r="A899" i="9"/>
  <c r="J1052" i="15" l="1"/>
  <c r="K1052" i="15"/>
  <c r="L1052" i="15" s="1"/>
  <c r="E1053" i="15" s="1"/>
  <c r="F1053" i="15" s="1"/>
  <c r="J1051" i="15"/>
  <c r="K1051" i="15"/>
  <c r="L1051" i="15" s="1"/>
  <c r="E1052" i="15" s="1"/>
  <c r="F1052" i="15" s="1"/>
  <c r="G1053" i="15" s="1"/>
  <c r="H1053" i="15" s="1"/>
  <c r="I1053" i="15" s="1"/>
  <c r="K898" i="9"/>
  <c r="A900" i="9"/>
  <c r="J1053" i="15" l="1"/>
  <c r="K1053" i="15"/>
  <c r="L1053" i="15" s="1"/>
  <c r="E1054" i="15" s="1"/>
  <c r="F1054" i="15" s="1"/>
  <c r="G1055" i="15" s="1"/>
  <c r="H1055" i="15" s="1"/>
  <c r="I1055" i="15" s="1"/>
  <c r="G1054" i="15"/>
  <c r="H1054" i="15" s="1"/>
  <c r="I1054" i="15" s="1"/>
  <c r="K899" i="9"/>
  <c r="A901" i="9"/>
  <c r="J1054" i="15" l="1"/>
  <c r="K1054" i="15"/>
  <c r="L1054" i="15" s="1"/>
  <c r="E1055" i="15" s="1"/>
  <c r="F1055" i="15" s="1"/>
  <c r="G1056" i="15" s="1"/>
  <c r="H1056" i="15" s="1"/>
  <c r="I1056" i="15" s="1"/>
  <c r="J1055" i="15"/>
  <c r="K1055" i="15"/>
  <c r="L1055" i="15" s="1"/>
  <c r="E1056" i="15" s="1"/>
  <c r="F1056" i="15" s="1"/>
  <c r="G1057" i="15" s="1"/>
  <c r="H1057" i="15" s="1"/>
  <c r="I1057" i="15" s="1"/>
  <c r="K900" i="9"/>
  <c r="A902" i="9"/>
  <c r="J1057" i="15" l="1"/>
  <c r="K1057" i="15"/>
  <c r="L1057" i="15" s="1"/>
  <c r="E1058" i="15" s="1"/>
  <c r="F1058" i="15" s="1"/>
  <c r="J1056" i="15"/>
  <c r="K1056" i="15"/>
  <c r="L1056" i="15" s="1"/>
  <c r="E1057" i="15" s="1"/>
  <c r="F1057" i="15" s="1"/>
  <c r="G1058" i="15" s="1"/>
  <c r="H1058" i="15" s="1"/>
  <c r="I1058" i="15" s="1"/>
  <c r="K901" i="9"/>
  <c r="A903" i="9"/>
  <c r="J1058" i="15" l="1"/>
  <c r="K1058" i="15"/>
  <c r="L1058" i="15" s="1"/>
  <c r="E1059" i="15" s="1"/>
  <c r="F1059" i="15" s="1"/>
  <c r="G1060" i="15" s="1"/>
  <c r="H1060" i="15" s="1"/>
  <c r="I1060" i="15" s="1"/>
  <c r="G1059" i="15"/>
  <c r="H1059" i="15" s="1"/>
  <c r="I1059" i="15" s="1"/>
  <c r="K902" i="9"/>
  <c r="A904" i="9"/>
  <c r="J1059" i="15" l="1"/>
  <c r="K1059" i="15"/>
  <c r="L1059" i="15" s="1"/>
  <c r="E1060" i="15" s="1"/>
  <c r="F1060" i="15" s="1"/>
  <c r="G1061" i="15" s="1"/>
  <c r="H1061" i="15" s="1"/>
  <c r="I1061" i="15" s="1"/>
  <c r="J1060" i="15"/>
  <c r="K1060" i="15"/>
  <c r="L1060" i="15" s="1"/>
  <c r="E1061" i="15" s="1"/>
  <c r="F1061" i="15" s="1"/>
  <c r="G1062" i="15" s="1"/>
  <c r="H1062" i="15" s="1"/>
  <c r="I1062" i="15" s="1"/>
  <c r="K903" i="9"/>
  <c r="A905" i="9"/>
  <c r="J1062" i="15" l="1"/>
  <c r="K1062" i="15"/>
  <c r="L1062" i="15" s="1"/>
  <c r="E1063" i="15" s="1"/>
  <c r="F1063" i="15" s="1"/>
  <c r="J1061" i="15"/>
  <c r="K1061" i="15"/>
  <c r="L1061" i="15" s="1"/>
  <c r="E1062" i="15" s="1"/>
  <c r="F1062" i="15" s="1"/>
  <c r="G1063" i="15" s="1"/>
  <c r="H1063" i="15" s="1"/>
  <c r="I1063" i="15" s="1"/>
  <c r="K904" i="9"/>
  <c r="A906" i="9"/>
  <c r="J1063" i="15" l="1"/>
  <c r="K1063" i="15"/>
  <c r="L1063" i="15" s="1"/>
  <c r="E1064" i="15" s="1"/>
  <c r="F1064" i="15" s="1"/>
  <c r="G1065" i="15" s="1"/>
  <c r="H1065" i="15" s="1"/>
  <c r="I1065" i="15" s="1"/>
  <c r="G1064" i="15"/>
  <c r="H1064" i="15" s="1"/>
  <c r="I1064" i="15" s="1"/>
  <c r="K905" i="9"/>
  <c r="A907" i="9"/>
  <c r="J1064" i="15" l="1"/>
  <c r="K1064" i="15"/>
  <c r="L1064" i="15" s="1"/>
  <c r="E1065" i="15" s="1"/>
  <c r="F1065" i="15" s="1"/>
  <c r="G1066" i="15" s="1"/>
  <c r="H1066" i="15" s="1"/>
  <c r="I1066" i="15" s="1"/>
  <c r="J1065" i="15"/>
  <c r="K1065" i="15"/>
  <c r="L1065" i="15" s="1"/>
  <c r="E1066" i="15" s="1"/>
  <c r="F1066" i="15" s="1"/>
  <c r="G1067" i="15" s="1"/>
  <c r="H1067" i="15" s="1"/>
  <c r="I1067" i="15" s="1"/>
  <c r="K906" i="9"/>
  <c r="A908" i="9"/>
  <c r="J1067" i="15" l="1"/>
  <c r="K1067" i="15"/>
  <c r="L1067" i="15" s="1"/>
  <c r="E1068" i="15" s="1"/>
  <c r="F1068" i="15" s="1"/>
  <c r="J1066" i="15"/>
  <c r="K1066" i="15"/>
  <c r="L1066" i="15" s="1"/>
  <c r="E1067" i="15" s="1"/>
  <c r="F1067" i="15" s="1"/>
  <c r="G1068" i="15" s="1"/>
  <c r="H1068" i="15" s="1"/>
  <c r="I1068" i="15" s="1"/>
  <c r="K907" i="9"/>
  <c r="A909" i="9"/>
  <c r="J1068" i="15" l="1"/>
  <c r="K1068" i="15"/>
  <c r="L1068" i="15" s="1"/>
  <c r="E1069" i="15" s="1"/>
  <c r="F1069" i="15" s="1"/>
  <c r="G1070" i="15" s="1"/>
  <c r="H1070" i="15" s="1"/>
  <c r="I1070" i="15" s="1"/>
  <c r="G1069" i="15"/>
  <c r="H1069" i="15" s="1"/>
  <c r="I1069" i="15" s="1"/>
  <c r="K908" i="9"/>
  <c r="A910" i="9"/>
  <c r="J1069" i="15" l="1"/>
  <c r="K1069" i="15"/>
  <c r="L1069" i="15" s="1"/>
  <c r="E1070" i="15" s="1"/>
  <c r="F1070" i="15" s="1"/>
  <c r="G1071" i="15" s="1"/>
  <c r="H1071" i="15" s="1"/>
  <c r="I1071" i="15" s="1"/>
  <c r="J1070" i="15"/>
  <c r="K1070" i="15"/>
  <c r="L1070" i="15" s="1"/>
  <c r="E1071" i="15" s="1"/>
  <c r="F1071" i="15" s="1"/>
  <c r="G1072" i="15" s="1"/>
  <c r="H1072" i="15" s="1"/>
  <c r="I1072" i="15" s="1"/>
  <c r="K909" i="9"/>
  <c r="A911" i="9"/>
  <c r="J1072" i="15" l="1"/>
  <c r="K1072" i="15"/>
  <c r="L1072" i="15" s="1"/>
  <c r="E1073" i="15" s="1"/>
  <c r="F1073" i="15" s="1"/>
  <c r="J1071" i="15"/>
  <c r="K1071" i="15"/>
  <c r="L1071" i="15" s="1"/>
  <c r="E1072" i="15" s="1"/>
  <c r="F1072" i="15" s="1"/>
  <c r="G1073" i="15" s="1"/>
  <c r="H1073" i="15" s="1"/>
  <c r="I1073" i="15" s="1"/>
  <c r="K910" i="9"/>
  <c r="A912" i="9"/>
  <c r="J1073" i="15" l="1"/>
  <c r="K1073" i="15"/>
  <c r="L1073" i="15" s="1"/>
  <c r="E1074" i="15" s="1"/>
  <c r="F1074" i="15" s="1"/>
  <c r="G1075" i="15" s="1"/>
  <c r="H1075" i="15" s="1"/>
  <c r="I1075" i="15" s="1"/>
  <c r="G1074" i="15"/>
  <c r="H1074" i="15" s="1"/>
  <c r="I1074" i="15" s="1"/>
  <c r="K911" i="9"/>
  <c r="A913" i="9"/>
  <c r="J1074" i="15" l="1"/>
  <c r="K1074" i="15"/>
  <c r="J1075" i="15"/>
  <c r="K1075" i="15"/>
  <c r="L1075" i="15" s="1"/>
  <c r="E1076" i="15" s="1"/>
  <c r="F1076" i="15" s="1"/>
  <c r="K912" i="9"/>
  <c r="A914" i="9"/>
  <c r="L1074" i="15" l="1"/>
  <c r="E1075" i="15" s="1"/>
  <c r="F1075" i="15" s="1"/>
  <c r="G1076" i="15" s="1"/>
  <c r="H1076" i="15" s="1"/>
  <c r="I1076" i="15" s="1"/>
  <c r="G1077" i="15"/>
  <c r="H1077" i="15" s="1"/>
  <c r="I1077" i="15" s="1"/>
  <c r="K913" i="9"/>
  <c r="A915" i="9"/>
  <c r="J1077" i="15" l="1"/>
  <c r="K1077" i="15"/>
  <c r="L1077" i="15" s="1"/>
  <c r="E1078" i="15" s="1"/>
  <c r="F1078" i="15" s="1"/>
  <c r="J1076" i="15"/>
  <c r="K1076" i="15"/>
  <c r="L1076" i="15" s="1"/>
  <c r="E1077" i="15" s="1"/>
  <c r="F1077" i="15" s="1"/>
  <c r="G1078" i="15" s="1"/>
  <c r="H1078" i="15" s="1"/>
  <c r="I1078" i="15" s="1"/>
  <c r="K914" i="9"/>
  <c r="A916" i="9"/>
  <c r="J1078" i="15" l="1"/>
  <c r="K1078" i="15"/>
  <c r="L1078" i="15" s="1"/>
  <c r="E1079" i="15" s="1"/>
  <c r="F1079" i="15" s="1"/>
  <c r="G1080" i="15" s="1"/>
  <c r="H1080" i="15" s="1"/>
  <c r="I1080" i="15" s="1"/>
  <c r="G1079" i="15"/>
  <c r="H1079" i="15" s="1"/>
  <c r="I1079" i="15" s="1"/>
  <c r="K915" i="9"/>
  <c r="A917" i="9"/>
  <c r="J1079" i="15" l="1"/>
  <c r="K1079" i="15"/>
  <c r="L1079" i="15" s="1"/>
  <c r="E1080" i="15" s="1"/>
  <c r="F1080" i="15" s="1"/>
  <c r="G1081" i="15" s="1"/>
  <c r="H1081" i="15" s="1"/>
  <c r="I1081" i="15" s="1"/>
  <c r="J1080" i="15"/>
  <c r="K1080" i="15"/>
  <c r="L1080" i="15" s="1"/>
  <c r="E1081" i="15" s="1"/>
  <c r="F1081" i="15" s="1"/>
  <c r="G1082" i="15" s="1"/>
  <c r="H1082" i="15" s="1"/>
  <c r="I1082" i="15" s="1"/>
  <c r="K916" i="9"/>
  <c r="A918" i="9"/>
  <c r="J1082" i="15" l="1"/>
  <c r="K1082" i="15"/>
  <c r="L1082" i="15" s="1"/>
  <c r="E1083" i="15" s="1"/>
  <c r="F1083" i="15" s="1"/>
  <c r="J1081" i="15"/>
  <c r="K1081" i="15"/>
  <c r="L1081" i="15" s="1"/>
  <c r="E1082" i="15" s="1"/>
  <c r="F1082" i="15" s="1"/>
  <c r="G1083" i="15" s="1"/>
  <c r="H1083" i="15" s="1"/>
  <c r="I1083" i="15" s="1"/>
  <c r="K917" i="9"/>
  <c r="A919" i="9"/>
  <c r="J1083" i="15" l="1"/>
  <c r="K1083" i="15"/>
  <c r="L1083" i="15" s="1"/>
  <c r="E1084" i="15" s="1"/>
  <c r="F1084" i="15" s="1"/>
  <c r="G1085" i="15" s="1"/>
  <c r="H1085" i="15" s="1"/>
  <c r="I1085" i="15" s="1"/>
  <c r="G1084" i="15"/>
  <c r="H1084" i="15" s="1"/>
  <c r="I1084" i="15" s="1"/>
  <c r="K918" i="9"/>
  <c r="A920" i="9"/>
  <c r="J1084" i="15" l="1"/>
  <c r="K1084" i="15"/>
  <c r="L1084" i="15" s="1"/>
  <c r="E1085" i="15" s="1"/>
  <c r="F1085" i="15" s="1"/>
  <c r="G1086" i="15" s="1"/>
  <c r="H1086" i="15" s="1"/>
  <c r="I1086" i="15" s="1"/>
  <c r="J1085" i="15"/>
  <c r="K1085" i="15"/>
  <c r="L1085" i="15" s="1"/>
  <c r="E1086" i="15" s="1"/>
  <c r="F1086" i="15" s="1"/>
  <c r="G1087" i="15" s="1"/>
  <c r="H1087" i="15" s="1"/>
  <c r="I1087" i="15" s="1"/>
  <c r="K919" i="9"/>
  <c r="A921" i="9"/>
  <c r="J1087" i="15" l="1"/>
  <c r="K1087" i="15"/>
  <c r="L1087" i="15" s="1"/>
  <c r="E1088" i="15" s="1"/>
  <c r="F1088" i="15" s="1"/>
  <c r="J1086" i="15"/>
  <c r="K1086" i="15"/>
  <c r="L1086" i="15" s="1"/>
  <c r="E1087" i="15" s="1"/>
  <c r="F1087" i="15" s="1"/>
  <c r="G1088" i="15" s="1"/>
  <c r="H1088" i="15" s="1"/>
  <c r="I1088" i="15" s="1"/>
  <c r="K920" i="9"/>
  <c r="A922" i="9"/>
  <c r="J1088" i="15" l="1"/>
  <c r="K1088" i="15"/>
  <c r="L1088" i="15" s="1"/>
  <c r="E1089" i="15" s="1"/>
  <c r="F1089" i="15" s="1"/>
  <c r="G1090" i="15" s="1"/>
  <c r="H1090" i="15" s="1"/>
  <c r="I1090" i="15" s="1"/>
  <c r="G1089" i="15"/>
  <c r="H1089" i="15" s="1"/>
  <c r="I1089" i="15" s="1"/>
  <c r="K921" i="9"/>
  <c r="A923" i="9"/>
  <c r="J1089" i="15" l="1"/>
  <c r="K1089" i="15"/>
  <c r="L1089" i="15" s="1"/>
  <c r="E1090" i="15" s="1"/>
  <c r="F1090" i="15" s="1"/>
  <c r="G1091" i="15" s="1"/>
  <c r="H1091" i="15" s="1"/>
  <c r="I1091" i="15" s="1"/>
  <c r="J1090" i="15"/>
  <c r="K1090" i="15"/>
  <c r="L1090" i="15" s="1"/>
  <c r="E1091" i="15" s="1"/>
  <c r="F1091" i="15" s="1"/>
  <c r="G1092" i="15" s="1"/>
  <c r="H1092" i="15" s="1"/>
  <c r="I1092" i="15" s="1"/>
  <c r="K922" i="9"/>
  <c r="A924" i="9"/>
  <c r="J1092" i="15" l="1"/>
  <c r="K1092" i="15"/>
  <c r="L1092" i="15" s="1"/>
  <c r="E1093" i="15" s="1"/>
  <c r="F1093" i="15" s="1"/>
  <c r="J1091" i="15"/>
  <c r="K1091" i="15"/>
  <c r="L1091" i="15" s="1"/>
  <c r="E1092" i="15" s="1"/>
  <c r="F1092" i="15" s="1"/>
  <c r="G1093" i="15" s="1"/>
  <c r="H1093" i="15" s="1"/>
  <c r="I1093" i="15" s="1"/>
  <c r="K923" i="9"/>
  <c r="A925" i="9"/>
  <c r="J1093" i="15" l="1"/>
  <c r="K1093" i="15"/>
  <c r="L1093" i="15" s="1"/>
  <c r="E1094" i="15" s="1"/>
  <c r="F1094" i="15" s="1"/>
  <c r="G1095" i="15" s="1"/>
  <c r="H1095" i="15" s="1"/>
  <c r="I1095" i="15" s="1"/>
  <c r="G1094" i="15"/>
  <c r="H1094" i="15" s="1"/>
  <c r="I1094" i="15" s="1"/>
  <c r="K924" i="9"/>
  <c r="A926" i="9"/>
  <c r="J1094" i="15" l="1"/>
  <c r="K1094" i="15"/>
  <c r="L1094" i="15" s="1"/>
  <c r="E1095" i="15" s="1"/>
  <c r="F1095" i="15" s="1"/>
  <c r="G1096" i="15" s="1"/>
  <c r="H1096" i="15" s="1"/>
  <c r="I1096" i="15" s="1"/>
  <c r="J1095" i="15"/>
  <c r="K1095" i="15"/>
  <c r="L1095" i="15" s="1"/>
  <c r="E1096" i="15" s="1"/>
  <c r="F1096" i="15" s="1"/>
  <c r="G1097" i="15" s="1"/>
  <c r="H1097" i="15" s="1"/>
  <c r="I1097" i="15" s="1"/>
  <c r="K925" i="9"/>
  <c r="A927" i="9"/>
  <c r="J1097" i="15" l="1"/>
  <c r="K1097" i="15"/>
  <c r="L1097" i="15" s="1"/>
  <c r="E1098" i="15" s="1"/>
  <c r="F1098" i="15" s="1"/>
  <c r="J1096" i="15"/>
  <c r="K1096" i="15"/>
  <c r="L1096" i="15" s="1"/>
  <c r="E1097" i="15" s="1"/>
  <c r="F1097" i="15" s="1"/>
  <c r="G1098" i="15" s="1"/>
  <c r="H1098" i="15" s="1"/>
  <c r="I1098" i="15" s="1"/>
  <c r="K926" i="9"/>
  <c r="A928" i="9"/>
  <c r="J1098" i="15" l="1"/>
  <c r="K1098" i="15"/>
  <c r="L1098" i="15" s="1"/>
  <c r="E1099" i="15" s="1"/>
  <c r="F1099" i="15" s="1"/>
  <c r="G1100" i="15" s="1"/>
  <c r="H1100" i="15" s="1"/>
  <c r="I1100" i="15" s="1"/>
  <c r="G1099" i="15"/>
  <c r="H1099" i="15" s="1"/>
  <c r="I1099" i="15" s="1"/>
  <c r="K927" i="9"/>
  <c r="A929" i="9"/>
  <c r="J1099" i="15" l="1"/>
  <c r="K1099" i="15"/>
  <c r="L1099" i="15" s="1"/>
  <c r="E1100" i="15" s="1"/>
  <c r="F1100" i="15" s="1"/>
  <c r="G1101" i="15" s="1"/>
  <c r="H1101" i="15" s="1"/>
  <c r="I1101" i="15" s="1"/>
  <c r="J1100" i="15"/>
  <c r="K1100" i="15"/>
  <c r="L1100" i="15" s="1"/>
  <c r="E1101" i="15" s="1"/>
  <c r="F1101" i="15" s="1"/>
  <c r="G1102" i="15" s="1"/>
  <c r="H1102" i="15" s="1"/>
  <c r="I1102" i="15" s="1"/>
  <c r="K928" i="9"/>
  <c r="A930" i="9"/>
  <c r="J1102" i="15" l="1"/>
  <c r="K1102" i="15"/>
  <c r="L1102" i="15" s="1"/>
  <c r="E1103" i="15" s="1"/>
  <c r="F1103" i="15" s="1"/>
  <c r="J1101" i="15"/>
  <c r="K1101" i="15"/>
  <c r="L1101" i="15" s="1"/>
  <c r="E1102" i="15" s="1"/>
  <c r="F1102" i="15" s="1"/>
  <c r="G1103" i="15" s="1"/>
  <c r="H1103" i="15" s="1"/>
  <c r="I1103" i="15" s="1"/>
  <c r="K929" i="9"/>
  <c r="A931" i="9"/>
  <c r="J1103" i="15" l="1"/>
  <c r="K1103" i="15"/>
  <c r="L1103" i="15" s="1"/>
  <c r="E1104" i="15" s="1"/>
  <c r="F1104" i="15" s="1"/>
  <c r="G1105" i="15" s="1"/>
  <c r="H1105" i="15" s="1"/>
  <c r="I1105" i="15" s="1"/>
  <c r="G1104" i="15"/>
  <c r="H1104" i="15" s="1"/>
  <c r="I1104" i="15" s="1"/>
  <c r="K930" i="9"/>
  <c r="A932" i="9"/>
  <c r="J1104" i="15" l="1"/>
  <c r="K1104" i="15"/>
  <c r="L1104" i="15" s="1"/>
  <c r="E1105" i="15" s="1"/>
  <c r="F1105" i="15" s="1"/>
  <c r="G1106" i="15" s="1"/>
  <c r="H1106" i="15" s="1"/>
  <c r="I1106" i="15" s="1"/>
  <c r="J1105" i="15"/>
  <c r="K1105" i="15"/>
  <c r="L1105" i="15" s="1"/>
  <c r="E1106" i="15" s="1"/>
  <c r="F1106" i="15" s="1"/>
  <c r="G1107" i="15" s="1"/>
  <c r="H1107" i="15" s="1"/>
  <c r="I1107" i="15" s="1"/>
  <c r="K931" i="9"/>
  <c r="A933" i="9"/>
  <c r="J1107" i="15" l="1"/>
  <c r="K1107" i="15"/>
  <c r="L1107" i="15" s="1"/>
  <c r="E1108" i="15" s="1"/>
  <c r="F1108" i="15" s="1"/>
  <c r="J1106" i="15"/>
  <c r="K1106" i="15"/>
  <c r="L1106" i="15" s="1"/>
  <c r="E1107" i="15" s="1"/>
  <c r="F1107" i="15" s="1"/>
  <c r="G1108" i="15" s="1"/>
  <c r="H1108" i="15" s="1"/>
  <c r="I1108" i="15" s="1"/>
  <c r="K932" i="9"/>
  <c r="A934" i="9"/>
  <c r="J1108" i="15" l="1"/>
  <c r="K1108" i="15"/>
  <c r="L1108" i="15" s="1"/>
  <c r="E1109" i="15" s="1"/>
  <c r="F1109" i="15" s="1"/>
  <c r="G1110" i="15" s="1"/>
  <c r="H1110" i="15" s="1"/>
  <c r="I1110" i="15" s="1"/>
  <c r="G1109" i="15"/>
  <c r="H1109" i="15" s="1"/>
  <c r="I1109" i="15" s="1"/>
  <c r="K933" i="9"/>
  <c r="A935" i="9"/>
  <c r="J1109" i="15" l="1"/>
  <c r="K1109" i="15"/>
  <c r="L1109" i="15" s="1"/>
  <c r="E1110" i="15" s="1"/>
  <c r="F1110" i="15" s="1"/>
  <c r="G1111" i="15" s="1"/>
  <c r="H1111" i="15" s="1"/>
  <c r="I1111" i="15" s="1"/>
  <c r="J1110" i="15"/>
  <c r="K1110" i="15"/>
  <c r="L1110" i="15" s="1"/>
  <c r="E1111" i="15" s="1"/>
  <c r="F1111" i="15" s="1"/>
  <c r="G1112" i="15" s="1"/>
  <c r="H1112" i="15" s="1"/>
  <c r="I1112" i="15" s="1"/>
  <c r="K934" i="9"/>
  <c r="A936" i="9"/>
  <c r="J1112" i="15" l="1"/>
  <c r="K1112" i="15"/>
  <c r="L1112" i="15" s="1"/>
  <c r="E1113" i="15" s="1"/>
  <c r="F1113" i="15" s="1"/>
  <c r="J1111" i="15"/>
  <c r="K1111" i="15"/>
  <c r="L1111" i="15" s="1"/>
  <c r="E1112" i="15" s="1"/>
  <c r="F1112" i="15" s="1"/>
  <c r="G1113" i="15" s="1"/>
  <c r="H1113" i="15" s="1"/>
  <c r="I1113" i="15" s="1"/>
  <c r="K935" i="9"/>
  <c r="A937" i="9"/>
  <c r="J1113" i="15" l="1"/>
  <c r="K1113" i="15"/>
  <c r="L1113" i="15" s="1"/>
  <c r="E1114" i="15" s="1"/>
  <c r="F1114" i="15" s="1"/>
  <c r="G1115" i="15" s="1"/>
  <c r="H1115" i="15" s="1"/>
  <c r="I1115" i="15" s="1"/>
  <c r="G1114" i="15"/>
  <c r="H1114" i="15" s="1"/>
  <c r="I1114" i="15" s="1"/>
  <c r="K936" i="9"/>
  <c r="A938" i="9"/>
  <c r="J1114" i="15" l="1"/>
  <c r="K1114" i="15"/>
  <c r="L1114" i="15" s="1"/>
  <c r="E1115" i="15" s="1"/>
  <c r="F1115" i="15" s="1"/>
  <c r="G1116" i="15" s="1"/>
  <c r="H1116" i="15" s="1"/>
  <c r="I1116" i="15" s="1"/>
  <c r="J1115" i="15"/>
  <c r="K1115" i="15"/>
  <c r="L1115" i="15" s="1"/>
  <c r="E1116" i="15" s="1"/>
  <c r="F1116" i="15" s="1"/>
  <c r="G1117" i="15" s="1"/>
  <c r="H1117" i="15" s="1"/>
  <c r="I1117" i="15" s="1"/>
  <c r="K937" i="9"/>
  <c r="A939" i="9"/>
  <c r="J1117" i="15" l="1"/>
  <c r="K1117" i="15"/>
  <c r="L1117" i="15" s="1"/>
  <c r="E1118" i="15" s="1"/>
  <c r="F1118" i="15" s="1"/>
  <c r="J1116" i="15"/>
  <c r="K1116" i="15"/>
  <c r="L1116" i="15" s="1"/>
  <c r="E1117" i="15" s="1"/>
  <c r="F1117" i="15" s="1"/>
  <c r="G1118" i="15" s="1"/>
  <c r="H1118" i="15" s="1"/>
  <c r="I1118" i="15" s="1"/>
  <c r="K938" i="9"/>
  <c r="A940" i="9"/>
  <c r="J1118" i="15" l="1"/>
  <c r="K1118" i="15"/>
  <c r="L1118" i="15" s="1"/>
  <c r="E1119" i="15" s="1"/>
  <c r="F1119" i="15" s="1"/>
  <c r="G1120" i="15" s="1"/>
  <c r="H1120" i="15" s="1"/>
  <c r="I1120" i="15" s="1"/>
  <c r="G1119" i="15"/>
  <c r="H1119" i="15" s="1"/>
  <c r="I1119" i="15" s="1"/>
  <c r="K939" i="9"/>
  <c r="A941" i="9"/>
  <c r="J1119" i="15" l="1"/>
  <c r="K1119" i="15"/>
  <c r="L1119" i="15" s="1"/>
  <c r="E1120" i="15" s="1"/>
  <c r="F1120" i="15" s="1"/>
  <c r="G1121" i="15" s="1"/>
  <c r="H1121" i="15" s="1"/>
  <c r="I1121" i="15" s="1"/>
  <c r="J1120" i="15"/>
  <c r="K1120" i="15"/>
  <c r="L1120" i="15" s="1"/>
  <c r="E1121" i="15" s="1"/>
  <c r="F1121" i="15" s="1"/>
  <c r="G1122" i="15" s="1"/>
  <c r="H1122" i="15" s="1"/>
  <c r="I1122" i="15" s="1"/>
  <c r="K940" i="9"/>
  <c r="A942" i="9"/>
  <c r="J1122" i="15" l="1"/>
  <c r="K1122" i="15"/>
  <c r="L1122" i="15" s="1"/>
  <c r="E1123" i="15" s="1"/>
  <c r="F1123" i="15" s="1"/>
  <c r="J1121" i="15"/>
  <c r="K1121" i="15"/>
  <c r="L1121" i="15" s="1"/>
  <c r="E1122" i="15" s="1"/>
  <c r="F1122" i="15" s="1"/>
  <c r="G1123" i="15" s="1"/>
  <c r="H1123" i="15" s="1"/>
  <c r="I1123" i="15" s="1"/>
  <c r="K941" i="9"/>
  <c r="A943" i="9"/>
  <c r="J1123" i="15" l="1"/>
  <c r="K1123" i="15"/>
  <c r="L1123" i="15" s="1"/>
  <c r="E1124" i="15" s="1"/>
  <c r="F1124" i="15" s="1"/>
  <c r="G1125" i="15" s="1"/>
  <c r="H1125" i="15" s="1"/>
  <c r="I1125" i="15" s="1"/>
  <c r="G1124" i="15"/>
  <c r="H1124" i="15" s="1"/>
  <c r="I1124" i="15" s="1"/>
  <c r="K942" i="9"/>
  <c r="A944" i="9"/>
  <c r="J1124" i="15" l="1"/>
  <c r="K1124" i="15"/>
  <c r="L1124" i="15" s="1"/>
  <c r="E1125" i="15" s="1"/>
  <c r="F1125" i="15" s="1"/>
  <c r="G1126" i="15" s="1"/>
  <c r="H1126" i="15" s="1"/>
  <c r="I1126" i="15" s="1"/>
  <c r="J1125" i="15"/>
  <c r="K1125" i="15"/>
  <c r="L1125" i="15" s="1"/>
  <c r="E1126" i="15" s="1"/>
  <c r="F1126" i="15" s="1"/>
  <c r="G1127" i="15" s="1"/>
  <c r="H1127" i="15" s="1"/>
  <c r="I1127" i="15" s="1"/>
  <c r="K943" i="9"/>
  <c r="A945" i="9"/>
  <c r="J1127" i="15" l="1"/>
  <c r="K1127" i="15"/>
  <c r="L1127" i="15" s="1"/>
  <c r="E1128" i="15" s="1"/>
  <c r="F1128" i="15" s="1"/>
  <c r="J1126" i="15"/>
  <c r="K1126" i="15"/>
  <c r="L1126" i="15" s="1"/>
  <c r="E1127" i="15" s="1"/>
  <c r="F1127" i="15" s="1"/>
  <c r="G1128" i="15" s="1"/>
  <c r="H1128" i="15" s="1"/>
  <c r="I1128" i="15" s="1"/>
  <c r="K944" i="9"/>
  <c r="A946" i="9"/>
  <c r="J1128" i="15" l="1"/>
  <c r="K1128" i="15"/>
  <c r="L1128" i="15" s="1"/>
  <c r="E1129" i="15" s="1"/>
  <c r="F1129" i="15" s="1"/>
  <c r="G1130" i="15" s="1"/>
  <c r="H1130" i="15" s="1"/>
  <c r="I1130" i="15" s="1"/>
  <c r="G1129" i="15"/>
  <c r="H1129" i="15" s="1"/>
  <c r="I1129" i="15" s="1"/>
  <c r="K945" i="9"/>
  <c r="A947" i="9"/>
  <c r="J1129" i="15" l="1"/>
  <c r="K1129" i="15"/>
  <c r="L1129" i="15" s="1"/>
  <c r="E1130" i="15" s="1"/>
  <c r="F1130" i="15" s="1"/>
  <c r="G1131" i="15" s="1"/>
  <c r="H1131" i="15" s="1"/>
  <c r="I1131" i="15" s="1"/>
  <c r="J1130" i="15"/>
  <c r="K1130" i="15"/>
  <c r="L1130" i="15" s="1"/>
  <c r="E1131" i="15" s="1"/>
  <c r="F1131" i="15" s="1"/>
  <c r="G1132" i="15" s="1"/>
  <c r="H1132" i="15" s="1"/>
  <c r="I1132" i="15" s="1"/>
  <c r="K946" i="9"/>
  <c r="A948" i="9"/>
  <c r="J1132" i="15" l="1"/>
  <c r="K1132" i="15"/>
  <c r="L1132" i="15" s="1"/>
  <c r="E1133" i="15" s="1"/>
  <c r="F1133" i="15" s="1"/>
  <c r="J1131" i="15"/>
  <c r="K1131" i="15"/>
  <c r="L1131" i="15" s="1"/>
  <c r="E1132" i="15" s="1"/>
  <c r="F1132" i="15" s="1"/>
  <c r="G1133" i="15" s="1"/>
  <c r="H1133" i="15" s="1"/>
  <c r="I1133" i="15" s="1"/>
  <c r="K947" i="9"/>
  <c r="A949" i="9"/>
  <c r="J1133" i="15" l="1"/>
  <c r="K1133" i="15"/>
  <c r="L1133" i="15" s="1"/>
  <c r="E1134" i="15" s="1"/>
  <c r="F1134" i="15" s="1"/>
  <c r="G1135" i="15" s="1"/>
  <c r="H1135" i="15" s="1"/>
  <c r="I1135" i="15" s="1"/>
  <c r="G1134" i="15"/>
  <c r="H1134" i="15" s="1"/>
  <c r="I1134" i="15" s="1"/>
  <c r="K948" i="9"/>
  <c r="A950" i="9"/>
  <c r="J1134" i="15" l="1"/>
  <c r="K1134" i="15"/>
  <c r="L1134" i="15" s="1"/>
  <c r="E1135" i="15" s="1"/>
  <c r="F1135" i="15" s="1"/>
  <c r="G1136" i="15" s="1"/>
  <c r="H1136" i="15" s="1"/>
  <c r="I1136" i="15" s="1"/>
  <c r="J1135" i="15"/>
  <c r="K1135" i="15"/>
  <c r="L1135" i="15" s="1"/>
  <c r="E1136" i="15" s="1"/>
  <c r="F1136" i="15" s="1"/>
  <c r="G1137" i="15" s="1"/>
  <c r="H1137" i="15" s="1"/>
  <c r="I1137" i="15" s="1"/>
  <c r="K949" i="9"/>
  <c r="A951" i="9"/>
  <c r="J1137" i="15" l="1"/>
  <c r="K1137" i="15"/>
  <c r="L1137" i="15" s="1"/>
  <c r="E1138" i="15" s="1"/>
  <c r="F1138" i="15" s="1"/>
  <c r="J1136" i="15"/>
  <c r="K1136" i="15"/>
  <c r="L1136" i="15" s="1"/>
  <c r="E1137" i="15" s="1"/>
  <c r="F1137" i="15" s="1"/>
  <c r="G1138" i="15" s="1"/>
  <c r="H1138" i="15" s="1"/>
  <c r="I1138" i="15" s="1"/>
  <c r="K950" i="9"/>
  <c r="A952" i="9"/>
  <c r="J1138" i="15" l="1"/>
  <c r="K1138" i="15"/>
  <c r="L1138" i="15" s="1"/>
  <c r="E1139" i="15" s="1"/>
  <c r="F1139" i="15" s="1"/>
  <c r="G1140" i="15" s="1"/>
  <c r="H1140" i="15" s="1"/>
  <c r="I1140" i="15" s="1"/>
  <c r="G1139" i="15"/>
  <c r="H1139" i="15" s="1"/>
  <c r="I1139" i="15" s="1"/>
  <c r="K951" i="9"/>
  <c r="A953" i="9"/>
  <c r="J1139" i="15" l="1"/>
  <c r="K1139" i="15"/>
  <c r="L1139" i="15" s="1"/>
  <c r="E1140" i="15" s="1"/>
  <c r="F1140" i="15" s="1"/>
  <c r="G1141" i="15" s="1"/>
  <c r="H1141" i="15" s="1"/>
  <c r="I1141" i="15" s="1"/>
  <c r="J1140" i="15"/>
  <c r="K1140" i="15"/>
  <c r="L1140" i="15" s="1"/>
  <c r="E1141" i="15" s="1"/>
  <c r="F1141" i="15" s="1"/>
  <c r="G1142" i="15" s="1"/>
  <c r="H1142" i="15" s="1"/>
  <c r="I1142" i="15" s="1"/>
  <c r="K952" i="9"/>
  <c r="A954" i="9"/>
  <c r="J1142" i="15" l="1"/>
  <c r="K1142" i="15"/>
  <c r="L1142" i="15" s="1"/>
  <c r="E1143" i="15" s="1"/>
  <c r="F1143" i="15" s="1"/>
  <c r="J1141" i="15"/>
  <c r="K1141" i="15"/>
  <c r="L1141" i="15" s="1"/>
  <c r="E1142" i="15" s="1"/>
  <c r="F1142" i="15" s="1"/>
  <c r="G1143" i="15" s="1"/>
  <c r="H1143" i="15" s="1"/>
  <c r="I1143" i="15" s="1"/>
  <c r="K953" i="9"/>
  <c r="A955" i="9"/>
  <c r="J1143" i="15" l="1"/>
  <c r="K1143" i="15"/>
  <c r="L1143" i="15" s="1"/>
  <c r="E1144" i="15" s="1"/>
  <c r="F1144" i="15" s="1"/>
  <c r="G1145" i="15" s="1"/>
  <c r="H1145" i="15" s="1"/>
  <c r="I1145" i="15" s="1"/>
  <c r="G1144" i="15"/>
  <c r="H1144" i="15" s="1"/>
  <c r="I1144" i="15" s="1"/>
  <c r="K954" i="9"/>
  <c r="A956" i="9"/>
  <c r="J1144" i="15" l="1"/>
  <c r="K1144" i="15"/>
  <c r="L1144" i="15" s="1"/>
  <c r="E1145" i="15" s="1"/>
  <c r="F1145" i="15" s="1"/>
  <c r="G1146" i="15" s="1"/>
  <c r="H1146" i="15" s="1"/>
  <c r="I1146" i="15" s="1"/>
  <c r="J1145" i="15"/>
  <c r="K1145" i="15"/>
  <c r="L1145" i="15" s="1"/>
  <c r="E1146" i="15" s="1"/>
  <c r="F1146" i="15" s="1"/>
  <c r="G1147" i="15" s="1"/>
  <c r="H1147" i="15" s="1"/>
  <c r="I1147" i="15" s="1"/>
  <c r="K955" i="9"/>
  <c r="A957" i="9"/>
  <c r="J1147" i="15" l="1"/>
  <c r="K1147" i="15"/>
  <c r="L1147" i="15" s="1"/>
  <c r="E1148" i="15" s="1"/>
  <c r="F1148" i="15" s="1"/>
  <c r="J1146" i="15"/>
  <c r="K1146" i="15"/>
  <c r="L1146" i="15" s="1"/>
  <c r="E1147" i="15" s="1"/>
  <c r="F1147" i="15" s="1"/>
  <c r="G1148" i="15" s="1"/>
  <c r="H1148" i="15" s="1"/>
  <c r="I1148" i="15" s="1"/>
  <c r="K956" i="9"/>
  <c r="A958" i="9"/>
  <c r="K1148" i="15" l="1"/>
  <c r="J1148" i="15"/>
  <c r="G1149" i="15"/>
  <c r="H1149" i="15" s="1"/>
  <c r="I1149" i="15" s="1"/>
  <c r="K957" i="9"/>
  <c r="A959" i="9"/>
  <c r="J1149" i="15" l="1"/>
  <c r="K1149" i="15"/>
  <c r="L1149" i="15" s="1"/>
  <c r="E1150" i="15" s="1"/>
  <c r="F1150" i="15" s="1"/>
  <c r="L1148" i="15"/>
  <c r="E1149" i="15" s="1"/>
  <c r="F1149" i="15" s="1"/>
  <c r="G1150" i="15" s="1"/>
  <c r="H1150" i="15" s="1"/>
  <c r="I1150" i="15" s="1"/>
  <c r="K958" i="9"/>
  <c r="A960" i="9"/>
  <c r="K1150" i="15" l="1"/>
  <c r="J1150" i="15"/>
  <c r="G1151" i="15"/>
  <c r="H1151" i="15" s="1"/>
  <c r="I1151" i="15" s="1"/>
  <c r="K959" i="9"/>
  <c r="A961" i="9"/>
  <c r="J1151" i="15" l="1"/>
  <c r="K1151" i="15"/>
  <c r="L1151" i="15" s="1"/>
  <c r="E1152" i="15" s="1"/>
  <c r="F1152" i="15" s="1"/>
  <c r="L1150" i="15"/>
  <c r="E1151" i="15" s="1"/>
  <c r="F1151" i="15" s="1"/>
  <c r="G1152" i="15" s="1"/>
  <c r="H1152" i="15" s="1"/>
  <c r="I1152" i="15" s="1"/>
  <c r="K960" i="9"/>
  <c r="A962" i="9"/>
  <c r="K1152" i="15" l="1"/>
  <c r="J1152" i="15"/>
  <c r="G1153" i="15"/>
  <c r="H1153" i="15" s="1"/>
  <c r="I1153" i="15" s="1"/>
  <c r="K961" i="9"/>
  <c r="A963" i="9"/>
  <c r="J1153" i="15" l="1"/>
  <c r="K1153" i="15"/>
  <c r="L1153" i="15" s="1"/>
  <c r="E1154" i="15" s="1"/>
  <c r="F1154" i="15" s="1"/>
  <c r="G1155" i="15" s="1"/>
  <c r="H1155" i="15" s="1"/>
  <c r="I1155" i="15" s="1"/>
  <c r="L1152" i="15"/>
  <c r="E1153" i="15" s="1"/>
  <c r="F1153" i="15" s="1"/>
  <c r="G1154" i="15" s="1"/>
  <c r="H1154" i="15" s="1"/>
  <c r="I1154" i="15" s="1"/>
  <c r="K962" i="9"/>
  <c r="A964" i="9"/>
  <c r="K1154" i="15" l="1"/>
  <c r="J1154" i="15"/>
  <c r="J1155" i="15"/>
  <c r="K1155" i="15"/>
  <c r="L1155" i="15" s="1"/>
  <c r="E1156" i="15" s="1"/>
  <c r="F1156" i="15" s="1"/>
  <c r="K963" i="9"/>
  <c r="A965" i="9"/>
  <c r="L1154" i="15" l="1"/>
  <c r="E1155" i="15" s="1"/>
  <c r="F1155" i="15" s="1"/>
  <c r="G1156" i="15" s="1"/>
  <c r="H1156" i="15" s="1"/>
  <c r="I1156" i="15" s="1"/>
  <c r="K964" i="9"/>
  <c r="A966" i="9"/>
  <c r="K1156" i="15" l="1"/>
  <c r="J1156" i="15"/>
  <c r="G1157" i="15"/>
  <c r="H1157" i="15" s="1"/>
  <c r="I1157" i="15" s="1"/>
  <c r="K965" i="9"/>
  <c r="A967" i="9"/>
  <c r="J1157" i="15" l="1"/>
  <c r="K1157" i="15"/>
  <c r="L1157" i="15" s="1"/>
  <c r="E1158" i="15" s="1"/>
  <c r="F1158" i="15" s="1"/>
  <c r="L1156" i="15"/>
  <c r="E1157" i="15" s="1"/>
  <c r="F1157" i="15" s="1"/>
  <c r="G1158" i="15" s="1"/>
  <c r="H1158" i="15" s="1"/>
  <c r="I1158" i="15" s="1"/>
  <c r="K966" i="9"/>
  <c r="A968" i="9"/>
  <c r="K1158" i="15" l="1"/>
  <c r="J1158" i="15"/>
  <c r="G1159" i="15"/>
  <c r="H1159" i="15" s="1"/>
  <c r="I1159" i="15" s="1"/>
  <c r="K967" i="9"/>
  <c r="A969" i="9"/>
  <c r="J1159" i="15" l="1"/>
  <c r="K1159" i="15"/>
  <c r="L1159" i="15" s="1"/>
  <c r="E1160" i="15" s="1"/>
  <c r="F1160" i="15" s="1"/>
  <c r="G1161" i="15" s="1"/>
  <c r="H1161" i="15" s="1"/>
  <c r="I1161" i="15" s="1"/>
  <c r="L1158" i="15"/>
  <c r="E1159" i="15" s="1"/>
  <c r="F1159" i="15" s="1"/>
  <c r="G1160" i="15" s="1"/>
  <c r="H1160" i="15" s="1"/>
  <c r="I1160" i="15" s="1"/>
  <c r="K968" i="9"/>
  <c r="A970" i="9"/>
  <c r="K1160" i="15" l="1"/>
  <c r="J1160" i="15"/>
  <c r="J1161" i="15"/>
  <c r="K1161" i="15"/>
  <c r="L1161" i="15" s="1"/>
  <c r="E1162" i="15" s="1"/>
  <c r="F1162" i="15" s="1"/>
  <c r="K969" i="9"/>
  <c r="A971" i="9"/>
  <c r="L1160" i="15" l="1"/>
  <c r="E1161" i="15" s="1"/>
  <c r="F1161" i="15" s="1"/>
  <c r="G1162" i="15" s="1"/>
  <c r="H1162" i="15" s="1"/>
  <c r="I1162" i="15" s="1"/>
  <c r="K970" i="9"/>
  <c r="A972" i="9"/>
  <c r="K1162" i="15" l="1"/>
  <c r="J1162" i="15"/>
  <c r="G1163" i="15"/>
  <c r="H1163" i="15" s="1"/>
  <c r="I1163" i="15" s="1"/>
  <c r="K971" i="9"/>
  <c r="A973" i="9"/>
  <c r="J1163" i="15" l="1"/>
  <c r="K1163" i="15"/>
  <c r="L1163" i="15" s="1"/>
  <c r="E1164" i="15" s="1"/>
  <c r="F1164" i="15" s="1"/>
  <c r="L1162" i="15"/>
  <c r="E1163" i="15" s="1"/>
  <c r="F1163" i="15" s="1"/>
  <c r="G1164" i="15" s="1"/>
  <c r="H1164" i="15" s="1"/>
  <c r="I1164" i="15" s="1"/>
  <c r="K972" i="9"/>
  <c r="A974" i="9"/>
  <c r="K1164" i="15" l="1"/>
  <c r="J1164" i="15"/>
  <c r="G1165" i="15"/>
  <c r="H1165" i="15" s="1"/>
  <c r="I1165" i="15" s="1"/>
  <c r="K973" i="9"/>
  <c r="A975" i="9"/>
  <c r="J1165" i="15" l="1"/>
  <c r="K1165" i="15"/>
  <c r="L1165" i="15" s="1"/>
  <c r="E1166" i="15" s="1"/>
  <c r="F1166" i="15" s="1"/>
  <c r="L1164" i="15"/>
  <c r="E1165" i="15" s="1"/>
  <c r="F1165" i="15" s="1"/>
  <c r="G1166" i="15" s="1"/>
  <c r="H1166" i="15" s="1"/>
  <c r="I1166" i="15" s="1"/>
  <c r="K974" i="9"/>
  <c r="A976" i="9"/>
  <c r="K1166" i="15" l="1"/>
  <c r="J1166" i="15"/>
  <c r="G1167" i="15"/>
  <c r="H1167" i="15" s="1"/>
  <c r="I1167" i="15" s="1"/>
  <c r="K975" i="9"/>
  <c r="A977" i="9"/>
  <c r="J1167" i="15" l="1"/>
  <c r="K1167" i="15"/>
  <c r="L1167" i="15" s="1"/>
  <c r="E1168" i="15" s="1"/>
  <c r="F1168" i="15" s="1"/>
  <c r="L1166" i="15"/>
  <c r="E1167" i="15" s="1"/>
  <c r="F1167" i="15" s="1"/>
  <c r="G1168" i="15" s="1"/>
  <c r="H1168" i="15" s="1"/>
  <c r="I1168" i="15" s="1"/>
  <c r="K976" i="9"/>
  <c r="A978" i="9"/>
  <c r="K1168" i="15" l="1"/>
  <c r="L1168" i="15" s="1"/>
  <c r="E1169" i="15" s="1"/>
  <c r="F1169" i="15" s="1"/>
  <c r="G1170" i="15" s="1"/>
  <c r="H1170" i="15" s="1"/>
  <c r="I1170" i="15" s="1"/>
  <c r="J1168" i="15"/>
  <c r="G1169" i="15"/>
  <c r="H1169" i="15" s="1"/>
  <c r="I1169" i="15" s="1"/>
  <c r="K977" i="9"/>
  <c r="A979" i="9"/>
  <c r="J1169" i="15" l="1"/>
  <c r="K1169" i="15"/>
  <c r="L1169" i="15" s="1"/>
  <c r="E1170" i="15" s="1"/>
  <c r="F1170" i="15" s="1"/>
  <c r="G1171" i="15" s="1"/>
  <c r="H1171" i="15" s="1"/>
  <c r="I1171" i="15" s="1"/>
  <c r="K1170" i="15"/>
  <c r="J1170" i="15"/>
  <c r="K978" i="9"/>
  <c r="A980" i="9"/>
  <c r="L1170" i="15" l="1"/>
  <c r="E1171" i="15" s="1"/>
  <c r="F1171" i="15" s="1"/>
  <c r="G1172" i="15" s="1"/>
  <c r="H1172" i="15" s="1"/>
  <c r="I1172" i="15" s="1"/>
  <c r="J1171" i="15"/>
  <c r="K1171" i="15"/>
  <c r="L1171" i="15" s="1"/>
  <c r="E1172" i="15" s="1"/>
  <c r="F1172" i="15" s="1"/>
  <c r="G1173" i="15" s="1"/>
  <c r="H1173" i="15" s="1"/>
  <c r="I1173" i="15" s="1"/>
  <c r="K979" i="9"/>
  <c r="A981" i="9"/>
  <c r="J1173" i="15" l="1"/>
  <c r="K1173" i="15"/>
  <c r="L1173" i="15" s="1"/>
  <c r="E1174" i="15" s="1"/>
  <c r="F1174" i="15" s="1"/>
  <c r="K1172" i="15"/>
  <c r="J1172" i="15"/>
  <c r="K980" i="9"/>
  <c r="A982" i="9"/>
  <c r="L1172" i="15" l="1"/>
  <c r="E1173" i="15" s="1"/>
  <c r="F1173" i="15" s="1"/>
  <c r="G1174" i="15" s="1"/>
  <c r="H1174" i="15" s="1"/>
  <c r="I1174" i="15" s="1"/>
  <c r="K981" i="9"/>
  <c r="A983" i="9"/>
  <c r="G1175" i="15" l="1"/>
  <c r="H1175" i="15" s="1"/>
  <c r="I1175" i="15" s="1"/>
  <c r="K1174" i="15"/>
  <c r="J1174" i="15"/>
  <c r="K982" i="9"/>
  <c r="A984" i="9"/>
  <c r="J1175" i="15" l="1"/>
  <c r="K1175" i="15"/>
  <c r="L1174" i="15"/>
  <c r="E1175" i="15" s="1"/>
  <c r="F1175" i="15" s="1"/>
  <c r="G1176" i="15" s="1"/>
  <c r="H1176" i="15" s="1"/>
  <c r="I1176" i="15" s="1"/>
  <c r="K983" i="9"/>
  <c r="A985" i="9"/>
  <c r="K1176" i="15" l="1"/>
  <c r="J1176" i="15"/>
  <c r="L1175" i="15"/>
  <c r="E1176" i="15" s="1"/>
  <c r="F1176" i="15" s="1"/>
  <c r="G1177" i="15" s="1"/>
  <c r="H1177" i="15" s="1"/>
  <c r="I1177" i="15" s="1"/>
  <c r="K984" i="9"/>
  <c r="A986" i="9"/>
  <c r="J1177" i="15" l="1"/>
  <c r="K1177" i="15"/>
  <c r="L1176" i="15"/>
  <c r="E1177" i="15" s="1"/>
  <c r="F1177" i="15" s="1"/>
  <c r="G1178" i="15" s="1"/>
  <c r="H1178" i="15" s="1"/>
  <c r="I1178" i="15" s="1"/>
  <c r="K985" i="9"/>
  <c r="A987" i="9"/>
  <c r="K1178" i="15" l="1"/>
  <c r="J1178" i="15"/>
  <c r="L1177" i="15"/>
  <c r="E1178" i="15" s="1"/>
  <c r="F1178" i="15" s="1"/>
  <c r="G1179" i="15" s="1"/>
  <c r="H1179" i="15" s="1"/>
  <c r="I1179" i="15" s="1"/>
  <c r="K986" i="9"/>
  <c r="A988" i="9"/>
  <c r="J1179" i="15" l="1"/>
  <c r="K1179" i="15"/>
  <c r="L1179" i="15" s="1"/>
  <c r="E1180" i="15" s="1"/>
  <c r="F1180" i="15" s="1"/>
  <c r="L1178" i="15"/>
  <c r="E1179" i="15" s="1"/>
  <c r="F1179" i="15" s="1"/>
  <c r="G1180" i="15" s="1"/>
  <c r="H1180" i="15" s="1"/>
  <c r="I1180" i="15" s="1"/>
  <c r="K987" i="9"/>
  <c r="A989" i="9"/>
  <c r="K1180" i="15" l="1"/>
  <c r="J1180" i="15"/>
  <c r="G1181" i="15"/>
  <c r="H1181" i="15" s="1"/>
  <c r="I1181" i="15" s="1"/>
  <c r="K988" i="9"/>
  <c r="A990" i="9"/>
  <c r="J1181" i="15" l="1"/>
  <c r="K1181" i="15"/>
  <c r="L1181" i="15" s="1"/>
  <c r="E1182" i="15" s="1"/>
  <c r="F1182" i="15" s="1"/>
  <c r="L1180" i="15"/>
  <c r="E1181" i="15" s="1"/>
  <c r="F1181" i="15" s="1"/>
  <c r="G1182" i="15" s="1"/>
  <c r="H1182" i="15" s="1"/>
  <c r="I1182" i="15" s="1"/>
  <c r="K989" i="9"/>
  <c r="A991" i="9"/>
  <c r="K1182" i="15" l="1"/>
  <c r="J1182" i="15"/>
  <c r="G1183" i="15"/>
  <c r="H1183" i="15" s="1"/>
  <c r="I1183" i="15" s="1"/>
  <c r="K990" i="9"/>
  <c r="A992" i="9"/>
  <c r="J1183" i="15" l="1"/>
  <c r="K1183" i="15"/>
  <c r="L1183" i="15" s="1"/>
  <c r="E1184" i="15" s="1"/>
  <c r="F1184" i="15" s="1"/>
  <c r="L1182" i="15"/>
  <c r="E1183" i="15" s="1"/>
  <c r="F1183" i="15" s="1"/>
  <c r="G1184" i="15" s="1"/>
  <c r="H1184" i="15" s="1"/>
  <c r="I1184" i="15" s="1"/>
  <c r="K991" i="9"/>
  <c r="A993" i="9"/>
  <c r="K1184" i="15" l="1"/>
  <c r="J1184" i="15"/>
  <c r="G1185" i="15"/>
  <c r="H1185" i="15" s="1"/>
  <c r="I1185" i="15" s="1"/>
  <c r="K992" i="9"/>
  <c r="A994" i="9"/>
  <c r="J1185" i="15" l="1"/>
  <c r="K1185" i="15"/>
  <c r="L1185" i="15" s="1"/>
  <c r="E1186" i="15" s="1"/>
  <c r="F1186" i="15" s="1"/>
  <c r="L1184" i="15"/>
  <c r="E1185" i="15" s="1"/>
  <c r="F1185" i="15" s="1"/>
  <c r="G1186" i="15" s="1"/>
  <c r="H1186" i="15" s="1"/>
  <c r="I1186" i="15" s="1"/>
  <c r="K993" i="9"/>
  <c r="A995" i="9"/>
  <c r="K1186" i="15" l="1"/>
  <c r="J1186" i="15"/>
  <c r="G1187" i="15"/>
  <c r="H1187" i="15" s="1"/>
  <c r="I1187" i="15" s="1"/>
  <c r="K994" i="9"/>
  <c r="A996" i="9"/>
  <c r="J1187" i="15" l="1"/>
  <c r="K1187" i="15"/>
  <c r="L1187" i="15" s="1"/>
  <c r="E1188" i="15" s="1"/>
  <c r="F1188" i="15" s="1"/>
  <c r="L1186" i="15"/>
  <c r="E1187" i="15" s="1"/>
  <c r="F1187" i="15" s="1"/>
  <c r="G1188" i="15" s="1"/>
  <c r="H1188" i="15" s="1"/>
  <c r="I1188" i="15" s="1"/>
  <c r="K995" i="9"/>
  <c r="A997" i="9"/>
  <c r="K1188" i="15" l="1"/>
  <c r="J1188" i="15"/>
  <c r="G1189" i="15"/>
  <c r="H1189" i="15" s="1"/>
  <c r="I1189" i="15" s="1"/>
  <c r="K996" i="9"/>
  <c r="A998" i="9"/>
  <c r="J1189" i="15" l="1"/>
  <c r="K1189" i="15"/>
  <c r="L1189" i="15" s="1"/>
  <c r="E1190" i="15" s="1"/>
  <c r="F1190" i="15" s="1"/>
  <c r="L1188" i="15"/>
  <c r="E1189" i="15" s="1"/>
  <c r="F1189" i="15" s="1"/>
  <c r="G1190" i="15" s="1"/>
  <c r="H1190" i="15" s="1"/>
  <c r="I1190" i="15" s="1"/>
  <c r="K997" i="9"/>
  <c r="A999" i="9"/>
  <c r="K1190" i="15" l="1"/>
  <c r="J1190" i="15"/>
  <c r="G1191" i="15"/>
  <c r="H1191" i="15" s="1"/>
  <c r="I1191" i="15" s="1"/>
  <c r="K998" i="9"/>
  <c r="A1000" i="9"/>
  <c r="J1191" i="15" l="1"/>
  <c r="K1191" i="15"/>
  <c r="L1191" i="15" s="1"/>
  <c r="E1192" i="15" s="1"/>
  <c r="F1192" i="15" s="1"/>
  <c r="L1190" i="15"/>
  <c r="E1191" i="15" s="1"/>
  <c r="F1191" i="15" s="1"/>
  <c r="G1192" i="15" s="1"/>
  <c r="H1192" i="15" s="1"/>
  <c r="I1192" i="15" s="1"/>
  <c r="K999" i="9"/>
  <c r="A1001" i="9"/>
  <c r="K1192" i="15" l="1"/>
  <c r="J1192" i="15"/>
  <c r="G1193" i="15"/>
  <c r="H1193" i="15" s="1"/>
  <c r="I1193" i="15" s="1"/>
  <c r="K1000" i="9"/>
  <c r="A1002" i="9"/>
  <c r="J1193" i="15" l="1"/>
  <c r="K1193" i="15"/>
  <c r="L1193" i="15" s="1"/>
  <c r="E1194" i="15" s="1"/>
  <c r="F1194" i="15" s="1"/>
  <c r="L1192" i="15"/>
  <c r="E1193" i="15" s="1"/>
  <c r="F1193" i="15" s="1"/>
  <c r="G1194" i="15" s="1"/>
  <c r="H1194" i="15" s="1"/>
  <c r="I1194" i="15" s="1"/>
  <c r="K1001" i="9"/>
  <c r="A1003" i="9"/>
  <c r="K1194" i="15" l="1"/>
  <c r="J1194" i="15"/>
  <c r="G1195" i="15"/>
  <c r="H1195" i="15" s="1"/>
  <c r="I1195" i="15" s="1"/>
  <c r="K1002" i="9"/>
  <c r="A1004" i="9"/>
  <c r="J1195" i="15" l="1"/>
  <c r="K1195" i="15"/>
  <c r="L1195" i="15" s="1"/>
  <c r="E1196" i="15" s="1"/>
  <c r="F1196" i="15" s="1"/>
  <c r="L1194" i="15"/>
  <c r="E1195" i="15" s="1"/>
  <c r="F1195" i="15" s="1"/>
  <c r="G1196" i="15" s="1"/>
  <c r="H1196" i="15" s="1"/>
  <c r="I1196" i="15" s="1"/>
  <c r="K1003" i="9"/>
  <c r="A1005" i="9"/>
  <c r="K1196" i="15" l="1"/>
  <c r="J1196" i="15"/>
  <c r="G1197" i="15"/>
  <c r="H1197" i="15" s="1"/>
  <c r="I1197" i="15" s="1"/>
  <c r="K1004" i="9"/>
  <c r="A1006" i="9"/>
  <c r="J1197" i="15" l="1"/>
  <c r="K1197" i="15"/>
  <c r="L1197" i="15" s="1"/>
  <c r="E1198" i="15" s="1"/>
  <c r="F1198" i="15" s="1"/>
  <c r="L1196" i="15"/>
  <c r="E1197" i="15" s="1"/>
  <c r="F1197" i="15" s="1"/>
  <c r="G1198" i="15" s="1"/>
  <c r="H1198" i="15" s="1"/>
  <c r="I1198" i="15" s="1"/>
  <c r="K1005" i="9"/>
  <c r="A1007" i="9"/>
  <c r="K1198" i="15" l="1"/>
  <c r="J1198" i="15"/>
  <c r="G1199" i="15"/>
  <c r="H1199" i="15" s="1"/>
  <c r="I1199" i="15" s="1"/>
  <c r="K1006" i="9"/>
  <c r="A1008" i="9"/>
  <c r="J1199" i="15" l="1"/>
  <c r="K1199" i="15"/>
  <c r="L1199" i="15" s="1"/>
  <c r="E1200" i="15" s="1"/>
  <c r="F1200" i="15" s="1"/>
  <c r="G1201" i="15" s="1"/>
  <c r="H1201" i="15" s="1"/>
  <c r="I1201" i="15" s="1"/>
  <c r="L1198" i="15"/>
  <c r="E1199" i="15" s="1"/>
  <c r="F1199" i="15" s="1"/>
  <c r="G1200" i="15" s="1"/>
  <c r="H1200" i="15" s="1"/>
  <c r="I1200" i="15" s="1"/>
  <c r="K1007" i="9"/>
  <c r="A1009" i="9"/>
  <c r="K1200" i="15" l="1"/>
  <c r="J1200" i="15"/>
  <c r="J1201" i="15"/>
  <c r="K1201" i="15"/>
  <c r="L1201" i="15" s="1"/>
  <c r="E1202" i="15" s="1"/>
  <c r="F1202" i="15" s="1"/>
  <c r="K1008" i="9"/>
  <c r="A1010" i="9"/>
  <c r="L1200" i="15" l="1"/>
  <c r="E1201" i="15" s="1"/>
  <c r="F1201" i="15" s="1"/>
  <c r="G1202" i="15" s="1"/>
  <c r="H1202" i="15" s="1"/>
  <c r="I1202" i="15" s="1"/>
  <c r="K1009" i="9"/>
  <c r="A1011" i="9"/>
  <c r="K1202" i="15" l="1"/>
  <c r="J1202" i="15"/>
  <c r="G1203" i="15"/>
  <c r="H1203" i="15" s="1"/>
  <c r="I1203" i="15" s="1"/>
  <c r="K1010" i="9"/>
  <c r="A1012" i="9"/>
  <c r="J1203" i="15" l="1"/>
  <c r="K1203" i="15"/>
  <c r="L1203" i="15" s="1"/>
  <c r="E1204" i="15" s="1"/>
  <c r="F1204" i="15" s="1"/>
  <c r="L1202" i="15"/>
  <c r="E1203" i="15" s="1"/>
  <c r="F1203" i="15" s="1"/>
  <c r="G1204" i="15" s="1"/>
  <c r="H1204" i="15" s="1"/>
  <c r="I1204" i="15" s="1"/>
  <c r="K1011" i="9"/>
  <c r="A1013" i="9"/>
  <c r="K1204" i="15" l="1"/>
  <c r="J1204" i="15"/>
  <c r="G1205" i="15"/>
  <c r="H1205" i="15" s="1"/>
  <c r="I1205" i="15" s="1"/>
  <c r="K1012" i="9"/>
  <c r="A1014" i="9"/>
  <c r="J1205" i="15" l="1"/>
  <c r="K1205" i="15"/>
  <c r="L1205" i="15" s="1"/>
  <c r="E1206" i="15" s="1"/>
  <c r="F1206" i="15" s="1"/>
  <c r="L1204" i="15"/>
  <c r="E1205" i="15" s="1"/>
  <c r="F1205" i="15" s="1"/>
  <c r="G1206" i="15" s="1"/>
  <c r="H1206" i="15" s="1"/>
  <c r="I1206" i="15" s="1"/>
  <c r="K1013" i="9"/>
  <c r="A1015" i="9"/>
  <c r="K1206" i="15" l="1"/>
  <c r="J1206" i="15"/>
  <c r="G1207" i="15"/>
  <c r="H1207" i="15" s="1"/>
  <c r="I1207" i="15" s="1"/>
  <c r="K1014" i="9"/>
  <c r="A1016" i="9"/>
  <c r="J1207" i="15" l="1"/>
  <c r="K1207" i="15"/>
  <c r="L1207" i="15" s="1"/>
  <c r="E1208" i="15" s="1"/>
  <c r="F1208" i="15" s="1"/>
  <c r="G1209" i="15" s="1"/>
  <c r="H1209" i="15" s="1"/>
  <c r="I1209" i="15" s="1"/>
  <c r="L1206" i="15"/>
  <c r="E1207" i="15" s="1"/>
  <c r="F1207" i="15" s="1"/>
  <c r="G1208" i="15" s="1"/>
  <c r="H1208" i="15" s="1"/>
  <c r="I1208" i="15" s="1"/>
  <c r="K1015" i="9"/>
  <c r="A1017" i="9"/>
  <c r="K1208" i="15" l="1"/>
  <c r="J1208" i="15"/>
  <c r="J1209" i="15"/>
  <c r="K1209" i="15"/>
  <c r="L1209" i="15" s="1"/>
  <c r="E1210" i="15" s="1"/>
  <c r="F1210" i="15" s="1"/>
  <c r="K1016" i="9"/>
  <c r="A1018" i="9"/>
  <c r="L1208" i="15" l="1"/>
  <c r="E1209" i="15" s="1"/>
  <c r="F1209" i="15" s="1"/>
  <c r="G1210" i="15" s="1"/>
  <c r="H1210" i="15" s="1"/>
  <c r="I1210" i="15" s="1"/>
  <c r="K1017" i="9"/>
  <c r="A1019" i="9"/>
  <c r="K22" i="9" s="1"/>
  <c r="K1210" i="15" l="1"/>
  <c r="J1210" i="15"/>
  <c r="G1211" i="15"/>
  <c r="H1211" i="15" s="1"/>
  <c r="I1211" i="15" s="1"/>
  <c r="K1018" i="9"/>
  <c r="K19" i="9"/>
  <c r="J1211" i="15" l="1"/>
  <c r="K1211" i="15"/>
  <c r="L1211" i="15" s="1"/>
  <c r="E1212" i="15" s="1"/>
  <c r="F1212" i="15" s="1"/>
  <c r="L1210" i="15"/>
  <c r="E1211" i="15" s="1"/>
  <c r="F1211" i="15" s="1"/>
  <c r="G1212" i="15" s="1"/>
  <c r="H1212" i="15" s="1"/>
  <c r="I1212" i="15" s="1"/>
  <c r="K1019" i="9"/>
  <c r="Q35" i="9"/>
  <c r="R35" i="9" s="1"/>
  <c r="F35" i="9"/>
  <c r="K1212" i="15" l="1"/>
  <c r="J1212" i="15"/>
  <c r="G1213" i="15"/>
  <c r="H1213" i="15" s="1"/>
  <c r="I1213" i="15" s="1"/>
  <c r="G35" i="9"/>
  <c r="J1213" i="15" l="1"/>
  <c r="K1213" i="15"/>
  <c r="L1213" i="15" s="1"/>
  <c r="E1214" i="15" s="1"/>
  <c r="F1214" i="15" s="1"/>
  <c r="L1212" i="15"/>
  <c r="E1213" i="15" s="1"/>
  <c r="F1213" i="15" s="1"/>
  <c r="G1214" i="15" s="1"/>
  <c r="H1214" i="15" s="1"/>
  <c r="I1214" i="15" s="1"/>
  <c r="L36" i="9"/>
  <c r="H35" i="9"/>
  <c r="I35" i="9" s="1"/>
  <c r="K1214" i="15" l="1"/>
  <c r="J1214" i="15"/>
  <c r="G1215" i="15"/>
  <c r="H1215" i="15" s="1"/>
  <c r="I1215" i="15" s="1"/>
  <c r="B36" i="9"/>
  <c r="O36" i="9"/>
  <c r="E36" i="9" s="1"/>
  <c r="M36" i="9"/>
  <c r="N36" i="9" s="1"/>
  <c r="J1215" i="15" l="1"/>
  <c r="K1215" i="15"/>
  <c r="L1215" i="15" s="1"/>
  <c r="E1216" i="15" s="1"/>
  <c r="F1216" i="15" s="1"/>
  <c r="L1214" i="15"/>
  <c r="E1215" i="15" s="1"/>
  <c r="F1215" i="15" s="1"/>
  <c r="G1216" i="15" s="1"/>
  <c r="H1216" i="15" s="1"/>
  <c r="I1216" i="15" s="1"/>
  <c r="P36" i="9"/>
  <c r="C36" i="9"/>
  <c r="K1216" i="15" l="1"/>
  <c r="J1216" i="15"/>
  <c r="G1217" i="15"/>
  <c r="H1217" i="15" s="1"/>
  <c r="I1217" i="15" s="1"/>
  <c r="D36" i="9"/>
  <c r="J1217" i="15" l="1"/>
  <c r="K1217" i="15"/>
  <c r="L1217" i="15" s="1"/>
  <c r="E1218" i="15" s="1"/>
  <c r="F1218" i="15" s="1"/>
  <c r="L1216" i="15"/>
  <c r="E1217" i="15" s="1"/>
  <c r="F1217" i="15" s="1"/>
  <c r="G1218" i="15" s="1"/>
  <c r="H1218" i="15" s="1"/>
  <c r="I1218" i="15" s="1"/>
  <c r="Q36" i="9"/>
  <c r="R36" i="9" s="1"/>
  <c r="F36" i="9"/>
  <c r="K1218" i="15" l="1"/>
  <c r="J1218" i="15"/>
  <c r="G1219" i="15"/>
  <c r="H1219" i="15" s="1"/>
  <c r="I1219" i="15" s="1"/>
  <c r="G36" i="9"/>
  <c r="J1219" i="15" l="1"/>
  <c r="K1219" i="15"/>
  <c r="L1219" i="15" s="1"/>
  <c r="E1220" i="15" s="1"/>
  <c r="F1220" i="15" s="1"/>
  <c r="L1218" i="15"/>
  <c r="E1219" i="15" s="1"/>
  <c r="F1219" i="15" s="1"/>
  <c r="G1220" i="15" s="1"/>
  <c r="H1220" i="15" s="1"/>
  <c r="I1220" i="15" s="1"/>
  <c r="L37" i="9"/>
  <c r="H36" i="9"/>
  <c r="I36" i="9" s="1"/>
  <c r="K1220" i="15" l="1"/>
  <c r="J1220" i="15"/>
  <c r="G1221" i="15"/>
  <c r="H1221" i="15" s="1"/>
  <c r="I1221" i="15" s="1"/>
  <c r="B37" i="9"/>
  <c r="M37" i="9"/>
  <c r="N37" i="9" s="1"/>
  <c r="O37" i="9"/>
  <c r="E37" i="9" s="1"/>
  <c r="J1221" i="15" l="1"/>
  <c r="K1221" i="15"/>
  <c r="L1221" i="15" s="1"/>
  <c r="E1222" i="15" s="1"/>
  <c r="F1222" i="15" s="1"/>
  <c r="L1220" i="15"/>
  <c r="E1221" i="15" s="1"/>
  <c r="F1221" i="15" s="1"/>
  <c r="G1222" i="15" s="1"/>
  <c r="H1222" i="15" s="1"/>
  <c r="I1222" i="15" s="1"/>
  <c r="P37" i="9"/>
  <c r="C37" i="9"/>
  <c r="K1222" i="15" l="1"/>
  <c r="J1222" i="15"/>
  <c r="G1223" i="15"/>
  <c r="H1223" i="15" s="1"/>
  <c r="I1223" i="15" s="1"/>
  <c r="D37" i="9"/>
  <c r="J1223" i="15" l="1"/>
  <c r="K1223" i="15"/>
  <c r="L1223" i="15" s="1"/>
  <c r="E1224" i="15" s="1"/>
  <c r="F1224" i="15" s="1"/>
  <c r="L1222" i="15"/>
  <c r="E1223" i="15" s="1"/>
  <c r="F1223" i="15" s="1"/>
  <c r="G1224" i="15" s="1"/>
  <c r="H1224" i="15" s="1"/>
  <c r="I1224" i="15" s="1"/>
  <c r="Q37" i="9"/>
  <c r="R37" i="9" s="1"/>
  <c r="F37" i="9"/>
  <c r="K1224" i="15" l="1"/>
  <c r="J1224" i="15"/>
  <c r="G1225" i="15"/>
  <c r="H1225" i="15" s="1"/>
  <c r="I1225" i="15" s="1"/>
  <c r="G37" i="9"/>
  <c r="J1225" i="15" l="1"/>
  <c r="K1225" i="15"/>
  <c r="L1225" i="15" s="1"/>
  <c r="E1226" i="15" s="1"/>
  <c r="F1226" i="15" s="1"/>
  <c r="L1224" i="15"/>
  <c r="E1225" i="15" s="1"/>
  <c r="F1225" i="15" s="1"/>
  <c r="G1226" i="15" s="1"/>
  <c r="H1226" i="15" s="1"/>
  <c r="I1226" i="15" s="1"/>
  <c r="L38" i="9"/>
  <c r="H37" i="9"/>
  <c r="I37" i="9" s="1"/>
  <c r="K1226" i="15" l="1"/>
  <c r="J1226" i="15"/>
  <c r="G1227" i="15"/>
  <c r="H1227" i="15" s="1"/>
  <c r="I1227" i="15" s="1"/>
  <c r="B38" i="9"/>
  <c r="M38" i="9"/>
  <c r="N38" i="9" s="1"/>
  <c r="O38" i="9"/>
  <c r="E38" i="9" s="1"/>
  <c r="J1227" i="15" l="1"/>
  <c r="K1227" i="15"/>
  <c r="L1227" i="15" s="1"/>
  <c r="E1228" i="15" s="1"/>
  <c r="F1228" i="15" s="1"/>
  <c r="L1226" i="15"/>
  <c r="E1227" i="15" s="1"/>
  <c r="F1227" i="15" s="1"/>
  <c r="G1228" i="15" s="1"/>
  <c r="H1228" i="15" s="1"/>
  <c r="I1228" i="15" s="1"/>
  <c r="C38" i="9"/>
  <c r="P38" i="9"/>
  <c r="K1228" i="15" l="1"/>
  <c r="J1228" i="15"/>
  <c r="G1229" i="15"/>
  <c r="H1229" i="15" s="1"/>
  <c r="I1229" i="15" s="1"/>
  <c r="D38" i="9"/>
  <c r="J1229" i="15" l="1"/>
  <c r="K1229" i="15"/>
  <c r="L1229" i="15" s="1"/>
  <c r="E1230" i="15" s="1"/>
  <c r="F1230" i="15" s="1"/>
  <c r="L1228" i="15"/>
  <c r="E1229" i="15" s="1"/>
  <c r="F1229" i="15" s="1"/>
  <c r="G1230" i="15" s="1"/>
  <c r="H1230" i="15" s="1"/>
  <c r="I1230" i="15" s="1"/>
  <c r="Q38" i="9"/>
  <c r="R38" i="9" s="1"/>
  <c r="F38" i="9"/>
  <c r="K1230" i="15" l="1"/>
  <c r="J1230" i="15"/>
  <c r="G1231" i="15"/>
  <c r="H1231" i="15" s="1"/>
  <c r="I1231" i="15" s="1"/>
  <c r="G38" i="9"/>
  <c r="J1231" i="15" l="1"/>
  <c r="K1231" i="15"/>
  <c r="L1231" i="15" s="1"/>
  <c r="E1232" i="15" s="1"/>
  <c r="F1232" i="15" s="1"/>
  <c r="L1230" i="15"/>
  <c r="E1231" i="15" s="1"/>
  <c r="F1231" i="15" s="1"/>
  <c r="G1232" i="15" s="1"/>
  <c r="H1232" i="15" s="1"/>
  <c r="I1232" i="15" s="1"/>
  <c r="L39" i="9"/>
  <c r="H38" i="9"/>
  <c r="I38" i="9" s="1"/>
  <c r="K1232" i="15" l="1"/>
  <c r="J1232" i="15"/>
  <c r="G1233" i="15"/>
  <c r="H1233" i="15" s="1"/>
  <c r="I1233" i="15" s="1"/>
  <c r="B39" i="9"/>
  <c r="O39" i="9"/>
  <c r="E39" i="9" s="1"/>
  <c r="M39" i="9"/>
  <c r="N39" i="9" s="1"/>
  <c r="J1233" i="15" l="1"/>
  <c r="K1233" i="15"/>
  <c r="L1233" i="15" s="1"/>
  <c r="E1234" i="15" s="1"/>
  <c r="F1234" i="15" s="1"/>
  <c r="L1232" i="15"/>
  <c r="E1233" i="15" s="1"/>
  <c r="F1233" i="15" s="1"/>
  <c r="G1234" i="15" s="1"/>
  <c r="H1234" i="15" s="1"/>
  <c r="I1234" i="15" s="1"/>
  <c r="C39" i="9"/>
  <c r="P39" i="9"/>
  <c r="K1234" i="15" l="1"/>
  <c r="J1234" i="15"/>
  <c r="G1235" i="15"/>
  <c r="H1235" i="15" s="1"/>
  <c r="I1235" i="15" s="1"/>
  <c r="D39" i="9"/>
  <c r="J1235" i="15" l="1"/>
  <c r="K1235" i="15"/>
  <c r="L1235" i="15" s="1"/>
  <c r="E1236" i="15" s="1"/>
  <c r="F1236" i="15" s="1"/>
  <c r="L1234" i="15"/>
  <c r="E1235" i="15" s="1"/>
  <c r="F1235" i="15" s="1"/>
  <c r="G1236" i="15" s="1"/>
  <c r="H1236" i="15" s="1"/>
  <c r="I1236" i="15" s="1"/>
  <c r="Q39" i="9"/>
  <c r="R39" i="9" s="1"/>
  <c r="F39" i="9"/>
  <c r="K1236" i="15" l="1"/>
  <c r="J1236" i="15"/>
  <c r="G1237" i="15"/>
  <c r="H1237" i="15" s="1"/>
  <c r="I1237" i="15" s="1"/>
  <c r="G39" i="9"/>
  <c r="J1237" i="15" l="1"/>
  <c r="K1237" i="15"/>
  <c r="L1237" i="15" s="1"/>
  <c r="E1238" i="15" s="1"/>
  <c r="F1238" i="15" s="1"/>
  <c r="L1236" i="15"/>
  <c r="E1237" i="15" s="1"/>
  <c r="F1237" i="15" s="1"/>
  <c r="G1238" i="15" s="1"/>
  <c r="H1238" i="15" s="1"/>
  <c r="I1238" i="15" s="1"/>
  <c r="L40" i="9"/>
  <c r="H39" i="9"/>
  <c r="I39" i="9" s="1"/>
  <c r="K1238" i="15" l="1"/>
  <c r="J1238" i="15"/>
  <c r="G1239" i="15"/>
  <c r="H1239" i="15" s="1"/>
  <c r="I1239" i="15" s="1"/>
  <c r="O40" i="9"/>
  <c r="E40" i="9" s="1"/>
  <c r="B40" i="9"/>
  <c r="M40" i="9"/>
  <c r="N40" i="9" s="1"/>
  <c r="J1239" i="15" l="1"/>
  <c r="K1239" i="15"/>
  <c r="L1239" i="15" s="1"/>
  <c r="E1240" i="15" s="1"/>
  <c r="F1240" i="15" s="1"/>
  <c r="L1238" i="15"/>
  <c r="E1239" i="15" s="1"/>
  <c r="F1239" i="15" s="1"/>
  <c r="G1240" i="15" s="1"/>
  <c r="H1240" i="15" s="1"/>
  <c r="I1240" i="15" s="1"/>
  <c r="P40" i="9"/>
  <c r="C40" i="9"/>
  <c r="K1240" i="15" l="1"/>
  <c r="J1240" i="15"/>
  <c r="G1241" i="15"/>
  <c r="H1241" i="15" s="1"/>
  <c r="I1241" i="15" s="1"/>
  <c r="D40" i="9"/>
  <c r="J1241" i="15" l="1"/>
  <c r="K1241" i="15"/>
  <c r="L1241" i="15" s="1"/>
  <c r="E1242" i="15" s="1"/>
  <c r="F1242" i="15" s="1"/>
  <c r="L1240" i="15"/>
  <c r="E1241" i="15" s="1"/>
  <c r="F1241" i="15" s="1"/>
  <c r="G1242" i="15" s="1"/>
  <c r="H1242" i="15" s="1"/>
  <c r="I1242" i="15" s="1"/>
  <c r="Q40" i="9"/>
  <c r="R40" i="9" s="1"/>
  <c r="F40" i="9"/>
  <c r="K1242" i="15" l="1"/>
  <c r="J1242" i="15"/>
  <c r="G1243" i="15"/>
  <c r="H1243" i="15" s="1"/>
  <c r="I1243" i="15" s="1"/>
  <c r="G40" i="9"/>
  <c r="J1243" i="15" l="1"/>
  <c r="K1243" i="15"/>
  <c r="L1243" i="15" s="1"/>
  <c r="E1244" i="15" s="1"/>
  <c r="F1244" i="15" s="1"/>
  <c r="L1242" i="15"/>
  <c r="E1243" i="15" s="1"/>
  <c r="F1243" i="15" s="1"/>
  <c r="G1244" i="15" s="1"/>
  <c r="H1244" i="15" s="1"/>
  <c r="I1244" i="15" s="1"/>
  <c r="L41" i="9"/>
  <c r="H40" i="9"/>
  <c r="I40" i="9" s="1"/>
  <c r="K1244" i="15" l="1"/>
  <c r="J1244" i="15"/>
  <c r="G1245" i="15"/>
  <c r="H1245" i="15" s="1"/>
  <c r="I1245" i="15" s="1"/>
  <c r="M41" i="9"/>
  <c r="N41" i="9" s="1"/>
  <c r="B41" i="9"/>
  <c r="O41" i="9"/>
  <c r="E41" i="9" s="1"/>
  <c r="J1245" i="15" l="1"/>
  <c r="K1245" i="15"/>
  <c r="L1245" i="15" s="1"/>
  <c r="E1246" i="15" s="1"/>
  <c r="F1246" i="15" s="1"/>
  <c r="G1247" i="15" s="1"/>
  <c r="H1247" i="15" s="1"/>
  <c r="I1247" i="15" s="1"/>
  <c r="L1244" i="15"/>
  <c r="E1245" i="15" s="1"/>
  <c r="F1245" i="15" s="1"/>
  <c r="G1246" i="15" s="1"/>
  <c r="H1246" i="15" s="1"/>
  <c r="I1246" i="15" s="1"/>
  <c r="P41" i="9"/>
  <c r="C41" i="9"/>
  <c r="K1246" i="15" l="1"/>
  <c r="J1246" i="15"/>
  <c r="J1247" i="15"/>
  <c r="K1247" i="15"/>
  <c r="L1247" i="15" s="1"/>
  <c r="E1248" i="15" s="1"/>
  <c r="F1248" i="15" s="1"/>
  <c r="D41" i="9"/>
  <c r="L1246" i="15" l="1"/>
  <c r="E1247" i="15" s="1"/>
  <c r="F1247" i="15" s="1"/>
  <c r="G1248" i="15" s="1"/>
  <c r="H1248" i="15" s="1"/>
  <c r="I1248" i="15" s="1"/>
  <c r="Q41" i="9"/>
  <c r="R41" i="9" s="1"/>
  <c r="F41" i="9"/>
  <c r="K1248" i="15" l="1"/>
  <c r="J1248" i="15"/>
  <c r="G1249" i="15"/>
  <c r="H1249" i="15" s="1"/>
  <c r="I1249" i="15" s="1"/>
  <c r="G41" i="9"/>
  <c r="J1249" i="15" l="1"/>
  <c r="K1249" i="15"/>
  <c r="L1249" i="15" s="1"/>
  <c r="E1250" i="15" s="1"/>
  <c r="F1250" i="15" s="1"/>
  <c r="L1248" i="15"/>
  <c r="E1249" i="15" s="1"/>
  <c r="F1249" i="15" s="1"/>
  <c r="G1250" i="15" s="1"/>
  <c r="H1250" i="15" s="1"/>
  <c r="I1250" i="15" s="1"/>
  <c r="L42" i="9"/>
  <c r="H41" i="9"/>
  <c r="I41" i="9" s="1"/>
  <c r="K1250" i="15" l="1"/>
  <c r="J1250" i="15"/>
  <c r="G1251" i="15"/>
  <c r="H1251" i="15" s="1"/>
  <c r="I1251" i="15" s="1"/>
  <c r="B42" i="9"/>
  <c r="O42" i="9"/>
  <c r="E42" i="9" s="1"/>
  <c r="M42" i="9"/>
  <c r="N42" i="9" s="1"/>
  <c r="K1251" i="15" l="1"/>
  <c r="J1251" i="15"/>
  <c r="L1250" i="15"/>
  <c r="E1251" i="15" s="1"/>
  <c r="F1251" i="15" s="1"/>
  <c r="G1252" i="15" s="1"/>
  <c r="H1252" i="15" s="1"/>
  <c r="I1252" i="15" s="1"/>
  <c r="C42" i="9"/>
  <c r="P42" i="9"/>
  <c r="K1252" i="15" l="1"/>
  <c r="J1252" i="15"/>
  <c r="L1251" i="15"/>
  <c r="E1252" i="15" s="1"/>
  <c r="F1252" i="15" s="1"/>
  <c r="G1253" i="15" s="1"/>
  <c r="H1253" i="15" s="1"/>
  <c r="I1253" i="15" s="1"/>
  <c r="D42" i="9"/>
  <c r="K1253" i="15" l="1"/>
  <c r="J1253" i="15"/>
  <c r="L1252" i="15"/>
  <c r="E1253" i="15" s="1"/>
  <c r="F1253" i="15" s="1"/>
  <c r="G1254" i="15" s="1"/>
  <c r="H1254" i="15" s="1"/>
  <c r="I1254" i="15" s="1"/>
  <c r="Q42" i="9"/>
  <c r="R42" i="9" s="1"/>
  <c r="F42" i="9"/>
  <c r="K1254" i="15" l="1"/>
  <c r="J1254" i="15"/>
  <c r="L1253" i="15"/>
  <c r="E1254" i="15" s="1"/>
  <c r="F1254" i="15" s="1"/>
  <c r="G42" i="9"/>
  <c r="L1254" i="15" l="1"/>
  <c r="L43" i="9"/>
  <c r="H42" i="9"/>
  <c r="I42" i="9" s="1"/>
  <c r="B43" i="9" l="1"/>
  <c r="O43" i="9"/>
  <c r="E43" i="9" s="1"/>
  <c r="M43" i="9"/>
  <c r="N43" i="9" s="1"/>
  <c r="P43" i="9" l="1"/>
  <c r="C43" i="9"/>
  <c r="D43" i="9" l="1"/>
  <c r="Q43" i="9" l="1"/>
  <c r="R43" i="9" s="1"/>
  <c r="F43" i="9"/>
  <c r="G43" i="9" l="1"/>
  <c r="L44" i="9" l="1"/>
  <c r="H43" i="9"/>
  <c r="I43" i="9" s="1"/>
  <c r="M44" i="9" l="1"/>
  <c r="N44" i="9" s="1"/>
  <c r="O44" i="9"/>
  <c r="E44" i="9" s="1"/>
  <c r="B44" i="9"/>
  <c r="P44" i="9" l="1"/>
  <c r="C44" i="9"/>
  <c r="D44" i="9" l="1"/>
  <c r="Q44" i="9" l="1"/>
  <c r="R44" i="9" s="1"/>
  <c r="F44" i="9"/>
  <c r="G44" i="9" l="1"/>
  <c r="L45" i="9" l="1"/>
  <c r="H44" i="9"/>
  <c r="I44" i="9" s="1"/>
  <c r="B45" i="9" l="1"/>
  <c r="M45" i="9"/>
  <c r="N45" i="9" s="1"/>
  <c r="O45" i="9"/>
  <c r="E45" i="9" s="1"/>
  <c r="P45" i="9" l="1"/>
  <c r="C45" i="9"/>
  <c r="D45" i="9" l="1"/>
  <c r="Q45" i="9" l="1"/>
  <c r="R45" i="9" s="1"/>
  <c r="F45" i="9"/>
  <c r="G45" i="9" l="1"/>
  <c r="L46" i="9" l="1"/>
  <c r="H45" i="9"/>
  <c r="I45" i="9" s="1"/>
  <c r="O46" i="9" l="1"/>
  <c r="E46" i="9" s="1"/>
  <c r="B46" i="9"/>
  <c r="M46" i="9"/>
  <c r="N46" i="9" s="1"/>
  <c r="P46" i="9" l="1"/>
  <c r="C46" i="9"/>
  <c r="D46" i="9" l="1"/>
  <c r="Q46" i="9" l="1"/>
  <c r="R46" i="9" s="1"/>
  <c r="F46" i="9"/>
  <c r="G46" i="9" l="1"/>
  <c r="L47" i="9" l="1"/>
  <c r="H46" i="9"/>
  <c r="I46" i="9" s="1"/>
  <c r="M47" i="9" l="1"/>
  <c r="N47" i="9" s="1"/>
  <c r="O47" i="9"/>
  <c r="E47" i="9" s="1"/>
  <c r="B47" i="9"/>
  <c r="C47" i="9" l="1"/>
  <c r="P47" i="9"/>
  <c r="D47" i="9" l="1"/>
  <c r="Q47" i="9" l="1"/>
  <c r="R47" i="9" s="1"/>
  <c r="F47" i="9"/>
  <c r="G47" i="9" l="1"/>
  <c r="L48" i="9" l="1"/>
  <c r="H47" i="9"/>
  <c r="I47" i="9" s="1"/>
  <c r="O48" i="9" l="1"/>
  <c r="E48" i="9" s="1"/>
  <c r="M48" i="9"/>
  <c r="N48" i="9" s="1"/>
  <c r="B48" i="9"/>
  <c r="C48" i="9" l="1"/>
  <c r="P48" i="9"/>
  <c r="D48" i="9" l="1"/>
  <c r="Q48" i="9" l="1"/>
  <c r="R48" i="9" s="1"/>
  <c r="F48" i="9"/>
  <c r="G48" i="9" l="1"/>
  <c r="L49" i="9" l="1"/>
  <c r="H48" i="9"/>
  <c r="I48" i="9" s="1"/>
  <c r="O49" i="9" l="1"/>
  <c r="E49" i="9" s="1"/>
  <c r="B49" i="9"/>
  <c r="M49" i="9"/>
  <c r="N49" i="9" s="1"/>
  <c r="C49" i="9" l="1"/>
  <c r="P49" i="9"/>
  <c r="D49" i="9" l="1"/>
  <c r="Q49" i="9" l="1"/>
  <c r="R49" i="9" s="1"/>
  <c r="F49" i="9"/>
  <c r="G49" i="9" l="1"/>
  <c r="L50" i="9" l="1"/>
  <c r="H49" i="9"/>
  <c r="I49" i="9" s="1"/>
  <c r="M50" i="9" l="1"/>
  <c r="N50" i="9" s="1"/>
  <c r="B50" i="9"/>
  <c r="O50" i="9"/>
  <c r="E50" i="9" s="1"/>
  <c r="P50" i="9" l="1"/>
  <c r="C50" i="9"/>
  <c r="D50" i="9" l="1"/>
  <c r="Q50" i="9" l="1"/>
  <c r="R50" i="9" s="1"/>
  <c r="F50" i="9"/>
  <c r="G50" i="9" l="1"/>
  <c r="L51" i="9" l="1"/>
  <c r="H50" i="9"/>
  <c r="I50" i="9" s="1"/>
  <c r="M51" i="9" l="1"/>
  <c r="N51" i="9" s="1"/>
  <c r="B51" i="9"/>
  <c r="O51" i="9"/>
  <c r="E51" i="9" s="1"/>
  <c r="C51" i="9" l="1"/>
  <c r="P51" i="9"/>
  <c r="D51" i="9" l="1"/>
  <c r="Q51" i="9" l="1"/>
  <c r="R51" i="9" s="1"/>
  <c r="F51" i="9"/>
  <c r="G51" i="9" l="1"/>
  <c r="L52" i="9" l="1"/>
  <c r="H51" i="9"/>
  <c r="I51" i="9" s="1"/>
  <c r="O52" i="9" l="1"/>
  <c r="E52" i="9" s="1"/>
  <c r="B52" i="9"/>
  <c r="M52" i="9"/>
  <c r="N52" i="9" s="1"/>
  <c r="C52" i="9" l="1"/>
  <c r="P52" i="9"/>
  <c r="D52" i="9" l="1"/>
  <c r="Q52" i="9" l="1"/>
  <c r="R52" i="9" s="1"/>
  <c r="F52" i="9"/>
  <c r="G52" i="9" l="1"/>
  <c r="L53" i="9" l="1"/>
  <c r="H52" i="9"/>
  <c r="I52" i="9" s="1"/>
  <c r="B53" i="9" l="1"/>
  <c r="O53" i="9"/>
  <c r="E53" i="9" s="1"/>
  <c r="M53" i="9"/>
  <c r="N53" i="9" s="1"/>
  <c r="P53" i="9" l="1"/>
  <c r="C53" i="9"/>
  <c r="D53" i="9" l="1"/>
  <c r="Q53" i="9" l="1"/>
  <c r="R53" i="9" s="1"/>
  <c r="F53" i="9"/>
  <c r="G53" i="9" l="1"/>
  <c r="L54" i="9" l="1"/>
  <c r="H53" i="9"/>
  <c r="I53" i="9" s="1"/>
  <c r="B54" i="9" l="1"/>
  <c r="O54" i="9"/>
  <c r="E54" i="9" s="1"/>
  <c r="M54" i="9"/>
  <c r="N54" i="9" s="1"/>
  <c r="P54" i="9" l="1"/>
  <c r="C54" i="9"/>
  <c r="D54" i="9" l="1"/>
  <c r="Q54" i="9" l="1"/>
  <c r="R54" i="9" s="1"/>
  <c r="F54" i="9"/>
  <c r="G54" i="9" l="1"/>
  <c r="L55" i="9" l="1"/>
  <c r="H54" i="9"/>
  <c r="I54" i="9" s="1"/>
  <c r="B55" i="9" l="1"/>
  <c r="O55" i="9"/>
  <c r="E55" i="9" s="1"/>
  <c r="M55" i="9"/>
  <c r="N55" i="9" s="1"/>
  <c r="C55" i="9" l="1"/>
  <c r="P55" i="9"/>
  <c r="D55" i="9" l="1"/>
  <c r="Q55" i="9" l="1"/>
  <c r="R55" i="9" s="1"/>
  <c r="F55" i="9"/>
  <c r="G55" i="9" l="1"/>
  <c r="L56" i="9" l="1"/>
  <c r="H55" i="9"/>
  <c r="I55" i="9" s="1"/>
  <c r="O56" i="9" l="1"/>
  <c r="E56" i="9" s="1"/>
  <c r="M56" i="9"/>
  <c r="N56" i="9" s="1"/>
  <c r="B56" i="9"/>
  <c r="P56" i="9" l="1"/>
  <c r="C56" i="9"/>
  <c r="D56" i="9" l="1"/>
  <c r="Q56" i="9" l="1"/>
  <c r="R56" i="9" s="1"/>
  <c r="F56" i="9"/>
  <c r="G56" i="9" l="1"/>
  <c r="L57" i="9" l="1"/>
  <c r="H56" i="9"/>
  <c r="I56" i="9" s="1"/>
  <c r="B57" i="9" l="1"/>
  <c r="O57" i="9"/>
  <c r="E57" i="9" s="1"/>
  <c r="M57" i="9"/>
  <c r="N57" i="9" s="1"/>
  <c r="P57" i="9" l="1"/>
  <c r="C57" i="9"/>
  <c r="D57" i="9" l="1"/>
  <c r="Q57" i="9" l="1"/>
  <c r="R57" i="9" s="1"/>
  <c r="F57" i="9"/>
  <c r="G57" i="9" l="1"/>
  <c r="L58" i="9" l="1"/>
  <c r="H57" i="9"/>
  <c r="I57" i="9" s="1"/>
  <c r="M58" i="9" l="1"/>
  <c r="N58" i="9" s="1"/>
  <c r="B58" i="9"/>
  <c r="O58" i="9"/>
  <c r="E58" i="9" s="1"/>
  <c r="P58" i="9" l="1"/>
  <c r="C58" i="9"/>
  <c r="D58" i="9" l="1"/>
  <c r="Q58" i="9" l="1"/>
  <c r="R58" i="9" s="1"/>
  <c r="F58" i="9"/>
  <c r="G58" i="9" l="1"/>
  <c r="L59" i="9" l="1"/>
  <c r="H58" i="9"/>
  <c r="I58" i="9" s="1"/>
  <c r="B59" i="9" l="1"/>
  <c r="O59" i="9"/>
  <c r="E59" i="9" s="1"/>
  <c r="M59" i="9"/>
  <c r="N59" i="9" s="1"/>
  <c r="C59" i="9" l="1"/>
  <c r="P59" i="9"/>
  <c r="D59" i="9" l="1"/>
  <c r="Q59" i="9" l="1"/>
  <c r="R59" i="9" s="1"/>
  <c r="F59" i="9"/>
  <c r="G59" i="9" l="1"/>
  <c r="L60" i="9" l="1"/>
  <c r="H59" i="9"/>
  <c r="I59" i="9" s="1"/>
  <c r="O60" i="9" l="1"/>
  <c r="E60" i="9" s="1"/>
  <c r="B60" i="9"/>
  <c r="M60" i="9"/>
  <c r="N60" i="9" s="1"/>
  <c r="C60" i="9" l="1"/>
  <c r="P60" i="9"/>
  <c r="D60" i="9" l="1"/>
  <c r="Q60" i="9" l="1"/>
  <c r="R60" i="9" s="1"/>
  <c r="F60" i="9"/>
  <c r="G60" i="9" l="1"/>
  <c r="L61" i="9" l="1"/>
  <c r="H60" i="9"/>
  <c r="I60" i="9" s="1"/>
  <c r="B61" i="9" l="1"/>
  <c r="M61" i="9"/>
  <c r="N61" i="9" s="1"/>
  <c r="O61" i="9"/>
  <c r="E61" i="9" s="1"/>
  <c r="C61" i="9" l="1"/>
  <c r="P61" i="9"/>
  <c r="D61" i="9" l="1"/>
  <c r="Q61" i="9" l="1"/>
  <c r="R61" i="9" s="1"/>
  <c r="F61" i="9"/>
  <c r="G61" i="9" l="1"/>
  <c r="L62" i="9" l="1"/>
  <c r="H61" i="9"/>
  <c r="I61" i="9" s="1"/>
  <c r="M62" i="9" l="1"/>
  <c r="N62" i="9" s="1"/>
  <c r="O62" i="9"/>
  <c r="E62" i="9" s="1"/>
  <c r="B62" i="9"/>
  <c r="C62" i="9" l="1"/>
  <c r="P62" i="9"/>
  <c r="D62" i="9" l="1"/>
  <c r="Q62" i="9" l="1"/>
  <c r="R62" i="9" s="1"/>
  <c r="F62" i="9"/>
  <c r="G62" i="9" l="1"/>
  <c r="L63" i="9" l="1"/>
  <c r="H62" i="9"/>
  <c r="I62" i="9" s="1"/>
  <c r="B63" i="9" l="1"/>
  <c r="O63" i="9"/>
  <c r="E63" i="9" s="1"/>
  <c r="M63" i="9"/>
  <c r="N63" i="9" s="1"/>
  <c r="P63" i="9" l="1"/>
  <c r="C63" i="9"/>
  <c r="D63" i="9" l="1"/>
  <c r="Q63" i="9" l="1"/>
  <c r="R63" i="9" s="1"/>
  <c r="F63" i="9"/>
  <c r="G63" i="9" l="1"/>
  <c r="L64" i="9" l="1"/>
  <c r="H63" i="9"/>
  <c r="I63" i="9" s="1"/>
  <c r="B64" i="9" l="1"/>
  <c r="O64" i="9"/>
  <c r="E64" i="9" s="1"/>
  <c r="M64" i="9"/>
  <c r="N64" i="9" s="1"/>
  <c r="P64" i="9" l="1"/>
  <c r="C64" i="9"/>
  <c r="D64" i="9" l="1"/>
  <c r="Q64" i="9" l="1"/>
  <c r="R64" i="9" s="1"/>
  <c r="F64" i="9"/>
  <c r="G64" i="9" l="1"/>
  <c r="L65" i="9" l="1"/>
  <c r="H64" i="9"/>
  <c r="I64" i="9" s="1"/>
  <c r="O65" i="9" l="1"/>
  <c r="E65" i="9" s="1"/>
  <c r="M65" i="9"/>
  <c r="N65" i="9" s="1"/>
  <c r="B65" i="9"/>
  <c r="P65" i="9" l="1"/>
  <c r="C65" i="9"/>
  <c r="D65" i="9" l="1"/>
  <c r="Q65" i="9" l="1"/>
  <c r="R65" i="9" s="1"/>
  <c r="F65" i="9"/>
  <c r="G65" i="9" l="1"/>
  <c r="L66" i="9" l="1"/>
  <c r="H65" i="9"/>
  <c r="I65" i="9" s="1"/>
  <c r="M66" i="9" l="1"/>
  <c r="N66" i="9" s="1"/>
  <c r="O66" i="9"/>
  <c r="E66" i="9" s="1"/>
  <c r="B66" i="9"/>
  <c r="P66" i="9" l="1"/>
  <c r="C66" i="9"/>
  <c r="D66" i="9" l="1"/>
  <c r="Q66" i="9" l="1"/>
  <c r="R66" i="9" s="1"/>
  <c r="F66" i="9"/>
  <c r="G66" i="9" l="1"/>
  <c r="L67" i="9" l="1"/>
  <c r="H66" i="9"/>
  <c r="I66" i="9" s="1"/>
  <c r="M67" i="9" l="1"/>
  <c r="N67" i="9" s="1"/>
  <c r="B67" i="9"/>
  <c r="O67" i="9"/>
  <c r="E67" i="9" s="1"/>
  <c r="P67" i="9" l="1"/>
  <c r="C67" i="9"/>
  <c r="D67" i="9" l="1"/>
  <c r="Q67" i="9" l="1"/>
  <c r="R67" i="9" s="1"/>
  <c r="F67" i="9"/>
  <c r="G67" i="9" l="1"/>
  <c r="L68" i="9" l="1"/>
  <c r="H67" i="9"/>
  <c r="I67" i="9" s="1"/>
  <c r="B68" i="9" l="1"/>
  <c r="M68" i="9"/>
  <c r="N68" i="9" s="1"/>
  <c r="O68" i="9"/>
  <c r="E68" i="9" s="1"/>
  <c r="P68" i="9" l="1"/>
  <c r="C68" i="9"/>
  <c r="D68" i="9" l="1"/>
  <c r="Q68" i="9" l="1"/>
  <c r="R68" i="9" s="1"/>
  <c r="F68" i="9"/>
  <c r="G68" i="9" l="1"/>
  <c r="L69" i="9" l="1"/>
  <c r="H68" i="9"/>
  <c r="I68" i="9" s="1"/>
  <c r="M69" i="9" l="1"/>
  <c r="N69" i="9" s="1"/>
  <c r="B69" i="9"/>
  <c r="O69" i="9"/>
  <c r="E69" i="9" s="1"/>
  <c r="C69" i="9" l="1"/>
  <c r="P69" i="9"/>
  <c r="D69" i="9" l="1"/>
  <c r="Q69" i="9" l="1"/>
  <c r="R69" i="9" s="1"/>
  <c r="F69" i="9"/>
  <c r="G69" i="9" l="1"/>
  <c r="L70" i="9" l="1"/>
  <c r="H69" i="9"/>
  <c r="I69" i="9" s="1"/>
  <c r="O70" i="9" l="1"/>
  <c r="E70" i="9" s="1"/>
  <c r="M70" i="9"/>
  <c r="N70" i="9" s="1"/>
  <c r="B70" i="9"/>
  <c r="P70" i="9" l="1"/>
  <c r="C70" i="9"/>
  <c r="D70" i="9" l="1"/>
  <c r="Q70" i="9" l="1"/>
  <c r="R70" i="9" s="1"/>
  <c r="F70" i="9"/>
  <c r="G70" i="9" l="1"/>
  <c r="L71" i="9" l="1"/>
  <c r="H70" i="9"/>
  <c r="I70" i="9" s="1"/>
  <c r="B71" i="9" l="1"/>
  <c r="M71" i="9"/>
  <c r="N71" i="9" s="1"/>
  <c r="O71" i="9"/>
  <c r="E71" i="9" s="1"/>
  <c r="C71" i="9" l="1"/>
  <c r="P71" i="9"/>
  <c r="D71" i="9" l="1"/>
  <c r="Q71" i="9" l="1"/>
  <c r="R71" i="9" s="1"/>
  <c r="F71" i="9"/>
  <c r="G71" i="9" l="1"/>
  <c r="L72" i="9" l="1"/>
  <c r="H71" i="9"/>
  <c r="I71" i="9" s="1"/>
  <c r="B72" i="9" l="1"/>
  <c r="M72" i="9"/>
  <c r="N72" i="9" s="1"/>
  <c r="O72" i="9"/>
  <c r="E72" i="9" s="1"/>
  <c r="C72" i="9" l="1"/>
  <c r="P72" i="9"/>
  <c r="D72" i="9" l="1"/>
  <c r="Q72" i="9" l="1"/>
  <c r="R72" i="9" s="1"/>
  <c r="F72" i="9"/>
  <c r="G72" i="9" l="1"/>
  <c r="L73" i="9" l="1"/>
  <c r="H72" i="9"/>
  <c r="I72" i="9" s="1"/>
  <c r="B73" i="9" l="1"/>
  <c r="O73" i="9"/>
  <c r="E73" i="9" s="1"/>
  <c r="M73" i="9"/>
  <c r="N73" i="9" s="1"/>
  <c r="C73" i="9" l="1"/>
  <c r="P73" i="9"/>
  <c r="D73" i="9" l="1"/>
  <c r="Q73" i="9" l="1"/>
  <c r="R73" i="9" s="1"/>
  <c r="F73" i="9"/>
  <c r="G73" i="9" l="1"/>
  <c r="L74" i="9" l="1"/>
  <c r="H73" i="9"/>
  <c r="I73" i="9" s="1"/>
  <c r="B74" i="9" l="1"/>
  <c r="M74" i="9"/>
  <c r="N74" i="9" s="1"/>
  <c r="O74" i="9"/>
  <c r="E74" i="9" s="1"/>
  <c r="C74" i="9" l="1"/>
  <c r="P74" i="9"/>
  <c r="D74" i="9" l="1"/>
  <c r="Q74" i="9" l="1"/>
  <c r="R74" i="9" s="1"/>
  <c r="F74" i="9"/>
  <c r="G74" i="9" l="1"/>
  <c r="L75" i="9" l="1"/>
  <c r="H74" i="9"/>
  <c r="I74" i="9" s="1"/>
  <c r="B75" i="9" l="1"/>
  <c r="O75" i="9"/>
  <c r="E75" i="9" s="1"/>
  <c r="M75" i="9"/>
  <c r="N75" i="9" s="1"/>
  <c r="P75" i="9" l="1"/>
  <c r="C75" i="9"/>
  <c r="D75" i="9" l="1"/>
  <c r="Q75" i="9" l="1"/>
  <c r="R75" i="9" s="1"/>
  <c r="F75" i="9"/>
  <c r="G75" i="9" l="1"/>
  <c r="L76" i="9" l="1"/>
  <c r="H75" i="9"/>
  <c r="I75" i="9" s="1"/>
  <c r="B76" i="9" l="1"/>
  <c r="M76" i="9"/>
  <c r="N76" i="9" s="1"/>
  <c r="O76" i="9"/>
  <c r="E76" i="9" s="1"/>
  <c r="P76" i="9" l="1"/>
  <c r="C76" i="9"/>
  <c r="D76" i="9" l="1"/>
  <c r="Q76" i="9" l="1"/>
  <c r="R76" i="9" s="1"/>
  <c r="F76" i="9"/>
  <c r="G76" i="9" l="1"/>
  <c r="L77" i="9" l="1"/>
  <c r="H76" i="9"/>
  <c r="I76" i="9" s="1"/>
  <c r="O77" i="9" l="1"/>
  <c r="E77" i="9" s="1"/>
  <c r="M77" i="9"/>
  <c r="N77" i="9" s="1"/>
  <c r="B77" i="9"/>
  <c r="P77" i="9" l="1"/>
  <c r="C77" i="9"/>
  <c r="D77" i="9" l="1"/>
  <c r="Q77" i="9" l="1"/>
  <c r="R77" i="9" s="1"/>
  <c r="F77" i="9"/>
  <c r="G77" i="9" l="1"/>
  <c r="L78" i="9" l="1"/>
  <c r="H77" i="9"/>
  <c r="I77" i="9" s="1"/>
  <c r="O78" i="9" l="1"/>
  <c r="E78" i="9" s="1"/>
  <c r="B78" i="9"/>
  <c r="M78" i="9"/>
  <c r="N78" i="9" s="1"/>
  <c r="C78" i="9" l="1"/>
  <c r="P78" i="9"/>
  <c r="D78" i="9" l="1"/>
  <c r="Q78" i="9" l="1"/>
  <c r="R78" i="9" s="1"/>
  <c r="F78" i="9"/>
  <c r="G78" i="9" l="1"/>
  <c r="L79" i="9" l="1"/>
  <c r="H78" i="9"/>
  <c r="I78" i="9" s="1"/>
  <c r="B79" i="9" l="1"/>
  <c r="M79" i="9"/>
  <c r="N79" i="9" s="1"/>
  <c r="O79" i="9"/>
  <c r="E79" i="9" s="1"/>
  <c r="P79" i="9" l="1"/>
  <c r="C79" i="9"/>
  <c r="D79" i="9" l="1"/>
  <c r="Q79" i="9" l="1"/>
  <c r="R79" i="9" s="1"/>
  <c r="F79" i="9"/>
  <c r="G79" i="9" l="1"/>
  <c r="L80" i="9" l="1"/>
  <c r="H79" i="9"/>
  <c r="I79" i="9" s="1"/>
  <c r="B80" i="9" l="1"/>
  <c r="M80" i="9"/>
  <c r="N80" i="9" s="1"/>
  <c r="O80" i="9"/>
  <c r="E80" i="9" s="1"/>
  <c r="P80" i="9" l="1"/>
  <c r="C80" i="9"/>
  <c r="D80" i="9" l="1"/>
  <c r="Q80" i="9" l="1"/>
  <c r="R80" i="9" s="1"/>
  <c r="F80" i="9"/>
  <c r="G80" i="9" l="1"/>
  <c r="L81" i="9" l="1"/>
  <c r="H80" i="9"/>
  <c r="I80" i="9" s="1"/>
  <c r="B81" i="9" l="1"/>
  <c r="O81" i="9"/>
  <c r="E81" i="9" s="1"/>
  <c r="M81" i="9"/>
  <c r="N81" i="9" s="1"/>
  <c r="P81" i="9" l="1"/>
  <c r="C81" i="9"/>
  <c r="D81" i="9" l="1"/>
  <c r="Q81" i="9" l="1"/>
  <c r="R81" i="9" s="1"/>
  <c r="F81" i="9"/>
  <c r="G81" i="9" l="1"/>
  <c r="L82" i="9" l="1"/>
  <c r="H81" i="9"/>
  <c r="I81" i="9" s="1"/>
  <c r="O82" i="9" l="1"/>
  <c r="E82" i="9" s="1"/>
  <c r="M82" i="9"/>
  <c r="N82" i="9" s="1"/>
  <c r="B82" i="9"/>
  <c r="P82" i="9" l="1"/>
  <c r="C82" i="9"/>
  <c r="D82" i="9" l="1"/>
  <c r="Q82" i="9" l="1"/>
  <c r="R82" i="9" s="1"/>
  <c r="F82" i="9"/>
  <c r="G82" i="9" l="1"/>
  <c r="L83" i="9" l="1"/>
  <c r="H82" i="9"/>
  <c r="I82" i="9" s="1"/>
  <c r="B83" i="9" l="1"/>
  <c r="O83" i="9"/>
  <c r="E83" i="9" s="1"/>
  <c r="M83" i="9"/>
  <c r="N83" i="9" s="1"/>
  <c r="C83" i="9" l="1"/>
  <c r="P83" i="9"/>
  <c r="D83" i="9" l="1"/>
  <c r="Q83" i="9" l="1"/>
  <c r="R83" i="9" s="1"/>
  <c r="F83" i="9"/>
  <c r="G83" i="9" l="1"/>
  <c r="L84" i="9" l="1"/>
  <c r="H83" i="9"/>
  <c r="I83" i="9" s="1"/>
  <c r="O84" i="9" l="1"/>
  <c r="E84" i="9" s="1"/>
  <c r="B84" i="9"/>
  <c r="M84" i="9"/>
  <c r="N84" i="9" s="1"/>
  <c r="C84" i="9" l="1"/>
  <c r="P84" i="9"/>
  <c r="D84" i="9" l="1"/>
  <c r="Q84" i="9" l="1"/>
  <c r="R84" i="9" s="1"/>
  <c r="F84" i="9"/>
  <c r="G84" i="9" l="1"/>
  <c r="L85" i="9" l="1"/>
  <c r="H84" i="9"/>
  <c r="I84" i="9" s="1"/>
  <c r="B85" i="9" l="1"/>
  <c r="O85" i="9"/>
  <c r="E85" i="9" s="1"/>
  <c r="M85" i="9"/>
  <c r="N85" i="9" s="1"/>
  <c r="P85" i="9" l="1"/>
  <c r="C85" i="9"/>
  <c r="D85" i="9" l="1"/>
  <c r="Q85" i="9" l="1"/>
  <c r="R85" i="9" s="1"/>
  <c r="F85" i="9"/>
  <c r="G85" i="9" l="1"/>
  <c r="L86" i="9" l="1"/>
  <c r="H85" i="9"/>
  <c r="I85" i="9" s="1"/>
  <c r="B86" i="9" l="1"/>
  <c r="M86" i="9"/>
  <c r="N86" i="9" s="1"/>
  <c r="O86" i="9"/>
  <c r="E86" i="9" s="1"/>
  <c r="C86" i="9" l="1"/>
  <c r="P86" i="9"/>
  <c r="D86" i="9" l="1"/>
  <c r="Q86" i="9" l="1"/>
  <c r="R86" i="9" s="1"/>
  <c r="F86" i="9"/>
  <c r="G86" i="9" l="1"/>
  <c r="L87" i="9" l="1"/>
  <c r="H86" i="9"/>
  <c r="I86" i="9" s="1"/>
  <c r="B87" i="9" l="1"/>
  <c r="O87" i="9"/>
  <c r="E87" i="9" s="1"/>
  <c r="M87" i="9"/>
  <c r="N87" i="9" s="1"/>
  <c r="P87" i="9" l="1"/>
  <c r="C87" i="9"/>
  <c r="D87" i="9" l="1"/>
  <c r="Q87" i="9" l="1"/>
  <c r="R87" i="9" s="1"/>
  <c r="F87" i="9"/>
  <c r="G87" i="9" l="1"/>
  <c r="L88" i="9" l="1"/>
  <c r="H87" i="9"/>
  <c r="I87" i="9" s="1"/>
  <c r="O88" i="9" l="1"/>
  <c r="E88" i="9" s="1"/>
  <c r="B88" i="9"/>
  <c r="M88" i="9"/>
  <c r="N88" i="9" s="1"/>
  <c r="P88" i="9" l="1"/>
  <c r="C88" i="9"/>
  <c r="D88" i="9" l="1"/>
  <c r="Q88" i="9" l="1"/>
  <c r="R88" i="9" s="1"/>
  <c r="F88" i="9"/>
  <c r="G88" i="9" l="1"/>
  <c r="L89" i="9" l="1"/>
  <c r="H88" i="9"/>
  <c r="I88" i="9" s="1"/>
  <c r="B89" i="9" l="1"/>
  <c r="O89" i="9"/>
  <c r="E89" i="9" s="1"/>
  <c r="M89" i="9"/>
  <c r="N89" i="9" s="1"/>
  <c r="P89" i="9" l="1"/>
  <c r="C89" i="9"/>
  <c r="D89" i="9" l="1"/>
  <c r="Q89" i="9" l="1"/>
  <c r="R89" i="9" s="1"/>
  <c r="F89" i="9"/>
  <c r="G89" i="9" l="1"/>
  <c r="L90" i="9" l="1"/>
  <c r="H89" i="9"/>
  <c r="I89" i="9" s="1"/>
  <c r="M90" i="9" l="1"/>
  <c r="N90" i="9" s="1"/>
  <c r="O90" i="9"/>
  <c r="E90" i="9" s="1"/>
  <c r="B90" i="9"/>
  <c r="P90" i="9" l="1"/>
  <c r="C90" i="9"/>
  <c r="D90" i="9" l="1"/>
  <c r="Q90" i="9" l="1"/>
  <c r="R90" i="9" s="1"/>
  <c r="F90" i="9"/>
  <c r="G90" i="9" l="1"/>
  <c r="L91" i="9" l="1"/>
  <c r="H90" i="9"/>
  <c r="I90" i="9" s="1"/>
  <c r="B91" i="9" l="1"/>
  <c r="M91" i="9"/>
  <c r="N91" i="9" s="1"/>
  <c r="O91" i="9"/>
  <c r="E91" i="9" s="1"/>
  <c r="P91" i="9" l="1"/>
  <c r="C91" i="9"/>
  <c r="D91" i="9" l="1"/>
  <c r="Q91" i="9" l="1"/>
  <c r="R91" i="9" s="1"/>
  <c r="F91" i="9"/>
  <c r="G91" i="9" l="1"/>
  <c r="L92" i="9" l="1"/>
  <c r="H91" i="9"/>
  <c r="I91" i="9" s="1"/>
  <c r="B92" i="9" l="1"/>
  <c r="O92" i="9"/>
  <c r="E92" i="9" s="1"/>
  <c r="M92" i="9"/>
  <c r="N92" i="9" s="1"/>
  <c r="C92" i="9" l="1"/>
  <c r="P92" i="9"/>
  <c r="D92" i="9" l="1"/>
  <c r="Q92" i="9" l="1"/>
  <c r="R92" i="9" s="1"/>
  <c r="F92" i="9"/>
  <c r="G92" i="9" l="1"/>
  <c r="L93" i="9" l="1"/>
  <c r="H92" i="9"/>
  <c r="I92" i="9" s="1"/>
  <c r="M93" i="9" l="1"/>
  <c r="N93" i="9" s="1"/>
  <c r="B93" i="9"/>
  <c r="O93" i="9"/>
  <c r="E93" i="9" s="1"/>
  <c r="P93" i="9" l="1"/>
  <c r="C93" i="9"/>
  <c r="D93" i="9" l="1"/>
  <c r="Q93" i="9" l="1"/>
  <c r="R93" i="9" s="1"/>
  <c r="F93" i="9"/>
  <c r="G93" i="9" l="1"/>
  <c r="L94" i="9" l="1"/>
  <c r="H93" i="9"/>
  <c r="I93" i="9" s="1"/>
  <c r="M94" i="9" l="1"/>
  <c r="N94" i="9" s="1"/>
  <c r="O94" i="9"/>
  <c r="E94" i="9" s="1"/>
  <c r="B94" i="9"/>
  <c r="P94" i="9" l="1"/>
  <c r="C94" i="9"/>
  <c r="D94" i="9" l="1"/>
  <c r="Q94" i="9" l="1"/>
  <c r="R94" i="9" s="1"/>
  <c r="F94" i="9"/>
  <c r="G94" i="9" l="1"/>
  <c r="L95" i="9" l="1"/>
  <c r="H94" i="9"/>
  <c r="I94" i="9" s="1"/>
  <c r="B95" i="9" l="1"/>
  <c r="O95" i="9"/>
  <c r="E95" i="9" s="1"/>
  <c r="M95" i="9"/>
  <c r="N95" i="9" s="1"/>
  <c r="P95" i="9" l="1"/>
  <c r="C95" i="9"/>
  <c r="D95" i="9" l="1"/>
  <c r="Q95" i="9" l="1"/>
  <c r="R95" i="9" s="1"/>
  <c r="F95" i="9"/>
  <c r="G95" i="9" l="1"/>
  <c r="L96" i="9" l="1"/>
  <c r="H95" i="9"/>
  <c r="I95" i="9" s="1"/>
  <c r="B96" i="9" l="1"/>
  <c r="O96" i="9"/>
  <c r="E96" i="9" s="1"/>
  <c r="M96" i="9"/>
  <c r="N96" i="9" s="1"/>
  <c r="P96" i="9" l="1"/>
  <c r="C96" i="9"/>
  <c r="D96" i="9" l="1"/>
  <c r="Q96" i="9" l="1"/>
  <c r="R96" i="9" s="1"/>
  <c r="F96" i="9"/>
  <c r="G96" i="9" l="1"/>
  <c r="L97" i="9" l="1"/>
  <c r="H96" i="9"/>
  <c r="I96" i="9" s="1"/>
  <c r="B97" i="9" l="1"/>
  <c r="O97" i="9"/>
  <c r="E97" i="9" s="1"/>
  <c r="M97" i="9"/>
  <c r="N97" i="9" s="1"/>
  <c r="P97" i="9" l="1"/>
  <c r="C97" i="9"/>
  <c r="D97" i="9" l="1"/>
  <c r="Q97" i="9" l="1"/>
  <c r="R97" i="9" s="1"/>
  <c r="F97" i="9"/>
  <c r="G97" i="9" l="1"/>
  <c r="L98" i="9" l="1"/>
  <c r="H97" i="9"/>
  <c r="I97" i="9" s="1"/>
  <c r="O98" i="9" l="1"/>
  <c r="E98" i="9" s="1"/>
  <c r="B98" i="9"/>
  <c r="M98" i="9"/>
  <c r="N98" i="9" s="1"/>
  <c r="C98" i="9" l="1"/>
  <c r="P98" i="9"/>
  <c r="D98" i="9" l="1"/>
  <c r="Q98" i="9" l="1"/>
  <c r="R98" i="9" s="1"/>
  <c r="F98" i="9"/>
  <c r="G98" i="9" l="1"/>
  <c r="L99" i="9" l="1"/>
  <c r="H98" i="9"/>
  <c r="I98" i="9" s="1"/>
  <c r="M99" i="9" l="1"/>
  <c r="N99" i="9" s="1"/>
  <c r="B99" i="9"/>
  <c r="O99" i="9"/>
  <c r="E99" i="9" s="1"/>
  <c r="P99" i="9" l="1"/>
  <c r="C99" i="9"/>
  <c r="D99" i="9" l="1"/>
  <c r="Q99" i="9" l="1"/>
  <c r="R99" i="9" s="1"/>
  <c r="F99" i="9"/>
  <c r="G99" i="9" l="1"/>
  <c r="L100" i="9" l="1"/>
  <c r="H99" i="9"/>
  <c r="I99" i="9" s="1"/>
  <c r="O100" i="9" l="1"/>
  <c r="E100" i="9" s="1"/>
  <c r="M100" i="9"/>
  <c r="N100" i="9" s="1"/>
  <c r="B100" i="9"/>
  <c r="P100" i="9" l="1"/>
  <c r="C100" i="9"/>
  <c r="D100" i="9" l="1"/>
  <c r="Q100" i="9" l="1"/>
  <c r="R100" i="9" s="1"/>
  <c r="F100" i="9"/>
  <c r="G100" i="9" l="1"/>
  <c r="L101" i="9" l="1"/>
  <c r="H100" i="9"/>
  <c r="I100" i="9" s="1"/>
  <c r="O101" i="9" l="1"/>
  <c r="E101" i="9" s="1"/>
  <c r="M101" i="9"/>
  <c r="N101" i="9" s="1"/>
  <c r="B101" i="9"/>
  <c r="P101" i="9" l="1"/>
  <c r="C101" i="9"/>
  <c r="D101" i="9" l="1"/>
  <c r="Q101" i="9" l="1"/>
  <c r="R101" i="9" s="1"/>
  <c r="F101" i="9"/>
  <c r="G101" i="9" l="1"/>
  <c r="L102" i="9" l="1"/>
  <c r="H101" i="9"/>
  <c r="I101" i="9" s="1"/>
  <c r="O102" i="9" l="1"/>
  <c r="E102" i="9" s="1"/>
  <c r="M102" i="9"/>
  <c r="N102" i="9" s="1"/>
  <c r="B102" i="9"/>
  <c r="C102" i="9" l="1"/>
  <c r="P102" i="9"/>
  <c r="D102" i="9" l="1"/>
  <c r="Q102" i="9" l="1"/>
  <c r="R102" i="9" s="1"/>
  <c r="F102" i="9"/>
  <c r="G102" i="9" l="1"/>
  <c r="L103" i="9" l="1"/>
  <c r="H102" i="9"/>
  <c r="I102" i="9" s="1"/>
  <c r="O103" i="9" l="1"/>
  <c r="E103" i="9" s="1"/>
  <c r="B103" i="9"/>
  <c r="M103" i="9"/>
  <c r="N103" i="9" s="1"/>
  <c r="P103" i="9" l="1"/>
  <c r="C103" i="9"/>
  <c r="D103" i="9" l="1"/>
  <c r="Q103" i="9" l="1"/>
  <c r="R103" i="9" s="1"/>
  <c r="F103" i="9"/>
  <c r="G103" i="9" l="1"/>
  <c r="L104" i="9" l="1"/>
  <c r="H103" i="9"/>
  <c r="I103" i="9" s="1"/>
  <c r="B104" i="9" l="1"/>
  <c r="O104" i="9"/>
  <c r="E104" i="9" s="1"/>
  <c r="M104" i="9"/>
  <c r="N104" i="9" s="1"/>
  <c r="C104" i="9" l="1"/>
  <c r="P104" i="9"/>
  <c r="D104" i="9" l="1"/>
  <c r="Q104" i="9" l="1"/>
  <c r="R104" i="9" s="1"/>
  <c r="F104" i="9"/>
  <c r="G104" i="9" l="1"/>
  <c r="L105" i="9" l="1"/>
  <c r="H104" i="9"/>
  <c r="I104" i="9" s="1"/>
  <c r="O105" i="9" l="1"/>
  <c r="E105" i="9" s="1"/>
  <c r="M105" i="9"/>
  <c r="N105" i="9" s="1"/>
  <c r="B105" i="9"/>
  <c r="P105" i="9" l="1"/>
  <c r="C105" i="9"/>
  <c r="D105" i="9" l="1"/>
  <c r="Q105" i="9" l="1"/>
  <c r="R105" i="9" s="1"/>
  <c r="F105" i="9"/>
  <c r="G105" i="9" l="1"/>
  <c r="L106" i="9" l="1"/>
  <c r="H105" i="9"/>
  <c r="I105" i="9" s="1"/>
  <c r="O106" i="9" l="1"/>
  <c r="E106" i="9" s="1"/>
  <c r="B106" i="9"/>
  <c r="M106" i="9"/>
  <c r="N106" i="9" s="1"/>
  <c r="C106" i="9" l="1"/>
  <c r="P106" i="9"/>
  <c r="D106" i="9" l="1"/>
  <c r="Q106" i="9" l="1"/>
  <c r="R106" i="9" s="1"/>
  <c r="F106" i="9"/>
  <c r="G106" i="9" l="1"/>
  <c r="L107" i="9" l="1"/>
  <c r="H106" i="9"/>
  <c r="I106" i="9" s="1"/>
  <c r="O107" i="9" l="1"/>
  <c r="E107" i="9" s="1"/>
  <c r="B107" i="9"/>
  <c r="M107" i="9"/>
  <c r="N107" i="9" s="1"/>
  <c r="C107" i="9" l="1"/>
  <c r="P107" i="9"/>
  <c r="D107" i="9" l="1"/>
  <c r="Q107" i="9" l="1"/>
  <c r="R107" i="9" s="1"/>
  <c r="F107" i="9"/>
  <c r="G107" i="9" l="1"/>
  <c r="L108" i="9" l="1"/>
  <c r="H107" i="9"/>
  <c r="I107" i="9" s="1"/>
  <c r="B108" i="9" l="1"/>
  <c r="M108" i="9"/>
  <c r="N108" i="9" s="1"/>
  <c r="O108" i="9"/>
  <c r="E108" i="9" s="1"/>
  <c r="C108" i="9" l="1"/>
  <c r="P108" i="9"/>
  <c r="D108" i="9" l="1"/>
  <c r="Q108" i="9" l="1"/>
  <c r="R108" i="9" s="1"/>
  <c r="F108" i="9"/>
  <c r="G108" i="9" l="1"/>
  <c r="L109" i="9" l="1"/>
  <c r="H108" i="9"/>
  <c r="I108" i="9" s="1"/>
  <c r="M109" i="9" l="1"/>
  <c r="N109" i="9" s="1"/>
  <c r="B109" i="9"/>
  <c r="O109" i="9"/>
  <c r="E109" i="9" s="1"/>
  <c r="P109" i="9" l="1"/>
  <c r="C109" i="9"/>
  <c r="D109" i="9" l="1"/>
  <c r="Q109" i="9" l="1"/>
  <c r="R109" i="9" s="1"/>
  <c r="F109" i="9"/>
  <c r="G109" i="9" l="1"/>
  <c r="L110" i="9" l="1"/>
  <c r="H109" i="9"/>
  <c r="I109" i="9" s="1"/>
  <c r="O110" i="9" l="1"/>
  <c r="E110" i="9" s="1"/>
  <c r="B110" i="9"/>
  <c r="M110" i="9"/>
  <c r="N110" i="9" s="1"/>
  <c r="P110" i="9" l="1"/>
  <c r="C110" i="9"/>
  <c r="D110" i="9" l="1"/>
  <c r="Q110" i="9" l="1"/>
  <c r="R110" i="9" s="1"/>
  <c r="F110" i="9"/>
  <c r="G110" i="9" l="1"/>
  <c r="L111" i="9" l="1"/>
  <c r="H110" i="9"/>
  <c r="I110" i="9" s="1"/>
  <c r="B111" i="9" l="1"/>
  <c r="M111" i="9"/>
  <c r="N111" i="9" s="1"/>
  <c r="O111" i="9"/>
  <c r="E111" i="9" s="1"/>
  <c r="P111" i="9" l="1"/>
  <c r="C111" i="9"/>
  <c r="D111" i="9" l="1"/>
  <c r="Q111" i="9" l="1"/>
  <c r="R111" i="9" s="1"/>
  <c r="F111" i="9"/>
  <c r="G111" i="9" l="1"/>
  <c r="L112" i="9" l="1"/>
  <c r="H111" i="9"/>
  <c r="I111" i="9" s="1"/>
  <c r="M112" i="9" l="1"/>
  <c r="N112" i="9" s="1"/>
  <c r="B112" i="9"/>
  <c r="O112" i="9"/>
  <c r="E112" i="9" s="1"/>
  <c r="C112" i="9" l="1"/>
  <c r="P112" i="9"/>
  <c r="D112" i="9" l="1"/>
  <c r="Q112" i="9" l="1"/>
  <c r="R112" i="9" s="1"/>
  <c r="F112" i="9"/>
  <c r="G112" i="9" l="1"/>
  <c r="L113" i="9" l="1"/>
  <c r="H112" i="9"/>
  <c r="I112" i="9" s="1"/>
  <c r="B113" i="9" l="1"/>
  <c r="M113" i="9"/>
  <c r="N113" i="9" s="1"/>
  <c r="O113" i="9"/>
  <c r="E113" i="9" s="1"/>
  <c r="C113" i="9" l="1"/>
  <c r="P113" i="9"/>
  <c r="D113" i="9" l="1"/>
  <c r="Q113" i="9" l="1"/>
  <c r="R113" i="9" s="1"/>
  <c r="F113" i="9"/>
  <c r="G113" i="9" l="1"/>
  <c r="L114" i="9" l="1"/>
  <c r="H113" i="9"/>
  <c r="I113" i="9" s="1"/>
  <c r="B114" i="9" l="1"/>
  <c r="O114" i="9"/>
  <c r="E114" i="9" s="1"/>
  <c r="M114" i="9"/>
  <c r="N114" i="9" s="1"/>
  <c r="P114" i="9" l="1"/>
  <c r="C114" i="9"/>
  <c r="D114" i="9" l="1"/>
  <c r="Q114" i="9" l="1"/>
  <c r="R114" i="9" s="1"/>
  <c r="F114" i="9"/>
  <c r="G114" i="9" l="1"/>
  <c r="L115" i="9" l="1"/>
  <c r="H114" i="9"/>
  <c r="I114" i="9" s="1"/>
  <c r="B115" i="9" l="1"/>
  <c r="O115" i="9"/>
  <c r="E115" i="9" s="1"/>
  <c r="M115" i="9"/>
  <c r="N115" i="9" s="1"/>
  <c r="P115" i="9" l="1"/>
  <c r="C115" i="9"/>
  <c r="D115" i="9" l="1"/>
  <c r="Q115" i="9" l="1"/>
  <c r="R115" i="9" s="1"/>
  <c r="F115" i="9"/>
  <c r="G115" i="9" l="1"/>
  <c r="L116" i="9" l="1"/>
  <c r="H115" i="9"/>
  <c r="I115" i="9" s="1"/>
  <c r="B116" i="9" l="1"/>
  <c r="O116" i="9"/>
  <c r="E116" i="9" s="1"/>
  <c r="M116" i="9"/>
  <c r="N116" i="9" s="1"/>
  <c r="P116" i="9" l="1"/>
  <c r="C116" i="9"/>
  <c r="D116" i="9" l="1"/>
  <c r="Q116" i="9" l="1"/>
  <c r="R116" i="9" s="1"/>
  <c r="F116" i="9"/>
  <c r="G116" i="9" l="1"/>
  <c r="L117" i="9" l="1"/>
  <c r="H116" i="9"/>
  <c r="I116" i="9" s="1"/>
  <c r="B117" i="9" l="1"/>
  <c r="M117" i="9"/>
  <c r="N117" i="9" s="1"/>
  <c r="O117" i="9"/>
  <c r="E117" i="9" s="1"/>
  <c r="P117" i="9" l="1"/>
  <c r="C117" i="9"/>
  <c r="D117" i="9" l="1"/>
  <c r="Q117" i="9" l="1"/>
  <c r="R117" i="9" s="1"/>
  <c r="F117" i="9"/>
  <c r="G117" i="9" l="1"/>
  <c r="L118" i="9" l="1"/>
  <c r="H117" i="9"/>
  <c r="I117" i="9" s="1"/>
  <c r="B118" i="9" l="1"/>
  <c r="M118" i="9"/>
  <c r="N118" i="9" s="1"/>
  <c r="O118" i="9"/>
  <c r="E118" i="9" s="1"/>
  <c r="C118" i="9" l="1"/>
  <c r="P118" i="9"/>
  <c r="D118" i="9" l="1"/>
  <c r="Q118" i="9" l="1"/>
  <c r="R118" i="9" s="1"/>
  <c r="F118" i="9"/>
  <c r="G118" i="9" l="1"/>
  <c r="L119" i="9" l="1"/>
  <c r="H118" i="9"/>
  <c r="I118" i="9" s="1"/>
  <c r="B119" i="9" l="1"/>
  <c r="O119" i="9"/>
  <c r="E119" i="9" s="1"/>
  <c r="M119" i="9"/>
  <c r="N119" i="9" s="1"/>
  <c r="C119" i="9" l="1"/>
  <c r="P119" i="9"/>
  <c r="D119" i="9" l="1"/>
  <c r="Q119" i="9" l="1"/>
  <c r="R119" i="9" s="1"/>
  <c r="F119" i="9"/>
  <c r="G119" i="9" l="1"/>
  <c r="L120" i="9" l="1"/>
  <c r="H119" i="9"/>
  <c r="I119" i="9" s="1"/>
  <c r="M120" i="9" l="1"/>
  <c r="N120" i="9" s="1"/>
  <c r="O120" i="9"/>
  <c r="E120" i="9" s="1"/>
  <c r="B120" i="9"/>
  <c r="C120" i="9" l="1"/>
  <c r="P120" i="9"/>
  <c r="D120" i="9" l="1"/>
  <c r="Q120" i="9" l="1"/>
  <c r="R120" i="9" s="1"/>
  <c r="F120" i="9"/>
  <c r="G120" i="9" l="1"/>
  <c r="L121" i="9" l="1"/>
  <c r="H120" i="9"/>
  <c r="I120" i="9" s="1"/>
  <c r="B121" i="9" l="1"/>
  <c r="O121" i="9"/>
  <c r="E121" i="9" s="1"/>
  <c r="M121" i="9"/>
  <c r="N121" i="9" s="1"/>
  <c r="P121" i="9" l="1"/>
  <c r="C121" i="9"/>
  <c r="D121" i="9" l="1"/>
  <c r="Q121" i="9" l="1"/>
  <c r="R121" i="9" s="1"/>
  <c r="F121" i="9"/>
  <c r="G121" i="9" l="1"/>
  <c r="L122" i="9" l="1"/>
  <c r="H121" i="9"/>
  <c r="I121" i="9" s="1"/>
  <c r="M122" i="9" l="1"/>
  <c r="N122" i="9" s="1"/>
  <c r="B122" i="9"/>
  <c r="O122" i="9"/>
  <c r="E122" i="9" s="1"/>
  <c r="C122" i="9" l="1"/>
  <c r="P122" i="9"/>
  <c r="D122" i="9" l="1"/>
  <c r="Q122" i="9" l="1"/>
  <c r="R122" i="9" s="1"/>
  <c r="F122" i="9"/>
  <c r="G122" i="9" l="1"/>
  <c r="L123" i="9" l="1"/>
  <c r="H122" i="9"/>
  <c r="I122" i="9" s="1"/>
  <c r="B123" i="9" l="1"/>
  <c r="O123" i="9"/>
  <c r="E123" i="9" s="1"/>
  <c r="M123" i="9"/>
  <c r="N123" i="9" s="1"/>
  <c r="C123" i="9" l="1"/>
  <c r="P123" i="9"/>
  <c r="D123" i="9" l="1"/>
  <c r="Q123" i="9" l="1"/>
  <c r="R123" i="9" s="1"/>
  <c r="F123" i="9"/>
  <c r="G123" i="9" l="1"/>
  <c r="L124" i="9" l="1"/>
  <c r="H123" i="9"/>
  <c r="I123" i="9" s="1"/>
  <c r="M124" i="9" l="1"/>
  <c r="N124" i="9" s="1"/>
  <c r="B124" i="9"/>
  <c r="O124" i="9"/>
  <c r="E124" i="9" s="1"/>
  <c r="C124" i="9" l="1"/>
  <c r="P124" i="9"/>
  <c r="D124" i="9" l="1"/>
  <c r="Q124" i="9" l="1"/>
  <c r="R124" i="9" s="1"/>
  <c r="F124" i="9"/>
  <c r="G124" i="9" l="1"/>
  <c r="L125" i="9" l="1"/>
  <c r="H124" i="9"/>
  <c r="I124" i="9" s="1"/>
  <c r="O125" i="9" l="1"/>
  <c r="E125" i="9" s="1"/>
  <c r="M125" i="9"/>
  <c r="N125" i="9" s="1"/>
  <c r="B125" i="9"/>
  <c r="P125" i="9" l="1"/>
  <c r="C125" i="9"/>
  <c r="D125" i="9" l="1"/>
  <c r="Q125" i="9" l="1"/>
  <c r="R125" i="9" s="1"/>
  <c r="F125" i="9"/>
  <c r="G125" i="9" l="1"/>
  <c r="L126" i="9" l="1"/>
  <c r="H125" i="9"/>
  <c r="I125" i="9" s="1"/>
  <c r="O126" i="9" l="1"/>
  <c r="E126" i="9" s="1"/>
  <c r="M126" i="9"/>
  <c r="N126" i="9" s="1"/>
  <c r="B126" i="9"/>
  <c r="C126" i="9" l="1"/>
  <c r="P126" i="9"/>
  <c r="D126" i="9" l="1"/>
  <c r="Q126" i="9" l="1"/>
  <c r="R126" i="9" s="1"/>
  <c r="F126" i="9"/>
  <c r="G126" i="9" l="1"/>
  <c r="L127" i="9" l="1"/>
  <c r="H126" i="9"/>
  <c r="I126" i="9" s="1"/>
  <c r="B127" i="9" l="1"/>
  <c r="M127" i="9"/>
  <c r="N127" i="9" s="1"/>
  <c r="O127" i="9"/>
  <c r="E127" i="9" s="1"/>
  <c r="C127" i="9" l="1"/>
  <c r="P127" i="9"/>
  <c r="D127" i="9" l="1"/>
  <c r="Q127" i="9" l="1"/>
  <c r="R127" i="9" s="1"/>
  <c r="F127" i="9"/>
  <c r="G127" i="9" l="1"/>
  <c r="L128" i="9" l="1"/>
  <c r="H127" i="9"/>
  <c r="I127" i="9" s="1"/>
  <c r="B128" i="9" l="1"/>
  <c r="M128" i="9"/>
  <c r="N128" i="9" s="1"/>
  <c r="O128" i="9"/>
  <c r="E128" i="9" s="1"/>
  <c r="P128" i="9" l="1"/>
  <c r="C128" i="9"/>
  <c r="D128" i="9" l="1"/>
  <c r="Q128" i="9" l="1"/>
  <c r="R128" i="9" s="1"/>
  <c r="F128" i="9"/>
  <c r="G128" i="9" l="1"/>
  <c r="L129" i="9" l="1"/>
  <c r="H128" i="9"/>
  <c r="I128" i="9" s="1"/>
  <c r="B129" i="9" l="1"/>
  <c r="O129" i="9"/>
  <c r="E129" i="9" s="1"/>
  <c r="M129" i="9"/>
  <c r="N129" i="9" s="1"/>
  <c r="C129" i="9" l="1"/>
  <c r="P129" i="9"/>
  <c r="D129" i="9" l="1"/>
  <c r="Q129" i="9" l="1"/>
  <c r="R129" i="9" s="1"/>
  <c r="F129" i="9"/>
  <c r="G129" i="9" l="1"/>
  <c r="L130" i="9" l="1"/>
  <c r="H129" i="9"/>
  <c r="I129" i="9" s="1"/>
  <c r="B130" i="9" l="1"/>
  <c r="M130" i="9"/>
  <c r="N130" i="9" s="1"/>
  <c r="O130" i="9"/>
  <c r="E130" i="9" s="1"/>
  <c r="C130" i="9" l="1"/>
  <c r="P130" i="9"/>
  <c r="D130" i="9" l="1"/>
  <c r="Q130" i="9" l="1"/>
  <c r="R130" i="9" s="1"/>
  <c r="F130" i="9"/>
  <c r="G130" i="9" l="1"/>
  <c r="L131" i="9" l="1"/>
  <c r="H130" i="9"/>
  <c r="I130" i="9" s="1"/>
  <c r="B131" i="9" l="1"/>
  <c r="O131" i="9"/>
  <c r="E131" i="9" s="1"/>
  <c r="M131" i="9"/>
  <c r="N131" i="9" s="1"/>
  <c r="C131" i="9" l="1"/>
  <c r="P131" i="9"/>
  <c r="D131" i="9" l="1"/>
  <c r="Q131" i="9" l="1"/>
  <c r="R131" i="9" s="1"/>
  <c r="F131" i="9"/>
  <c r="G131" i="9" l="1"/>
  <c r="L132" i="9" l="1"/>
  <c r="H131" i="9"/>
  <c r="I131" i="9" s="1"/>
  <c r="M132" i="9" l="1"/>
  <c r="N132" i="9" s="1"/>
  <c r="B132" i="9"/>
  <c r="O132" i="9"/>
  <c r="E132" i="9" s="1"/>
  <c r="P132" i="9" l="1"/>
  <c r="C132" i="9"/>
  <c r="D132" i="9" l="1"/>
  <c r="Q132" i="9" l="1"/>
  <c r="R132" i="9" s="1"/>
  <c r="F132" i="9"/>
  <c r="G132" i="9" l="1"/>
  <c r="L133" i="9" l="1"/>
  <c r="H132" i="9"/>
  <c r="I132" i="9" s="1"/>
  <c r="O133" i="9" l="1"/>
  <c r="E133" i="9" s="1"/>
  <c r="M133" i="9"/>
  <c r="N133" i="9" s="1"/>
  <c r="B133" i="9"/>
  <c r="P133" i="9" l="1"/>
  <c r="C133" i="9"/>
  <c r="D133" i="9" l="1"/>
  <c r="Q133" i="9" l="1"/>
  <c r="R133" i="9" s="1"/>
  <c r="F133" i="9"/>
  <c r="G133" i="9" l="1"/>
  <c r="L134" i="9" l="1"/>
  <c r="H133" i="9"/>
  <c r="I133" i="9" s="1"/>
  <c r="O134" i="9" l="1"/>
  <c r="E134" i="9" s="1"/>
  <c r="B134" i="9"/>
  <c r="M134" i="9"/>
  <c r="N134" i="9" s="1"/>
  <c r="C134" i="9" l="1"/>
  <c r="P134" i="9"/>
  <c r="D134" i="9" l="1"/>
  <c r="Q134" i="9" l="1"/>
  <c r="R134" i="9" s="1"/>
  <c r="F134" i="9"/>
  <c r="G134" i="9" l="1"/>
  <c r="L135" i="9" l="1"/>
  <c r="H134" i="9"/>
  <c r="I134" i="9" s="1"/>
  <c r="B135" i="9" l="1"/>
  <c r="M135" i="9"/>
  <c r="N135" i="9" s="1"/>
  <c r="O135" i="9"/>
  <c r="E135" i="9" s="1"/>
  <c r="P135" i="9" l="1"/>
  <c r="C135" i="9"/>
  <c r="D135" i="9" l="1"/>
  <c r="Q135" i="9" l="1"/>
  <c r="R135" i="9" s="1"/>
  <c r="F135" i="9"/>
  <c r="G135" i="9" l="1"/>
  <c r="L136" i="9" l="1"/>
  <c r="H135" i="9"/>
  <c r="I135" i="9" s="1"/>
  <c r="B136" i="9" l="1"/>
  <c r="O136" i="9"/>
  <c r="E136" i="9" s="1"/>
  <c r="M136" i="9"/>
  <c r="N136" i="9" s="1"/>
  <c r="C136" i="9" l="1"/>
  <c r="P136" i="9"/>
  <c r="D136" i="9" l="1"/>
  <c r="Q136" i="9" l="1"/>
  <c r="R136" i="9" s="1"/>
  <c r="F136" i="9"/>
  <c r="G136" i="9" l="1"/>
  <c r="L137" i="9" l="1"/>
  <c r="H136" i="9"/>
  <c r="I136" i="9" s="1"/>
  <c r="B137" i="9" l="1"/>
  <c r="O137" i="9"/>
  <c r="E137" i="9" s="1"/>
  <c r="M137" i="9"/>
  <c r="N137" i="9" s="1"/>
  <c r="P137" i="9" l="1"/>
  <c r="C137" i="9"/>
  <c r="D137" i="9" l="1"/>
  <c r="Q137" i="9" l="1"/>
  <c r="R137" i="9" s="1"/>
  <c r="F137" i="9"/>
  <c r="G137" i="9" l="1"/>
  <c r="L138" i="9" l="1"/>
  <c r="H137" i="9"/>
  <c r="I137" i="9" s="1"/>
  <c r="B138" i="9" l="1"/>
  <c r="M138" i="9"/>
  <c r="N138" i="9" s="1"/>
  <c r="O138" i="9"/>
  <c r="E138" i="9" s="1"/>
  <c r="P138" i="9" l="1"/>
  <c r="C138" i="9"/>
  <c r="D138" i="9" l="1"/>
  <c r="Q138" i="9" l="1"/>
  <c r="R138" i="9" s="1"/>
  <c r="F138" i="9"/>
  <c r="G138" i="9" l="1"/>
  <c r="L139" i="9" l="1"/>
  <c r="H138" i="9"/>
  <c r="I138" i="9" s="1"/>
  <c r="B139" i="9" l="1"/>
  <c r="O139" i="9"/>
  <c r="E139" i="9" s="1"/>
  <c r="M139" i="9"/>
  <c r="N139" i="9" s="1"/>
  <c r="P139" i="9" l="1"/>
  <c r="C139" i="9"/>
  <c r="D139" i="9" l="1"/>
  <c r="Q139" i="9" l="1"/>
  <c r="R139" i="9" s="1"/>
  <c r="F139" i="9"/>
  <c r="G139" i="9" l="1"/>
  <c r="L140" i="9" l="1"/>
  <c r="H139" i="9"/>
  <c r="I139" i="9" s="1"/>
  <c r="B140" i="9" l="1"/>
  <c r="O140" i="9"/>
  <c r="E140" i="9" s="1"/>
  <c r="M140" i="9"/>
  <c r="N140" i="9" s="1"/>
  <c r="P140" i="9" l="1"/>
  <c r="C140" i="9"/>
  <c r="D140" i="9" l="1"/>
  <c r="Q140" i="9" l="1"/>
  <c r="R140" i="9" s="1"/>
  <c r="F140" i="9"/>
  <c r="G140" i="9" l="1"/>
  <c r="L141" i="9" l="1"/>
  <c r="H140" i="9"/>
  <c r="I140" i="9" s="1"/>
  <c r="B141" i="9" l="1"/>
  <c r="O141" i="9"/>
  <c r="E141" i="9" s="1"/>
  <c r="M141" i="9"/>
  <c r="N141" i="9" s="1"/>
  <c r="C141" i="9" l="1"/>
  <c r="P141" i="9"/>
  <c r="D141" i="9" l="1"/>
  <c r="Q141" i="9" l="1"/>
  <c r="R141" i="9" s="1"/>
  <c r="F141" i="9"/>
  <c r="G141" i="9" l="1"/>
  <c r="L142" i="9" l="1"/>
  <c r="H141" i="9"/>
  <c r="I141" i="9" s="1"/>
  <c r="B142" i="9" l="1"/>
  <c r="O142" i="9"/>
  <c r="E142" i="9" s="1"/>
  <c r="M142" i="9"/>
  <c r="N142" i="9" s="1"/>
  <c r="C142" i="9" l="1"/>
  <c r="P142" i="9"/>
  <c r="D142" i="9" l="1"/>
  <c r="Q142" i="9" l="1"/>
  <c r="R142" i="9" s="1"/>
  <c r="F142" i="9"/>
  <c r="G142" i="9" l="1"/>
  <c r="L143" i="9" l="1"/>
  <c r="H142" i="9"/>
  <c r="I142" i="9" s="1"/>
  <c r="B143" i="9" l="1"/>
  <c r="O143" i="9"/>
  <c r="E143" i="9" s="1"/>
  <c r="M143" i="9"/>
  <c r="N143" i="9" s="1"/>
  <c r="P143" i="9" l="1"/>
  <c r="C143" i="9"/>
  <c r="D143" i="9" l="1"/>
  <c r="Q143" i="9" l="1"/>
  <c r="R143" i="9" s="1"/>
  <c r="F143" i="9"/>
  <c r="G143" i="9" l="1"/>
  <c r="L144" i="9" l="1"/>
  <c r="H143" i="9"/>
  <c r="I143" i="9" s="1"/>
  <c r="B144" i="9" l="1"/>
  <c r="O144" i="9"/>
  <c r="E144" i="9" s="1"/>
  <c r="M144" i="9"/>
  <c r="N144" i="9" s="1"/>
  <c r="C144" i="9" l="1"/>
  <c r="P144" i="9"/>
  <c r="D144" i="9" l="1"/>
  <c r="Q144" i="9" l="1"/>
  <c r="R144" i="9" s="1"/>
  <c r="F144" i="9"/>
  <c r="G144" i="9" l="1"/>
  <c r="L145" i="9" l="1"/>
  <c r="H144" i="9"/>
  <c r="I144" i="9" s="1"/>
  <c r="B145" i="9" l="1"/>
  <c r="M145" i="9"/>
  <c r="N145" i="9" s="1"/>
  <c r="O145" i="9"/>
  <c r="E145" i="9" s="1"/>
  <c r="P145" i="9" l="1"/>
  <c r="C145" i="9"/>
  <c r="D145" i="9" l="1"/>
  <c r="Q145" i="9" l="1"/>
  <c r="R145" i="9" s="1"/>
  <c r="F145" i="9"/>
  <c r="G145" i="9" l="1"/>
  <c r="L146" i="9" l="1"/>
  <c r="H145" i="9"/>
  <c r="I145" i="9" s="1"/>
  <c r="B146" i="9" l="1"/>
  <c r="O146" i="9"/>
  <c r="E146" i="9" s="1"/>
  <c r="M146" i="9"/>
  <c r="N146" i="9" s="1"/>
  <c r="P146" i="9" l="1"/>
  <c r="C146" i="9"/>
  <c r="D146" i="9" l="1"/>
  <c r="Q146" i="9" l="1"/>
  <c r="R146" i="9" s="1"/>
  <c r="F146" i="9"/>
  <c r="G146" i="9" l="1"/>
  <c r="L147" i="9" l="1"/>
  <c r="H146" i="9"/>
  <c r="I146" i="9" s="1"/>
  <c r="O147" i="9" l="1"/>
  <c r="E147" i="9" s="1"/>
  <c r="M147" i="9"/>
  <c r="N147" i="9" s="1"/>
  <c r="B147" i="9"/>
  <c r="C147" i="9" l="1"/>
  <c r="P147" i="9"/>
  <c r="D147" i="9" l="1"/>
  <c r="Q147" i="9" l="1"/>
  <c r="R147" i="9" s="1"/>
  <c r="F147" i="9"/>
  <c r="G147" i="9" l="1"/>
  <c r="L148" i="9" l="1"/>
  <c r="H147" i="9"/>
  <c r="I147" i="9" s="1"/>
  <c r="O148" i="9" l="1"/>
  <c r="E148" i="9" s="1"/>
  <c r="B148" i="9"/>
  <c r="M148" i="9"/>
  <c r="N148" i="9" s="1"/>
  <c r="C148" i="9" l="1"/>
  <c r="P148" i="9"/>
  <c r="D148" i="9" l="1"/>
  <c r="Q148" i="9" l="1"/>
  <c r="R148" i="9" s="1"/>
  <c r="F148" i="9"/>
  <c r="G148" i="9" l="1"/>
  <c r="L149" i="9" l="1"/>
  <c r="H148" i="9"/>
  <c r="I148" i="9" s="1"/>
  <c r="O149" i="9" l="1"/>
  <c r="E149" i="9" s="1"/>
  <c r="B149" i="9"/>
  <c r="M149" i="9"/>
  <c r="N149" i="9" s="1"/>
  <c r="P149" i="9" l="1"/>
  <c r="C149" i="9"/>
  <c r="D149" i="9" l="1"/>
  <c r="Q149" i="9" l="1"/>
  <c r="R149" i="9" s="1"/>
  <c r="F149" i="9"/>
  <c r="G149" i="9" l="1"/>
  <c r="L150" i="9" l="1"/>
  <c r="H149" i="9"/>
  <c r="I149" i="9" s="1"/>
  <c r="B150" i="9" l="1"/>
  <c r="O150" i="9"/>
  <c r="E150" i="9" s="1"/>
  <c r="M150" i="9"/>
  <c r="N150" i="9" s="1"/>
  <c r="P150" i="9" l="1"/>
  <c r="C150" i="9"/>
  <c r="D150" i="9" l="1"/>
  <c r="Q150" i="9" l="1"/>
  <c r="R150" i="9" s="1"/>
  <c r="F150" i="9"/>
  <c r="G150" i="9" l="1"/>
  <c r="L151" i="9" l="1"/>
  <c r="H150" i="9"/>
  <c r="I150" i="9" s="1"/>
  <c r="O151" i="9" l="1"/>
  <c r="E151" i="9" s="1"/>
  <c r="M151" i="9"/>
  <c r="N151" i="9" s="1"/>
  <c r="B151" i="9"/>
  <c r="P151" i="9" l="1"/>
  <c r="C151" i="9"/>
  <c r="D151" i="9" l="1"/>
  <c r="Q151" i="9" l="1"/>
  <c r="R151" i="9" s="1"/>
  <c r="F151" i="9"/>
  <c r="G151" i="9" l="1"/>
  <c r="L152" i="9" l="1"/>
  <c r="H151" i="9"/>
  <c r="I151" i="9" s="1"/>
  <c r="O152" i="9" l="1"/>
  <c r="E152" i="9" s="1"/>
  <c r="B152" i="9"/>
  <c r="M152" i="9"/>
  <c r="N152" i="9" s="1"/>
  <c r="C152" i="9" l="1"/>
  <c r="P152" i="9"/>
  <c r="D152" i="9" l="1"/>
  <c r="Q152" i="9" l="1"/>
  <c r="R152" i="9" s="1"/>
  <c r="F152" i="9"/>
  <c r="G152" i="9" l="1"/>
  <c r="L153" i="9" l="1"/>
  <c r="H152" i="9"/>
  <c r="I152" i="9" s="1"/>
  <c r="B153" i="9" l="1"/>
  <c r="O153" i="9"/>
  <c r="E153" i="9" s="1"/>
  <c r="M153" i="9"/>
  <c r="N153" i="9" s="1"/>
  <c r="P153" i="9" l="1"/>
  <c r="C153" i="9"/>
  <c r="D153" i="9" l="1"/>
  <c r="Q153" i="9" l="1"/>
  <c r="R153" i="9" s="1"/>
  <c r="F153" i="9"/>
  <c r="G153" i="9" l="1"/>
  <c r="L154" i="9" l="1"/>
  <c r="H153" i="9"/>
  <c r="I153" i="9" s="1"/>
  <c r="O154" i="9" l="1"/>
  <c r="E154" i="9" s="1"/>
  <c r="B154" i="9"/>
  <c r="M154" i="9"/>
  <c r="N154" i="9" s="1"/>
  <c r="C154" i="9" l="1"/>
  <c r="P154" i="9"/>
  <c r="D154" i="9" l="1"/>
  <c r="Q154" i="9" l="1"/>
  <c r="R154" i="9" s="1"/>
  <c r="F154" i="9"/>
  <c r="G154" i="9" l="1"/>
  <c r="L155" i="9" l="1"/>
  <c r="H154" i="9"/>
  <c r="I154" i="9" s="1"/>
  <c r="O155" i="9" l="1"/>
  <c r="E155" i="9" s="1"/>
  <c r="M155" i="9"/>
  <c r="N155" i="9" s="1"/>
  <c r="B155" i="9"/>
  <c r="P155" i="9" l="1"/>
  <c r="C155" i="9"/>
  <c r="D155" i="9" l="1"/>
  <c r="Q155" i="9" l="1"/>
  <c r="R155" i="9" s="1"/>
  <c r="F155" i="9"/>
  <c r="G155" i="9" l="1"/>
  <c r="L156" i="9" l="1"/>
  <c r="H155" i="9"/>
  <c r="I155" i="9" s="1"/>
  <c r="O156" i="9" l="1"/>
  <c r="E156" i="9" s="1"/>
  <c r="M156" i="9"/>
  <c r="N156" i="9" s="1"/>
  <c r="B156" i="9"/>
  <c r="C156" i="9" l="1"/>
  <c r="P156" i="9"/>
  <c r="D156" i="9" l="1"/>
  <c r="Q156" i="9" l="1"/>
  <c r="R156" i="9" s="1"/>
  <c r="F156" i="9"/>
  <c r="G156" i="9" l="1"/>
  <c r="L157" i="9" l="1"/>
  <c r="H156" i="9"/>
  <c r="I156" i="9" s="1"/>
  <c r="O157" i="9" l="1"/>
  <c r="E157" i="9" s="1"/>
  <c r="M157" i="9"/>
  <c r="N157" i="9" s="1"/>
  <c r="B157" i="9"/>
  <c r="P157" i="9" l="1"/>
  <c r="C157" i="9"/>
  <c r="D157" i="9" l="1"/>
  <c r="Q157" i="9" l="1"/>
  <c r="R157" i="9" s="1"/>
  <c r="F157" i="9"/>
  <c r="G157" i="9" l="1"/>
  <c r="L158" i="9" l="1"/>
  <c r="H157" i="9"/>
  <c r="I157" i="9" s="1"/>
  <c r="O158" i="9" l="1"/>
  <c r="E158" i="9" s="1"/>
  <c r="B158" i="9"/>
  <c r="M158" i="9"/>
  <c r="N158" i="9" s="1"/>
  <c r="C158" i="9" l="1"/>
  <c r="P158" i="9"/>
  <c r="D158" i="9" l="1"/>
  <c r="Q158" i="9" l="1"/>
  <c r="R158" i="9" s="1"/>
  <c r="F158" i="9"/>
  <c r="G158" i="9" l="1"/>
  <c r="L159" i="9" l="1"/>
  <c r="H158" i="9"/>
  <c r="I158" i="9" s="1"/>
  <c r="M159" i="9" l="1"/>
  <c r="N159" i="9" s="1"/>
  <c r="B159" i="9"/>
  <c r="O159" i="9"/>
  <c r="E159" i="9" s="1"/>
  <c r="C159" i="9" l="1"/>
  <c r="P159" i="9"/>
  <c r="D159" i="9" l="1"/>
  <c r="Q159" i="9" l="1"/>
  <c r="R159" i="9" s="1"/>
  <c r="F159" i="9"/>
  <c r="G159" i="9" l="1"/>
  <c r="L160" i="9" l="1"/>
  <c r="H159" i="9"/>
  <c r="I159" i="9" s="1"/>
  <c r="B160" i="9" l="1"/>
  <c r="M160" i="9"/>
  <c r="N160" i="9" s="1"/>
  <c r="O160" i="9"/>
  <c r="E160" i="9" s="1"/>
  <c r="C160" i="9" l="1"/>
  <c r="P160" i="9"/>
  <c r="D160" i="9" l="1"/>
  <c r="Q160" i="9" l="1"/>
  <c r="R160" i="9" s="1"/>
  <c r="F160" i="9"/>
  <c r="G160" i="9" l="1"/>
  <c r="L161" i="9" l="1"/>
  <c r="H160" i="9"/>
  <c r="I160" i="9" s="1"/>
  <c r="B161" i="9" l="1"/>
  <c r="M161" i="9"/>
  <c r="N161" i="9" s="1"/>
  <c r="O161" i="9"/>
  <c r="E161" i="9" s="1"/>
  <c r="C161" i="9" l="1"/>
  <c r="P161" i="9"/>
  <c r="D161" i="9" l="1"/>
  <c r="Q161" i="9" l="1"/>
  <c r="R161" i="9" s="1"/>
  <c r="F161" i="9"/>
  <c r="G161" i="9" l="1"/>
  <c r="L162" i="9" l="1"/>
  <c r="H161" i="9"/>
  <c r="I161" i="9" s="1"/>
  <c r="M162" i="9" l="1"/>
  <c r="N162" i="9" s="1"/>
  <c r="B162" i="9"/>
  <c r="O162" i="9"/>
  <c r="E162" i="9" s="1"/>
  <c r="P162" i="9" l="1"/>
  <c r="C162" i="9"/>
  <c r="D162" i="9" l="1"/>
  <c r="Q162" i="9" l="1"/>
  <c r="R162" i="9" s="1"/>
  <c r="F162" i="9"/>
  <c r="G162" i="9" l="1"/>
  <c r="L163" i="9" l="1"/>
  <c r="H162" i="9"/>
  <c r="I162" i="9" s="1"/>
  <c r="B163" i="9" l="1"/>
  <c r="O163" i="9"/>
  <c r="E163" i="9" s="1"/>
  <c r="M163" i="9"/>
  <c r="N163" i="9" s="1"/>
  <c r="P163" i="9" l="1"/>
  <c r="C163" i="9"/>
  <c r="D163" i="9" l="1"/>
  <c r="Q163" i="9" l="1"/>
  <c r="R163" i="9" s="1"/>
  <c r="F163" i="9"/>
  <c r="G163" i="9" l="1"/>
  <c r="L164" i="9" l="1"/>
  <c r="H163" i="9"/>
  <c r="I163" i="9" s="1"/>
  <c r="O164" i="9" l="1"/>
  <c r="E164" i="9" s="1"/>
  <c r="B164" i="9"/>
  <c r="M164" i="9"/>
  <c r="N164" i="9" s="1"/>
  <c r="P164" i="9" l="1"/>
  <c r="C164" i="9"/>
  <c r="D164" i="9" l="1"/>
  <c r="Q164" i="9" l="1"/>
  <c r="R164" i="9" s="1"/>
  <c r="F164" i="9"/>
  <c r="G164" i="9" l="1"/>
  <c r="L165" i="9" l="1"/>
  <c r="H164" i="9"/>
  <c r="I164" i="9" s="1"/>
  <c r="B165" i="9" l="1"/>
  <c r="O165" i="9"/>
  <c r="E165" i="9" s="1"/>
  <c r="M165" i="9"/>
  <c r="N165" i="9" s="1"/>
  <c r="P165" i="9" l="1"/>
  <c r="C165" i="9"/>
  <c r="D165" i="9" l="1"/>
  <c r="Q165" i="9" l="1"/>
  <c r="R165" i="9" s="1"/>
  <c r="F165" i="9"/>
  <c r="G165" i="9" l="1"/>
  <c r="L166" i="9" l="1"/>
  <c r="H165" i="9"/>
  <c r="I165" i="9" s="1"/>
  <c r="O166" i="9" l="1"/>
  <c r="E166" i="9" s="1"/>
  <c r="B166" i="9"/>
  <c r="M166" i="9"/>
  <c r="N166" i="9" s="1"/>
  <c r="C166" i="9" l="1"/>
  <c r="P166" i="9"/>
  <c r="D166" i="9" l="1"/>
  <c r="Q166" i="9" l="1"/>
  <c r="R166" i="9" s="1"/>
  <c r="F166" i="9"/>
  <c r="G166" i="9" l="1"/>
  <c r="L167" i="9" l="1"/>
  <c r="H166" i="9"/>
  <c r="I166" i="9" s="1"/>
  <c r="O167" i="9" l="1"/>
  <c r="E167" i="9" s="1"/>
  <c r="M167" i="9"/>
  <c r="N167" i="9" s="1"/>
  <c r="B167" i="9"/>
  <c r="P167" i="9" l="1"/>
  <c r="C167" i="9"/>
  <c r="D167" i="9" l="1"/>
  <c r="Q167" i="9" l="1"/>
  <c r="R167" i="9" s="1"/>
  <c r="F167" i="9"/>
  <c r="G167" i="9" l="1"/>
  <c r="L168" i="9" l="1"/>
  <c r="H167" i="9"/>
  <c r="I167" i="9" s="1"/>
  <c r="B168" i="9" l="1"/>
  <c r="O168" i="9"/>
  <c r="E168" i="9" s="1"/>
  <c r="M168" i="9"/>
  <c r="N168" i="9" s="1"/>
  <c r="C168" i="9" l="1"/>
  <c r="P168" i="9"/>
  <c r="D168" i="9" l="1"/>
  <c r="Q168" i="9" l="1"/>
  <c r="R168" i="9" s="1"/>
  <c r="F168" i="9"/>
  <c r="G168" i="9" l="1"/>
  <c r="L169" i="9" l="1"/>
  <c r="H168" i="9"/>
  <c r="I168" i="9" s="1"/>
  <c r="M169" i="9" l="1"/>
  <c r="N169" i="9" s="1"/>
  <c r="O169" i="9"/>
  <c r="E169" i="9" s="1"/>
  <c r="B169" i="9"/>
  <c r="P169" i="9" l="1"/>
  <c r="C169" i="9"/>
  <c r="D169" i="9" l="1"/>
  <c r="Q169" i="9" l="1"/>
  <c r="R169" i="9" s="1"/>
  <c r="F169" i="9"/>
  <c r="G169" i="9" l="1"/>
  <c r="L170" i="9" l="1"/>
  <c r="H169" i="9"/>
  <c r="I169" i="9" s="1"/>
  <c r="M170" i="9" l="1"/>
  <c r="N170" i="9" s="1"/>
  <c r="B170" i="9"/>
  <c r="O170" i="9"/>
  <c r="E170" i="9" s="1"/>
  <c r="C170" i="9" l="1"/>
  <c r="P170" i="9"/>
  <c r="D170" i="9" l="1"/>
  <c r="Q170" i="9" l="1"/>
  <c r="R170" i="9" s="1"/>
  <c r="F170" i="9"/>
  <c r="G170" i="9" l="1"/>
  <c r="L171" i="9" l="1"/>
  <c r="H170" i="9"/>
  <c r="I170" i="9" s="1"/>
  <c r="M171" i="9" l="1"/>
  <c r="N171" i="9" s="1"/>
  <c r="B171" i="9"/>
  <c r="O171" i="9"/>
  <c r="E171" i="9" s="1"/>
  <c r="C171" i="9" l="1"/>
  <c r="P171" i="9"/>
  <c r="D171" i="9" l="1"/>
  <c r="Q171" i="9" l="1"/>
  <c r="R171" i="9" s="1"/>
  <c r="F171" i="9"/>
  <c r="G171" i="9" l="1"/>
  <c r="L172" i="9" l="1"/>
  <c r="H171" i="9"/>
  <c r="I171" i="9" s="1"/>
  <c r="M172" i="9" l="1"/>
  <c r="N172" i="9" s="1"/>
  <c r="O172" i="9"/>
  <c r="E172" i="9" s="1"/>
  <c r="B172" i="9"/>
  <c r="P172" i="9" l="1"/>
  <c r="C172" i="9"/>
  <c r="D172" i="9" l="1"/>
  <c r="Q172" i="9" l="1"/>
  <c r="R172" i="9" s="1"/>
  <c r="F172" i="9"/>
  <c r="G172" i="9" l="1"/>
  <c r="L173" i="9" l="1"/>
  <c r="H172" i="9"/>
  <c r="I172" i="9" s="1"/>
  <c r="O173" i="9" l="1"/>
  <c r="E173" i="9" s="1"/>
  <c r="B173" i="9"/>
  <c r="M173" i="9"/>
  <c r="N173" i="9" s="1"/>
  <c r="C173" i="9" l="1"/>
  <c r="P173" i="9"/>
  <c r="D173" i="9" l="1"/>
  <c r="Q173" i="9" l="1"/>
  <c r="R173" i="9" s="1"/>
  <c r="F173" i="9"/>
  <c r="G173" i="9" l="1"/>
  <c r="L174" i="9" l="1"/>
  <c r="H173" i="9"/>
  <c r="I173" i="9" s="1"/>
  <c r="O174" i="9" l="1"/>
  <c r="E174" i="9" s="1"/>
  <c r="B174" i="9"/>
  <c r="M174" i="9"/>
  <c r="N174" i="9" s="1"/>
  <c r="C174" i="9" l="1"/>
  <c r="P174" i="9"/>
  <c r="D174" i="9" l="1"/>
  <c r="Q174" i="9" l="1"/>
  <c r="R174" i="9" s="1"/>
  <c r="F174" i="9"/>
  <c r="G174" i="9" l="1"/>
  <c r="L175" i="9" l="1"/>
  <c r="H174" i="9"/>
  <c r="I174" i="9" s="1"/>
  <c r="O175" i="9" l="1"/>
  <c r="E175" i="9" s="1"/>
  <c r="M175" i="9"/>
  <c r="N175" i="9" s="1"/>
  <c r="B175" i="9"/>
  <c r="P175" i="9" l="1"/>
  <c r="C175" i="9"/>
  <c r="D175" i="9" l="1"/>
  <c r="Q175" i="9" l="1"/>
  <c r="R175" i="9" s="1"/>
  <c r="F175" i="9"/>
  <c r="G175" i="9" l="1"/>
  <c r="L176" i="9" l="1"/>
  <c r="H175" i="9"/>
  <c r="I175" i="9" s="1"/>
  <c r="B176" i="9" l="1"/>
  <c r="O176" i="9"/>
  <c r="E176" i="9" s="1"/>
  <c r="M176" i="9"/>
  <c r="N176" i="9" s="1"/>
  <c r="C176" i="9" l="1"/>
  <c r="P176" i="9"/>
  <c r="D176" i="9" l="1"/>
  <c r="Q176" i="9" l="1"/>
  <c r="R176" i="9" s="1"/>
  <c r="F176" i="9"/>
  <c r="G176" i="9" l="1"/>
  <c r="L177" i="9" l="1"/>
  <c r="H176" i="9"/>
  <c r="I176" i="9" s="1"/>
  <c r="M177" i="9" l="1"/>
  <c r="N177" i="9" s="1"/>
  <c r="O177" i="9"/>
  <c r="E177" i="9" s="1"/>
  <c r="B177" i="9"/>
  <c r="C177" i="9" l="1"/>
  <c r="P177" i="9"/>
  <c r="D177" i="9" l="1"/>
  <c r="Q177" i="9" l="1"/>
  <c r="R177" i="9" s="1"/>
  <c r="F177" i="9"/>
  <c r="G177" i="9" l="1"/>
  <c r="L178" i="9" l="1"/>
  <c r="H177" i="9"/>
  <c r="I177" i="9" s="1"/>
  <c r="B178" i="9" l="1"/>
  <c r="M178" i="9"/>
  <c r="N178" i="9" s="1"/>
  <c r="O178" i="9"/>
  <c r="E178" i="9" s="1"/>
  <c r="C178" i="9" l="1"/>
  <c r="P178" i="9"/>
  <c r="D178" i="9" l="1"/>
  <c r="Q178" i="9" l="1"/>
  <c r="R178" i="9" s="1"/>
  <c r="F178" i="9"/>
  <c r="G178" i="9" l="1"/>
  <c r="L179" i="9" l="1"/>
  <c r="H178" i="9"/>
  <c r="I178" i="9" s="1"/>
  <c r="O179" i="9" l="1"/>
  <c r="E179" i="9" s="1"/>
  <c r="B179" i="9"/>
  <c r="M179" i="9"/>
  <c r="N179" i="9" s="1"/>
  <c r="C179" i="9" l="1"/>
  <c r="P179" i="9"/>
  <c r="D179" i="9" l="1"/>
  <c r="Q179" i="9" l="1"/>
  <c r="R179" i="9" s="1"/>
  <c r="F179" i="9"/>
  <c r="G179" i="9" l="1"/>
  <c r="L180" i="9" l="1"/>
  <c r="H179" i="9"/>
  <c r="I179" i="9" s="1"/>
  <c r="O180" i="9" l="1"/>
  <c r="E180" i="9" s="1"/>
  <c r="B180" i="9"/>
  <c r="M180" i="9"/>
  <c r="N180" i="9" s="1"/>
  <c r="C180" i="9" l="1"/>
  <c r="P180" i="9"/>
  <c r="D180" i="9" l="1"/>
  <c r="Q180" i="9" l="1"/>
  <c r="R180" i="9" s="1"/>
  <c r="F180" i="9"/>
  <c r="G180" i="9" l="1"/>
  <c r="L181" i="9" l="1"/>
  <c r="H180" i="9"/>
  <c r="I180" i="9" s="1"/>
  <c r="M181" i="9" l="1"/>
  <c r="N181" i="9" s="1"/>
  <c r="B181" i="9"/>
  <c r="O181" i="9"/>
  <c r="E181" i="9" s="1"/>
  <c r="P181" i="9" l="1"/>
  <c r="C181" i="9"/>
  <c r="D181" i="9" l="1"/>
  <c r="Q181" i="9" l="1"/>
  <c r="R181" i="9" s="1"/>
  <c r="F181" i="9"/>
  <c r="G181" i="9" l="1"/>
  <c r="L182" i="9" l="1"/>
  <c r="H181" i="9"/>
  <c r="I181" i="9" s="1"/>
  <c r="B182" i="9" l="1"/>
  <c r="O182" i="9"/>
  <c r="E182" i="9" s="1"/>
  <c r="M182" i="9"/>
  <c r="N182" i="9" s="1"/>
  <c r="P182" i="9" l="1"/>
  <c r="C182" i="9"/>
  <c r="D182" i="9" l="1"/>
  <c r="Q182" i="9" l="1"/>
  <c r="R182" i="9" s="1"/>
  <c r="F182" i="9"/>
  <c r="G182" i="9" l="1"/>
  <c r="L183" i="9" l="1"/>
  <c r="H182" i="9"/>
  <c r="I182" i="9" s="1"/>
  <c r="O183" i="9" l="1"/>
  <c r="E183" i="9" s="1"/>
  <c r="B183" i="9"/>
  <c r="M183" i="9"/>
  <c r="N183" i="9" s="1"/>
  <c r="P183" i="9" l="1"/>
  <c r="C183" i="9"/>
  <c r="D183" i="9" l="1"/>
  <c r="Q183" i="9" l="1"/>
  <c r="R183" i="9" s="1"/>
  <c r="F183" i="9"/>
  <c r="G183" i="9" l="1"/>
  <c r="L184" i="9" l="1"/>
  <c r="H183" i="9"/>
  <c r="I183" i="9" s="1"/>
  <c r="B184" i="9" l="1"/>
  <c r="O184" i="9"/>
  <c r="E184" i="9" s="1"/>
  <c r="M184" i="9"/>
  <c r="N184" i="9" s="1"/>
  <c r="C184" i="9" l="1"/>
  <c r="P184" i="9"/>
  <c r="D184" i="9" l="1"/>
  <c r="Q184" i="9" l="1"/>
  <c r="R184" i="9" s="1"/>
  <c r="F184" i="9"/>
  <c r="G184" i="9" l="1"/>
  <c r="L185" i="9" l="1"/>
  <c r="H184" i="9"/>
  <c r="I184" i="9" s="1"/>
  <c r="M185" i="9" l="1"/>
  <c r="N185" i="9" s="1"/>
  <c r="O185" i="9"/>
  <c r="E185" i="9" s="1"/>
  <c r="B185" i="9"/>
  <c r="P185" i="9" l="1"/>
  <c r="C185" i="9"/>
  <c r="D185" i="9" l="1"/>
  <c r="Q185" i="9" l="1"/>
  <c r="R185" i="9" s="1"/>
  <c r="F185" i="9"/>
  <c r="G185" i="9" l="1"/>
  <c r="L186" i="9" l="1"/>
  <c r="H185" i="9"/>
  <c r="I185" i="9" s="1"/>
  <c r="B186" i="9" l="1"/>
  <c r="M186" i="9"/>
  <c r="N186" i="9" s="1"/>
  <c r="O186" i="9"/>
  <c r="E186" i="9" s="1"/>
  <c r="P186" i="9" l="1"/>
  <c r="C186" i="9"/>
  <c r="D186" i="9" l="1"/>
  <c r="Q186" i="9" l="1"/>
  <c r="R186" i="9" s="1"/>
  <c r="F186" i="9"/>
  <c r="G186" i="9" l="1"/>
  <c r="L187" i="9" l="1"/>
  <c r="H186" i="9"/>
  <c r="I186" i="9" s="1"/>
  <c r="O187" i="9" l="1"/>
  <c r="E187" i="9" s="1"/>
  <c r="M187" i="9"/>
  <c r="N187" i="9" s="1"/>
  <c r="B187" i="9"/>
  <c r="P187" i="9" l="1"/>
  <c r="C187" i="9"/>
  <c r="D187" i="9" l="1"/>
  <c r="Q187" i="9" l="1"/>
  <c r="R187" i="9" s="1"/>
  <c r="F187" i="9"/>
  <c r="G187" i="9" l="1"/>
  <c r="L188" i="9" l="1"/>
  <c r="H187" i="9"/>
  <c r="I187" i="9" s="1"/>
  <c r="O188" i="9" l="1"/>
  <c r="E188" i="9" s="1"/>
  <c r="B188" i="9"/>
  <c r="M188" i="9"/>
  <c r="N188" i="9" s="1"/>
  <c r="P188" i="9" l="1"/>
  <c r="C188" i="9"/>
  <c r="D188" i="9" l="1"/>
  <c r="Q188" i="9" l="1"/>
  <c r="R188" i="9" s="1"/>
  <c r="F188" i="9"/>
  <c r="G188" i="9" l="1"/>
  <c r="L189" i="9" l="1"/>
  <c r="H188" i="9"/>
  <c r="I188" i="9" s="1"/>
  <c r="O189" i="9" l="1"/>
  <c r="E189" i="9" s="1"/>
  <c r="B189" i="9"/>
  <c r="M189" i="9"/>
  <c r="N189" i="9" s="1"/>
  <c r="P189" i="9" l="1"/>
  <c r="C189" i="9"/>
  <c r="D189" i="9" l="1"/>
  <c r="Q189" i="9" l="1"/>
  <c r="R189" i="9" s="1"/>
  <c r="F189" i="9"/>
  <c r="G189" i="9" l="1"/>
  <c r="L190" i="9" l="1"/>
  <c r="H189" i="9"/>
  <c r="I189" i="9" s="1"/>
  <c r="B190" i="9" l="1"/>
  <c r="M190" i="9"/>
  <c r="N190" i="9" s="1"/>
  <c r="O190" i="9"/>
  <c r="E190" i="9" s="1"/>
  <c r="P190" i="9" l="1"/>
  <c r="C190" i="9"/>
  <c r="D190" i="9" l="1"/>
  <c r="Q190" i="9" l="1"/>
  <c r="R190" i="9" s="1"/>
  <c r="F190" i="9"/>
  <c r="G190" i="9" l="1"/>
  <c r="L191" i="9" l="1"/>
  <c r="H190" i="9"/>
  <c r="I190" i="9" s="1"/>
  <c r="O191" i="9" l="1"/>
  <c r="E191" i="9" s="1"/>
  <c r="M191" i="9"/>
  <c r="N191" i="9" s="1"/>
  <c r="B191" i="9"/>
  <c r="P191" i="9" l="1"/>
  <c r="C191" i="9"/>
  <c r="D191" i="9" l="1"/>
  <c r="Q191" i="9" l="1"/>
  <c r="R191" i="9" s="1"/>
  <c r="F191" i="9"/>
  <c r="G191" i="9" l="1"/>
  <c r="L192" i="9" l="1"/>
  <c r="H191" i="9"/>
  <c r="I191" i="9" s="1"/>
  <c r="M192" i="9" l="1"/>
  <c r="N192" i="9" s="1"/>
  <c r="O192" i="9"/>
  <c r="E192" i="9" s="1"/>
  <c r="B192" i="9"/>
  <c r="C192" i="9" l="1"/>
  <c r="P192" i="9"/>
  <c r="D192" i="9" l="1"/>
  <c r="Q192" i="9" l="1"/>
  <c r="R192" i="9" s="1"/>
  <c r="F192" i="9"/>
  <c r="G192" i="9" l="1"/>
  <c r="L193" i="9" l="1"/>
  <c r="H192" i="9"/>
  <c r="I192" i="9" s="1"/>
  <c r="B193" i="9" l="1"/>
  <c r="O193" i="9"/>
  <c r="E193" i="9" s="1"/>
  <c r="M193" i="9"/>
  <c r="N193" i="9" s="1"/>
  <c r="C193" i="9" l="1"/>
  <c r="P193" i="9"/>
  <c r="D193" i="9" l="1"/>
  <c r="Q193" i="9" l="1"/>
  <c r="R193" i="9" s="1"/>
  <c r="F193" i="9"/>
  <c r="G193" i="9" l="1"/>
  <c r="L194" i="9" l="1"/>
  <c r="H193" i="9"/>
  <c r="I193" i="9" s="1"/>
  <c r="M194" i="9" l="1"/>
  <c r="N194" i="9" s="1"/>
  <c r="O194" i="9"/>
  <c r="E194" i="9" s="1"/>
  <c r="B194" i="9"/>
  <c r="C194" i="9" l="1"/>
  <c r="P194" i="9"/>
  <c r="D194" i="9" l="1"/>
  <c r="Q194" i="9" l="1"/>
  <c r="R194" i="9" s="1"/>
  <c r="F194" i="9"/>
  <c r="G194" i="9" l="1"/>
  <c r="L195" i="9" l="1"/>
  <c r="H194" i="9"/>
  <c r="I194" i="9" s="1"/>
  <c r="M195" i="9" l="1"/>
  <c r="N195" i="9" s="1"/>
  <c r="B195" i="9"/>
  <c r="O195" i="9"/>
  <c r="E195" i="9" s="1"/>
  <c r="C195" i="9" l="1"/>
  <c r="P195" i="9"/>
  <c r="D195" i="9" l="1"/>
  <c r="Q195" i="9" l="1"/>
  <c r="R195" i="9" s="1"/>
  <c r="F195" i="9"/>
  <c r="G195" i="9" l="1"/>
  <c r="L196" i="9" l="1"/>
  <c r="H195" i="9"/>
  <c r="I195" i="9" s="1"/>
  <c r="O196" i="9" l="1"/>
  <c r="E196" i="9" s="1"/>
  <c r="B196" i="9"/>
  <c r="M196" i="9"/>
  <c r="N196" i="9" s="1"/>
  <c r="C196" i="9" l="1"/>
  <c r="P196" i="9"/>
  <c r="D196" i="9" l="1"/>
  <c r="Q196" i="9" l="1"/>
  <c r="R196" i="9" s="1"/>
  <c r="F196" i="9"/>
  <c r="G196" i="9" l="1"/>
  <c r="L197" i="9" l="1"/>
  <c r="H196" i="9"/>
  <c r="I196" i="9" s="1"/>
  <c r="M197" i="9" l="1"/>
  <c r="N197" i="9" s="1"/>
  <c r="B197" i="9"/>
  <c r="O197" i="9"/>
  <c r="E197" i="9" s="1"/>
  <c r="P197" i="9" l="1"/>
  <c r="C197" i="9"/>
  <c r="D197" i="9" l="1"/>
  <c r="Q197" i="9" l="1"/>
  <c r="R197" i="9" s="1"/>
  <c r="F197" i="9"/>
  <c r="G197" i="9" l="1"/>
  <c r="L198" i="9" l="1"/>
  <c r="H197" i="9"/>
  <c r="I197" i="9" s="1"/>
  <c r="B198" i="9" l="1"/>
  <c r="M198" i="9"/>
  <c r="N198" i="9" s="1"/>
  <c r="O198" i="9"/>
  <c r="E198" i="9" s="1"/>
  <c r="C198" i="9" l="1"/>
  <c r="P198" i="9"/>
  <c r="D198" i="9" l="1"/>
  <c r="Q198" i="9" l="1"/>
  <c r="R198" i="9" s="1"/>
  <c r="F198" i="9"/>
  <c r="G198" i="9" l="1"/>
  <c r="L199" i="9" l="1"/>
  <c r="H198" i="9"/>
  <c r="I198" i="9" s="1"/>
  <c r="B199" i="9" l="1"/>
  <c r="M199" i="9"/>
  <c r="N199" i="9" s="1"/>
  <c r="O199" i="9"/>
  <c r="E199" i="9" s="1"/>
  <c r="C199" i="9" l="1"/>
  <c r="P199" i="9"/>
  <c r="D199" i="9" l="1"/>
  <c r="Q199" i="9" l="1"/>
  <c r="R199" i="9" s="1"/>
  <c r="F199" i="9"/>
  <c r="G199" i="9" l="1"/>
  <c r="L200" i="9" l="1"/>
  <c r="H199" i="9"/>
  <c r="I199" i="9" s="1"/>
  <c r="B200" i="9" l="1"/>
  <c r="O200" i="9"/>
  <c r="E200" i="9" s="1"/>
  <c r="M200" i="9"/>
  <c r="N200" i="9" s="1"/>
  <c r="P200" i="9" l="1"/>
  <c r="C200" i="9"/>
  <c r="D200" i="9" l="1"/>
  <c r="Q200" i="9" l="1"/>
  <c r="R200" i="9" s="1"/>
  <c r="F200" i="9"/>
  <c r="G200" i="9" l="1"/>
  <c r="L201" i="9" l="1"/>
  <c r="H200" i="9"/>
  <c r="I200" i="9" s="1"/>
  <c r="O201" i="9" l="1"/>
  <c r="E201" i="9" s="1"/>
  <c r="B201" i="9"/>
  <c r="M201" i="9"/>
  <c r="N201" i="9" s="1"/>
  <c r="C201" i="9" l="1"/>
  <c r="P201" i="9"/>
  <c r="D201" i="9" l="1"/>
  <c r="Q201" i="9" l="1"/>
  <c r="R201" i="9" s="1"/>
  <c r="F201" i="9"/>
  <c r="G201" i="9" l="1"/>
  <c r="L202" i="9" l="1"/>
  <c r="H201" i="9"/>
  <c r="I201" i="9" s="1"/>
  <c r="B202" i="9" l="1"/>
  <c r="O202" i="9"/>
  <c r="E202" i="9" s="1"/>
  <c r="M202" i="9"/>
  <c r="N202" i="9" s="1"/>
  <c r="C202" i="9" l="1"/>
  <c r="P202" i="9"/>
  <c r="D202" i="9" l="1"/>
  <c r="Q202" i="9" l="1"/>
  <c r="R202" i="9" s="1"/>
  <c r="F202" i="9"/>
  <c r="G202" i="9" l="1"/>
  <c r="L203" i="9" l="1"/>
  <c r="H202" i="9"/>
  <c r="I202" i="9" s="1"/>
  <c r="O203" i="9" l="1"/>
  <c r="E203" i="9" s="1"/>
  <c r="B203" i="9"/>
  <c r="M203" i="9"/>
  <c r="N203" i="9" s="1"/>
  <c r="P203" i="9" l="1"/>
  <c r="C203" i="9"/>
  <c r="D203" i="9" l="1"/>
  <c r="Q203" i="9" l="1"/>
  <c r="R203" i="9" s="1"/>
  <c r="F203" i="9"/>
  <c r="G203" i="9" l="1"/>
  <c r="L204" i="9" l="1"/>
  <c r="H203" i="9"/>
  <c r="I203" i="9" s="1"/>
  <c r="M204" i="9" l="1"/>
  <c r="N204" i="9" s="1"/>
  <c r="O204" i="9"/>
  <c r="E204" i="9" s="1"/>
  <c r="B204" i="9"/>
  <c r="P204" i="9" l="1"/>
  <c r="C204" i="9"/>
  <c r="D204" i="9" l="1"/>
  <c r="Q204" i="9" l="1"/>
  <c r="R204" i="9" s="1"/>
  <c r="F204" i="9"/>
  <c r="G204" i="9" l="1"/>
  <c r="L205" i="9" l="1"/>
  <c r="H204" i="9"/>
  <c r="I204" i="9" s="1"/>
  <c r="B205" i="9" l="1"/>
  <c r="O205" i="9"/>
  <c r="E205" i="9" s="1"/>
  <c r="M205" i="9"/>
  <c r="N205" i="9" s="1"/>
  <c r="P205" i="9" l="1"/>
  <c r="C205" i="9"/>
  <c r="D205" i="9" l="1"/>
  <c r="Q205" i="9" l="1"/>
  <c r="R205" i="9" s="1"/>
  <c r="F205" i="9"/>
  <c r="G205" i="9" l="1"/>
  <c r="L206" i="9" l="1"/>
  <c r="H205" i="9"/>
  <c r="I205" i="9" s="1"/>
  <c r="B206" i="9" l="1"/>
  <c r="M206" i="9"/>
  <c r="N206" i="9" s="1"/>
  <c r="O206" i="9"/>
  <c r="E206" i="9" s="1"/>
  <c r="P206" i="9" l="1"/>
  <c r="C206" i="9"/>
  <c r="D206" i="9" l="1"/>
  <c r="Q206" i="9" l="1"/>
  <c r="R206" i="9" s="1"/>
  <c r="F206" i="9"/>
  <c r="G206" i="9" l="1"/>
  <c r="L207" i="9" l="1"/>
  <c r="H206" i="9"/>
  <c r="I206" i="9" s="1"/>
  <c r="B207" i="9" l="1"/>
  <c r="M207" i="9"/>
  <c r="N207" i="9" s="1"/>
  <c r="O207" i="9"/>
  <c r="E207" i="9" s="1"/>
  <c r="P207" i="9" l="1"/>
  <c r="C207" i="9"/>
  <c r="D207" i="9" l="1"/>
  <c r="Q207" i="9" l="1"/>
  <c r="R207" i="9" s="1"/>
  <c r="F207" i="9"/>
  <c r="G207" i="9" l="1"/>
  <c r="L208" i="9" l="1"/>
  <c r="H207" i="9"/>
  <c r="I207" i="9" s="1"/>
  <c r="B208" i="9" l="1"/>
  <c r="O208" i="9"/>
  <c r="E208" i="9" s="1"/>
  <c r="M208" i="9"/>
  <c r="N208" i="9" s="1"/>
  <c r="P208" i="9" l="1"/>
  <c r="C208" i="9"/>
  <c r="D208" i="9" l="1"/>
  <c r="Q208" i="9" l="1"/>
  <c r="R208" i="9" s="1"/>
  <c r="F208" i="9"/>
  <c r="G208" i="9" l="1"/>
  <c r="L209" i="9" l="1"/>
  <c r="H208" i="9"/>
  <c r="I208" i="9" s="1"/>
  <c r="B209" i="9" l="1"/>
  <c r="M209" i="9"/>
  <c r="N209" i="9" s="1"/>
  <c r="O209" i="9"/>
  <c r="E209" i="9" s="1"/>
  <c r="P209" i="9" l="1"/>
  <c r="C209" i="9"/>
  <c r="D209" i="9" l="1"/>
  <c r="Q209" i="9" l="1"/>
  <c r="R209" i="9" s="1"/>
  <c r="F209" i="9"/>
  <c r="G209" i="9" l="1"/>
  <c r="L210" i="9" l="1"/>
  <c r="H209" i="9"/>
  <c r="I209" i="9" s="1"/>
  <c r="M210" i="9" l="1"/>
  <c r="N210" i="9" s="1"/>
  <c r="B210" i="9"/>
  <c r="O210" i="9"/>
  <c r="E210" i="9" s="1"/>
  <c r="P210" i="9" l="1"/>
  <c r="C210" i="9"/>
  <c r="D210" i="9" l="1"/>
  <c r="Q210" i="9" l="1"/>
  <c r="R210" i="9" s="1"/>
  <c r="F210" i="9"/>
  <c r="G210" i="9" l="1"/>
  <c r="L211" i="9" l="1"/>
  <c r="H210" i="9"/>
  <c r="I210" i="9" s="1"/>
  <c r="B211" i="9" l="1"/>
  <c r="O211" i="9"/>
  <c r="E211" i="9" s="1"/>
  <c r="M211" i="9"/>
  <c r="N211" i="9" s="1"/>
  <c r="C211" i="9" l="1"/>
  <c r="P211" i="9"/>
  <c r="D211" i="9" l="1"/>
  <c r="Q211" i="9" l="1"/>
  <c r="R211" i="9" s="1"/>
  <c r="F211" i="9"/>
  <c r="G211" i="9" l="1"/>
  <c r="L212" i="9" l="1"/>
  <c r="H211" i="9"/>
  <c r="I211" i="9" s="1"/>
  <c r="M212" i="9" l="1"/>
  <c r="N212" i="9" s="1"/>
  <c r="B212" i="9"/>
  <c r="O212" i="9"/>
  <c r="E212" i="9" s="1"/>
  <c r="P212" i="9" l="1"/>
  <c r="C212" i="9"/>
  <c r="D212" i="9" l="1"/>
  <c r="Q212" i="9" l="1"/>
  <c r="R212" i="9" s="1"/>
  <c r="F212" i="9"/>
  <c r="G212" i="9" l="1"/>
  <c r="L213" i="9" l="1"/>
  <c r="H212" i="9"/>
  <c r="I212" i="9" s="1"/>
  <c r="M213" i="9" l="1"/>
  <c r="N213" i="9" s="1"/>
  <c r="B213" i="9"/>
  <c r="O213" i="9"/>
  <c r="E213" i="9" s="1"/>
  <c r="C213" i="9" l="1"/>
  <c r="P213" i="9"/>
  <c r="D213" i="9" l="1"/>
  <c r="Q213" i="9" l="1"/>
  <c r="R213" i="9" s="1"/>
  <c r="F213" i="9"/>
  <c r="G213" i="9" l="1"/>
  <c r="L214" i="9" l="1"/>
  <c r="H213" i="9"/>
  <c r="I213" i="9" s="1"/>
  <c r="B214" i="9" l="1"/>
  <c r="O214" i="9"/>
  <c r="E214" i="9" s="1"/>
  <c r="M214" i="9"/>
  <c r="N214" i="9" s="1"/>
  <c r="P214" i="9" l="1"/>
  <c r="C214" i="9"/>
  <c r="D214" i="9" l="1"/>
  <c r="Q214" i="9" l="1"/>
  <c r="R214" i="9" s="1"/>
  <c r="F214" i="9"/>
  <c r="G214" i="9" l="1"/>
  <c r="L215" i="9" l="1"/>
  <c r="H214" i="9"/>
  <c r="I214" i="9" s="1"/>
  <c r="O215" i="9" l="1"/>
  <c r="E215" i="9" s="1"/>
  <c r="B215" i="9"/>
  <c r="M215" i="9"/>
  <c r="N215" i="9" s="1"/>
  <c r="P215" i="9" l="1"/>
  <c r="C215" i="9"/>
  <c r="D215" i="9" l="1"/>
  <c r="Q215" i="9" l="1"/>
  <c r="R215" i="9" s="1"/>
  <c r="F215" i="9"/>
  <c r="G215" i="9" l="1"/>
  <c r="L216" i="9" l="1"/>
  <c r="H215" i="9"/>
  <c r="I215" i="9" s="1"/>
  <c r="O216" i="9" l="1"/>
  <c r="E216" i="9" s="1"/>
  <c r="B216" i="9"/>
  <c r="M216" i="9"/>
  <c r="N216" i="9" s="1"/>
  <c r="P216" i="9" l="1"/>
  <c r="C216" i="9"/>
  <c r="D216" i="9" l="1"/>
  <c r="Q216" i="9" l="1"/>
  <c r="R216" i="9" s="1"/>
  <c r="F216" i="9"/>
  <c r="G216" i="9" l="1"/>
  <c r="L217" i="9" l="1"/>
  <c r="H216" i="9"/>
  <c r="I216" i="9" s="1"/>
  <c r="O217" i="9" l="1"/>
  <c r="E217" i="9" s="1"/>
  <c r="B217" i="9"/>
  <c r="M217" i="9"/>
  <c r="N217" i="9" s="1"/>
  <c r="C217" i="9" l="1"/>
  <c r="P217" i="9"/>
  <c r="D217" i="9" l="1"/>
  <c r="Q217" i="9" l="1"/>
  <c r="R217" i="9" s="1"/>
  <c r="F217" i="9"/>
  <c r="G217" i="9" l="1"/>
  <c r="L218" i="9" l="1"/>
  <c r="H217" i="9"/>
  <c r="I217" i="9" s="1"/>
  <c r="B218" i="9" l="1"/>
  <c r="O218" i="9"/>
  <c r="E218" i="9" s="1"/>
  <c r="M218" i="9"/>
  <c r="N218" i="9" s="1"/>
  <c r="C218" i="9" l="1"/>
  <c r="P218" i="9"/>
  <c r="D218" i="9" l="1"/>
  <c r="Q218" i="9" l="1"/>
  <c r="R218" i="9" s="1"/>
  <c r="F218" i="9"/>
  <c r="G218" i="9" l="1"/>
  <c r="L219" i="9" l="1"/>
  <c r="H218" i="9"/>
  <c r="I218" i="9" s="1"/>
  <c r="B219" i="9" l="1"/>
  <c r="M219" i="9"/>
  <c r="N219" i="9" s="1"/>
  <c r="O219" i="9"/>
  <c r="E219" i="9" s="1"/>
  <c r="P219" i="9" l="1"/>
  <c r="C219" i="9"/>
  <c r="D219" i="9" l="1"/>
  <c r="Q219" i="9" l="1"/>
  <c r="R219" i="9" s="1"/>
  <c r="F219" i="9"/>
  <c r="G219" i="9" l="1"/>
  <c r="L220" i="9" l="1"/>
  <c r="H219" i="9"/>
  <c r="I219" i="9" s="1"/>
  <c r="M220" i="9" l="1"/>
  <c r="N220" i="9" s="1"/>
  <c r="B220" i="9"/>
  <c r="O220" i="9"/>
  <c r="E220" i="9" s="1"/>
  <c r="C220" i="9" l="1"/>
  <c r="P220" i="9"/>
  <c r="D220" i="9" l="1"/>
  <c r="Q220" i="9" l="1"/>
  <c r="R220" i="9" s="1"/>
  <c r="F220" i="9"/>
  <c r="G220" i="9" l="1"/>
  <c r="L221" i="9" l="1"/>
  <c r="H220" i="9"/>
  <c r="I220" i="9" s="1"/>
  <c r="B221" i="9" l="1"/>
  <c r="M221" i="9"/>
  <c r="N221" i="9" s="1"/>
  <c r="O221" i="9"/>
  <c r="E221" i="9" s="1"/>
  <c r="P221" i="9" l="1"/>
  <c r="C221" i="9"/>
  <c r="D221" i="9" l="1"/>
  <c r="Q221" i="9" l="1"/>
  <c r="R221" i="9" s="1"/>
  <c r="F221" i="9"/>
  <c r="G221" i="9" l="1"/>
  <c r="L222" i="9" l="1"/>
  <c r="H221" i="9"/>
  <c r="I221" i="9" s="1"/>
  <c r="M222" i="9" l="1"/>
  <c r="N222" i="9" s="1"/>
  <c r="O222" i="9"/>
  <c r="E222" i="9" s="1"/>
  <c r="B222" i="9"/>
  <c r="C222" i="9" l="1"/>
  <c r="P222" i="9"/>
  <c r="D222" i="9" l="1"/>
  <c r="Q222" i="9" l="1"/>
  <c r="R222" i="9" s="1"/>
  <c r="F222" i="9"/>
  <c r="G222" i="9" l="1"/>
  <c r="L223" i="9" l="1"/>
  <c r="H222" i="9"/>
  <c r="I222" i="9" s="1"/>
  <c r="B223" i="9" l="1"/>
  <c r="M223" i="9"/>
  <c r="N223" i="9" s="1"/>
  <c r="O223" i="9"/>
  <c r="E223" i="9" s="1"/>
  <c r="C223" i="9" l="1"/>
  <c r="P223" i="9"/>
  <c r="D223" i="9" l="1"/>
  <c r="Q223" i="9" l="1"/>
  <c r="R223" i="9" s="1"/>
  <c r="F223" i="9"/>
  <c r="G223" i="9" l="1"/>
  <c r="L224" i="9" l="1"/>
  <c r="H223" i="9"/>
  <c r="I223" i="9" s="1"/>
  <c r="O224" i="9" l="1"/>
  <c r="E224" i="9" s="1"/>
  <c r="M224" i="9"/>
  <c r="N224" i="9" s="1"/>
  <c r="B224" i="9"/>
  <c r="P224" i="9" l="1"/>
  <c r="C224" i="9"/>
  <c r="D224" i="9" l="1"/>
  <c r="Q224" i="9" l="1"/>
  <c r="R224" i="9" s="1"/>
  <c r="F224" i="9"/>
  <c r="G224" i="9" l="1"/>
  <c r="L225" i="9" l="1"/>
  <c r="H224" i="9"/>
  <c r="I224" i="9" s="1"/>
  <c r="B225" i="9" l="1"/>
  <c r="O225" i="9"/>
  <c r="E225" i="9" s="1"/>
  <c r="M225" i="9"/>
  <c r="N225" i="9" s="1"/>
  <c r="P225" i="9" l="1"/>
  <c r="C225" i="9"/>
  <c r="D225" i="9" l="1"/>
  <c r="Q225" i="9" l="1"/>
  <c r="R225" i="9" s="1"/>
  <c r="F225" i="9"/>
  <c r="G225" i="9" l="1"/>
  <c r="L226" i="9" l="1"/>
  <c r="H225" i="9"/>
  <c r="I225" i="9" s="1"/>
  <c r="B226" i="9" l="1"/>
  <c r="M226" i="9"/>
  <c r="N226" i="9" s="1"/>
  <c r="O226" i="9"/>
  <c r="E226" i="9" s="1"/>
  <c r="C226" i="9" l="1"/>
  <c r="P226" i="9"/>
  <c r="D226" i="9" l="1"/>
  <c r="Q226" i="9" l="1"/>
  <c r="R226" i="9" s="1"/>
  <c r="F226" i="9"/>
  <c r="G226" i="9" l="1"/>
  <c r="L227" i="9" l="1"/>
  <c r="H226" i="9"/>
  <c r="I226" i="9" s="1"/>
  <c r="B227" i="9" l="1"/>
  <c r="O227" i="9"/>
  <c r="E227" i="9" s="1"/>
  <c r="M227" i="9"/>
  <c r="N227" i="9" s="1"/>
  <c r="P227" i="9" l="1"/>
  <c r="C227" i="9"/>
  <c r="D227" i="9" l="1"/>
  <c r="Q227" i="9" l="1"/>
  <c r="R227" i="9" s="1"/>
  <c r="F227" i="9"/>
  <c r="G227" i="9" l="1"/>
  <c r="L228" i="9" l="1"/>
  <c r="H227" i="9"/>
  <c r="I227" i="9" s="1"/>
  <c r="M228" i="9" l="1"/>
  <c r="N228" i="9" s="1"/>
  <c r="B228" i="9"/>
  <c r="O228" i="9"/>
  <c r="E228" i="9" s="1"/>
  <c r="C228" i="9" l="1"/>
  <c r="P228" i="9"/>
  <c r="D228" i="9" l="1"/>
  <c r="Q228" i="9" l="1"/>
  <c r="R228" i="9" s="1"/>
  <c r="F228" i="9"/>
  <c r="G228" i="9" l="1"/>
  <c r="L229" i="9" l="1"/>
  <c r="H228" i="9"/>
  <c r="I228" i="9" s="1"/>
  <c r="B229" i="9" l="1"/>
  <c r="O229" i="9"/>
  <c r="E229" i="9" s="1"/>
  <c r="M229" i="9"/>
  <c r="N229" i="9" s="1"/>
  <c r="P229" i="9" l="1"/>
  <c r="C229" i="9"/>
  <c r="D229" i="9" l="1"/>
  <c r="Q229" i="9" l="1"/>
  <c r="R229" i="9" s="1"/>
  <c r="F229" i="9"/>
  <c r="G229" i="9" l="1"/>
  <c r="L230" i="9" l="1"/>
  <c r="H229" i="9"/>
  <c r="I229" i="9" s="1"/>
  <c r="M230" i="9" l="1"/>
  <c r="N230" i="9" s="1"/>
  <c r="B230" i="9"/>
  <c r="O230" i="9"/>
  <c r="E230" i="9" s="1"/>
  <c r="P230" i="9" l="1"/>
  <c r="C230" i="9"/>
  <c r="D230" i="9" l="1"/>
  <c r="Q230" i="9" l="1"/>
  <c r="R230" i="9" s="1"/>
  <c r="F230" i="9"/>
  <c r="G230" i="9" l="1"/>
  <c r="L231" i="9" l="1"/>
  <c r="H230" i="9"/>
  <c r="I230" i="9" s="1"/>
  <c r="B231" i="9" l="1"/>
  <c r="M231" i="9"/>
  <c r="N231" i="9" s="1"/>
  <c r="O231" i="9"/>
  <c r="E231" i="9" s="1"/>
  <c r="P231" i="9" l="1"/>
  <c r="C231" i="9"/>
  <c r="D231" i="9" l="1"/>
  <c r="Q231" i="9" l="1"/>
  <c r="R231" i="9" s="1"/>
  <c r="F231" i="9"/>
  <c r="G231" i="9" l="1"/>
  <c r="L232" i="9" l="1"/>
  <c r="H231" i="9"/>
  <c r="I231" i="9" s="1"/>
  <c r="B232" i="9" l="1"/>
  <c r="O232" i="9"/>
  <c r="E232" i="9" s="1"/>
  <c r="M232" i="9"/>
  <c r="N232" i="9" s="1"/>
  <c r="P232" i="9" l="1"/>
  <c r="C232" i="9"/>
  <c r="D232" i="9" l="1"/>
  <c r="Q232" i="9" l="1"/>
  <c r="R232" i="9" s="1"/>
  <c r="F232" i="9"/>
  <c r="G232" i="9" l="1"/>
  <c r="L233" i="9" l="1"/>
  <c r="H232" i="9"/>
  <c r="I232" i="9" s="1"/>
  <c r="B233" i="9" l="1"/>
  <c r="O233" i="9"/>
  <c r="E233" i="9" s="1"/>
  <c r="M233" i="9"/>
  <c r="N233" i="9" s="1"/>
  <c r="C233" i="9" l="1"/>
  <c r="P233" i="9"/>
  <c r="D233" i="9" l="1"/>
  <c r="Q233" i="9" l="1"/>
  <c r="R233" i="9" s="1"/>
  <c r="F233" i="9"/>
  <c r="G233" i="9" l="1"/>
  <c r="L234" i="9" l="1"/>
  <c r="H233" i="9"/>
  <c r="I233" i="9" s="1"/>
  <c r="B234" i="9" l="1"/>
  <c r="O234" i="9"/>
  <c r="E234" i="9" s="1"/>
  <c r="M234" i="9"/>
  <c r="N234" i="9" s="1"/>
  <c r="C234" i="9" l="1"/>
  <c r="P234" i="9"/>
  <c r="D234" i="9" l="1"/>
  <c r="Q234" i="9" l="1"/>
  <c r="R234" i="9" s="1"/>
  <c r="F234" i="9"/>
  <c r="G234" i="9" l="1"/>
  <c r="L235" i="9" l="1"/>
  <c r="H234" i="9"/>
  <c r="I234" i="9" s="1"/>
  <c r="O235" i="9" l="1"/>
  <c r="E235" i="9" s="1"/>
  <c r="B235" i="9"/>
  <c r="M235" i="9"/>
  <c r="N235" i="9" s="1"/>
  <c r="P235" i="9" l="1"/>
  <c r="C235" i="9"/>
  <c r="D235" i="9" l="1"/>
  <c r="Q235" i="9" l="1"/>
  <c r="R235" i="9" s="1"/>
  <c r="F235" i="9"/>
  <c r="G235" i="9" l="1"/>
  <c r="L236" i="9" l="1"/>
  <c r="H235" i="9"/>
  <c r="I235" i="9" s="1"/>
  <c r="B236" i="9" l="1"/>
  <c r="O236" i="9"/>
  <c r="E236" i="9" s="1"/>
  <c r="M236" i="9"/>
  <c r="N236" i="9" s="1"/>
  <c r="C236" i="9" l="1"/>
  <c r="P236" i="9"/>
  <c r="D236" i="9" l="1"/>
  <c r="Q236" i="9" l="1"/>
  <c r="R236" i="9" s="1"/>
  <c r="F236" i="9"/>
  <c r="G236" i="9" l="1"/>
  <c r="L237" i="9" l="1"/>
  <c r="H236" i="9"/>
  <c r="I236" i="9" s="1"/>
  <c r="O237" i="9" l="1"/>
  <c r="E237" i="9" s="1"/>
  <c r="B237" i="9"/>
  <c r="M237" i="9"/>
  <c r="N237" i="9" s="1"/>
  <c r="P237" i="9" l="1"/>
  <c r="C237" i="9"/>
  <c r="D237" i="9" l="1"/>
  <c r="Q237" i="9" l="1"/>
  <c r="R237" i="9" s="1"/>
  <c r="F237" i="9"/>
  <c r="G237" i="9" l="1"/>
  <c r="L238" i="9" l="1"/>
  <c r="H237" i="9"/>
  <c r="I237" i="9" s="1"/>
  <c r="O238" i="9" l="1"/>
  <c r="E238" i="9" s="1"/>
  <c r="M238" i="9"/>
  <c r="N238" i="9" s="1"/>
  <c r="B238" i="9"/>
  <c r="C238" i="9" l="1"/>
  <c r="P238" i="9"/>
  <c r="D238" i="9" l="1"/>
  <c r="Q238" i="9" l="1"/>
  <c r="R238" i="9" s="1"/>
  <c r="F238" i="9"/>
  <c r="G238" i="9" l="1"/>
  <c r="L239" i="9" l="1"/>
  <c r="H238" i="9"/>
  <c r="I238" i="9" s="1"/>
  <c r="M239" i="9" l="1"/>
  <c r="N239" i="9" s="1"/>
  <c r="B239" i="9"/>
  <c r="O239" i="9"/>
  <c r="E239" i="9" s="1"/>
  <c r="C239" i="9" l="1"/>
  <c r="P239" i="9"/>
  <c r="D239" i="9" l="1"/>
  <c r="Q239" i="9" l="1"/>
  <c r="R239" i="9" s="1"/>
  <c r="F239" i="9"/>
  <c r="G239" i="9" l="1"/>
  <c r="L240" i="9" l="1"/>
  <c r="H239" i="9"/>
  <c r="I239" i="9" s="1"/>
  <c r="O240" i="9" l="1"/>
  <c r="E240" i="9" s="1"/>
  <c r="B240" i="9"/>
  <c r="M240" i="9"/>
  <c r="N240" i="9" s="1"/>
  <c r="C240" i="9" l="1"/>
  <c r="P240" i="9"/>
  <c r="D240" i="9" l="1"/>
  <c r="Q240" i="9" l="1"/>
  <c r="R240" i="9" s="1"/>
  <c r="F240" i="9"/>
  <c r="G240" i="9" l="1"/>
  <c r="L241" i="9" l="1"/>
  <c r="H240" i="9"/>
  <c r="I240" i="9" s="1"/>
  <c r="B241" i="9" l="1"/>
  <c r="M241" i="9"/>
  <c r="N241" i="9" s="1"/>
  <c r="O241" i="9"/>
  <c r="E241" i="9" s="1"/>
  <c r="C241" i="9" l="1"/>
  <c r="P241" i="9"/>
  <c r="D241" i="9" l="1"/>
  <c r="Q241" i="9" l="1"/>
  <c r="R241" i="9" s="1"/>
  <c r="F241" i="9"/>
  <c r="G241" i="9" l="1"/>
  <c r="L242" i="9" l="1"/>
  <c r="H241" i="9"/>
  <c r="I241" i="9" s="1"/>
  <c r="B242" i="9" l="1"/>
  <c r="M242" i="9"/>
  <c r="N242" i="9" s="1"/>
  <c r="O242" i="9"/>
  <c r="E242" i="9" s="1"/>
  <c r="C242" i="9" l="1"/>
  <c r="P242" i="9"/>
  <c r="D242" i="9" l="1"/>
  <c r="Q242" i="9" l="1"/>
  <c r="R242" i="9" s="1"/>
  <c r="F242" i="9"/>
  <c r="G242" i="9" l="1"/>
  <c r="L243" i="9" l="1"/>
  <c r="H242" i="9"/>
  <c r="I242" i="9" s="1"/>
  <c r="B243" i="9" l="1"/>
  <c r="O243" i="9"/>
  <c r="E243" i="9" s="1"/>
  <c r="M243" i="9"/>
  <c r="N243" i="9" s="1"/>
  <c r="C243" i="9" l="1"/>
  <c r="P243" i="9"/>
  <c r="D243" i="9" l="1"/>
  <c r="Q243" i="9" l="1"/>
  <c r="R243" i="9" s="1"/>
  <c r="F243" i="9"/>
  <c r="G243" i="9" l="1"/>
  <c r="L244" i="9" l="1"/>
  <c r="H243" i="9"/>
  <c r="I243" i="9" s="1"/>
  <c r="O244" i="9" l="1"/>
  <c r="E244" i="9" s="1"/>
  <c r="B244" i="9"/>
  <c r="M244" i="9"/>
  <c r="N244" i="9" s="1"/>
  <c r="C244" i="9" l="1"/>
  <c r="P244" i="9"/>
  <c r="D244" i="9" l="1"/>
  <c r="Q244" i="9" l="1"/>
  <c r="R244" i="9" s="1"/>
  <c r="F244" i="9"/>
  <c r="G244" i="9" l="1"/>
  <c r="L245" i="9" l="1"/>
  <c r="H244" i="9"/>
  <c r="I244" i="9" s="1"/>
  <c r="B245" i="9" l="1"/>
  <c r="O245" i="9"/>
  <c r="E245" i="9" s="1"/>
  <c r="M245" i="9"/>
  <c r="N245" i="9" s="1"/>
  <c r="C245" i="9" l="1"/>
  <c r="P245" i="9"/>
  <c r="D245" i="9" l="1"/>
  <c r="Q245" i="9" l="1"/>
  <c r="R245" i="9" s="1"/>
  <c r="F245" i="9"/>
  <c r="G245" i="9" l="1"/>
  <c r="L246" i="9" l="1"/>
  <c r="H245" i="9"/>
  <c r="I245" i="9" s="1"/>
  <c r="M246" i="9" l="1"/>
  <c r="N246" i="9" s="1"/>
  <c r="O246" i="9"/>
  <c r="E246" i="9" s="1"/>
  <c r="B246" i="9"/>
  <c r="C246" i="9" l="1"/>
  <c r="P246" i="9"/>
  <c r="D246" i="9" l="1"/>
  <c r="Q246" i="9" l="1"/>
  <c r="R246" i="9" s="1"/>
  <c r="F246" i="9"/>
  <c r="G246" i="9" l="1"/>
  <c r="L247" i="9" l="1"/>
  <c r="H246" i="9"/>
  <c r="I246" i="9" s="1"/>
  <c r="O247" i="9" l="1"/>
  <c r="E247" i="9" s="1"/>
  <c r="B247" i="9"/>
  <c r="M247" i="9"/>
  <c r="N247" i="9" s="1"/>
  <c r="P247" i="9" l="1"/>
  <c r="C247" i="9"/>
  <c r="D247" i="9" l="1"/>
  <c r="Q247" i="9" l="1"/>
  <c r="R247" i="9" s="1"/>
  <c r="F247" i="9"/>
  <c r="G247" i="9" l="1"/>
  <c r="L248" i="9" l="1"/>
  <c r="H247" i="9"/>
  <c r="I247" i="9" s="1"/>
  <c r="O248" i="9" l="1"/>
  <c r="E248" i="9" s="1"/>
  <c r="M248" i="9"/>
  <c r="N248" i="9" s="1"/>
  <c r="B248" i="9"/>
  <c r="C248" i="9" l="1"/>
  <c r="P248" i="9"/>
  <c r="D248" i="9" l="1"/>
  <c r="Q248" i="9" l="1"/>
  <c r="R248" i="9" s="1"/>
  <c r="F248" i="9"/>
  <c r="G248" i="9" l="1"/>
  <c r="L249" i="9" l="1"/>
  <c r="H248" i="9"/>
  <c r="I248" i="9" s="1"/>
  <c r="B249" i="9" l="1"/>
  <c r="M249" i="9"/>
  <c r="N249" i="9" s="1"/>
  <c r="O249" i="9"/>
  <c r="E249" i="9" s="1"/>
  <c r="P249" i="9" l="1"/>
  <c r="C249" i="9"/>
  <c r="D249" i="9" l="1"/>
  <c r="Q249" i="9" l="1"/>
  <c r="R249" i="9" s="1"/>
  <c r="F249" i="9"/>
  <c r="G249" i="9" l="1"/>
  <c r="L250" i="9" l="1"/>
  <c r="H249" i="9"/>
  <c r="I249" i="9" s="1"/>
  <c r="O250" i="9" l="1"/>
  <c r="E250" i="9" s="1"/>
  <c r="M250" i="9"/>
  <c r="N250" i="9" s="1"/>
  <c r="B250" i="9"/>
  <c r="P250" i="9" l="1"/>
  <c r="C250" i="9"/>
  <c r="D250" i="9" l="1"/>
  <c r="Q250" i="9" l="1"/>
  <c r="R250" i="9" s="1"/>
  <c r="F250" i="9"/>
  <c r="G250" i="9" l="1"/>
  <c r="L251" i="9" l="1"/>
  <c r="H250" i="9"/>
  <c r="I250" i="9" s="1"/>
  <c r="B251" i="9" l="1"/>
  <c r="M251" i="9"/>
  <c r="N251" i="9" s="1"/>
  <c r="O251" i="9"/>
  <c r="E251" i="9" s="1"/>
  <c r="P251" i="9" l="1"/>
  <c r="C251" i="9"/>
  <c r="D251" i="9" l="1"/>
  <c r="Q251" i="9" l="1"/>
  <c r="R251" i="9" s="1"/>
  <c r="F251" i="9"/>
  <c r="G251" i="9" l="1"/>
  <c r="L252" i="9" l="1"/>
  <c r="H251" i="9"/>
  <c r="I251" i="9" s="1"/>
  <c r="O252" i="9" l="1"/>
  <c r="E252" i="9" s="1"/>
  <c r="M252" i="9"/>
  <c r="N252" i="9" s="1"/>
  <c r="B252" i="9"/>
  <c r="C252" i="9" l="1"/>
  <c r="P252" i="9"/>
  <c r="D252" i="9" l="1"/>
  <c r="Q252" i="9" l="1"/>
  <c r="R252" i="9" s="1"/>
  <c r="F252" i="9"/>
  <c r="G252" i="9" l="1"/>
  <c r="L253" i="9" l="1"/>
  <c r="H252" i="9"/>
  <c r="I252" i="9" s="1"/>
  <c r="M253" i="9" l="1"/>
  <c r="N253" i="9" s="1"/>
  <c r="O253" i="9"/>
  <c r="E253" i="9" s="1"/>
  <c r="B253" i="9"/>
  <c r="P253" i="9" l="1"/>
  <c r="C253" i="9"/>
  <c r="D253" i="9" l="1"/>
  <c r="Q253" i="9" l="1"/>
  <c r="R253" i="9" s="1"/>
  <c r="F253" i="9"/>
  <c r="G253" i="9" l="1"/>
  <c r="L254" i="9" l="1"/>
  <c r="H253" i="9"/>
  <c r="I253" i="9" s="1"/>
  <c r="B254" i="9" l="1"/>
  <c r="O254" i="9"/>
  <c r="E254" i="9" s="1"/>
  <c r="M254" i="9"/>
  <c r="N254" i="9" s="1"/>
  <c r="C254" i="9" l="1"/>
  <c r="P254" i="9"/>
  <c r="D254" i="9" l="1"/>
  <c r="Q254" i="9" l="1"/>
  <c r="R254" i="9" s="1"/>
  <c r="F254" i="9"/>
  <c r="G254" i="9" l="1"/>
  <c r="L255" i="9" l="1"/>
  <c r="H254" i="9"/>
  <c r="I254" i="9" s="1"/>
  <c r="O255" i="9" l="1"/>
  <c r="E255" i="9" s="1"/>
  <c r="B255" i="9"/>
  <c r="M255" i="9"/>
  <c r="N255" i="9" s="1"/>
  <c r="P255" i="9" l="1"/>
  <c r="C255" i="9"/>
  <c r="D255" i="9" l="1"/>
  <c r="Q255" i="9" l="1"/>
  <c r="R255" i="9" s="1"/>
  <c r="F255" i="9"/>
  <c r="G255" i="9" l="1"/>
  <c r="L256" i="9" l="1"/>
  <c r="H255" i="9"/>
  <c r="I255" i="9" s="1"/>
  <c r="O256" i="9" l="1"/>
  <c r="E256" i="9" s="1"/>
  <c r="B256" i="9"/>
  <c r="M256" i="9"/>
  <c r="N256" i="9" s="1"/>
  <c r="P256" i="9" l="1"/>
  <c r="C256" i="9"/>
  <c r="D256" i="9" l="1"/>
  <c r="Q256" i="9" l="1"/>
  <c r="R256" i="9" s="1"/>
  <c r="F256" i="9"/>
  <c r="G256" i="9" l="1"/>
  <c r="L257" i="9" l="1"/>
  <c r="H256" i="9"/>
  <c r="I256" i="9" s="1"/>
  <c r="O257" i="9" l="1"/>
  <c r="E257" i="9" s="1"/>
  <c r="B257" i="9"/>
  <c r="M257" i="9"/>
  <c r="N257" i="9" s="1"/>
  <c r="P257" i="9" l="1"/>
  <c r="C257" i="9"/>
  <c r="D257" i="9" l="1"/>
  <c r="Q257" i="9" l="1"/>
  <c r="R257" i="9" s="1"/>
  <c r="F257" i="9"/>
  <c r="G257" i="9" l="1"/>
  <c r="L258" i="9" l="1"/>
  <c r="H257" i="9"/>
  <c r="I257" i="9" s="1"/>
  <c r="M258" i="9" l="1"/>
  <c r="N258" i="9" s="1"/>
  <c r="B258" i="9"/>
  <c r="O258" i="9"/>
  <c r="E258" i="9" s="1"/>
  <c r="C258" i="9" l="1"/>
  <c r="P258" i="9"/>
  <c r="D258" i="9" l="1"/>
  <c r="Q258" i="9" l="1"/>
  <c r="R258" i="9" s="1"/>
  <c r="F258" i="9"/>
  <c r="G258" i="9" l="1"/>
  <c r="L259" i="9" l="1"/>
  <c r="H258" i="9"/>
  <c r="I258" i="9" s="1"/>
  <c r="B259" i="9" l="1"/>
  <c r="O259" i="9"/>
  <c r="E259" i="9" s="1"/>
  <c r="M259" i="9"/>
  <c r="N259" i="9" s="1"/>
  <c r="C259" i="9" l="1"/>
  <c r="P259" i="9"/>
  <c r="D259" i="9" l="1"/>
  <c r="Q259" i="9" l="1"/>
  <c r="R259" i="9" s="1"/>
  <c r="F259" i="9"/>
  <c r="G259" i="9" l="1"/>
  <c r="L260" i="9" l="1"/>
  <c r="H259" i="9"/>
  <c r="I259" i="9" s="1"/>
  <c r="M260" i="9" l="1"/>
  <c r="N260" i="9" s="1"/>
  <c r="B260" i="9"/>
  <c r="O260" i="9"/>
  <c r="E260" i="9" s="1"/>
  <c r="P260" i="9" l="1"/>
  <c r="C260" i="9"/>
  <c r="D260" i="9" l="1"/>
  <c r="Q260" i="9" l="1"/>
  <c r="R260" i="9" s="1"/>
  <c r="F260" i="9"/>
  <c r="G260" i="9" l="1"/>
  <c r="L261" i="9" l="1"/>
  <c r="H260" i="9"/>
  <c r="I260" i="9" s="1"/>
  <c r="B261" i="9" l="1"/>
  <c r="O261" i="9"/>
  <c r="E261" i="9" s="1"/>
  <c r="M261" i="9"/>
  <c r="N261" i="9" s="1"/>
  <c r="P261" i="9" l="1"/>
  <c r="C261" i="9"/>
  <c r="D261" i="9" l="1"/>
  <c r="Q261" i="9" l="1"/>
  <c r="R261" i="9" s="1"/>
  <c r="F261" i="9"/>
  <c r="G261" i="9" l="1"/>
  <c r="L262" i="9" l="1"/>
  <c r="H261" i="9"/>
  <c r="I261" i="9" s="1"/>
  <c r="O262" i="9" l="1"/>
  <c r="E262" i="9" s="1"/>
  <c r="M262" i="9"/>
  <c r="N262" i="9" s="1"/>
  <c r="B262" i="9"/>
  <c r="C262" i="9" l="1"/>
  <c r="P262" i="9"/>
  <c r="D262" i="9" l="1"/>
  <c r="Q262" i="9" l="1"/>
  <c r="R262" i="9" s="1"/>
  <c r="F262" i="9"/>
  <c r="G262" i="9" l="1"/>
  <c r="L263" i="9" l="1"/>
  <c r="H262" i="9"/>
  <c r="I262" i="9" s="1"/>
  <c r="M263" i="9" l="1"/>
  <c r="N263" i="9" s="1"/>
  <c r="B263" i="9"/>
  <c r="O263" i="9"/>
  <c r="E263" i="9" s="1"/>
  <c r="C263" i="9" l="1"/>
  <c r="P263" i="9"/>
  <c r="D263" i="9" l="1"/>
  <c r="Q263" i="9" l="1"/>
  <c r="R263" i="9" s="1"/>
  <c r="F263" i="9"/>
  <c r="G263" i="9" l="1"/>
  <c r="L264" i="9" l="1"/>
  <c r="H263" i="9"/>
  <c r="I263" i="9" s="1"/>
  <c r="B264" i="9" l="1"/>
  <c r="O264" i="9"/>
  <c r="E264" i="9" s="1"/>
  <c r="M264" i="9"/>
  <c r="N264" i="9" s="1"/>
  <c r="C264" i="9" l="1"/>
  <c r="P264" i="9"/>
  <c r="D264" i="9" l="1"/>
  <c r="Q264" i="9" l="1"/>
  <c r="R264" i="9" s="1"/>
  <c r="F264" i="9"/>
  <c r="G264" i="9" l="1"/>
  <c r="L265" i="9" l="1"/>
  <c r="H264" i="9"/>
  <c r="I264" i="9" s="1"/>
  <c r="M265" i="9" l="1"/>
  <c r="N265" i="9" s="1"/>
  <c r="B265" i="9"/>
  <c r="O265" i="9"/>
  <c r="E265" i="9" s="1"/>
  <c r="P265" i="9" l="1"/>
  <c r="C265" i="9"/>
  <c r="D265" i="9" l="1"/>
  <c r="Q265" i="9" l="1"/>
  <c r="R265" i="9" s="1"/>
  <c r="F265" i="9"/>
  <c r="G265" i="9" l="1"/>
  <c r="L266" i="9" l="1"/>
  <c r="H265" i="9"/>
  <c r="I265" i="9" s="1"/>
  <c r="M266" i="9" l="1"/>
  <c r="N266" i="9" s="1"/>
  <c r="O266" i="9"/>
  <c r="E266" i="9" s="1"/>
  <c r="B266" i="9"/>
  <c r="C266" i="9" l="1"/>
  <c r="P266" i="9"/>
  <c r="D266" i="9" l="1"/>
  <c r="Q266" i="9" l="1"/>
  <c r="R266" i="9" s="1"/>
  <c r="F266" i="9"/>
  <c r="G266" i="9" l="1"/>
  <c r="L267" i="9" l="1"/>
  <c r="H266" i="9"/>
  <c r="I266" i="9" s="1"/>
  <c r="B267" i="9" l="1"/>
  <c r="O267" i="9"/>
  <c r="E267" i="9" s="1"/>
  <c r="M267" i="9"/>
  <c r="N267" i="9" s="1"/>
  <c r="C267" i="9" l="1"/>
  <c r="P267" i="9"/>
  <c r="D267" i="9" l="1"/>
  <c r="Q267" i="9" l="1"/>
  <c r="R267" i="9" s="1"/>
  <c r="F267" i="9"/>
  <c r="G267" i="9" l="1"/>
  <c r="L268" i="9" l="1"/>
  <c r="H267" i="9"/>
  <c r="I267" i="9" s="1"/>
  <c r="O268" i="9" l="1"/>
  <c r="E268" i="9" s="1"/>
  <c r="B268" i="9"/>
  <c r="M268" i="9"/>
  <c r="N268" i="9" s="1"/>
  <c r="P268" i="9" l="1"/>
  <c r="C268" i="9"/>
  <c r="D268" i="9" l="1"/>
  <c r="Q268" i="9" l="1"/>
  <c r="R268" i="9" s="1"/>
  <c r="F268" i="9"/>
  <c r="G268" i="9" l="1"/>
  <c r="L269" i="9" l="1"/>
  <c r="H268" i="9"/>
  <c r="I268" i="9" s="1"/>
  <c r="O269" i="9" l="1"/>
  <c r="E269" i="9" s="1"/>
  <c r="M269" i="9"/>
  <c r="N269" i="9" s="1"/>
  <c r="B269" i="9"/>
  <c r="C269" i="9" l="1"/>
  <c r="P269" i="9"/>
  <c r="D269" i="9" l="1"/>
  <c r="Q269" i="9" l="1"/>
  <c r="R269" i="9" s="1"/>
  <c r="F269" i="9"/>
  <c r="G269" i="9" l="1"/>
  <c r="L270" i="9" l="1"/>
  <c r="H269" i="9"/>
  <c r="I269" i="9" s="1"/>
  <c r="O270" i="9" l="1"/>
  <c r="E270" i="9" s="1"/>
  <c r="M270" i="9"/>
  <c r="N270" i="9" s="1"/>
  <c r="B270" i="9"/>
  <c r="P270" i="9" l="1"/>
  <c r="C270" i="9"/>
  <c r="D270" i="9" l="1"/>
  <c r="Q270" i="9" l="1"/>
  <c r="R270" i="9" s="1"/>
  <c r="F270" i="9"/>
  <c r="G270" i="9" l="1"/>
  <c r="L271" i="9" l="1"/>
  <c r="H270" i="9"/>
  <c r="I270" i="9" s="1"/>
  <c r="M271" i="9" l="1"/>
  <c r="N271" i="9" s="1"/>
  <c r="O271" i="9"/>
  <c r="E271" i="9" s="1"/>
  <c r="B271" i="9"/>
  <c r="C271" i="9" l="1"/>
  <c r="P271" i="9"/>
  <c r="D271" i="9" l="1"/>
  <c r="Q271" i="9" l="1"/>
  <c r="R271" i="9" s="1"/>
  <c r="F271" i="9"/>
  <c r="G271" i="9" l="1"/>
  <c r="L272" i="9" l="1"/>
  <c r="H271" i="9"/>
  <c r="I271" i="9" s="1"/>
  <c r="O272" i="9" l="1"/>
  <c r="E272" i="9" s="1"/>
  <c r="M272" i="9"/>
  <c r="N272" i="9" s="1"/>
  <c r="B272" i="9"/>
  <c r="C272" i="9" l="1"/>
  <c r="P272" i="9"/>
  <c r="D272" i="9" l="1"/>
  <c r="Q272" i="9" l="1"/>
  <c r="R272" i="9" s="1"/>
  <c r="F272" i="9"/>
  <c r="G272" i="9" l="1"/>
  <c r="L273" i="9" l="1"/>
  <c r="H272" i="9"/>
  <c r="I272" i="9" s="1"/>
  <c r="O273" i="9" l="1"/>
  <c r="E273" i="9" s="1"/>
  <c r="B273" i="9"/>
  <c r="M273" i="9"/>
  <c r="N273" i="9" s="1"/>
  <c r="P273" i="9" l="1"/>
  <c r="C273" i="9"/>
  <c r="D273" i="9" l="1"/>
  <c r="Q273" i="9" l="1"/>
  <c r="R273" i="9" s="1"/>
  <c r="F273" i="9"/>
  <c r="G273" i="9" l="1"/>
  <c r="L274" i="9" l="1"/>
  <c r="H273" i="9"/>
  <c r="I273" i="9" s="1"/>
  <c r="M274" i="9" l="1"/>
  <c r="N274" i="9" s="1"/>
  <c r="O274" i="9"/>
  <c r="E274" i="9" s="1"/>
  <c r="B274" i="9"/>
  <c r="C274" i="9" l="1"/>
  <c r="P274" i="9"/>
  <c r="D274" i="9" l="1"/>
  <c r="Q274" i="9" l="1"/>
  <c r="R274" i="9" s="1"/>
  <c r="F274" i="9"/>
  <c r="G274" i="9" l="1"/>
  <c r="L275" i="9" l="1"/>
  <c r="H274" i="9"/>
  <c r="I274" i="9" s="1"/>
  <c r="B275" i="9" l="1"/>
  <c r="O275" i="9"/>
  <c r="E275" i="9" s="1"/>
  <c r="M275" i="9"/>
  <c r="N275" i="9" s="1"/>
  <c r="C275" i="9" l="1"/>
  <c r="P275" i="9"/>
  <c r="D275" i="9" l="1"/>
  <c r="Q275" i="9" l="1"/>
  <c r="R275" i="9" s="1"/>
  <c r="F275" i="9"/>
  <c r="G275" i="9" l="1"/>
  <c r="L276" i="9" l="1"/>
  <c r="H275" i="9"/>
  <c r="I275" i="9" s="1"/>
  <c r="O276" i="9" l="1"/>
  <c r="E276" i="9" s="1"/>
  <c r="M276" i="9"/>
  <c r="N276" i="9" s="1"/>
  <c r="B276" i="9"/>
  <c r="P276" i="9" l="1"/>
  <c r="C276" i="9"/>
  <c r="D276" i="9" l="1"/>
  <c r="Q276" i="9" l="1"/>
  <c r="R276" i="9" s="1"/>
  <c r="F276" i="9"/>
  <c r="G276" i="9" l="1"/>
  <c r="L277" i="9" l="1"/>
  <c r="H276" i="9"/>
  <c r="I276" i="9" s="1"/>
  <c r="B277" i="9" l="1"/>
  <c r="M277" i="9"/>
  <c r="N277" i="9" s="1"/>
  <c r="O277" i="9"/>
  <c r="E277" i="9" s="1"/>
  <c r="P277" i="9" l="1"/>
  <c r="C277" i="9"/>
  <c r="D277" i="9" l="1"/>
  <c r="Q277" i="9" l="1"/>
  <c r="R277" i="9" s="1"/>
  <c r="F277" i="9"/>
  <c r="G277" i="9" l="1"/>
  <c r="L278" i="9" l="1"/>
  <c r="H277" i="9"/>
  <c r="I277" i="9" s="1"/>
  <c r="B278" i="9" l="1"/>
  <c r="O278" i="9"/>
  <c r="E278" i="9" s="1"/>
  <c r="M278" i="9"/>
  <c r="N278" i="9" s="1"/>
  <c r="C278" i="9" l="1"/>
  <c r="P278" i="9"/>
  <c r="D278" i="9" l="1"/>
  <c r="Q278" i="9" l="1"/>
  <c r="R278" i="9" s="1"/>
  <c r="F278" i="9"/>
  <c r="G278" i="9" l="1"/>
  <c r="L279" i="9" l="1"/>
  <c r="H278" i="9"/>
  <c r="I278" i="9" s="1"/>
  <c r="B279" i="9" l="1"/>
  <c r="O279" i="9"/>
  <c r="E279" i="9" s="1"/>
  <c r="M279" i="9"/>
  <c r="N279" i="9" s="1"/>
  <c r="C279" i="9" l="1"/>
  <c r="P279" i="9"/>
  <c r="D279" i="9" l="1"/>
  <c r="Q279" i="9" l="1"/>
  <c r="R279" i="9" s="1"/>
  <c r="F279" i="9"/>
  <c r="G279" i="9" l="1"/>
  <c r="L280" i="9" l="1"/>
  <c r="H279" i="9"/>
  <c r="I279" i="9" s="1"/>
  <c r="B280" i="9" l="1"/>
  <c r="O280" i="9"/>
  <c r="E280" i="9" s="1"/>
  <c r="M280" i="9"/>
  <c r="N280" i="9" s="1"/>
  <c r="P280" i="9" l="1"/>
  <c r="C280" i="9"/>
  <c r="D280" i="9" l="1"/>
  <c r="Q280" i="9" l="1"/>
  <c r="R280" i="9" s="1"/>
  <c r="F280" i="9"/>
  <c r="G280" i="9" l="1"/>
  <c r="L281" i="9" l="1"/>
  <c r="H280" i="9"/>
  <c r="I280" i="9" s="1"/>
  <c r="B281" i="9" l="1"/>
  <c r="M281" i="9"/>
  <c r="N281" i="9" s="1"/>
  <c r="O281" i="9"/>
  <c r="E281" i="9" s="1"/>
  <c r="C281" i="9" l="1"/>
  <c r="P281" i="9"/>
  <c r="D281" i="9" l="1"/>
  <c r="Q281" i="9" l="1"/>
  <c r="R281" i="9" s="1"/>
  <c r="F281" i="9"/>
  <c r="G281" i="9" l="1"/>
  <c r="L282" i="9" l="1"/>
  <c r="H281" i="9"/>
  <c r="I281" i="9" s="1"/>
  <c r="M282" i="9" l="1"/>
  <c r="N282" i="9" s="1"/>
  <c r="B282" i="9"/>
  <c r="O282" i="9"/>
  <c r="E282" i="9" s="1"/>
  <c r="P282" i="9" l="1"/>
  <c r="C282" i="9"/>
  <c r="D282" i="9" l="1"/>
  <c r="Q282" i="9" l="1"/>
  <c r="R282" i="9" s="1"/>
  <c r="F282" i="9"/>
  <c r="G282" i="9" l="1"/>
  <c r="L283" i="9" l="1"/>
  <c r="H282" i="9"/>
  <c r="I282" i="9" s="1"/>
  <c r="M283" i="9" l="1"/>
  <c r="N283" i="9" s="1"/>
  <c r="B283" i="9"/>
  <c r="O283" i="9"/>
  <c r="E283" i="9" s="1"/>
  <c r="P283" i="9" l="1"/>
  <c r="C283" i="9"/>
  <c r="D283" i="9" l="1"/>
  <c r="Q283" i="9" l="1"/>
  <c r="R283" i="9" s="1"/>
  <c r="F283" i="9"/>
  <c r="G283" i="9" l="1"/>
  <c r="L284" i="9" l="1"/>
  <c r="H283" i="9"/>
  <c r="I283" i="9" s="1"/>
  <c r="O284" i="9" l="1"/>
  <c r="E284" i="9" s="1"/>
  <c r="B284" i="9"/>
  <c r="M284" i="9"/>
  <c r="N284" i="9" s="1"/>
  <c r="C284" i="9" l="1"/>
  <c r="P284" i="9"/>
  <c r="D284" i="9" l="1"/>
  <c r="Q284" i="9" l="1"/>
  <c r="R284" i="9" s="1"/>
  <c r="F284" i="9"/>
  <c r="G284" i="9" l="1"/>
  <c r="L285" i="9" l="1"/>
  <c r="H284" i="9"/>
  <c r="I284" i="9" s="1"/>
  <c r="M285" i="9" l="1"/>
  <c r="N285" i="9" s="1"/>
  <c r="B285" i="9"/>
  <c r="O285" i="9"/>
  <c r="E285" i="9" s="1"/>
  <c r="C285" i="9" l="1"/>
  <c r="P285" i="9"/>
  <c r="D285" i="9" l="1"/>
  <c r="Q285" i="9" l="1"/>
  <c r="R285" i="9" s="1"/>
  <c r="F285" i="9"/>
  <c r="G285" i="9" l="1"/>
  <c r="L286" i="9" l="1"/>
  <c r="H285" i="9"/>
  <c r="I285" i="9" s="1"/>
  <c r="B286" i="9" l="1"/>
  <c r="O286" i="9"/>
  <c r="E286" i="9" s="1"/>
  <c r="M286" i="9"/>
  <c r="N286" i="9" s="1"/>
  <c r="C286" i="9" l="1"/>
  <c r="P286" i="9"/>
  <c r="D286" i="9" l="1"/>
  <c r="Q286" i="9" l="1"/>
  <c r="R286" i="9" s="1"/>
  <c r="F286" i="9"/>
  <c r="G286" i="9" l="1"/>
  <c r="L287" i="9" l="1"/>
  <c r="H286" i="9"/>
  <c r="I286" i="9" s="1"/>
  <c r="B287" i="9" l="1"/>
  <c r="M287" i="9"/>
  <c r="N287" i="9" s="1"/>
  <c r="O287" i="9"/>
  <c r="E287" i="9" s="1"/>
  <c r="C287" i="9" l="1"/>
  <c r="P287" i="9"/>
  <c r="D287" i="9" l="1"/>
  <c r="Q287" i="9" l="1"/>
  <c r="R287" i="9" s="1"/>
  <c r="F287" i="9"/>
  <c r="G287" i="9" l="1"/>
  <c r="L288" i="9" l="1"/>
  <c r="H287" i="9"/>
  <c r="I287" i="9" s="1"/>
  <c r="B288" i="9" l="1"/>
  <c r="O288" i="9"/>
  <c r="E288" i="9" s="1"/>
  <c r="M288" i="9"/>
  <c r="N288" i="9" s="1"/>
  <c r="P288" i="9" l="1"/>
  <c r="C288" i="9"/>
  <c r="D288" i="9" l="1"/>
  <c r="Q288" i="9" l="1"/>
  <c r="R288" i="9" s="1"/>
  <c r="F288" i="9"/>
  <c r="G288" i="9" l="1"/>
  <c r="L289" i="9" l="1"/>
  <c r="H288" i="9"/>
  <c r="I288" i="9" s="1"/>
  <c r="B289" i="9" l="1"/>
  <c r="O289" i="9"/>
  <c r="E289" i="9" s="1"/>
  <c r="M289" i="9"/>
  <c r="N289" i="9" s="1"/>
  <c r="C289" i="9" l="1"/>
  <c r="P289" i="9"/>
  <c r="D289" i="9" l="1"/>
  <c r="Q289" i="9" l="1"/>
  <c r="R289" i="9" s="1"/>
  <c r="F289" i="9"/>
  <c r="G289" i="9" l="1"/>
  <c r="L290" i="9" l="1"/>
  <c r="H289" i="9"/>
  <c r="I289" i="9" s="1"/>
  <c r="B290" i="9" l="1"/>
  <c r="M290" i="9"/>
  <c r="N290" i="9" s="1"/>
  <c r="O290" i="9"/>
  <c r="E290" i="9" s="1"/>
  <c r="P290" i="9" l="1"/>
  <c r="C290" i="9"/>
  <c r="D290" i="9" l="1"/>
  <c r="Q290" i="9" l="1"/>
  <c r="R290" i="9" s="1"/>
  <c r="F290" i="9"/>
  <c r="G290" i="9" l="1"/>
  <c r="L291" i="9" l="1"/>
  <c r="H290" i="9"/>
  <c r="I290" i="9" s="1"/>
  <c r="B291" i="9" l="1"/>
  <c r="M291" i="9"/>
  <c r="N291" i="9" s="1"/>
  <c r="O291" i="9"/>
  <c r="E291" i="9" s="1"/>
  <c r="P291" i="9" l="1"/>
  <c r="C291" i="9"/>
  <c r="D291" i="9" l="1"/>
  <c r="Q291" i="9" l="1"/>
  <c r="R291" i="9" s="1"/>
  <c r="F291" i="9"/>
  <c r="G291" i="9" l="1"/>
  <c r="L292" i="9" l="1"/>
  <c r="H291" i="9"/>
  <c r="I291" i="9" s="1"/>
  <c r="B292" i="9" l="1"/>
  <c r="O292" i="9"/>
  <c r="E292" i="9" s="1"/>
  <c r="M292" i="9"/>
  <c r="N292" i="9" s="1"/>
  <c r="P292" i="9" l="1"/>
  <c r="C292" i="9"/>
  <c r="D292" i="9" l="1"/>
  <c r="Q292" i="9" l="1"/>
  <c r="R292" i="9" s="1"/>
  <c r="F292" i="9"/>
  <c r="G292" i="9" l="1"/>
  <c r="L293" i="9" l="1"/>
  <c r="H292" i="9"/>
  <c r="I292" i="9" s="1"/>
  <c r="B293" i="9" l="1"/>
  <c r="M293" i="9"/>
  <c r="N293" i="9" s="1"/>
  <c r="O293" i="9"/>
  <c r="E293" i="9" s="1"/>
  <c r="P293" i="9" l="1"/>
  <c r="C293" i="9"/>
  <c r="D293" i="9" l="1"/>
  <c r="Q293" i="9" l="1"/>
  <c r="R293" i="9" s="1"/>
  <c r="F293" i="9"/>
  <c r="G293" i="9" l="1"/>
  <c r="L294" i="9" l="1"/>
  <c r="H293" i="9"/>
  <c r="I293" i="9" s="1"/>
  <c r="B294" i="9" l="1"/>
  <c r="O294" i="9"/>
  <c r="E294" i="9" s="1"/>
  <c r="M294" i="9"/>
  <c r="N294" i="9" s="1"/>
  <c r="C294" i="9" l="1"/>
  <c r="P294" i="9"/>
  <c r="D294" i="9" l="1"/>
  <c r="Q294" i="9" l="1"/>
  <c r="R294" i="9" s="1"/>
  <c r="F294" i="9"/>
  <c r="G294" i="9" l="1"/>
  <c r="L295" i="9" l="1"/>
  <c r="H294" i="9"/>
  <c r="I294" i="9" s="1"/>
  <c r="B295" i="9" l="1"/>
  <c r="O295" i="9"/>
  <c r="E295" i="9" s="1"/>
  <c r="M295" i="9"/>
  <c r="N295" i="9" s="1"/>
  <c r="C295" i="9" l="1"/>
  <c r="P295" i="9"/>
  <c r="D295" i="9" l="1"/>
  <c r="Q295" i="9" l="1"/>
  <c r="R295" i="9" s="1"/>
  <c r="F295" i="9"/>
  <c r="G295" i="9" l="1"/>
  <c r="L296" i="9" l="1"/>
  <c r="H295" i="9"/>
  <c r="I295" i="9" s="1"/>
  <c r="B296" i="9" l="1"/>
  <c r="M296" i="9"/>
  <c r="N296" i="9" s="1"/>
  <c r="O296" i="9"/>
  <c r="E296" i="9" s="1"/>
  <c r="P296" i="9" l="1"/>
  <c r="C296" i="9"/>
  <c r="D296" i="9" l="1"/>
  <c r="Q296" i="9" l="1"/>
  <c r="R296" i="9" s="1"/>
  <c r="F296" i="9"/>
  <c r="G296" i="9" l="1"/>
  <c r="L297" i="9" l="1"/>
  <c r="H296" i="9"/>
  <c r="I296" i="9" s="1"/>
  <c r="M297" i="9" l="1"/>
  <c r="N297" i="9" s="1"/>
  <c r="O297" i="9"/>
  <c r="E297" i="9" s="1"/>
  <c r="B297" i="9"/>
  <c r="P297" i="9" l="1"/>
  <c r="C297" i="9"/>
  <c r="D297" i="9" l="1"/>
  <c r="Q297" i="9" l="1"/>
  <c r="R297" i="9" s="1"/>
  <c r="F297" i="9"/>
  <c r="G297" i="9" l="1"/>
  <c r="L298" i="9" l="1"/>
  <c r="H297" i="9"/>
  <c r="I297" i="9" s="1"/>
  <c r="O298" i="9" l="1"/>
  <c r="E298" i="9" s="1"/>
  <c r="M298" i="9"/>
  <c r="N298" i="9" s="1"/>
  <c r="B298" i="9"/>
  <c r="P298" i="9" l="1"/>
  <c r="C298" i="9"/>
  <c r="D298" i="9" l="1"/>
  <c r="Q298" i="9" l="1"/>
  <c r="R298" i="9" s="1"/>
  <c r="F298" i="9"/>
  <c r="G298" i="9" l="1"/>
  <c r="L299" i="9" l="1"/>
  <c r="H298" i="9"/>
  <c r="I298" i="9" s="1"/>
  <c r="M299" i="9" l="1"/>
  <c r="N299" i="9" s="1"/>
  <c r="B299" i="9"/>
  <c r="O299" i="9"/>
  <c r="E299" i="9" s="1"/>
  <c r="P299" i="9" l="1"/>
  <c r="C299" i="9"/>
  <c r="D299" i="9" l="1"/>
  <c r="Q299" i="9" l="1"/>
  <c r="R299" i="9" s="1"/>
  <c r="F299" i="9"/>
  <c r="G299" i="9" l="1"/>
  <c r="L300" i="9" l="1"/>
  <c r="H299" i="9"/>
  <c r="I299" i="9" s="1"/>
  <c r="O300" i="9" l="1"/>
  <c r="E300" i="9" s="1"/>
  <c r="M300" i="9"/>
  <c r="N300" i="9" s="1"/>
  <c r="B300" i="9"/>
  <c r="C300" i="9" l="1"/>
  <c r="P300" i="9"/>
  <c r="D300" i="9" l="1"/>
  <c r="Q300" i="9" l="1"/>
  <c r="R300" i="9" s="1"/>
  <c r="F300" i="9"/>
  <c r="G300" i="9" l="1"/>
  <c r="L301" i="9" l="1"/>
  <c r="H300" i="9"/>
  <c r="I300" i="9" s="1"/>
  <c r="B301" i="9" l="1"/>
  <c r="O301" i="9"/>
  <c r="E301" i="9" s="1"/>
  <c r="M301" i="9"/>
  <c r="N301" i="9" s="1"/>
  <c r="C301" i="9" l="1"/>
  <c r="P301" i="9"/>
  <c r="D301" i="9" l="1"/>
  <c r="Q301" i="9" l="1"/>
  <c r="R301" i="9" s="1"/>
  <c r="F301" i="9"/>
  <c r="G301" i="9" l="1"/>
  <c r="L302" i="9" l="1"/>
  <c r="H301" i="9"/>
  <c r="I301" i="9" s="1"/>
  <c r="O302" i="9" l="1"/>
  <c r="E302" i="9" s="1"/>
  <c r="B302" i="9"/>
  <c r="M302" i="9"/>
  <c r="N302" i="9" s="1"/>
  <c r="P302" i="9" l="1"/>
  <c r="C302" i="9"/>
  <c r="D302" i="9" l="1"/>
  <c r="Q302" i="9" l="1"/>
  <c r="R302" i="9" s="1"/>
  <c r="F302" i="9"/>
  <c r="G302" i="9" l="1"/>
  <c r="L303" i="9" l="1"/>
  <c r="H302" i="9"/>
  <c r="I302" i="9" s="1"/>
  <c r="B303" i="9" l="1"/>
  <c r="O303" i="9"/>
  <c r="E303" i="9" s="1"/>
  <c r="M303" i="9"/>
  <c r="N303" i="9" s="1"/>
  <c r="C303" i="9" l="1"/>
  <c r="P303" i="9"/>
  <c r="D303" i="9" l="1"/>
  <c r="Q303" i="9" l="1"/>
  <c r="R303" i="9" s="1"/>
  <c r="F303" i="9"/>
  <c r="G303" i="9" l="1"/>
  <c r="L304" i="9" l="1"/>
  <c r="H303" i="9"/>
  <c r="I303" i="9" s="1"/>
  <c r="M304" i="9" l="1"/>
  <c r="N304" i="9" s="1"/>
  <c r="B304" i="9"/>
  <c r="O304" i="9"/>
  <c r="E304" i="9" s="1"/>
  <c r="C304" i="9" l="1"/>
  <c r="P304" i="9"/>
  <c r="D304" i="9" l="1"/>
  <c r="Q304" i="9" l="1"/>
  <c r="R304" i="9" s="1"/>
  <c r="F304" i="9"/>
  <c r="G304" i="9" l="1"/>
  <c r="L305" i="9" l="1"/>
  <c r="H304" i="9"/>
  <c r="I304" i="9" s="1"/>
  <c r="B305" i="9" l="1"/>
  <c r="M305" i="9"/>
  <c r="N305" i="9" s="1"/>
  <c r="O305" i="9"/>
  <c r="E305" i="9" s="1"/>
  <c r="C305" i="9" l="1"/>
  <c r="P305" i="9"/>
  <c r="D305" i="9" l="1"/>
  <c r="Q305" i="9" l="1"/>
  <c r="R305" i="9" s="1"/>
  <c r="F305" i="9"/>
  <c r="G305" i="9" l="1"/>
  <c r="L306" i="9" l="1"/>
  <c r="H305" i="9"/>
  <c r="I305" i="9" s="1"/>
  <c r="B306" i="9" l="1"/>
  <c r="M306" i="9"/>
  <c r="N306" i="9" s="1"/>
  <c r="O306" i="9"/>
  <c r="E306" i="9" s="1"/>
  <c r="P306" i="9" l="1"/>
  <c r="C306" i="9"/>
  <c r="D306" i="9" l="1"/>
  <c r="Q306" i="9" l="1"/>
  <c r="R306" i="9" s="1"/>
  <c r="F306" i="9"/>
  <c r="G306" i="9" l="1"/>
  <c r="L307" i="9" l="1"/>
  <c r="H306" i="9"/>
  <c r="I306" i="9" s="1"/>
  <c r="O307" i="9" l="1"/>
  <c r="E307" i="9" s="1"/>
  <c r="B307" i="9"/>
  <c r="M307" i="9"/>
  <c r="N307" i="9" s="1"/>
  <c r="C307" i="9" l="1"/>
  <c r="P307" i="9"/>
  <c r="D307" i="9" l="1"/>
  <c r="Q307" i="9" l="1"/>
  <c r="R307" i="9" s="1"/>
  <c r="F307" i="9"/>
  <c r="G307" i="9" l="1"/>
  <c r="L308" i="9" l="1"/>
  <c r="H307" i="9"/>
  <c r="I307" i="9" s="1"/>
  <c r="B308" i="9" l="1"/>
  <c r="O308" i="9"/>
  <c r="E308" i="9" s="1"/>
  <c r="M308" i="9"/>
  <c r="N308" i="9" s="1"/>
  <c r="P308" i="9" l="1"/>
  <c r="C308" i="9"/>
  <c r="D308" i="9" l="1"/>
  <c r="Q308" i="9" l="1"/>
  <c r="R308" i="9" s="1"/>
  <c r="F308" i="9"/>
  <c r="G308" i="9" l="1"/>
  <c r="L309" i="9" l="1"/>
  <c r="H308" i="9"/>
  <c r="I308" i="9" s="1"/>
  <c r="M309" i="9" l="1"/>
  <c r="N309" i="9" s="1"/>
  <c r="B309" i="9"/>
  <c r="O309" i="9"/>
  <c r="E309" i="9" s="1"/>
  <c r="P309" i="9" l="1"/>
  <c r="C309" i="9"/>
  <c r="D309" i="9" l="1"/>
  <c r="Q309" i="9" l="1"/>
  <c r="R309" i="9" s="1"/>
  <c r="F309" i="9"/>
  <c r="G309" i="9" l="1"/>
  <c r="L310" i="9" l="1"/>
  <c r="H309" i="9"/>
  <c r="I309" i="9" s="1"/>
  <c r="B310" i="9" l="1"/>
  <c r="M310" i="9"/>
  <c r="N310" i="9" s="1"/>
  <c r="O310" i="9"/>
  <c r="E310" i="9" s="1"/>
  <c r="C310" i="9" l="1"/>
  <c r="P310" i="9"/>
  <c r="D310" i="9" l="1"/>
  <c r="Q310" i="9" l="1"/>
  <c r="R310" i="9" s="1"/>
  <c r="F310" i="9"/>
  <c r="G310" i="9" l="1"/>
  <c r="L311" i="9" l="1"/>
  <c r="H310" i="9"/>
  <c r="I310" i="9" s="1"/>
  <c r="O311" i="9" l="1"/>
  <c r="E311" i="9" s="1"/>
  <c r="M311" i="9"/>
  <c r="N311" i="9" s="1"/>
  <c r="B311" i="9"/>
  <c r="P311" i="9" l="1"/>
  <c r="C311" i="9"/>
  <c r="D311" i="9" l="1"/>
  <c r="Q311" i="9" l="1"/>
  <c r="R311" i="9" s="1"/>
  <c r="F311" i="9"/>
  <c r="G311" i="9" l="1"/>
  <c r="L312" i="9" l="1"/>
  <c r="H311" i="9"/>
  <c r="I311" i="9" s="1"/>
  <c r="B312" i="9" l="1"/>
  <c r="O312" i="9"/>
  <c r="E312" i="9" s="1"/>
  <c r="M312" i="9"/>
  <c r="N312" i="9" s="1"/>
  <c r="P312" i="9" l="1"/>
  <c r="C312" i="9"/>
  <c r="D312" i="9" l="1"/>
  <c r="Q312" i="9" l="1"/>
  <c r="R312" i="9" s="1"/>
  <c r="F312" i="9"/>
  <c r="G312" i="9" l="1"/>
  <c r="L313" i="9" l="1"/>
  <c r="H312" i="9"/>
  <c r="I312" i="9" s="1"/>
  <c r="M313" i="9" l="1"/>
  <c r="N313" i="9" s="1"/>
  <c r="B313" i="9"/>
  <c r="O313" i="9"/>
  <c r="E313" i="9" s="1"/>
  <c r="C313" i="9" l="1"/>
  <c r="P313" i="9"/>
  <c r="D313" i="9" l="1"/>
  <c r="Q313" i="9" l="1"/>
  <c r="R313" i="9" s="1"/>
  <c r="F313" i="9"/>
  <c r="G313" i="9" l="1"/>
  <c r="L314" i="9" l="1"/>
  <c r="H313" i="9"/>
  <c r="I313" i="9" s="1"/>
  <c r="B314" i="9" l="1"/>
  <c r="M314" i="9"/>
  <c r="N314" i="9" s="1"/>
  <c r="O314" i="9"/>
  <c r="E314" i="9" s="1"/>
  <c r="C314" i="9" l="1"/>
  <c r="P314" i="9"/>
  <c r="D314" i="9" l="1"/>
  <c r="Q314" i="9" l="1"/>
  <c r="R314" i="9" s="1"/>
  <c r="F314" i="9"/>
  <c r="G314" i="9" l="1"/>
  <c r="L315" i="9" l="1"/>
  <c r="H314" i="9"/>
  <c r="I314" i="9" s="1"/>
  <c r="M315" i="9" l="1"/>
  <c r="N315" i="9" s="1"/>
  <c r="O315" i="9"/>
  <c r="E315" i="9" s="1"/>
  <c r="B315" i="9"/>
  <c r="P315" i="9" l="1"/>
  <c r="C315" i="9"/>
  <c r="D315" i="9" l="1"/>
  <c r="Q315" i="9" l="1"/>
  <c r="R315" i="9" s="1"/>
  <c r="F315" i="9"/>
  <c r="G315" i="9" l="1"/>
  <c r="L316" i="9" l="1"/>
  <c r="H315" i="9"/>
  <c r="I315" i="9" s="1"/>
  <c r="B316" i="9" l="1"/>
  <c r="M316" i="9"/>
  <c r="N316" i="9" s="1"/>
  <c r="O316" i="9"/>
  <c r="E316" i="9" s="1"/>
  <c r="P316" i="9" l="1"/>
  <c r="C316" i="9"/>
  <c r="D316" i="9" l="1"/>
  <c r="Q316" i="9" l="1"/>
  <c r="R316" i="9" s="1"/>
  <c r="F316" i="9"/>
  <c r="G316" i="9" l="1"/>
  <c r="L317" i="9" l="1"/>
  <c r="H316" i="9"/>
  <c r="I316" i="9" s="1"/>
  <c r="B317" i="9" l="1"/>
  <c r="M317" i="9"/>
  <c r="N317" i="9" s="1"/>
  <c r="O317" i="9"/>
  <c r="E317" i="9" s="1"/>
  <c r="C317" i="9" l="1"/>
  <c r="P317" i="9"/>
  <c r="D317" i="9" l="1"/>
  <c r="Q317" i="9" l="1"/>
  <c r="R317" i="9" s="1"/>
  <c r="F317" i="9"/>
  <c r="G317" i="9" l="1"/>
  <c r="L318" i="9" l="1"/>
  <c r="H317" i="9"/>
  <c r="I317" i="9" s="1"/>
  <c r="B318" i="9" l="1"/>
  <c r="M318" i="9"/>
  <c r="N318" i="9" s="1"/>
  <c r="O318" i="9"/>
  <c r="E318" i="9" s="1"/>
  <c r="P318" i="9" l="1"/>
  <c r="C318" i="9"/>
  <c r="D318" i="9" l="1"/>
  <c r="Q318" i="9" l="1"/>
  <c r="R318" i="9" s="1"/>
  <c r="F318" i="9"/>
  <c r="G318" i="9" l="1"/>
  <c r="L319" i="9" l="1"/>
  <c r="H318" i="9"/>
  <c r="I318" i="9" s="1"/>
  <c r="O319" i="9" l="1"/>
  <c r="E319" i="9" s="1"/>
  <c r="M319" i="9"/>
  <c r="N319" i="9" s="1"/>
  <c r="B319" i="9"/>
  <c r="P319" i="9" l="1"/>
  <c r="C319" i="9"/>
  <c r="D319" i="9" l="1"/>
  <c r="Q319" i="9" l="1"/>
  <c r="R319" i="9" s="1"/>
  <c r="F319" i="9"/>
  <c r="G319" i="9" l="1"/>
  <c r="L320" i="9" l="1"/>
  <c r="H319" i="9"/>
  <c r="I319" i="9" s="1"/>
  <c r="B320" i="9" l="1"/>
  <c r="M320" i="9"/>
  <c r="N320" i="9" s="1"/>
  <c r="O320" i="9"/>
  <c r="E320" i="9" s="1"/>
  <c r="P320" i="9" l="1"/>
  <c r="C320" i="9"/>
  <c r="D320" i="9" l="1"/>
  <c r="Q320" i="9" l="1"/>
  <c r="R320" i="9" s="1"/>
  <c r="F320" i="9"/>
  <c r="G320" i="9" l="1"/>
  <c r="L321" i="9" l="1"/>
  <c r="H320" i="9"/>
  <c r="I320" i="9" s="1"/>
  <c r="M321" i="9" l="1"/>
  <c r="N321" i="9" s="1"/>
  <c r="B321" i="9"/>
  <c r="O321" i="9"/>
  <c r="E321" i="9" s="1"/>
  <c r="P321" i="9" l="1"/>
  <c r="C321" i="9"/>
  <c r="D321" i="9" l="1"/>
  <c r="Q321" i="9" l="1"/>
  <c r="R321" i="9" s="1"/>
  <c r="F321" i="9"/>
  <c r="G321" i="9" l="1"/>
  <c r="L322" i="9" l="1"/>
  <c r="H321" i="9"/>
  <c r="I321" i="9" s="1"/>
  <c r="O322" i="9" l="1"/>
  <c r="E322" i="9" s="1"/>
  <c r="B322" i="9"/>
  <c r="M322" i="9"/>
  <c r="N322" i="9" s="1"/>
  <c r="C322" i="9" l="1"/>
  <c r="P322" i="9"/>
  <c r="D322" i="9" l="1"/>
  <c r="Q322" i="9" l="1"/>
  <c r="R322" i="9" s="1"/>
  <c r="F322" i="9"/>
  <c r="G322" i="9" l="1"/>
  <c r="L323" i="9" l="1"/>
  <c r="H322" i="9"/>
  <c r="I322" i="9" s="1"/>
  <c r="M323" i="9" l="1"/>
  <c r="N323" i="9" s="1"/>
  <c r="B323" i="9"/>
  <c r="O323" i="9"/>
  <c r="E323" i="9" s="1"/>
  <c r="P323" i="9" l="1"/>
  <c r="C323" i="9"/>
  <c r="D323" i="9" l="1"/>
  <c r="Q323" i="9" l="1"/>
  <c r="R323" i="9" s="1"/>
  <c r="F323" i="9"/>
  <c r="G323" i="9" l="1"/>
  <c r="L324" i="9" l="1"/>
  <c r="H323" i="9"/>
  <c r="I323" i="9" s="1"/>
  <c r="O324" i="9" l="1"/>
  <c r="E324" i="9" s="1"/>
  <c r="M324" i="9"/>
  <c r="N324" i="9" s="1"/>
  <c r="B324" i="9"/>
  <c r="P324" i="9" l="1"/>
  <c r="C324" i="9"/>
  <c r="D324" i="9" l="1"/>
  <c r="Q324" i="9" l="1"/>
  <c r="R324" i="9" s="1"/>
  <c r="F324" i="9"/>
  <c r="G324" i="9" l="1"/>
  <c r="L325" i="9" l="1"/>
  <c r="H324" i="9"/>
  <c r="I324" i="9" s="1"/>
  <c r="B325" i="9" l="1"/>
  <c r="O325" i="9"/>
  <c r="E325" i="9" s="1"/>
  <c r="M325" i="9"/>
  <c r="N325" i="9" s="1"/>
  <c r="C325" i="9" l="1"/>
  <c r="P325" i="9"/>
  <c r="D325" i="9" l="1"/>
  <c r="Q325" i="9" l="1"/>
  <c r="R325" i="9" s="1"/>
  <c r="F325" i="9"/>
  <c r="G325" i="9" l="1"/>
  <c r="L326" i="9" l="1"/>
  <c r="H325" i="9"/>
  <c r="I325" i="9" s="1"/>
  <c r="B326" i="9" l="1"/>
  <c r="M326" i="9"/>
  <c r="N326" i="9" s="1"/>
  <c r="O326" i="9"/>
  <c r="E326" i="9" s="1"/>
  <c r="P326" i="9" l="1"/>
  <c r="C326" i="9"/>
  <c r="D326" i="9" l="1"/>
  <c r="Q326" i="9" l="1"/>
  <c r="R326" i="9" s="1"/>
  <c r="F326" i="9"/>
  <c r="G326" i="9" l="1"/>
  <c r="L327" i="9" l="1"/>
  <c r="H326" i="9"/>
  <c r="I326" i="9" s="1"/>
  <c r="M327" i="9" l="1"/>
  <c r="N327" i="9" s="1"/>
  <c r="O327" i="9"/>
  <c r="E327" i="9" s="1"/>
  <c r="B327" i="9"/>
  <c r="P327" i="9" l="1"/>
  <c r="C327" i="9"/>
  <c r="D327" i="9" l="1"/>
  <c r="Q327" i="9" l="1"/>
  <c r="R327" i="9" s="1"/>
  <c r="F327" i="9"/>
  <c r="G327" i="9" l="1"/>
  <c r="L328" i="9" l="1"/>
  <c r="H327" i="9"/>
  <c r="I327" i="9" s="1"/>
  <c r="B328" i="9" l="1"/>
  <c r="M328" i="9"/>
  <c r="N328" i="9" s="1"/>
  <c r="O328" i="9"/>
  <c r="E328" i="9" s="1"/>
  <c r="P328" i="9" l="1"/>
  <c r="C328" i="9"/>
  <c r="D328" i="9" l="1"/>
  <c r="Q328" i="9" l="1"/>
  <c r="R328" i="9" s="1"/>
  <c r="F328" i="9"/>
  <c r="G328" i="9" l="1"/>
  <c r="L329" i="9" l="1"/>
  <c r="H328" i="9"/>
  <c r="I328" i="9" s="1"/>
  <c r="B329" i="9" l="1"/>
  <c r="O329" i="9"/>
  <c r="E329" i="9" s="1"/>
  <c r="M329" i="9"/>
  <c r="N329" i="9" s="1"/>
  <c r="P329" i="9" l="1"/>
  <c r="C329" i="9"/>
  <c r="D329" i="9" l="1"/>
  <c r="Q329" i="9" l="1"/>
  <c r="R329" i="9" s="1"/>
  <c r="F329" i="9"/>
  <c r="G329" i="9" l="1"/>
  <c r="L330" i="9" l="1"/>
  <c r="H329" i="9"/>
  <c r="I329" i="9" s="1"/>
  <c r="M330" i="9" l="1"/>
  <c r="N330" i="9" s="1"/>
  <c r="B330" i="9"/>
  <c r="O330" i="9"/>
  <c r="E330" i="9" s="1"/>
  <c r="P330" i="9" l="1"/>
  <c r="C330" i="9"/>
  <c r="D330" i="9" l="1"/>
  <c r="Q330" i="9" l="1"/>
  <c r="R330" i="9" s="1"/>
  <c r="F330" i="9"/>
  <c r="G330" i="9" l="1"/>
  <c r="L331" i="9" l="1"/>
  <c r="H330" i="9"/>
  <c r="I330" i="9" s="1"/>
  <c r="M331" i="9" l="1"/>
  <c r="N331" i="9" s="1"/>
  <c r="O331" i="9"/>
  <c r="E331" i="9" s="1"/>
  <c r="B331" i="9"/>
  <c r="P331" i="9" l="1"/>
  <c r="C331" i="9"/>
  <c r="D331" i="9" l="1"/>
  <c r="Q331" i="9" l="1"/>
  <c r="R331" i="9" s="1"/>
  <c r="F331" i="9"/>
  <c r="G331" i="9" l="1"/>
  <c r="L332" i="9" l="1"/>
  <c r="H331" i="9"/>
  <c r="I331" i="9" s="1"/>
  <c r="O332" i="9" l="1"/>
  <c r="E332" i="9" s="1"/>
  <c r="B332" i="9"/>
  <c r="M332" i="9"/>
  <c r="N332" i="9" s="1"/>
  <c r="C332" i="9" l="1"/>
  <c r="P332" i="9"/>
  <c r="D332" i="9" l="1"/>
  <c r="Q332" i="9" l="1"/>
  <c r="R332" i="9" s="1"/>
  <c r="F332" i="9"/>
  <c r="G332" i="9" l="1"/>
  <c r="L333" i="9" l="1"/>
  <c r="H332" i="9"/>
  <c r="I332" i="9" s="1"/>
  <c r="B333" i="9" l="1"/>
  <c r="O333" i="9"/>
  <c r="E333" i="9" s="1"/>
  <c r="M333" i="9"/>
  <c r="N333" i="9" s="1"/>
  <c r="C333" i="9" l="1"/>
  <c r="P333" i="9"/>
  <c r="D333" i="9" l="1"/>
  <c r="Q333" i="9" l="1"/>
  <c r="R333" i="9" s="1"/>
  <c r="F333" i="9"/>
  <c r="G333" i="9" l="1"/>
  <c r="L334" i="9" l="1"/>
  <c r="H333" i="9"/>
  <c r="I333" i="9" s="1"/>
  <c r="O334" i="9" l="1"/>
  <c r="E334" i="9" s="1"/>
  <c r="M334" i="9"/>
  <c r="N334" i="9" s="1"/>
  <c r="B334" i="9"/>
  <c r="C334" i="9" l="1"/>
  <c r="P334" i="9"/>
  <c r="D334" i="9" l="1"/>
  <c r="Q334" i="9" l="1"/>
  <c r="R334" i="9" s="1"/>
  <c r="F334" i="9"/>
  <c r="G334" i="9" l="1"/>
  <c r="L335" i="9" l="1"/>
  <c r="H334" i="9"/>
  <c r="I334" i="9" s="1"/>
  <c r="O335" i="9" l="1"/>
  <c r="E335" i="9" s="1"/>
  <c r="B335" i="9"/>
  <c r="M335" i="9"/>
  <c r="N335" i="9" s="1"/>
  <c r="P335" i="9" l="1"/>
  <c r="C335" i="9"/>
  <c r="D335" i="9" l="1"/>
  <c r="Q335" i="9" l="1"/>
  <c r="R335" i="9" s="1"/>
  <c r="F335" i="9"/>
  <c r="G335" i="9" l="1"/>
  <c r="L336" i="9" l="1"/>
  <c r="H335" i="9"/>
  <c r="I335" i="9" s="1"/>
  <c r="B336" i="9" l="1"/>
  <c r="M336" i="9"/>
  <c r="N336" i="9" s="1"/>
  <c r="O336" i="9"/>
  <c r="E336" i="9" s="1"/>
  <c r="C336" i="9" l="1"/>
  <c r="P336" i="9"/>
  <c r="D336" i="9" l="1"/>
  <c r="Q336" i="9" l="1"/>
  <c r="R336" i="9" s="1"/>
  <c r="F336" i="9"/>
  <c r="G336" i="9" l="1"/>
  <c r="L337" i="9" l="1"/>
  <c r="H336" i="9"/>
  <c r="I336" i="9" s="1"/>
  <c r="O337" i="9" l="1"/>
  <c r="E337" i="9" s="1"/>
  <c r="M337" i="9"/>
  <c r="N337" i="9" s="1"/>
  <c r="B337" i="9"/>
  <c r="P337" i="9" l="1"/>
  <c r="C337" i="9"/>
  <c r="D337" i="9" l="1"/>
  <c r="Q337" i="9" l="1"/>
  <c r="R337" i="9" s="1"/>
  <c r="F337" i="9"/>
  <c r="G337" i="9" l="1"/>
  <c r="L338" i="9" l="1"/>
  <c r="H337" i="9"/>
  <c r="I337" i="9" s="1"/>
  <c r="O338" i="9" l="1"/>
  <c r="E338" i="9" s="1"/>
  <c r="M338" i="9"/>
  <c r="N338" i="9" s="1"/>
  <c r="B338" i="9"/>
  <c r="C338" i="9" l="1"/>
  <c r="P338" i="9"/>
  <c r="D338" i="9" l="1"/>
  <c r="Q338" i="9" l="1"/>
  <c r="R338" i="9" s="1"/>
  <c r="F338" i="9"/>
  <c r="G338" i="9" l="1"/>
  <c r="L339" i="9" l="1"/>
  <c r="H338" i="9"/>
  <c r="I338" i="9" s="1"/>
  <c r="B339" i="9" l="1"/>
  <c r="M339" i="9"/>
  <c r="N339" i="9" s="1"/>
  <c r="O339" i="9"/>
  <c r="E339" i="9" s="1"/>
  <c r="P339" i="9" l="1"/>
  <c r="C339" i="9"/>
  <c r="D339" i="9" l="1"/>
  <c r="Q339" i="9" l="1"/>
  <c r="R339" i="9" s="1"/>
  <c r="F339" i="9"/>
  <c r="G339" i="9" l="1"/>
  <c r="L340" i="9" l="1"/>
  <c r="H339" i="9"/>
  <c r="I339" i="9" s="1"/>
  <c r="O340" i="9" l="1"/>
  <c r="E340" i="9" s="1"/>
  <c r="B340" i="9"/>
  <c r="M340" i="9"/>
  <c r="N340" i="9" s="1"/>
  <c r="C340" i="9" l="1"/>
  <c r="P340" i="9"/>
  <c r="D340" i="9" l="1"/>
  <c r="Q340" i="9" l="1"/>
  <c r="R340" i="9" s="1"/>
  <c r="F340" i="9"/>
  <c r="G340" i="9" l="1"/>
  <c r="L341" i="9" l="1"/>
  <c r="H340" i="9"/>
  <c r="I340" i="9" s="1"/>
  <c r="M341" i="9" l="1"/>
  <c r="N341" i="9" s="1"/>
  <c r="B341" i="9"/>
  <c r="O341" i="9"/>
  <c r="E341" i="9" s="1"/>
  <c r="P341" i="9" l="1"/>
  <c r="C341" i="9"/>
  <c r="D341" i="9" l="1"/>
  <c r="Q341" i="9" l="1"/>
  <c r="R341" i="9" s="1"/>
  <c r="F341" i="9"/>
  <c r="G341" i="9" l="1"/>
  <c r="L342" i="9" l="1"/>
  <c r="H341" i="9"/>
  <c r="I341" i="9" s="1"/>
  <c r="B342" i="9" l="1"/>
  <c r="O342" i="9"/>
  <c r="E342" i="9" s="1"/>
  <c r="M342" i="9"/>
  <c r="N342" i="9" s="1"/>
  <c r="C342" i="9" l="1"/>
  <c r="P342" i="9"/>
  <c r="D342" i="9" l="1"/>
  <c r="Q342" i="9" l="1"/>
  <c r="R342" i="9" s="1"/>
  <c r="F342" i="9"/>
  <c r="G342" i="9" l="1"/>
  <c r="L343" i="9" l="1"/>
  <c r="H342" i="9"/>
  <c r="I342" i="9" s="1"/>
  <c r="M343" i="9" l="1"/>
  <c r="N343" i="9" s="1"/>
  <c r="B343" i="9"/>
  <c r="O343" i="9"/>
  <c r="E343" i="9" s="1"/>
  <c r="P343" i="9" l="1"/>
  <c r="C343" i="9"/>
  <c r="D343" i="9" l="1"/>
  <c r="Q343" i="9" l="1"/>
  <c r="R343" i="9" s="1"/>
  <c r="F343" i="9"/>
  <c r="G343" i="9" l="1"/>
  <c r="L344" i="9" l="1"/>
  <c r="H343" i="9"/>
  <c r="I343" i="9" s="1"/>
  <c r="B344" i="9" l="1"/>
  <c r="M344" i="9"/>
  <c r="N344" i="9" s="1"/>
  <c r="O344" i="9"/>
  <c r="E344" i="9" s="1"/>
  <c r="C344" i="9" l="1"/>
  <c r="P344" i="9"/>
  <c r="D344" i="9" l="1"/>
  <c r="Q344" i="9" l="1"/>
  <c r="R344" i="9" s="1"/>
  <c r="F344" i="9"/>
  <c r="G344" i="9" l="1"/>
  <c r="L345" i="9" l="1"/>
  <c r="H344" i="9"/>
  <c r="I344" i="9" s="1"/>
  <c r="B345" i="9" l="1"/>
  <c r="O345" i="9"/>
  <c r="E345" i="9" s="1"/>
  <c r="M345" i="9"/>
  <c r="N345" i="9" s="1"/>
  <c r="C345" i="9" l="1"/>
  <c r="P345" i="9"/>
  <c r="D345" i="9" l="1"/>
  <c r="Q345" i="9" l="1"/>
  <c r="R345" i="9" s="1"/>
  <c r="F345" i="9"/>
  <c r="G345" i="9" l="1"/>
  <c r="L346" i="9" l="1"/>
  <c r="H345" i="9"/>
  <c r="I345" i="9" s="1"/>
  <c r="O346" i="9" l="1"/>
  <c r="E346" i="9" s="1"/>
  <c r="B346" i="9"/>
  <c r="M346" i="9"/>
  <c r="N346" i="9" s="1"/>
  <c r="P346" i="9" l="1"/>
  <c r="C346" i="9"/>
  <c r="D346" i="9" l="1"/>
  <c r="Q346" i="9" l="1"/>
  <c r="R346" i="9" s="1"/>
  <c r="F346" i="9"/>
  <c r="G346" i="9" l="1"/>
  <c r="L347" i="9" l="1"/>
  <c r="H346" i="9"/>
  <c r="I346" i="9" s="1"/>
  <c r="B347" i="9" l="1"/>
  <c r="O347" i="9"/>
  <c r="E347" i="9" s="1"/>
  <c r="M347" i="9"/>
  <c r="N347" i="9" s="1"/>
  <c r="P347" i="9" l="1"/>
  <c r="C347" i="9"/>
  <c r="D347" i="9" l="1"/>
  <c r="Q347" i="9" l="1"/>
  <c r="R347" i="9" s="1"/>
  <c r="F347" i="9"/>
  <c r="G347" i="9" l="1"/>
  <c r="L348" i="9" l="1"/>
  <c r="H347" i="9"/>
  <c r="I347" i="9" s="1"/>
  <c r="B348" i="9" l="1"/>
  <c r="M348" i="9"/>
  <c r="N348" i="9" s="1"/>
  <c r="O348" i="9"/>
  <c r="E348" i="9" s="1"/>
  <c r="C348" i="9" l="1"/>
  <c r="P348" i="9"/>
  <c r="D348" i="9" l="1"/>
  <c r="Q348" i="9" l="1"/>
  <c r="R348" i="9" s="1"/>
  <c r="F348" i="9"/>
  <c r="G348" i="9" l="1"/>
  <c r="L349" i="9" l="1"/>
  <c r="H348" i="9"/>
  <c r="I348" i="9" s="1"/>
  <c r="M349" i="9" l="1"/>
  <c r="N349" i="9" s="1"/>
  <c r="B349" i="9"/>
  <c r="O349" i="9"/>
  <c r="E349" i="9" s="1"/>
  <c r="C349" i="9" l="1"/>
  <c r="P349" i="9"/>
  <c r="D349" i="9" l="1"/>
  <c r="Q349" i="9" l="1"/>
  <c r="R349" i="9" s="1"/>
  <c r="F349" i="9"/>
  <c r="G349" i="9" l="1"/>
  <c r="L350" i="9" l="1"/>
  <c r="H349" i="9"/>
  <c r="I349" i="9" s="1"/>
  <c r="B350" i="9" l="1"/>
  <c r="M350" i="9"/>
  <c r="N350" i="9" s="1"/>
  <c r="O350" i="9"/>
  <c r="E350" i="9" s="1"/>
  <c r="C350" i="9" l="1"/>
  <c r="P350" i="9"/>
  <c r="D350" i="9" l="1"/>
  <c r="Q350" i="9" l="1"/>
  <c r="R350" i="9" s="1"/>
  <c r="F350" i="9"/>
  <c r="G350" i="9" l="1"/>
  <c r="L351" i="9" l="1"/>
  <c r="H350" i="9"/>
  <c r="I350" i="9" s="1"/>
  <c r="M351" i="9" l="1"/>
  <c r="N351" i="9" s="1"/>
  <c r="O351" i="9"/>
  <c r="E351" i="9" s="1"/>
  <c r="B351" i="9"/>
  <c r="C351" i="9" l="1"/>
  <c r="P351" i="9"/>
  <c r="D351" i="9" l="1"/>
  <c r="Q351" i="9" l="1"/>
  <c r="R351" i="9" s="1"/>
  <c r="F351" i="9"/>
  <c r="G351" i="9" l="1"/>
  <c r="L352" i="9" l="1"/>
  <c r="H351" i="9"/>
  <c r="I351" i="9" s="1"/>
  <c r="B352" i="9" l="1"/>
  <c r="O352" i="9"/>
  <c r="E352" i="9" s="1"/>
  <c r="M352" i="9"/>
  <c r="N352" i="9" s="1"/>
  <c r="P352" i="9" l="1"/>
  <c r="C352" i="9"/>
  <c r="D352" i="9" l="1"/>
  <c r="Q352" i="9" l="1"/>
  <c r="R352" i="9" s="1"/>
  <c r="F352" i="9"/>
  <c r="G352" i="9" l="1"/>
  <c r="L353" i="9" l="1"/>
  <c r="H352" i="9"/>
  <c r="I352" i="9" s="1"/>
  <c r="M353" i="9" l="1"/>
  <c r="N353" i="9" s="1"/>
  <c r="O353" i="9"/>
  <c r="E353" i="9" s="1"/>
  <c r="B353" i="9"/>
  <c r="C353" i="9" l="1"/>
  <c r="P353" i="9"/>
  <c r="D353" i="9" l="1"/>
  <c r="Q353" i="9" l="1"/>
  <c r="R353" i="9" s="1"/>
  <c r="F353" i="9"/>
  <c r="G353" i="9" l="1"/>
  <c r="L354" i="9" l="1"/>
  <c r="H353" i="9"/>
  <c r="I353" i="9" s="1"/>
  <c r="B354" i="9" l="1"/>
  <c r="M354" i="9"/>
  <c r="N354" i="9" s="1"/>
  <c r="O354" i="9"/>
  <c r="E354" i="9" s="1"/>
  <c r="P354" i="9" l="1"/>
  <c r="C354" i="9"/>
  <c r="D354" i="9" l="1"/>
  <c r="Q354" i="9" l="1"/>
  <c r="R354" i="9" s="1"/>
  <c r="F354" i="9"/>
  <c r="G354" i="9" l="1"/>
  <c r="L355" i="9" l="1"/>
  <c r="H354" i="9"/>
  <c r="I354" i="9" s="1"/>
  <c r="M355" i="9" l="1"/>
  <c r="N355" i="9" s="1"/>
  <c r="O355" i="9"/>
  <c r="E355" i="9" s="1"/>
  <c r="B355" i="9"/>
  <c r="C355" i="9" l="1"/>
  <c r="P355" i="9"/>
  <c r="D355" i="9" l="1"/>
  <c r="Q355" i="9" l="1"/>
  <c r="R355" i="9" s="1"/>
  <c r="F355" i="9"/>
  <c r="G355" i="9" l="1"/>
  <c r="L356" i="9" l="1"/>
  <c r="H355" i="9"/>
  <c r="I355" i="9" s="1"/>
  <c r="O356" i="9" l="1"/>
  <c r="E356" i="9" s="1"/>
  <c r="B356" i="9"/>
  <c r="M356" i="9"/>
  <c r="N356" i="9" s="1"/>
  <c r="P356" i="9" l="1"/>
  <c r="C356" i="9"/>
  <c r="D356" i="9" l="1"/>
  <c r="Q356" i="9" l="1"/>
  <c r="R356" i="9" s="1"/>
  <c r="F356" i="9"/>
  <c r="G356" i="9" l="1"/>
  <c r="L357" i="9" l="1"/>
  <c r="H356" i="9"/>
  <c r="I356" i="9" s="1"/>
  <c r="O357" i="9" l="1"/>
  <c r="E357" i="9" s="1"/>
  <c r="B357" i="9"/>
  <c r="M357" i="9"/>
  <c r="N357" i="9" s="1"/>
  <c r="P357" i="9" l="1"/>
  <c r="C357" i="9"/>
  <c r="D357" i="9" l="1"/>
  <c r="Q357" i="9" l="1"/>
  <c r="R357" i="9" s="1"/>
  <c r="F357" i="9"/>
  <c r="G357" i="9" l="1"/>
  <c r="L358" i="9" l="1"/>
  <c r="H357" i="9"/>
  <c r="I357" i="9" s="1"/>
  <c r="M358" i="9" l="1"/>
  <c r="N358" i="9" s="1"/>
  <c r="B358" i="9"/>
  <c r="O358" i="9"/>
  <c r="E358" i="9" s="1"/>
  <c r="C358" i="9" l="1"/>
  <c r="P358" i="9"/>
  <c r="D358" i="9" l="1"/>
  <c r="Q358" i="9" l="1"/>
  <c r="R358" i="9" s="1"/>
  <c r="F358" i="9"/>
  <c r="G358" i="9" l="1"/>
  <c r="L359" i="9" l="1"/>
  <c r="H358" i="9"/>
  <c r="I358" i="9" s="1"/>
  <c r="O359" i="9" l="1"/>
  <c r="E359" i="9" s="1"/>
  <c r="B359" i="9"/>
  <c r="M359" i="9"/>
  <c r="N359" i="9" s="1"/>
  <c r="P359" i="9" l="1"/>
  <c r="C359" i="9"/>
  <c r="D359" i="9" l="1"/>
  <c r="Q359" i="9" l="1"/>
  <c r="R359" i="9" s="1"/>
  <c r="F359" i="9"/>
  <c r="G359" i="9" l="1"/>
  <c r="L360" i="9" l="1"/>
  <c r="H359" i="9"/>
  <c r="I359" i="9" s="1"/>
  <c r="M360" i="9" l="1"/>
  <c r="N360" i="9" s="1"/>
  <c r="O360" i="9"/>
  <c r="E360" i="9" s="1"/>
  <c r="B360" i="9"/>
  <c r="P360" i="9" l="1"/>
  <c r="C360" i="9"/>
  <c r="D360" i="9" l="1"/>
  <c r="Q360" i="9" l="1"/>
  <c r="R360" i="9" s="1"/>
  <c r="F360" i="9"/>
  <c r="G360" i="9" l="1"/>
  <c r="L361" i="9" l="1"/>
  <c r="H360" i="9"/>
  <c r="I360" i="9" s="1"/>
  <c r="B361" i="9" l="1"/>
  <c r="M361" i="9"/>
  <c r="N361" i="9" s="1"/>
  <c r="O361" i="9"/>
  <c r="E361" i="9" s="1"/>
  <c r="P361" i="9" l="1"/>
  <c r="C361" i="9"/>
  <c r="D361" i="9" l="1"/>
  <c r="Q361" i="9" l="1"/>
  <c r="R361" i="9" s="1"/>
  <c r="F361" i="9"/>
  <c r="G361" i="9" l="1"/>
  <c r="L362" i="9" l="1"/>
  <c r="H361" i="9"/>
  <c r="I361" i="9" s="1"/>
  <c r="O362" i="9" l="1"/>
  <c r="E362" i="9" s="1"/>
  <c r="B362" i="9"/>
  <c r="M362" i="9"/>
  <c r="N362" i="9" s="1"/>
  <c r="C362" i="9" l="1"/>
  <c r="P362" i="9"/>
  <c r="D362" i="9" l="1"/>
  <c r="Q362" i="9" l="1"/>
  <c r="R362" i="9" s="1"/>
  <c r="F362" i="9"/>
  <c r="G362" i="9" l="1"/>
  <c r="L363" i="9" l="1"/>
  <c r="H362" i="9"/>
  <c r="I362" i="9" s="1"/>
  <c r="B363" i="9" l="1"/>
  <c r="O363" i="9"/>
  <c r="E363" i="9" s="1"/>
  <c r="M363" i="9"/>
  <c r="N363" i="9" s="1"/>
  <c r="C363" i="9" l="1"/>
  <c r="P363" i="9"/>
  <c r="D363" i="9" l="1"/>
  <c r="Q363" i="9" l="1"/>
  <c r="R363" i="9" s="1"/>
  <c r="F363" i="9"/>
  <c r="G363" i="9" l="1"/>
  <c r="L364" i="9" l="1"/>
  <c r="H363" i="9"/>
  <c r="I363" i="9" s="1"/>
  <c r="O364" i="9" l="1"/>
  <c r="E364" i="9" s="1"/>
  <c r="B364" i="9"/>
  <c r="M364" i="9"/>
  <c r="N364" i="9" s="1"/>
  <c r="P364" i="9" l="1"/>
  <c r="C364" i="9"/>
  <c r="D364" i="9" l="1"/>
  <c r="Q364" i="9" l="1"/>
  <c r="R364" i="9" s="1"/>
  <c r="F364" i="9"/>
  <c r="G364" i="9" l="1"/>
  <c r="L365" i="9" l="1"/>
  <c r="H364" i="9"/>
  <c r="I364" i="9" s="1"/>
  <c r="B365" i="9" l="1"/>
  <c r="M365" i="9"/>
  <c r="N365" i="9" s="1"/>
  <c r="O365" i="9"/>
  <c r="E365" i="9" s="1"/>
  <c r="P365" i="9" l="1"/>
  <c r="C365" i="9"/>
  <c r="D365" i="9" l="1"/>
  <c r="Q365" i="9" l="1"/>
  <c r="R365" i="9" s="1"/>
  <c r="F365" i="9"/>
  <c r="G365" i="9" l="1"/>
  <c r="L366" i="9" l="1"/>
  <c r="H365" i="9"/>
  <c r="I365" i="9" s="1"/>
  <c r="B366" i="9" l="1"/>
  <c r="M366" i="9"/>
  <c r="N366" i="9" s="1"/>
  <c r="O366" i="9"/>
  <c r="E366" i="9" s="1"/>
  <c r="C366" i="9" l="1"/>
  <c r="P366" i="9"/>
  <c r="D366" i="9" l="1"/>
  <c r="Q366" i="9" l="1"/>
  <c r="R366" i="9" s="1"/>
  <c r="F366" i="9"/>
  <c r="G366" i="9" l="1"/>
  <c r="L367" i="9" l="1"/>
  <c r="H366" i="9"/>
  <c r="I366" i="9" s="1"/>
  <c r="B367" i="9" l="1"/>
  <c r="O367" i="9"/>
  <c r="E367" i="9" s="1"/>
  <c r="M367" i="9"/>
  <c r="N367" i="9" s="1"/>
  <c r="P367" i="9" l="1"/>
  <c r="C367" i="9"/>
  <c r="D367" i="9" l="1"/>
  <c r="Q367" i="9" l="1"/>
  <c r="R367" i="9" s="1"/>
  <c r="F367" i="9"/>
  <c r="G367" i="9" l="1"/>
  <c r="L368" i="9" l="1"/>
  <c r="H367" i="9"/>
  <c r="I367" i="9" s="1"/>
  <c r="O368" i="9" l="1"/>
  <c r="E368" i="9" s="1"/>
  <c r="M368" i="9"/>
  <c r="N368" i="9" s="1"/>
  <c r="B368" i="9"/>
  <c r="P368" i="9" l="1"/>
  <c r="C368" i="9"/>
  <c r="D368" i="9" l="1"/>
  <c r="Q368" i="9" l="1"/>
  <c r="R368" i="9" s="1"/>
  <c r="F368" i="9"/>
  <c r="G368" i="9" l="1"/>
  <c r="L369" i="9" l="1"/>
  <c r="H368" i="9"/>
  <c r="I368" i="9" s="1"/>
  <c r="B369" i="9" l="1"/>
  <c r="O369" i="9"/>
  <c r="E369" i="9" s="1"/>
  <c r="M369" i="9"/>
  <c r="N369" i="9" s="1"/>
  <c r="C369" i="9" l="1"/>
  <c r="P369" i="9"/>
  <c r="D369" i="9" l="1"/>
  <c r="Q369" i="9" l="1"/>
  <c r="R369" i="9" s="1"/>
  <c r="F369" i="9"/>
  <c r="G369" i="9" l="1"/>
  <c r="L370" i="9" l="1"/>
  <c r="H369" i="9"/>
  <c r="I369" i="9" s="1"/>
  <c r="M370" i="9" l="1"/>
  <c r="N370" i="9" s="1"/>
  <c r="B370" i="9"/>
  <c r="O370" i="9"/>
  <c r="E370" i="9" s="1"/>
  <c r="C370" i="9" l="1"/>
  <c r="P370" i="9"/>
  <c r="D370" i="9" l="1"/>
  <c r="Q370" i="9" l="1"/>
  <c r="R370" i="9" s="1"/>
  <c r="F370" i="9"/>
  <c r="G370" i="9" l="1"/>
  <c r="L371" i="9" l="1"/>
  <c r="H370" i="9"/>
  <c r="I370" i="9" s="1"/>
  <c r="O371" i="9" l="1"/>
  <c r="E371" i="9" s="1"/>
  <c r="M371" i="9"/>
  <c r="N371" i="9" s="1"/>
  <c r="B371" i="9"/>
  <c r="C371" i="9" l="1"/>
  <c r="P371" i="9"/>
  <c r="D371" i="9" l="1"/>
  <c r="Q371" i="9" l="1"/>
  <c r="R371" i="9" s="1"/>
  <c r="F371" i="9"/>
  <c r="G371" i="9" l="1"/>
  <c r="L372" i="9" l="1"/>
  <c r="H371" i="9"/>
  <c r="I371" i="9" s="1"/>
  <c r="M372" i="9" l="1"/>
  <c r="N372" i="9" s="1"/>
  <c r="O372" i="9"/>
  <c r="E372" i="9" s="1"/>
  <c r="B372" i="9"/>
  <c r="P372" i="9" l="1"/>
  <c r="C372" i="9"/>
  <c r="D372" i="9" l="1"/>
  <c r="Q372" i="9" l="1"/>
  <c r="R372" i="9" s="1"/>
  <c r="F372" i="9"/>
  <c r="G372" i="9" l="1"/>
  <c r="L373" i="9" l="1"/>
  <c r="H372" i="9"/>
  <c r="I372" i="9" s="1"/>
  <c r="B373" i="9" l="1"/>
  <c r="O373" i="9"/>
  <c r="E373" i="9" s="1"/>
  <c r="M373" i="9"/>
  <c r="N373" i="9" s="1"/>
  <c r="P373" i="9" l="1"/>
  <c r="C373" i="9"/>
  <c r="D373" i="9" l="1"/>
  <c r="Q373" i="9" l="1"/>
  <c r="R373" i="9" s="1"/>
  <c r="F373" i="9"/>
  <c r="G373" i="9" l="1"/>
  <c r="L374" i="9" l="1"/>
  <c r="H373" i="9"/>
  <c r="I373" i="9" s="1"/>
  <c r="M374" i="9" l="1"/>
  <c r="N374" i="9" s="1"/>
  <c r="O374" i="9"/>
  <c r="E374" i="9" s="1"/>
  <c r="B374" i="9"/>
  <c r="P374" i="9" l="1"/>
  <c r="C374" i="9"/>
  <c r="D374" i="9" l="1"/>
  <c r="Q374" i="9" l="1"/>
  <c r="R374" i="9" s="1"/>
  <c r="F374" i="9"/>
  <c r="G374" i="9" l="1"/>
  <c r="L375" i="9" l="1"/>
  <c r="H374" i="9"/>
  <c r="I374" i="9" s="1"/>
  <c r="B375" i="9" l="1"/>
  <c r="M375" i="9"/>
  <c r="N375" i="9" s="1"/>
  <c r="O375" i="9"/>
  <c r="E375" i="9" s="1"/>
  <c r="C375" i="9" l="1"/>
  <c r="P375" i="9"/>
  <c r="D375" i="9" l="1"/>
  <c r="Q375" i="9" l="1"/>
  <c r="R375" i="9" s="1"/>
  <c r="F375" i="9"/>
  <c r="G375" i="9" l="1"/>
  <c r="L376" i="9" l="1"/>
  <c r="H375" i="9"/>
  <c r="I375" i="9" s="1"/>
  <c r="B376" i="9" l="1"/>
  <c r="O376" i="9"/>
  <c r="E376" i="9" s="1"/>
  <c r="M376" i="9"/>
  <c r="N376" i="9" s="1"/>
  <c r="P376" i="9" l="1"/>
  <c r="C376" i="9"/>
  <c r="D376" i="9" l="1"/>
  <c r="Q376" i="9" l="1"/>
  <c r="R376" i="9" s="1"/>
  <c r="F376" i="9"/>
  <c r="G376" i="9" l="1"/>
  <c r="L377" i="9" l="1"/>
  <c r="H376" i="9"/>
  <c r="I376" i="9" s="1"/>
  <c r="B377" i="9" l="1"/>
  <c r="O377" i="9"/>
  <c r="E377" i="9" s="1"/>
  <c r="M377" i="9"/>
  <c r="N377" i="9" s="1"/>
  <c r="C377" i="9" l="1"/>
  <c r="P377" i="9"/>
  <c r="D377" i="9" l="1"/>
  <c r="Q377" i="9" l="1"/>
  <c r="R377" i="9" s="1"/>
  <c r="F377" i="9"/>
  <c r="G377" i="9" l="1"/>
  <c r="L378" i="9" l="1"/>
  <c r="H377" i="9"/>
  <c r="I377" i="9" s="1"/>
  <c r="B378" i="9" l="1"/>
  <c r="M378" i="9"/>
  <c r="N378" i="9" s="1"/>
  <c r="O378" i="9"/>
  <c r="E378" i="9" s="1"/>
  <c r="P378" i="9" l="1"/>
  <c r="C378" i="9"/>
  <c r="D378" i="9" l="1"/>
  <c r="Q378" i="9" l="1"/>
  <c r="R378" i="9" s="1"/>
  <c r="F378" i="9"/>
  <c r="G378" i="9" l="1"/>
  <c r="L379" i="9" l="1"/>
  <c r="H378" i="9"/>
  <c r="I378" i="9" s="1"/>
  <c r="B379" i="9" l="1"/>
  <c r="O379" i="9"/>
  <c r="E379" i="9" s="1"/>
  <c r="M379" i="9"/>
  <c r="N379" i="9" s="1"/>
  <c r="P379" i="9" l="1"/>
  <c r="C379" i="9"/>
  <c r="D379" i="9" l="1"/>
  <c r="Q379" i="9" l="1"/>
  <c r="R379" i="9" s="1"/>
  <c r="F379" i="9"/>
  <c r="G379" i="9" l="1"/>
  <c r="L380" i="9" l="1"/>
  <c r="H379" i="9"/>
  <c r="I379" i="9" s="1"/>
  <c r="B380" i="9" l="1"/>
  <c r="M380" i="9"/>
  <c r="N380" i="9" s="1"/>
  <c r="O380" i="9"/>
  <c r="E380" i="9" s="1"/>
  <c r="P380" i="9" l="1"/>
  <c r="C380" i="9"/>
  <c r="D380" i="9" l="1"/>
  <c r="Q380" i="9" l="1"/>
  <c r="R380" i="9" s="1"/>
  <c r="F380" i="9"/>
  <c r="G380" i="9" l="1"/>
  <c r="L381" i="9" l="1"/>
  <c r="H380" i="9"/>
  <c r="I380" i="9" s="1"/>
  <c r="B381" i="9" l="1"/>
  <c r="M381" i="9"/>
  <c r="N381" i="9" s="1"/>
  <c r="O381" i="9"/>
  <c r="E381" i="9" s="1"/>
  <c r="P381" i="9" l="1"/>
  <c r="C381" i="9"/>
  <c r="D381" i="9" l="1"/>
  <c r="Q381" i="9" l="1"/>
  <c r="R381" i="9" s="1"/>
  <c r="F381" i="9"/>
  <c r="G381" i="9" l="1"/>
  <c r="L382" i="9" l="1"/>
  <c r="H381" i="9"/>
  <c r="I381" i="9" s="1"/>
  <c r="B382" i="9" l="1"/>
  <c r="O382" i="9"/>
  <c r="E382" i="9" s="1"/>
  <c r="M382" i="9"/>
  <c r="N382" i="9" s="1"/>
  <c r="P382" i="9" l="1"/>
  <c r="C382" i="9"/>
  <c r="D382" i="9" l="1"/>
  <c r="Q382" i="9" l="1"/>
  <c r="R382" i="9" s="1"/>
  <c r="F382" i="9"/>
  <c r="G382" i="9" l="1"/>
  <c r="L383" i="9" l="1"/>
  <c r="H382" i="9"/>
  <c r="I382" i="9" s="1"/>
  <c r="B383" i="9" l="1"/>
  <c r="O383" i="9"/>
  <c r="E383" i="9" s="1"/>
  <c r="M383" i="9"/>
  <c r="N383" i="9" s="1"/>
  <c r="C383" i="9" l="1"/>
  <c r="P383" i="9"/>
  <c r="D383" i="9" l="1"/>
  <c r="Q383" i="9" l="1"/>
  <c r="R383" i="9" s="1"/>
  <c r="F383" i="9"/>
  <c r="G383" i="9" l="1"/>
  <c r="L384" i="9" l="1"/>
  <c r="H383" i="9"/>
  <c r="I383" i="9" s="1"/>
  <c r="B384" i="9" l="1"/>
  <c r="M384" i="9"/>
  <c r="N384" i="9" s="1"/>
  <c r="O384" i="9"/>
  <c r="E384" i="9" s="1"/>
  <c r="C384" i="9" l="1"/>
  <c r="P384" i="9"/>
  <c r="D384" i="9" l="1"/>
  <c r="Q384" i="9" l="1"/>
  <c r="R384" i="9" s="1"/>
  <c r="F384" i="9"/>
  <c r="G384" i="9" l="1"/>
  <c r="L385" i="9" l="1"/>
  <c r="H384" i="9"/>
  <c r="I384" i="9" s="1"/>
  <c r="B385" i="9" l="1"/>
  <c r="M385" i="9"/>
  <c r="N385" i="9" s="1"/>
  <c r="O385" i="9"/>
  <c r="E385" i="9" s="1"/>
  <c r="C385" i="9" l="1"/>
  <c r="P385" i="9"/>
  <c r="D385" i="9" l="1"/>
  <c r="Q385" i="9" l="1"/>
  <c r="R385" i="9" s="1"/>
  <c r="F385" i="9"/>
  <c r="G385" i="9" l="1"/>
  <c r="L386" i="9" l="1"/>
  <c r="H385" i="9"/>
  <c r="I385" i="9" s="1"/>
  <c r="B386" i="9" l="1"/>
  <c r="M386" i="9"/>
  <c r="N386" i="9" s="1"/>
  <c r="O386" i="9"/>
  <c r="E386" i="9" s="1"/>
  <c r="P386" i="9" l="1"/>
  <c r="C386" i="9"/>
  <c r="D386" i="9" l="1"/>
  <c r="Q386" i="9" l="1"/>
  <c r="R386" i="9" s="1"/>
  <c r="F386" i="9"/>
  <c r="G386" i="9" l="1"/>
  <c r="L387" i="9" l="1"/>
  <c r="H386" i="9"/>
  <c r="I386" i="9" s="1"/>
  <c r="M387" i="9" l="1"/>
  <c r="N387" i="9" s="1"/>
  <c r="B387" i="9"/>
  <c r="O387" i="9"/>
  <c r="E387" i="9" s="1"/>
  <c r="P387" i="9" l="1"/>
  <c r="C387" i="9"/>
  <c r="D387" i="9" l="1"/>
  <c r="Q387" i="9" l="1"/>
  <c r="R387" i="9" s="1"/>
  <c r="F387" i="9"/>
  <c r="G387" i="9" l="1"/>
  <c r="L388" i="9" l="1"/>
  <c r="H387" i="9"/>
  <c r="I387" i="9" s="1"/>
  <c r="B388" i="9" l="1"/>
  <c r="M388" i="9"/>
  <c r="N388" i="9" s="1"/>
  <c r="O388" i="9"/>
  <c r="E388" i="9" s="1"/>
  <c r="P388" i="9" l="1"/>
  <c r="C388" i="9"/>
  <c r="D388" i="9" l="1"/>
  <c r="Q388" i="9" l="1"/>
  <c r="R388" i="9" s="1"/>
  <c r="F388" i="9"/>
  <c r="G388" i="9" l="1"/>
  <c r="L389" i="9" l="1"/>
  <c r="H388" i="9"/>
  <c r="I388" i="9" s="1"/>
  <c r="O389" i="9" l="1"/>
  <c r="E389" i="9" s="1"/>
  <c r="B389" i="9"/>
  <c r="M389" i="9"/>
  <c r="N389" i="9" s="1"/>
  <c r="C389" i="9" l="1"/>
  <c r="P389" i="9"/>
  <c r="D389" i="9" l="1"/>
  <c r="Q389" i="9" l="1"/>
  <c r="R389" i="9" s="1"/>
  <c r="F389" i="9"/>
  <c r="G389" i="9" l="1"/>
  <c r="L390" i="9" l="1"/>
  <c r="H389" i="9"/>
  <c r="I389" i="9" s="1"/>
  <c r="B390" i="9" l="1"/>
  <c r="M390" i="9"/>
  <c r="N390" i="9" s="1"/>
  <c r="O390" i="9"/>
  <c r="E390" i="9" s="1"/>
  <c r="P390" i="9" l="1"/>
  <c r="C390" i="9"/>
  <c r="D390" i="9" l="1"/>
  <c r="Q390" i="9" l="1"/>
  <c r="R390" i="9" s="1"/>
  <c r="F390" i="9"/>
  <c r="G390" i="9" l="1"/>
  <c r="L391" i="9" l="1"/>
  <c r="H390" i="9"/>
  <c r="I390" i="9" s="1"/>
  <c r="B391" i="9" l="1"/>
  <c r="O391" i="9"/>
  <c r="E391" i="9" s="1"/>
  <c r="M391" i="9"/>
  <c r="N391" i="9" s="1"/>
  <c r="C391" i="9" l="1"/>
  <c r="P391" i="9"/>
  <c r="D391" i="9" l="1"/>
  <c r="Q391" i="9" l="1"/>
  <c r="R391" i="9" s="1"/>
  <c r="F391" i="9"/>
  <c r="G391" i="9" l="1"/>
  <c r="L392" i="9" l="1"/>
  <c r="H391" i="9"/>
  <c r="I391" i="9" s="1"/>
  <c r="B392" i="9" l="1"/>
  <c r="M392" i="9"/>
  <c r="N392" i="9" s="1"/>
  <c r="O392" i="9"/>
  <c r="E392" i="9" s="1"/>
  <c r="P392" i="9" l="1"/>
  <c r="C392" i="9"/>
  <c r="D392" i="9" l="1"/>
  <c r="Q392" i="9" l="1"/>
  <c r="R392" i="9" s="1"/>
  <c r="F392" i="9"/>
  <c r="G392" i="9" l="1"/>
  <c r="L393" i="9" l="1"/>
  <c r="H392" i="9"/>
  <c r="I392" i="9" s="1"/>
  <c r="O393" i="9" l="1"/>
  <c r="E393" i="9" s="1"/>
  <c r="B393" i="9"/>
  <c r="M393" i="9"/>
  <c r="N393" i="9" s="1"/>
  <c r="C393" i="9" l="1"/>
  <c r="P393" i="9"/>
  <c r="D393" i="9" l="1"/>
  <c r="Q393" i="9" l="1"/>
  <c r="R393" i="9" s="1"/>
  <c r="F393" i="9"/>
  <c r="G393" i="9" l="1"/>
  <c r="L394" i="9" l="1"/>
  <c r="H393" i="9"/>
  <c r="I393" i="9" s="1"/>
  <c r="B394" i="9" l="1"/>
  <c r="O394" i="9"/>
  <c r="E394" i="9" s="1"/>
  <c r="M394" i="9"/>
  <c r="N394" i="9" s="1"/>
  <c r="P394" i="9" l="1"/>
  <c r="C394" i="9"/>
  <c r="D394" i="9" l="1"/>
  <c r="Q394" i="9" l="1"/>
  <c r="R394" i="9" s="1"/>
  <c r="F394" i="9"/>
  <c r="G394" i="9" l="1"/>
  <c r="L395" i="9" l="1"/>
  <c r="H394" i="9"/>
  <c r="I394" i="9" s="1"/>
  <c r="B395" i="9" l="1"/>
  <c r="M395" i="9"/>
  <c r="N395" i="9" s="1"/>
  <c r="O395" i="9"/>
  <c r="E395" i="9" s="1"/>
  <c r="C395" i="9" l="1"/>
  <c r="P395" i="9"/>
  <c r="D395" i="9" l="1"/>
  <c r="Q395" i="9" l="1"/>
  <c r="R395" i="9" s="1"/>
  <c r="F395" i="9"/>
  <c r="G395" i="9" l="1"/>
  <c r="L396" i="9" l="1"/>
  <c r="H395" i="9"/>
  <c r="I395" i="9" s="1"/>
  <c r="B396" i="9" l="1"/>
  <c r="M396" i="9"/>
  <c r="N396" i="9" s="1"/>
  <c r="O396" i="9"/>
  <c r="E396" i="9" s="1"/>
  <c r="P396" i="9" l="1"/>
  <c r="C396" i="9"/>
  <c r="D396" i="9" l="1"/>
  <c r="Q396" i="9" l="1"/>
  <c r="R396" i="9" s="1"/>
  <c r="F396" i="9"/>
  <c r="G396" i="9" l="1"/>
  <c r="L397" i="9" l="1"/>
  <c r="H396" i="9"/>
  <c r="I396" i="9" s="1"/>
  <c r="B397" i="9" l="1"/>
  <c r="O397" i="9"/>
  <c r="E397" i="9" s="1"/>
  <c r="M397" i="9"/>
  <c r="N397" i="9" s="1"/>
  <c r="C397" i="9" l="1"/>
  <c r="P397" i="9"/>
  <c r="D397" i="9" l="1"/>
  <c r="Q397" i="9" l="1"/>
  <c r="R397" i="9" s="1"/>
  <c r="F397" i="9"/>
  <c r="G397" i="9" l="1"/>
  <c r="L398" i="9" l="1"/>
  <c r="H397" i="9"/>
  <c r="I397" i="9" s="1"/>
  <c r="B398" i="9" l="1"/>
  <c r="M398" i="9"/>
  <c r="N398" i="9" s="1"/>
  <c r="O398" i="9"/>
  <c r="E398" i="9" s="1"/>
  <c r="P398" i="9" l="1"/>
  <c r="C398" i="9"/>
  <c r="D398" i="9" l="1"/>
  <c r="Q398" i="9" l="1"/>
  <c r="R398" i="9" s="1"/>
  <c r="F398" i="9"/>
  <c r="G398" i="9" l="1"/>
  <c r="L399" i="9" l="1"/>
  <c r="H398" i="9"/>
  <c r="I398" i="9" s="1"/>
  <c r="B399" i="9" l="1"/>
  <c r="O399" i="9"/>
  <c r="E399" i="9" s="1"/>
  <c r="M399" i="9"/>
  <c r="N399" i="9" s="1"/>
  <c r="P399" i="9" l="1"/>
  <c r="C399" i="9"/>
  <c r="D399" i="9" l="1"/>
  <c r="Q399" i="9" l="1"/>
  <c r="R399" i="9" s="1"/>
  <c r="F399" i="9"/>
  <c r="G399" i="9" l="1"/>
  <c r="L400" i="9" l="1"/>
  <c r="H399" i="9"/>
  <c r="I399" i="9" s="1"/>
  <c r="B400" i="9" l="1"/>
  <c r="O400" i="9"/>
  <c r="E400" i="9" s="1"/>
  <c r="M400" i="9"/>
  <c r="N400" i="9" s="1"/>
  <c r="C400" i="9" l="1"/>
  <c r="P400" i="9"/>
  <c r="D400" i="9" l="1"/>
  <c r="Q400" i="9" l="1"/>
  <c r="R400" i="9" s="1"/>
  <c r="F400" i="9"/>
  <c r="G400" i="9" l="1"/>
  <c r="L401" i="9" l="1"/>
  <c r="H400" i="9"/>
  <c r="I400" i="9" s="1"/>
  <c r="O401" i="9" l="1"/>
  <c r="E401" i="9" s="1"/>
  <c r="B401" i="9"/>
  <c r="M401" i="9"/>
  <c r="N401" i="9" s="1"/>
  <c r="C401" i="9" l="1"/>
  <c r="P401" i="9"/>
  <c r="D401" i="9" l="1"/>
  <c r="Q401" i="9" l="1"/>
  <c r="R401" i="9" s="1"/>
  <c r="F401" i="9"/>
  <c r="G401" i="9" l="1"/>
  <c r="L402" i="9" l="1"/>
  <c r="H401" i="9"/>
  <c r="I401" i="9" s="1"/>
  <c r="B402" i="9" l="1"/>
  <c r="O402" i="9"/>
  <c r="E402" i="9" s="1"/>
  <c r="M402" i="9"/>
  <c r="N402" i="9" s="1"/>
  <c r="P402" i="9" l="1"/>
  <c r="C402" i="9"/>
  <c r="D402" i="9" l="1"/>
  <c r="Q402" i="9" l="1"/>
  <c r="R402" i="9" s="1"/>
  <c r="F402" i="9"/>
  <c r="G402" i="9" l="1"/>
  <c r="L403" i="9" l="1"/>
  <c r="H402" i="9"/>
  <c r="I402" i="9" s="1"/>
  <c r="M403" i="9" l="1"/>
  <c r="N403" i="9" s="1"/>
  <c r="B403" i="9"/>
  <c r="O403" i="9"/>
  <c r="E403" i="9" s="1"/>
  <c r="C403" i="9" l="1"/>
  <c r="P403" i="9"/>
  <c r="D403" i="9" l="1"/>
  <c r="Q403" i="9" l="1"/>
  <c r="R403" i="9" s="1"/>
  <c r="F403" i="9"/>
  <c r="G403" i="9" l="1"/>
  <c r="L404" i="9" l="1"/>
  <c r="H403" i="9"/>
  <c r="I403" i="9" s="1"/>
  <c r="B404" i="9" l="1"/>
  <c r="O404" i="9"/>
  <c r="E404" i="9" s="1"/>
  <c r="M404" i="9"/>
  <c r="N404" i="9" s="1"/>
  <c r="P404" i="9" l="1"/>
  <c r="C404" i="9"/>
  <c r="D404" i="9" l="1"/>
  <c r="Q404" i="9" l="1"/>
  <c r="R404" i="9" s="1"/>
  <c r="F404" i="9"/>
  <c r="G404" i="9" l="1"/>
  <c r="L405" i="9" l="1"/>
  <c r="H404" i="9"/>
  <c r="I404" i="9" s="1"/>
  <c r="B405" i="9" l="1"/>
  <c r="M405" i="9"/>
  <c r="N405" i="9" s="1"/>
  <c r="O405" i="9"/>
  <c r="E405" i="9" s="1"/>
  <c r="C405" i="9" l="1"/>
  <c r="P405" i="9"/>
  <c r="D405" i="9" l="1"/>
  <c r="Q405" i="9" l="1"/>
  <c r="R405" i="9" s="1"/>
  <c r="F405" i="9"/>
  <c r="G405" i="9" l="1"/>
  <c r="L406" i="9" l="1"/>
  <c r="H405" i="9"/>
  <c r="I405" i="9" s="1"/>
  <c r="B406" i="9" l="1"/>
  <c r="M406" i="9"/>
  <c r="N406" i="9" s="1"/>
  <c r="O406" i="9"/>
  <c r="E406" i="9" s="1"/>
  <c r="P406" i="9" l="1"/>
  <c r="C406" i="9"/>
  <c r="D406" i="9" l="1"/>
  <c r="Q406" i="9" l="1"/>
  <c r="R406" i="9" s="1"/>
  <c r="F406" i="9"/>
  <c r="G406" i="9" l="1"/>
  <c r="L407" i="9" l="1"/>
  <c r="H406" i="9"/>
  <c r="I406" i="9" s="1"/>
  <c r="O407" i="9" l="1"/>
  <c r="E407" i="9" s="1"/>
  <c r="B407" i="9"/>
  <c r="M407" i="9"/>
  <c r="N407" i="9" s="1"/>
  <c r="P407" i="9" l="1"/>
  <c r="C407" i="9"/>
  <c r="D407" i="9" l="1"/>
  <c r="Q407" i="9" l="1"/>
  <c r="R407" i="9" s="1"/>
  <c r="F407" i="9"/>
  <c r="G407" i="9" l="1"/>
  <c r="L408" i="9" l="1"/>
  <c r="H407" i="9"/>
  <c r="I407" i="9" s="1"/>
  <c r="B408" i="9" l="1"/>
  <c r="M408" i="9"/>
  <c r="N408" i="9" s="1"/>
  <c r="O408" i="9"/>
  <c r="E408" i="9" s="1"/>
  <c r="P408" i="9" l="1"/>
  <c r="C408" i="9"/>
  <c r="D408" i="9" l="1"/>
  <c r="Q408" i="9" l="1"/>
  <c r="R408" i="9" s="1"/>
  <c r="F408" i="9"/>
  <c r="G408" i="9" l="1"/>
  <c r="L409" i="9" l="1"/>
  <c r="H408" i="9"/>
  <c r="I408" i="9" s="1"/>
  <c r="B409" i="9" l="1"/>
  <c r="M409" i="9"/>
  <c r="N409" i="9" s="1"/>
  <c r="O409" i="9"/>
  <c r="E409" i="9" s="1"/>
  <c r="C409" i="9" l="1"/>
  <c r="P409" i="9"/>
  <c r="D409" i="9" l="1"/>
  <c r="Q409" i="9" l="1"/>
  <c r="R409" i="9" s="1"/>
  <c r="F409" i="9"/>
  <c r="G409" i="9" l="1"/>
  <c r="L410" i="9" l="1"/>
  <c r="H409" i="9"/>
  <c r="I409" i="9" s="1"/>
  <c r="M410" i="9" l="1"/>
  <c r="N410" i="9" s="1"/>
  <c r="O410" i="9"/>
  <c r="E410" i="9" s="1"/>
  <c r="B410" i="9"/>
  <c r="P410" i="9" l="1"/>
  <c r="C410" i="9"/>
  <c r="D410" i="9" l="1"/>
  <c r="Q410" i="9" l="1"/>
  <c r="R410" i="9" s="1"/>
  <c r="F410" i="9"/>
  <c r="G410" i="9" l="1"/>
  <c r="L411" i="9" l="1"/>
  <c r="H410" i="9"/>
  <c r="I410" i="9" s="1"/>
  <c r="O411" i="9" l="1"/>
  <c r="E411" i="9" s="1"/>
  <c r="M411" i="9"/>
  <c r="N411" i="9" s="1"/>
  <c r="B411" i="9"/>
  <c r="C411" i="9" l="1"/>
  <c r="P411" i="9"/>
  <c r="D411" i="9" l="1"/>
  <c r="Q411" i="9" l="1"/>
  <c r="R411" i="9" s="1"/>
  <c r="F411" i="9"/>
  <c r="G411" i="9" l="1"/>
  <c r="L412" i="9" l="1"/>
  <c r="H411" i="9"/>
  <c r="I411" i="9" s="1"/>
  <c r="B412" i="9" l="1"/>
  <c r="O412" i="9"/>
  <c r="E412" i="9" s="1"/>
  <c r="M412" i="9"/>
  <c r="N412" i="9" s="1"/>
  <c r="P412" i="9" l="1"/>
  <c r="C412" i="9"/>
  <c r="D412" i="9" l="1"/>
  <c r="Q412" i="9" l="1"/>
  <c r="R412" i="9" s="1"/>
  <c r="F412" i="9"/>
  <c r="G412" i="9" l="1"/>
  <c r="L413" i="9" l="1"/>
  <c r="H412" i="9"/>
  <c r="I412" i="9" s="1"/>
  <c r="B413" i="9" l="1"/>
  <c r="M413" i="9"/>
  <c r="N413" i="9" s="1"/>
  <c r="O413" i="9"/>
  <c r="E413" i="9" s="1"/>
  <c r="C413" i="9" l="1"/>
  <c r="P413" i="9"/>
  <c r="D413" i="9" l="1"/>
  <c r="Q413" i="9" l="1"/>
  <c r="R413" i="9" s="1"/>
  <c r="F413" i="9"/>
  <c r="G413" i="9" l="1"/>
  <c r="L414" i="9" l="1"/>
  <c r="H413" i="9"/>
  <c r="I413" i="9" s="1"/>
  <c r="O414" i="9" l="1"/>
  <c r="E414" i="9" s="1"/>
  <c r="B414" i="9"/>
  <c r="M414" i="9"/>
  <c r="N414" i="9" s="1"/>
  <c r="P414" i="9" l="1"/>
  <c r="C414" i="9"/>
  <c r="D414" i="9" l="1"/>
  <c r="Q414" i="9" l="1"/>
  <c r="R414" i="9" s="1"/>
  <c r="F414" i="9"/>
  <c r="G414" i="9" l="1"/>
  <c r="L415" i="9" l="1"/>
  <c r="H414" i="9"/>
  <c r="I414" i="9" s="1"/>
  <c r="B415" i="9" l="1"/>
  <c r="O415" i="9"/>
  <c r="E415" i="9" s="1"/>
  <c r="M415" i="9"/>
  <c r="N415" i="9" s="1"/>
  <c r="P415" i="9" l="1"/>
  <c r="C415" i="9"/>
  <c r="D415" i="9" l="1"/>
  <c r="Q415" i="9" l="1"/>
  <c r="R415" i="9" s="1"/>
  <c r="F415" i="9"/>
  <c r="G415" i="9" l="1"/>
  <c r="L416" i="9" l="1"/>
  <c r="H415" i="9"/>
  <c r="I415" i="9" s="1"/>
  <c r="O416" i="9" l="1"/>
  <c r="E416" i="9" s="1"/>
  <c r="M416" i="9"/>
  <c r="N416" i="9" s="1"/>
  <c r="B416" i="9"/>
  <c r="P416" i="9" l="1"/>
  <c r="C416" i="9"/>
  <c r="D416" i="9" l="1"/>
  <c r="Q416" i="9" l="1"/>
  <c r="R416" i="9" s="1"/>
  <c r="F416" i="9"/>
  <c r="G416" i="9" l="1"/>
  <c r="L417" i="9" l="1"/>
  <c r="H416" i="9"/>
  <c r="I416" i="9" s="1"/>
  <c r="B417" i="9" l="1"/>
  <c r="M417" i="9"/>
  <c r="N417" i="9" s="1"/>
  <c r="O417" i="9"/>
  <c r="E417" i="9" s="1"/>
  <c r="C417" i="9" l="1"/>
  <c r="P417" i="9"/>
  <c r="D417" i="9" l="1"/>
  <c r="Q417" i="9" l="1"/>
  <c r="R417" i="9" s="1"/>
  <c r="F417" i="9"/>
  <c r="G417" i="9" l="1"/>
  <c r="L418" i="9" l="1"/>
  <c r="H417" i="9"/>
  <c r="I417" i="9" s="1"/>
  <c r="B418" i="9" l="1"/>
  <c r="O418" i="9"/>
  <c r="E418" i="9" s="1"/>
  <c r="M418" i="9"/>
  <c r="N418" i="9" s="1"/>
  <c r="P418" i="9" l="1"/>
  <c r="C418" i="9"/>
  <c r="D418" i="9" l="1"/>
  <c r="Q418" i="9" l="1"/>
  <c r="R418" i="9" s="1"/>
  <c r="F418" i="9"/>
  <c r="G418" i="9" l="1"/>
  <c r="L419" i="9" l="1"/>
  <c r="H418" i="9"/>
  <c r="I418" i="9" s="1"/>
  <c r="O419" i="9" l="1"/>
  <c r="E419" i="9" s="1"/>
  <c r="M419" i="9"/>
  <c r="N419" i="9" s="1"/>
  <c r="B419" i="9"/>
  <c r="C419" i="9" l="1"/>
  <c r="P419" i="9"/>
  <c r="D419" i="9" l="1"/>
  <c r="Q419" i="9" l="1"/>
  <c r="R419" i="9" s="1"/>
  <c r="F419" i="9"/>
  <c r="G419" i="9" l="1"/>
  <c r="L420" i="9" l="1"/>
  <c r="H419" i="9"/>
  <c r="I419" i="9" s="1"/>
  <c r="B420" i="9" l="1"/>
  <c r="M420" i="9"/>
  <c r="N420" i="9" s="1"/>
  <c r="O420" i="9"/>
  <c r="E420" i="9" s="1"/>
  <c r="P420" i="9" l="1"/>
  <c r="C420" i="9"/>
  <c r="D420" i="9" l="1"/>
  <c r="Q420" i="9" l="1"/>
  <c r="R420" i="9" s="1"/>
  <c r="F420" i="9"/>
  <c r="G420" i="9" l="1"/>
  <c r="L421" i="9" l="1"/>
  <c r="H420" i="9"/>
  <c r="I420" i="9" s="1"/>
  <c r="B421" i="9" l="1"/>
  <c r="O421" i="9"/>
  <c r="E421" i="9" s="1"/>
  <c r="M421" i="9"/>
  <c r="N421" i="9" s="1"/>
  <c r="C421" i="9" l="1"/>
  <c r="P421" i="9"/>
  <c r="D421" i="9" l="1"/>
  <c r="Q421" i="9" l="1"/>
  <c r="R421" i="9" s="1"/>
  <c r="F421" i="9"/>
  <c r="G421" i="9" l="1"/>
  <c r="L422" i="9" l="1"/>
  <c r="H421" i="9"/>
  <c r="I421" i="9" s="1"/>
  <c r="B422" i="9" l="1"/>
  <c r="M422" i="9"/>
  <c r="N422" i="9" s="1"/>
  <c r="O422" i="9"/>
  <c r="E422" i="9" s="1"/>
  <c r="P422" i="9" l="1"/>
  <c r="C422" i="9"/>
  <c r="D422" i="9" l="1"/>
  <c r="Q422" i="9" l="1"/>
  <c r="R422" i="9" s="1"/>
  <c r="F422" i="9"/>
  <c r="G422" i="9" l="1"/>
  <c r="L423" i="9" l="1"/>
  <c r="H422" i="9"/>
  <c r="I422" i="9" s="1"/>
  <c r="B423" i="9" l="1"/>
  <c r="M423" i="9"/>
  <c r="N423" i="9" s="1"/>
  <c r="O423" i="9"/>
  <c r="E423" i="9" s="1"/>
  <c r="P423" i="9" l="1"/>
  <c r="C423" i="9"/>
  <c r="D423" i="9" l="1"/>
  <c r="Q423" i="9" l="1"/>
  <c r="R423" i="9" s="1"/>
  <c r="F423" i="9"/>
  <c r="G423" i="9" l="1"/>
  <c r="L424" i="9" l="1"/>
  <c r="H423" i="9"/>
  <c r="I423" i="9" s="1"/>
  <c r="M424" i="9" l="1"/>
  <c r="N424" i="9" s="1"/>
  <c r="O424" i="9"/>
  <c r="E424" i="9" s="1"/>
  <c r="B424" i="9"/>
  <c r="P424" i="9" l="1"/>
  <c r="C424" i="9"/>
  <c r="D424" i="9" l="1"/>
  <c r="Q424" i="9" l="1"/>
  <c r="R424" i="9" s="1"/>
  <c r="F424" i="9"/>
  <c r="G424" i="9" l="1"/>
  <c r="L425" i="9" l="1"/>
  <c r="H424" i="9"/>
  <c r="I424" i="9" s="1"/>
  <c r="B425" i="9" l="1"/>
  <c r="O425" i="9"/>
  <c r="E425" i="9" s="1"/>
  <c r="M425" i="9"/>
  <c r="N425" i="9" s="1"/>
  <c r="C425" i="9" l="1"/>
  <c r="P425" i="9"/>
  <c r="D425" i="9" l="1"/>
  <c r="Q425" i="9" l="1"/>
  <c r="R425" i="9" s="1"/>
  <c r="F425" i="9"/>
  <c r="G425" i="9" l="1"/>
  <c r="L426" i="9" l="1"/>
  <c r="H425" i="9"/>
  <c r="I425" i="9" s="1"/>
  <c r="B426" i="9" l="1"/>
  <c r="O426" i="9"/>
  <c r="E426" i="9" s="1"/>
  <c r="M426" i="9"/>
  <c r="N426" i="9" s="1"/>
  <c r="C426" i="9" l="1"/>
  <c r="P426" i="9"/>
  <c r="D426" i="9" l="1"/>
  <c r="Q426" i="9" l="1"/>
  <c r="R426" i="9" s="1"/>
  <c r="F426" i="9"/>
  <c r="G426" i="9" l="1"/>
  <c r="L427" i="9" l="1"/>
  <c r="H426" i="9"/>
  <c r="I426" i="9" s="1"/>
  <c r="B427" i="9" l="1"/>
  <c r="O427" i="9"/>
  <c r="E427" i="9" s="1"/>
  <c r="M427" i="9"/>
  <c r="N427" i="9" s="1"/>
  <c r="P427" i="9" l="1"/>
  <c r="C427" i="9"/>
  <c r="D427" i="9" l="1"/>
  <c r="Q427" i="9" l="1"/>
  <c r="R427" i="9" s="1"/>
  <c r="F427" i="9"/>
  <c r="G427" i="9" l="1"/>
  <c r="L428" i="9" l="1"/>
  <c r="H427" i="9"/>
  <c r="I427" i="9" s="1"/>
  <c r="B428" i="9" l="1"/>
  <c r="O428" i="9"/>
  <c r="E428" i="9" s="1"/>
  <c r="M428" i="9"/>
  <c r="N428" i="9" s="1"/>
  <c r="C428" i="9" l="1"/>
  <c r="P428" i="9"/>
  <c r="D428" i="9" l="1"/>
  <c r="Q428" i="9" l="1"/>
  <c r="R428" i="9" s="1"/>
  <c r="F428" i="9"/>
  <c r="G428" i="9" l="1"/>
  <c r="L429" i="9" l="1"/>
  <c r="H428" i="9"/>
  <c r="I428" i="9" s="1"/>
  <c r="B429" i="9" l="1"/>
  <c r="O429" i="9"/>
  <c r="E429" i="9" s="1"/>
  <c r="M429" i="9"/>
  <c r="N429" i="9" s="1"/>
  <c r="C429" i="9" l="1"/>
  <c r="P429" i="9"/>
  <c r="D429" i="9" l="1"/>
  <c r="Q429" i="9" l="1"/>
  <c r="R429" i="9" s="1"/>
  <c r="F429" i="9"/>
  <c r="G429" i="9" l="1"/>
  <c r="L430" i="9" l="1"/>
  <c r="H429" i="9"/>
  <c r="I429" i="9" s="1"/>
  <c r="B430" i="9" l="1"/>
  <c r="M430" i="9"/>
  <c r="N430" i="9" s="1"/>
  <c r="O430" i="9"/>
  <c r="E430" i="9" s="1"/>
  <c r="P430" i="9" l="1"/>
  <c r="C430" i="9"/>
  <c r="D430" i="9" l="1"/>
  <c r="Q430" i="9" l="1"/>
  <c r="R430" i="9" s="1"/>
  <c r="F430" i="9"/>
  <c r="G430" i="9" l="1"/>
  <c r="L431" i="9" l="1"/>
  <c r="H430" i="9"/>
  <c r="I430" i="9" s="1"/>
  <c r="M431" i="9" l="1"/>
  <c r="N431" i="9" s="1"/>
  <c r="O431" i="9"/>
  <c r="E431" i="9" s="1"/>
  <c r="B431" i="9"/>
  <c r="P431" i="9" l="1"/>
  <c r="C431" i="9"/>
  <c r="D431" i="9" l="1"/>
  <c r="Q431" i="9" l="1"/>
  <c r="R431" i="9" s="1"/>
  <c r="F431" i="9"/>
  <c r="G431" i="9" l="1"/>
  <c r="L432" i="9" l="1"/>
  <c r="H431" i="9"/>
  <c r="I431" i="9" s="1"/>
  <c r="B432" i="9" l="1"/>
  <c r="M432" i="9"/>
  <c r="N432" i="9" s="1"/>
  <c r="O432" i="9"/>
  <c r="E432" i="9" s="1"/>
  <c r="P432" i="9" l="1"/>
  <c r="C432" i="9"/>
  <c r="D432" i="9" l="1"/>
  <c r="Q432" i="9" l="1"/>
  <c r="R432" i="9" s="1"/>
  <c r="F432" i="9"/>
  <c r="G432" i="9" l="1"/>
  <c r="L433" i="9" l="1"/>
  <c r="H432" i="9"/>
  <c r="I432" i="9" s="1"/>
  <c r="O433" i="9" l="1"/>
  <c r="E433" i="9" s="1"/>
  <c r="M433" i="9"/>
  <c r="N433" i="9" s="1"/>
  <c r="B433" i="9"/>
  <c r="C433" i="9" l="1"/>
  <c r="P433" i="9"/>
  <c r="D433" i="9" l="1"/>
  <c r="Q433" i="9" l="1"/>
  <c r="R433" i="9" s="1"/>
  <c r="F433" i="9"/>
  <c r="G433" i="9" l="1"/>
  <c r="L434" i="9" l="1"/>
  <c r="H433" i="9"/>
  <c r="I433" i="9" s="1"/>
  <c r="B434" i="9" l="1"/>
  <c r="O434" i="9"/>
  <c r="E434" i="9" s="1"/>
  <c r="M434" i="9"/>
  <c r="N434" i="9" s="1"/>
  <c r="P434" i="9" l="1"/>
  <c r="C434" i="9"/>
  <c r="D434" i="9" l="1"/>
  <c r="Q434" i="9" l="1"/>
  <c r="R434" i="9" s="1"/>
  <c r="F434" i="9"/>
  <c r="G434" i="9" l="1"/>
  <c r="L435" i="9" l="1"/>
  <c r="H434" i="9"/>
  <c r="I434" i="9" s="1"/>
  <c r="M435" i="9" l="1"/>
  <c r="N435" i="9" s="1"/>
  <c r="B435" i="9"/>
  <c r="O435" i="9"/>
  <c r="E435" i="9" s="1"/>
  <c r="P435" i="9" l="1"/>
  <c r="C435" i="9"/>
  <c r="D435" i="9" l="1"/>
  <c r="Q435" i="9" l="1"/>
  <c r="R435" i="9" s="1"/>
  <c r="F435" i="9"/>
  <c r="G435" i="9" l="1"/>
  <c r="L436" i="9" l="1"/>
  <c r="H435" i="9"/>
  <c r="I435" i="9" s="1"/>
  <c r="B436" i="9" l="1"/>
  <c r="M436" i="9"/>
  <c r="N436" i="9" s="1"/>
  <c r="O436" i="9"/>
  <c r="E436" i="9" s="1"/>
  <c r="P436" i="9" l="1"/>
  <c r="C436" i="9"/>
  <c r="D436" i="9" l="1"/>
  <c r="Q436" i="9" l="1"/>
  <c r="R436" i="9" s="1"/>
  <c r="F436" i="9"/>
  <c r="G436" i="9" l="1"/>
  <c r="L437" i="9" l="1"/>
  <c r="H436" i="9"/>
  <c r="I436" i="9" s="1"/>
  <c r="B437" i="9" l="1"/>
  <c r="O437" i="9"/>
  <c r="E437" i="9" s="1"/>
  <c r="M437" i="9"/>
  <c r="N437" i="9" s="1"/>
  <c r="P437" i="9" l="1"/>
  <c r="C437" i="9"/>
  <c r="D437" i="9" l="1"/>
  <c r="Q437" i="9" l="1"/>
  <c r="R437" i="9" s="1"/>
  <c r="F437" i="9"/>
  <c r="G437" i="9" l="1"/>
  <c r="L438" i="9" l="1"/>
  <c r="H437" i="9"/>
  <c r="I437" i="9" s="1"/>
  <c r="B438" i="9" l="1"/>
  <c r="O438" i="9"/>
  <c r="E438" i="9" s="1"/>
  <c r="M438" i="9"/>
  <c r="N438" i="9" s="1"/>
  <c r="P438" i="9" l="1"/>
  <c r="C438" i="9"/>
  <c r="D438" i="9" l="1"/>
  <c r="Q438" i="9" l="1"/>
  <c r="R438" i="9" s="1"/>
  <c r="F438" i="9"/>
  <c r="G438" i="9" l="1"/>
  <c r="L439" i="9" l="1"/>
  <c r="H438" i="9"/>
  <c r="I438" i="9" s="1"/>
  <c r="O439" i="9" l="1"/>
  <c r="E439" i="9" s="1"/>
  <c r="B439" i="9"/>
  <c r="M439" i="9"/>
  <c r="N439" i="9" s="1"/>
  <c r="P439" i="9" l="1"/>
  <c r="C439" i="9"/>
  <c r="D439" i="9" l="1"/>
  <c r="Q439" i="9" l="1"/>
  <c r="R439" i="9" s="1"/>
  <c r="F439" i="9"/>
  <c r="G439" i="9" l="1"/>
  <c r="L440" i="9" l="1"/>
  <c r="H439" i="9"/>
  <c r="I439" i="9" s="1"/>
  <c r="B440" i="9" l="1"/>
  <c r="M440" i="9"/>
  <c r="N440" i="9" s="1"/>
  <c r="O440" i="9"/>
  <c r="E440" i="9" s="1"/>
  <c r="P440" i="9" l="1"/>
  <c r="C440" i="9"/>
  <c r="D440" i="9" l="1"/>
  <c r="Q440" i="9" l="1"/>
  <c r="R440" i="9" s="1"/>
  <c r="F440" i="9"/>
  <c r="G440" i="9" l="1"/>
  <c r="L441" i="9" l="1"/>
  <c r="H440" i="9"/>
  <c r="I440" i="9" s="1"/>
  <c r="O441" i="9" l="1"/>
  <c r="E441" i="9" s="1"/>
  <c r="B441" i="9"/>
  <c r="M441" i="9"/>
  <c r="N441" i="9" s="1"/>
  <c r="C441" i="9" l="1"/>
  <c r="P441" i="9"/>
  <c r="D441" i="9" l="1"/>
  <c r="Q441" i="9" l="1"/>
  <c r="R441" i="9" s="1"/>
  <c r="F441" i="9"/>
  <c r="G441" i="9" l="1"/>
  <c r="L442" i="9" l="1"/>
  <c r="H441" i="9"/>
  <c r="I441" i="9" s="1"/>
  <c r="B442" i="9" l="1"/>
  <c r="M442" i="9"/>
  <c r="N442" i="9" s="1"/>
  <c r="O442" i="9"/>
  <c r="E442" i="9" s="1"/>
  <c r="C442" i="9" l="1"/>
  <c r="P442" i="9"/>
  <c r="D442" i="9" l="1"/>
  <c r="Q442" i="9" l="1"/>
  <c r="R442" i="9" s="1"/>
  <c r="F442" i="9"/>
  <c r="G442" i="9" l="1"/>
  <c r="L443" i="9" l="1"/>
  <c r="H442" i="9"/>
  <c r="I442" i="9" s="1"/>
  <c r="M443" i="9" l="1"/>
  <c r="N443" i="9" s="1"/>
  <c r="B443" i="9"/>
  <c r="O443" i="9"/>
  <c r="E443" i="9" s="1"/>
  <c r="C443" i="9" l="1"/>
  <c r="P443" i="9"/>
  <c r="D443" i="9" l="1"/>
  <c r="Q443" i="9" l="1"/>
  <c r="R443" i="9" s="1"/>
  <c r="F443" i="9"/>
  <c r="G443" i="9" l="1"/>
  <c r="L444" i="9" l="1"/>
  <c r="H443" i="9"/>
  <c r="I443" i="9" s="1"/>
  <c r="B444" i="9" l="1"/>
  <c r="M444" i="9"/>
  <c r="N444" i="9" s="1"/>
  <c r="O444" i="9"/>
  <c r="E444" i="9" s="1"/>
  <c r="P444" i="9" l="1"/>
  <c r="C444" i="9"/>
  <c r="D444" i="9" l="1"/>
  <c r="Q444" i="9" l="1"/>
  <c r="R444" i="9" s="1"/>
  <c r="F444" i="9"/>
  <c r="G444" i="9" l="1"/>
  <c r="L445" i="9" l="1"/>
  <c r="H444" i="9"/>
  <c r="I444" i="9" s="1"/>
  <c r="M445" i="9" l="1"/>
  <c r="N445" i="9" s="1"/>
  <c r="B445" i="9"/>
  <c r="O445" i="9"/>
  <c r="E445" i="9" s="1"/>
  <c r="P445" i="9" l="1"/>
  <c r="C445" i="9"/>
  <c r="D445" i="9" l="1"/>
  <c r="Q445" i="9" l="1"/>
  <c r="R445" i="9" s="1"/>
  <c r="F445" i="9"/>
  <c r="G445" i="9" l="1"/>
  <c r="L446" i="9" l="1"/>
  <c r="H445" i="9"/>
  <c r="I445" i="9" s="1"/>
  <c r="B446" i="9" l="1"/>
  <c r="O446" i="9"/>
  <c r="E446" i="9" s="1"/>
  <c r="M446" i="9"/>
  <c r="N446" i="9" s="1"/>
  <c r="P446" i="9" l="1"/>
  <c r="C446" i="9"/>
  <c r="D446" i="9" l="1"/>
  <c r="Q446" i="9" l="1"/>
  <c r="R446" i="9" s="1"/>
  <c r="F446" i="9"/>
  <c r="G446" i="9" l="1"/>
  <c r="L447" i="9" l="1"/>
  <c r="H446" i="9"/>
  <c r="I446" i="9" s="1"/>
  <c r="O447" i="9" l="1"/>
  <c r="E447" i="9" s="1"/>
  <c r="B447" i="9"/>
  <c r="M447" i="9"/>
  <c r="N447" i="9" s="1"/>
  <c r="C447" i="9" l="1"/>
  <c r="P447" i="9"/>
  <c r="D447" i="9" l="1"/>
  <c r="Q447" i="9" l="1"/>
  <c r="R447" i="9" s="1"/>
  <c r="F447" i="9"/>
  <c r="G447" i="9" l="1"/>
  <c r="L448" i="9" l="1"/>
  <c r="H447" i="9"/>
  <c r="I447" i="9" s="1"/>
  <c r="B448" i="9" l="1"/>
  <c r="O448" i="9"/>
  <c r="E448" i="9" s="1"/>
  <c r="M448" i="9"/>
  <c r="N448" i="9" s="1"/>
  <c r="P448" i="9" l="1"/>
  <c r="C448" i="9"/>
  <c r="D448" i="9" l="1"/>
  <c r="Q448" i="9" l="1"/>
  <c r="R448" i="9" s="1"/>
  <c r="F448" i="9"/>
  <c r="G448" i="9" l="1"/>
  <c r="L449" i="9" l="1"/>
  <c r="H448" i="9"/>
  <c r="I448" i="9" s="1"/>
  <c r="M449" i="9" l="1"/>
  <c r="N449" i="9" s="1"/>
  <c r="B449" i="9"/>
  <c r="O449" i="9"/>
  <c r="E449" i="9" s="1"/>
  <c r="C449" i="9" l="1"/>
  <c r="P449" i="9"/>
  <c r="D449" i="9" l="1"/>
  <c r="Q449" i="9" l="1"/>
  <c r="R449" i="9" s="1"/>
  <c r="F449" i="9"/>
  <c r="G449" i="9" l="1"/>
  <c r="L450" i="9" l="1"/>
  <c r="H449" i="9"/>
  <c r="I449" i="9" s="1"/>
  <c r="B450" i="9" l="1"/>
  <c r="O450" i="9"/>
  <c r="E450" i="9" s="1"/>
  <c r="M450" i="9"/>
  <c r="N450" i="9" s="1"/>
  <c r="C450" i="9" l="1"/>
  <c r="P450" i="9"/>
  <c r="D450" i="9" l="1"/>
  <c r="Q450" i="9" l="1"/>
  <c r="R450" i="9" s="1"/>
  <c r="F450" i="9"/>
  <c r="G450" i="9" l="1"/>
  <c r="L451" i="9" l="1"/>
  <c r="H450" i="9"/>
  <c r="I450" i="9" s="1"/>
  <c r="O451" i="9" l="1"/>
  <c r="E451" i="9" s="1"/>
  <c r="B451" i="9"/>
  <c r="M451" i="9"/>
  <c r="N451" i="9" s="1"/>
  <c r="C451" i="9" l="1"/>
  <c r="P451" i="9"/>
  <c r="D451" i="9" l="1"/>
  <c r="Q451" i="9" l="1"/>
  <c r="R451" i="9" s="1"/>
  <c r="F451" i="9"/>
  <c r="G451" i="9" l="1"/>
  <c r="L452" i="9" l="1"/>
  <c r="H451" i="9"/>
  <c r="I451" i="9" s="1"/>
  <c r="B452" i="9" l="1"/>
  <c r="O452" i="9"/>
  <c r="E452" i="9" s="1"/>
  <c r="M452" i="9"/>
  <c r="N452" i="9" s="1"/>
  <c r="P452" i="9" l="1"/>
  <c r="C452" i="9"/>
  <c r="D452" i="9" l="1"/>
  <c r="Q452" i="9" l="1"/>
  <c r="R452" i="9" s="1"/>
  <c r="F452" i="9"/>
  <c r="G452" i="9" l="1"/>
  <c r="L453" i="9" l="1"/>
  <c r="H452" i="9"/>
  <c r="I452" i="9" s="1"/>
  <c r="M453" i="9" l="1"/>
  <c r="N453" i="9" s="1"/>
  <c r="B453" i="9"/>
  <c r="O453" i="9"/>
  <c r="E453" i="9" s="1"/>
  <c r="C453" i="9" l="1"/>
  <c r="P453" i="9"/>
  <c r="D453" i="9" l="1"/>
  <c r="Q453" i="9" l="1"/>
  <c r="R453" i="9" s="1"/>
  <c r="F453" i="9"/>
  <c r="G453" i="9" l="1"/>
  <c r="L454" i="9" l="1"/>
  <c r="H453" i="9"/>
  <c r="I453" i="9" s="1"/>
  <c r="B454" i="9" l="1"/>
  <c r="M454" i="9"/>
  <c r="N454" i="9" s="1"/>
  <c r="O454" i="9"/>
  <c r="E454" i="9" s="1"/>
  <c r="C454" i="9" l="1"/>
  <c r="P454" i="9"/>
  <c r="D454" i="9" l="1"/>
  <c r="Q454" i="9" l="1"/>
  <c r="R454" i="9" s="1"/>
  <c r="F454" i="9"/>
  <c r="G454" i="9" l="1"/>
  <c r="L455" i="9" l="1"/>
  <c r="H454" i="9"/>
  <c r="I454" i="9" s="1"/>
  <c r="B455" i="9" l="1"/>
  <c r="M455" i="9"/>
  <c r="N455" i="9" s="1"/>
  <c r="O455" i="9"/>
  <c r="E455" i="9" s="1"/>
  <c r="C455" i="9" l="1"/>
  <c r="P455" i="9"/>
  <c r="D455" i="9" l="1"/>
  <c r="Q455" i="9" l="1"/>
  <c r="R455" i="9" s="1"/>
  <c r="F455" i="9"/>
  <c r="G455" i="9" l="1"/>
  <c r="L456" i="9" l="1"/>
  <c r="H455" i="9"/>
  <c r="I455" i="9" s="1"/>
  <c r="B456" i="9" l="1"/>
  <c r="M456" i="9"/>
  <c r="N456" i="9" s="1"/>
  <c r="O456" i="9"/>
  <c r="E456" i="9" s="1"/>
  <c r="P456" i="9" l="1"/>
  <c r="C456" i="9"/>
  <c r="D456" i="9" l="1"/>
  <c r="Q456" i="9" l="1"/>
  <c r="R456" i="9" s="1"/>
  <c r="F456" i="9"/>
  <c r="G456" i="9" l="1"/>
  <c r="L457" i="9" l="1"/>
  <c r="H456" i="9"/>
  <c r="I456" i="9" s="1"/>
  <c r="M457" i="9" l="1"/>
  <c r="N457" i="9" s="1"/>
  <c r="B457" i="9"/>
  <c r="O457" i="9"/>
  <c r="E457" i="9" s="1"/>
  <c r="C457" i="9" l="1"/>
  <c r="P457" i="9"/>
  <c r="D457" i="9" l="1"/>
  <c r="Q457" i="9" l="1"/>
  <c r="R457" i="9" s="1"/>
  <c r="F457" i="9"/>
  <c r="G457" i="9" l="1"/>
  <c r="L458" i="9" l="1"/>
  <c r="H457" i="9"/>
  <c r="I457" i="9" s="1"/>
  <c r="B458" i="9" l="1"/>
  <c r="M458" i="9"/>
  <c r="N458" i="9" s="1"/>
  <c r="O458" i="9"/>
  <c r="E458" i="9" s="1"/>
  <c r="P458" i="9" l="1"/>
  <c r="C458" i="9"/>
  <c r="D458" i="9" l="1"/>
  <c r="Q458" i="9" l="1"/>
  <c r="R458" i="9" s="1"/>
  <c r="F458" i="9"/>
  <c r="G458" i="9" l="1"/>
  <c r="L459" i="9" l="1"/>
  <c r="H458" i="9"/>
  <c r="I458" i="9" s="1"/>
  <c r="B459" i="9" l="1"/>
  <c r="O459" i="9"/>
  <c r="E459" i="9" s="1"/>
  <c r="M459" i="9"/>
  <c r="N459" i="9" s="1"/>
  <c r="C459" i="9" l="1"/>
  <c r="P459" i="9"/>
  <c r="D459" i="9" l="1"/>
  <c r="Q459" i="9" l="1"/>
  <c r="R459" i="9" s="1"/>
  <c r="F459" i="9"/>
  <c r="G459" i="9" l="1"/>
  <c r="L460" i="9" l="1"/>
  <c r="H459" i="9"/>
  <c r="I459" i="9" s="1"/>
  <c r="B460" i="9" l="1"/>
  <c r="M460" i="9"/>
  <c r="N460" i="9" s="1"/>
  <c r="O460" i="9"/>
  <c r="E460" i="9" s="1"/>
  <c r="C460" i="9" l="1"/>
  <c r="P460" i="9"/>
  <c r="D460" i="9" l="1"/>
  <c r="Q460" i="9" l="1"/>
  <c r="R460" i="9" s="1"/>
  <c r="F460" i="9"/>
  <c r="G460" i="9" l="1"/>
  <c r="L461" i="9" l="1"/>
  <c r="H460" i="9"/>
  <c r="I460" i="9" s="1"/>
  <c r="B461" i="9" l="1"/>
  <c r="M461" i="9"/>
  <c r="N461" i="9" s="1"/>
  <c r="O461" i="9"/>
  <c r="E461" i="9" s="1"/>
  <c r="P461" i="9" l="1"/>
  <c r="C461" i="9"/>
  <c r="D461" i="9" l="1"/>
  <c r="Q461" i="9" l="1"/>
  <c r="R461" i="9" s="1"/>
  <c r="F461" i="9"/>
  <c r="G461" i="9" l="1"/>
  <c r="L462" i="9" l="1"/>
  <c r="H461" i="9"/>
  <c r="I461" i="9" s="1"/>
  <c r="B462" i="9" l="1"/>
  <c r="O462" i="9"/>
  <c r="E462" i="9" s="1"/>
  <c r="M462" i="9"/>
  <c r="N462" i="9" s="1"/>
  <c r="P462" i="9" l="1"/>
  <c r="C462" i="9"/>
  <c r="D462" i="9" l="1"/>
  <c r="Q462" i="9" l="1"/>
  <c r="R462" i="9" s="1"/>
  <c r="F462" i="9"/>
  <c r="G462" i="9" l="1"/>
  <c r="L463" i="9" l="1"/>
  <c r="H462" i="9"/>
  <c r="I462" i="9" s="1"/>
  <c r="M463" i="9" l="1"/>
  <c r="N463" i="9" s="1"/>
  <c r="B463" i="9"/>
  <c r="O463" i="9"/>
  <c r="E463" i="9" s="1"/>
  <c r="P463" i="9" l="1"/>
  <c r="C463" i="9"/>
  <c r="D463" i="9" l="1"/>
  <c r="Q463" i="9" l="1"/>
  <c r="R463" i="9" s="1"/>
  <c r="F463" i="9"/>
  <c r="G463" i="9" l="1"/>
  <c r="L464" i="9" l="1"/>
  <c r="H463" i="9"/>
  <c r="I463" i="9" s="1"/>
  <c r="B464" i="9" l="1"/>
  <c r="M464" i="9"/>
  <c r="N464" i="9" s="1"/>
  <c r="O464" i="9"/>
  <c r="E464" i="9" s="1"/>
  <c r="P464" i="9" l="1"/>
  <c r="C464" i="9"/>
  <c r="D464" i="9" l="1"/>
  <c r="Q464" i="9" l="1"/>
  <c r="R464" i="9" s="1"/>
  <c r="F464" i="9"/>
  <c r="G464" i="9" l="1"/>
  <c r="L465" i="9" l="1"/>
  <c r="H464" i="9"/>
  <c r="I464" i="9" s="1"/>
  <c r="B465" i="9" l="1"/>
  <c r="O465" i="9"/>
  <c r="E465" i="9" s="1"/>
  <c r="M465" i="9"/>
  <c r="N465" i="9" s="1"/>
  <c r="C465" i="9" l="1"/>
  <c r="P465" i="9"/>
  <c r="D465" i="9" l="1"/>
  <c r="Q465" i="9" l="1"/>
  <c r="R465" i="9" s="1"/>
  <c r="F465" i="9"/>
  <c r="G465" i="9" l="1"/>
  <c r="L466" i="9" l="1"/>
  <c r="H465" i="9"/>
  <c r="I465" i="9" s="1"/>
  <c r="B466" i="9" l="1"/>
  <c r="O466" i="9"/>
  <c r="E466" i="9" s="1"/>
  <c r="M466" i="9"/>
  <c r="N466" i="9" s="1"/>
  <c r="P466" i="9" l="1"/>
  <c r="C466" i="9"/>
  <c r="D466" i="9" l="1"/>
  <c r="Q466" i="9" l="1"/>
  <c r="R466" i="9" s="1"/>
  <c r="F466" i="9"/>
  <c r="G466" i="9" l="1"/>
  <c r="L467" i="9" l="1"/>
  <c r="H466" i="9"/>
  <c r="I466" i="9" s="1"/>
  <c r="B467" i="9" l="1"/>
  <c r="O467" i="9"/>
  <c r="E467" i="9" s="1"/>
  <c r="M467" i="9"/>
  <c r="N467" i="9" s="1"/>
  <c r="P467" i="9" l="1"/>
  <c r="C467" i="9"/>
  <c r="D467" i="9" l="1"/>
  <c r="Q467" i="9" l="1"/>
  <c r="R467" i="9" s="1"/>
  <c r="F467" i="9"/>
  <c r="G467" i="9" l="1"/>
  <c r="L468" i="9" l="1"/>
  <c r="H467" i="9"/>
  <c r="I467" i="9" s="1"/>
  <c r="O468" i="9" l="1"/>
  <c r="E468" i="9" s="1"/>
  <c r="B468" i="9"/>
  <c r="M468" i="9"/>
  <c r="N468" i="9" s="1"/>
  <c r="P468" i="9" l="1"/>
  <c r="C468" i="9"/>
  <c r="D468" i="9" l="1"/>
  <c r="Q468" i="9" l="1"/>
  <c r="R468" i="9" s="1"/>
  <c r="F468" i="9"/>
  <c r="G468" i="9" l="1"/>
  <c r="L469" i="9" l="1"/>
  <c r="H468" i="9"/>
  <c r="I468" i="9" s="1"/>
  <c r="O469" i="9" l="1"/>
  <c r="E469" i="9" s="1"/>
  <c r="B469" i="9"/>
  <c r="M469" i="9"/>
  <c r="N469" i="9" s="1"/>
  <c r="C469" i="9" l="1"/>
  <c r="P469" i="9"/>
  <c r="D469" i="9" l="1"/>
  <c r="Q469" i="9" l="1"/>
  <c r="R469" i="9" s="1"/>
  <c r="F469" i="9"/>
  <c r="G469" i="9" l="1"/>
  <c r="L470" i="9" l="1"/>
  <c r="H469" i="9"/>
  <c r="I469" i="9" s="1"/>
  <c r="B470" i="9" l="1"/>
  <c r="M470" i="9"/>
  <c r="N470" i="9" s="1"/>
  <c r="O470" i="9"/>
  <c r="E470" i="9" s="1"/>
  <c r="C470" i="9" l="1"/>
  <c r="P470" i="9"/>
  <c r="D470" i="9" l="1"/>
  <c r="Q470" i="9" l="1"/>
  <c r="R470" i="9" s="1"/>
  <c r="F470" i="9"/>
  <c r="G470" i="9" l="1"/>
  <c r="L471" i="9" l="1"/>
  <c r="H470" i="9"/>
  <c r="I470" i="9" s="1"/>
  <c r="M471" i="9" l="1"/>
  <c r="N471" i="9" s="1"/>
  <c r="B471" i="9"/>
  <c r="O471" i="9"/>
  <c r="E471" i="9" s="1"/>
  <c r="C471" i="9" l="1"/>
  <c r="P471" i="9"/>
  <c r="D471" i="9" l="1"/>
  <c r="Q471" i="9" l="1"/>
  <c r="R471" i="9" s="1"/>
  <c r="F471" i="9"/>
  <c r="G471" i="9" l="1"/>
  <c r="L472" i="9" l="1"/>
  <c r="H471" i="9"/>
  <c r="I471" i="9" s="1"/>
  <c r="M472" i="9" l="1"/>
  <c r="N472" i="9" s="1"/>
  <c r="B472" i="9"/>
  <c r="O472" i="9"/>
  <c r="E472" i="9" s="1"/>
  <c r="C472" i="9" l="1"/>
  <c r="P472" i="9"/>
  <c r="D472" i="9" l="1"/>
  <c r="Q472" i="9" l="1"/>
  <c r="R472" i="9" s="1"/>
  <c r="F472" i="9"/>
  <c r="G472" i="9" l="1"/>
  <c r="L473" i="9" l="1"/>
  <c r="H472" i="9"/>
  <c r="I472" i="9" s="1"/>
  <c r="B473" i="9" l="1"/>
  <c r="O473" i="9"/>
  <c r="E473" i="9" s="1"/>
  <c r="M473" i="9"/>
  <c r="N473" i="9" s="1"/>
  <c r="C473" i="9" l="1"/>
  <c r="P473" i="9"/>
  <c r="D473" i="9" l="1"/>
  <c r="Q473" i="9" l="1"/>
  <c r="R473" i="9" s="1"/>
  <c r="F473" i="9"/>
  <c r="G473" i="9" l="1"/>
  <c r="L474" i="9" l="1"/>
  <c r="H473" i="9"/>
  <c r="I473" i="9" s="1"/>
  <c r="B474" i="9" l="1"/>
  <c r="M474" i="9"/>
  <c r="N474" i="9" s="1"/>
  <c r="O474" i="9"/>
  <c r="E474" i="9" s="1"/>
  <c r="P474" i="9" l="1"/>
  <c r="C474" i="9"/>
  <c r="D474" i="9" l="1"/>
  <c r="Q474" i="9" l="1"/>
  <c r="R474" i="9" s="1"/>
  <c r="F474" i="9"/>
  <c r="G474" i="9" l="1"/>
  <c r="L475" i="9" l="1"/>
  <c r="H474" i="9"/>
  <c r="I474" i="9" s="1"/>
  <c r="O475" i="9" l="1"/>
  <c r="E475" i="9" s="1"/>
  <c r="M475" i="9"/>
  <c r="N475" i="9" s="1"/>
  <c r="B475" i="9"/>
  <c r="C475" i="9" l="1"/>
  <c r="P475" i="9"/>
  <c r="D475" i="9" l="1"/>
  <c r="Q475" i="9" l="1"/>
  <c r="R475" i="9" s="1"/>
  <c r="F475" i="9"/>
  <c r="G475" i="9" l="1"/>
  <c r="L476" i="9" l="1"/>
  <c r="H475" i="9"/>
  <c r="I475" i="9" s="1"/>
  <c r="B476" i="9" l="1"/>
  <c r="M476" i="9"/>
  <c r="N476" i="9" s="1"/>
  <c r="O476" i="9"/>
  <c r="E476" i="9" s="1"/>
  <c r="C476" i="9" l="1"/>
  <c r="P476" i="9"/>
  <c r="D476" i="9" l="1"/>
  <c r="Q476" i="9" l="1"/>
  <c r="R476" i="9" s="1"/>
  <c r="F476" i="9"/>
  <c r="G476" i="9" l="1"/>
  <c r="L477" i="9" l="1"/>
  <c r="H476" i="9"/>
  <c r="I476" i="9" s="1"/>
  <c r="B477" i="9" l="1"/>
  <c r="O477" i="9"/>
  <c r="E477" i="9" s="1"/>
  <c r="M477" i="9"/>
  <c r="N477" i="9" s="1"/>
  <c r="P477" i="9" l="1"/>
  <c r="C477" i="9"/>
  <c r="D477" i="9" l="1"/>
  <c r="Q477" i="9" l="1"/>
  <c r="R477" i="9" s="1"/>
  <c r="F477" i="9"/>
  <c r="G477" i="9" l="1"/>
  <c r="L478" i="9" l="1"/>
  <c r="H477" i="9"/>
  <c r="I477" i="9" s="1"/>
  <c r="O478" i="9" l="1"/>
  <c r="E478" i="9" s="1"/>
  <c r="B478" i="9"/>
  <c r="M478" i="9"/>
  <c r="N478" i="9" s="1"/>
  <c r="C478" i="9" l="1"/>
  <c r="P478" i="9"/>
  <c r="D478" i="9" l="1"/>
  <c r="Q478" i="9" l="1"/>
  <c r="R478" i="9" s="1"/>
  <c r="F478" i="9"/>
  <c r="G478" i="9" l="1"/>
  <c r="L479" i="9" l="1"/>
  <c r="H478" i="9"/>
  <c r="I478" i="9" s="1"/>
  <c r="O479" i="9" l="1"/>
  <c r="E479" i="9" s="1"/>
  <c r="M479" i="9"/>
  <c r="N479" i="9" s="1"/>
  <c r="B479" i="9"/>
  <c r="C479" i="9" l="1"/>
  <c r="P479" i="9"/>
  <c r="D479" i="9" l="1"/>
  <c r="Q479" i="9" l="1"/>
  <c r="R479" i="9" s="1"/>
  <c r="F479" i="9"/>
  <c r="G479" i="9" l="1"/>
  <c r="L480" i="9" l="1"/>
  <c r="H479" i="9"/>
  <c r="I479" i="9" s="1"/>
  <c r="B480" i="9" l="1"/>
  <c r="O480" i="9"/>
  <c r="E480" i="9" s="1"/>
  <c r="M480" i="9"/>
  <c r="N480" i="9" s="1"/>
  <c r="P480" i="9" l="1"/>
  <c r="C480" i="9"/>
  <c r="D480" i="9" l="1"/>
  <c r="Q480" i="9" l="1"/>
  <c r="R480" i="9" s="1"/>
  <c r="F480" i="9"/>
  <c r="G480" i="9" l="1"/>
  <c r="L481" i="9" l="1"/>
  <c r="H480" i="9"/>
  <c r="I480" i="9" s="1"/>
  <c r="B481" i="9" l="1"/>
  <c r="O481" i="9"/>
  <c r="E481" i="9" s="1"/>
  <c r="M481" i="9"/>
  <c r="N481" i="9" s="1"/>
  <c r="C481" i="9" l="1"/>
  <c r="P481" i="9"/>
  <c r="D481" i="9" l="1"/>
  <c r="Q481" i="9" l="1"/>
  <c r="R481" i="9" s="1"/>
  <c r="F481" i="9"/>
  <c r="G481" i="9" l="1"/>
  <c r="L482" i="9" l="1"/>
  <c r="H481" i="9"/>
  <c r="I481" i="9" s="1"/>
  <c r="B482" i="9" l="1"/>
  <c r="O482" i="9"/>
  <c r="E482" i="9" s="1"/>
  <c r="M482" i="9"/>
  <c r="N482" i="9" s="1"/>
  <c r="P482" i="9" l="1"/>
  <c r="C482" i="9"/>
  <c r="D482" i="9" l="1"/>
  <c r="Q482" i="9" l="1"/>
  <c r="R482" i="9" s="1"/>
  <c r="F482" i="9"/>
  <c r="G482" i="9" l="1"/>
  <c r="L483" i="9" l="1"/>
  <c r="H482" i="9"/>
  <c r="I482" i="9" s="1"/>
  <c r="O483" i="9" l="1"/>
  <c r="E483" i="9" s="1"/>
  <c r="M483" i="9"/>
  <c r="N483" i="9" s="1"/>
  <c r="B483" i="9"/>
  <c r="C483" i="9" l="1"/>
  <c r="P483" i="9"/>
  <c r="D483" i="9" l="1"/>
  <c r="Q483" i="9" l="1"/>
  <c r="R483" i="9" s="1"/>
  <c r="F483" i="9"/>
  <c r="G483" i="9" l="1"/>
  <c r="L484" i="9" l="1"/>
  <c r="H483" i="9"/>
  <c r="I483" i="9" s="1"/>
  <c r="B484" i="9" l="1"/>
  <c r="M484" i="9"/>
  <c r="N484" i="9" s="1"/>
  <c r="O484" i="9"/>
  <c r="E484" i="9" s="1"/>
  <c r="C484" i="9" l="1"/>
  <c r="P484" i="9"/>
  <c r="D484" i="9" l="1"/>
  <c r="Q484" i="9" l="1"/>
  <c r="R484" i="9" s="1"/>
  <c r="F484" i="9"/>
  <c r="G484" i="9" l="1"/>
  <c r="L485" i="9" l="1"/>
  <c r="H484" i="9"/>
  <c r="I484" i="9" s="1"/>
  <c r="O485" i="9" l="1"/>
  <c r="E485" i="9" s="1"/>
  <c r="B485" i="9"/>
  <c r="M485" i="9"/>
  <c r="N485" i="9" s="1"/>
  <c r="C485" i="9" l="1"/>
  <c r="P485" i="9"/>
  <c r="D485" i="9" l="1"/>
  <c r="Q485" i="9" l="1"/>
  <c r="R485" i="9" s="1"/>
  <c r="F485" i="9"/>
  <c r="G485" i="9" l="1"/>
  <c r="L486" i="9" l="1"/>
  <c r="H485" i="9"/>
  <c r="I485" i="9" s="1"/>
  <c r="B486" i="9" l="1"/>
  <c r="O486" i="9"/>
  <c r="E486" i="9" s="1"/>
  <c r="M486" i="9"/>
  <c r="N486" i="9" s="1"/>
  <c r="C486" i="9" l="1"/>
  <c r="P486" i="9"/>
  <c r="D486" i="9" l="1"/>
  <c r="Q486" i="9" l="1"/>
  <c r="R486" i="9" s="1"/>
  <c r="F486" i="9"/>
  <c r="G486" i="9" l="1"/>
  <c r="L487" i="9" l="1"/>
  <c r="H486" i="9"/>
  <c r="I486" i="9" s="1"/>
  <c r="B487" i="9" l="1"/>
  <c r="M487" i="9"/>
  <c r="N487" i="9" s="1"/>
  <c r="O487" i="9"/>
  <c r="E487" i="9" s="1"/>
  <c r="C487" i="9" l="1"/>
  <c r="P487" i="9"/>
  <c r="D487" i="9" l="1"/>
  <c r="Q487" i="9" l="1"/>
  <c r="R487" i="9" s="1"/>
  <c r="F487" i="9"/>
  <c r="G487" i="9" l="1"/>
  <c r="L488" i="9" l="1"/>
  <c r="H487" i="9"/>
  <c r="I487" i="9" s="1"/>
  <c r="B488" i="9" l="1"/>
  <c r="O488" i="9"/>
  <c r="E488" i="9" s="1"/>
  <c r="M488" i="9"/>
  <c r="N488" i="9" s="1"/>
  <c r="P488" i="9" l="1"/>
  <c r="C488" i="9"/>
  <c r="D488" i="9" l="1"/>
  <c r="Q488" i="9" l="1"/>
  <c r="R488" i="9" s="1"/>
  <c r="F488" i="9"/>
  <c r="G488" i="9" l="1"/>
  <c r="L489" i="9" l="1"/>
  <c r="H488" i="9"/>
  <c r="I488" i="9" s="1"/>
  <c r="B489" i="9" l="1"/>
  <c r="M489" i="9"/>
  <c r="N489" i="9" s="1"/>
  <c r="O489" i="9"/>
  <c r="E489" i="9" s="1"/>
  <c r="C489" i="9" l="1"/>
  <c r="P489" i="9"/>
  <c r="D489" i="9" l="1"/>
  <c r="Q489" i="9" l="1"/>
  <c r="R489" i="9" s="1"/>
  <c r="F489" i="9"/>
  <c r="G489" i="9" l="1"/>
  <c r="L490" i="9" l="1"/>
  <c r="H489" i="9"/>
  <c r="I489" i="9" s="1"/>
  <c r="B490" i="9" l="1"/>
  <c r="M490" i="9"/>
  <c r="N490" i="9" s="1"/>
  <c r="O490" i="9"/>
  <c r="E490" i="9" s="1"/>
  <c r="C490" i="9" l="1"/>
  <c r="P490" i="9"/>
  <c r="D490" i="9" l="1"/>
  <c r="Q490" i="9" l="1"/>
  <c r="R490" i="9" s="1"/>
  <c r="F490" i="9"/>
  <c r="G490" i="9" l="1"/>
  <c r="L491" i="9" l="1"/>
  <c r="H490" i="9"/>
  <c r="I490" i="9" s="1"/>
  <c r="B491" i="9" l="1"/>
  <c r="O491" i="9"/>
  <c r="E491" i="9" s="1"/>
  <c r="M491" i="9"/>
  <c r="N491" i="9" s="1"/>
  <c r="C491" i="9" l="1"/>
  <c r="P491" i="9"/>
  <c r="D491" i="9" l="1"/>
  <c r="Q491" i="9" l="1"/>
  <c r="R491" i="9" s="1"/>
  <c r="F491" i="9"/>
  <c r="G491" i="9" l="1"/>
  <c r="L492" i="9" l="1"/>
  <c r="H491" i="9"/>
  <c r="I491" i="9" s="1"/>
  <c r="B492" i="9" l="1"/>
  <c r="M492" i="9"/>
  <c r="N492" i="9" s="1"/>
  <c r="O492" i="9"/>
  <c r="E492" i="9" s="1"/>
  <c r="P492" i="9" l="1"/>
  <c r="C492" i="9"/>
  <c r="D492" i="9" l="1"/>
  <c r="Q492" i="9" l="1"/>
  <c r="R492" i="9" s="1"/>
  <c r="F492" i="9"/>
  <c r="G492" i="9" l="1"/>
  <c r="L493" i="9" l="1"/>
  <c r="H492" i="9"/>
  <c r="I492" i="9" s="1"/>
  <c r="M493" i="9" l="1"/>
  <c r="N493" i="9" s="1"/>
  <c r="O493" i="9"/>
  <c r="E493" i="9" s="1"/>
  <c r="B493" i="9"/>
  <c r="C493" i="9" l="1"/>
  <c r="P493" i="9"/>
  <c r="D493" i="9" l="1"/>
  <c r="Q493" i="9" l="1"/>
  <c r="R493" i="9" s="1"/>
  <c r="F493" i="9"/>
  <c r="G493" i="9" l="1"/>
  <c r="L494" i="9" l="1"/>
  <c r="H493" i="9"/>
  <c r="I493" i="9" s="1"/>
  <c r="O494" i="9" l="1"/>
  <c r="E494" i="9" s="1"/>
  <c r="B494" i="9"/>
  <c r="M494" i="9"/>
  <c r="N494" i="9" s="1"/>
  <c r="P494" i="9" l="1"/>
  <c r="C494" i="9"/>
  <c r="D494" i="9" l="1"/>
  <c r="Q494" i="9" l="1"/>
  <c r="R494" i="9" s="1"/>
  <c r="F494" i="9"/>
  <c r="G494" i="9" l="1"/>
  <c r="L495" i="9" l="1"/>
  <c r="H494" i="9"/>
  <c r="I494" i="9" s="1"/>
  <c r="O495" i="9" l="1"/>
  <c r="E495" i="9" s="1"/>
  <c r="B495" i="9"/>
  <c r="M495" i="9"/>
  <c r="N495" i="9" s="1"/>
  <c r="C495" i="9" l="1"/>
  <c r="P495" i="9"/>
  <c r="D495" i="9" l="1"/>
  <c r="Q495" i="9" l="1"/>
  <c r="R495" i="9" s="1"/>
  <c r="F495" i="9"/>
  <c r="G495" i="9" l="1"/>
  <c r="L496" i="9" l="1"/>
  <c r="H495" i="9"/>
  <c r="I495" i="9" s="1"/>
  <c r="O496" i="9" l="1"/>
  <c r="E496" i="9" s="1"/>
  <c r="M496" i="9"/>
  <c r="N496" i="9" s="1"/>
  <c r="B496" i="9"/>
  <c r="P496" i="9" l="1"/>
  <c r="C496" i="9"/>
  <c r="D496" i="9" l="1"/>
  <c r="Q496" i="9" l="1"/>
  <c r="R496" i="9" s="1"/>
  <c r="F496" i="9"/>
  <c r="G496" i="9" l="1"/>
  <c r="L497" i="9" l="1"/>
  <c r="H496" i="9"/>
  <c r="I496" i="9" s="1"/>
  <c r="B497" i="9" l="1"/>
  <c r="O497" i="9"/>
  <c r="E497" i="9" s="1"/>
  <c r="M497" i="9"/>
  <c r="N497" i="9" s="1"/>
  <c r="C497" i="9" l="1"/>
  <c r="P497" i="9"/>
  <c r="D497" i="9" l="1"/>
  <c r="Q497" i="9" l="1"/>
  <c r="R497" i="9" s="1"/>
  <c r="F497" i="9"/>
  <c r="G497" i="9" l="1"/>
  <c r="L498" i="9" l="1"/>
  <c r="H497" i="9"/>
  <c r="I497" i="9" s="1"/>
  <c r="B498" i="9" l="1"/>
  <c r="M498" i="9"/>
  <c r="N498" i="9" s="1"/>
  <c r="O498" i="9"/>
  <c r="E498" i="9" s="1"/>
  <c r="C498" i="9" l="1"/>
  <c r="P498" i="9"/>
  <c r="D498" i="9" l="1"/>
  <c r="Q498" i="9" l="1"/>
  <c r="R498" i="9" s="1"/>
  <c r="F498" i="9"/>
  <c r="G498" i="9" l="1"/>
  <c r="L499" i="9" l="1"/>
  <c r="H498" i="9"/>
  <c r="I498" i="9" s="1"/>
  <c r="M499" i="9" l="1"/>
  <c r="N499" i="9" s="1"/>
  <c r="O499" i="9"/>
  <c r="E499" i="9" s="1"/>
  <c r="B499" i="9"/>
  <c r="C499" i="9" l="1"/>
  <c r="P499" i="9"/>
  <c r="D499" i="9" l="1"/>
  <c r="Q499" i="9" l="1"/>
  <c r="R499" i="9" s="1"/>
  <c r="F499" i="9"/>
  <c r="G499" i="9" l="1"/>
  <c r="L500" i="9" l="1"/>
  <c r="H499" i="9"/>
  <c r="I499" i="9" s="1"/>
  <c r="B500" i="9" l="1"/>
  <c r="M500" i="9"/>
  <c r="N500" i="9" s="1"/>
  <c r="O500" i="9"/>
  <c r="E500" i="9" s="1"/>
  <c r="P500" i="9" l="1"/>
  <c r="C500" i="9"/>
  <c r="D500" i="9" l="1"/>
  <c r="Q500" i="9" l="1"/>
  <c r="R500" i="9" s="1"/>
  <c r="F500" i="9"/>
  <c r="G500" i="9" l="1"/>
  <c r="L501" i="9" l="1"/>
  <c r="H500" i="9"/>
  <c r="I500" i="9" s="1"/>
  <c r="M501" i="9" l="1"/>
  <c r="N501" i="9" s="1"/>
  <c r="O501" i="9"/>
  <c r="E501" i="9" s="1"/>
  <c r="B501" i="9"/>
  <c r="C501" i="9" l="1"/>
  <c r="P501" i="9"/>
  <c r="D501" i="9" l="1"/>
  <c r="Q501" i="9" l="1"/>
  <c r="R501" i="9" s="1"/>
  <c r="F501" i="9"/>
  <c r="G501" i="9" l="1"/>
  <c r="L502" i="9" l="1"/>
  <c r="H501" i="9"/>
  <c r="I501" i="9" s="1"/>
  <c r="M502" i="9" l="1"/>
  <c r="N502" i="9" s="1"/>
  <c r="B502" i="9"/>
  <c r="O502" i="9"/>
  <c r="E502" i="9" s="1"/>
  <c r="P502" i="9" l="1"/>
  <c r="C502" i="9"/>
  <c r="D502" i="9" l="1"/>
  <c r="Q502" i="9" l="1"/>
  <c r="R502" i="9" s="1"/>
  <c r="F502" i="9"/>
  <c r="G502" i="9" l="1"/>
  <c r="L503" i="9" l="1"/>
  <c r="H502" i="9"/>
  <c r="I502" i="9" s="1"/>
  <c r="M503" i="9" l="1"/>
  <c r="N503" i="9" s="1"/>
  <c r="B503" i="9"/>
  <c r="O503" i="9"/>
  <c r="E503" i="9" s="1"/>
  <c r="C503" i="9" l="1"/>
  <c r="P503" i="9"/>
  <c r="D503" i="9" l="1"/>
  <c r="Q503" i="9" l="1"/>
  <c r="R503" i="9" s="1"/>
  <c r="F503" i="9"/>
  <c r="G503" i="9" l="1"/>
  <c r="L504" i="9" l="1"/>
  <c r="H503" i="9"/>
  <c r="I503" i="9" s="1"/>
  <c r="B504" i="9" l="1"/>
  <c r="O504" i="9"/>
  <c r="E504" i="9" s="1"/>
  <c r="M504" i="9"/>
  <c r="N504" i="9" s="1"/>
  <c r="P504" i="9" l="1"/>
  <c r="C504" i="9"/>
  <c r="D504" i="9" l="1"/>
  <c r="Q504" i="9" l="1"/>
  <c r="R504" i="9" s="1"/>
  <c r="F504" i="9"/>
  <c r="G504" i="9" l="1"/>
  <c r="L505" i="9" l="1"/>
  <c r="H504" i="9"/>
  <c r="I504" i="9" s="1"/>
  <c r="B505" i="9" l="1"/>
  <c r="O505" i="9"/>
  <c r="E505" i="9" s="1"/>
  <c r="M505" i="9"/>
  <c r="N505" i="9" s="1"/>
  <c r="C505" i="9" l="1"/>
  <c r="P505" i="9"/>
  <c r="D505" i="9" l="1"/>
  <c r="Q505" i="9" l="1"/>
  <c r="R505" i="9" s="1"/>
  <c r="F505" i="9"/>
  <c r="G505" i="9" l="1"/>
  <c r="L506" i="9" l="1"/>
  <c r="H505" i="9"/>
  <c r="I505" i="9" s="1"/>
  <c r="B506" i="9" l="1"/>
  <c r="O506" i="9"/>
  <c r="E506" i="9" s="1"/>
  <c r="M506" i="9"/>
  <c r="N506" i="9" s="1"/>
  <c r="P506" i="9" l="1"/>
  <c r="C506" i="9"/>
  <c r="D506" i="9" l="1"/>
  <c r="Q506" i="9" l="1"/>
  <c r="R506" i="9" s="1"/>
  <c r="F506" i="9"/>
  <c r="G506" i="9" l="1"/>
  <c r="L507" i="9" l="1"/>
  <c r="H506" i="9"/>
  <c r="I506" i="9" s="1"/>
  <c r="B507" i="9" l="1"/>
  <c r="O507" i="9"/>
  <c r="E507" i="9" s="1"/>
  <c r="M507" i="9"/>
  <c r="N507" i="9" s="1"/>
  <c r="C507" i="9" l="1"/>
  <c r="P507" i="9"/>
  <c r="D507" i="9" l="1"/>
  <c r="Q507" i="9" l="1"/>
  <c r="R507" i="9" s="1"/>
  <c r="F507" i="9"/>
  <c r="G507" i="9" l="1"/>
  <c r="L508" i="9" l="1"/>
  <c r="H507" i="9"/>
  <c r="I507" i="9" s="1"/>
  <c r="B508" i="9" l="1"/>
  <c r="M508" i="9"/>
  <c r="N508" i="9" s="1"/>
  <c r="O508" i="9"/>
  <c r="E508" i="9" s="1"/>
  <c r="P508" i="9" l="1"/>
  <c r="C508" i="9"/>
  <c r="D508" i="9" l="1"/>
  <c r="Q508" i="9" l="1"/>
  <c r="R508" i="9" s="1"/>
  <c r="F508" i="9"/>
  <c r="G508" i="9" l="1"/>
  <c r="L509" i="9" l="1"/>
  <c r="H508" i="9"/>
  <c r="I508" i="9" s="1"/>
  <c r="M509" i="9" l="1"/>
  <c r="N509" i="9" s="1"/>
  <c r="B509" i="9"/>
  <c r="O509" i="9"/>
  <c r="E509" i="9" s="1"/>
  <c r="C509" i="9" l="1"/>
  <c r="P509" i="9"/>
  <c r="D509" i="9" l="1"/>
  <c r="Q509" i="9" l="1"/>
  <c r="R509" i="9" s="1"/>
  <c r="F509" i="9"/>
  <c r="G509" i="9" l="1"/>
  <c r="L510" i="9" l="1"/>
  <c r="H509" i="9"/>
  <c r="I509" i="9" s="1"/>
  <c r="B510" i="9" l="1"/>
  <c r="O510" i="9"/>
  <c r="E510" i="9" s="1"/>
  <c r="M510" i="9"/>
  <c r="N510" i="9" s="1"/>
  <c r="P510" i="9" l="1"/>
  <c r="C510" i="9"/>
  <c r="D510" i="9" l="1"/>
  <c r="Q510" i="9" l="1"/>
  <c r="R510" i="9" s="1"/>
  <c r="F510" i="9"/>
  <c r="G510" i="9" l="1"/>
  <c r="L511" i="9" l="1"/>
  <c r="H510" i="9"/>
  <c r="I510" i="9" s="1"/>
  <c r="M511" i="9" l="1"/>
  <c r="N511" i="9" s="1"/>
  <c r="B511" i="9"/>
  <c r="O511" i="9"/>
  <c r="E511" i="9" s="1"/>
  <c r="P511" i="9" l="1"/>
  <c r="C511" i="9"/>
  <c r="D511" i="9" l="1"/>
  <c r="Q511" i="9" l="1"/>
  <c r="R511" i="9" s="1"/>
  <c r="F511" i="9"/>
  <c r="G511" i="9" l="1"/>
  <c r="L512" i="9" l="1"/>
  <c r="H511" i="9"/>
  <c r="I511" i="9" s="1"/>
  <c r="B512" i="9" l="1"/>
  <c r="O512" i="9"/>
  <c r="E512" i="9" s="1"/>
  <c r="M512" i="9"/>
  <c r="N512" i="9" s="1"/>
  <c r="P512" i="9" l="1"/>
  <c r="C512" i="9"/>
  <c r="D512" i="9" l="1"/>
  <c r="Q512" i="9" l="1"/>
  <c r="R512" i="9" s="1"/>
  <c r="F512" i="9"/>
  <c r="G512" i="9" l="1"/>
  <c r="L513" i="9" l="1"/>
  <c r="H512" i="9"/>
  <c r="I512" i="9" s="1"/>
  <c r="B513" i="9" l="1"/>
  <c r="O513" i="9"/>
  <c r="E513" i="9" s="1"/>
  <c r="M513" i="9"/>
  <c r="N513" i="9" s="1"/>
  <c r="P513" i="9" l="1"/>
  <c r="C513" i="9"/>
  <c r="D513" i="9" l="1"/>
  <c r="Q513" i="9" l="1"/>
  <c r="R513" i="9" s="1"/>
  <c r="F513" i="9"/>
  <c r="G513" i="9" l="1"/>
  <c r="L514" i="9" l="1"/>
  <c r="H513" i="9"/>
  <c r="I513" i="9" s="1"/>
  <c r="O514" i="9" l="1"/>
  <c r="E514" i="9" s="1"/>
  <c r="M514" i="9"/>
  <c r="N514" i="9" s="1"/>
  <c r="B514" i="9"/>
  <c r="P514" i="9" l="1"/>
  <c r="C514" i="9"/>
  <c r="D514" i="9" l="1"/>
  <c r="Q514" i="9" l="1"/>
  <c r="R514" i="9" s="1"/>
  <c r="F514" i="9"/>
  <c r="G514" i="9" l="1"/>
  <c r="L515" i="9" l="1"/>
  <c r="H514" i="9"/>
  <c r="I514" i="9" s="1"/>
  <c r="M515" i="9" l="1"/>
  <c r="N515" i="9" s="1"/>
  <c r="O515" i="9"/>
  <c r="E515" i="9" s="1"/>
  <c r="B515" i="9"/>
  <c r="C515" i="9" l="1"/>
  <c r="P515" i="9"/>
  <c r="D515" i="9" l="1"/>
  <c r="Q515" i="9" l="1"/>
  <c r="R515" i="9" s="1"/>
  <c r="F515" i="9"/>
  <c r="G515" i="9" l="1"/>
  <c r="L516" i="9" l="1"/>
  <c r="H515" i="9"/>
  <c r="I515" i="9" s="1"/>
  <c r="B516" i="9" l="1"/>
  <c r="M516" i="9"/>
  <c r="N516" i="9" s="1"/>
  <c r="O516" i="9"/>
  <c r="E516" i="9" s="1"/>
  <c r="C516" i="9" l="1"/>
  <c r="P516" i="9"/>
  <c r="D516" i="9" l="1"/>
  <c r="Q516" i="9" l="1"/>
  <c r="R516" i="9" s="1"/>
  <c r="F516" i="9"/>
  <c r="G516" i="9" l="1"/>
  <c r="L517" i="9" l="1"/>
  <c r="H516" i="9"/>
  <c r="I516" i="9" s="1"/>
  <c r="O517" i="9" l="1"/>
  <c r="E517" i="9" s="1"/>
  <c r="B517" i="9"/>
  <c r="M517" i="9"/>
  <c r="N517" i="9" s="1"/>
  <c r="P517" i="9" l="1"/>
  <c r="C517" i="9"/>
  <c r="D517" i="9" l="1"/>
  <c r="Q517" i="9" l="1"/>
  <c r="R517" i="9" s="1"/>
  <c r="F517" i="9"/>
  <c r="G517" i="9" l="1"/>
  <c r="L518" i="9" l="1"/>
  <c r="H517" i="9"/>
  <c r="I517" i="9" s="1"/>
  <c r="M518" i="9" l="1"/>
  <c r="N518" i="9" s="1"/>
  <c r="O518" i="9"/>
  <c r="E518" i="9" s="1"/>
  <c r="B518" i="9"/>
  <c r="C518" i="9" l="1"/>
  <c r="P518" i="9"/>
  <c r="D518" i="9" l="1"/>
  <c r="Q518" i="9" l="1"/>
  <c r="R518" i="9" s="1"/>
  <c r="F518" i="9"/>
  <c r="G518" i="9" l="1"/>
  <c r="L519" i="9" l="1"/>
  <c r="H518" i="9"/>
  <c r="I518" i="9" s="1"/>
  <c r="M519" i="9" l="1"/>
  <c r="N519" i="9" s="1"/>
  <c r="O519" i="9"/>
  <c r="E519" i="9" s="1"/>
  <c r="B519" i="9"/>
  <c r="P519" i="9" l="1"/>
  <c r="C519" i="9"/>
  <c r="D519" i="9" l="1"/>
  <c r="Q519" i="9" l="1"/>
  <c r="R519" i="9" s="1"/>
  <c r="F519" i="9"/>
  <c r="G519" i="9" l="1"/>
  <c r="L520" i="9" l="1"/>
  <c r="H519" i="9"/>
  <c r="I519" i="9" s="1"/>
  <c r="B520" i="9" l="1"/>
  <c r="M520" i="9"/>
  <c r="N520" i="9" s="1"/>
  <c r="O520" i="9"/>
  <c r="E520" i="9" s="1"/>
  <c r="P520" i="9" l="1"/>
  <c r="C520" i="9"/>
  <c r="D520" i="9" l="1"/>
  <c r="Q520" i="9" l="1"/>
  <c r="R520" i="9" s="1"/>
  <c r="F520" i="9"/>
  <c r="G520" i="9" l="1"/>
  <c r="L521" i="9" l="1"/>
  <c r="H520" i="9"/>
  <c r="I520" i="9" s="1"/>
  <c r="B521" i="9" l="1"/>
  <c r="O521" i="9"/>
  <c r="E521" i="9" s="1"/>
  <c r="M521" i="9"/>
  <c r="N521" i="9" s="1"/>
  <c r="C521" i="9" l="1"/>
  <c r="P521" i="9"/>
  <c r="D521" i="9" l="1"/>
  <c r="Q521" i="9" l="1"/>
  <c r="R521" i="9" s="1"/>
  <c r="F521" i="9"/>
  <c r="G521" i="9" l="1"/>
  <c r="L522" i="9" l="1"/>
  <c r="H521" i="9"/>
  <c r="I521" i="9" s="1"/>
  <c r="B522" i="9" l="1"/>
  <c r="O522" i="9"/>
  <c r="E522" i="9" s="1"/>
  <c r="M522" i="9"/>
  <c r="N522" i="9" s="1"/>
  <c r="C522" i="9" l="1"/>
  <c r="P522" i="9"/>
  <c r="D522" i="9" l="1"/>
  <c r="Q522" i="9" l="1"/>
  <c r="R522" i="9" s="1"/>
  <c r="F522" i="9"/>
  <c r="G522" i="9" l="1"/>
  <c r="L523" i="9" l="1"/>
  <c r="H522" i="9"/>
  <c r="I522" i="9" s="1"/>
  <c r="B523" i="9" l="1"/>
  <c r="O523" i="9"/>
  <c r="E523" i="9" s="1"/>
  <c r="M523" i="9"/>
  <c r="N523" i="9" s="1"/>
  <c r="C523" i="9" l="1"/>
  <c r="P523" i="9"/>
  <c r="D523" i="9" l="1"/>
  <c r="Q523" i="9" l="1"/>
  <c r="R523" i="9" s="1"/>
  <c r="F523" i="9"/>
  <c r="G523" i="9" l="1"/>
  <c r="L524" i="9" l="1"/>
  <c r="H523" i="9"/>
  <c r="I523" i="9" s="1"/>
  <c r="B524" i="9" l="1"/>
  <c r="M524" i="9"/>
  <c r="N524" i="9" s="1"/>
  <c r="O524" i="9"/>
  <c r="E524" i="9" s="1"/>
  <c r="C524" i="9" l="1"/>
  <c r="P524" i="9"/>
  <c r="D524" i="9" l="1"/>
  <c r="Q524" i="9" l="1"/>
  <c r="R524" i="9" s="1"/>
  <c r="F524" i="9"/>
  <c r="G524" i="9" l="1"/>
  <c r="L525" i="9" l="1"/>
  <c r="H524" i="9"/>
  <c r="I524" i="9" s="1"/>
  <c r="B525" i="9" l="1"/>
  <c r="O525" i="9"/>
  <c r="E525" i="9" s="1"/>
  <c r="M525" i="9"/>
  <c r="N525" i="9" s="1"/>
  <c r="C525" i="9" l="1"/>
  <c r="P525" i="9"/>
  <c r="D525" i="9" l="1"/>
  <c r="Q525" i="9" l="1"/>
  <c r="R525" i="9" s="1"/>
  <c r="F525" i="9"/>
  <c r="G525" i="9" l="1"/>
  <c r="L526" i="9" l="1"/>
  <c r="H525" i="9"/>
  <c r="I525" i="9" s="1"/>
  <c r="B526" i="9" l="1"/>
  <c r="M526" i="9"/>
  <c r="N526" i="9" s="1"/>
  <c r="O526" i="9"/>
  <c r="E526" i="9" s="1"/>
  <c r="P526" i="9" l="1"/>
  <c r="C526" i="9"/>
  <c r="D526" i="9" l="1"/>
  <c r="Q526" i="9" l="1"/>
  <c r="R526" i="9" s="1"/>
  <c r="F526" i="9"/>
  <c r="G526" i="9" l="1"/>
  <c r="L527" i="9" l="1"/>
  <c r="H526" i="9"/>
  <c r="I526" i="9" s="1"/>
  <c r="B527" i="9" l="1"/>
  <c r="O527" i="9"/>
  <c r="E527" i="9" s="1"/>
  <c r="M527" i="9"/>
  <c r="N527" i="9" s="1"/>
  <c r="C527" i="9" l="1"/>
  <c r="P527" i="9"/>
  <c r="D527" i="9" l="1"/>
  <c r="Q527" i="9" l="1"/>
  <c r="R527" i="9" s="1"/>
  <c r="F527" i="9"/>
  <c r="G527" i="9" l="1"/>
  <c r="L528" i="9" l="1"/>
  <c r="H527" i="9"/>
  <c r="I527" i="9" s="1"/>
  <c r="M528" i="9" l="1"/>
  <c r="N528" i="9" s="1"/>
  <c r="O528" i="9"/>
  <c r="E528" i="9" s="1"/>
  <c r="B528" i="9"/>
  <c r="P528" i="9" l="1"/>
  <c r="C528" i="9"/>
  <c r="D528" i="9" l="1"/>
  <c r="Q528" i="9" l="1"/>
  <c r="R528" i="9" s="1"/>
  <c r="F528" i="9"/>
  <c r="G528" i="9" l="1"/>
  <c r="L529" i="9" l="1"/>
  <c r="H528" i="9"/>
  <c r="I528" i="9" s="1"/>
  <c r="O529" i="9" l="1"/>
  <c r="E529" i="9" s="1"/>
  <c r="B529" i="9"/>
  <c r="M529" i="9"/>
  <c r="N529" i="9" s="1"/>
  <c r="C529" i="9" l="1"/>
  <c r="P529" i="9"/>
  <c r="D529" i="9" l="1"/>
  <c r="Q529" i="9" l="1"/>
  <c r="R529" i="9" s="1"/>
  <c r="F529" i="9"/>
  <c r="G529" i="9" l="1"/>
  <c r="L530" i="9" l="1"/>
  <c r="H529" i="9"/>
  <c r="I529" i="9" s="1"/>
  <c r="B530" i="9" l="1"/>
  <c r="M530" i="9"/>
  <c r="N530" i="9" s="1"/>
  <c r="O530" i="9"/>
  <c r="E530" i="9" s="1"/>
  <c r="P530" i="9" l="1"/>
  <c r="C530" i="9"/>
  <c r="D530" i="9" l="1"/>
  <c r="Q530" i="9" l="1"/>
  <c r="R530" i="9" s="1"/>
  <c r="F530" i="9"/>
  <c r="G530" i="9" l="1"/>
  <c r="L531" i="9" l="1"/>
  <c r="H530" i="9"/>
  <c r="I530" i="9" s="1"/>
  <c r="B531" i="9" l="1"/>
  <c r="O531" i="9"/>
  <c r="E531" i="9" s="1"/>
  <c r="M531" i="9"/>
  <c r="N531" i="9" s="1"/>
  <c r="P531" i="9" l="1"/>
  <c r="C531" i="9"/>
  <c r="D531" i="9" l="1"/>
  <c r="Q531" i="9" l="1"/>
  <c r="R531" i="9" s="1"/>
  <c r="F531" i="9"/>
  <c r="G531" i="9" l="1"/>
  <c r="L532" i="9" l="1"/>
  <c r="H531" i="9"/>
  <c r="I531" i="9" s="1"/>
  <c r="B532" i="9" l="1"/>
  <c r="M532" i="9"/>
  <c r="N532" i="9" s="1"/>
  <c r="O532" i="9"/>
  <c r="E532" i="9" s="1"/>
  <c r="P532" i="9" l="1"/>
  <c r="C532" i="9"/>
  <c r="D532" i="9" l="1"/>
  <c r="Q532" i="9" l="1"/>
  <c r="R532" i="9" s="1"/>
  <c r="F532" i="9"/>
  <c r="G532" i="9" l="1"/>
  <c r="L533" i="9" l="1"/>
  <c r="H532" i="9"/>
  <c r="I532" i="9" s="1"/>
  <c r="B533" i="9" l="1"/>
  <c r="M533" i="9"/>
  <c r="N533" i="9" s="1"/>
  <c r="O533" i="9"/>
  <c r="E533" i="9" s="1"/>
  <c r="C533" i="9" l="1"/>
  <c r="P533" i="9"/>
  <c r="D533" i="9" l="1"/>
  <c r="Q533" i="9" l="1"/>
  <c r="R533" i="9" s="1"/>
  <c r="F533" i="9"/>
  <c r="G533" i="9" l="1"/>
  <c r="L534" i="9" l="1"/>
  <c r="H533" i="9"/>
  <c r="I533" i="9" s="1"/>
  <c r="M534" i="9" l="1"/>
  <c r="N534" i="9" s="1"/>
  <c r="O534" i="9"/>
  <c r="E534" i="9" s="1"/>
  <c r="B534" i="9"/>
  <c r="P534" i="9" l="1"/>
  <c r="C534" i="9"/>
  <c r="D534" i="9" l="1"/>
  <c r="Q534" i="9" l="1"/>
  <c r="R534" i="9" s="1"/>
  <c r="F534" i="9"/>
  <c r="G534" i="9" l="1"/>
  <c r="L535" i="9" l="1"/>
  <c r="H534" i="9"/>
  <c r="I534" i="9" s="1"/>
  <c r="M535" i="9" l="1"/>
  <c r="N535" i="9" s="1"/>
  <c r="B535" i="9"/>
  <c r="O535" i="9"/>
  <c r="E535" i="9" s="1"/>
  <c r="C535" i="9" l="1"/>
  <c r="P535" i="9"/>
  <c r="D535" i="9" l="1"/>
  <c r="Q535" i="9" l="1"/>
  <c r="R535" i="9" s="1"/>
  <c r="F535" i="9"/>
  <c r="G535" i="9" l="1"/>
  <c r="L536" i="9" l="1"/>
  <c r="H535" i="9"/>
  <c r="I535" i="9" s="1"/>
  <c r="B536" i="9" l="1"/>
  <c r="O536" i="9"/>
  <c r="E536" i="9" s="1"/>
  <c r="M536" i="9"/>
  <c r="N536" i="9" s="1"/>
  <c r="P536" i="9" l="1"/>
  <c r="C536" i="9"/>
  <c r="D536" i="9" l="1"/>
  <c r="Q536" i="9" l="1"/>
  <c r="R536" i="9" s="1"/>
  <c r="F536" i="9"/>
  <c r="G536" i="9" l="1"/>
  <c r="L537" i="9" l="1"/>
  <c r="H536" i="9"/>
  <c r="I536" i="9" s="1"/>
  <c r="M537" i="9" l="1"/>
  <c r="N537" i="9" s="1"/>
  <c r="B537" i="9"/>
  <c r="O537" i="9"/>
  <c r="E537" i="9" s="1"/>
  <c r="P537" i="9" l="1"/>
  <c r="C537" i="9"/>
  <c r="D537" i="9" l="1"/>
  <c r="Q537" i="9" l="1"/>
  <c r="R537" i="9" s="1"/>
  <c r="F537" i="9"/>
  <c r="G537" i="9" l="1"/>
  <c r="L538" i="9" l="1"/>
  <c r="H537" i="9"/>
  <c r="I537" i="9" s="1"/>
  <c r="B538" i="9" l="1"/>
  <c r="M538" i="9"/>
  <c r="N538" i="9" s="1"/>
  <c r="O538" i="9"/>
  <c r="E538" i="9" s="1"/>
  <c r="P538" i="9" l="1"/>
  <c r="C538" i="9"/>
  <c r="D538" i="9" l="1"/>
  <c r="Q538" i="9" l="1"/>
  <c r="R538" i="9" s="1"/>
  <c r="F538" i="9"/>
  <c r="G538" i="9" l="1"/>
  <c r="L539" i="9" l="1"/>
  <c r="H538" i="9"/>
  <c r="I538" i="9" s="1"/>
  <c r="M539" i="9" l="1"/>
  <c r="N539" i="9" s="1"/>
  <c r="B539" i="9"/>
  <c r="O539" i="9"/>
  <c r="E539" i="9" s="1"/>
  <c r="C539" i="9" l="1"/>
  <c r="P539" i="9"/>
  <c r="D539" i="9" l="1"/>
  <c r="Q539" i="9" l="1"/>
  <c r="R539" i="9" s="1"/>
  <c r="F539" i="9"/>
  <c r="G539" i="9" l="1"/>
  <c r="L540" i="9" l="1"/>
  <c r="H539" i="9"/>
  <c r="I539" i="9" s="1"/>
  <c r="B540" i="9" l="1"/>
  <c r="O540" i="9"/>
  <c r="E540" i="9" s="1"/>
  <c r="M540" i="9"/>
  <c r="N540" i="9" s="1"/>
  <c r="C540" i="9" l="1"/>
  <c r="P540" i="9"/>
  <c r="D540" i="9" l="1"/>
  <c r="Q540" i="9" l="1"/>
  <c r="R540" i="9" s="1"/>
  <c r="F540" i="9"/>
  <c r="G540" i="9" l="1"/>
  <c r="L541" i="9" l="1"/>
  <c r="H540" i="9"/>
  <c r="I540" i="9" s="1"/>
  <c r="O541" i="9" l="1"/>
  <c r="E541" i="9" s="1"/>
  <c r="B541" i="9"/>
  <c r="M541" i="9"/>
  <c r="N541" i="9" s="1"/>
  <c r="P541" i="9" l="1"/>
  <c r="C541" i="9"/>
  <c r="D541" i="9" l="1"/>
  <c r="Q541" i="9" l="1"/>
  <c r="R541" i="9" s="1"/>
  <c r="F541" i="9"/>
  <c r="G541" i="9" l="1"/>
  <c r="L542" i="9" l="1"/>
  <c r="H541" i="9"/>
  <c r="I541" i="9" s="1"/>
  <c r="B542" i="9" l="1"/>
  <c r="O542" i="9"/>
  <c r="E542" i="9" s="1"/>
  <c r="M542" i="9"/>
  <c r="N542" i="9" s="1"/>
  <c r="P542" i="9" l="1"/>
  <c r="C542" i="9"/>
  <c r="D542" i="9" l="1"/>
  <c r="Q542" i="9" l="1"/>
  <c r="R542" i="9" s="1"/>
  <c r="F542" i="9"/>
  <c r="G542" i="9" l="1"/>
  <c r="L543" i="9" l="1"/>
  <c r="H542" i="9"/>
  <c r="I542" i="9" s="1"/>
  <c r="M543" i="9" l="1"/>
  <c r="N543" i="9" s="1"/>
  <c r="B543" i="9"/>
  <c r="O543" i="9"/>
  <c r="E543" i="9" s="1"/>
  <c r="C543" i="9" l="1"/>
  <c r="P543" i="9"/>
  <c r="D543" i="9" l="1"/>
  <c r="Q543" i="9" l="1"/>
  <c r="R543" i="9" s="1"/>
  <c r="F543" i="9"/>
  <c r="G543" i="9" l="1"/>
  <c r="L544" i="9" l="1"/>
  <c r="H543" i="9"/>
  <c r="I543" i="9" s="1"/>
  <c r="O544" i="9" l="1"/>
  <c r="E544" i="9" s="1"/>
  <c r="M544" i="9"/>
  <c r="N544" i="9" s="1"/>
  <c r="B544" i="9"/>
  <c r="P544" i="9" l="1"/>
  <c r="C544" i="9"/>
  <c r="D544" i="9" l="1"/>
  <c r="Q544" i="9" l="1"/>
  <c r="R544" i="9" s="1"/>
  <c r="F544" i="9"/>
  <c r="G544" i="9" l="1"/>
  <c r="L545" i="9" l="1"/>
  <c r="H544" i="9"/>
  <c r="I544" i="9" s="1"/>
  <c r="O545" i="9" l="1"/>
  <c r="E545" i="9" s="1"/>
  <c r="B545" i="9"/>
  <c r="M545" i="9"/>
  <c r="N545" i="9" s="1"/>
  <c r="P545" i="9" l="1"/>
  <c r="C545" i="9"/>
  <c r="D545" i="9" l="1"/>
  <c r="Q545" i="9" l="1"/>
  <c r="R545" i="9" s="1"/>
  <c r="F545" i="9"/>
  <c r="G545" i="9" l="1"/>
  <c r="L546" i="9" l="1"/>
  <c r="H545" i="9"/>
  <c r="I545" i="9" s="1"/>
  <c r="M546" i="9" l="1"/>
  <c r="N546" i="9" s="1"/>
  <c r="O546" i="9"/>
  <c r="E546" i="9" s="1"/>
  <c r="B546" i="9"/>
  <c r="C546" i="9" l="1"/>
  <c r="P546" i="9"/>
  <c r="D546" i="9" l="1"/>
  <c r="Q546" i="9" l="1"/>
  <c r="R546" i="9" s="1"/>
  <c r="F546" i="9"/>
  <c r="G546" i="9" l="1"/>
  <c r="L547" i="9" l="1"/>
  <c r="H546" i="9"/>
  <c r="I546" i="9" s="1"/>
  <c r="O547" i="9" l="1"/>
  <c r="E547" i="9" s="1"/>
  <c r="B547" i="9"/>
  <c r="M547" i="9"/>
  <c r="N547" i="9" s="1"/>
  <c r="C547" i="9" l="1"/>
  <c r="P547" i="9"/>
  <c r="D547" i="9" l="1"/>
  <c r="Q547" i="9" l="1"/>
  <c r="R547" i="9" s="1"/>
  <c r="F547" i="9"/>
  <c r="G547" i="9" l="1"/>
  <c r="L548" i="9" l="1"/>
  <c r="H547" i="9"/>
  <c r="I547" i="9" s="1"/>
  <c r="B548" i="9" l="1"/>
  <c r="O548" i="9"/>
  <c r="E548" i="9" s="1"/>
  <c r="M548" i="9"/>
  <c r="N548" i="9" s="1"/>
  <c r="P548" i="9" l="1"/>
  <c r="C548" i="9"/>
  <c r="D548" i="9" l="1"/>
  <c r="Q548" i="9" l="1"/>
  <c r="R548" i="9" s="1"/>
  <c r="F548" i="9"/>
  <c r="G548" i="9" l="1"/>
  <c r="L549" i="9" l="1"/>
  <c r="H548" i="9"/>
  <c r="I548" i="9" s="1"/>
  <c r="B549" i="9" l="1"/>
  <c r="O549" i="9"/>
  <c r="E549" i="9" s="1"/>
  <c r="M549" i="9"/>
  <c r="N549" i="9" s="1"/>
  <c r="C549" i="9" l="1"/>
  <c r="P549" i="9"/>
  <c r="D549" i="9" l="1"/>
  <c r="Q549" i="9" l="1"/>
  <c r="R549" i="9" s="1"/>
  <c r="F549" i="9"/>
  <c r="G549" i="9" l="1"/>
  <c r="L550" i="9" l="1"/>
  <c r="H549" i="9"/>
  <c r="I549" i="9" s="1"/>
  <c r="B550" i="9" l="1"/>
  <c r="M550" i="9"/>
  <c r="N550" i="9" s="1"/>
  <c r="O550" i="9"/>
  <c r="E550" i="9" s="1"/>
  <c r="P550" i="9" l="1"/>
  <c r="C550" i="9"/>
  <c r="D550" i="9" l="1"/>
  <c r="Q550" i="9" l="1"/>
  <c r="R550" i="9" s="1"/>
  <c r="F550" i="9"/>
  <c r="G550" i="9" l="1"/>
  <c r="L551" i="9" l="1"/>
  <c r="H550" i="9"/>
  <c r="I550" i="9" s="1"/>
  <c r="O551" i="9" l="1"/>
  <c r="E551" i="9" s="1"/>
  <c r="B551" i="9"/>
  <c r="M551" i="9"/>
  <c r="N551" i="9" s="1"/>
  <c r="P551" i="9" l="1"/>
  <c r="C551" i="9"/>
  <c r="D551" i="9" l="1"/>
  <c r="Q551" i="9" l="1"/>
  <c r="R551" i="9" s="1"/>
  <c r="F551" i="9"/>
  <c r="G551" i="9" l="1"/>
  <c r="L552" i="9" l="1"/>
  <c r="H551" i="9"/>
  <c r="I551" i="9" s="1"/>
  <c r="O552" i="9" l="1"/>
  <c r="E552" i="9" s="1"/>
  <c r="B552" i="9"/>
  <c r="M552" i="9"/>
  <c r="N552" i="9" s="1"/>
  <c r="P552" i="9" l="1"/>
  <c r="C552" i="9"/>
  <c r="D552" i="9" l="1"/>
  <c r="Q552" i="9" l="1"/>
  <c r="R552" i="9" s="1"/>
  <c r="F552" i="9"/>
  <c r="G552" i="9" l="1"/>
  <c r="L553" i="9" l="1"/>
  <c r="H552" i="9"/>
  <c r="I552" i="9" s="1"/>
  <c r="B553" i="9" l="1"/>
  <c r="O553" i="9"/>
  <c r="E553" i="9" s="1"/>
  <c r="M553" i="9"/>
  <c r="N553" i="9" s="1"/>
  <c r="C553" i="9" l="1"/>
  <c r="P553" i="9"/>
  <c r="D553" i="9" l="1"/>
  <c r="Q553" i="9" l="1"/>
  <c r="R553" i="9" s="1"/>
  <c r="F553" i="9"/>
  <c r="G553" i="9" l="1"/>
  <c r="L554" i="9" l="1"/>
  <c r="H553" i="9"/>
  <c r="I553" i="9" s="1"/>
  <c r="M554" i="9" l="1"/>
  <c r="N554" i="9" s="1"/>
  <c r="B554" i="9"/>
  <c r="O554" i="9"/>
  <c r="E554" i="9" s="1"/>
  <c r="P554" i="9" l="1"/>
  <c r="C554" i="9"/>
  <c r="D554" i="9" l="1"/>
  <c r="Q554" i="9" l="1"/>
  <c r="R554" i="9" s="1"/>
  <c r="F554" i="9"/>
  <c r="G554" i="9" l="1"/>
  <c r="L555" i="9" l="1"/>
  <c r="H554" i="9"/>
  <c r="I554" i="9" s="1"/>
  <c r="M555" i="9" l="1"/>
  <c r="N555" i="9" s="1"/>
  <c r="O555" i="9"/>
  <c r="E555" i="9" s="1"/>
  <c r="B555" i="9"/>
  <c r="C555" i="9" l="1"/>
  <c r="P555" i="9"/>
  <c r="D555" i="9" l="1"/>
  <c r="Q555" i="9" l="1"/>
  <c r="R555" i="9" s="1"/>
  <c r="F555" i="9"/>
  <c r="G555" i="9" l="1"/>
  <c r="L556" i="9" l="1"/>
  <c r="H555" i="9"/>
  <c r="I555" i="9" s="1"/>
  <c r="B556" i="9" l="1"/>
  <c r="O556" i="9"/>
  <c r="E556" i="9" s="1"/>
  <c r="M556" i="9"/>
  <c r="N556" i="9" s="1"/>
  <c r="P556" i="9" l="1"/>
  <c r="C556" i="9"/>
  <c r="D556" i="9" l="1"/>
  <c r="Q556" i="9" l="1"/>
  <c r="R556" i="9" s="1"/>
  <c r="F556" i="9"/>
  <c r="G556" i="9" l="1"/>
  <c r="L557" i="9" l="1"/>
  <c r="H556" i="9"/>
  <c r="I556" i="9" s="1"/>
  <c r="M557" i="9" l="1"/>
  <c r="N557" i="9" s="1"/>
  <c r="B557" i="9"/>
  <c r="O557" i="9"/>
  <c r="E557" i="9" s="1"/>
  <c r="C557" i="9" l="1"/>
  <c r="P557" i="9"/>
  <c r="D557" i="9" l="1"/>
  <c r="Q557" i="9" l="1"/>
  <c r="R557" i="9" s="1"/>
  <c r="F557" i="9"/>
  <c r="G557" i="9" l="1"/>
  <c r="L558" i="9" l="1"/>
  <c r="H557" i="9"/>
  <c r="I557" i="9" s="1"/>
  <c r="B558" i="9" l="1"/>
  <c r="O558" i="9"/>
  <c r="E558" i="9" s="1"/>
  <c r="M558" i="9"/>
  <c r="N558" i="9" s="1"/>
  <c r="P558" i="9" l="1"/>
  <c r="C558" i="9"/>
  <c r="D558" i="9" l="1"/>
  <c r="Q558" i="9" l="1"/>
  <c r="R558" i="9" s="1"/>
  <c r="F558" i="9"/>
  <c r="G558" i="9" l="1"/>
  <c r="L559" i="9" l="1"/>
  <c r="H558" i="9"/>
  <c r="I558" i="9" s="1"/>
  <c r="B559" i="9" l="1"/>
  <c r="M559" i="9"/>
  <c r="N559" i="9" s="1"/>
  <c r="O559" i="9"/>
  <c r="E559" i="9" s="1"/>
  <c r="P559" i="9" l="1"/>
  <c r="C559" i="9"/>
  <c r="D559" i="9" l="1"/>
  <c r="Q559" i="9" l="1"/>
  <c r="R559" i="9" s="1"/>
  <c r="F559" i="9"/>
  <c r="G559" i="9" l="1"/>
  <c r="L560" i="9" l="1"/>
  <c r="H559" i="9"/>
  <c r="I559" i="9" s="1"/>
  <c r="M560" i="9" l="1"/>
  <c r="N560" i="9" s="1"/>
  <c r="O560" i="9"/>
  <c r="E560" i="9" s="1"/>
  <c r="B560" i="9"/>
  <c r="P560" i="9" l="1"/>
  <c r="C560" i="9"/>
  <c r="D560" i="9" l="1"/>
  <c r="Q560" i="9" l="1"/>
  <c r="R560" i="9" s="1"/>
  <c r="F560" i="9"/>
  <c r="G560" i="9" l="1"/>
  <c r="L561" i="9" l="1"/>
  <c r="H560" i="9"/>
  <c r="I560" i="9" s="1"/>
  <c r="B561" i="9" l="1"/>
  <c r="O561" i="9"/>
  <c r="E561" i="9" s="1"/>
  <c r="M561" i="9"/>
  <c r="N561" i="9" s="1"/>
  <c r="P561" i="9" l="1"/>
  <c r="C561" i="9"/>
  <c r="D561" i="9" l="1"/>
  <c r="Q561" i="9" l="1"/>
  <c r="R561" i="9" s="1"/>
  <c r="F561" i="9"/>
  <c r="G561" i="9" l="1"/>
  <c r="L562" i="9" l="1"/>
  <c r="H561" i="9"/>
  <c r="I561" i="9" s="1"/>
  <c r="M562" i="9" l="1"/>
  <c r="N562" i="9" s="1"/>
  <c r="O562" i="9"/>
  <c r="E562" i="9" s="1"/>
  <c r="B562" i="9"/>
  <c r="C562" i="9" l="1"/>
  <c r="P562" i="9"/>
  <c r="D562" i="9" l="1"/>
  <c r="Q562" i="9" l="1"/>
  <c r="R562" i="9" s="1"/>
  <c r="F562" i="9"/>
  <c r="G562" i="9" l="1"/>
  <c r="L563" i="9" l="1"/>
  <c r="H562" i="9"/>
  <c r="I562" i="9" s="1"/>
  <c r="B563" i="9" l="1"/>
  <c r="O563" i="9"/>
  <c r="E563" i="9" s="1"/>
  <c r="M563" i="9"/>
  <c r="N563" i="9" s="1"/>
  <c r="C563" i="9" l="1"/>
  <c r="P563" i="9"/>
  <c r="D563" i="9" l="1"/>
  <c r="Q563" i="9" l="1"/>
  <c r="R563" i="9" s="1"/>
  <c r="F563" i="9"/>
  <c r="G563" i="9" l="1"/>
  <c r="L564" i="9" l="1"/>
  <c r="H563" i="9"/>
  <c r="I563" i="9" s="1"/>
  <c r="B564" i="9" l="1"/>
  <c r="O564" i="9"/>
  <c r="E564" i="9" s="1"/>
  <c r="M564" i="9"/>
  <c r="N564" i="9" s="1"/>
  <c r="P564" i="9" l="1"/>
  <c r="C564" i="9"/>
  <c r="D564" i="9" l="1"/>
  <c r="Q564" i="9" l="1"/>
  <c r="R564" i="9" s="1"/>
  <c r="F564" i="9"/>
  <c r="G564" i="9" l="1"/>
  <c r="L565" i="9" l="1"/>
  <c r="H564" i="9"/>
  <c r="I564" i="9" s="1"/>
  <c r="B565" i="9" l="1"/>
  <c r="O565" i="9"/>
  <c r="E565" i="9" s="1"/>
  <c r="M565" i="9"/>
  <c r="N565" i="9" s="1"/>
  <c r="C565" i="9" l="1"/>
  <c r="P565" i="9"/>
  <c r="D565" i="9" l="1"/>
  <c r="Q565" i="9" l="1"/>
  <c r="R565" i="9" s="1"/>
  <c r="F565" i="9"/>
  <c r="G565" i="9" l="1"/>
  <c r="L566" i="9" l="1"/>
  <c r="H565" i="9"/>
  <c r="I565" i="9" s="1"/>
  <c r="M566" i="9" l="1"/>
  <c r="N566" i="9" s="1"/>
  <c r="B566" i="9"/>
  <c r="O566" i="9"/>
  <c r="E566" i="9" s="1"/>
  <c r="P566" i="9" l="1"/>
  <c r="C566" i="9"/>
  <c r="D566" i="9" l="1"/>
  <c r="Q566" i="9" l="1"/>
  <c r="R566" i="9" s="1"/>
  <c r="F566" i="9"/>
  <c r="G566" i="9" l="1"/>
  <c r="L567" i="9" l="1"/>
  <c r="H566" i="9"/>
  <c r="I566" i="9" s="1"/>
  <c r="O567" i="9" l="1"/>
  <c r="E567" i="9" s="1"/>
  <c r="M567" i="9"/>
  <c r="N567" i="9" s="1"/>
  <c r="B567" i="9"/>
  <c r="C567" i="9" l="1"/>
  <c r="P567" i="9"/>
  <c r="D567" i="9" l="1"/>
  <c r="Q567" i="9" l="1"/>
  <c r="R567" i="9" s="1"/>
  <c r="F567" i="9"/>
  <c r="G567" i="9" l="1"/>
  <c r="L568" i="9" l="1"/>
  <c r="H567" i="9"/>
  <c r="I567" i="9" s="1"/>
  <c r="B568" i="9" l="1"/>
  <c r="O568" i="9"/>
  <c r="E568" i="9" s="1"/>
  <c r="M568" i="9"/>
  <c r="N568" i="9" s="1"/>
  <c r="P568" i="9" l="1"/>
  <c r="C568" i="9"/>
  <c r="D568" i="9" l="1"/>
  <c r="Q568" i="9" l="1"/>
  <c r="R568" i="9" s="1"/>
  <c r="F568" i="9"/>
  <c r="G568" i="9" l="1"/>
  <c r="L569" i="9" l="1"/>
  <c r="H568" i="9"/>
  <c r="I568" i="9" s="1"/>
  <c r="M569" i="9" l="1"/>
  <c r="N569" i="9" s="1"/>
  <c r="O569" i="9"/>
  <c r="E569" i="9" s="1"/>
  <c r="B569" i="9"/>
  <c r="C569" i="9" l="1"/>
  <c r="P569" i="9"/>
  <c r="D569" i="9" l="1"/>
  <c r="Q569" i="9" l="1"/>
  <c r="R569" i="9" s="1"/>
  <c r="F569" i="9"/>
  <c r="G569" i="9" l="1"/>
  <c r="L570" i="9" l="1"/>
  <c r="H569" i="9"/>
  <c r="I569" i="9" s="1"/>
  <c r="O570" i="9" l="1"/>
  <c r="E570" i="9" s="1"/>
  <c r="M570" i="9"/>
  <c r="N570" i="9" s="1"/>
  <c r="B570" i="9"/>
  <c r="C570" i="9" l="1"/>
  <c r="P570" i="9"/>
  <c r="D570" i="9" l="1"/>
  <c r="Q570" i="9" l="1"/>
  <c r="R570" i="9" s="1"/>
  <c r="F570" i="9"/>
  <c r="G570" i="9" l="1"/>
  <c r="L571" i="9" l="1"/>
  <c r="H570" i="9"/>
  <c r="I570" i="9" s="1"/>
  <c r="B571" i="9" l="1"/>
  <c r="O571" i="9"/>
  <c r="E571" i="9" s="1"/>
  <c r="M571" i="9"/>
  <c r="N571" i="9" s="1"/>
  <c r="C571" i="9" l="1"/>
  <c r="P571" i="9"/>
  <c r="D571" i="9" l="1"/>
  <c r="Q571" i="9" l="1"/>
  <c r="R571" i="9" s="1"/>
  <c r="F571" i="9"/>
  <c r="G571" i="9" l="1"/>
  <c r="L572" i="9" l="1"/>
  <c r="H571" i="9"/>
  <c r="I571" i="9" s="1"/>
  <c r="B572" i="9" l="1"/>
  <c r="M572" i="9"/>
  <c r="N572" i="9" s="1"/>
  <c r="O572" i="9"/>
  <c r="E572" i="9" s="1"/>
  <c r="P572" i="9" l="1"/>
  <c r="C572" i="9"/>
  <c r="D572" i="9" l="1"/>
  <c r="Q572" i="9" l="1"/>
  <c r="R572" i="9" s="1"/>
  <c r="F572" i="9"/>
  <c r="G572" i="9" l="1"/>
  <c r="L573" i="9" l="1"/>
  <c r="H572" i="9"/>
  <c r="I572" i="9" s="1"/>
  <c r="O573" i="9" l="1"/>
  <c r="E573" i="9" s="1"/>
  <c r="M573" i="9"/>
  <c r="N573" i="9" s="1"/>
  <c r="B573" i="9"/>
  <c r="C573" i="9" l="1"/>
  <c r="P573" i="9"/>
  <c r="D573" i="9" l="1"/>
  <c r="Q573" i="9" l="1"/>
  <c r="R573" i="9" s="1"/>
  <c r="F573" i="9"/>
  <c r="G573" i="9" l="1"/>
  <c r="L574" i="9" l="1"/>
  <c r="H573" i="9"/>
  <c r="I573" i="9" s="1"/>
  <c r="B574" i="9" l="1"/>
  <c r="M574" i="9"/>
  <c r="N574" i="9" s="1"/>
  <c r="O574" i="9"/>
  <c r="E574" i="9" s="1"/>
  <c r="C574" i="9" l="1"/>
  <c r="P574" i="9"/>
  <c r="D574" i="9" l="1"/>
  <c r="Q574" i="9" l="1"/>
  <c r="R574" i="9" s="1"/>
  <c r="F574" i="9"/>
  <c r="G574" i="9" l="1"/>
  <c r="L575" i="9" l="1"/>
  <c r="H574" i="9"/>
  <c r="I574" i="9" s="1"/>
  <c r="O575" i="9" l="1"/>
  <c r="E575" i="9" s="1"/>
  <c r="B575" i="9"/>
  <c r="M575" i="9"/>
  <c r="N575" i="9" s="1"/>
  <c r="P575" i="9" l="1"/>
  <c r="C575" i="9"/>
  <c r="D575" i="9" l="1"/>
  <c r="Q575" i="9" l="1"/>
  <c r="R575" i="9" s="1"/>
  <c r="F575" i="9"/>
  <c r="G575" i="9" l="1"/>
  <c r="L576" i="9" l="1"/>
  <c r="H575" i="9"/>
  <c r="I575" i="9" s="1"/>
  <c r="B576" i="9" l="1"/>
  <c r="O576" i="9"/>
  <c r="E576" i="9" s="1"/>
  <c r="M576" i="9"/>
  <c r="N576" i="9" s="1"/>
  <c r="P576" i="9" l="1"/>
  <c r="C576" i="9"/>
  <c r="D576" i="9" l="1"/>
  <c r="Q576" i="9" l="1"/>
  <c r="R576" i="9" s="1"/>
  <c r="F576" i="9"/>
  <c r="G576" i="9" l="1"/>
  <c r="L577" i="9" l="1"/>
  <c r="H576" i="9"/>
  <c r="I576" i="9" s="1"/>
  <c r="M577" i="9" l="1"/>
  <c r="N577" i="9" s="1"/>
  <c r="B577" i="9"/>
  <c r="O577" i="9"/>
  <c r="E577" i="9" s="1"/>
  <c r="C577" i="9" l="1"/>
  <c r="P577" i="9"/>
  <c r="D577" i="9" l="1"/>
  <c r="Q577" i="9" l="1"/>
  <c r="R577" i="9" s="1"/>
  <c r="F577" i="9"/>
  <c r="G577" i="9" l="1"/>
  <c r="L578" i="9" l="1"/>
  <c r="H577" i="9"/>
  <c r="I577" i="9" s="1"/>
  <c r="B578" i="9" l="1"/>
  <c r="O578" i="9"/>
  <c r="E578" i="9" s="1"/>
  <c r="M578" i="9"/>
  <c r="N578" i="9" s="1"/>
  <c r="P578" i="9" l="1"/>
  <c r="C578" i="9"/>
  <c r="D578" i="9" l="1"/>
  <c r="Q578" i="9" l="1"/>
  <c r="R578" i="9" s="1"/>
  <c r="F578" i="9"/>
  <c r="G578" i="9" l="1"/>
  <c r="L579" i="9" l="1"/>
  <c r="H578" i="9"/>
  <c r="I578" i="9" s="1"/>
  <c r="O579" i="9" l="1"/>
  <c r="E579" i="9" s="1"/>
  <c r="M579" i="9"/>
  <c r="N579" i="9" s="1"/>
  <c r="B579" i="9"/>
  <c r="P579" i="9" l="1"/>
  <c r="C579" i="9"/>
  <c r="D579" i="9" l="1"/>
  <c r="Q579" i="9" l="1"/>
  <c r="R579" i="9" s="1"/>
  <c r="F579" i="9"/>
  <c r="G579" i="9" l="1"/>
  <c r="L580" i="9" l="1"/>
  <c r="H579" i="9"/>
  <c r="I579" i="9" s="1"/>
  <c r="B580" i="9" l="1"/>
  <c r="O580" i="9"/>
  <c r="E580" i="9" s="1"/>
  <c r="M580" i="9"/>
  <c r="N580" i="9" s="1"/>
  <c r="P580" i="9" l="1"/>
  <c r="C580" i="9"/>
  <c r="D580" i="9" l="1"/>
  <c r="Q580" i="9" l="1"/>
  <c r="R580" i="9" s="1"/>
  <c r="F580" i="9"/>
  <c r="G580" i="9" l="1"/>
  <c r="L581" i="9" l="1"/>
  <c r="H580" i="9"/>
  <c r="I580" i="9" s="1"/>
  <c r="M581" i="9" l="1"/>
  <c r="N581" i="9" s="1"/>
  <c r="B581" i="9"/>
  <c r="O581" i="9"/>
  <c r="E581" i="9" s="1"/>
  <c r="P581" i="9" l="1"/>
  <c r="C581" i="9"/>
  <c r="D581" i="9" l="1"/>
  <c r="Q581" i="9" l="1"/>
  <c r="R581" i="9" s="1"/>
  <c r="F581" i="9"/>
  <c r="G581" i="9" l="1"/>
  <c r="L582" i="9" l="1"/>
  <c r="H581" i="9"/>
  <c r="I581" i="9" s="1"/>
  <c r="B582" i="9" l="1"/>
  <c r="M582" i="9"/>
  <c r="N582" i="9" s="1"/>
  <c r="O582" i="9"/>
  <c r="E582" i="9" s="1"/>
  <c r="P582" i="9" l="1"/>
  <c r="C582" i="9"/>
  <c r="D582" i="9" l="1"/>
  <c r="Q582" i="9" l="1"/>
  <c r="R582" i="9" s="1"/>
  <c r="F582" i="9"/>
  <c r="G582" i="9" l="1"/>
  <c r="L583" i="9" l="1"/>
  <c r="H582" i="9"/>
  <c r="I582" i="9" s="1"/>
  <c r="B583" i="9" l="1"/>
  <c r="O583" i="9"/>
  <c r="E583" i="9" s="1"/>
  <c r="M583" i="9"/>
  <c r="N583" i="9" s="1"/>
  <c r="C583" i="9" l="1"/>
  <c r="P583" i="9"/>
  <c r="D583" i="9" l="1"/>
  <c r="Q583" i="9" l="1"/>
  <c r="R583" i="9" s="1"/>
  <c r="F583" i="9"/>
  <c r="G583" i="9" l="1"/>
  <c r="L584" i="9" l="1"/>
  <c r="H583" i="9"/>
  <c r="I583" i="9" s="1"/>
  <c r="B584" i="9" l="1"/>
  <c r="M584" i="9"/>
  <c r="N584" i="9" s="1"/>
  <c r="O584" i="9"/>
  <c r="E584" i="9" s="1"/>
  <c r="P584" i="9" l="1"/>
  <c r="C584" i="9"/>
  <c r="D584" i="9" l="1"/>
  <c r="Q584" i="9" l="1"/>
  <c r="R584" i="9" s="1"/>
  <c r="F584" i="9"/>
  <c r="G584" i="9" l="1"/>
  <c r="L585" i="9" l="1"/>
  <c r="H584" i="9"/>
  <c r="I584" i="9" s="1"/>
  <c r="B585" i="9" l="1"/>
  <c r="O585" i="9"/>
  <c r="E585" i="9" s="1"/>
  <c r="M585" i="9"/>
  <c r="N585" i="9" s="1"/>
  <c r="C585" i="9" l="1"/>
  <c r="P585" i="9"/>
  <c r="D585" i="9" l="1"/>
  <c r="Q585" i="9" l="1"/>
  <c r="R585" i="9" s="1"/>
  <c r="F585" i="9"/>
  <c r="G585" i="9" l="1"/>
  <c r="L586" i="9" l="1"/>
  <c r="H585" i="9"/>
  <c r="I585" i="9" s="1"/>
  <c r="M586" i="9" l="1"/>
  <c r="N586" i="9" s="1"/>
  <c r="O586" i="9"/>
  <c r="E586" i="9" s="1"/>
  <c r="B586" i="9"/>
  <c r="C586" i="9" l="1"/>
  <c r="P586" i="9"/>
  <c r="D586" i="9" l="1"/>
  <c r="Q586" i="9" l="1"/>
  <c r="R586" i="9" s="1"/>
  <c r="F586" i="9"/>
  <c r="G586" i="9" l="1"/>
  <c r="L587" i="9" l="1"/>
  <c r="H586" i="9"/>
  <c r="I586" i="9" s="1"/>
  <c r="O587" i="9" l="1"/>
  <c r="E587" i="9" s="1"/>
  <c r="B587" i="9"/>
  <c r="M587" i="9"/>
  <c r="N587" i="9" s="1"/>
  <c r="P587" i="9" l="1"/>
  <c r="C587" i="9"/>
  <c r="D587" i="9" l="1"/>
  <c r="Q587" i="9" l="1"/>
  <c r="R587" i="9" s="1"/>
  <c r="F587" i="9"/>
  <c r="G587" i="9" l="1"/>
  <c r="L588" i="9" l="1"/>
  <c r="H587" i="9"/>
  <c r="I587" i="9" s="1"/>
  <c r="B588" i="9" l="1"/>
  <c r="M588" i="9"/>
  <c r="N588" i="9" s="1"/>
  <c r="O588" i="9"/>
  <c r="E588" i="9" s="1"/>
  <c r="P588" i="9" l="1"/>
  <c r="C588" i="9"/>
  <c r="D588" i="9" l="1"/>
  <c r="Q588" i="9" l="1"/>
  <c r="R588" i="9" s="1"/>
  <c r="F588" i="9"/>
  <c r="G588" i="9" l="1"/>
  <c r="L589" i="9" l="1"/>
  <c r="H588" i="9"/>
  <c r="I588" i="9" s="1"/>
  <c r="B589" i="9" l="1"/>
  <c r="O589" i="9"/>
  <c r="E589" i="9" s="1"/>
  <c r="M589" i="9"/>
  <c r="N589" i="9" s="1"/>
  <c r="P589" i="9" l="1"/>
  <c r="C589" i="9"/>
  <c r="D589" i="9" l="1"/>
  <c r="Q589" i="9" l="1"/>
  <c r="R589" i="9" s="1"/>
  <c r="F589" i="9"/>
  <c r="G589" i="9" l="1"/>
  <c r="L590" i="9" l="1"/>
  <c r="H589" i="9"/>
  <c r="I589" i="9" s="1"/>
  <c r="B590" i="9" l="1"/>
  <c r="O590" i="9"/>
  <c r="E590" i="9" s="1"/>
  <c r="M590" i="9"/>
  <c r="N590" i="9" s="1"/>
  <c r="P590" i="9" l="1"/>
  <c r="C590" i="9"/>
  <c r="D590" i="9" l="1"/>
  <c r="Q590" i="9" l="1"/>
  <c r="R590" i="9" s="1"/>
  <c r="F590" i="9"/>
  <c r="G590" i="9" l="1"/>
  <c r="L591" i="9" l="1"/>
  <c r="H590" i="9"/>
  <c r="I590" i="9" s="1"/>
  <c r="B591" i="9" l="1"/>
  <c r="O591" i="9"/>
  <c r="E591" i="9" s="1"/>
  <c r="M591" i="9"/>
  <c r="N591" i="9" s="1"/>
  <c r="P591" i="9" l="1"/>
  <c r="C591" i="9"/>
  <c r="D591" i="9" l="1"/>
  <c r="Q591" i="9" l="1"/>
  <c r="R591" i="9" s="1"/>
  <c r="F591" i="9"/>
  <c r="G591" i="9" l="1"/>
  <c r="L592" i="9" l="1"/>
  <c r="H591" i="9"/>
  <c r="I591" i="9" s="1"/>
  <c r="B592" i="9" l="1"/>
  <c r="M592" i="9"/>
  <c r="N592" i="9" s="1"/>
  <c r="O592" i="9"/>
  <c r="E592" i="9" s="1"/>
  <c r="C592" i="9" l="1"/>
  <c r="P592" i="9"/>
  <c r="D592" i="9" l="1"/>
  <c r="Q592" i="9" l="1"/>
  <c r="R592" i="9" s="1"/>
  <c r="F592" i="9"/>
  <c r="G592" i="9" l="1"/>
  <c r="L593" i="9" l="1"/>
  <c r="H592" i="9"/>
  <c r="I592" i="9" s="1"/>
  <c r="B593" i="9" l="1"/>
  <c r="M593" i="9"/>
  <c r="N593" i="9" s="1"/>
  <c r="O593" i="9"/>
  <c r="E593" i="9" s="1"/>
  <c r="C593" i="9" l="1"/>
  <c r="P593" i="9"/>
  <c r="D593" i="9" l="1"/>
  <c r="Q593" i="9" l="1"/>
  <c r="R593" i="9" s="1"/>
  <c r="F593" i="9"/>
  <c r="G593" i="9" l="1"/>
  <c r="L594" i="9" l="1"/>
  <c r="H593" i="9"/>
  <c r="I593" i="9" s="1"/>
  <c r="B594" i="9" l="1"/>
  <c r="M594" i="9"/>
  <c r="N594" i="9" s="1"/>
  <c r="O594" i="9"/>
  <c r="E594" i="9" s="1"/>
  <c r="C594" i="9" l="1"/>
  <c r="P594" i="9"/>
  <c r="D594" i="9" l="1"/>
  <c r="Q594" i="9" l="1"/>
  <c r="R594" i="9" s="1"/>
  <c r="F594" i="9"/>
  <c r="G594" i="9" l="1"/>
  <c r="L595" i="9" l="1"/>
  <c r="H594" i="9"/>
  <c r="I594" i="9" s="1"/>
  <c r="B595" i="9" l="1"/>
  <c r="O595" i="9"/>
  <c r="E595" i="9" s="1"/>
  <c r="M595" i="9"/>
  <c r="N595" i="9" s="1"/>
  <c r="C595" i="9" l="1"/>
  <c r="P595" i="9"/>
  <c r="D595" i="9" l="1"/>
  <c r="Q595" i="9" l="1"/>
  <c r="R595" i="9" s="1"/>
  <c r="F595" i="9"/>
  <c r="G595" i="9" l="1"/>
  <c r="L596" i="9" l="1"/>
  <c r="H595" i="9"/>
  <c r="I595" i="9" s="1"/>
  <c r="B596" i="9" l="1"/>
  <c r="O596" i="9"/>
  <c r="E596" i="9" s="1"/>
  <c r="M596" i="9"/>
  <c r="N596" i="9" s="1"/>
  <c r="P596" i="9" l="1"/>
  <c r="C596" i="9"/>
  <c r="D596" i="9" l="1"/>
  <c r="Q596" i="9" l="1"/>
  <c r="R596" i="9" s="1"/>
  <c r="F596" i="9"/>
  <c r="G596" i="9" l="1"/>
  <c r="L597" i="9" l="1"/>
  <c r="H596" i="9"/>
  <c r="I596" i="9" s="1"/>
  <c r="O597" i="9" l="1"/>
  <c r="E597" i="9" s="1"/>
  <c r="B597" i="9"/>
  <c r="M597" i="9"/>
  <c r="N597" i="9" s="1"/>
  <c r="P597" i="9" l="1"/>
  <c r="C597" i="9"/>
  <c r="D597" i="9" l="1"/>
  <c r="Q597" i="9" l="1"/>
  <c r="R597" i="9" s="1"/>
  <c r="F597" i="9"/>
  <c r="G597" i="9" l="1"/>
  <c r="L598" i="9" l="1"/>
  <c r="H597" i="9"/>
  <c r="I597" i="9" s="1"/>
  <c r="O598" i="9" l="1"/>
  <c r="E598" i="9" s="1"/>
  <c r="M598" i="9"/>
  <c r="N598" i="9" s="1"/>
  <c r="B598" i="9"/>
  <c r="P598" i="9" l="1"/>
  <c r="C598" i="9"/>
  <c r="D598" i="9" l="1"/>
  <c r="Q598" i="9" l="1"/>
  <c r="R598" i="9" s="1"/>
  <c r="F598" i="9"/>
  <c r="G598" i="9" l="1"/>
  <c r="L599" i="9" l="1"/>
  <c r="H598" i="9"/>
  <c r="I598" i="9" s="1"/>
  <c r="B599" i="9" l="1"/>
  <c r="M599" i="9"/>
  <c r="N599" i="9" s="1"/>
  <c r="O599" i="9"/>
  <c r="E599" i="9" s="1"/>
  <c r="P599" i="9" l="1"/>
  <c r="C599" i="9"/>
  <c r="D599" i="9" l="1"/>
  <c r="Q599" i="9" l="1"/>
  <c r="R599" i="9" s="1"/>
  <c r="F599" i="9"/>
  <c r="G599" i="9" l="1"/>
  <c r="L600" i="9" l="1"/>
  <c r="H599" i="9"/>
  <c r="I599" i="9" s="1"/>
  <c r="M600" i="9" l="1"/>
  <c r="N600" i="9" s="1"/>
  <c r="B600" i="9"/>
  <c r="O600" i="9"/>
  <c r="E600" i="9" s="1"/>
  <c r="P600" i="9" l="1"/>
  <c r="C600" i="9"/>
  <c r="D600" i="9" l="1"/>
  <c r="Q600" i="9" l="1"/>
  <c r="R600" i="9" s="1"/>
  <c r="F600" i="9"/>
  <c r="G600" i="9" l="1"/>
  <c r="L601" i="9" l="1"/>
  <c r="H600" i="9"/>
  <c r="I600" i="9" s="1"/>
  <c r="O601" i="9" l="1"/>
  <c r="E601" i="9" s="1"/>
  <c r="B601" i="9"/>
  <c r="M601" i="9"/>
  <c r="N601" i="9" s="1"/>
  <c r="C601" i="9" l="1"/>
  <c r="P601" i="9"/>
  <c r="D601" i="9" l="1"/>
  <c r="Q601" i="9" l="1"/>
  <c r="R601" i="9" s="1"/>
  <c r="F601" i="9"/>
  <c r="G601" i="9" l="1"/>
  <c r="L602" i="9" l="1"/>
  <c r="H601" i="9"/>
  <c r="I601" i="9" s="1"/>
  <c r="M602" i="9" l="1"/>
  <c r="N602" i="9" s="1"/>
  <c r="B602" i="9"/>
  <c r="O602" i="9"/>
  <c r="E602" i="9" s="1"/>
  <c r="P602" i="9" l="1"/>
  <c r="C602" i="9"/>
  <c r="D602" i="9" l="1"/>
  <c r="Q602" i="9" l="1"/>
  <c r="R602" i="9" s="1"/>
  <c r="F602" i="9"/>
  <c r="G602" i="9" l="1"/>
  <c r="L603" i="9" l="1"/>
  <c r="H602" i="9"/>
  <c r="I602" i="9" s="1"/>
  <c r="O603" i="9" l="1"/>
  <c r="E603" i="9" s="1"/>
  <c r="M603" i="9"/>
  <c r="N603" i="9" s="1"/>
  <c r="B603" i="9"/>
  <c r="C603" i="9" l="1"/>
  <c r="P603" i="9"/>
  <c r="D603" i="9" l="1"/>
  <c r="Q603" i="9" l="1"/>
  <c r="R603" i="9" s="1"/>
  <c r="F603" i="9"/>
  <c r="G603" i="9" l="1"/>
  <c r="L604" i="9" l="1"/>
  <c r="H603" i="9"/>
  <c r="I603" i="9" s="1"/>
  <c r="B604" i="9" l="1"/>
  <c r="M604" i="9"/>
  <c r="N604" i="9" s="1"/>
  <c r="O604" i="9"/>
  <c r="E604" i="9" s="1"/>
  <c r="C604" i="9" l="1"/>
  <c r="P604" i="9"/>
  <c r="D604" i="9" l="1"/>
  <c r="Q604" i="9" l="1"/>
  <c r="R604" i="9" s="1"/>
  <c r="F604" i="9"/>
  <c r="G604" i="9" l="1"/>
  <c r="L605" i="9" l="1"/>
  <c r="H604" i="9"/>
  <c r="I604" i="9" s="1"/>
  <c r="B605" i="9" l="1"/>
  <c r="M605" i="9"/>
  <c r="N605" i="9" s="1"/>
  <c r="O605" i="9"/>
  <c r="E605" i="9" s="1"/>
  <c r="C605" i="9" l="1"/>
  <c r="P605" i="9"/>
  <c r="D605" i="9" l="1"/>
  <c r="Q605" i="9" l="1"/>
  <c r="R605" i="9" s="1"/>
  <c r="F605" i="9"/>
  <c r="G605" i="9" l="1"/>
  <c r="L606" i="9" l="1"/>
  <c r="H605" i="9"/>
  <c r="I605" i="9" s="1"/>
  <c r="B606" i="9" l="1"/>
  <c r="O606" i="9"/>
  <c r="E606" i="9" s="1"/>
  <c r="M606" i="9"/>
  <c r="N606" i="9" s="1"/>
  <c r="C606" i="9" l="1"/>
  <c r="P606" i="9"/>
  <c r="D606" i="9" l="1"/>
  <c r="Q606" i="9" l="1"/>
  <c r="R606" i="9" s="1"/>
  <c r="F606" i="9"/>
  <c r="G606" i="9" l="1"/>
  <c r="L607" i="9" l="1"/>
  <c r="H606" i="9"/>
  <c r="I606" i="9" s="1"/>
  <c r="B607" i="9" l="1"/>
  <c r="M607" i="9"/>
  <c r="N607" i="9" s="1"/>
  <c r="O607" i="9"/>
  <c r="E607" i="9" s="1"/>
  <c r="C607" i="9" l="1"/>
  <c r="P607" i="9"/>
  <c r="D607" i="9" l="1"/>
  <c r="Q607" i="9" l="1"/>
  <c r="R607" i="9" s="1"/>
  <c r="F607" i="9"/>
  <c r="G607" i="9" l="1"/>
  <c r="L608" i="9" l="1"/>
  <c r="H607" i="9"/>
  <c r="I607" i="9" s="1"/>
  <c r="B608" i="9" l="1"/>
  <c r="O608" i="9"/>
  <c r="E608" i="9" s="1"/>
  <c r="M608" i="9"/>
  <c r="N608" i="9" s="1"/>
  <c r="P608" i="9" l="1"/>
  <c r="C608" i="9"/>
  <c r="D608" i="9" l="1"/>
  <c r="Q608" i="9" l="1"/>
  <c r="R608" i="9" s="1"/>
  <c r="F608" i="9"/>
  <c r="G608" i="9" l="1"/>
  <c r="L609" i="9" l="1"/>
  <c r="H608" i="9"/>
  <c r="I608" i="9" s="1"/>
  <c r="B609" i="9" l="1"/>
  <c r="O609" i="9"/>
  <c r="E609" i="9" s="1"/>
  <c r="M609" i="9"/>
  <c r="N609" i="9" s="1"/>
  <c r="P609" i="9" l="1"/>
  <c r="C609" i="9"/>
  <c r="D609" i="9" l="1"/>
  <c r="Q609" i="9" l="1"/>
  <c r="R609" i="9" s="1"/>
  <c r="F609" i="9"/>
  <c r="G609" i="9" l="1"/>
  <c r="L610" i="9" l="1"/>
  <c r="H609" i="9"/>
  <c r="I609" i="9" s="1"/>
  <c r="B610" i="9" l="1"/>
  <c r="O610" i="9"/>
  <c r="E610" i="9" s="1"/>
  <c r="M610" i="9"/>
  <c r="N610" i="9" s="1"/>
  <c r="C610" i="9" l="1"/>
  <c r="P610" i="9"/>
  <c r="D610" i="9" l="1"/>
  <c r="Q610" i="9" l="1"/>
  <c r="R610" i="9" s="1"/>
  <c r="F610" i="9"/>
  <c r="G610" i="9" l="1"/>
  <c r="L611" i="9" l="1"/>
  <c r="H610" i="9"/>
  <c r="I610" i="9" s="1"/>
  <c r="B611" i="9" l="1"/>
  <c r="M611" i="9"/>
  <c r="N611" i="9" s="1"/>
  <c r="O611" i="9"/>
  <c r="E611" i="9" s="1"/>
  <c r="C611" i="9" l="1"/>
  <c r="P611" i="9"/>
  <c r="D611" i="9" l="1"/>
  <c r="Q611" i="9" l="1"/>
  <c r="R611" i="9" s="1"/>
  <c r="F611" i="9"/>
  <c r="G611" i="9" l="1"/>
  <c r="L612" i="9" l="1"/>
  <c r="H611" i="9"/>
  <c r="I611" i="9" s="1"/>
  <c r="B612" i="9" l="1"/>
  <c r="M612" i="9"/>
  <c r="N612" i="9" s="1"/>
  <c r="O612" i="9"/>
  <c r="E612" i="9" s="1"/>
  <c r="P612" i="9" l="1"/>
  <c r="C612" i="9"/>
  <c r="D612" i="9" l="1"/>
  <c r="Q612" i="9" l="1"/>
  <c r="R612" i="9" s="1"/>
  <c r="F612" i="9"/>
  <c r="G612" i="9" l="1"/>
  <c r="L613" i="9" l="1"/>
  <c r="H612" i="9"/>
  <c r="I612" i="9" s="1"/>
  <c r="B613" i="9" l="1"/>
  <c r="M613" i="9"/>
  <c r="N613" i="9" s="1"/>
  <c r="O613" i="9"/>
  <c r="E613" i="9" s="1"/>
  <c r="C613" i="9" l="1"/>
  <c r="P613" i="9"/>
  <c r="D613" i="9" l="1"/>
  <c r="Q613" i="9" l="1"/>
  <c r="R613" i="9" s="1"/>
  <c r="F613" i="9"/>
  <c r="G613" i="9" l="1"/>
  <c r="L614" i="9" l="1"/>
  <c r="H613" i="9"/>
  <c r="I613" i="9" s="1"/>
  <c r="B614" i="9" l="1"/>
  <c r="O614" i="9"/>
  <c r="E614" i="9" s="1"/>
  <c r="M614" i="9"/>
  <c r="N614" i="9" s="1"/>
  <c r="P614" i="9" l="1"/>
  <c r="C614" i="9"/>
  <c r="D614" i="9" l="1"/>
  <c r="Q614" i="9" l="1"/>
  <c r="R614" i="9" s="1"/>
  <c r="F614" i="9"/>
  <c r="G614" i="9" l="1"/>
  <c r="L615" i="9" l="1"/>
  <c r="H614" i="9"/>
  <c r="I614" i="9" s="1"/>
  <c r="B615" i="9" l="1"/>
  <c r="M615" i="9"/>
  <c r="N615" i="9" s="1"/>
  <c r="O615" i="9"/>
  <c r="E615" i="9" s="1"/>
  <c r="P615" i="9" l="1"/>
  <c r="C615" i="9"/>
  <c r="D615" i="9" l="1"/>
  <c r="Q615" i="9" l="1"/>
  <c r="R615" i="9" s="1"/>
  <c r="F615" i="9"/>
  <c r="G615" i="9" l="1"/>
  <c r="L616" i="9" l="1"/>
  <c r="H615" i="9"/>
  <c r="I615" i="9" s="1"/>
  <c r="M616" i="9" l="1"/>
  <c r="N616" i="9" s="1"/>
  <c r="B616" i="9"/>
  <c r="O616" i="9"/>
  <c r="E616" i="9" s="1"/>
  <c r="P616" i="9" l="1"/>
  <c r="C616" i="9"/>
  <c r="D616" i="9" l="1"/>
  <c r="Q616" i="9" l="1"/>
  <c r="R616" i="9" s="1"/>
  <c r="F616" i="9"/>
  <c r="G616" i="9" l="1"/>
  <c r="L617" i="9" l="1"/>
  <c r="H616" i="9"/>
  <c r="I616" i="9" s="1"/>
  <c r="M617" i="9" l="1"/>
  <c r="N617" i="9" s="1"/>
  <c r="B617" i="9"/>
  <c r="O617" i="9"/>
  <c r="E617" i="9" s="1"/>
  <c r="C617" i="9" l="1"/>
  <c r="P617" i="9"/>
  <c r="D617" i="9" l="1"/>
  <c r="Q617" i="9" l="1"/>
  <c r="R617" i="9" s="1"/>
  <c r="F617" i="9"/>
  <c r="G617" i="9" l="1"/>
  <c r="L618" i="9" l="1"/>
  <c r="H617" i="9"/>
  <c r="I617" i="9" s="1"/>
  <c r="B618" i="9" l="1"/>
  <c r="O618" i="9"/>
  <c r="E618" i="9" s="1"/>
  <c r="M618" i="9"/>
  <c r="N618" i="9" s="1"/>
  <c r="P618" i="9" l="1"/>
  <c r="C618" i="9"/>
  <c r="D618" i="9" l="1"/>
  <c r="Q618" i="9" l="1"/>
  <c r="R618" i="9" s="1"/>
  <c r="F618" i="9"/>
  <c r="G618" i="9" l="1"/>
  <c r="L619" i="9" l="1"/>
  <c r="H618" i="9"/>
  <c r="I618" i="9" s="1"/>
  <c r="B619" i="9" l="1"/>
  <c r="O619" i="9"/>
  <c r="E619" i="9" s="1"/>
  <c r="M619" i="9"/>
  <c r="N619" i="9" s="1"/>
  <c r="P619" i="9" l="1"/>
  <c r="C619" i="9"/>
  <c r="D619" i="9" l="1"/>
  <c r="Q619" i="9" l="1"/>
  <c r="R619" i="9" s="1"/>
  <c r="F619" i="9"/>
  <c r="G619" i="9" l="1"/>
  <c r="L620" i="9" l="1"/>
  <c r="H619" i="9"/>
  <c r="I619" i="9" s="1"/>
  <c r="B620" i="9" l="1"/>
  <c r="O620" i="9"/>
  <c r="E620" i="9" s="1"/>
  <c r="M620" i="9"/>
  <c r="N620" i="9" s="1"/>
  <c r="P620" i="9" l="1"/>
  <c r="C620" i="9"/>
  <c r="D620" i="9" l="1"/>
  <c r="Q620" i="9" l="1"/>
  <c r="R620" i="9" s="1"/>
  <c r="F620" i="9"/>
  <c r="G620" i="9" l="1"/>
  <c r="L621" i="9" l="1"/>
  <c r="H620" i="9"/>
  <c r="I620" i="9" s="1"/>
  <c r="M621" i="9" l="1"/>
  <c r="N621" i="9" s="1"/>
  <c r="O621" i="9"/>
  <c r="E621" i="9" s="1"/>
  <c r="B621" i="9"/>
  <c r="C621" i="9" l="1"/>
  <c r="P621" i="9"/>
  <c r="D621" i="9" l="1"/>
  <c r="Q621" i="9" l="1"/>
  <c r="R621" i="9" s="1"/>
  <c r="F621" i="9"/>
  <c r="G621" i="9" l="1"/>
  <c r="L622" i="9" l="1"/>
  <c r="H621" i="9"/>
  <c r="I621" i="9" s="1"/>
  <c r="B622" i="9" l="1"/>
  <c r="M622" i="9"/>
  <c r="N622" i="9" s="1"/>
  <c r="O622" i="9"/>
  <c r="E622" i="9" s="1"/>
  <c r="P622" i="9" l="1"/>
  <c r="C622" i="9"/>
  <c r="D622" i="9" l="1"/>
  <c r="Q622" i="9" l="1"/>
  <c r="R622" i="9" s="1"/>
  <c r="F622" i="9"/>
  <c r="G622" i="9" l="1"/>
  <c r="L623" i="9" l="1"/>
  <c r="H622" i="9"/>
  <c r="I622" i="9" s="1"/>
  <c r="B623" i="9" l="1"/>
  <c r="O623" i="9"/>
  <c r="E623" i="9" s="1"/>
  <c r="M623" i="9"/>
  <c r="N623" i="9" s="1"/>
  <c r="P623" i="9" l="1"/>
  <c r="C623" i="9"/>
  <c r="D623" i="9" l="1"/>
  <c r="Q623" i="9" l="1"/>
  <c r="R623" i="9" s="1"/>
  <c r="F623" i="9"/>
  <c r="G623" i="9" l="1"/>
  <c r="L624" i="9" l="1"/>
  <c r="H623" i="9"/>
  <c r="I623" i="9" s="1"/>
  <c r="B624" i="9" l="1"/>
  <c r="M624" i="9"/>
  <c r="N624" i="9" s="1"/>
  <c r="O624" i="9"/>
  <c r="E624" i="9" s="1"/>
  <c r="C624" i="9" l="1"/>
  <c r="P624" i="9"/>
  <c r="D624" i="9" l="1"/>
  <c r="Q624" i="9" l="1"/>
  <c r="R624" i="9" s="1"/>
  <c r="F624" i="9"/>
  <c r="G624" i="9" l="1"/>
  <c r="L625" i="9" l="1"/>
  <c r="H624" i="9"/>
  <c r="I624" i="9" s="1"/>
  <c r="O625" i="9" l="1"/>
  <c r="E625" i="9" s="1"/>
  <c r="B625" i="9"/>
  <c r="M625" i="9"/>
  <c r="N625" i="9" s="1"/>
  <c r="C625" i="9" l="1"/>
  <c r="P625" i="9"/>
  <c r="D625" i="9" l="1"/>
  <c r="Q625" i="9" l="1"/>
  <c r="R625" i="9" s="1"/>
  <c r="F625" i="9"/>
  <c r="G625" i="9" l="1"/>
  <c r="L626" i="9" l="1"/>
  <c r="H625" i="9"/>
  <c r="I625" i="9" s="1"/>
  <c r="B626" i="9" l="1"/>
  <c r="M626" i="9"/>
  <c r="N626" i="9" s="1"/>
  <c r="O626" i="9"/>
  <c r="E626" i="9" s="1"/>
  <c r="P626" i="9" l="1"/>
  <c r="C626" i="9"/>
  <c r="D626" i="9" l="1"/>
  <c r="Q626" i="9" l="1"/>
  <c r="R626" i="9" s="1"/>
  <c r="F626" i="9"/>
  <c r="G626" i="9" l="1"/>
  <c r="L627" i="9" l="1"/>
  <c r="H626" i="9"/>
  <c r="I626" i="9" s="1"/>
  <c r="B627" i="9" l="1"/>
  <c r="O627" i="9"/>
  <c r="E627" i="9" s="1"/>
  <c r="M627" i="9"/>
  <c r="N627" i="9" s="1"/>
  <c r="P627" i="9" l="1"/>
  <c r="C627" i="9"/>
  <c r="D627" i="9" l="1"/>
  <c r="Q627" i="9" l="1"/>
  <c r="R627" i="9" s="1"/>
  <c r="F627" i="9"/>
  <c r="G627" i="9" l="1"/>
  <c r="L628" i="9" l="1"/>
  <c r="H627" i="9"/>
  <c r="I627" i="9" s="1"/>
  <c r="B628" i="9" l="1"/>
  <c r="M628" i="9"/>
  <c r="N628" i="9" s="1"/>
  <c r="O628" i="9"/>
  <c r="E628" i="9" s="1"/>
  <c r="P628" i="9" l="1"/>
  <c r="C628" i="9"/>
  <c r="D628" i="9" l="1"/>
  <c r="Q628" i="9" l="1"/>
  <c r="R628" i="9" s="1"/>
  <c r="F628" i="9"/>
  <c r="G628" i="9" l="1"/>
  <c r="L629" i="9" l="1"/>
  <c r="H628" i="9"/>
  <c r="I628" i="9" s="1"/>
  <c r="O629" i="9" l="1"/>
  <c r="E629" i="9" s="1"/>
  <c r="M629" i="9"/>
  <c r="N629" i="9" s="1"/>
  <c r="B629" i="9"/>
  <c r="P629" i="9" l="1"/>
  <c r="C629" i="9"/>
  <c r="D629" i="9" l="1"/>
  <c r="Q629" i="9" l="1"/>
  <c r="R629" i="9" s="1"/>
  <c r="F629" i="9"/>
  <c r="G629" i="9" l="1"/>
  <c r="L630" i="9" l="1"/>
  <c r="H629" i="9"/>
  <c r="I629" i="9" s="1"/>
  <c r="B630" i="9" l="1"/>
  <c r="O630" i="9"/>
  <c r="E630" i="9" s="1"/>
  <c r="M630" i="9"/>
  <c r="N630" i="9" s="1"/>
  <c r="P630" i="9" l="1"/>
  <c r="C630" i="9"/>
  <c r="D630" i="9" l="1"/>
  <c r="Q630" i="9" l="1"/>
  <c r="R630" i="9" s="1"/>
  <c r="F630" i="9"/>
  <c r="G630" i="9" l="1"/>
  <c r="L631" i="9" l="1"/>
  <c r="H630" i="9"/>
  <c r="I630" i="9" s="1"/>
  <c r="B631" i="9" l="1"/>
  <c r="O631" i="9"/>
  <c r="E631" i="9" s="1"/>
  <c r="M631" i="9"/>
  <c r="N631" i="9" s="1"/>
  <c r="C631" i="9" l="1"/>
  <c r="P631" i="9"/>
  <c r="D631" i="9" l="1"/>
  <c r="Q631" i="9" l="1"/>
  <c r="R631" i="9" s="1"/>
  <c r="F631" i="9"/>
  <c r="G631" i="9" l="1"/>
  <c r="L632" i="9" l="1"/>
  <c r="H631" i="9"/>
  <c r="I631" i="9" s="1"/>
  <c r="M632" i="9" l="1"/>
  <c r="N632" i="9" s="1"/>
  <c r="B632" i="9"/>
  <c r="O632" i="9"/>
  <c r="E632" i="9" s="1"/>
  <c r="C632" i="9" l="1"/>
  <c r="P632" i="9"/>
  <c r="D632" i="9" l="1"/>
  <c r="Q632" i="9" l="1"/>
  <c r="R632" i="9" s="1"/>
  <c r="F632" i="9"/>
  <c r="G632" i="9" l="1"/>
  <c r="L633" i="9" l="1"/>
  <c r="H632" i="9"/>
  <c r="I632" i="9" s="1"/>
  <c r="O633" i="9" l="1"/>
  <c r="E633" i="9" s="1"/>
  <c r="B633" i="9"/>
  <c r="M633" i="9"/>
  <c r="N633" i="9" s="1"/>
  <c r="C633" i="9" l="1"/>
  <c r="P633" i="9"/>
  <c r="D633" i="9" l="1"/>
  <c r="Q633" i="9" l="1"/>
  <c r="R633" i="9" s="1"/>
  <c r="F633" i="9"/>
  <c r="G633" i="9" l="1"/>
  <c r="L634" i="9" l="1"/>
  <c r="H633" i="9"/>
  <c r="I633" i="9" s="1"/>
  <c r="B634" i="9" l="1"/>
  <c r="M634" i="9"/>
  <c r="N634" i="9" s="1"/>
  <c r="O634" i="9"/>
  <c r="E634" i="9" s="1"/>
  <c r="P634" i="9" l="1"/>
  <c r="C634" i="9"/>
  <c r="D634" i="9" l="1"/>
  <c r="Q634" i="9" l="1"/>
  <c r="R634" i="9" s="1"/>
  <c r="F634" i="9"/>
  <c r="G634" i="9" l="1"/>
  <c r="L635" i="9" l="1"/>
  <c r="H634" i="9"/>
  <c r="I634" i="9" s="1"/>
  <c r="M635" i="9" l="1"/>
  <c r="N635" i="9" s="1"/>
  <c r="B635" i="9"/>
  <c r="O635" i="9"/>
  <c r="E635" i="9" s="1"/>
  <c r="P635" i="9" l="1"/>
  <c r="C635" i="9"/>
  <c r="D635" i="9" l="1"/>
  <c r="Q635" i="9" l="1"/>
  <c r="R635" i="9" s="1"/>
  <c r="F635" i="9"/>
  <c r="G635" i="9" l="1"/>
  <c r="L636" i="9" l="1"/>
  <c r="H635" i="9"/>
  <c r="I635" i="9" s="1"/>
  <c r="B636" i="9" l="1"/>
  <c r="O636" i="9"/>
  <c r="E636" i="9" s="1"/>
  <c r="M636" i="9"/>
  <c r="N636" i="9" s="1"/>
  <c r="P636" i="9" l="1"/>
  <c r="C636" i="9"/>
  <c r="D636" i="9" l="1"/>
  <c r="Q636" i="9" l="1"/>
  <c r="R636" i="9" s="1"/>
  <c r="F636" i="9"/>
  <c r="G636" i="9" l="1"/>
  <c r="L637" i="9" l="1"/>
  <c r="H636" i="9"/>
  <c r="I636" i="9" s="1"/>
  <c r="B637" i="9" l="1"/>
  <c r="O637" i="9"/>
  <c r="E637" i="9" s="1"/>
  <c r="M637" i="9"/>
  <c r="N637" i="9" s="1"/>
  <c r="C637" i="9" l="1"/>
  <c r="P637" i="9"/>
  <c r="D637" i="9" l="1"/>
  <c r="Q637" i="9" l="1"/>
  <c r="R637" i="9" s="1"/>
  <c r="F637" i="9"/>
  <c r="G637" i="9" l="1"/>
  <c r="L638" i="9" l="1"/>
  <c r="H637" i="9"/>
  <c r="I637" i="9" s="1"/>
  <c r="B638" i="9" l="1"/>
  <c r="M638" i="9"/>
  <c r="N638" i="9" s="1"/>
  <c r="O638" i="9"/>
  <c r="E638" i="9" s="1"/>
  <c r="C638" i="9" l="1"/>
  <c r="P638" i="9"/>
  <c r="D638" i="9" l="1"/>
  <c r="Q638" i="9" l="1"/>
  <c r="R638" i="9" s="1"/>
  <c r="F638" i="9"/>
  <c r="G638" i="9" l="1"/>
  <c r="L639" i="9" l="1"/>
  <c r="H638" i="9"/>
  <c r="I638" i="9" s="1"/>
  <c r="O639" i="9" l="1"/>
  <c r="E639" i="9" s="1"/>
  <c r="B639" i="9"/>
  <c r="M639" i="9"/>
  <c r="N639" i="9" s="1"/>
  <c r="C639" i="9" l="1"/>
  <c r="P639" i="9"/>
  <c r="D639" i="9" l="1"/>
  <c r="Q639" i="9" l="1"/>
  <c r="R639" i="9" s="1"/>
  <c r="F639" i="9"/>
  <c r="G639" i="9" l="1"/>
  <c r="L640" i="9" l="1"/>
  <c r="H639" i="9"/>
  <c r="I639" i="9" s="1"/>
  <c r="B640" i="9" l="1"/>
  <c r="O640" i="9"/>
  <c r="E640" i="9" s="1"/>
  <c r="M640" i="9"/>
  <c r="N640" i="9" s="1"/>
  <c r="P640" i="9" l="1"/>
  <c r="C640" i="9"/>
  <c r="D640" i="9" l="1"/>
  <c r="Q640" i="9" l="1"/>
  <c r="R640" i="9" s="1"/>
  <c r="F640" i="9"/>
  <c r="G640" i="9" l="1"/>
  <c r="L641" i="9" l="1"/>
  <c r="H640" i="9"/>
  <c r="I640" i="9" s="1"/>
  <c r="B641" i="9" l="1"/>
  <c r="M641" i="9"/>
  <c r="N641" i="9" s="1"/>
  <c r="O641" i="9"/>
  <c r="E641" i="9" s="1"/>
  <c r="C641" i="9" l="1"/>
  <c r="P641" i="9"/>
  <c r="D641" i="9" l="1"/>
  <c r="Q641" i="9" l="1"/>
  <c r="R641" i="9" s="1"/>
  <c r="F641" i="9"/>
  <c r="G641" i="9" l="1"/>
  <c r="L642" i="9" l="1"/>
  <c r="H641" i="9"/>
  <c r="I641" i="9" s="1"/>
  <c r="B642" i="9" l="1"/>
  <c r="M642" i="9"/>
  <c r="N642" i="9" s="1"/>
  <c r="O642" i="9"/>
  <c r="E642" i="9" s="1"/>
  <c r="C642" i="9" l="1"/>
  <c r="P642" i="9"/>
  <c r="D642" i="9" l="1"/>
  <c r="Q642" i="9" l="1"/>
  <c r="R642" i="9" s="1"/>
  <c r="F642" i="9"/>
  <c r="G642" i="9" l="1"/>
  <c r="L643" i="9" l="1"/>
  <c r="H642" i="9"/>
  <c r="I642" i="9" s="1"/>
  <c r="O643" i="9" l="1"/>
  <c r="E643" i="9" s="1"/>
  <c r="B643" i="9"/>
  <c r="M643" i="9"/>
  <c r="N643" i="9" s="1"/>
  <c r="C643" i="9" l="1"/>
  <c r="P643" i="9"/>
  <c r="D643" i="9" l="1"/>
  <c r="Q643" i="9" l="1"/>
  <c r="R643" i="9" s="1"/>
  <c r="F643" i="9"/>
  <c r="G643" i="9" l="1"/>
  <c r="L644" i="9" l="1"/>
  <c r="H643" i="9"/>
  <c r="I643" i="9" s="1"/>
  <c r="B644" i="9" l="1"/>
  <c r="O644" i="9"/>
  <c r="E644" i="9" s="1"/>
  <c r="M644" i="9"/>
  <c r="N644" i="9" s="1"/>
  <c r="P644" i="9" l="1"/>
  <c r="C644" i="9"/>
  <c r="D644" i="9" l="1"/>
  <c r="Q644" i="9" l="1"/>
  <c r="R644" i="9" s="1"/>
  <c r="F644" i="9"/>
  <c r="G644" i="9" l="1"/>
  <c r="L645" i="9" l="1"/>
  <c r="H644" i="9"/>
  <c r="I644" i="9" s="1"/>
  <c r="M645" i="9" l="1"/>
  <c r="N645" i="9" s="1"/>
  <c r="O645" i="9"/>
  <c r="E645" i="9" s="1"/>
  <c r="B645" i="9"/>
  <c r="C645" i="9" l="1"/>
  <c r="P645" i="9"/>
  <c r="D645" i="9" l="1"/>
  <c r="Q645" i="9" l="1"/>
  <c r="R645" i="9" s="1"/>
  <c r="F645" i="9"/>
  <c r="G645" i="9" l="1"/>
  <c r="L646" i="9" l="1"/>
  <c r="H645" i="9"/>
  <c r="I645" i="9" s="1"/>
  <c r="O646" i="9" l="1"/>
  <c r="E646" i="9" s="1"/>
  <c r="B646" i="9"/>
  <c r="M646" i="9"/>
  <c r="N646" i="9" s="1"/>
  <c r="P646" i="9" l="1"/>
  <c r="C646" i="9"/>
  <c r="D646" i="9" l="1"/>
  <c r="Q646" i="9" l="1"/>
  <c r="R646" i="9" s="1"/>
  <c r="F646" i="9"/>
  <c r="G646" i="9" l="1"/>
  <c r="L647" i="9" l="1"/>
  <c r="H646" i="9"/>
  <c r="I646" i="9" s="1"/>
  <c r="B647" i="9" l="1"/>
  <c r="O647" i="9"/>
  <c r="E647" i="9" s="1"/>
  <c r="M647" i="9"/>
  <c r="N647" i="9" s="1"/>
  <c r="P647" i="9" l="1"/>
  <c r="C647" i="9"/>
  <c r="D647" i="9" l="1"/>
  <c r="Q647" i="9" l="1"/>
  <c r="R647" i="9" s="1"/>
  <c r="F647" i="9"/>
  <c r="G647" i="9" l="1"/>
  <c r="L648" i="9" l="1"/>
  <c r="H647" i="9"/>
  <c r="I647" i="9" s="1"/>
  <c r="M648" i="9" l="1"/>
  <c r="N648" i="9" s="1"/>
  <c r="B648" i="9"/>
  <c r="O648" i="9"/>
  <c r="E648" i="9" s="1"/>
  <c r="P648" i="9" l="1"/>
  <c r="C648" i="9"/>
  <c r="D648" i="9" l="1"/>
  <c r="Q648" i="9" l="1"/>
  <c r="R648" i="9" s="1"/>
  <c r="F648" i="9"/>
  <c r="G648" i="9" l="1"/>
  <c r="L649" i="9" l="1"/>
  <c r="H648" i="9"/>
  <c r="I648" i="9" s="1"/>
  <c r="O649" i="9" l="1"/>
  <c r="E649" i="9" s="1"/>
  <c r="M649" i="9"/>
  <c r="N649" i="9" s="1"/>
  <c r="B649" i="9"/>
  <c r="P649" i="9" l="1"/>
  <c r="C649" i="9"/>
  <c r="D649" i="9" l="1"/>
  <c r="Q649" i="9" l="1"/>
  <c r="R649" i="9" s="1"/>
  <c r="F649" i="9"/>
  <c r="G649" i="9" l="1"/>
  <c r="L650" i="9" l="1"/>
  <c r="H649" i="9"/>
  <c r="I649" i="9" s="1"/>
  <c r="B650" i="9" l="1"/>
  <c r="O650" i="9"/>
  <c r="E650" i="9" s="1"/>
  <c r="M650" i="9"/>
  <c r="N650" i="9" s="1"/>
  <c r="P650" i="9" l="1"/>
  <c r="C650" i="9"/>
  <c r="D650" i="9" l="1"/>
  <c r="Q650" i="9" l="1"/>
  <c r="R650" i="9" s="1"/>
  <c r="F650" i="9"/>
  <c r="G650" i="9" l="1"/>
  <c r="L651" i="9" l="1"/>
  <c r="H650" i="9"/>
  <c r="I650" i="9" s="1"/>
  <c r="B651" i="9" l="1"/>
  <c r="O651" i="9"/>
  <c r="E651" i="9" s="1"/>
  <c r="M651" i="9"/>
  <c r="N651" i="9" s="1"/>
  <c r="C651" i="9" l="1"/>
  <c r="P651" i="9"/>
  <c r="D651" i="9" l="1"/>
  <c r="Q651" i="9" l="1"/>
  <c r="R651" i="9" s="1"/>
  <c r="F651" i="9"/>
  <c r="G651" i="9" l="1"/>
  <c r="L652" i="9" l="1"/>
  <c r="H651" i="9"/>
  <c r="I651" i="9" s="1"/>
  <c r="B652" i="9" l="1"/>
  <c r="M652" i="9"/>
  <c r="N652" i="9" s="1"/>
  <c r="O652" i="9"/>
  <c r="E652" i="9" s="1"/>
  <c r="P652" i="9" l="1"/>
  <c r="C652" i="9"/>
  <c r="D652" i="9" l="1"/>
  <c r="Q652" i="9" l="1"/>
  <c r="R652" i="9" s="1"/>
  <c r="F652" i="9"/>
  <c r="G652" i="9" l="1"/>
  <c r="L653" i="9" l="1"/>
  <c r="H652" i="9"/>
  <c r="I652" i="9" s="1"/>
  <c r="B653" i="9" l="1"/>
  <c r="M653" i="9"/>
  <c r="N653" i="9" s="1"/>
  <c r="O653" i="9"/>
  <c r="E653" i="9" s="1"/>
  <c r="P653" i="9" l="1"/>
  <c r="C653" i="9"/>
  <c r="D653" i="9" l="1"/>
  <c r="Q653" i="9" l="1"/>
  <c r="R653" i="9" s="1"/>
  <c r="F653" i="9"/>
  <c r="G653" i="9" l="1"/>
  <c r="L654" i="9" l="1"/>
  <c r="H653" i="9"/>
  <c r="I653" i="9" s="1"/>
  <c r="B654" i="9" l="1"/>
  <c r="M654" i="9"/>
  <c r="N654" i="9" s="1"/>
  <c r="O654" i="9"/>
  <c r="E654" i="9" s="1"/>
  <c r="P654" i="9" l="1"/>
  <c r="C654" i="9"/>
  <c r="D654" i="9" l="1"/>
  <c r="Q654" i="9" l="1"/>
  <c r="R654" i="9" s="1"/>
  <c r="F654" i="9"/>
  <c r="G654" i="9" l="1"/>
  <c r="L655" i="9" l="1"/>
  <c r="H654" i="9"/>
  <c r="I654" i="9" s="1"/>
  <c r="M655" i="9" l="1"/>
  <c r="N655" i="9" s="1"/>
  <c r="O655" i="9"/>
  <c r="E655" i="9" s="1"/>
  <c r="B655" i="9"/>
  <c r="P655" i="9" l="1"/>
  <c r="C655" i="9"/>
  <c r="D655" i="9" l="1"/>
  <c r="Q655" i="9" l="1"/>
  <c r="R655" i="9" s="1"/>
  <c r="F655" i="9"/>
  <c r="G655" i="9" l="1"/>
  <c r="L656" i="9" l="1"/>
  <c r="H655" i="9"/>
  <c r="I655" i="9" s="1"/>
  <c r="B656" i="9" l="1"/>
  <c r="O656" i="9"/>
  <c r="E656" i="9" s="1"/>
  <c r="M656" i="9"/>
  <c r="N656" i="9" s="1"/>
  <c r="P656" i="9" l="1"/>
  <c r="C656" i="9"/>
  <c r="D656" i="9" l="1"/>
  <c r="Q656" i="9" l="1"/>
  <c r="R656" i="9" s="1"/>
  <c r="F656" i="9"/>
  <c r="G656" i="9" l="1"/>
  <c r="L657" i="9" l="1"/>
  <c r="H656" i="9"/>
  <c r="I656" i="9" s="1"/>
  <c r="B657" i="9" l="1"/>
  <c r="O657" i="9"/>
  <c r="E657" i="9" s="1"/>
  <c r="M657" i="9"/>
  <c r="N657" i="9" s="1"/>
  <c r="P657" i="9" l="1"/>
  <c r="C657" i="9"/>
  <c r="D657" i="9" l="1"/>
  <c r="Q657" i="9" l="1"/>
  <c r="R657" i="9" s="1"/>
  <c r="F657" i="9"/>
  <c r="G657" i="9" l="1"/>
  <c r="L658" i="9" l="1"/>
  <c r="H657" i="9"/>
  <c r="I657" i="9" s="1"/>
  <c r="B658" i="9" l="1"/>
  <c r="M658" i="9"/>
  <c r="N658" i="9" s="1"/>
  <c r="O658" i="9"/>
  <c r="E658" i="9" s="1"/>
  <c r="P658" i="9" l="1"/>
  <c r="C658" i="9"/>
  <c r="D658" i="9" l="1"/>
  <c r="Q658" i="9" l="1"/>
  <c r="R658" i="9" s="1"/>
  <c r="F658" i="9"/>
  <c r="G658" i="9" l="1"/>
  <c r="L659" i="9" l="1"/>
  <c r="H658" i="9"/>
  <c r="I658" i="9" s="1"/>
  <c r="B659" i="9" l="1"/>
  <c r="M659" i="9"/>
  <c r="N659" i="9" s="1"/>
  <c r="O659" i="9"/>
  <c r="E659" i="9" s="1"/>
  <c r="C659" i="9" l="1"/>
  <c r="P659" i="9"/>
  <c r="D659" i="9" l="1"/>
  <c r="Q659" i="9" l="1"/>
  <c r="R659" i="9" s="1"/>
  <c r="F659" i="9"/>
  <c r="G659" i="9" l="1"/>
  <c r="L660" i="9" l="1"/>
  <c r="H659" i="9"/>
  <c r="I659" i="9" s="1"/>
  <c r="O660" i="9" l="1"/>
  <c r="E660" i="9" s="1"/>
  <c r="M660" i="9"/>
  <c r="N660" i="9" s="1"/>
  <c r="B660" i="9"/>
  <c r="P660" i="9" l="1"/>
  <c r="C660" i="9"/>
  <c r="D660" i="9" l="1"/>
  <c r="Q660" i="9" l="1"/>
  <c r="R660" i="9" s="1"/>
  <c r="F660" i="9"/>
  <c r="G660" i="9" l="1"/>
  <c r="L661" i="9" l="1"/>
  <c r="H660" i="9"/>
  <c r="I660" i="9" s="1"/>
  <c r="M661" i="9" l="1"/>
  <c r="N661" i="9" s="1"/>
  <c r="B661" i="9"/>
  <c r="O661" i="9"/>
  <c r="E661" i="9" s="1"/>
  <c r="C661" i="9" l="1"/>
  <c r="P661" i="9"/>
  <c r="D661" i="9" l="1"/>
  <c r="Q661" i="9" l="1"/>
  <c r="R661" i="9" s="1"/>
  <c r="F661" i="9"/>
  <c r="G661" i="9" l="1"/>
  <c r="L662" i="9" l="1"/>
  <c r="H661" i="9"/>
  <c r="I661" i="9" s="1"/>
  <c r="O662" i="9" l="1"/>
  <c r="E662" i="9" s="1"/>
  <c r="M662" i="9"/>
  <c r="N662" i="9" s="1"/>
  <c r="B662" i="9"/>
  <c r="C662" i="9" l="1"/>
  <c r="P662" i="9"/>
  <c r="D662" i="9" l="1"/>
  <c r="Q662" i="9" l="1"/>
  <c r="R662" i="9" s="1"/>
  <c r="F662" i="9"/>
  <c r="G662" i="9" l="1"/>
  <c r="L663" i="9" l="1"/>
  <c r="H662" i="9"/>
  <c r="I662" i="9" s="1"/>
  <c r="O663" i="9" l="1"/>
  <c r="E663" i="9" s="1"/>
  <c r="B663" i="9"/>
  <c r="M663" i="9"/>
  <c r="N663" i="9" s="1"/>
  <c r="C663" i="9" l="1"/>
  <c r="P663" i="9"/>
  <c r="D663" i="9" l="1"/>
  <c r="Q663" i="9" l="1"/>
  <c r="R663" i="9" s="1"/>
  <c r="F663" i="9"/>
  <c r="G663" i="9" l="1"/>
  <c r="L664" i="9" l="1"/>
  <c r="H663" i="9"/>
  <c r="I663" i="9" s="1"/>
  <c r="B664" i="9" l="1"/>
  <c r="O664" i="9"/>
  <c r="E664" i="9" s="1"/>
  <c r="M664" i="9"/>
  <c r="N664" i="9" s="1"/>
  <c r="P664" i="9" l="1"/>
  <c r="C664" i="9"/>
  <c r="D664" i="9" l="1"/>
  <c r="Q664" i="9" l="1"/>
  <c r="R664" i="9" s="1"/>
  <c r="F664" i="9"/>
  <c r="G664" i="9" l="1"/>
  <c r="L665" i="9" l="1"/>
  <c r="H664" i="9"/>
  <c r="I664" i="9" s="1"/>
  <c r="O665" i="9" l="1"/>
  <c r="E665" i="9" s="1"/>
  <c r="B665" i="9"/>
  <c r="M665" i="9"/>
  <c r="N665" i="9" s="1"/>
  <c r="C665" i="9" l="1"/>
  <c r="P665" i="9"/>
  <c r="D665" i="9" l="1"/>
  <c r="Q665" i="9" l="1"/>
  <c r="R665" i="9" s="1"/>
  <c r="F665" i="9"/>
  <c r="G665" i="9" l="1"/>
  <c r="L666" i="9" l="1"/>
  <c r="H665" i="9"/>
  <c r="I665" i="9" s="1"/>
  <c r="B666" i="9" l="1"/>
  <c r="M666" i="9"/>
  <c r="N666" i="9" s="1"/>
  <c r="O666" i="9"/>
  <c r="E666" i="9" s="1"/>
  <c r="P666" i="9" l="1"/>
  <c r="C666" i="9"/>
  <c r="D666" i="9" l="1"/>
  <c r="Q666" i="9" l="1"/>
  <c r="R666" i="9" s="1"/>
  <c r="F666" i="9"/>
  <c r="G666" i="9" l="1"/>
  <c r="L667" i="9" l="1"/>
  <c r="H666" i="9"/>
  <c r="I666" i="9" s="1"/>
  <c r="B667" i="9" l="1"/>
  <c r="M667" i="9"/>
  <c r="N667" i="9" s="1"/>
  <c r="O667" i="9"/>
  <c r="E667" i="9" s="1"/>
  <c r="C667" i="9" l="1"/>
  <c r="P667" i="9"/>
  <c r="D667" i="9" l="1"/>
  <c r="Q667" i="9" l="1"/>
  <c r="R667" i="9" s="1"/>
  <c r="F667" i="9"/>
  <c r="G667" i="9" l="1"/>
  <c r="L668" i="9" l="1"/>
  <c r="H667" i="9"/>
  <c r="I667" i="9" s="1"/>
  <c r="B668" i="9" l="1"/>
  <c r="M668" i="9"/>
  <c r="N668" i="9" s="1"/>
  <c r="O668" i="9"/>
  <c r="E668" i="9" s="1"/>
  <c r="P668" i="9" l="1"/>
  <c r="C668" i="9"/>
  <c r="D668" i="9" l="1"/>
  <c r="Q668" i="9" l="1"/>
  <c r="R668" i="9" s="1"/>
  <c r="F668" i="9"/>
  <c r="G668" i="9" l="1"/>
  <c r="L669" i="9" l="1"/>
  <c r="H668" i="9"/>
  <c r="I668" i="9" s="1"/>
  <c r="B669" i="9" l="1"/>
  <c r="M669" i="9"/>
  <c r="N669" i="9" s="1"/>
  <c r="O669" i="9"/>
  <c r="E669" i="9" s="1"/>
  <c r="P669" i="9" l="1"/>
  <c r="C669" i="9"/>
  <c r="D669" i="9" l="1"/>
  <c r="Q669" i="9" l="1"/>
  <c r="R669" i="9" s="1"/>
  <c r="F669" i="9"/>
  <c r="G669" i="9" l="1"/>
  <c r="L670" i="9" l="1"/>
  <c r="H669" i="9"/>
  <c r="I669" i="9" s="1"/>
  <c r="B670" i="9" l="1"/>
  <c r="M670" i="9"/>
  <c r="N670" i="9" s="1"/>
  <c r="O670" i="9"/>
  <c r="E670" i="9" s="1"/>
  <c r="P670" i="9" l="1"/>
  <c r="C670" i="9"/>
  <c r="D670" i="9" l="1"/>
  <c r="Q670" i="9" l="1"/>
  <c r="R670" i="9" s="1"/>
  <c r="F670" i="9"/>
  <c r="G670" i="9" l="1"/>
  <c r="L671" i="9" l="1"/>
  <c r="H670" i="9"/>
  <c r="I670" i="9" s="1"/>
  <c r="B671" i="9" l="1"/>
  <c r="O671" i="9"/>
  <c r="E671" i="9" s="1"/>
  <c r="M671" i="9"/>
  <c r="N671" i="9" s="1"/>
  <c r="P671" i="9" l="1"/>
  <c r="C671" i="9"/>
  <c r="D671" i="9" l="1"/>
  <c r="Q671" i="9" l="1"/>
  <c r="R671" i="9" s="1"/>
  <c r="F671" i="9"/>
  <c r="G671" i="9" l="1"/>
  <c r="L672" i="9" l="1"/>
  <c r="H671" i="9"/>
  <c r="I671" i="9" s="1"/>
  <c r="M672" i="9" l="1"/>
  <c r="N672" i="9" s="1"/>
  <c r="B672" i="9"/>
  <c r="O672" i="9"/>
  <c r="E672" i="9" s="1"/>
  <c r="P672" i="9" l="1"/>
  <c r="C672" i="9"/>
  <c r="D672" i="9" l="1"/>
  <c r="Q672" i="9" l="1"/>
  <c r="R672" i="9" s="1"/>
  <c r="F672" i="9"/>
  <c r="G672" i="9" l="1"/>
  <c r="L673" i="9" l="1"/>
  <c r="H672" i="9"/>
  <c r="I672" i="9" s="1"/>
  <c r="O673" i="9" l="1"/>
  <c r="E673" i="9" s="1"/>
  <c r="B673" i="9"/>
  <c r="M673" i="9"/>
  <c r="N673" i="9" s="1"/>
  <c r="C673" i="9" l="1"/>
  <c r="P673" i="9"/>
  <c r="D673" i="9" l="1"/>
  <c r="Q673" i="9" l="1"/>
  <c r="R673" i="9" s="1"/>
  <c r="F673" i="9"/>
  <c r="G673" i="9" l="1"/>
  <c r="L674" i="9" l="1"/>
  <c r="H673" i="9"/>
  <c r="I673" i="9" s="1"/>
  <c r="M674" i="9" l="1"/>
  <c r="N674" i="9" s="1"/>
  <c r="O674" i="9"/>
  <c r="E674" i="9" s="1"/>
  <c r="B674" i="9"/>
  <c r="P674" i="9" l="1"/>
  <c r="C674" i="9"/>
  <c r="D674" i="9" l="1"/>
  <c r="Q674" i="9" l="1"/>
  <c r="R674" i="9" s="1"/>
  <c r="F674" i="9"/>
  <c r="G674" i="9" l="1"/>
  <c r="L675" i="9" l="1"/>
  <c r="H674" i="9"/>
  <c r="I674" i="9" s="1"/>
  <c r="O675" i="9" l="1"/>
  <c r="E675" i="9" s="1"/>
  <c r="M675" i="9"/>
  <c r="N675" i="9" s="1"/>
  <c r="B675" i="9"/>
  <c r="C675" i="9" l="1"/>
  <c r="P675" i="9"/>
  <c r="D675" i="9" l="1"/>
  <c r="Q675" i="9" l="1"/>
  <c r="R675" i="9" s="1"/>
  <c r="F675" i="9"/>
  <c r="G675" i="9" l="1"/>
  <c r="L676" i="9" l="1"/>
  <c r="H675" i="9"/>
  <c r="I675" i="9" s="1"/>
  <c r="M676" i="9" l="1"/>
  <c r="N676" i="9" s="1"/>
  <c r="B676" i="9"/>
  <c r="O676" i="9"/>
  <c r="E676" i="9" s="1"/>
  <c r="P676" i="9" l="1"/>
  <c r="C676" i="9"/>
  <c r="D676" i="9" l="1"/>
  <c r="Q676" i="9" l="1"/>
  <c r="R676" i="9" s="1"/>
  <c r="F676" i="9"/>
  <c r="G676" i="9" l="1"/>
  <c r="L677" i="9" l="1"/>
  <c r="H676" i="9"/>
  <c r="I676" i="9" s="1"/>
  <c r="O677" i="9" l="1"/>
  <c r="E677" i="9" s="1"/>
  <c r="B677" i="9"/>
  <c r="M677" i="9"/>
  <c r="N677" i="9" s="1"/>
  <c r="C677" i="9" l="1"/>
  <c r="P677" i="9"/>
  <c r="D677" i="9" l="1"/>
  <c r="Q677" i="9" l="1"/>
  <c r="R677" i="9" s="1"/>
  <c r="F677" i="9"/>
  <c r="G677" i="9" l="1"/>
  <c r="L678" i="9" l="1"/>
  <c r="H677" i="9"/>
  <c r="I677" i="9" s="1"/>
  <c r="M678" i="9" l="1"/>
  <c r="N678" i="9" s="1"/>
  <c r="B678" i="9"/>
  <c r="O678" i="9"/>
  <c r="E678" i="9" s="1"/>
  <c r="P678" i="9" l="1"/>
  <c r="C678" i="9"/>
  <c r="D678" i="9" l="1"/>
  <c r="Q678" i="9" l="1"/>
  <c r="R678" i="9" s="1"/>
  <c r="F678" i="9"/>
  <c r="G678" i="9" l="1"/>
  <c r="L679" i="9" l="1"/>
  <c r="H678" i="9"/>
  <c r="I678" i="9" s="1"/>
  <c r="O679" i="9" l="1"/>
  <c r="E679" i="9" s="1"/>
  <c r="M679" i="9"/>
  <c r="N679" i="9" s="1"/>
  <c r="B679" i="9"/>
  <c r="C679" i="9" l="1"/>
  <c r="P679" i="9"/>
  <c r="D679" i="9" l="1"/>
  <c r="Q679" i="9" l="1"/>
  <c r="R679" i="9" s="1"/>
  <c r="F679" i="9"/>
  <c r="G679" i="9" l="1"/>
  <c r="L680" i="9" l="1"/>
  <c r="H679" i="9"/>
  <c r="I679" i="9" s="1"/>
  <c r="B680" i="9" l="1"/>
  <c r="O680" i="9"/>
  <c r="E680" i="9" s="1"/>
  <c r="M680" i="9"/>
  <c r="N680" i="9" s="1"/>
  <c r="C680" i="9" l="1"/>
  <c r="P680" i="9"/>
  <c r="D680" i="9" l="1"/>
  <c r="Q680" i="9" l="1"/>
  <c r="R680" i="9" s="1"/>
  <c r="F680" i="9"/>
  <c r="G680" i="9" l="1"/>
  <c r="L681" i="9" l="1"/>
  <c r="H680" i="9"/>
  <c r="I680" i="9" s="1"/>
  <c r="M681" i="9" l="1"/>
  <c r="N681" i="9" s="1"/>
  <c r="O681" i="9"/>
  <c r="E681" i="9" s="1"/>
  <c r="B681" i="9"/>
  <c r="P681" i="9" l="1"/>
  <c r="C681" i="9"/>
  <c r="D681" i="9" l="1"/>
  <c r="Q681" i="9" l="1"/>
  <c r="R681" i="9" s="1"/>
  <c r="F681" i="9"/>
  <c r="G681" i="9" l="1"/>
  <c r="L682" i="9" l="1"/>
  <c r="H681" i="9"/>
  <c r="I681" i="9" s="1"/>
  <c r="O682" i="9" l="1"/>
  <c r="E682" i="9" s="1"/>
  <c r="B682" i="9"/>
  <c r="M682" i="9"/>
  <c r="N682" i="9" s="1"/>
  <c r="C682" i="9" l="1"/>
  <c r="P682" i="9"/>
  <c r="D682" i="9" l="1"/>
  <c r="Q682" i="9" l="1"/>
  <c r="R682" i="9" s="1"/>
  <c r="F682" i="9"/>
  <c r="G682" i="9" l="1"/>
  <c r="L683" i="9" l="1"/>
  <c r="H682" i="9"/>
  <c r="I682" i="9" s="1"/>
  <c r="M683" i="9" l="1"/>
  <c r="N683" i="9" s="1"/>
  <c r="B683" i="9"/>
  <c r="O683" i="9"/>
  <c r="E683" i="9" s="1"/>
  <c r="C683" i="9" l="1"/>
  <c r="P683" i="9"/>
  <c r="D683" i="9" l="1"/>
  <c r="Q683" i="9" l="1"/>
  <c r="R683" i="9" s="1"/>
  <c r="F683" i="9"/>
  <c r="G683" i="9" l="1"/>
  <c r="L684" i="9" l="1"/>
  <c r="H683" i="9"/>
  <c r="I683" i="9" s="1"/>
  <c r="B684" i="9" l="1"/>
  <c r="M684" i="9"/>
  <c r="N684" i="9" s="1"/>
  <c r="O684" i="9"/>
  <c r="E684" i="9" s="1"/>
  <c r="C684" i="9" l="1"/>
  <c r="P684" i="9"/>
  <c r="D684" i="9" l="1"/>
  <c r="Q684" i="9" l="1"/>
  <c r="R684" i="9" s="1"/>
  <c r="F684" i="9"/>
  <c r="G684" i="9" l="1"/>
  <c r="L685" i="9" l="1"/>
  <c r="H684" i="9"/>
  <c r="I684" i="9" s="1"/>
  <c r="B685" i="9" l="1"/>
  <c r="M685" i="9"/>
  <c r="N685" i="9" s="1"/>
  <c r="O685" i="9"/>
  <c r="E685" i="9" s="1"/>
  <c r="C685" i="9" l="1"/>
  <c r="P685" i="9"/>
  <c r="D685" i="9" l="1"/>
  <c r="Q685" i="9" l="1"/>
  <c r="R685" i="9" s="1"/>
  <c r="F685" i="9"/>
  <c r="G685" i="9" l="1"/>
  <c r="L686" i="9" l="1"/>
  <c r="H685" i="9"/>
  <c r="I685" i="9" s="1"/>
  <c r="B686" i="9" l="1"/>
  <c r="M686" i="9"/>
  <c r="N686" i="9" s="1"/>
  <c r="O686" i="9"/>
  <c r="E686" i="9" s="1"/>
  <c r="P686" i="9" l="1"/>
  <c r="C686" i="9"/>
  <c r="D686" i="9" l="1"/>
  <c r="Q686" i="9" l="1"/>
  <c r="R686" i="9" s="1"/>
  <c r="F686" i="9"/>
  <c r="G686" i="9" l="1"/>
  <c r="L687" i="9" l="1"/>
  <c r="H686" i="9"/>
  <c r="I686" i="9" s="1"/>
  <c r="B687" i="9" l="1"/>
  <c r="M687" i="9"/>
  <c r="N687" i="9" s="1"/>
  <c r="O687" i="9"/>
  <c r="E687" i="9" s="1"/>
  <c r="C687" i="9" l="1"/>
  <c r="P687" i="9"/>
  <c r="D687" i="9" l="1"/>
  <c r="Q687" i="9" l="1"/>
  <c r="R687" i="9" s="1"/>
  <c r="F687" i="9"/>
  <c r="G687" i="9" l="1"/>
  <c r="L688" i="9" l="1"/>
  <c r="H687" i="9"/>
  <c r="I687" i="9" s="1"/>
  <c r="O688" i="9" l="1"/>
  <c r="E688" i="9" s="1"/>
  <c r="M688" i="9"/>
  <c r="N688" i="9" s="1"/>
  <c r="B688" i="9"/>
  <c r="P688" i="9" l="1"/>
  <c r="C688" i="9"/>
  <c r="D688" i="9" l="1"/>
  <c r="Q688" i="9" l="1"/>
  <c r="R688" i="9" s="1"/>
  <c r="F688" i="9"/>
  <c r="G688" i="9" l="1"/>
  <c r="L689" i="9" l="1"/>
  <c r="H688" i="9"/>
  <c r="I688" i="9" s="1"/>
  <c r="B689" i="9" l="1"/>
  <c r="O689" i="9"/>
  <c r="E689" i="9" s="1"/>
  <c r="M689" i="9"/>
  <c r="N689" i="9" s="1"/>
  <c r="C689" i="9" l="1"/>
  <c r="P689" i="9"/>
  <c r="D689" i="9" l="1"/>
  <c r="Q689" i="9" l="1"/>
  <c r="R689" i="9" s="1"/>
  <c r="F689" i="9"/>
  <c r="G689" i="9" l="1"/>
  <c r="L690" i="9" l="1"/>
  <c r="H689" i="9"/>
  <c r="I689" i="9" s="1"/>
  <c r="O690" i="9" l="1"/>
  <c r="E690" i="9" s="1"/>
  <c r="B690" i="9"/>
  <c r="M690" i="9"/>
  <c r="N690" i="9" s="1"/>
  <c r="P690" i="9" l="1"/>
  <c r="C690" i="9"/>
  <c r="D690" i="9" l="1"/>
  <c r="Q690" i="9" l="1"/>
  <c r="R690" i="9" s="1"/>
  <c r="F690" i="9"/>
  <c r="G690" i="9" l="1"/>
  <c r="L691" i="9" l="1"/>
  <c r="H690" i="9"/>
  <c r="I690" i="9" s="1"/>
  <c r="O691" i="9" l="1"/>
  <c r="E691" i="9" s="1"/>
  <c r="B691" i="9"/>
  <c r="M691" i="9"/>
  <c r="N691" i="9" s="1"/>
  <c r="P691" i="9" l="1"/>
  <c r="C691" i="9"/>
  <c r="D691" i="9" l="1"/>
  <c r="Q691" i="9" l="1"/>
  <c r="R691" i="9" s="1"/>
  <c r="F691" i="9"/>
  <c r="G691" i="9" l="1"/>
  <c r="L692" i="9" l="1"/>
  <c r="H691" i="9"/>
  <c r="I691" i="9" s="1"/>
  <c r="B692" i="9" l="1"/>
  <c r="O692" i="9"/>
  <c r="E692" i="9" s="1"/>
  <c r="M692" i="9"/>
  <c r="N692" i="9" s="1"/>
  <c r="P692" i="9" l="1"/>
  <c r="C692" i="9"/>
  <c r="D692" i="9" l="1"/>
  <c r="Q692" i="9" l="1"/>
  <c r="R692" i="9" s="1"/>
  <c r="F692" i="9"/>
  <c r="G692" i="9" l="1"/>
  <c r="L693" i="9" l="1"/>
  <c r="H692" i="9"/>
  <c r="I692" i="9" s="1"/>
  <c r="B693" i="9" l="1"/>
  <c r="M693" i="9"/>
  <c r="N693" i="9" s="1"/>
  <c r="O693" i="9"/>
  <c r="E693" i="9" s="1"/>
  <c r="P693" i="9" l="1"/>
  <c r="C693" i="9"/>
  <c r="D693" i="9" l="1"/>
  <c r="Q693" i="9" l="1"/>
  <c r="R693" i="9" s="1"/>
  <c r="F693" i="9"/>
  <c r="G693" i="9" l="1"/>
  <c r="L694" i="9" l="1"/>
  <c r="H693" i="9"/>
  <c r="I693" i="9" s="1"/>
  <c r="B694" i="9" l="1"/>
  <c r="O694" i="9"/>
  <c r="E694" i="9" s="1"/>
  <c r="M694" i="9"/>
  <c r="N694" i="9" s="1"/>
  <c r="P694" i="9" l="1"/>
  <c r="C694" i="9"/>
  <c r="D694" i="9" l="1"/>
  <c r="Q694" i="9" l="1"/>
  <c r="R694" i="9" s="1"/>
  <c r="F694" i="9"/>
  <c r="G694" i="9" l="1"/>
  <c r="L695" i="9" l="1"/>
  <c r="H694" i="9"/>
  <c r="I694" i="9" s="1"/>
  <c r="B695" i="9" l="1"/>
  <c r="M695" i="9"/>
  <c r="N695" i="9" s="1"/>
  <c r="O695" i="9"/>
  <c r="E695" i="9" s="1"/>
  <c r="C695" i="9" l="1"/>
  <c r="P695" i="9"/>
  <c r="D695" i="9" l="1"/>
  <c r="Q695" i="9" l="1"/>
  <c r="R695" i="9" s="1"/>
  <c r="F695" i="9"/>
  <c r="G695" i="9" l="1"/>
  <c r="L696" i="9" l="1"/>
  <c r="H695" i="9"/>
  <c r="I695" i="9" s="1"/>
  <c r="B696" i="9" l="1"/>
  <c r="O696" i="9"/>
  <c r="E696" i="9" s="1"/>
  <c r="M696" i="9"/>
  <c r="N696" i="9" s="1"/>
  <c r="C696" i="9" l="1"/>
  <c r="P696" i="9"/>
  <c r="D696" i="9" l="1"/>
  <c r="Q696" i="9" l="1"/>
  <c r="R696" i="9" s="1"/>
  <c r="F696" i="9"/>
  <c r="G696" i="9" l="1"/>
  <c r="L697" i="9" l="1"/>
  <c r="H696" i="9"/>
  <c r="I696" i="9" s="1"/>
  <c r="O697" i="9" l="1"/>
  <c r="E697" i="9" s="1"/>
  <c r="M697" i="9"/>
  <c r="N697" i="9" s="1"/>
  <c r="B697" i="9"/>
  <c r="P697" i="9" l="1"/>
  <c r="C697" i="9"/>
  <c r="D697" i="9" l="1"/>
  <c r="Q697" i="9" l="1"/>
  <c r="R697" i="9" s="1"/>
  <c r="F697" i="9"/>
  <c r="G697" i="9" l="1"/>
  <c r="L698" i="9" l="1"/>
  <c r="H697" i="9"/>
  <c r="I697" i="9" s="1"/>
  <c r="B698" i="9" l="1"/>
  <c r="O698" i="9"/>
  <c r="E698" i="9" s="1"/>
  <c r="M698" i="9"/>
  <c r="N698" i="9" s="1"/>
  <c r="P698" i="9" l="1"/>
  <c r="C698" i="9"/>
  <c r="D698" i="9" l="1"/>
  <c r="Q698" i="9" l="1"/>
  <c r="R698" i="9" s="1"/>
  <c r="F698" i="9"/>
  <c r="G698" i="9" l="1"/>
  <c r="L699" i="9" l="1"/>
  <c r="H698" i="9"/>
  <c r="I698" i="9" s="1"/>
  <c r="O699" i="9" l="1"/>
  <c r="E699" i="9" s="1"/>
  <c r="B699" i="9"/>
  <c r="M699" i="9"/>
  <c r="N699" i="9" s="1"/>
  <c r="C699" i="9" l="1"/>
  <c r="P699" i="9"/>
  <c r="D699" i="9" l="1"/>
  <c r="Q699" i="9" l="1"/>
  <c r="R699" i="9" s="1"/>
  <c r="F699" i="9"/>
  <c r="G699" i="9" l="1"/>
  <c r="L700" i="9" l="1"/>
  <c r="H699" i="9"/>
  <c r="I699" i="9" s="1"/>
  <c r="B700" i="9" l="1"/>
  <c r="O700" i="9"/>
  <c r="E700" i="9" s="1"/>
  <c r="M700" i="9"/>
  <c r="N700" i="9" s="1"/>
  <c r="P700" i="9" l="1"/>
  <c r="C700" i="9"/>
  <c r="D700" i="9" l="1"/>
  <c r="Q700" i="9" l="1"/>
  <c r="R700" i="9" s="1"/>
  <c r="F700" i="9"/>
  <c r="G700" i="9" l="1"/>
  <c r="L701" i="9" l="1"/>
  <c r="H700" i="9"/>
  <c r="I700" i="9" s="1"/>
  <c r="B701" i="9" l="1"/>
  <c r="O701" i="9"/>
  <c r="E701" i="9" s="1"/>
  <c r="M701" i="9"/>
  <c r="N701" i="9" s="1"/>
  <c r="C701" i="9" l="1"/>
  <c r="P701" i="9"/>
  <c r="D701" i="9" l="1"/>
  <c r="Q701" i="9" l="1"/>
  <c r="R701" i="9" s="1"/>
  <c r="F701" i="9"/>
  <c r="G701" i="9" l="1"/>
  <c r="L702" i="9" l="1"/>
  <c r="H701" i="9"/>
  <c r="I701" i="9" s="1"/>
  <c r="O702" i="9" l="1"/>
  <c r="E702" i="9" s="1"/>
  <c r="B702" i="9"/>
  <c r="M702" i="9"/>
  <c r="N702" i="9" s="1"/>
  <c r="C702" i="9" l="1"/>
  <c r="P702" i="9"/>
  <c r="D702" i="9" l="1"/>
  <c r="Q702" i="9" l="1"/>
  <c r="R702" i="9" s="1"/>
  <c r="F702" i="9"/>
  <c r="G702" i="9" l="1"/>
  <c r="L703" i="9" l="1"/>
  <c r="H702" i="9"/>
  <c r="I702" i="9" s="1"/>
  <c r="B703" i="9" l="1"/>
  <c r="O703" i="9"/>
  <c r="E703" i="9" s="1"/>
  <c r="M703" i="9"/>
  <c r="N703" i="9" s="1"/>
  <c r="P703" i="9" l="1"/>
  <c r="C703" i="9"/>
  <c r="D703" i="9" l="1"/>
  <c r="Q703" i="9" l="1"/>
  <c r="R703" i="9" s="1"/>
  <c r="F703" i="9"/>
  <c r="G703" i="9" l="1"/>
  <c r="L704" i="9" l="1"/>
  <c r="H703" i="9"/>
  <c r="I703" i="9" s="1"/>
  <c r="B704" i="9" l="1"/>
  <c r="M704" i="9"/>
  <c r="N704" i="9" s="1"/>
  <c r="O704" i="9"/>
  <c r="E704" i="9" s="1"/>
  <c r="P704" i="9" l="1"/>
  <c r="C704" i="9"/>
  <c r="D704" i="9" l="1"/>
  <c r="Q704" i="9" l="1"/>
  <c r="R704" i="9" s="1"/>
  <c r="F704" i="9"/>
  <c r="G704" i="9" l="1"/>
  <c r="L705" i="9" l="1"/>
  <c r="H704" i="9"/>
  <c r="I704" i="9" s="1"/>
  <c r="B705" i="9" l="1"/>
  <c r="M705" i="9"/>
  <c r="N705" i="9" s="1"/>
  <c r="O705" i="9"/>
  <c r="E705" i="9" s="1"/>
  <c r="P705" i="9" l="1"/>
  <c r="C705" i="9"/>
  <c r="D705" i="9" l="1"/>
  <c r="Q705" i="9" l="1"/>
  <c r="R705" i="9" s="1"/>
  <c r="F705" i="9"/>
  <c r="G705" i="9" l="1"/>
  <c r="L706" i="9" l="1"/>
  <c r="H705" i="9"/>
  <c r="I705" i="9" s="1"/>
  <c r="M706" i="9" l="1"/>
  <c r="N706" i="9" s="1"/>
  <c r="B706" i="9"/>
  <c r="O706" i="9"/>
  <c r="E706" i="9" s="1"/>
  <c r="C706" i="9" l="1"/>
  <c r="P706" i="9"/>
  <c r="D706" i="9" l="1"/>
  <c r="Q706" i="9" l="1"/>
  <c r="R706" i="9" s="1"/>
  <c r="F706" i="9"/>
  <c r="G706" i="9" l="1"/>
  <c r="L707" i="9" l="1"/>
  <c r="H706" i="9"/>
  <c r="I706" i="9" s="1"/>
  <c r="B707" i="9" l="1"/>
  <c r="O707" i="9"/>
  <c r="E707" i="9" s="1"/>
  <c r="M707" i="9"/>
  <c r="N707" i="9" s="1"/>
  <c r="C707" i="9" l="1"/>
  <c r="P707" i="9"/>
  <c r="D707" i="9" l="1"/>
  <c r="Q707" i="9" l="1"/>
  <c r="R707" i="9" s="1"/>
  <c r="F707" i="9"/>
  <c r="G707" i="9" l="1"/>
  <c r="L708" i="9" l="1"/>
  <c r="H707" i="9"/>
  <c r="I707" i="9" s="1"/>
  <c r="B708" i="9" l="1"/>
  <c r="M708" i="9"/>
  <c r="N708" i="9" s="1"/>
  <c r="O708" i="9"/>
  <c r="E708" i="9" s="1"/>
  <c r="C708" i="9" l="1"/>
  <c r="P708" i="9"/>
  <c r="D708" i="9" l="1"/>
  <c r="Q708" i="9" l="1"/>
  <c r="R708" i="9" s="1"/>
  <c r="F708" i="9"/>
  <c r="G708" i="9" l="1"/>
  <c r="L709" i="9" l="1"/>
  <c r="H708" i="9"/>
  <c r="I708" i="9" s="1"/>
  <c r="O709" i="9" l="1"/>
  <c r="E709" i="9" s="1"/>
  <c r="B709" i="9"/>
  <c r="M709" i="9"/>
  <c r="N709" i="9" s="1"/>
  <c r="C709" i="9" l="1"/>
  <c r="P709" i="9"/>
  <c r="D709" i="9" l="1"/>
  <c r="Q709" i="9" l="1"/>
  <c r="R709" i="9" s="1"/>
  <c r="F709" i="9"/>
  <c r="G709" i="9" l="1"/>
  <c r="L710" i="9" l="1"/>
  <c r="H709" i="9"/>
  <c r="I709" i="9" s="1"/>
  <c r="B710" i="9" l="1"/>
  <c r="O710" i="9"/>
  <c r="E710" i="9" s="1"/>
  <c r="M710" i="9"/>
  <c r="N710" i="9" s="1"/>
  <c r="P710" i="9" l="1"/>
  <c r="C710" i="9"/>
  <c r="D710" i="9" l="1"/>
  <c r="Q710" i="9" l="1"/>
  <c r="R710" i="9" s="1"/>
  <c r="F710" i="9"/>
  <c r="G710" i="9" l="1"/>
  <c r="L711" i="9" l="1"/>
  <c r="H710" i="9"/>
  <c r="I710" i="9" s="1"/>
  <c r="M711" i="9" l="1"/>
  <c r="N711" i="9" s="1"/>
  <c r="O711" i="9"/>
  <c r="E711" i="9" s="1"/>
  <c r="B711" i="9"/>
  <c r="C711" i="9" l="1"/>
  <c r="P711" i="9"/>
  <c r="D711" i="9" l="1"/>
  <c r="Q711" i="9" l="1"/>
  <c r="R711" i="9" s="1"/>
  <c r="F711" i="9"/>
  <c r="G711" i="9" l="1"/>
  <c r="L712" i="9" l="1"/>
  <c r="H711" i="9"/>
  <c r="I711" i="9" s="1"/>
  <c r="B712" i="9" l="1"/>
  <c r="M712" i="9"/>
  <c r="N712" i="9" s="1"/>
  <c r="O712" i="9"/>
  <c r="E712" i="9" s="1"/>
  <c r="C712" i="9" l="1"/>
  <c r="P712" i="9"/>
  <c r="D712" i="9" l="1"/>
  <c r="Q712" i="9" l="1"/>
  <c r="R712" i="9" s="1"/>
  <c r="F712" i="9"/>
  <c r="G712" i="9" l="1"/>
  <c r="L713" i="9" l="1"/>
  <c r="H712" i="9"/>
  <c r="I712" i="9" s="1"/>
  <c r="B713" i="9" l="1"/>
  <c r="M713" i="9"/>
  <c r="N713" i="9" s="1"/>
  <c r="O713" i="9"/>
  <c r="E713" i="9" s="1"/>
  <c r="P713" i="9" l="1"/>
  <c r="C713" i="9"/>
  <c r="D713" i="9" l="1"/>
  <c r="Q713" i="9" l="1"/>
  <c r="R713" i="9" s="1"/>
  <c r="F713" i="9"/>
  <c r="G713" i="9" l="1"/>
  <c r="L714" i="9" l="1"/>
  <c r="H713" i="9"/>
  <c r="I713" i="9" s="1"/>
  <c r="B714" i="9" l="1"/>
  <c r="O714" i="9"/>
  <c r="E714" i="9" s="1"/>
  <c r="M714" i="9"/>
  <c r="N714" i="9" s="1"/>
  <c r="C714" i="9" l="1"/>
  <c r="P714" i="9"/>
  <c r="D714" i="9" l="1"/>
  <c r="Q714" i="9" l="1"/>
  <c r="R714" i="9" s="1"/>
  <c r="F714" i="9"/>
  <c r="G714" i="9" l="1"/>
  <c r="L715" i="9" l="1"/>
  <c r="H714" i="9"/>
  <c r="I714" i="9" s="1"/>
  <c r="B715" i="9" l="1"/>
  <c r="O715" i="9"/>
  <c r="E715" i="9" s="1"/>
  <c r="M715" i="9"/>
  <c r="N715" i="9" s="1"/>
  <c r="C715" i="9" l="1"/>
  <c r="P715" i="9"/>
  <c r="D715" i="9" l="1"/>
  <c r="Q715" i="9" l="1"/>
  <c r="R715" i="9" s="1"/>
  <c r="F715" i="9"/>
  <c r="G715" i="9" l="1"/>
  <c r="L716" i="9" l="1"/>
  <c r="H715" i="9"/>
  <c r="I715" i="9" s="1"/>
  <c r="O716" i="9" l="1"/>
  <c r="E716" i="9" s="1"/>
  <c r="M716" i="9"/>
  <c r="N716" i="9" s="1"/>
  <c r="B716" i="9"/>
  <c r="P716" i="9" l="1"/>
  <c r="C716" i="9"/>
  <c r="D716" i="9" l="1"/>
  <c r="Q716" i="9" l="1"/>
  <c r="R716" i="9" s="1"/>
  <c r="F716" i="9"/>
  <c r="G716" i="9" l="1"/>
  <c r="L717" i="9" l="1"/>
  <c r="H716" i="9"/>
  <c r="I716" i="9" s="1"/>
  <c r="M717" i="9" l="1"/>
  <c r="N717" i="9" s="1"/>
  <c r="O717" i="9"/>
  <c r="E717" i="9" s="1"/>
  <c r="B717" i="9"/>
  <c r="C717" i="9" l="1"/>
  <c r="P717" i="9"/>
  <c r="D717" i="9" l="1"/>
  <c r="Q717" i="9" l="1"/>
  <c r="R717" i="9" s="1"/>
  <c r="F717" i="9"/>
  <c r="G717" i="9" l="1"/>
  <c r="L718" i="9" l="1"/>
  <c r="H717" i="9"/>
  <c r="I717" i="9" s="1"/>
  <c r="M718" i="9" l="1"/>
  <c r="N718" i="9" s="1"/>
  <c r="B718" i="9"/>
  <c r="O718" i="9"/>
  <c r="E718" i="9" s="1"/>
  <c r="P718" i="9" l="1"/>
  <c r="C718" i="9"/>
  <c r="D718" i="9" l="1"/>
  <c r="Q718" i="9" l="1"/>
  <c r="R718" i="9" s="1"/>
  <c r="F718" i="9"/>
  <c r="G718" i="9" l="1"/>
  <c r="L719" i="9" l="1"/>
  <c r="H718" i="9"/>
  <c r="I718" i="9" s="1"/>
  <c r="B719" i="9" l="1"/>
  <c r="M719" i="9"/>
  <c r="N719" i="9" s="1"/>
  <c r="O719" i="9"/>
  <c r="E719" i="9" s="1"/>
  <c r="P719" i="9" l="1"/>
  <c r="C719" i="9"/>
  <c r="D719" i="9" l="1"/>
  <c r="Q719" i="9" l="1"/>
  <c r="R719" i="9" s="1"/>
  <c r="F719" i="9"/>
  <c r="G719" i="9" l="1"/>
  <c r="L720" i="9" l="1"/>
  <c r="H719" i="9"/>
  <c r="I719" i="9" s="1"/>
  <c r="M720" i="9" l="1"/>
  <c r="N720" i="9" s="1"/>
  <c r="O720" i="9"/>
  <c r="E720" i="9" s="1"/>
  <c r="B720" i="9"/>
  <c r="C720" i="9" l="1"/>
  <c r="P720" i="9"/>
  <c r="D720" i="9" l="1"/>
  <c r="Q720" i="9" l="1"/>
  <c r="R720" i="9" s="1"/>
  <c r="F720" i="9"/>
  <c r="G720" i="9" l="1"/>
  <c r="L721" i="9" l="1"/>
  <c r="H720" i="9"/>
  <c r="I720" i="9" s="1"/>
  <c r="B721" i="9" l="1"/>
  <c r="M721" i="9"/>
  <c r="N721" i="9" s="1"/>
  <c r="O721" i="9"/>
  <c r="E721" i="9" s="1"/>
  <c r="C721" i="9" l="1"/>
  <c r="P721" i="9"/>
  <c r="D721" i="9" l="1"/>
  <c r="Q721" i="9" l="1"/>
  <c r="R721" i="9" s="1"/>
  <c r="F721" i="9"/>
  <c r="G721" i="9" l="1"/>
  <c r="L722" i="9" l="1"/>
  <c r="H721" i="9"/>
  <c r="I721" i="9" s="1"/>
  <c r="B722" i="9" l="1"/>
  <c r="O722" i="9"/>
  <c r="E722" i="9" s="1"/>
  <c r="M722" i="9"/>
  <c r="N722" i="9" s="1"/>
  <c r="P722" i="9" l="1"/>
  <c r="C722" i="9"/>
  <c r="D722" i="9" l="1"/>
  <c r="Q722" i="9" l="1"/>
  <c r="R722" i="9" s="1"/>
  <c r="F722" i="9"/>
  <c r="G722" i="9" l="1"/>
  <c r="L723" i="9" l="1"/>
  <c r="H722" i="9"/>
  <c r="I722" i="9" s="1"/>
  <c r="M723" i="9" l="1"/>
  <c r="N723" i="9" s="1"/>
  <c r="O723" i="9"/>
  <c r="E723" i="9" s="1"/>
  <c r="B723" i="9"/>
  <c r="P723" i="9" l="1"/>
  <c r="C723" i="9"/>
  <c r="D723" i="9" l="1"/>
  <c r="Q723" i="9" l="1"/>
  <c r="R723" i="9" s="1"/>
  <c r="F723" i="9"/>
  <c r="G723" i="9" l="1"/>
  <c r="L724" i="9" l="1"/>
  <c r="H723" i="9"/>
  <c r="I723" i="9" s="1"/>
  <c r="B724" i="9" l="1"/>
  <c r="M724" i="9"/>
  <c r="N724" i="9" s="1"/>
  <c r="O724" i="9"/>
  <c r="E724" i="9" s="1"/>
  <c r="C724" i="9" l="1"/>
  <c r="P724" i="9"/>
  <c r="D724" i="9" l="1"/>
  <c r="Q724" i="9" l="1"/>
  <c r="R724" i="9" s="1"/>
  <c r="F724" i="9"/>
  <c r="G724" i="9" l="1"/>
  <c r="L725" i="9" l="1"/>
  <c r="H724" i="9"/>
  <c r="I724" i="9" s="1"/>
  <c r="O725" i="9" l="1"/>
  <c r="E725" i="9" s="1"/>
  <c r="B725" i="9"/>
  <c r="M725" i="9"/>
  <c r="N725" i="9" s="1"/>
  <c r="C725" i="9" l="1"/>
  <c r="P725" i="9"/>
  <c r="D725" i="9" l="1"/>
  <c r="Q725" i="9" l="1"/>
  <c r="R725" i="9" s="1"/>
  <c r="F725" i="9"/>
  <c r="G725" i="9" l="1"/>
  <c r="L726" i="9" l="1"/>
  <c r="H725" i="9"/>
  <c r="I725" i="9" s="1"/>
  <c r="B726" i="9" l="1"/>
  <c r="O726" i="9"/>
  <c r="E726" i="9" s="1"/>
  <c r="M726" i="9"/>
  <c r="N726" i="9" s="1"/>
  <c r="P726" i="9" l="1"/>
  <c r="C726" i="9"/>
  <c r="D726" i="9" l="1"/>
  <c r="Q726" i="9" l="1"/>
  <c r="R726" i="9" s="1"/>
  <c r="F726" i="9"/>
  <c r="G726" i="9" l="1"/>
  <c r="L727" i="9" l="1"/>
  <c r="H726" i="9"/>
  <c r="I726" i="9" s="1"/>
  <c r="O727" i="9" l="1"/>
  <c r="E727" i="9" s="1"/>
  <c r="M727" i="9"/>
  <c r="N727" i="9" s="1"/>
  <c r="B727" i="9"/>
  <c r="P727" i="9" l="1"/>
  <c r="C727" i="9"/>
  <c r="D727" i="9" l="1"/>
  <c r="Q727" i="9" l="1"/>
  <c r="R727" i="9" s="1"/>
  <c r="F727" i="9"/>
  <c r="G727" i="9" l="1"/>
  <c r="L728" i="9" l="1"/>
  <c r="H727" i="9"/>
  <c r="I727" i="9" s="1"/>
  <c r="O728" i="9" l="1"/>
  <c r="E728" i="9" s="1"/>
  <c r="B728" i="9"/>
  <c r="M728" i="9"/>
  <c r="N728" i="9" s="1"/>
  <c r="C728" i="9" l="1"/>
  <c r="P728" i="9"/>
  <c r="D728" i="9" l="1"/>
  <c r="Q728" i="9" l="1"/>
  <c r="R728" i="9" s="1"/>
  <c r="F728" i="9"/>
  <c r="G728" i="9" l="1"/>
  <c r="L729" i="9" l="1"/>
  <c r="H728" i="9"/>
  <c r="I728" i="9" s="1"/>
  <c r="B729" i="9" l="1"/>
  <c r="M729" i="9"/>
  <c r="N729" i="9" s="1"/>
  <c r="O729" i="9"/>
  <c r="E729" i="9" s="1"/>
  <c r="C729" i="9" l="1"/>
  <c r="P729" i="9"/>
  <c r="D729" i="9" l="1"/>
  <c r="Q729" i="9" l="1"/>
  <c r="R729" i="9" s="1"/>
  <c r="F729" i="9"/>
  <c r="G729" i="9" l="1"/>
  <c r="L730" i="9" l="1"/>
  <c r="H729" i="9"/>
  <c r="I729" i="9" s="1"/>
  <c r="B730" i="9" l="1"/>
  <c r="O730" i="9"/>
  <c r="E730" i="9" s="1"/>
  <c r="M730" i="9"/>
  <c r="N730" i="9" s="1"/>
  <c r="C730" i="9" l="1"/>
  <c r="P730" i="9"/>
  <c r="D730" i="9" l="1"/>
  <c r="Q730" i="9" l="1"/>
  <c r="R730" i="9" s="1"/>
  <c r="F730" i="9"/>
  <c r="G730" i="9" l="1"/>
  <c r="L731" i="9" l="1"/>
  <c r="H730" i="9"/>
  <c r="I730" i="9" s="1"/>
  <c r="B731" i="9" l="1"/>
  <c r="M731" i="9"/>
  <c r="N731" i="9" s="1"/>
  <c r="O731" i="9"/>
  <c r="E731" i="9" s="1"/>
  <c r="P731" i="9" l="1"/>
  <c r="C731" i="9"/>
  <c r="D731" i="9" l="1"/>
  <c r="Q731" i="9" l="1"/>
  <c r="R731" i="9" s="1"/>
  <c r="F731" i="9"/>
  <c r="G731" i="9" l="1"/>
  <c r="L732" i="9" l="1"/>
  <c r="H731" i="9"/>
  <c r="I731" i="9" s="1"/>
  <c r="B732" i="9" l="1"/>
  <c r="O732" i="9"/>
  <c r="E732" i="9" s="1"/>
  <c r="M732" i="9"/>
  <c r="N732" i="9" s="1"/>
  <c r="P732" i="9" l="1"/>
  <c r="C732" i="9"/>
  <c r="D732" i="9" l="1"/>
  <c r="Q732" i="9" l="1"/>
  <c r="R732" i="9" s="1"/>
  <c r="F732" i="9"/>
  <c r="G732" i="9" l="1"/>
  <c r="L733" i="9" l="1"/>
  <c r="H732" i="9"/>
  <c r="I732" i="9" s="1"/>
  <c r="O733" i="9" l="1"/>
  <c r="E733" i="9" s="1"/>
  <c r="B733" i="9"/>
  <c r="M733" i="9"/>
  <c r="N733" i="9" s="1"/>
  <c r="C733" i="9" l="1"/>
  <c r="P733" i="9"/>
  <c r="D733" i="9" l="1"/>
  <c r="Q733" i="9" l="1"/>
  <c r="R733" i="9" s="1"/>
  <c r="F733" i="9"/>
  <c r="G733" i="9" l="1"/>
  <c r="L734" i="9" l="1"/>
  <c r="H733" i="9"/>
  <c r="I733" i="9" s="1"/>
  <c r="O734" i="9" l="1"/>
  <c r="E734" i="9" s="1"/>
  <c r="B734" i="9"/>
  <c r="M734" i="9"/>
  <c r="N734" i="9" s="1"/>
  <c r="P734" i="9" l="1"/>
  <c r="C734" i="9"/>
  <c r="D734" i="9" l="1"/>
  <c r="Q734" i="9" l="1"/>
  <c r="R734" i="9" s="1"/>
  <c r="F734" i="9"/>
  <c r="G734" i="9" l="1"/>
  <c r="L735" i="9" l="1"/>
  <c r="H734" i="9"/>
  <c r="I734" i="9" s="1"/>
  <c r="B735" i="9" l="1"/>
  <c r="O735" i="9"/>
  <c r="E735" i="9" s="1"/>
  <c r="M735" i="9"/>
  <c r="N735" i="9" s="1"/>
  <c r="C735" i="9" l="1"/>
  <c r="P735" i="9"/>
  <c r="D735" i="9" l="1"/>
  <c r="Q735" i="9" l="1"/>
  <c r="R735" i="9" s="1"/>
  <c r="F735" i="9"/>
  <c r="G735" i="9" l="1"/>
  <c r="L736" i="9" l="1"/>
  <c r="H735" i="9"/>
  <c r="I735" i="9" s="1"/>
  <c r="B736" i="9" l="1"/>
  <c r="O736" i="9"/>
  <c r="E736" i="9" s="1"/>
  <c r="M736" i="9"/>
  <c r="N736" i="9" s="1"/>
  <c r="P736" i="9" l="1"/>
  <c r="C736" i="9"/>
  <c r="D736" i="9" l="1"/>
  <c r="Q736" i="9" l="1"/>
  <c r="R736" i="9" s="1"/>
  <c r="F736" i="9"/>
  <c r="G736" i="9" l="1"/>
  <c r="L737" i="9" l="1"/>
  <c r="H736" i="9"/>
  <c r="I736" i="9" s="1"/>
  <c r="B737" i="9" l="1"/>
  <c r="M737" i="9"/>
  <c r="N737" i="9" s="1"/>
  <c r="O737" i="9"/>
  <c r="E737" i="9" s="1"/>
  <c r="P737" i="9" l="1"/>
  <c r="C737" i="9"/>
  <c r="D737" i="9" l="1"/>
  <c r="Q737" i="9" l="1"/>
  <c r="R737" i="9" s="1"/>
  <c r="F737" i="9"/>
  <c r="G737" i="9" l="1"/>
  <c r="L738" i="9" l="1"/>
  <c r="H737" i="9"/>
  <c r="I737" i="9" s="1"/>
  <c r="B738" i="9" l="1"/>
  <c r="M738" i="9"/>
  <c r="N738" i="9" s="1"/>
  <c r="O738" i="9"/>
  <c r="E738" i="9" s="1"/>
  <c r="C738" i="9" l="1"/>
  <c r="P738" i="9"/>
  <c r="D738" i="9" l="1"/>
  <c r="Q738" i="9" l="1"/>
  <c r="R738" i="9" s="1"/>
  <c r="F738" i="9"/>
  <c r="G738" i="9" l="1"/>
  <c r="L739" i="9" l="1"/>
  <c r="H738" i="9"/>
  <c r="I738" i="9" s="1"/>
  <c r="O739" i="9" l="1"/>
  <c r="E739" i="9" s="1"/>
  <c r="B739" i="9"/>
  <c r="M739" i="9"/>
  <c r="N739" i="9" s="1"/>
  <c r="P739" i="9" l="1"/>
  <c r="C739" i="9"/>
  <c r="D739" i="9" l="1"/>
  <c r="Q739" i="9" l="1"/>
  <c r="R739" i="9" s="1"/>
  <c r="F739" i="9"/>
  <c r="G739" i="9" l="1"/>
  <c r="L740" i="9" l="1"/>
  <c r="H739" i="9"/>
  <c r="I739" i="9" s="1"/>
  <c r="O740" i="9" l="1"/>
  <c r="E740" i="9" s="1"/>
  <c r="M740" i="9"/>
  <c r="N740" i="9" s="1"/>
  <c r="B740" i="9"/>
  <c r="C740" i="9" l="1"/>
  <c r="P740" i="9"/>
  <c r="D740" i="9" l="1"/>
  <c r="Q740" i="9" l="1"/>
  <c r="R740" i="9" s="1"/>
  <c r="F740" i="9"/>
  <c r="G740" i="9" l="1"/>
  <c r="L741" i="9" l="1"/>
  <c r="H740" i="9"/>
  <c r="I740" i="9" s="1"/>
  <c r="B741" i="9" l="1"/>
  <c r="O741" i="9"/>
  <c r="E741" i="9" s="1"/>
  <c r="M741" i="9"/>
  <c r="N741" i="9" s="1"/>
  <c r="C741" i="9" l="1"/>
  <c r="P741" i="9"/>
  <c r="D741" i="9" l="1"/>
  <c r="Q741" i="9" l="1"/>
  <c r="R741" i="9" s="1"/>
  <c r="F741" i="9"/>
  <c r="G741" i="9" l="1"/>
  <c r="L742" i="9" l="1"/>
  <c r="H741" i="9"/>
  <c r="I741" i="9" s="1"/>
  <c r="B742" i="9" l="1"/>
  <c r="O742" i="9"/>
  <c r="E742" i="9" s="1"/>
  <c r="M742" i="9"/>
  <c r="N742" i="9" s="1"/>
  <c r="P742" i="9" l="1"/>
  <c r="C742" i="9"/>
  <c r="D742" i="9" l="1"/>
  <c r="Q742" i="9" l="1"/>
  <c r="R742" i="9" s="1"/>
  <c r="F742" i="9"/>
  <c r="G742" i="9" l="1"/>
  <c r="L743" i="9" l="1"/>
  <c r="H742" i="9"/>
  <c r="I742" i="9" s="1"/>
  <c r="B743" i="9" l="1"/>
  <c r="M743" i="9"/>
  <c r="N743" i="9" s="1"/>
  <c r="O743" i="9"/>
  <c r="E743" i="9" s="1"/>
  <c r="C743" i="9" l="1"/>
  <c r="P743" i="9"/>
  <c r="D743" i="9" l="1"/>
  <c r="Q743" i="9" l="1"/>
  <c r="R743" i="9" s="1"/>
  <c r="F743" i="9"/>
  <c r="G743" i="9" l="1"/>
  <c r="L744" i="9" l="1"/>
  <c r="H743" i="9"/>
  <c r="I743" i="9" s="1"/>
  <c r="B744" i="9" l="1"/>
  <c r="M744" i="9"/>
  <c r="N744" i="9" s="1"/>
  <c r="O744" i="9"/>
  <c r="E744" i="9" s="1"/>
  <c r="P744" i="9" l="1"/>
  <c r="C744" i="9"/>
  <c r="D744" i="9" l="1"/>
  <c r="Q744" i="9" l="1"/>
  <c r="R744" i="9" s="1"/>
  <c r="F744" i="9"/>
  <c r="G744" i="9" l="1"/>
  <c r="L745" i="9" l="1"/>
  <c r="H744" i="9"/>
  <c r="I744" i="9" s="1"/>
  <c r="B745" i="9" l="1"/>
  <c r="M745" i="9"/>
  <c r="N745" i="9" s="1"/>
  <c r="O745" i="9"/>
  <c r="E745" i="9" s="1"/>
  <c r="C745" i="9" l="1"/>
  <c r="P745" i="9"/>
  <c r="D745" i="9" l="1"/>
  <c r="Q745" i="9" l="1"/>
  <c r="R745" i="9" s="1"/>
  <c r="F745" i="9"/>
  <c r="G745" i="9" l="1"/>
  <c r="L746" i="9" l="1"/>
  <c r="H745" i="9"/>
  <c r="I745" i="9" s="1"/>
  <c r="O746" i="9" l="1"/>
  <c r="E746" i="9" s="1"/>
  <c r="M746" i="9"/>
  <c r="N746" i="9" s="1"/>
  <c r="B746" i="9"/>
  <c r="P746" i="9" l="1"/>
  <c r="C746" i="9"/>
  <c r="D746" i="9" l="1"/>
  <c r="Q746" i="9" l="1"/>
  <c r="R746" i="9" s="1"/>
  <c r="F746" i="9"/>
  <c r="G746" i="9" l="1"/>
  <c r="L747" i="9" l="1"/>
  <c r="H746" i="9"/>
  <c r="I746" i="9" s="1"/>
  <c r="M747" i="9" l="1"/>
  <c r="N747" i="9" s="1"/>
  <c r="O747" i="9"/>
  <c r="E747" i="9" s="1"/>
  <c r="B747" i="9"/>
  <c r="P747" i="9" l="1"/>
  <c r="C747" i="9"/>
  <c r="D747" i="9" l="1"/>
  <c r="Q747" i="9" l="1"/>
  <c r="R747" i="9" s="1"/>
  <c r="F747" i="9"/>
  <c r="G747" i="9" l="1"/>
  <c r="L748" i="9" l="1"/>
  <c r="H747" i="9"/>
  <c r="I747" i="9" s="1"/>
  <c r="O748" i="9" l="1"/>
  <c r="E748" i="9" s="1"/>
  <c r="B748" i="9"/>
  <c r="M748" i="9"/>
  <c r="N748" i="9" s="1"/>
  <c r="P748" i="9" l="1"/>
  <c r="C748" i="9"/>
  <c r="D748" i="9" l="1"/>
  <c r="Q748" i="9" l="1"/>
  <c r="R748" i="9" s="1"/>
  <c r="F748" i="9"/>
  <c r="G748" i="9" l="1"/>
  <c r="L749" i="9" l="1"/>
  <c r="H748" i="9"/>
  <c r="I748" i="9" s="1"/>
  <c r="O749" i="9" l="1"/>
  <c r="E749" i="9" s="1"/>
  <c r="B749" i="9"/>
  <c r="M749" i="9"/>
  <c r="N749" i="9" s="1"/>
  <c r="C749" i="9" l="1"/>
  <c r="P749" i="9"/>
  <c r="D749" i="9" l="1"/>
  <c r="Q749" i="9" l="1"/>
  <c r="R749" i="9" s="1"/>
  <c r="F749" i="9"/>
  <c r="G749" i="9" l="1"/>
  <c r="L750" i="9" l="1"/>
  <c r="H749" i="9"/>
  <c r="I749" i="9" s="1"/>
  <c r="B750" i="9" l="1"/>
  <c r="M750" i="9"/>
  <c r="N750" i="9" s="1"/>
  <c r="O750" i="9"/>
  <c r="E750" i="9" s="1"/>
  <c r="P750" i="9" l="1"/>
  <c r="C750" i="9"/>
  <c r="D750" i="9" l="1"/>
  <c r="Q750" i="9" l="1"/>
  <c r="R750" i="9" s="1"/>
  <c r="F750" i="9"/>
  <c r="G750" i="9" l="1"/>
  <c r="L751" i="9" l="1"/>
  <c r="H750" i="9"/>
  <c r="I750" i="9" s="1"/>
  <c r="B751" i="9" l="1"/>
  <c r="M751" i="9"/>
  <c r="N751" i="9" s="1"/>
  <c r="O751" i="9"/>
  <c r="E751" i="9" s="1"/>
  <c r="C751" i="9" l="1"/>
  <c r="P751" i="9"/>
  <c r="D751" i="9" l="1"/>
  <c r="Q751" i="9" l="1"/>
  <c r="R751" i="9" s="1"/>
  <c r="F751" i="9"/>
  <c r="G751" i="9" l="1"/>
  <c r="L752" i="9" l="1"/>
  <c r="H751" i="9"/>
  <c r="I751" i="9" s="1"/>
  <c r="O752" i="9" l="1"/>
  <c r="E752" i="9" s="1"/>
  <c r="B752" i="9"/>
  <c r="M752" i="9"/>
  <c r="N752" i="9" s="1"/>
  <c r="C752" i="9" l="1"/>
  <c r="P752" i="9"/>
  <c r="D752" i="9" l="1"/>
  <c r="Q752" i="9" l="1"/>
  <c r="R752" i="9" s="1"/>
  <c r="F752" i="9"/>
  <c r="G752" i="9" l="1"/>
  <c r="L753" i="9" l="1"/>
  <c r="H752" i="9"/>
  <c r="I752" i="9" s="1"/>
  <c r="O753" i="9" l="1"/>
  <c r="E753" i="9" s="1"/>
  <c r="B753" i="9"/>
  <c r="M753" i="9"/>
  <c r="N753" i="9" s="1"/>
  <c r="C753" i="9" l="1"/>
  <c r="P753" i="9"/>
  <c r="D753" i="9" l="1"/>
  <c r="Q753" i="9" l="1"/>
  <c r="R753" i="9" s="1"/>
  <c r="F753" i="9"/>
  <c r="G753" i="9" l="1"/>
  <c r="L754" i="9" l="1"/>
  <c r="H753" i="9"/>
  <c r="I753" i="9" s="1"/>
  <c r="B754" i="9" l="1"/>
  <c r="M754" i="9"/>
  <c r="N754" i="9" s="1"/>
  <c r="O754" i="9"/>
  <c r="E754" i="9" s="1"/>
  <c r="P754" i="9" l="1"/>
  <c r="C754" i="9"/>
  <c r="D754" i="9" l="1"/>
  <c r="Q754" i="9" l="1"/>
  <c r="R754" i="9" s="1"/>
  <c r="F754" i="9"/>
  <c r="G754" i="9" l="1"/>
  <c r="L755" i="9" l="1"/>
  <c r="H754" i="9"/>
  <c r="I754" i="9" s="1"/>
  <c r="B755" i="9" l="1"/>
  <c r="O755" i="9"/>
  <c r="E755" i="9" s="1"/>
  <c r="M755" i="9"/>
  <c r="N755" i="9" s="1"/>
  <c r="C755" i="9" l="1"/>
  <c r="P755" i="9"/>
  <c r="D755" i="9" l="1"/>
  <c r="Q755" i="9" l="1"/>
  <c r="R755" i="9" s="1"/>
  <c r="F755" i="9"/>
  <c r="G755" i="9" l="1"/>
  <c r="L756" i="9" l="1"/>
  <c r="H755" i="9"/>
  <c r="I755" i="9" s="1"/>
  <c r="B756" i="9" l="1"/>
  <c r="M756" i="9"/>
  <c r="N756" i="9" s="1"/>
  <c r="O756" i="9"/>
  <c r="E756" i="9" s="1"/>
  <c r="P756" i="9" l="1"/>
  <c r="C756" i="9"/>
  <c r="D756" i="9" l="1"/>
  <c r="Q756" i="9" l="1"/>
  <c r="R756" i="9" s="1"/>
  <c r="F756" i="9"/>
  <c r="G756" i="9" l="1"/>
  <c r="L757" i="9" l="1"/>
  <c r="H756" i="9"/>
  <c r="I756" i="9" s="1"/>
  <c r="O757" i="9" l="1"/>
  <c r="E757" i="9" s="1"/>
  <c r="M757" i="9"/>
  <c r="N757" i="9" s="1"/>
  <c r="B757" i="9"/>
  <c r="C757" i="9" l="1"/>
  <c r="P757" i="9"/>
  <c r="D757" i="9" l="1"/>
  <c r="Q757" i="9" l="1"/>
  <c r="R757" i="9" s="1"/>
  <c r="F757" i="9"/>
  <c r="G757" i="9" l="1"/>
  <c r="L758" i="9" l="1"/>
  <c r="H757" i="9"/>
  <c r="I757" i="9" s="1"/>
  <c r="O758" i="9" l="1"/>
  <c r="E758" i="9" s="1"/>
  <c r="M758" i="9"/>
  <c r="N758" i="9" s="1"/>
  <c r="B758" i="9"/>
  <c r="P758" i="9" l="1"/>
  <c r="C758" i="9"/>
  <c r="D758" i="9" l="1"/>
  <c r="Q758" i="9" l="1"/>
  <c r="R758" i="9" s="1"/>
  <c r="F758" i="9"/>
  <c r="G758" i="9" l="1"/>
  <c r="L759" i="9" l="1"/>
  <c r="H758" i="9"/>
  <c r="I758" i="9" s="1"/>
  <c r="B759" i="9" l="1"/>
  <c r="O759" i="9"/>
  <c r="E759" i="9" s="1"/>
  <c r="M759" i="9"/>
  <c r="N759" i="9" s="1"/>
  <c r="P759" i="9" l="1"/>
  <c r="C759" i="9"/>
  <c r="D759" i="9" l="1"/>
  <c r="Q759" i="9" l="1"/>
  <c r="R759" i="9" s="1"/>
  <c r="F759" i="9"/>
  <c r="G759" i="9" l="1"/>
  <c r="L760" i="9" l="1"/>
  <c r="H759" i="9"/>
  <c r="I759" i="9" s="1"/>
  <c r="B760" i="9" l="1"/>
  <c r="O760" i="9"/>
  <c r="E760" i="9" s="1"/>
  <c r="M760" i="9"/>
  <c r="N760" i="9" s="1"/>
  <c r="P760" i="9" l="1"/>
  <c r="C760" i="9"/>
  <c r="D760" i="9" l="1"/>
  <c r="Q760" i="9" l="1"/>
  <c r="R760" i="9" s="1"/>
  <c r="F760" i="9"/>
  <c r="G760" i="9" l="1"/>
  <c r="L761" i="9" l="1"/>
  <c r="H760" i="9"/>
  <c r="I760" i="9" s="1"/>
  <c r="O761" i="9" l="1"/>
  <c r="E761" i="9" s="1"/>
  <c r="B761" i="9"/>
  <c r="M761" i="9"/>
  <c r="N761" i="9" s="1"/>
  <c r="P761" i="9" l="1"/>
  <c r="C761" i="9"/>
  <c r="D761" i="9" l="1"/>
  <c r="Q761" i="9" l="1"/>
  <c r="R761" i="9" s="1"/>
  <c r="F761" i="9"/>
  <c r="G761" i="9" l="1"/>
  <c r="L762" i="9" l="1"/>
  <c r="H761" i="9"/>
  <c r="I761" i="9" s="1"/>
  <c r="B762" i="9" l="1"/>
  <c r="M762" i="9"/>
  <c r="N762" i="9" s="1"/>
  <c r="O762" i="9"/>
  <c r="E762" i="9" s="1"/>
  <c r="C762" i="9" l="1"/>
  <c r="P762" i="9"/>
  <c r="D762" i="9" l="1"/>
  <c r="Q762" i="9" l="1"/>
  <c r="R762" i="9" s="1"/>
  <c r="F762" i="9"/>
  <c r="G762" i="9" l="1"/>
  <c r="L763" i="9" l="1"/>
  <c r="H762" i="9"/>
  <c r="I762" i="9" s="1"/>
  <c r="O763" i="9" l="1"/>
  <c r="E763" i="9" s="1"/>
  <c r="B763" i="9"/>
  <c r="M763" i="9"/>
  <c r="N763" i="9" s="1"/>
  <c r="P763" i="9" l="1"/>
  <c r="C763" i="9"/>
  <c r="D763" i="9" l="1"/>
  <c r="Q763" i="9" l="1"/>
  <c r="R763" i="9" s="1"/>
  <c r="F763" i="9"/>
  <c r="G763" i="9" l="1"/>
  <c r="L764" i="9" l="1"/>
  <c r="H763" i="9"/>
  <c r="I763" i="9" s="1"/>
  <c r="B764" i="9" l="1"/>
  <c r="M764" i="9"/>
  <c r="N764" i="9" s="1"/>
  <c r="O764" i="9"/>
  <c r="E764" i="9" s="1"/>
  <c r="P764" i="9" l="1"/>
  <c r="C764" i="9"/>
  <c r="D764" i="9" l="1"/>
  <c r="Q764" i="9" l="1"/>
  <c r="R764" i="9" s="1"/>
  <c r="F764" i="9"/>
  <c r="G764" i="9" l="1"/>
  <c r="L765" i="9" l="1"/>
  <c r="H764" i="9"/>
  <c r="I764" i="9" s="1"/>
  <c r="M765" i="9" l="1"/>
  <c r="N765" i="9" s="1"/>
  <c r="O765" i="9"/>
  <c r="E765" i="9" s="1"/>
  <c r="B765" i="9"/>
  <c r="P765" i="9" l="1"/>
  <c r="C765" i="9"/>
  <c r="D765" i="9" l="1"/>
  <c r="Q765" i="9" l="1"/>
  <c r="R765" i="9" s="1"/>
  <c r="F765" i="9"/>
  <c r="G765" i="9" l="1"/>
  <c r="L766" i="9" l="1"/>
  <c r="H765" i="9"/>
  <c r="I765" i="9" s="1"/>
  <c r="M766" i="9" l="1"/>
  <c r="N766" i="9" s="1"/>
  <c r="O766" i="9"/>
  <c r="E766" i="9" s="1"/>
  <c r="B766" i="9"/>
  <c r="P766" i="9" l="1"/>
  <c r="C766" i="9"/>
  <c r="D766" i="9" l="1"/>
  <c r="Q766" i="9" l="1"/>
  <c r="R766" i="9" s="1"/>
  <c r="F766" i="9"/>
  <c r="G766" i="9" l="1"/>
  <c r="L767" i="9" l="1"/>
  <c r="H766" i="9"/>
  <c r="I766" i="9" s="1"/>
  <c r="M767" i="9" l="1"/>
  <c r="N767" i="9" s="1"/>
  <c r="B767" i="9"/>
  <c r="O767" i="9"/>
  <c r="E767" i="9" s="1"/>
  <c r="C767" i="9" l="1"/>
  <c r="P767" i="9"/>
  <c r="D767" i="9" l="1"/>
  <c r="Q767" i="9" l="1"/>
  <c r="R767" i="9" s="1"/>
  <c r="F767" i="9"/>
  <c r="G767" i="9" l="1"/>
  <c r="L768" i="9" l="1"/>
  <c r="H767" i="9"/>
  <c r="I767" i="9" s="1"/>
  <c r="O768" i="9" l="1"/>
  <c r="E768" i="9" s="1"/>
  <c r="B768" i="9"/>
  <c r="M768" i="9"/>
  <c r="N768" i="9" s="1"/>
  <c r="P768" i="9" l="1"/>
  <c r="C768" i="9"/>
  <c r="D768" i="9" l="1"/>
  <c r="Q768" i="9" l="1"/>
  <c r="R768" i="9" s="1"/>
  <c r="F768" i="9"/>
  <c r="G768" i="9" l="1"/>
  <c r="L769" i="9" l="1"/>
  <c r="H768" i="9"/>
  <c r="I768" i="9" s="1"/>
  <c r="B769" i="9" l="1"/>
  <c r="O769" i="9"/>
  <c r="E769" i="9" s="1"/>
  <c r="M769" i="9"/>
  <c r="N769" i="9" s="1"/>
  <c r="C769" i="9" l="1"/>
  <c r="P769" i="9"/>
  <c r="D769" i="9" l="1"/>
  <c r="Q769" i="9" l="1"/>
  <c r="R769" i="9" s="1"/>
  <c r="F769" i="9"/>
  <c r="G769" i="9" l="1"/>
  <c r="L770" i="9" l="1"/>
  <c r="H769" i="9"/>
  <c r="I769" i="9" s="1"/>
  <c r="M770" i="9" l="1"/>
  <c r="N770" i="9" s="1"/>
  <c r="O770" i="9"/>
  <c r="E770" i="9" s="1"/>
  <c r="B770" i="9"/>
  <c r="P770" i="9" l="1"/>
  <c r="C770" i="9"/>
  <c r="D770" i="9" l="1"/>
  <c r="Q770" i="9" l="1"/>
  <c r="R770" i="9" s="1"/>
  <c r="F770" i="9"/>
  <c r="G770" i="9" l="1"/>
  <c r="L771" i="9" l="1"/>
  <c r="H770" i="9"/>
  <c r="I770" i="9" s="1"/>
  <c r="B771" i="9" l="1"/>
  <c r="M771" i="9"/>
  <c r="N771" i="9" s="1"/>
  <c r="O771" i="9"/>
  <c r="E771" i="9" s="1"/>
  <c r="C771" i="9" l="1"/>
  <c r="P771" i="9"/>
  <c r="D771" i="9" l="1"/>
  <c r="Q771" i="9" l="1"/>
  <c r="R771" i="9" s="1"/>
  <c r="F771" i="9"/>
  <c r="G771" i="9" l="1"/>
  <c r="L772" i="9" l="1"/>
  <c r="H771" i="9"/>
  <c r="I771" i="9" s="1"/>
  <c r="B772" i="9" l="1"/>
  <c r="O772" i="9"/>
  <c r="E772" i="9" s="1"/>
  <c r="M772" i="9"/>
  <c r="N772" i="9" s="1"/>
  <c r="P772" i="9" l="1"/>
  <c r="C772" i="9"/>
  <c r="D772" i="9" l="1"/>
  <c r="Q772" i="9" l="1"/>
  <c r="R772" i="9" s="1"/>
  <c r="F772" i="9"/>
  <c r="G772" i="9" l="1"/>
  <c r="L773" i="9" l="1"/>
  <c r="H772" i="9"/>
  <c r="I772" i="9" s="1"/>
  <c r="M773" i="9" l="1"/>
  <c r="N773" i="9" s="1"/>
  <c r="B773" i="9"/>
  <c r="O773" i="9"/>
  <c r="E773" i="9" s="1"/>
  <c r="C773" i="9" l="1"/>
  <c r="P773" i="9"/>
  <c r="D773" i="9" l="1"/>
  <c r="Q773" i="9" l="1"/>
  <c r="R773" i="9" s="1"/>
  <c r="F773" i="9"/>
  <c r="G773" i="9" l="1"/>
  <c r="L774" i="9" l="1"/>
  <c r="H773" i="9"/>
  <c r="I773" i="9" s="1"/>
  <c r="B774" i="9" l="1"/>
  <c r="O774" i="9"/>
  <c r="E774" i="9" s="1"/>
  <c r="M774" i="9"/>
  <c r="N774" i="9" s="1"/>
  <c r="P774" i="9" l="1"/>
  <c r="C774" i="9"/>
  <c r="D774" i="9" l="1"/>
  <c r="Q774" i="9" l="1"/>
  <c r="R774" i="9" s="1"/>
  <c r="F774" i="9"/>
  <c r="G774" i="9" l="1"/>
  <c r="L775" i="9" l="1"/>
  <c r="H774" i="9"/>
  <c r="I774" i="9" s="1"/>
  <c r="B775" i="9" l="1"/>
  <c r="M775" i="9"/>
  <c r="N775" i="9" s="1"/>
  <c r="O775" i="9"/>
  <c r="E775" i="9" s="1"/>
  <c r="P775" i="9" l="1"/>
  <c r="C775" i="9"/>
  <c r="D775" i="9" l="1"/>
  <c r="Q775" i="9" l="1"/>
  <c r="R775" i="9" s="1"/>
  <c r="F775" i="9"/>
  <c r="G775" i="9" l="1"/>
  <c r="L776" i="9" l="1"/>
  <c r="H775" i="9"/>
  <c r="I775" i="9" s="1"/>
  <c r="O776" i="9" l="1"/>
  <c r="E776" i="9" s="1"/>
  <c r="B776" i="9"/>
  <c r="M776" i="9"/>
  <c r="N776" i="9" s="1"/>
  <c r="C776" i="9" l="1"/>
  <c r="P776" i="9"/>
  <c r="D776" i="9" l="1"/>
  <c r="Q776" i="9" l="1"/>
  <c r="R776" i="9" s="1"/>
  <c r="F776" i="9"/>
  <c r="G776" i="9" l="1"/>
  <c r="L777" i="9" l="1"/>
  <c r="H776" i="9"/>
  <c r="I776" i="9" s="1"/>
  <c r="B777" i="9" l="1"/>
  <c r="M777" i="9"/>
  <c r="N777" i="9" s="1"/>
  <c r="O777" i="9"/>
  <c r="E777" i="9" s="1"/>
  <c r="P777" i="9" l="1"/>
  <c r="C777" i="9"/>
  <c r="D777" i="9" l="1"/>
  <c r="Q777" i="9" l="1"/>
  <c r="R777" i="9" s="1"/>
  <c r="F777" i="9"/>
  <c r="G777" i="9" l="1"/>
  <c r="L778" i="9" l="1"/>
  <c r="H777" i="9"/>
  <c r="I777" i="9" s="1"/>
  <c r="B778" i="9" l="1"/>
  <c r="M778" i="9"/>
  <c r="N778" i="9" s="1"/>
  <c r="O778" i="9"/>
  <c r="E778" i="9" s="1"/>
  <c r="P778" i="9" l="1"/>
  <c r="C778" i="9"/>
  <c r="D778" i="9" l="1"/>
  <c r="Q778" i="9" l="1"/>
  <c r="R778" i="9" s="1"/>
  <c r="F778" i="9"/>
  <c r="G778" i="9" l="1"/>
  <c r="L779" i="9" l="1"/>
  <c r="H778" i="9"/>
  <c r="I778" i="9" s="1"/>
  <c r="B779" i="9" l="1"/>
  <c r="M779" i="9"/>
  <c r="N779" i="9" s="1"/>
  <c r="O779" i="9"/>
  <c r="E779" i="9" s="1"/>
  <c r="C779" i="9" l="1"/>
  <c r="P779" i="9"/>
  <c r="D779" i="9" l="1"/>
  <c r="Q779" i="9" l="1"/>
  <c r="R779" i="9" s="1"/>
  <c r="F779" i="9"/>
  <c r="G779" i="9" l="1"/>
  <c r="L780" i="9" l="1"/>
  <c r="H779" i="9"/>
  <c r="I779" i="9" s="1"/>
  <c r="B780" i="9" l="1"/>
  <c r="M780" i="9"/>
  <c r="N780" i="9" s="1"/>
  <c r="O780" i="9"/>
  <c r="E780" i="9" s="1"/>
  <c r="P780" i="9" l="1"/>
  <c r="C780" i="9"/>
  <c r="D780" i="9" l="1"/>
  <c r="Q780" i="9" l="1"/>
  <c r="R780" i="9" s="1"/>
  <c r="F780" i="9"/>
  <c r="G780" i="9" l="1"/>
  <c r="L781" i="9" l="1"/>
  <c r="H780" i="9"/>
  <c r="I780" i="9" s="1"/>
  <c r="B781" i="9" l="1"/>
  <c r="O781" i="9"/>
  <c r="E781" i="9" s="1"/>
  <c r="M781" i="9"/>
  <c r="N781" i="9" s="1"/>
  <c r="C781" i="9" l="1"/>
  <c r="P781" i="9"/>
  <c r="D781" i="9" l="1"/>
  <c r="Q781" i="9" l="1"/>
  <c r="R781" i="9" s="1"/>
  <c r="F781" i="9"/>
  <c r="G781" i="9" l="1"/>
  <c r="L782" i="9" l="1"/>
  <c r="H781" i="9"/>
  <c r="I781" i="9" s="1"/>
  <c r="O782" i="9" l="1"/>
  <c r="E782" i="9" s="1"/>
  <c r="M782" i="9"/>
  <c r="N782" i="9" s="1"/>
  <c r="B782" i="9"/>
  <c r="P782" i="9" l="1"/>
  <c r="C782" i="9"/>
  <c r="D782" i="9" l="1"/>
  <c r="Q782" i="9" l="1"/>
  <c r="R782" i="9" s="1"/>
  <c r="F782" i="9"/>
  <c r="G782" i="9" l="1"/>
  <c r="L783" i="9" l="1"/>
  <c r="H782" i="9"/>
  <c r="I782" i="9" s="1"/>
  <c r="M783" i="9" l="1"/>
  <c r="N783" i="9" s="1"/>
  <c r="O783" i="9"/>
  <c r="E783" i="9" s="1"/>
  <c r="B783" i="9"/>
  <c r="C783" i="9" l="1"/>
  <c r="P783" i="9"/>
  <c r="D783" i="9" l="1"/>
  <c r="Q783" i="9" l="1"/>
  <c r="R783" i="9" s="1"/>
  <c r="F783" i="9"/>
  <c r="G783" i="9" l="1"/>
  <c r="L784" i="9" l="1"/>
  <c r="H783" i="9"/>
  <c r="I783" i="9" s="1"/>
  <c r="B784" i="9" l="1"/>
  <c r="O784" i="9"/>
  <c r="E784" i="9" s="1"/>
  <c r="M784" i="9"/>
  <c r="N784" i="9" s="1"/>
  <c r="C784" i="9" l="1"/>
  <c r="P784" i="9"/>
  <c r="D784" i="9" l="1"/>
  <c r="Q784" i="9" l="1"/>
  <c r="R784" i="9" s="1"/>
  <c r="F784" i="9"/>
  <c r="G784" i="9" l="1"/>
  <c r="L785" i="9" l="1"/>
  <c r="H784" i="9"/>
  <c r="I784" i="9" s="1"/>
  <c r="M785" i="9" l="1"/>
  <c r="N785" i="9" s="1"/>
  <c r="B785" i="9"/>
  <c r="O785" i="9"/>
  <c r="E785" i="9" s="1"/>
  <c r="C785" i="9" l="1"/>
  <c r="P785" i="9"/>
  <c r="D785" i="9" l="1"/>
  <c r="Q785" i="9" l="1"/>
  <c r="R785" i="9" s="1"/>
  <c r="F785" i="9"/>
  <c r="G785" i="9" l="1"/>
  <c r="L786" i="9" l="1"/>
  <c r="H785" i="9"/>
  <c r="I785" i="9" s="1"/>
  <c r="B786" i="9" l="1"/>
  <c r="M786" i="9"/>
  <c r="N786" i="9" s="1"/>
  <c r="O786" i="9"/>
  <c r="E786" i="9" s="1"/>
  <c r="C786" i="9" l="1"/>
  <c r="P786" i="9"/>
  <c r="D786" i="9" l="1"/>
  <c r="Q786" i="9" l="1"/>
  <c r="R786" i="9" s="1"/>
  <c r="F786" i="9"/>
  <c r="G786" i="9" l="1"/>
  <c r="L787" i="9" l="1"/>
  <c r="H786" i="9"/>
  <c r="I786" i="9" s="1"/>
  <c r="M787" i="9" l="1"/>
  <c r="N787" i="9" s="1"/>
  <c r="B787" i="9"/>
  <c r="O787" i="9"/>
  <c r="E787" i="9" s="1"/>
  <c r="C787" i="9" l="1"/>
  <c r="P787" i="9"/>
  <c r="D787" i="9" l="1"/>
  <c r="Q787" i="9" l="1"/>
  <c r="R787" i="9" s="1"/>
  <c r="F787" i="9"/>
  <c r="G787" i="9" l="1"/>
  <c r="L788" i="9" l="1"/>
  <c r="H787" i="9"/>
  <c r="I787" i="9" s="1"/>
  <c r="O788" i="9" l="1"/>
  <c r="E788" i="9" s="1"/>
  <c r="M788" i="9"/>
  <c r="N788" i="9" s="1"/>
  <c r="B788" i="9"/>
  <c r="C788" i="9" l="1"/>
  <c r="P788" i="9"/>
  <c r="D788" i="9" l="1"/>
  <c r="Q788" i="9" l="1"/>
  <c r="R788" i="9" s="1"/>
  <c r="F788" i="9"/>
  <c r="G788" i="9" l="1"/>
  <c r="L789" i="9" l="1"/>
  <c r="H788" i="9"/>
  <c r="I788" i="9" s="1"/>
  <c r="B789" i="9" l="1"/>
  <c r="O789" i="9"/>
  <c r="E789" i="9" s="1"/>
  <c r="M789" i="9"/>
  <c r="N789" i="9" s="1"/>
  <c r="P789" i="9" l="1"/>
  <c r="C789" i="9"/>
  <c r="D789" i="9" l="1"/>
  <c r="Q789" i="9" l="1"/>
  <c r="R789" i="9" s="1"/>
  <c r="F789" i="9"/>
  <c r="G789" i="9" l="1"/>
  <c r="L790" i="9" l="1"/>
  <c r="H789" i="9"/>
  <c r="I789" i="9" s="1"/>
  <c r="O790" i="9" l="1"/>
  <c r="E790" i="9" s="1"/>
  <c r="M790" i="9"/>
  <c r="N790" i="9" s="1"/>
  <c r="B790" i="9"/>
  <c r="C790" i="9" l="1"/>
  <c r="P790" i="9"/>
  <c r="D790" i="9" l="1"/>
  <c r="Q790" i="9" l="1"/>
  <c r="R790" i="9" s="1"/>
  <c r="F790" i="9"/>
  <c r="G790" i="9" l="1"/>
  <c r="L791" i="9" l="1"/>
  <c r="H790" i="9"/>
  <c r="I790" i="9" s="1"/>
  <c r="M791" i="9" l="1"/>
  <c r="N791" i="9" s="1"/>
  <c r="O791" i="9"/>
  <c r="E791" i="9" s="1"/>
  <c r="B791" i="9"/>
  <c r="P791" i="9" l="1"/>
  <c r="C791" i="9"/>
  <c r="D791" i="9" l="1"/>
  <c r="Q791" i="9" l="1"/>
  <c r="R791" i="9" s="1"/>
  <c r="F791" i="9"/>
  <c r="G791" i="9" l="1"/>
  <c r="L792" i="9" l="1"/>
  <c r="H791" i="9"/>
  <c r="I791" i="9" s="1"/>
  <c r="B792" i="9" l="1"/>
  <c r="M792" i="9"/>
  <c r="N792" i="9" s="1"/>
  <c r="O792" i="9"/>
  <c r="E792" i="9" s="1"/>
  <c r="P792" i="9" l="1"/>
  <c r="C792" i="9"/>
  <c r="D792" i="9" l="1"/>
  <c r="Q792" i="9" l="1"/>
  <c r="R792" i="9" s="1"/>
  <c r="F792" i="9"/>
  <c r="G792" i="9" l="1"/>
  <c r="L793" i="9" l="1"/>
  <c r="H792" i="9"/>
  <c r="I792" i="9" s="1"/>
  <c r="B793" i="9" l="1"/>
  <c r="M793" i="9"/>
  <c r="N793" i="9" s="1"/>
  <c r="O793" i="9"/>
  <c r="E793" i="9" s="1"/>
  <c r="C793" i="9" l="1"/>
  <c r="P793" i="9"/>
  <c r="D793" i="9" l="1"/>
  <c r="Q793" i="9" l="1"/>
  <c r="R793" i="9" s="1"/>
  <c r="F793" i="9"/>
  <c r="G793" i="9" l="1"/>
  <c r="L794" i="9" l="1"/>
  <c r="H793" i="9"/>
  <c r="I793" i="9" s="1"/>
  <c r="B794" i="9" l="1"/>
  <c r="O794" i="9"/>
  <c r="E794" i="9" s="1"/>
  <c r="M794" i="9"/>
  <c r="N794" i="9" s="1"/>
  <c r="P794" i="9" l="1"/>
  <c r="C794" i="9"/>
  <c r="D794" i="9" l="1"/>
  <c r="Q794" i="9" l="1"/>
  <c r="R794" i="9" s="1"/>
  <c r="F794" i="9"/>
  <c r="G794" i="9" l="1"/>
  <c r="L795" i="9" l="1"/>
  <c r="H794" i="9"/>
  <c r="I794" i="9" s="1"/>
  <c r="B795" i="9" l="1"/>
  <c r="O795" i="9"/>
  <c r="E795" i="9" s="1"/>
  <c r="M795" i="9"/>
  <c r="N795" i="9" s="1"/>
  <c r="C795" i="9" l="1"/>
  <c r="P795" i="9"/>
  <c r="D795" i="9" l="1"/>
  <c r="Q795" i="9" l="1"/>
  <c r="R795" i="9" s="1"/>
  <c r="F795" i="9"/>
  <c r="G795" i="9" l="1"/>
  <c r="L796" i="9" l="1"/>
  <c r="H795" i="9"/>
  <c r="I795" i="9" s="1"/>
  <c r="B796" i="9" l="1"/>
  <c r="O796" i="9"/>
  <c r="E796" i="9" s="1"/>
  <c r="M796" i="9"/>
  <c r="N796" i="9" s="1"/>
  <c r="P796" i="9" l="1"/>
  <c r="C796" i="9"/>
  <c r="D796" i="9" l="1"/>
  <c r="Q796" i="9" l="1"/>
  <c r="R796" i="9" s="1"/>
  <c r="F796" i="9"/>
  <c r="G796" i="9" l="1"/>
  <c r="L797" i="9" l="1"/>
  <c r="H796" i="9"/>
  <c r="I796" i="9" s="1"/>
  <c r="B797" i="9" l="1"/>
  <c r="M797" i="9"/>
  <c r="N797" i="9" s="1"/>
  <c r="O797" i="9"/>
  <c r="E797" i="9" s="1"/>
  <c r="P797" i="9" l="1"/>
  <c r="C797" i="9"/>
  <c r="D797" i="9" l="1"/>
  <c r="Q797" i="9" l="1"/>
  <c r="R797" i="9" s="1"/>
  <c r="F797" i="9"/>
  <c r="G797" i="9" l="1"/>
  <c r="L798" i="9" l="1"/>
  <c r="H797" i="9"/>
  <c r="I797" i="9" s="1"/>
  <c r="B798" i="9" l="1"/>
  <c r="O798" i="9"/>
  <c r="E798" i="9" s="1"/>
  <c r="M798" i="9"/>
  <c r="N798" i="9" s="1"/>
  <c r="P798" i="9" l="1"/>
  <c r="C798" i="9"/>
  <c r="D798" i="9" l="1"/>
  <c r="Q798" i="9" l="1"/>
  <c r="R798" i="9" s="1"/>
  <c r="F798" i="9"/>
  <c r="G798" i="9" l="1"/>
  <c r="L799" i="9" l="1"/>
  <c r="H798" i="9"/>
  <c r="I798" i="9" s="1"/>
  <c r="B799" i="9" l="1"/>
  <c r="M799" i="9"/>
  <c r="N799" i="9" s="1"/>
  <c r="O799" i="9"/>
  <c r="E799" i="9" s="1"/>
  <c r="P799" i="9" l="1"/>
  <c r="C799" i="9"/>
  <c r="D799" i="9" l="1"/>
  <c r="Q799" i="9" l="1"/>
  <c r="R799" i="9" s="1"/>
  <c r="F799" i="9"/>
  <c r="G799" i="9" l="1"/>
  <c r="L800" i="9" l="1"/>
  <c r="H799" i="9"/>
  <c r="I799" i="9" s="1"/>
  <c r="O800" i="9" l="1"/>
  <c r="E800" i="9" s="1"/>
  <c r="M800" i="9"/>
  <c r="N800" i="9" s="1"/>
  <c r="B800" i="9"/>
  <c r="C800" i="9" l="1"/>
  <c r="P800" i="9"/>
  <c r="D800" i="9" l="1"/>
  <c r="Q800" i="9" l="1"/>
  <c r="R800" i="9" s="1"/>
  <c r="F800" i="9"/>
  <c r="G800" i="9" l="1"/>
  <c r="L801" i="9" l="1"/>
  <c r="H800" i="9"/>
  <c r="I800" i="9" s="1"/>
  <c r="B801" i="9" l="1"/>
  <c r="M801" i="9"/>
  <c r="N801" i="9" s="1"/>
  <c r="O801" i="9"/>
  <c r="E801" i="9" s="1"/>
  <c r="C801" i="9" l="1"/>
  <c r="P801" i="9"/>
  <c r="D801" i="9" l="1"/>
  <c r="Q801" i="9" l="1"/>
  <c r="R801" i="9" s="1"/>
  <c r="F801" i="9"/>
  <c r="G801" i="9" l="1"/>
  <c r="L802" i="9" l="1"/>
  <c r="H801" i="9"/>
  <c r="I801" i="9" s="1"/>
  <c r="M802" i="9" l="1"/>
  <c r="N802" i="9" s="1"/>
  <c r="O802" i="9"/>
  <c r="E802" i="9" s="1"/>
  <c r="B802" i="9"/>
  <c r="P802" i="9" l="1"/>
  <c r="C802" i="9"/>
  <c r="D802" i="9" l="1"/>
  <c r="Q802" i="9" l="1"/>
  <c r="R802" i="9" s="1"/>
  <c r="F802" i="9"/>
  <c r="G802" i="9" l="1"/>
  <c r="L803" i="9" l="1"/>
  <c r="H802" i="9"/>
  <c r="I802" i="9" s="1"/>
  <c r="O803" i="9" l="1"/>
  <c r="E803" i="9" s="1"/>
  <c r="B803" i="9"/>
  <c r="M803" i="9"/>
  <c r="N803" i="9" s="1"/>
  <c r="P803" i="9" l="1"/>
  <c r="C803" i="9"/>
  <c r="D803" i="9" l="1"/>
  <c r="Q803" i="9" l="1"/>
  <c r="R803" i="9" s="1"/>
  <c r="F803" i="9"/>
  <c r="G803" i="9" l="1"/>
  <c r="L804" i="9" l="1"/>
  <c r="H803" i="9"/>
  <c r="I803" i="9" s="1"/>
  <c r="O804" i="9" l="1"/>
  <c r="E804" i="9" s="1"/>
  <c r="B804" i="9"/>
  <c r="M804" i="9"/>
  <c r="N804" i="9" s="1"/>
  <c r="P804" i="9" l="1"/>
  <c r="C804" i="9"/>
  <c r="D804" i="9" l="1"/>
  <c r="Q804" i="9" l="1"/>
  <c r="R804" i="9" s="1"/>
  <c r="F804" i="9"/>
  <c r="G804" i="9" l="1"/>
  <c r="L805" i="9" l="1"/>
  <c r="H804" i="9"/>
  <c r="I804" i="9" s="1"/>
  <c r="B805" i="9" l="1"/>
  <c r="O805" i="9"/>
  <c r="E805" i="9" s="1"/>
  <c r="M805" i="9"/>
  <c r="N805" i="9" s="1"/>
  <c r="P805" i="9" l="1"/>
  <c r="C805" i="9"/>
  <c r="D805" i="9" l="1"/>
  <c r="Q805" i="9" l="1"/>
  <c r="R805" i="9" s="1"/>
  <c r="F805" i="9"/>
  <c r="G805" i="9" l="1"/>
  <c r="L806" i="9" l="1"/>
  <c r="H805" i="9"/>
  <c r="I805" i="9" s="1"/>
  <c r="M806" i="9" l="1"/>
  <c r="N806" i="9" s="1"/>
  <c r="B806" i="9"/>
  <c r="O806" i="9"/>
  <c r="E806" i="9" s="1"/>
  <c r="P806" i="9" l="1"/>
  <c r="C806" i="9"/>
  <c r="D806" i="9" l="1"/>
  <c r="Q806" i="9" l="1"/>
  <c r="R806" i="9" s="1"/>
  <c r="F806" i="9"/>
  <c r="G806" i="9" l="1"/>
  <c r="L807" i="9" l="1"/>
  <c r="H806" i="9"/>
  <c r="I806" i="9" s="1"/>
  <c r="M807" i="9" l="1"/>
  <c r="N807" i="9" s="1"/>
  <c r="B807" i="9"/>
  <c r="O807" i="9"/>
  <c r="E807" i="9" s="1"/>
  <c r="C807" i="9" l="1"/>
  <c r="P807" i="9"/>
  <c r="D807" i="9" l="1"/>
  <c r="Q807" i="9" l="1"/>
  <c r="R807" i="9" s="1"/>
  <c r="F807" i="9"/>
  <c r="G807" i="9" l="1"/>
  <c r="L808" i="9" l="1"/>
  <c r="H807" i="9"/>
  <c r="I807" i="9" s="1"/>
  <c r="B808" i="9" l="1"/>
  <c r="M808" i="9"/>
  <c r="N808" i="9" s="1"/>
  <c r="O808" i="9"/>
  <c r="E808" i="9" s="1"/>
  <c r="P808" i="9" l="1"/>
  <c r="C808" i="9"/>
  <c r="D808" i="9" l="1"/>
  <c r="Q808" i="9" l="1"/>
  <c r="R808" i="9" s="1"/>
  <c r="F808" i="9"/>
  <c r="G808" i="9" l="1"/>
  <c r="L809" i="9" l="1"/>
  <c r="H808" i="9"/>
  <c r="I808" i="9" s="1"/>
  <c r="M809" i="9" l="1"/>
  <c r="N809" i="9" s="1"/>
  <c r="B809" i="9"/>
  <c r="O809" i="9"/>
  <c r="E809" i="9" s="1"/>
  <c r="C809" i="9" l="1"/>
  <c r="P809" i="9"/>
  <c r="D809" i="9" l="1"/>
  <c r="Q809" i="9" l="1"/>
  <c r="R809" i="9" s="1"/>
  <c r="F809" i="9"/>
  <c r="G809" i="9" l="1"/>
  <c r="L810" i="9" l="1"/>
  <c r="H809" i="9"/>
  <c r="I809" i="9" s="1"/>
  <c r="B810" i="9" l="1"/>
  <c r="M810" i="9"/>
  <c r="N810" i="9" s="1"/>
  <c r="O810" i="9"/>
  <c r="E810" i="9" s="1"/>
  <c r="P810" i="9" l="1"/>
  <c r="C810" i="9"/>
  <c r="D810" i="9" l="1"/>
  <c r="Q810" i="9" l="1"/>
  <c r="R810" i="9" s="1"/>
  <c r="F810" i="9"/>
  <c r="G810" i="9" l="1"/>
  <c r="L811" i="9" l="1"/>
  <c r="H810" i="9"/>
  <c r="I810" i="9" s="1"/>
  <c r="M811" i="9" l="1"/>
  <c r="N811" i="9" s="1"/>
  <c r="B811" i="9"/>
  <c r="O811" i="9"/>
  <c r="E811" i="9" s="1"/>
  <c r="P811" i="9" l="1"/>
  <c r="C811" i="9"/>
  <c r="D811" i="9" l="1"/>
  <c r="Q811" i="9" l="1"/>
  <c r="R811" i="9" s="1"/>
  <c r="F811" i="9"/>
  <c r="G811" i="9" l="1"/>
  <c r="L812" i="9" l="1"/>
  <c r="H811" i="9"/>
  <c r="I811" i="9" s="1"/>
  <c r="B812" i="9" l="1"/>
  <c r="O812" i="9"/>
  <c r="E812" i="9" s="1"/>
  <c r="M812" i="9"/>
  <c r="N812" i="9" s="1"/>
  <c r="C812" i="9" l="1"/>
  <c r="P812" i="9"/>
  <c r="D812" i="9" l="1"/>
  <c r="Q812" i="9" l="1"/>
  <c r="R812" i="9" s="1"/>
  <c r="F812" i="9"/>
  <c r="G812" i="9" l="1"/>
  <c r="L813" i="9" l="1"/>
  <c r="H812" i="9"/>
  <c r="I812" i="9" s="1"/>
  <c r="O813" i="9" l="1"/>
  <c r="E813" i="9" s="1"/>
  <c r="M813" i="9"/>
  <c r="N813" i="9" s="1"/>
  <c r="B813" i="9"/>
  <c r="C813" i="9" l="1"/>
  <c r="P813" i="9"/>
  <c r="D813" i="9" l="1"/>
  <c r="Q813" i="9" l="1"/>
  <c r="R813" i="9" s="1"/>
  <c r="F813" i="9"/>
  <c r="G813" i="9" l="1"/>
  <c r="L814" i="9" l="1"/>
  <c r="H813" i="9"/>
  <c r="I813" i="9" s="1"/>
  <c r="B814" i="9" l="1"/>
  <c r="O814" i="9"/>
  <c r="E814" i="9" s="1"/>
  <c r="M814" i="9"/>
  <c r="N814" i="9" s="1"/>
  <c r="P814" i="9" l="1"/>
  <c r="C814" i="9"/>
  <c r="D814" i="9" l="1"/>
  <c r="Q814" i="9" l="1"/>
  <c r="R814" i="9" s="1"/>
  <c r="F814" i="9"/>
  <c r="G814" i="9" l="1"/>
  <c r="L815" i="9" l="1"/>
  <c r="H814" i="9"/>
  <c r="I814" i="9" s="1"/>
  <c r="M815" i="9" l="1"/>
  <c r="N815" i="9" s="1"/>
  <c r="O815" i="9"/>
  <c r="E815" i="9" s="1"/>
  <c r="B815" i="9"/>
  <c r="C815" i="9" l="1"/>
  <c r="P815" i="9"/>
  <c r="D815" i="9" l="1"/>
  <c r="Q815" i="9" l="1"/>
  <c r="R815" i="9" s="1"/>
  <c r="F815" i="9"/>
  <c r="G815" i="9" l="1"/>
  <c r="L816" i="9" l="1"/>
  <c r="H815" i="9"/>
  <c r="I815" i="9" s="1"/>
  <c r="B816" i="9" l="1"/>
  <c r="O816" i="9"/>
  <c r="E816" i="9" s="1"/>
  <c r="M816" i="9"/>
  <c r="N816" i="9" s="1"/>
  <c r="P816" i="9" l="1"/>
  <c r="C816" i="9"/>
  <c r="D816" i="9" l="1"/>
  <c r="Q816" i="9" l="1"/>
  <c r="R816" i="9" s="1"/>
  <c r="F816" i="9"/>
  <c r="G816" i="9" l="1"/>
  <c r="L817" i="9" l="1"/>
  <c r="H816" i="9"/>
  <c r="I816" i="9" s="1"/>
  <c r="M817" i="9" l="1"/>
  <c r="N817" i="9" s="1"/>
  <c r="O817" i="9"/>
  <c r="E817" i="9" s="1"/>
  <c r="B817" i="9"/>
  <c r="C817" i="9" l="1"/>
  <c r="P817" i="9"/>
  <c r="D817" i="9" l="1"/>
  <c r="Q817" i="9" l="1"/>
  <c r="R817" i="9" s="1"/>
  <c r="F817" i="9"/>
  <c r="G817" i="9" l="1"/>
  <c r="L818" i="9" l="1"/>
  <c r="H817" i="9"/>
  <c r="I817" i="9" s="1"/>
  <c r="B818" i="9" l="1"/>
  <c r="O818" i="9"/>
  <c r="E818" i="9" s="1"/>
  <c r="M818" i="9"/>
  <c r="N818" i="9" s="1"/>
  <c r="P818" i="9" l="1"/>
  <c r="C818" i="9"/>
  <c r="D818" i="9" l="1"/>
  <c r="Q818" i="9" l="1"/>
  <c r="R818" i="9" s="1"/>
  <c r="F818" i="9"/>
  <c r="G818" i="9" l="1"/>
  <c r="L819" i="9" l="1"/>
  <c r="H818" i="9"/>
  <c r="I818" i="9" s="1"/>
  <c r="O819" i="9" l="1"/>
  <c r="E819" i="9" s="1"/>
  <c r="B819" i="9"/>
  <c r="M819" i="9"/>
  <c r="N819" i="9" s="1"/>
  <c r="C819" i="9" l="1"/>
  <c r="P819" i="9"/>
  <c r="D819" i="9" l="1"/>
  <c r="Q819" i="9" l="1"/>
  <c r="R819" i="9" s="1"/>
  <c r="F819" i="9"/>
  <c r="G819" i="9" l="1"/>
  <c r="L820" i="9" l="1"/>
  <c r="H819" i="9"/>
  <c r="I819" i="9" s="1"/>
  <c r="B820" i="9" l="1"/>
  <c r="M820" i="9"/>
  <c r="N820" i="9" s="1"/>
  <c r="O820" i="9"/>
  <c r="E820" i="9" s="1"/>
  <c r="P820" i="9" l="1"/>
  <c r="C820" i="9"/>
  <c r="D820" i="9" l="1"/>
  <c r="Q820" i="9" l="1"/>
  <c r="R820" i="9" s="1"/>
  <c r="F820" i="9"/>
  <c r="G820" i="9" l="1"/>
  <c r="L821" i="9" l="1"/>
  <c r="H820" i="9"/>
  <c r="I820" i="9" s="1"/>
  <c r="B821" i="9" l="1"/>
  <c r="O821" i="9"/>
  <c r="E821" i="9" s="1"/>
  <c r="M821" i="9"/>
  <c r="N821" i="9" s="1"/>
  <c r="C821" i="9" l="1"/>
  <c r="P821" i="9"/>
  <c r="D821" i="9" l="1"/>
  <c r="Q821" i="9" l="1"/>
  <c r="R821" i="9" s="1"/>
  <c r="F821" i="9"/>
  <c r="G821" i="9" l="1"/>
  <c r="L822" i="9" l="1"/>
  <c r="H821" i="9"/>
  <c r="I821" i="9" s="1"/>
  <c r="M822" i="9" l="1"/>
  <c r="N822" i="9" s="1"/>
  <c r="B822" i="9"/>
  <c r="O822" i="9"/>
  <c r="E822" i="9" s="1"/>
  <c r="P822" i="9" l="1"/>
  <c r="C822" i="9"/>
  <c r="D822" i="9" l="1"/>
  <c r="Q822" i="9" l="1"/>
  <c r="R822" i="9" s="1"/>
  <c r="F822" i="9"/>
  <c r="G822" i="9" l="1"/>
  <c r="L823" i="9" l="1"/>
  <c r="H822" i="9"/>
  <c r="I822" i="9" s="1"/>
  <c r="B823" i="9" l="1"/>
  <c r="M823" i="9"/>
  <c r="N823" i="9" s="1"/>
  <c r="O823" i="9"/>
  <c r="E823" i="9" s="1"/>
  <c r="C823" i="9" l="1"/>
  <c r="P823" i="9"/>
  <c r="D823" i="9" l="1"/>
  <c r="Q823" i="9" l="1"/>
  <c r="R823" i="9" s="1"/>
  <c r="F823" i="9"/>
  <c r="G823" i="9" l="1"/>
  <c r="L824" i="9" l="1"/>
  <c r="H823" i="9"/>
  <c r="I823" i="9" s="1"/>
  <c r="B824" i="9" l="1"/>
  <c r="M824" i="9"/>
  <c r="N824" i="9" s="1"/>
  <c r="O824" i="9"/>
  <c r="E824" i="9" s="1"/>
  <c r="P824" i="9" l="1"/>
  <c r="C824" i="9"/>
  <c r="D824" i="9" l="1"/>
  <c r="Q824" i="9" l="1"/>
  <c r="R824" i="9" s="1"/>
  <c r="F824" i="9"/>
  <c r="G824" i="9" l="1"/>
  <c r="L825" i="9" l="1"/>
  <c r="H824" i="9"/>
  <c r="I824" i="9" s="1"/>
  <c r="M825" i="9" l="1"/>
  <c r="N825" i="9" s="1"/>
  <c r="B825" i="9"/>
  <c r="O825" i="9"/>
  <c r="E825" i="9" s="1"/>
  <c r="C825" i="9" l="1"/>
  <c r="P825" i="9"/>
  <c r="D825" i="9" l="1"/>
  <c r="Q825" i="9" l="1"/>
  <c r="R825" i="9" s="1"/>
  <c r="F825" i="9"/>
  <c r="G825" i="9" l="1"/>
  <c r="L826" i="9" l="1"/>
  <c r="H825" i="9"/>
  <c r="I825" i="9" s="1"/>
  <c r="M826" i="9" l="1"/>
  <c r="N826" i="9" s="1"/>
  <c r="B826" i="9"/>
  <c r="O826" i="9"/>
  <c r="E826" i="9" s="1"/>
  <c r="C826" i="9" l="1"/>
  <c r="P826" i="9"/>
  <c r="D826" i="9" l="1"/>
  <c r="Q826" i="9" l="1"/>
  <c r="R826" i="9" s="1"/>
  <c r="F826" i="9"/>
  <c r="G826" i="9" l="1"/>
  <c r="L827" i="9" l="1"/>
  <c r="H826" i="9"/>
  <c r="I826" i="9" s="1"/>
  <c r="O827" i="9" l="1"/>
  <c r="E827" i="9" s="1"/>
  <c r="B827" i="9"/>
  <c r="M827" i="9"/>
  <c r="N827" i="9" s="1"/>
  <c r="P827" i="9" l="1"/>
  <c r="C827" i="9"/>
  <c r="D827" i="9" l="1"/>
  <c r="Q827" i="9" l="1"/>
  <c r="R827" i="9" s="1"/>
  <c r="F827" i="9"/>
  <c r="G827" i="9" l="1"/>
  <c r="L828" i="9" l="1"/>
  <c r="H827" i="9"/>
  <c r="I827" i="9" s="1"/>
  <c r="O828" i="9" l="1"/>
  <c r="E828" i="9" s="1"/>
  <c r="M828" i="9"/>
  <c r="N828" i="9" s="1"/>
  <c r="B828" i="9"/>
  <c r="C828" i="9" l="1"/>
  <c r="P828" i="9"/>
  <c r="D828" i="9" l="1"/>
  <c r="Q828" i="9" l="1"/>
  <c r="R828" i="9" s="1"/>
  <c r="F828" i="9"/>
  <c r="G828" i="9" l="1"/>
  <c r="L829" i="9" l="1"/>
  <c r="H828" i="9"/>
  <c r="I828" i="9" s="1"/>
  <c r="O829" i="9" l="1"/>
  <c r="E829" i="9" s="1"/>
  <c r="B829" i="9"/>
  <c r="M829" i="9"/>
  <c r="N829" i="9" s="1"/>
  <c r="P829" i="9" l="1"/>
  <c r="C829" i="9"/>
  <c r="D829" i="9" l="1"/>
  <c r="Q829" i="9" l="1"/>
  <c r="R829" i="9" s="1"/>
  <c r="F829" i="9"/>
  <c r="G829" i="9" l="1"/>
  <c r="L830" i="9" l="1"/>
  <c r="H829" i="9"/>
  <c r="I829" i="9" s="1"/>
  <c r="O830" i="9" l="1"/>
  <c r="E830" i="9" s="1"/>
  <c r="B830" i="9"/>
  <c r="M830" i="9"/>
  <c r="N830" i="9" s="1"/>
  <c r="C830" i="9" l="1"/>
  <c r="P830" i="9"/>
  <c r="D830" i="9" l="1"/>
  <c r="Q830" i="9" l="1"/>
  <c r="R830" i="9" s="1"/>
  <c r="F830" i="9"/>
  <c r="G830" i="9" l="1"/>
  <c r="L831" i="9" l="1"/>
  <c r="H830" i="9"/>
  <c r="I830" i="9" s="1"/>
  <c r="O831" i="9" l="1"/>
  <c r="E831" i="9" s="1"/>
  <c r="B831" i="9"/>
  <c r="M831" i="9"/>
  <c r="N831" i="9" s="1"/>
  <c r="C831" i="9" l="1"/>
  <c r="P831" i="9"/>
  <c r="D831" i="9" l="1"/>
  <c r="Q831" i="9" l="1"/>
  <c r="R831" i="9" s="1"/>
  <c r="F831" i="9"/>
  <c r="G831" i="9" l="1"/>
  <c r="L832" i="9" l="1"/>
  <c r="H831" i="9"/>
  <c r="I831" i="9" s="1"/>
  <c r="B832" i="9" l="1"/>
  <c r="O832" i="9"/>
  <c r="E832" i="9" s="1"/>
  <c r="M832" i="9"/>
  <c r="N832" i="9" s="1"/>
  <c r="P832" i="9" l="1"/>
  <c r="C832" i="9"/>
  <c r="D832" i="9" l="1"/>
  <c r="Q832" i="9" l="1"/>
  <c r="R832" i="9" s="1"/>
  <c r="F832" i="9"/>
  <c r="G832" i="9" l="1"/>
  <c r="L833" i="9" l="1"/>
  <c r="H832" i="9"/>
  <c r="I832" i="9" s="1"/>
  <c r="B833" i="9" l="1"/>
  <c r="O833" i="9"/>
  <c r="E833" i="9" s="1"/>
  <c r="M833" i="9"/>
  <c r="N833" i="9" s="1"/>
  <c r="C833" i="9" l="1"/>
  <c r="P833" i="9"/>
  <c r="D833" i="9" l="1"/>
  <c r="Q833" i="9" l="1"/>
  <c r="R833" i="9" s="1"/>
  <c r="F833" i="9"/>
  <c r="G833" i="9" l="1"/>
  <c r="L834" i="9" l="1"/>
  <c r="H833" i="9"/>
  <c r="I833" i="9" s="1"/>
  <c r="B834" i="9" l="1"/>
  <c r="O834" i="9"/>
  <c r="E834" i="9" s="1"/>
  <c r="M834" i="9"/>
  <c r="N834" i="9" s="1"/>
  <c r="C834" i="9" l="1"/>
  <c r="P834" i="9"/>
  <c r="D834" i="9" l="1"/>
  <c r="Q834" i="9" l="1"/>
  <c r="R834" i="9" s="1"/>
  <c r="F834" i="9"/>
  <c r="G834" i="9" l="1"/>
  <c r="L835" i="9" l="1"/>
  <c r="H834" i="9"/>
  <c r="I834" i="9" s="1"/>
  <c r="B835" i="9" l="1"/>
  <c r="O835" i="9"/>
  <c r="E835" i="9" s="1"/>
  <c r="M835" i="9"/>
  <c r="N835" i="9" s="1"/>
  <c r="P835" i="9" l="1"/>
  <c r="C835" i="9"/>
  <c r="D835" i="9" l="1"/>
  <c r="Q835" i="9" l="1"/>
  <c r="R835" i="9" s="1"/>
  <c r="F835" i="9"/>
  <c r="G835" i="9" l="1"/>
  <c r="L836" i="9" l="1"/>
  <c r="H835" i="9"/>
  <c r="I835" i="9" s="1"/>
  <c r="O836" i="9" l="1"/>
  <c r="E836" i="9" s="1"/>
  <c r="M836" i="9"/>
  <c r="N836" i="9" s="1"/>
  <c r="B836" i="9"/>
  <c r="C836" i="9" l="1"/>
  <c r="P836" i="9"/>
  <c r="D836" i="9" l="1"/>
  <c r="Q836" i="9" l="1"/>
  <c r="R836" i="9" s="1"/>
  <c r="F836" i="9"/>
  <c r="G836" i="9" l="1"/>
  <c r="L837" i="9" l="1"/>
  <c r="H836" i="9"/>
  <c r="I836" i="9" s="1"/>
  <c r="B837" i="9" l="1"/>
  <c r="O837" i="9"/>
  <c r="E837" i="9" s="1"/>
  <c r="M837" i="9"/>
  <c r="N837" i="9" s="1"/>
  <c r="C837" i="9" l="1"/>
  <c r="P837" i="9"/>
  <c r="D837" i="9" l="1"/>
  <c r="Q837" i="9" l="1"/>
  <c r="R837" i="9" s="1"/>
  <c r="F837" i="9"/>
  <c r="G837" i="9" l="1"/>
  <c r="L838" i="9" l="1"/>
  <c r="H837" i="9"/>
  <c r="I837" i="9" s="1"/>
  <c r="O838" i="9" l="1"/>
  <c r="E838" i="9" s="1"/>
  <c r="B838" i="9"/>
  <c r="M838" i="9"/>
  <c r="N838" i="9" s="1"/>
  <c r="P838" i="9" l="1"/>
  <c r="C838" i="9"/>
  <c r="D838" i="9" l="1"/>
  <c r="Q838" i="9" l="1"/>
  <c r="R838" i="9" s="1"/>
  <c r="F838" i="9"/>
  <c r="G838" i="9" l="1"/>
  <c r="L839" i="9" l="1"/>
  <c r="H838" i="9"/>
  <c r="I838" i="9" s="1"/>
  <c r="M839" i="9" l="1"/>
  <c r="N839" i="9" s="1"/>
  <c r="O839" i="9"/>
  <c r="E839" i="9" s="1"/>
  <c r="B839" i="9"/>
  <c r="C839" i="9" l="1"/>
  <c r="P839" i="9"/>
  <c r="D839" i="9" l="1"/>
  <c r="Q839" i="9" l="1"/>
  <c r="R839" i="9" s="1"/>
  <c r="F839" i="9"/>
  <c r="G839" i="9" l="1"/>
  <c r="L840" i="9" l="1"/>
  <c r="H839" i="9"/>
  <c r="I839" i="9" s="1"/>
  <c r="B840" i="9" l="1"/>
  <c r="M840" i="9"/>
  <c r="N840" i="9" s="1"/>
  <c r="O840" i="9"/>
  <c r="E840" i="9" s="1"/>
  <c r="P840" i="9" l="1"/>
  <c r="C840" i="9"/>
  <c r="D840" i="9" l="1"/>
  <c r="Q840" i="9" l="1"/>
  <c r="R840" i="9" s="1"/>
  <c r="F840" i="9"/>
  <c r="G840" i="9" l="1"/>
  <c r="L841" i="9" l="1"/>
  <c r="H840" i="9"/>
  <c r="I840" i="9" s="1"/>
  <c r="B841" i="9" l="1"/>
  <c r="M841" i="9"/>
  <c r="N841" i="9" s="1"/>
  <c r="O841" i="9"/>
  <c r="E841" i="9" s="1"/>
  <c r="P841" i="9" l="1"/>
  <c r="C841" i="9"/>
  <c r="D841" i="9" l="1"/>
  <c r="Q841" i="9" l="1"/>
  <c r="R841" i="9" s="1"/>
  <c r="F841" i="9"/>
  <c r="G841" i="9" l="1"/>
  <c r="L842" i="9" l="1"/>
  <c r="H841" i="9"/>
  <c r="I841" i="9" s="1"/>
  <c r="B842" i="9" l="1"/>
  <c r="M842" i="9"/>
  <c r="N842" i="9" s="1"/>
  <c r="O842" i="9"/>
  <c r="E842" i="9" s="1"/>
  <c r="P842" i="9" l="1"/>
  <c r="C842" i="9"/>
  <c r="D842" i="9" l="1"/>
  <c r="Q842" i="9" l="1"/>
  <c r="R842" i="9" s="1"/>
  <c r="F842" i="9"/>
  <c r="G842" i="9" l="1"/>
  <c r="L843" i="9" l="1"/>
  <c r="H842" i="9"/>
  <c r="I842" i="9" s="1"/>
  <c r="O843" i="9" l="1"/>
  <c r="E843" i="9" s="1"/>
  <c r="B843" i="9"/>
  <c r="M843" i="9"/>
  <c r="N843" i="9" s="1"/>
  <c r="C843" i="9" l="1"/>
  <c r="P843" i="9"/>
  <c r="D843" i="9" l="1"/>
  <c r="Q843" i="9" l="1"/>
  <c r="R843" i="9" s="1"/>
  <c r="F843" i="9"/>
  <c r="G843" i="9" l="1"/>
  <c r="L844" i="9" l="1"/>
  <c r="H843" i="9"/>
  <c r="I843" i="9" s="1"/>
  <c r="O844" i="9" l="1"/>
  <c r="E844" i="9" s="1"/>
  <c r="M844" i="9"/>
  <c r="N844" i="9" s="1"/>
  <c r="B844" i="9"/>
  <c r="P844" i="9" l="1"/>
  <c r="C844" i="9"/>
  <c r="D844" i="9" l="1"/>
  <c r="Q844" i="9" l="1"/>
  <c r="R844" i="9" s="1"/>
  <c r="F844" i="9"/>
  <c r="G844" i="9" l="1"/>
  <c r="L845" i="9" l="1"/>
  <c r="H844" i="9"/>
  <c r="I844" i="9" s="1"/>
  <c r="B845" i="9" l="1"/>
  <c r="O845" i="9"/>
  <c r="E845" i="9" s="1"/>
  <c r="M845" i="9"/>
  <c r="N845" i="9" s="1"/>
  <c r="P845" i="9" l="1"/>
  <c r="C845" i="9"/>
  <c r="D845" i="9" l="1"/>
  <c r="Q845" i="9" l="1"/>
  <c r="R845" i="9" s="1"/>
  <c r="F845" i="9"/>
  <c r="G845" i="9" l="1"/>
  <c r="L846" i="9" l="1"/>
  <c r="H845" i="9"/>
  <c r="I845" i="9" s="1"/>
  <c r="B846" i="9" l="1"/>
  <c r="M846" i="9"/>
  <c r="N846" i="9" s="1"/>
  <c r="O846" i="9"/>
  <c r="E846" i="9" s="1"/>
  <c r="C846" i="9" l="1"/>
  <c r="P846" i="9"/>
  <c r="D846" i="9" l="1"/>
  <c r="Q846" i="9" l="1"/>
  <c r="R846" i="9" s="1"/>
  <c r="F846" i="9"/>
  <c r="G846" i="9" l="1"/>
  <c r="L847" i="9" l="1"/>
  <c r="H846" i="9"/>
  <c r="I846" i="9" s="1"/>
  <c r="M847" i="9" l="1"/>
  <c r="N847" i="9" s="1"/>
  <c r="O847" i="9"/>
  <c r="E847" i="9" s="1"/>
  <c r="B847" i="9"/>
  <c r="C847" i="9" l="1"/>
  <c r="P847" i="9"/>
  <c r="D847" i="9" l="1"/>
  <c r="Q847" i="9" l="1"/>
  <c r="R847" i="9" s="1"/>
  <c r="F847" i="9"/>
  <c r="G847" i="9" l="1"/>
  <c r="L848" i="9" l="1"/>
  <c r="H847" i="9"/>
  <c r="I847" i="9" s="1"/>
  <c r="M848" i="9" l="1"/>
  <c r="N848" i="9" s="1"/>
  <c r="O848" i="9"/>
  <c r="E848" i="9" s="1"/>
  <c r="B848" i="9"/>
  <c r="P848" i="9" l="1"/>
  <c r="C848" i="9"/>
  <c r="D848" i="9" l="1"/>
  <c r="Q848" i="9" l="1"/>
  <c r="R848" i="9" s="1"/>
  <c r="F848" i="9"/>
  <c r="G848" i="9" l="1"/>
  <c r="L849" i="9" l="1"/>
  <c r="H848" i="9"/>
  <c r="I848" i="9" s="1"/>
  <c r="B849" i="9" l="1"/>
  <c r="O849" i="9"/>
  <c r="E849" i="9" s="1"/>
  <c r="M849" i="9"/>
  <c r="N849" i="9" s="1"/>
  <c r="P849" i="9" l="1"/>
  <c r="C849" i="9"/>
  <c r="D849" i="9" l="1"/>
  <c r="Q849" i="9" l="1"/>
  <c r="R849" i="9" s="1"/>
  <c r="F849" i="9"/>
  <c r="G849" i="9" l="1"/>
  <c r="L850" i="9" l="1"/>
  <c r="H849" i="9"/>
  <c r="I849" i="9" s="1"/>
  <c r="M850" i="9" l="1"/>
  <c r="N850" i="9" s="1"/>
  <c r="B850" i="9"/>
  <c r="O850" i="9"/>
  <c r="E850" i="9" s="1"/>
  <c r="P850" i="9" l="1"/>
  <c r="C850" i="9"/>
  <c r="D850" i="9" l="1"/>
  <c r="Q850" i="9" l="1"/>
  <c r="R850" i="9" s="1"/>
  <c r="F850" i="9"/>
  <c r="G850" i="9" l="1"/>
  <c r="L851" i="9" l="1"/>
  <c r="H850" i="9"/>
  <c r="I850" i="9" s="1"/>
  <c r="B851" i="9" l="1"/>
  <c r="O851" i="9"/>
  <c r="E851" i="9" s="1"/>
  <c r="M851" i="9"/>
  <c r="N851" i="9" s="1"/>
  <c r="C851" i="9" l="1"/>
  <c r="P851" i="9"/>
  <c r="D851" i="9" l="1"/>
  <c r="Q851" i="9" l="1"/>
  <c r="R851" i="9" s="1"/>
  <c r="F851" i="9"/>
  <c r="G851" i="9" l="1"/>
  <c r="L852" i="9" l="1"/>
  <c r="H851" i="9"/>
  <c r="I851" i="9" s="1"/>
  <c r="O852" i="9" l="1"/>
  <c r="E852" i="9" s="1"/>
  <c r="B852" i="9"/>
  <c r="M852" i="9"/>
  <c r="N852" i="9" s="1"/>
  <c r="P852" i="9" l="1"/>
  <c r="C852" i="9"/>
  <c r="D852" i="9" l="1"/>
  <c r="Q852" i="9" l="1"/>
  <c r="R852" i="9" s="1"/>
  <c r="F852" i="9"/>
  <c r="G852" i="9" l="1"/>
  <c r="L853" i="9" l="1"/>
  <c r="H852" i="9"/>
  <c r="I852" i="9" s="1"/>
  <c r="O853" i="9" l="1"/>
  <c r="E853" i="9" s="1"/>
  <c r="B853" i="9"/>
  <c r="M853" i="9"/>
  <c r="N853" i="9" s="1"/>
  <c r="P853" i="9" l="1"/>
  <c r="C853" i="9"/>
  <c r="D853" i="9" l="1"/>
  <c r="Q853" i="9" l="1"/>
  <c r="R853" i="9" s="1"/>
  <c r="F853" i="9"/>
  <c r="G853" i="9" l="1"/>
  <c r="L854" i="9" l="1"/>
  <c r="H853" i="9"/>
  <c r="I853" i="9" s="1"/>
  <c r="O854" i="9" l="1"/>
  <c r="E854" i="9" s="1"/>
  <c r="M854" i="9"/>
  <c r="N854" i="9" s="1"/>
  <c r="B854" i="9"/>
  <c r="P854" i="9" l="1"/>
  <c r="C854" i="9"/>
  <c r="D854" i="9" l="1"/>
  <c r="Q854" i="9" l="1"/>
  <c r="R854" i="9" s="1"/>
  <c r="F854" i="9"/>
  <c r="G854" i="9" l="1"/>
  <c r="L855" i="9" l="1"/>
  <c r="H854" i="9"/>
  <c r="I854" i="9" s="1"/>
  <c r="O855" i="9" l="1"/>
  <c r="E855" i="9" s="1"/>
  <c r="M855" i="9"/>
  <c r="N855" i="9" s="1"/>
  <c r="B855" i="9"/>
  <c r="C855" i="9" l="1"/>
  <c r="P855" i="9"/>
  <c r="D855" i="9" l="1"/>
  <c r="Q855" i="9" l="1"/>
  <c r="R855" i="9" s="1"/>
  <c r="F855" i="9"/>
  <c r="G855" i="9" l="1"/>
  <c r="L856" i="9" l="1"/>
  <c r="H855" i="9"/>
  <c r="I855" i="9" s="1"/>
  <c r="B856" i="9" l="1"/>
  <c r="O856" i="9"/>
  <c r="E856" i="9" s="1"/>
  <c r="M856" i="9"/>
  <c r="N856" i="9" s="1"/>
  <c r="C856" i="9" l="1"/>
  <c r="P856" i="9"/>
  <c r="D856" i="9" l="1"/>
  <c r="Q856" i="9" l="1"/>
  <c r="R856" i="9" s="1"/>
  <c r="F856" i="9"/>
  <c r="G856" i="9" l="1"/>
  <c r="L857" i="9" l="1"/>
  <c r="H856" i="9"/>
  <c r="I856" i="9" s="1"/>
  <c r="O857" i="9" l="1"/>
  <c r="E857" i="9" s="1"/>
  <c r="M857" i="9"/>
  <c r="N857" i="9" s="1"/>
  <c r="B857" i="9"/>
  <c r="C857" i="9" l="1"/>
  <c r="P857" i="9"/>
  <c r="D857" i="9" l="1"/>
  <c r="Q857" i="9" l="1"/>
  <c r="R857" i="9" s="1"/>
  <c r="F857" i="9"/>
  <c r="G857" i="9" l="1"/>
  <c r="L858" i="9" l="1"/>
  <c r="H857" i="9"/>
  <c r="I857" i="9" s="1"/>
  <c r="B858" i="9" l="1"/>
  <c r="M858" i="9"/>
  <c r="N858" i="9" s="1"/>
  <c r="O858" i="9"/>
  <c r="E858" i="9" s="1"/>
  <c r="C858" i="9" l="1"/>
  <c r="P858" i="9"/>
  <c r="D858" i="9" l="1"/>
  <c r="Q858" i="9" l="1"/>
  <c r="R858" i="9" s="1"/>
  <c r="F858" i="9"/>
  <c r="G858" i="9" l="1"/>
  <c r="L859" i="9" l="1"/>
  <c r="H858" i="9"/>
  <c r="I858" i="9" s="1"/>
  <c r="M859" i="9" l="1"/>
  <c r="N859" i="9" s="1"/>
  <c r="O859" i="9"/>
  <c r="E859" i="9" s="1"/>
  <c r="B859" i="9"/>
  <c r="P859" i="9" l="1"/>
  <c r="C859" i="9"/>
  <c r="D859" i="9" l="1"/>
  <c r="Q859" i="9" l="1"/>
  <c r="R859" i="9" s="1"/>
  <c r="F859" i="9"/>
  <c r="G859" i="9" l="1"/>
  <c r="L860" i="9" l="1"/>
  <c r="H859" i="9"/>
  <c r="I859" i="9" s="1"/>
  <c r="B860" i="9" l="1"/>
  <c r="M860" i="9"/>
  <c r="N860" i="9" s="1"/>
  <c r="O860" i="9"/>
  <c r="E860" i="9" s="1"/>
  <c r="P860" i="9" l="1"/>
  <c r="C860" i="9"/>
  <c r="D860" i="9" l="1"/>
  <c r="Q860" i="9" l="1"/>
  <c r="R860" i="9" s="1"/>
  <c r="F860" i="9"/>
  <c r="G860" i="9" l="1"/>
  <c r="L861" i="9" l="1"/>
  <c r="H860" i="9"/>
  <c r="I860" i="9" s="1"/>
  <c r="O861" i="9" l="1"/>
  <c r="E861" i="9" s="1"/>
  <c r="B861" i="9"/>
  <c r="M861" i="9"/>
  <c r="N861" i="9" s="1"/>
  <c r="P861" i="9" l="1"/>
  <c r="C861" i="9"/>
  <c r="D861" i="9" l="1"/>
  <c r="Q861" i="9" l="1"/>
  <c r="R861" i="9" s="1"/>
  <c r="F861" i="9"/>
  <c r="G861" i="9" l="1"/>
  <c r="L862" i="9" l="1"/>
  <c r="H861" i="9"/>
  <c r="I861" i="9" s="1"/>
  <c r="B862" i="9" l="1"/>
  <c r="M862" i="9"/>
  <c r="N862" i="9" s="1"/>
  <c r="O862" i="9"/>
  <c r="E862" i="9" s="1"/>
  <c r="P862" i="9" l="1"/>
  <c r="C862" i="9"/>
  <c r="D862" i="9" l="1"/>
  <c r="Q862" i="9" l="1"/>
  <c r="R862" i="9" s="1"/>
  <c r="F862" i="9"/>
  <c r="G862" i="9" l="1"/>
  <c r="L863" i="9" l="1"/>
  <c r="H862" i="9"/>
  <c r="I862" i="9" s="1"/>
  <c r="B863" i="9" l="1"/>
  <c r="O863" i="9"/>
  <c r="E863" i="9" s="1"/>
  <c r="M863" i="9"/>
  <c r="N863" i="9" s="1"/>
  <c r="C863" i="9" l="1"/>
  <c r="P863" i="9"/>
  <c r="D863" i="9" l="1"/>
  <c r="Q863" i="9" l="1"/>
  <c r="R863" i="9" s="1"/>
  <c r="F863" i="9"/>
  <c r="G863" i="9" l="1"/>
  <c r="L864" i="9" l="1"/>
  <c r="H863" i="9"/>
  <c r="I863" i="9" s="1"/>
  <c r="B864" i="9" l="1"/>
  <c r="M864" i="9"/>
  <c r="N864" i="9" s="1"/>
  <c r="O864" i="9"/>
  <c r="E864" i="9" s="1"/>
  <c r="P864" i="9" l="1"/>
  <c r="C864" i="9"/>
  <c r="D864" i="9" l="1"/>
  <c r="Q864" i="9" l="1"/>
  <c r="R864" i="9" s="1"/>
  <c r="F864" i="9"/>
  <c r="G864" i="9" l="1"/>
  <c r="L865" i="9" l="1"/>
  <c r="H864" i="9"/>
  <c r="I864" i="9" s="1"/>
  <c r="B865" i="9" l="1"/>
  <c r="O865" i="9"/>
  <c r="E865" i="9" s="1"/>
  <c r="M865" i="9"/>
  <c r="N865" i="9" s="1"/>
  <c r="C865" i="9" l="1"/>
  <c r="P865" i="9"/>
  <c r="D865" i="9" l="1"/>
  <c r="Q865" i="9" l="1"/>
  <c r="R865" i="9" s="1"/>
  <c r="F865" i="9"/>
  <c r="G865" i="9" l="1"/>
  <c r="L866" i="9" l="1"/>
  <c r="H865" i="9"/>
  <c r="I865" i="9" s="1"/>
  <c r="B866" i="9" l="1"/>
  <c r="M866" i="9"/>
  <c r="N866" i="9" s="1"/>
  <c r="O866" i="9"/>
  <c r="E866" i="9" s="1"/>
  <c r="P866" i="9" l="1"/>
  <c r="C866" i="9"/>
  <c r="D866" i="9" l="1"/>
  <c r="Q866" i="9" l="1"/>
  <c r="R866" i="9" s="1"/>
  <c r="F866" i="9"/>
  <c r="G866" i="9" l="1"/>
  <c r="L867" i="9" l="1"/>
  <c r="H866" i="9"/>
  <c r="I866" i="9" s="1"/>
  <c r="M867" i="9" l="1"/>
  <c r="N867" i="9" s="1"/>
  <c r="B867" i="9"/>
  <c r="O867" i="9"/>
  <c r="E867" i="9" s="1"/>
  <c r="C867" i="9" l="1"/>
  <c r="P867" i="9"/>
  <c r="D867" i="9" l="1"/>
  <c r="Q867" i="9" l="1"/>
  <c r="R867" i="9" s="1"/>
  <c r="F867" i="9"/>
  <c r="G867" i="9" l="1"/>
  <c r="L868" i="9" l="1"/>
  <c r="H867" i="9"/>
  <c r="I867" i="9" s="1"/>
  <c r="B868" i="9" l="1"/>
  <c r="O868" i="9"/>
  <c r="E868" i="9" s="1"/>
  <c r="M868" i="9"/>
  <c r="N868" i="9" s="1"/>
  <c r="C868" i="9" l="1"/>
  <c r="P868" i="9"/>
  <c r="D868" i="9" l="1"/>
  <c r="Q868" i="9" l="1"/>
  <c r="R868" i="9" s="1"/>
  <c r="F868" i="9"/>
  <c r="G868" i="9" l="1"/>
  <c r="L869" i="9" l="1"/>
  <c r="H868" i="9"/>
  <c r="I868" i="9" s="1"/>
  <c r="O869" i="9" l="1"/>
  <c r="E869" i="9" s="1"/>
  <c r="B869" i="9"/>
  <c r="M869" i="9"/>
  <c r="N869" i="9" s="1"/>
  <c r="P869" i="9" l="1"/>
  <c r="C869" i="9"/>
  <c r="D869" i="9" l="1"/>
  <c r="Q869" i="9" l="1"/>
  <c r="R869" i="9" s="1"/>
  <c r="F869" i="9"/>
  <c r="G869" i="9" l="1"/>
  <c r="L870" i="9" l="1"/>
  <c r="H869" i="9"/>
  <c r="I869" i="9" s="1"/>
  <c r="B870" i="9" l="1"/>
  <c r="O870" i="9"/>
  <c r="E870" i="9" s="1"/>
  <c r="M870" i="9"/>
  <c r="N870" i="9" s="1"/>
  <c r="P870" i="9" l="1"/>
  <c r="C870" i="9"/>
  <c r="D870" i="9" l="1"/>
  <c r="Q870" i="9" l="1"/>
  <c r="R870" i="9" s="1"/>
  <c r="F870" i="9"/>
  <c r="G870" i="9" l="1"/>
  <c r="L871" i="9" l="1"/>
  <c r="H870" i="9"/>
  <c r="I870" i="9" s="1"/>
  <c r="O871" i="9" l="1"/>
  <c r="E871" i="9" s="1"/>
  <c r="B871" i="9"/>
  <c r="M871" i="9"/>
  <c r="N871" i="9" s="1"/>
  <c r="C871" i="9" l="1"/>
  <c r="P871" i="9"/>
  <c r="D871" i="9" l="1"/>
  <c r="Q871" i="9" l="1"/>
  <c r="R871" i="9" s="1"/>
  <c r="F871" i="9"/>
  <c r="G871" i="9" l="1"/>
  <c r="L872" i="9" l="1"/>
  <c r="H871" i="9"/>
  <c r="I871" i="9" s="1"/>
  <c r="O872" i="9" l="1"/>
  <c r="E872" i="9" s="1"/>
  <c r="M872" i="9"/>
  <c r="N872" i="9" s="1"/>
  <c r="B872" i="9"/>
  <c r="P872" i="9" l="1"/>
  <c r="C872" i="9"/>
  <c r="D872" i="9" l="1"/>
  <c r="Q872" i="9" l="1"/>
  <c r="R872" i="9" s="1"/>
  <c r="F872" i="9"/>
  <c r="G872" i="9" l="1"/>
  <c r="L873" i="9" l="1"/>
  <c r="H872" i="9"/>
  <c r="I872" i="9" s="1"/>
  <c r="B873" i="9" l="1"/>
  <c r="O873" i="9"/>
  <c r="E873" i="9" s="1"/>
  <c r="M873" i="9"/>
  <c r="N873" i="9" s="1"/>
  <c r="C873" i="9" l="1"/>
  <c r="P873" i="9"/>
  <c r="D873" i="9" l="1"/>
  <c r="Q873" i="9" l="1"/>
  <c r="R873" i="9" s="1"/>
  <c r="F873" i="9"/>
  <c r="G873" i="9" l="1"/>
  <c r="L874" i="9" l="1"/>
  <c r="H873" i="9"/>
  <c r="I873" i="9" s="1"/>
  <c r="O874" i="9" l="1"/>
  <c r="E874" i="9" s="1"/>
  <c r="B874" i="9"/>
  <c r="M874" i="9"/>
  <c r="N874" i="9" s="1"/>
  <c r="P874" i="9" l="1"/>
  <c r="C874" i="9"/>
  <c r="D874" i="9" l="1"/>
  <c r="Q874" i="9" l="1"/>
  <c r="R874" i="9" s="1"/>
  <c r="F874" i="9"/>
  <c r="G874" i="9" l="1"/>
  <c r="L875" i="9" l="1"/>
  <c r="H874" i="9"/>
  <c r="I874" i="9" s="1"/>
  <c r="O875" i="9" l="1"/>
  <c r="E875" i="9" s="1"/>
  <c r="B875" i="9"/>
  <c r="M875" i="9"/>
  <c r="N875" i="9" s="1"/>
  <c r="C875" i="9" l="1"/>
  <c r="P875" i="9"/>
  <c r="D875" i="9" l="1"/>
  <c r="Q875" i="9" l="1"/>
  <c r="R875" i="9" s="1"/>
  <c r="F875" i="9"/>
  <c r="G875" i="9" l="1"/>
  <c r="L876" i="9" l="1"/>
  <c r="H875" i="9"/>
  <c r="I875" i="9" s="1"/>
  <c r="M876" i="9" l="1"/>
  <c r="N876" i="9" s="1"/>
  <c r="O876" i="9"/>
  <c r="E876" i="9" s="1"/>
  <c r="B876" i="9"/>
  <c r="C876" i="9" l="1"/>
  <c r="P876" i="9"/>
  <c r="D876" i="9" l="1"/>
  <c r="Q876" i="9" l="1"/>
  <c r="R876" i="9" s="1"/>
  <c r="F876" i="9"/>
  <c r="G876" i="9" l="1"/>
  <c r="L877" i="9" l="1"/>
  <c r="H876" i="9"/>
  <c r="I876" i="9" s="1"/>
  <c r="M877" i="9" l="1"/>
  <c r="N877" i="9" s="1"/>
  <c r="B877" i="9"/>
  <c r="O877" i="9"/>
  <c r="E877" i="9" s="1"/>
  <c r="P877" i="9" l="1"/>
  <c r="C877" i="9"/>
  <c r="D877" i="9" l="1"/>
  <c r="Q877" i="9" l="1"/>
  <c r="R877" i="9" s="1"/>
  <c r="F877" i="9"/>
  <c r="G877" i="9" l="1"/>
  <c r="L878" i="9" l="1"/>
  <c r="H877" i="9"/>
  <c r="I877" i="9" s="1"/>
  <c r="O878" i="9" l="1"/>
  <c r="E878" i="9" s="1"/>
  <c r="M878" i="9"/>
  <c r="N878" i="9" s="1"/>
  <c r="B878" i="9"/>
  <c r="P878" i="9" l="1"/>
  <c r="C878" i="9"/>
  <c r="D878" i="9" l="1"/>
  <c r="Q878" i="9" l="1"/>
  <c r="R878" i="9" s="1"/>
  <c r="F878" i="9"/>
  <c r="G878" i="9" l="1"/>
  <c r="L879" i="9" l="1"/>
  <c r="H878" i="9"/>
  <c r="I878" i="9" s="1"/>
  <c r="O879" i="9" l="1"/>
  <c r="E879" i="9" s="1"/>
  <c r="M879" i="9"/>
  <c r="N879" i="9" s="1"/>
  <c r="B879" i="9"/>
  <c r="P879" i="9" l="1"/>
  <c r="C879" i="9"/>
  <c r="D879" i="9" l="1"/>
  <c r="Q879" i="9" l="1"/>
  <c r="R879" i="9" s="1"/>
  <c r="F879" i="9"/>
  <c r="G879" i="9" l="1"/>
  <c r="L880" i="9" l="1"/>
  <c r="H879" i="9"/>
  <c r="I879" i="9" s="1"/>
  <c r="B880" i="9" l="1"/>
  <c r="O880" i="9"/>
  <c r="E880" i="9" s="1"/>
  <c r="M880" i="9"/>
  <c r="N880" i="9" s="1"/>
  <c r="C880" i="9" l="1"/>
  <c r="P880" i="9"/>
  <c r="D880" i="9" l="1"/>
  <c r="Q880" i="9" l="1"/>
  <c r="R880" i="9" s="1"/>
  <c r="F880" i="9"/>
  <c r="G880" i="9" l="1"/>
  <c r="L881" i="9" l="1"/>
  <c r="H880" i="9"/>
  <c r="I880" i="9" s="1"/>
  <c r="M881" i="9" l="1"/>
  <c r="N881" i="9" s="1"/>
  <c r="B881" i="9"/>
  <c r="O881" i="9"/>
  <c r="E881" i="9" s="1"/>
  <c r="C881" i="9" l="1"/>
  <c r="P881" i="9"/>
  <c r="D881" i="9" l="1"/>
  <c r="Q881" i="9" l="1"/>
  <c r="R881" i="9" s="1"/>
  <c r="F881" i="9"/>
  <c r="G881" i="9" l="1"/>
  <c r="L882" i="9" l="1"/>
  <c r="H881" i="9"/>
  <c r="I881" i="9" s="1"/>
  <c r="M882" i="9" l="1"/>
  <c r="N882" i="9" s="1"/>
  <c r="B882" i="9"/>
  <c r="O882" i="9"/>
  <c r="E882" i="9" s="1"/>
  <c r="C882" i="9" l="1"/>
  <c r="P882" i="9"/>
  <c r="D882" i="9" l="1"/>
  <c r="Q882" i="9" l="1"/>
  <c r="R882" i="9" s="1"/>
  <c r="F882" i="9"/>
  <c r="G882" i="9" l="1"/>
  <c r="L883" i="9" l="1"/>
  <c r="H882" i="9"/>
  <c r="I882" i="9" s="1"/>
  <c r="B883" i="9" l="1"/>
  <c r="M883" i="9"/>
  <c r="N883" i="9" s="1"/>
  <c r="O883" i="9"/>
  <c r="E883" i="9" s="1"/>
  <c r="P883" i="9" l="1"/>
  <c r="C883" i="9"/>
  <c r="D883" i="9" l="1"/>
  <c r="Q883" i="9" l="1"/>
  <c r="R883" i="9" s="1"/>
  <c r="F883" i="9"/>
  <c r="G883" i="9" l="1"/>
  <c r="L884" i="9" l="1"/>
  <c r="H883" i="9"/>
  <c r="I883" i="9" s="1"/>
  <c r="B884" i="9" l="1"/>
  <c r="O884" i="9"/>
  <c r="E884" i="9" s="1"/>
  <c r="M884" i="9"/>
  <c r="N884" i="9" s="1"/>
  <c r="P884" i="9" l="1"/>
  <c r="C884" i="9"/>
  <c r="D884" i="9" l="1"/>
  <c r="Q884" i="9" l="1"/>
  <c r="R884" i="9" s="1"/>
  <c r="F884" i="9"/>
  <c r="G884" i="9" l="1"/>
  <c r="L885" i="9" l="1"/>
  <c r="H884" i="9"/>
  <c r="I884" i="9" s="1"/>
  <c r="O885" i="9" l="1"/>
  <c r="E885" i="9" s="1"/>
  <c r="B885" i="9"/>
  <c r="M885" i="9"/>
  <c r="N885" i="9" s="1"/>
  <c r="C885" i="9" l="1"/>
  <c r="P885" i="9"/>
  <c r="D885" i="9" l="1"/>
  <c r="Q885" i="9" l="1"/>
  <c r="R885" i="9" s="1"/>
  <c r="F885" i="9"/>
  <c r="G885" i="9" l="1"/>
  <c r="L886" i="9" l="1"/>
  <c r="H885" i="9"/>
  <c r="I885" i="9" s="1"/>
  <c r="O886" i="9" l="1"/>
  <c r="E886" i="9" s="1"/>
  <c r="B886" i="9"/>
  <c r="M886" i="9"/>
  <c r="N886" i="9" s="1"/>
  <c r="P886" i="9" l="1"/>
  <c r="C886" i="9"/>
  <c r="D886" i="9" l="1"/>
  <c r="Q886" i="9" l="1"/>
  <c r="R886" i="9" s="1"/>
  <c r="F886" i="9"/>
  <c r="G886" i="9" l="1"/>
  <c r="L887" i="9" l="1"/>
  <c r="H886" i="9"/>
  <c r="I886" i="9" s="1"/>
  <c r="B887" i="9" l="1"/>
  <c r="O887" i="9"/>
  <c r="E887" i="9" s="1"/>
  <c r="M887" i="9"/>
  <c r="N887" i="9" s="1"/>
  <c r="C887" i="9" l="1"/>
  <c r="P887" i="9"/>
  <c r="D887" i="9" l="1"/>
  <c r="Q887" i="9" l="1"/>
  <c r="R887" i="9" s="1"/>
  <c r="F887" i="9"/>
  <c r="G887" i="9" l="1"/>
  <c r="L888" i="9" l="1"/>
  <c r="H887" i="9"/>
  <c r="I887" i="9" s="1"/>
  <c r="O888" i="9" l="1"/>
  <c r="E888" i="9" s="1"/>
  <c r="B888" i="9"/>
  <c r="M888" i="9"/>
  <c r="N888" i="9" s="1"/>
  <c r="C888" i="9" l="1"/>
  <c r="P888" i="9"/>
  <c r="D888" i="9" l="1"/>
  <c r="Q888" i="9" l="1"/>
  <c r="R888" i="9" s="1"/>
  <c r="F888" i="9"/>
  <c r="G888" i="9" l="1"/>
  <c r="L889" i="9" l="1"/>
  <c r="H888" i="9"/>
  <c r="I888" i="9" s="1"/>
  <c r="O889" i="9" l="1"/>
  <c r="E889" i="9" s="1"/>
  <c r="M889" i="9"/>
  <c r="N889" i="9" s="1"/>
  <c r="B889" i="9"/>
  <c r="C889" i="9" l="1"/>
  <c r="P889" i="9"/>
  <c r="D889" i="9" l="1"/>
  <c r="Q889" i="9" l="1"/>
  <c r="R889" i="9" s="1"/>
  <c r="F889" i="9"/>
  <c r="G889" i="9" l="1"/>
  <c r="L890" i="9" l="1"/>
  <c r="H889" i="9"/>
  <c r="I889" i="9" s="1"/>
  <c r="O890" i="9" l="1"/>
  <c r="E890" i="9" s="1"/>
  <c r="B890" i="9"/>
  <c r="M890" i="9"/>
  <c r="N890" i="9" s="1"/>
  <c r="C890" i="9" l="1"/>
  <c r="P890" i="9"/>
  <c r="D890" i="9" l="1"/>
  <c r="Q890" i="9" l="1"/>
  <c r="R890" i="9" s="1"/>
  <c r="F890" i="9"/>
  <c r="G890" i="9" l="1"/>
  <c r="L891" i="9" l="1"/>
  <c r="H890" i="9"/>
  <c r="I890" i="9" s="1"/>
  <c r="B891" i="9" l="1"/>
  <c r="M891" i="9"/>
  <c r="N891" i="9" s="1"/>
  <c r="O891" i="9"/>
  <c r="E891" i="9" s="1"/>
  <c r="C891" i="9" l="1"/>
  <c r="P891" i="9"/>
  <c r="D891" i="9" l="1"/>
  <c r="Q891" i="9" l="1"/>
  <c r="R891" i="9" s="1"/>
  <c r="F891" i="9"/>
  <c r="G891" i="9" l="1"/>
  <c r="L892" i="9" l="1"/>
  <c r="H891" i="9"/>
  <c r="I891" i="9" s="1"/>
  <c r="B892" i="9" l="1"/>
  <c r="M892" i="9"/>
  <c r="N892" i="9" s="1"/>
  <c r="O892" i="9"/>
  <c r="E892" i="9" s="1"/>
  <c r="P892" i="9" l="1"/>
  <c r="C892" i="9"/>
  <c r="D892" i="9" l="1"/>
  <c r="Q892" i="9" l="1"/>
  <c r="R892" i="9" s="1"/>
  <c r="F892" i="9"/>
  <c r="G892" i="9" l="1"/>
  <c r="L893" i="9" l="1"/>
  <c r="H892" i="9"/>
  <c r="I892" i="9" s="1"/>
  <c r="B893" i="9" l="1"/>
  <c r="M893" i="9"/>
  <c r="N893" i="9" s="1"/>
  <c r="O893" i="9"/>
  <c r="E893" i="9" s="1"/>
  <c r="C893" i="9" l="1"/>
  <c r="P893" i="9"/>
  <c r="D893" i="9" l="1"/>
  <c r="Q893" i="9" l="1"/>
  <c r="R893" i="9" s="1"/>
  <c r="F893" i="9"/>
  <c r="G893" i="9" l="1"/>
  <c r="L894" i="9" l="1"/>
  <c r="H893" i="9"/>
  <c r="I893" i="9" s="1"/>
  <c r="B894" i="9" l="1"/>
  <c r="M894" i="9"/>
  <c r="N894" i="9" s="1"/>
  <c r="O894" i="9"/>
  <c r="E894" i="9" s="1"/>
  <c r="C894" i="9" l="1"/>
  <c r="P894" i="9"/>
  <c r="D894" i="9" l="1"/>
  <c r="Q894" i="9" l="1"/>
  <c r="R894" i="9" s="1"/>
  <c r="F894" i="9"/>
  <c r="G894" i="9" l="1"/>
  <c r="L895" i="9" l="1"/>
  <c r="H894" i="9"/>
  <c r="I894" i="9" s="1"/>
  <c r="O895" i="9" l="1"/>
  <c r="E895" i="9" s="1"/>
  <c r="B895" i="9"/>
  <c r="M895" i="9"/>
  <c r="N895" i="9" s="1"/>
  <c r="P895" i="9" l="1"/>
  <c r="C895" i="9"/>
  <c r="D895" i="9" l="1"/>
  <c r="Q895" i="9" l="1"/>
  <c r="R895" i="9" s="1"/>
  <c r="F895" i="9"/>
  <c r="G895" i="9" l="1"/>
  <c r="L896" i="9" l="1"/>
  <c r="H895" i="9"/>
  <c r="I895" i="9" s="1"/>
  <c r="O896" i="9" l="1"/>
  <c r="E896" i="9" s="1"/>
  <c r="M896" i="9"/>
  <c r="N896" i="9" s="1"/>
  <c r="B896" i="9"/>
  <c r="C896" i="9" l="1"/>
  <c r="P896" i="9"/>
  <c r="D896" i="9" l="1"/>
  <c r="Q896" i="9" l="1"/>
  <c r="R896" i="9" s="1"/>
  <c r="F896" i="9"/>
  <c r="G896" i="9" l="1"/>
  <c r="L897" i="9" l="1"/>
  <c r="H896" i="9"/>
  <c r="I896" i="9" s="1"/>
  <c r="M897" i="9" l="1"/>
  <c r="N897" i="9" s="1"/>
  <c r="B897" i="9"/>
  <c r="O897" i="9"/>
  <c r="E897" i="9" s="1"/>
  <c r="P897" i="9" l="1"/>
  <c r="C897" i="9"/>
  <c r="D897" i="9" l="1"/>
  <c r="Q897" i="9" l="1"/>
  <c r="R897" i="9" s="1"/>
  <c r="F897" i="9"/>
  <c r="G897" i="9" l="1"/>
  <c r="L898" i="9" l="1"/>
  <c r="H897" i="9"/>
  <c r="I897" i="9" s="1"/>
  <c r="O898" i="9" l="1"/>
  <c r="E898" i="9" s="1"/>
  <c r="M898" i="9"/>
  <c r="N898" i="9" s="1"/>
  <c r="B898" i="9"/>
  <c r="P898" i="9" l="1"/>
  <c r="C898" i="9"/>
  <c r="D898" i="9" l="1"/>
  <c r="Q898" i="9" l="1"/>
  <c r="R898" i="9" s="1"/>
  <c r="F898" i="9"/>
  <c r="G898" i="9" l="1"/>
  <c r="L899" i="9" l="1"/>
  <c r="H898" i="9"/>
  <c r="I898" i="9" s="1"/>
  <c r="O899" i="9" l="1"/>
  <c r="E899" i="9" s="1"/>
  <c r="M899" i="9"/>
  <c r="N899" i="9" s="1"/>
  <c r="B899" i="9"/>
  <c r="C899" i="9" l="1"/>
  <c r="P899" i="9"/>
  <c r="D899" i="9" l="1"/>
  <c r="Q899" i="9" l="1"/>
  <c r="R899" i="9" s="1"/>
  <c r="F899" i="9"/>
  <c r="G899" i="9" l="1"/>
  <c r="L900" i="9" l="1"/>
  <c r="H899" i="9"/>
  <c r="I899" i="9" s="1"/>
  <c r="M900" i="9" l="1"/>
  <c r="N900" i="9" s="1"/>
  <c r="O900" i="9"/>
  <c r="E900" i="9" s="1"/>
  <c r="B900" i="9"/>
  <c r="P900" i="9" l="1"/>
  <c r="C900" i="9"/>
  <c r="D900" i="9" l="1"/>
  <c r="Q900" i="9" l="1"/>
  <c r="R900" i="9" s="1"/>
  <c r="F900" i="9"/>
  <c r="G900" i="9" l="1"/>
  <c r="L901" i="9" l="1"/>
  <c r="H900" i="9"/>
  <c r="I900" i="9" s="1"/>
  <c r="O901" i="9" l="1"/>
  <c r="E901" i="9" s="1"/>
  <c r="B901" i="9"/>
  <c r="M901" i="9"/>
  <c r="N901" i="9" s="1"/>
  <c r="C901" i="9" l="1"/>
  <c r="P901" i="9"/>
  <c r="D901" i="9" l="1"/>
  <c r="Q901" i="9" l="1"/>
  <c r="R901" i="9" s="1"/>
  <c r="F901" i="9"/>
  <c r="G901" i="9" l="1"/>
  <c r="L902" i="9" l="1"/>
  <c r="H901" i="9"/>
  <c r="I901" i="9" s="1"/>
  <c r="O902" i="9" l="1"/>
  <c r="E902" i="9" s="1"/>
  <c r="M902" i="9"/>
  <c r="N902" i="9" s="1"/>
  <c r="B902" i="9"/>
  <c r="C902" i="9" l="1"/>
  <c r="P902" i="9"/>
  <c r="D902" i="9" l="1"/>
  <c r="Q902" i="9" l="1"/>
  <c r="R902" i="9" s="1"/>
  <c r="F902" i="9"/>
  <c r="G902" i="9" l="1"/>
  <c r="L903" i="9" l="1"/>
  <c r="H902" i="9"/>
  <c r="I902" i="9" s="1"/>
  <c r="M903" i="9" l="1"/>
  <c r="N903" i="9" s="1"/>
  <c r="O903" i="9"/>
  <c r="E903" i="9" s="1"/>
  <c r="B903" i="9"/>
  <c r="P903" i="9" l="1"/>
  <c r="C903" i="9"/>
  <c r="D903" i="9" l="1"/>
  <c r="Q903" i="9" l="1"/>
  <c r="R903" i="9" s="1"/>
  <c r="F903" i="9"/>
  <c r="G903" i="9" l="1"/>
  <c r="L904" i="9" l="1"/>
  <c r="H903" i="9"/>
  <c r="I903" i="9" s="1"/>
  <c r="B904" i="9" l="1"/>
  <c r="M904" i="9"/>
  <c r="N904" i="9" s="1"/>
  <c r="O904" i="9"/>
  <c r="E904" i="9" s="1"/>
  <c r="P904" i="9" l="1"/>
  <c r="C904" i="9"/>
  <c r="D904" i="9" l="1"/>
  <c r="Q904" i="9" l="1"/>
  <c r="R904" i="9" s="1"/>
  <c r="F904" i="9"/>
  <c r="G904" i="9" l="1"/>
  <c r="L905" i="9" l="1"/>
  <c r="H904" i="9"/>
  <c r="I904" i="9" s="1"/>
  <c r="O905" i="9" l="1"/>
  <c r="E905" i="9" s="1"/>
  <c r="M905" i="9"/>
  <c r="N905" i="9" s="1"/>
  <c r="B905" i="9"/>
  <c r="P905" i="9" l="1"/>
  <c r="C905" i="9"/>
  <c r="D905" i="9" l="1"/>
  <c r="Q905" i="9" l="1"/>
  <c r="R905" i="9" s="1"/>
  <c r="F905" i="9"/>
  <c r="G905" i="9" l="1"/>
  <c r="L906" i="9" l="1"/>
  <c r="H905" i="9"/>
  <c r="I905" i="9" s="1"/>
  <c r="B906" i="9" l="1"/>
  <c r="M906" i="9"/>
  <c r="N906" i="9" s="1"/>
  <c r="O906" i="9"/>
  <c r="E906" i="9" s="1"/>
  <c r="P906" i="9" l="1"/>
  <c r="C906" i="9"/>
  <c r="D906" i="9" l="1"/>
  <c r="Q906" i="9" l="1"/>
  <c r="R906" i="9" s="1"/>
  <c r="F906" i="9"/>
  <c r="G906" i="9" l="1"/>
  <c r="L907" i="9" l="1"/>
  <c r="H906" i="9"/>
  <c r="I906" i="9" s="1"/>
  <c r="B907" i="9" l="1"/>
  <c r="O907" i="9"/>
  <c r="E907" i="9" s="1"/>
  <c r="M907" i="9"/>
  <c r="N907" i="9" s="1"/>
  <c r="C907" i="9" l="1"/>
  <c r="P907" i="9"/>
  <c r="D907" i="9" l="1"/>
  <c r="Q907" i="9" l="1"/>
  <c r="R907" i="9" s="1"/>
  <c r="F907" i="9"/>
  <c r="G907" i="9" l="1"/>
  <c r="L908" i="9" l="1"/>
  <c r="H907" i="9"/>
  <c r="I907" i="9" s="1"/>
  <c r="M908" i="9" l="1"/>
  <c r="N908" i="9" s="1"/>
  <c r="O908" i="9"/>
  <c r="E908" i="9" s="1"/>
  <c r="B908" i="9"/>
  <c r="P908" i="9" l="1"/>
  <c r="C908" i="9"/>
  <c r="D908" i="9" l="1"/>
  <c r="Q908" i="9" l="1"/>
  <c r="R908" i="9" s="1"/>
  <c r="F908" i="9"/>
  <c r="G908" i="9" l="1"/>
  <c r="L909" i="9" l="1"/>
  <c r="H908" i="9"/>
  <c r="I908" i="9" s="1"/>
  <c r="O909" i="9" l="1"/>
  <c r="E909" i="9" s="1"/>
  <c r="B909" i="9"/>
  <c r="M909" i="9"/>
  <c r="N909" i="9" s="1"/>
  <c r="C909" i="9" l="1"/>
  <c r="P909" i="9"/>
  <c r="D909" i="9" l="1"/>
  <c r="Q909" i="9" l="1"/>
  <c r="R909" i="9" s="1"/>
  <c r="F909" i="9"/>
  <c r="G909" i="9" l="1"/>
  <c r="L910" i="9" l="1"/>
  <c r="H909" i="9"/>
  <c r="I909" i="9" s="1"/>
  <c r="O910" i="9" l="1"/>
  <c r="E910" i="9" s="1"/>
  <c r="M910" i="9"/>
  <c r="N910" i="9" s="1"/>
  <c r="B910" i="9"/>
  <c r="P910" i="9" l="1"/>
  <c r="C910" i="9"/>
  <c r="D910" i="9" l="1"/>
  <c r="Q910" i="9" l="1"/>
  <c r="R910" i="9" s="1"/>
  <c r="F910" i="9"/>
  <c r="G910" i="9" l="1"/>
  <c r="L911" i="9" l="1"/>
  <c r="H910" i="9"/>
  <c r="I910" i="9" s="1"/>
  <c r="O911" i="9" l="1"/>
  <c r="E911" i="9" s="1"/>
  <c r="B911" i="9"/>
  <c r="M911" i="9"/>
  <c r="N911" i="9" s="1"/>
  <c r="P911" i="9" l="1"/>
  <c r="C911" i="9"/>
  <c r="D911" i="9" l="1"/>
  <c r="Q911" i="9" l="1"/>
  <c r="R911" i="9" s="1"/>
  <c r="F911" i="9"/>
  <c r="G911" i="9" l="1"/>
  <c r="L912" i="9" l="1"/>
  <c r="H911" i="9"/>
  <c r="I911" i="9" s="1"/>
  <c r="O912" i="9" l="1"/>
  <c r="E912" i="9" s="1"/>
  <c r="B912" i="9"/>
  <c r="M912" i="9"/>
  <c r="N912" i="9" s="1"/>
  <c r="P912" i="9" l="1"/>
  <c r="C912" i="9"/>
  <c r="D912" i="9" l="1"/>
  <c r="Q912" i="9" l="1"/>
  <c r="R912" i="9" s="1"/>
  <c r="F912" i="9"/>
  <c r="G912" i="9" l="1"/>
  <c r="L913" i="9" l="1"/>
  <c r="H912" i="9"/>
  <c r="I912" i="9" s="1"/>
  <c r="O913" i="9" l="1"/>
  <c r="E913" i="9" s="1"/>
  <c r="M913" i="9"/>
  <c r="N913" i="9" s="1"/>
  <c r="B913" i="9"/>
  <c r="C913" i="9" l="1"/>
  <c r="P913" i="9"/>
  <c r="D913" i="9" l="1"/>
  <c r="Q913" i="9" l="1"/>
  <c r="R913" i="9" s="1"/>
  <c r="F913" i="9"/>
  <c r="G913" i="9" l="1"/>
  <c r="L914" i="9" l="1"/>
  <c r="H913" i="9"/>
  <c r="I913" i="9" s="1"/>
  <c r="O914" i="9" l="1"/>
  <c r="E914" i="9" s="1"/>
  <c r="B914" i="9"/>
  <c r="M914" i="9"/>
  <c r="N914" i="9" s="1"/>
  <c r="P914" i="9" l="1"/>
  <c r="C914" i="9"/>
  <c r="D914" i="9" l="1"/>
  <c r="Q914" i="9" l="1"/>
  <c r="R914" i="9" s="1"/>
  <c r="F914" i="9"/>
  <c r="G914" i="9" l="1"/>
  <c r="L915" i="9" l="1"/>
  <c r="H914" i="9"/>
  <c r="I914" i="9" s="1"/>
  <c r="O915" i="9" l="1"/>
  <c r="E915" i="9" s="1"/>
  <c r="M915" i="9"/>
  <c r="N915" i="9" s="1"/>
  <c r="B915" i="9"/>
  <c r="C915" i="9" l="1"/>
  <c r="P915" i="9"/>
  <c r="D915" i="9" l="1"/>
  <c r="Q915" i="9" l="1"/>
  <c r="R915" i="9" s="1"/>
  <c r="F915" i="9"/>
  <c r="G915" i="9" l="1"/>
  <c r="L916" i="9" l="1"/>
  <c r="H915" i="9"/>
  <c r="I915" i="9" s="1"/>
  <c r="M916" i="9" l="1"/>
  <c r="N916" i="9" s="1"/>
  <c r="O916" i="9"/>
  <c r="E916" i="9" s="1"/>
  <c r="B916" i="9"/>
  <c r="P916" i="9" l="1"/>
  <c r="C916" i="9"/>
  <c r="D916" i="9" l="1"/>
  <c r="Q916" i="9" l="1"/>
  <c r="R916" i="9" s="1"/>
  <c r="F916" i="9"/>
  <c r="G916" i="9" l="1"/>
  <c r="L917" i="9" l="1"/>
  <c r="H916" i="9"/>
  <c r="I916" i="9" s="1"/>
  <c r="M917" i="9" l="1"/>
  <c r="N917" i="9" s="1"/>
  <c r="O917" i="9"/>
  <c r="E917" i="9" s="1"/>
  <c r="B917" i="9"/>
  <c r="P917" i="9" l="1"/>
  <c r="C917" i="9"/>
  <c r="D917" i="9" l="1"/>
  <c r="Q917" i="9" l="1"/>
  <c r="R917" i="9" s="1"/>
  <c r="F917" i="9"/>
  <c r="G917" i="9" l="1"/>
  <c r="L918" i="9" l="1"/>
  <c r="H917" i="9"/>
  <c r="I917" i="9" s="1"/>
  <c r="O918" i="9" l="1"/>
  <c r="E918" i="9" s="1"/>
  <c r="M918" i="9"/>
  <c r="N918" i="9" s="1"/>
  <c r="B918" i="9"/>
  <c r="P918" i="9" l="1"/>
  <c r="C918" i="9"/>
  <c r="D918" i="9" l="1"/>
  <c r="Q918" i="9" l="1"/>
  <c r="R918" i="9" s="1"/>
  <c r="F918" i="9"/>
  <c r="G918" i="9" l="1"/>
  <c r="L919" i="9" l="1"/>
  <c r="H918" i="9"/>
  <c r="I918" i="9" s="1"/>
  <c r="M919" i="9" l="1"/>
  <c r="N919" i="9" s="1"/>
  <c r="O919" i="9"/>
  <c r="E919" i="9" s="1"/>
  <c r="B919" i="9"/>
  <c r="C919" i="9" l="1"/>
  <c r="P919" i="9"/>
  <c r="D919" i="9" l="1"/>
  <c r="Q919" i="9" l="1"/>
  <c r="R919" i="9" s="1"/>
  <c r="F919" i="9"/>
  <c r="G919" i="9" l="1"/>
  <c r="L920" i="9" l="1"/>
  <c r="H919" i="9"/>
  <c r="I919" i="9" s="1"/>
  <c r="O920" i="9" l="1"/>
  <c r="E920" i="9" s="1"/>
  <c r="M920" i="9"/>
  <c r="N920" i="9" s="1"/>
  <c r="B920" i="9"/>
  <c r="P920" i="9" l="1"/>
  <c r="C920" i="9"/>
  <c r="D920" i="9" l="1"/>
  <c r="Q920" i="9" l="1"/>
  <c r="R920" i="9" s="1"/>
  <c r="F920" i="9"/>
  <c r="G920" i="9" l="1"/>
  <c r="L921" i="9" l="1"/>
  <c r="H920" i="9"/>
  <c r="I920" i="9" s="1"/>
  <c r="B921" i="9" l="1"/>
  <c r="O921" i="9"/>
  <c r="E921" i="9" s="1"/>
  <c r="M921" i="9"/>
  <c r="N921" i="9" s="1"/>
  <c r="C921" i="9" l="1"/>
  <c r="P921" i="9"/>
  <c r="D921" i="9" l="1"/>
  <c r="Q921" i="9" l="1"/>
  <c r="R921" i="9" s="1"/>
  <c r="F921" i="9"/>
  <c r="G921" i="9" l="1"/>
  <c r="L922" i="9" l="1"/>
  <c r="H921" i="9"/>
  <c r="I921" i="9" s="1"/>
  <c r="B922" i="9" l="1"/>
  <c r="M922" i="9"/>
  <c r="N922" i="9" s="1"/>
  <c r="O922" i="9"/>
  <c r="E922" i="9" s="1"/>
  <c r="C922" i="9" l="1"/>
  <c r="P922" i="9"/>
  <c r="D922" i="9" l="1"/>
  <c r="Q922" i="9" l="1"/>
  <c r="R922" i="9" s="1"/>
  <c r="F922" i="9"/>
  <c r="G922" i="9" l="1"/>
  <c r="L923" i="9" l="1"/>
  <c r="H922" i="9"/>
  <c r="I922" i="9" s="1"/>
  <c r="B923" i="9" l="1"/>
  <c r="O923" i="9"/>
  <c r="E923" i="9" s="1"/>
  <c r="M923" i="9"/>
  <c r="N923" i="9" s="1"/>
  <c r="C923" i="9" l="1"/>
  <c r="P923" i="9"/>
  <c r="D923" i="9" l="1"/>
  <c r="Q923" i="9" l="1"/>
  <c r="R923" i="9" s="1"/>
  <c r="F923" i="9"/>
  <c r="G923" i="9" l="1"/>
  <c r="L924" i="9" l="1"/>
  <c r="H923" i="9"/>
  <c r="I923" i="9" s="1"/>
  <c r="O924" i="9" l="1"/>
  <c r="E924" i="9" s="1"/>
  <c r="M924" i="9"/>
  <c r="N924" i="9" s="1"/>
  <c r="B924" i="9"/>
  <c r="C924" i="9" l="1"/>
  <c r="P924" i="9"/>
  <c r="D924" i="9" l="1"/>
  <c r="Q924" i="9" l="1"/>
  <c r="R924" i="9" s="1"/>
  <c r="F924" i="9"/>
  <c r="G924" i="9" l="1"/>
  <c r="L925" i="9" l="1"/>
  <c r="H924" i="9"/>
  <c r="I924" i="9" s="1"/>
  <c r="M925" i="9" l="1"/>
  <c r="N925" i="9" s="1"/>
  <c r="B925" i="9"/>
  <c r="O925" i="9"/>
  <c r="E925" i="9" s="1"/>
  <c r="C925" i="9" l="1"/>
  <c r="P925" i="9"/>
  <c r="D925" i="9" l="1"/>
  <c r="Q925" i="9" l="1"/>
  <c r="R925" i="9" s="1"/>
  <c r="F925" i="9"/>
  <c r="G925" i="9" l="1"/>
  <c r="L926" i="9" l="1"/>
  <c r="H925" i="9"/>
  <c r="I925" i="9" s="1"/>
  <c r="B926" i="9" l="1"/>
  <c r="M926" i="9"/>
  <c r="N926" i="9" s="1"/>
  <c r="O926" i="9"/>
  <c r="E926" i="9" s="1"/>
  <c r="P926" i="9" l="1"/>
  <c r="C926" i="9"/>
  <c r="D926" i="9" l="1"/>
  <c r="Q926" i="9" l="1"/>
  <c r="R926" i="9" s="1"/>
  <c r="F926" i="9"/>
  <c r="G926" i="9" l="1"/>
  <c r="L927" i="9" l="1"/>
  <c r="H926" i="9"/>
  <c r="I926" i="9" s="1"/>
  <c r="B927" i="9" l="1"/>
  <c r="M927" i="9"/>
  <c r="N927" i="9" s="1"/>
  <c r="O927" i="9"/>
  <c r="E927" i="9" s="1"/>
  <c r="P927" i="9" l="1"/>
  <c r="C927" i="9"/>
  <c r="D927" i="9" l="1"/>
  <c r="Q927" i="9" l="1"/>
  <c r="R927" i="9" s="1"/>
  <c r="F927" i="9"/>
  <c r="G927" i="9" l="1"/>
  <c r="L928" i="9" l="1"/>
  <c r="H927" i="9"/>
  <c r="I927" i="9" s="1"/>
  <c r="B928" i="9" l="1"/>
  <c r="O928" i="9"/>
  <c r="E928" i="9" s="1"/>
  <c r="M928" i="9"/>
  <c r="N928" i="9" s="1"/>
  <c r="C928" i="9" l="1"/>
  <c r="P928" i="9"/>
  <c r="D928" i="9" l="1"/>
  <c r="Q928" i="9" l="1"/>
  <c r="R928" i="9" s="1"/>
  <c r="F928" i="9"/>
  <c r="G928" i="9" l="1"/>
  <c r="L929" i="9" l="1"/>
  <c r="H928" i="9"/>
  <c r="I928" i="9" s="1"/>
  <c r="O929" i="9" l="1"/>
  <c r="E929" i="9" s="1"/>
  <c r="M929" i="9"/>
  <c r="N929" i="9" s="1"/>
  <c r="B929" i="9"/>
  <c r="C929" i="9" l="1"/>
  <c r="P929" i="9"/>
  <c r="D929" i="9" l="1"/>
  <c r="Q929" i="9" l="1"/>
  <c r="R929" i="9" s="1"/>
  <c r="F929" i="9"/>
  <c r="G929" i="9" l="1"/>
  <c r="L930" i="9" l="1"/>
  <c r="H929" i="9"/>
  <c r="I929" i="9" s="1"/>
  <c r="B930" i="9" l="1"/>
  <c r="O930" i="9"/>
  <c r="E930" i="9" s="1"/>
  <c r="M930" i="9"/>
  <c r="N930" i="9" s="1"/>
  <c r="C930" i="9" l="1"/>
  <c r="P930" i="9"/>
  <c r="D930" i="9" l="1"/>
  <c r="Q930" i="9" l="1"/>
  <c r="R930" i="9" s="1"/>
  <c r="F930" i="9"/>
  <c r="G930" i="9" l="1"/>
  <c r="L931" i="9" l="1"/>
  <c r="H930" i="9"/>
  <c r="I930" i="9" s="1"/>
  <c r="B931" i="9" l="1"/>
  <c r="O931" i="9"/>
  <c r="E931" i="9" s="1"/>
  <c r="M931" i="9"/>
  <c r="N931" i="9" s="1"/>
  <c r="P931" i="9" l="1"/>
  <c r="C931" i="9"/>
  <c r="D931" i="9" l="1"/>
  <c r="Q931" i="9" l="1"/>
  <c r="R931" i="9" s="1"/>
  <c r="F931" i="9"/>
  <c r="G931" i="9" l="1"/>
  <c r="L932" i="9" l="1"/>
  <c r="H931" i="9"/>
  <c r="I931" i="9" s="1"/>
  <c r="B932" i="9" l="1"/>
  <c r="O932" i="9"/>
  <c r="E932" i="9" s="1"/>
  <c r="M932" i="9"/>
  <c r="N932" i="9" s="1"/>
  <c r="P932" i="9" l="1"/>
  <c r="C932" i="9"/>
  <c r="D932" i="9" l="1"/>
  <c r="Q932" i="9" l="1"/>
  <c r="R932" i="9" s="1"/>
  <c r="F932" i="9"/>
  <c r="G932" i="9" l="1"/>
  <c r="L933" i="9" l="1"/>
  <c r="H932" i="9"/>
  <c r="I932" i="9" s="1"/>
  <c r="M933" i="9" l="1"/>
  <c r="N933" i="9" s="1"/>
  <c r="O933" i="9"/>
  <c r="E933" i="9" s="1"/>
  <c r="B933" i="9"/>
  <c r="P933" i="9" l="1"/>
  <c r="C933" i="9"/>
  <c r="D933" i="9" l="1"/>
  <c r="Q933" i="9" l="1"/>
  <c r="R933" i="9" s="1"/>
  <c r="F933" i="9"/>
  <c r="G933" i="9" l="1"/>
  <c r="L934" i="9" l="1"/>
  <c r="H933" i="9"/>
  <c r="I933" i="9" s="1"/>
  <c r="O934" i="9" l="1"/>
  <c r="E934" i="9" s="1"/>
  <c r="M934" i="9"/>
  <c r="N934" i="9" s="1"/>
  <c r="B934" i="9"/>
  <c r="P934" i="9" l="1"/>
  <c r="C934" i="9"/>
  <c r="D934" i="9" l="1"/>
  <c r="Q934" i="9" l="1"/>
  <c r="R934" i="9" s="1"/>
  <c r="F934" i="9"/>
  <c r="G934" i="9" l="1"/>
  <c r="L935" i="9" l="1"/>
  <c r="H934" i="9"/>
  <c r="I934" i="9" s="1"/>
  <c r="O935" i="9" l="1"/>
  <c r="E935" i="9" s="1"/>
  <c r="B935" i="9"/>
  <c r="M935" i="9"/>
  <c r="N935" i="9" s="1"/>
  <c r="C935" i="9" l="1"/>
  <c r="P935" i="9"/>
  <c r="D935" i="9" l="1"/>
  <c r="Q935" i="9" l="1"/>
  <c r="R935" i="9" s="1"/>
  <c r="F935" i="9"/>
  <c r="G935" i="9" l="1"/>
  <c r="L936" i="9" l="1"/>
  <c r="H935" i="9"/>
  <c r="I935" i="9" s="1"/>
  <c r="B936" i="9" l="1"/>
  <c r="O936" i="9"/>
  <c r="E936" i="9" s="1"/>
  <c r="M936" i="9"/>
  <c r="N936" i="9" s="1"/>
  <c r="P936" i="9" l="1"/>
  <c r="C936" i="9"/>
  <c r="D936" i="9" l="1"/>
  <c r="Q936" i="9" l="1"/>
  <c r="R936" i="9" s="1"/>
  <c r="F936" i="9"/>
  <c r="G936" i="9" l="1"/>
  <c r="L937" i="9" l="1"/>
  <c r="H936" i="9"/>
  <c r="I936" i="9" s="1"/>
  <c r="O937" i="9" l="1"/>
  <c r="E937" i="9" s="1"/>
  <c r="M937" i="9"/>
  <c r="N937" i="9" s="1"/>
  <c r="B937" i="9"/>
  <c r="P937" i="9" l="1"/>
  <c r="C937" i="9"/>
  <c r="D937" i="9" l="1"/>
  <c r="Q937" i="9" l="1"/>
  <c r="R937" i="9" s="1"/>
  <c r="F937" i="9"/>
  <c r="G937" i="9" l="1"/>
  <c r="L938" i="9" l="1"/>
  <c r="H937" i="9"/>
  <c r="I937" i="9" s="1"/>
  <c r="O938" i="9" l="1"/>
  <c r="E938" i="9" s="1"/>
  <c r="M938" i="9"/>
  <c r="N938" i="9" s="1"/>
  <c r="B938" i="9"/>
  <c r="P938" i="9" l="1"/>
  <c r="C938" i="9"/>
  <c r="D938" i="9" l="1"/>
  <c r="Q938" i="9" l="1"/>
  <c r="R938" i="9" s="1"/>
  <c r="F938" i="9"/>
  <c r="G938" i="9" l="1"/>
  <c r="L939" i="9" l="1"/>
  <c r="H938" i="9"/>
  <c r="I938" i="9" s="1"/>
  <c r="B939" i="9" l="1"/>
  <c r="M939" i="9"/>
  <c r="N939" i="9" s="1"/>
  <c r="O939" i="9"/>
  <c r="E939" i="9" s="1"/>
  <c r="C939" i="9" l="1"/>
  <c r="P939" i="9"/>
  <c r="D939" i="9" l="1"/>
  <c r="Q939" i="9" l="1"/>
  <c r="R939" i="9" s="1"/>
  <c r="F939" i="9"/>
  <c r="G939" i="9" l="1"/>
  <c r="L940" i="9" l="1"/>
  <c r="H939" i="9"/>
  <c r="I939" i="9" s="1"/>
  <c r="M940" i="9" l="1"/>
  <c r="N940" i="9" s="1"/>
  <c r="B940" i="9"/>
  <c r="O940" i="9"/>
  <c r="E940" i="9" s="1"/>
  <c r="C940" i="9" l="1"/>
  <c r="P940" i="9"/>
  <c r="D940" i="9" l="1"/>
  <c r="Q940" i="9" l="1"/>
  <c r="R940" i="9" s="1"/>
  <c r="F940" i="9"/>
  <c r="G940" i="9" l="1"/>
  <c r="L941" i="9" l="1"/>
  <c r="H940" i="9"/>
  <c r="I940" i="9" s="1"/>
  <c r="O941" i="9" l="1"/>
  <c r="E941" i="9" s="1"/>
  <c r="M941" i="9"/>
  <c r="N941" i="9" s="1"/>
  <c r="B941" i="9"/>
  <c r="C941" i="9" l="1"/>
  <c r="P941" i="9"/>
  <c r="D941" i="9" l="1"/>
  <c r="Q941" i="9" l="1"/>
  <c r="R941" i="9" s="1"/>
  <c r="F941" i="9"/>
  <c r="G941" i="9" l="1"/>
  <c r="L942" i="9" l="1"/>
  <c r="H941" i="9"/>
  <c r="I941" i="9" s="1"/>
  <c r="B942" i="9" l="1"/>
  <c r="M942" i="9"/>
  <c r="N942" i="9" s="1"/>
  <c r="O942" i="9"/>
  <c r="E942" i="9" s="1"/>
  <c r="P942" i="9" l="1"/>
  <c r="C942" i="9"/>
  <c r="D942" i="9" l="1"/>
  <c r="Q942" i="9" l="1"/>
  <c r="R942" i="9" s="1"/>
  <c r="F942" i="9"/>
  <c r="G942" i="9" l="1"/>
  <c r="L943" i="9" l="1"/>
  <c r="H942" i="9"/>
  <c r="I942" i="9" s="1"/>
  <c r="B943" i="9" l="1"/>
  <c r="O943" i="9"/>
  <c r="E943" i="9" s="1"/>
  <c r="M943" i="9"/>
  <c r="N943" i="9" s="1"/>
  <c r="P943" i="9" l="1"/>
  <c r="C943" i="9"/>
  <c r="D943" i="9" l="1"/>
  <c r="Q943" i="9" l="1"/>
  <c r="R943" i="9" s="1"/>
  <c r="F943" i="9"/>
  <c r="G943" i="9" l="1"/>
  <c r="L944" i="9" l="1"/>
  <c r="H943" i="9"/>
  <c r="I943" i="9" s="1"/>
  <c r="B944" i="9" l="1"/>
  <c r="O944" i="9"/>
  <c r="E944" i="9" s="1"/>
  <c r="M944" i="9"/>
  <c r="N944" i="9" s="1"/>
  <c r="C944" i="9" l="1"/>
  <c r="P944" i="9"/>
  <c r="D944" i="9" l="1"/>
  <c r="Q944" i="9" l="1"/>
  <c r="R944" i="9" s="1"/>
  <c r="F944" i="9"/>
  <c r="G944" i="9" l="1"/>
  <c r="L945" i="9" l="1"/>
  <c r="H944" i="9"/>
  <c r="I944" i="9" s="1"/>
  <c r="B945" i="9" l="1"/>
  <c r="M945" i="9"/>
  <c r="N945" i="9" s="1"/>
  <c r="O945" i="9"/>
  <c r="E945" i="9" s="1"/>
  <c r="C945" i="9" l="1"/>
  <c r="P945" i="9"/>
  <c r="D945" i="9" l="1"/>
  <c r="Q945" i="9" l="1"/>
  <c r="R945" i="9" s="1"/>
  <c r="F945" i="9"/>
  <c r="G945" i="9" l="1"/>
  <c r="L946" i="9" l="1"/>
  <c r="H945" i="9"/>
  <c r="I945" i="9" s="1"/>
  <c r="O946" i="9" l="1"/>
  <c r="E946" i="9" s="1"/>
  <c r="B946" i="9"/>
  <c r="M946" i="9"/>
  <c r="N946" i="9" s="1"/>
  <c r="P946" i="9" l="1"/>
  <c r="C946" i="9"/>
  <c r="D946" i="9" l="1"/>
  <c r="Q946" i="9" l="1"/>
  <c r="R946" i="9" s="1"/>
  <c r="F946" i="9"/>
  <c r="G946" i="9" l="1"/>
  <c r="L947" i="9" l="1"/>
  <c r="H946" i="9"/>
  <c r="I946" i="9" s="1"/>
  <c r="O947" i="9" l="1"/>
  <c r="E947" i="9" s="1"/>
  <c r="B947" i="9"/>
  <c r="M947" i="9"/>
  <c r="N947" i="9" s="1"/>
  <c r="P947" i="9" l="1"/>
  <c r="C947" i="9"/>
  <c r="D947" i="9" l="1"/>
  <c r="Q947" i="9" l="1"/>
  <c r="R947" i="9" s="1"/>
  <c r="F947" i="9"/>
  <c r="G947" i="9" l="1"/>
  <c r="L948" i="9" l="1"/>
  <c r="H947" i="9"/>
  <c r="I947" i="9" s="1"/>
  <c r="O948" i="9" l="1"/>
  <c r="E948" i="9" s="1"/>
  <c r="M948" i="9"/>
  <c r="N948" i="9" s="1"/>
  <c r="B948" i="9"/>
  <c r="P948" i="9" l="1"/>
  <c r="C948" i="9"/>
  <c r="D948" i="9" l="1"/>
  <c r="Q948" i="9" l="1"/>
  <c r="R948" i="9" s="1"/>
  <c r="F948" i="9"/>
  <c r="G948" i="9" l="1"/>
  <c r="L949" i="9" l="1"/>
  <c r="H948" i="9"/>
  <c r="I948" i="9" s="1"/>
  <c r="B949" i="9" l="1"/>
  <c r="O949" i="9"/>
  <c r="E949" i="9" s="1"/>
  <c r="M949" i="9"/>
  <c r="N949" i="9" s="1"/>
  <c r="C949" i="9" l="1"/>
  <c r="P949" i="9"/>
  <c r="D949" i="9" l="1"/>
  <c r="Q949" i="9" l="1"/>
  <c r="R949" i="9" s="1"/>
  <c r="F949" i="9"/>
  <c r="G949" i="9" l="1"/>
  <c r="L950" i="9" l="1"/>
  <c r="H949" i="9"/>
  <c r="I949" i="9" s="1"/>
  <c r="O950" i="9" l="1"/>
  <c r="E950" i="9" s="1"/>
  <c r="M950" i="9"/>
  <c r="N950" i="9" s="1"/>
  <c r="B950" i="9"/>
  <c r="P950" i="9" l="1"/>
  <c r="C950" i="9"/>
  <c r="D950" i="9" l="1"/>
  <c r="Q950" i="9" l="1"/>
  <c r="R950" i="9" s="1"/>
  <c r="F950" i="9"/>
  <c r="G950" i="9" l="1"/>
  <c r="L951" i="9" l="1"/>
  <c r="H950" i="9"/>
  <c r="I950" i="9" s="1"/>
  <c r="B951" i="9" l="1"/>
  <c r="M951" i="9"/>
  <c r="N951" i="9" s="1"/>
  <c r="O951" i="9"/>
  <c r="E951" i="9" s="1"/>
  <c r="P951" i="9" l="1"/>
  <c r="C951" i="9"/>
  <c r="D951" i="9" l="1"/>
  <c r="Q951" i="9" l="1"/>
  <c r="R951" i="9" s="1"/>
  <c r="F951" i="9"/>
  <c r="G951" i="9" l="1"/>
  <c r="L952" i="9" l="1"/>
  <c r="H951" i="9"/>
  <c r="I951" i="9" s="1"/>
  <c r="M952" i="9" l="1"/>
  <c r="N952" i="9" s="1"/>
  <c r="B952" i="9"/>
  <c r="O952" i="9"/>
  <c r="E952" i="9" s="1"/>
  <c r="C952" i="9" l="1"/>
  <c r="P952" i="9"/>
  <c r="D952" i="9" l="1"/>
  <c r="Q952" i="9" l="1"/>
  <c r="R952" i="9" s="1"/>
  <c r="F952" i="9"/>
  <c r="G952" i="9" l="1"/>
  <c r="L953" i="9" l="1"/>
  <c r="H952" i="9"/>
  <c r="I952" i="9" s="1"/>
  <c r="O953" i="9" l="1"/>
  <c r="E953" i="9" s="1"/>
  <c r="B953" i="9"/>
  <c r="M953" i="9"/>
  <c r="N953" i="9" s="1"/>
  <c r="P953" i="9" l="1"/>
  <c r="C953" i="9"/>
  <c r="D953" i="9" l="1"/>
  <c r="Q953" i="9" l="1"/>
  <c r="R953" i="9" s="1"/>
  <c r="F953" i="9"/>
  <c r="G953" i="9" l="1"/>
  <c r="L954" i="9" l="1"/>
  <c r="H953" i="9"/>
  <c r="I953" i="9" s="1"/>
  <c r="B954" i="9" l="1"/>
  <c r="O954" i="9"/>
  <c r="E954" i="9" s="1"/>
  <c r="M954" i="9"/>
  <c r="N954" i="9" s="1"/>
  <c r="P954" i="9" l="1"/>
  <c r="C954" i="9"/>
  <c r="D954" i="9" l="1"/>
  <c r="Q954" i="9" l="1"/>
  <c r="R954" i="9" s="1"/>
  <c r="F954" i="9"/>
  <c r="G954" i="9" l="1"/>
  <c r="L955" i="9" l="1"/>
  <c r="H954" i="9"/>
  <c r="I954" i="9" s="1"/>
  <c r="M955" i="9" l="1"/>
  <c r="N955" i="9" s="1"/>
  <c r="B955" i="9"/>
  <c r="O955" i="9"/>
  <c r="E955" i="9" s="1"/>
  <c r="P955" i="9" l="1"/>
  <c r="C955" i="9"/>
  <c r="D955" i="9" l="1"/>
  <c r="Q955" i="9" l="1"/>
  <c r="R955" i="9" s="1"/>
  <c r="F955" i="9"/>
  <c r="G955" i="9" l="1"/>
  <c r="L956" i="9" l="1"/>
  <c r="H955" i="9"/>
  <c r="I955" i="9" s="1"/>
  <c r="O956" i="9" l="1"/>
  <c r="E956" i="9" s="1"/>
  <c r="B956" i="9"/>
  <c r="M956" i="9"/>
  <c r="N956" i="9" s="1"/>
  <c r="P956" i="9" l="1"/>
  <c r="C956" i="9"/>
  <c r="D956" i="9" l="1"/>
  <c r="Q956" i="9" l="1"/>
  <c r="R956" i="9" s="1"/>
  <c r="F956" i="9"/>
  <c r="G956" i="9" l="1"/>
  <c r="L957" i="9" l="1"/>
  <c r="H956" i="9"/>
  <c r="I956" i="9" s="1"/>
  <c r="M957" i="9" l="1"/>
  <c r="N957" i="9" s="1"/>
  <c r="O957" i="9"/>
  <c r="E957" i="9" s="1"/>
  <c r="B957" i="9"/>
  <c r="C957" i="9" l="1"/>
  <c r="P957" i="9"/>
  <c r="D957" i="9" l="1"/>
  <c r="Q957" i="9" l="1"/>
  <c r="R957" i="9" s="1"/>
  <c r="F957" i="9"/>
  <c r="G957" i="9" l="1"/>
  <c r="L958" i="9" l="1"/>
  <c r="H957" i="9"/>
  <c r="I957" i="9" s="1"/>
  <c r="B958" i="9" l="1"/>
  <c r="O958" i="9"/>
  <c r="E958" i="9" s="1"/>
  <c r="M958" i="9"/>
  <c r="N958" i="9" s="1"/>
  <c r="P958" i="9" l="1"/>
  <c r="C958" i="9"/>
  <c r="D958" i="9" l="1"/>
  <c r="Q958" i="9" l="1"/>
  <c r="R958" i="9" s="1"/>
  <c r="F958" i="9"/>
  <c r="G958" i="9" l="1"/>
  <c r="L959" i="9" l="1"/>
  <c r="H958" i="9"/>
  <c r="I958" i="9" s="1"/>
  <c r="B959" i="9" l="1"/>
  <c r="M959" i="9"/>
  <c r="N959" i="9" s="1"/>
  <c r="O959" i="9"/>
  <c r="E959" i="9" s="1"/>
  <c r="C959" i="9" l="1"/>
  <c r="P959" i="9"/>
  <c r="D959" i="9" l="1"/>
  <c r="Q959" i="9" l="1"/>
  <c r="R959" i="9" s="1"/>
  <c r="F959" i="9"/>
  <c r="G959" i="9" l="1"/>
  <c r="L960" i="9" l="1"/>
  <c r="H959" i="9"/>
  <c r="I959" i="9" s="1"/>
  <c r="O960" i="9" l="1"/>
  <c r="E960" i="9" s="1"/>
  <c r="M960" i="9"/>
  <c r="N960" i="9" s="1"/>
  <c r="B960" i="9"/>
  <c r="P960" i="9" l="1"/>
  <c r="C960" i="9"/>
  <c r="D960" i="9" l="1"/>
  <c r="Q960" i="9" l="1"/>
  <c r="R960" i="9" s="1"/>
  <c r="F960" i="9"/>
  <c r="G960" i="9" l="1"/>
  <c r="L961" i="9" l="1"/>
  <c r="H960" i="9"/>
  <c r="I960" i="9" s="1"/>
  <c r="M961" i="9" l="1"/>
  <c r="N961" i="9" s="1"/>
  <c r="B961" i="9"/>
  <c r="O961" i="9"/>
  <c r="E961" i="9" s="1"/>
  <c r="C961" i="9" l="1"/>
  <c r="P961" i="9"/>
  <c r="D961" i="9" l="1"/>
  <c r="Q961" i="9" l="1"/>
  <c r="R961" i="9" s="1"/>
  <c r="F961" i="9"/>
  <c r="G961" i="9" l="1"/>
  <c r="L962" i="9" l="1"/>
  <c r="H961" i="9"/>
  <c r="I961" i="9" s="1"/>
  <c r="B962" i="9" l="1"/>
  <c r="M962" i="9"/>
  <c r="N962" i="9" s="1"/>
  <c r="O962" i="9"/>
  <c r="E962" i="9" s="1"/>
  <c r="P962" i="9" l="1"/>
  <c r="C962" i="9"/>
  <c r="D962" i="9" l="1"/>
  <c r="Q962" i="9" l="1"/>
  <c r="R962" i="9" s="1"/>
  <c r="F962" i="9"/>
  <c r="G962" i="9" l="1"/>
  <c r="L963" i="9" l="1"/>
  <c r="H962" i="9"/>
  <c r="I962" i="9" s="1"/>
  <c r="M963" i="9" l="1"/>
  <c r="N963" i="9" s="1"/>
  <c r="O963" i="9"/>
  <c r="E963" i="9" s="1"/>
  <c r="B963" i="9"/>
  <c r="C963" i="9" l="1"/>
  <c r="P963" i="9"/>
  <c r="D963" i="9" l="1"/>
  <c r="Q963" i="9" l="1"/>
  <c r="R963" i="9" s="1"/>
  <c r="F963" i="9"/>
  <c r="G963" i="9" l="1"/>
  <c r="L964" i="9" l="1"/>
  <c r="H963" i="9"/>
  <c r="I963" i="9" s="1"/>
  <c r="B964" i="9" l="1"/>
  <c r="O964" i="9"/>
  <c r="E964" i="9" s="1"/>
  <c r="M964" i="9"/>
  <c r="N964" i="9" s="1"/>
  <c r="C964" i="9" l="1"/>
  <c r="P964" i="9"/>
  <c r="D964" i="9" l="1"/>
  <c r="Q964" i="9" l="1"/>
  <c r="R964" i="9" s="1"/>
  <c r="F964" i="9"/>
  <c r="G964" i="9" l="1"/>
  <c r="L965" i="9" l="1"/>
  <c r="H964" i="9"/>
  <c r="I964" i="9" s="1"/>
  <c r="O965" i="9" l="1"/>
  <c r="E965" i="9" s="1"/>
  <c r="B965" i="9"/>
  <c r="M965" i="9"/>
  <c r="N965" i="9" s="1"/>
  <c r="C965" i="9" l="1"/>
  <c r="P965" i="9"/>
  <c r="D965" i="9" l="1"/>
  <c r="Q965" i="9" l="1"/>
  <c r="R965" i="9" s="1"/>
  <c r="F965" i="9"/>
  <c r="G965" i="9" l="1"/>
  <c r="L966" i="9" l="1"/>
  <c r="H965" i="9"/>
  <c r="I965" i="9" s="1"/>
  <c r="M966" i="9" l="1"/>
  <c r="N966" i="9" s="1"/>
  <c r="O966" i="9"/>
  <c r="E966" i="9" s="1"/>
  <c r="B966" i="9"/>
  <c r="P966" i="9" l="1"/>
  <c r="C966" i="9"/>
  <c r="D966" i="9" l="1"/>
  <c r="Q966" i="9" l="1"/>
  <c r="R966" i="9" s="1"/>
  <c r="F966" i="9"/>
  <c r="G966" i="9" l="1"/>
  <c r="L967" i="9" l="1"/>
  <c r="H966" i="9"/>
  <c r="I966" i="9" s="1"/>
  <c r="O967" i="9" l="1"/>
  <c r="E967" i="9" s="1"/>
  <c r="M967" i="9"/>
  <c r="N967" i="9" s="1"/>
  <c r="B967" i="9"/>
  <c r="C967" i="9" l="1"/>
  <c r="P967" i="9"/>
  <c r="D967" i="9" l="1"/>
  <c r="Q967" i="9" l="1"/>
  <c r="R967" i="9" s="1"/>
  <c r="F967" i="9"/>
  <c r="G967" i="9" l="1"/>
  <c r="L968" i="9" l="1"/>
  <c r="H967" i="9"/>
  <c r="I967" i="9" s="1"/>
  <c r="M968" i="9" l="1"/>
  <c r="N968" i="9" s="1"/>
  <c r="B968" i="9"/>
  <c r="O968" i="9"/>
  <c r="E968" i="9" s="1"/>
  <c r="P968" i="9" l="1"/>
  <c r="C968" i="9"/>
  <c r="D968" i="9" l="1"/>
  <c r="Q968" i="9" l="1"/>
  <c r="R968" i="9" s="1"/>
  <c r="F968" i="9"/>
  <c r="G968" i="9" l="1"/>
  <c r="L969" i="9" l="1"/>
  <c r="H968" i="9"/>
  <c r="I968" i="9" s="1"/>
  <c r="O969" i="9" l="1"/>
  <c r="E969" i="9" s="1"/>
  <c r="B969" i="9"/>
  <c r="M969" i="9"/>
  <c r="N969" i="9" s="1"/>
  <c r="C969" i="9" l="1"/>
  <c r="P969" i="9"/>
  <c r="D969" i="9" l="1"/>
  <c r="Q969" i="9" l="1"/>
  <c r="R969" i="9" s="1"/>
  <c r="F969" i="9"/>
  <c r="G969" i="9" l="1"/>
  <c r="L970" i="9" l="1"/>
  <c r="H969" i="9"/>
  <c r="I969" i="9" s="1"/>
  <c r="M970" i="9" l="1"/>
  <c r="N970" i="9" s="1"/>
  <c r="O970" i="9"/>
  <c r="E970" i="9" s="1"/>
  <c r="B970" i="9"/>
  <c r="C970" i="9" l="1"/>
  <c r="P970" i="9"/>
  <c r="D970" i="9" l="1"/>
  <c r="Q970" i="9" l="1"/>
  <c r="R970" i="9" s="1"/>
  <c r="F970" i="9"/>
  <c r="G970" i="9" l="1"/>
  <c r="L971" i="9" l="1"/>
  <c r="H970" i="9"/>
  <c r="I970" i="9" s="1"/>
  <c r="B971" i="9" l="1"/>
  <c r="O971" i="9"/>
  <c r="E971" i="9" s="1"/>
  <c r="M971" i="9"/>
  <c r="N971" i="9" s="1"/>
  <c r="C971" i="9" l="1"/>
  <c r="P971" i="9"/>
  <c r="D971" i="9" l="1"/>
  <c r="Q971" i="9" l="1"/>
  <c r="R971" i="9" s="1"/>
  <c r="F971" i="9"/>
  <c r="G971" i="9" l="1"/>
  <c r="L972" i="9" l="1"/>
  <c r="H971" i="9"/>
  <c r="I971" i="9" s="1"/>
  <c r="B972" i="9" l="1"/>
  <c r="O972" i="9"/>
  <c r="E972" i="9" s="1"/>
  <c r="M972" i="9"/>
  <c r="N972" i="9" s="1"/>
  <c r="P972" i="9" l="1"/>
  <c r="C972" i="9"/>
  <c r="D972" i="9" l="1"/>
  <c r="Q972" i="9" l="1"/>
  <c r="R972" i="9" s="1"/>
  <c r="F972" i="9"/>
  <c r="G972" i="9" l="1"/>
  <c r="L973" i="9" l="1"/>
  <c r="H972" i="9"/>
  <c r="I972" i="9" s="1"/>
  <c r="O973" i="9" l="1"/>
  <c r="E973" i="9" s="1"/>
  <c r="M973" i="9"/>
  <c r="N973" i="9" s="1"/>
  <c r="B973" i="9"/>
  <c r="P973" i="9" l="1"/>
  <c r="C973" i="9"/>
  <c r="D973" i="9" l="1"/>
  <c r="Q973" i="9" l="1"/>
  <c r="R973" i="9" s="1"/>
  <c r="F973" i="9"/>
  <c r="G973" i="9" l="1"/>
  <c r="L974" i="9" l="1"/>
  <c r="H973" i="9"/>
  <c r="I973" i="9" s="1"/>
  <c r="B974" i="9" l="1"/>
  <c r="O974" i="9"/>
  <c r="E974" i="9" s="1"/>
  <c r="M974" i="9"/>
  <c r="N974" i="9" s="1"/>
  <c r="C974" i="9" l="1"/>
  <c r="P974" i="9"/>
  <c r="D974" i="9" l="1"/>
  <c r="Q974" i="9" l="1"/>
  <c r="R974" i="9" s="1"/>
  <c r="F974" i="9"/>
  <c r="G974" i="9" l="1"/>
  <c r="L975" i="9" l="1"/>
  <c r="H974" i="9"/>
  <c r="I974" i="9" s="1"/>
  <c r="B975" i="9" l="1"/>
  <c r="O975" i="9"/>
  <c r="E975" i="9" s="1"/>
  <c r="M975" i="9"/>
  <c r="N975" i="9" s="1"/>
  <c r="C975" i="9" l="1"/>
  <c r="P975" i="9"/>
  <c r="D975" i="9" l="1"/>
  <c r="Q975" i="9" l="1"/>
  <c r="R975" i="9" s="1"/>
  <c r="F975" i="9"/>
  <c r="G975" i="9" l="1"/>
  <c r="L976" i="9" l="1"/>
  <c r="H975" i="9"/>
  <c r="I975" i="9" s="1"/>
  <c r="B976" i="9" l="1"/>
  <c r="O976" i="9"/>
  <c r="E976" i="9" s="1"/>
  <c r="M976" i="9"/>
  <c r="N976" i="9" s="1"/>
  <c r="P976" i="9" l="1"/>
  <c r="C976" i="9"/>
  <c r="D976" i="9" l="1"/>
  <c r="Q976" i="9" l="1"/>
  <c r="R976" i="9" s="1"/>
  <c r="F976" i="9"/>
  <c r="G976" i="9" l="1"/>
  <c r="L977" i="9" l="1"/>
  <c r="H976" i="9"/>
  <c r="I976" i="9" s="1"/>
  <c r="M977" i="9" l="1"/>
  <c r="N977" i="9" s="1"/>
  <c r="B977" i="9"/>
  <c r="O977" i="9"/>
  <c r="E977" i="9" s="1"/>
  <c r="C977" i="9" l="1"/>
  <c r="P977" i="9"/>
  <c r="D977" i="9" l="1"/>
  <c r="Q977" i="9" l="1"/>
  <c r="R977" i="9" s="1"/>
  <c r="F977" i="9"/>
  <c r="G977" i="9" l="1"/>
  <c r="L978" i="9" l="1"/>
  <c r="H977" i="9"/>
  <c r="I977" i="9" s="1"/>
  <c r="B978" i="9" l="1"/>
  <c r="O978" i="9"/>
  <c r="E978" i="9" s="1"/>
  <c r="M978" i="9"/>
  <c r="N978" i="9" s="1"/>
  <c r="C978" i="9" l="1"/>
  <c r="P978" i="9"/>
  <c r="D978" i="9" l="1"/>
  <c r="Q978" i="9" l="1"/>
  <c r="R978" i="9" s="1"/>
  <c r="F978" i="9"/>
  <c r="G978" i="9" l="1"/>
  <c r="L979" i="9" l="1"/>
  <c r="H978" i="9"/>
  <c r="I978" i="9" s="1"/>
  <c r="B979" i="9" l="1"/>
  <c r="M979" i="9"/>
  <c r="N979" i="9" s="1"/>
  <c r="O979" i="9"/>
  <c r="E979" i="9" s="1"/>
  <c r="C979" i="9" l="1"/>
  <c r="P979" i="9"/>
  <c r="D979" i="9" l="1"/>
  <c r="Q979" i="9" l="1"/>
  <c r="R979" i="9" s="1"/>
  <c r="F979" i="9"/>
  <c r="G979" i="9" l="1"/>
  <c r="L980" i="9" l="1"/>
  <c r="H979" i="9"/>
  <c r="I979" i="9" s="1"/>
  <c r="B980" i="9" l="1"/>
  <c r="M980" i="9"/>
  <c r="N980" i="9" s="1"/>
  <c r="O980" i="9"/>
  <c r="E980" i="9" s="1"/>
  <c r="P980" i="9" l="1"/>
  <c r="C980" i="9"/>
  <c r="D980" i="9" l="1"/>
  <c r="Q980" i="9" l="1"/>
  <c r="R980" i="9" s="1"/>
  <c r="F980" i="9"/>
  <c r="G980" i="9" l="1"/>
  <c r="L981" i="9" l="1"/>
  <c r="H980" i="9"/>
  <c r="I980" i="9" s="1"/>
  <c r="O981" i="9" l="1"/>
  <c r="E981" i="9" s="1"/>
  <c r="B981" i="9"/>
  <c r="M981" i="9"/>
  <c r="N981" i="9" s="1"/>
  <c r="C981" i="9" l="1"/>
  <c r="P981" i="9"/>
  <c r="D981" i="9" l="1"/>
  <c r="Q981" i="9" l="1"/>
  <c r="R981" i="9" s="1"/>
  <c r="F981" i="9"/>
  <c r="G981" i="9" l="1"/>
  <c r="L982" i="9" l="1"/>
  <c r="H981" i="9"/>
  <c r="I981" i="9" s="1"/>
  <c r="B982" i="9" l="1"/>
  <c r="O982" i="9"/>
  <c r="E982" i="9" s="1"/>
  <c r="M982" i="9"/>
  <c r="N982" i="9" s="1"/>
  <c r="P982" i="9" l="1"/>
  <c r="C982" i="9"/>
  <c r="D982" i="9" l="1"/>
  <c r="Q982" i="9" l="1"/>
  <c r="R982" i="9" s="1"/>
  <c r="F982" i="9"/>
  <c r="G982" i="9" l="1"/>
  <c r="L983" i="9" l="1"/>
  <c r="H982" i="9"/>
  <c r="I982" i="9" s="1"/>
  <c r="B983" i="9" l="1"/>
  <c r="M983" i="9"/>
  <c r="N983" i="9" s="1"/>
  <c r="O983" i="9"/>
  <c r="E983" i="9" s="1"/>
  <c r="P983" i="9" l="1"/>
  <c r="C983" i="9"/>
  <c r="D983" i="9" l="1"/>
  <c r="Q983" i="9" l="1"/>
  <c r="R983" i="9" s="1"/>
  <c r="F983" i="9"/>
  <c r="G983" i="9" l="1"/>
  <c r="L984" i="9" l="1"/>
  <c r="H983" i="9"/>
  <c r="I983" i="9" s="1"/>
  <c r="B984" i="9" l="1"/>
  <c r="O984" i="9"/>
  <c r="E984" i="9" s="1"/>
  <c r="M984" i="9"/>
  <c r="N984" i="9" s="1"/>
  <c r="P984" i="9" l="1"/>
  <c r="C984" i="9"/>
  <c r="D984" i="9" l="1"/>
  <c r="Q984" i="9" l="1"/>
  <c r="R984" i="9" s="1"/>
  <c r="F984" i="9"/>
  <c r="G984" i="9" l="1"/>
  <c r="L985" i="9" l="1"/>
  <c r="H984" i="9"/>
  <c r="I984" i="9" s="1"/>
  <c r="O985" i="9" l="1"/>
  <c r="E985" i="9" s="1"/>
  <c r="B985" i="9"/>
  <c r="M985" i="9"/>
  <c r="N985" i="9" s="1"/>
  <c r="C985" i="9" l="1"/>
  <c r="P985" i="9"/>
  <c r="D985" i="9" l="1"/>
  <c r="Q985" i="9" l="1"/>
  <c r="R985" i="9" s="1"/>
  <c r="F985" i="9"/>
  <c r="G985" i="9" l="1"/>
  <c r="L986" i="9" l="1"/>
  <c r="H985" i="9"/>
  <c r="I985" i="9" s="1"/>
  <c r="B986" i="9" l="1"/>
  <c r="M986" i="9"/>
  <c r="N986" i="9" s="1"/>
  <c r="O986" i="9"/>
  <c r="E986" i="9" s="1"/>
  <c r="P986" i="9" l="1"/>
  <c r="C986" i="9"/>
  <c r="D986" i="9" l="1"/>
  <c r="Q986" i="9" l="1"/>
  <c r="R986" i="9" s="1"/>
  <c r="F986" i="9"/>
  <c r="G986" i="9" l="1"/>
  <c r="L987" i="9" l="1"/>
  <c r="H986" i="9"/>
  <c r="I986" i="9" s="1"/>
  <c r="B987" i="9" l="1"/>
  <c r="M987" i="9"/>
  <c r="N987" i="9" s="1"/>
  <c r="O987" i="9"/>
  <c r="E987" i="9" s="1"/>
  <c r="C987" i="9" l="1"/>
  <c r="P987" i="9"/>
  <c r="D987" i="9" l="1"/>
  <c r="Q987" i="9" l="1"/>
  <c r="R987" i="9" s="1"/>
  <c r="F987" i="9"/>
  <c r="G987" i="9" l="1"/>
  <c r="L988" i="9" l="1"/>
  <c r="H987" i="9"/>
  <c r="I987" i="9" s="1"/>
  <c r="B988" i="9" l="1"/>
  <c r="O988" i="9"/>
  <c r="E988" i="9" s="1"/>
  <c r="M988" i="9"/>
  <c r="N988" i="9" s="1"/>
  <c r="P988" i="9" l="1"/>
  <c r="C988" i="9"/>
  <c r="D988" i="9" l="1"/>
  <c r="Q988" i="9" l="1"/>
  <c r="R988" i="9" s="1"/>
  <c r="F988" i="9"/>
  <c r="G988" i="9" l="1"/>
  <c r="L989" i="9" l="1"/>
  <c r="H988" i="9"/>
  <c r="I988" i="9" s="1"/>
  <c r="B989" i="9" l="1"/>
  <c r="O989" i="9"/>
  <c r="E989" i="9" s="1"/>
  <c r="M989" i="9"/>
  <c r="N989" i="9" s="1"/>
  <c r="C989" i="9" l="1"/>
  <c r="P989" i="9"/>
  <c r="D989" i="9" l="1"/>
  <c r="Q989" i="9" l="1"/>
  <c r="R989" i="9" s="1"/>
  <c r="F989" i="9"/>
  <c r="G989" i="9" l="1"/>
  <c r="L990" i="9" l="1"/>
  <c r="H989" i="9"/>
  <c r="I989" i="9" s="1"/>
  <c r="B990" i="9" l="1"/>
  <c r="O990" i="9"/>
  <c r="E990" i="9" s="1"/>
  <c r="M990" i="9"/>
  <c r="N990" i="9" s="1"/>
  <c r="P990" i="9" l="1"/>
  <c r="C990" i="9"/>
  <c r="D990" i="9" l="1"/>
  <c r="Q990" i="9" l="1"/>
  <c r="R990" i="9" s="1"/>
  <c r="F990" i="9"/>
  <c r="G990" i="9" l="1"/>
  <c r="L991" i="9" l="1"/>
  <c r="H990" i="9"/>
  <c r="I990" i="9" s="1"/>
  <c r="O991" i="9" l="1"/>
  <c r="E991" i="9" s="1"/>
  <c r="M991" i="9"/>
  <c r="N991" i="9" s="1"/>
  <c r="B991" i="9"/>
  <c r="C991" i="9" l="1"/>
  <c r="P991" i="9"/>
  <c r="D991" i="9" l="1"/>
  <c r="Q991" i="9" l="1"/>
  <c r="R991" i="9" s="1"/>
  <c r="F991" i="9"/>
  <c r="G991" i="9" l="1"/>
  <c r="L992" i="9" l="1"/>
  <c r="H991" i="9"/>
  <c r="I991" i="9" s="1"/>
  <c r="B992" i="9" l="1"/>
  <c r="O992" i="9"/>
  <c r="E992" i="9" s="1"/>
  <c r="M992" i="9"/>
  <c r="N992" i="9" s="1"/>
  <c r="P992" i="9" l="1"/>
  <c r="C992" i="9"/>
  <c r="D992" i="9" l="1"/>
  <c r="Q992" i="9" l="1"/>
  <c r="R992" i="9" s="1"/>
  <c r="F992" i="9"/>
  <c r="G992" i="9" l="1"/>
  <c r="L993" i="9" l="1"/>
  <c r="H992" i="9"/>
  <c r="I992" i="9" s="1"/>
  <c r="O993" i="9" l="1"/>
  <c r="E993" i="9" s="1"/>
  <c r="M993" i="9"/>
  <c r="N993" i="9" s="1"/>
  <c r="B993" i="9"/>
  <c r="P993" i="9" l="1"/>
  <c r="C993" i="9"/>
  <c r="D993" i="9" l="1"/>
  <c r="Q993" i="9" l="1"/>
  <c r="R993" i="9" s="1"/>
  <c r="F993" i="9"/>
  <c r="G993" i="9" l="1"/>
  <c r="L994" i="9" l="1"/>
  <c r="H993" i="9"/>
  <c r="I993" i="9" s="1"/>
  <c r="B994" i="9" l="1"/>
  <c r="M994" i="9"/>
  <c r="N994" i="9" s="1"/>
  <c r="O994" i="9"/>
  <c r="E994" i="9" s="1"/>
  <c r="C994" i="9" l="1"/>
  <c r="P994" i="9"/>
  <c r="D994" i="9" l="1"/>
  <c r="Q994" i="9" l="1"/>
  <c r="R994" i="9" s="1"/>
  <c r="F994" i="9"/>
  <c r="G994" i="9" l="1"/>
  <c r="L995" i="9" l="1"/>
  <c r="H994" i="9"/>
  <c r="I994" i="9" s="1"/>
  <c r="M995" i="9" l="1"/>
  <c r="N995" i="9" s="1"/>
  <c r="B995" i="9"/>
  <c r="O995" i="9"/>
  <c r="E995" i="9" s="1"/>
  <c r="P995" i="9" l="1"/>
  <c r="C995" i="9"/>
  <c r="D995" i="9" l="1"/>
  <c r="Q995" i="9" l="1"/>
  <c r="R995" i="9" s="1"/>
  <c r="F995" i="9"/>
  <c r="G995" i="9" l="1"/>
  <c r="L996" i="9" l="1"/>
  <c r="H995" i="9"/>
  <c r="I995" i="9" s="1"/>
  <c r="M996" i="9" l="1"/>
  <c r="N996" i="9" s="1"/>
  <c r="B996" i="9"/>
  <c r="O996" i="9"/>
  <c r="E996" i="9" s="1"/>
  <c r="C996" i="9" l="1"/>
  <c r="P996" i="9"/>
  <c r="D996" i="9" l="1"/>
  <c r="Q996" i="9" l="1"/>
  <c r="R996" i="9" s="1"/>
  <c r="F996" i="9"/>
  <c r="G996" i="9" l="1"/>
  <c r="L997" i="9" l="1"/>
  <c r="H996" i="9"/>
  <c r="I996" i="9" s="1"/>
  <c r="O997" i="9" l="1"/>
  <c r="E997" i="9" s="1"/>
  <c r="B997" i="9"/>
  <c r="M997" i="9"/>
  <c r="N997" i="9" s="1"/>
  <c r="C997" i="9" l="1"/>
  <c r="P997" i="9"/>
  <c r="D997" i="9" l="1"/>
  <c r="Q997" i="9" l="1"/>
  <c r="R997" i="9" s="1"/>
  <c r="F997" i="9"/>
  <c r="G997" i="9" l="1"/>
  <c r="L998" i="9" l="1"/>
  <c r="H997" i="9"/>
  <c r="I23" i="9" l="1"/>
  <c r="I997" i="9"/>
  <c r="B998" i="9"/>
  <c r="M998" i="9"/>
  <c r="N998" i="9" s="1"/>
  <c r="O998" i="9"/>
  <c r="E998" i="9" s="1"/>
  <c r="P998" i="9" l="1"/>
  <c r="C998" i="9"/>
  <c r="D998" i="9" l="1"/>
  <c r="Q998" i="9" l="1"/>
  <c r="R998" i="9" s="1"/>
  <c r="F998" i="9"/>
  <c r="G998" i="9" l="1"/>
  <c r="L999" i="9" l="1"/>
  <c r="H998" i="9"/>
  <c r="I998" i="9" s="1"/>
  <c r="O999" i="9" l="1"/>
  <c r="E999" i="9" s="1"/>
  <c r="B999" i="9"/>
  <c r="M999" i="9"/>
  <c r="N999" i="9" s="1"/>
  <c r="P999" i="9" l="1"/>
  <c r="C999" i="9"/>
  <c r="D999" i="9" l="1"/>
  <c r="Q999" i="9" l="1"/>
  <c r="R999" i="9" s="1"/>
  <c r="F999" i="9"/>
  <c r="G999" i="9" l="1"/>
  <c r="L1000" i="9" l="1"/>
  <c r="H999" i="9"/>
  <c r="I999" i="9" s="1"/>
  <c r="B1000" i="9" l="1"/>
  <c r="O1000" i="9"/>
  <c r="E1000" i="9" s="1"/>
  <c r="M1000" i="9"/>
  <c r="N1000" i="9" s="1"/>
  <c r="P1000" i="9" l="1"/>
  <c r="C1000" i="9"/>
  <c r="D1000" i="9" l="1"/>
  <c r="Q1000" i="9" l="1"/>
  <c r="R1000" i="9" s="1"/>
  <c r="F1000" i="9"/>
  <c r="G1000" i="9" l="1"/>
  <c r="L1001" i="9" l="1"/>
  <c r="H1000" i="9"/>
  <c r="I1000" i="9" s="1"/>
  <c r="B1001" i="9" l="1"/>
  <c r="O1001" i="9"/>
  <c r="E1001" i="9" s="1"/>
  <c r="M1001" i="9"/>
  <c r="N1001" i="9" s="1"/>
  <c r="C1001" i="9" l="1"/>
  <c r="P1001" i="9"/>
  <c r="D1001" i="9" l="1"/>
  <c r="Q1001" i="9" l="1"/>
  <c r="R1001" i="9" s="1"/>
  <c r="F1001" i="9"/>
  <c r="G1001" i="9" l="1"/>
  <c r="L1002" i="9" l="1"/>
  <c r="H1001" i="9"/>
  <c r="I1001" i="9" s="1"/>
  <c r="M1002" i="9" l="1"/>
  <c r="N1002" i="9" s="1"/>
  <c r="O1002" i="9"/>
  <c r="E1002" i="9" s="1"/>
  <c r="B1002" i="9"/>
  <c r="P1002" i="9" l="1"/>
  <c r="C1002" i="9"/>
  <c r="D1002" i="9" l="1"/>
  <c r="Q1002" i="9" l="1"/>
  <c r="R1002" i="9" s="1"/>
  <c r="F1002" i="9"/>
  <c r="G1002" i="9" l="1"/>
  <c r="L1003" i="9" l="1"/>
  <c r="H1002" i="9"/>
  <c r="I1002" i="9" s="1"/>
  <c r="B1003" i="9" l="1"/>
  <c r="M1003" i="9"/>
  <c r="N1003" i="9" s="1"/>
  <c r="O1003" i="9"/>
  <c r="E1003" i="9" s="1"/>
  <c r="C1003" i="9" l="1"/>
  <c r="P1003" i="9"/>
  <c r="D1003" i="9" l="1"/>
  <c r="Q1003" i="9" l="1"/>
  <c r="R1003" i="9" s="1"/>
  <c r="F1003" i="9"/>
  <c r="G1003" i="9" l="1"/>
  <c r="L1004" i="9" l="1"/>
  <c r="H1003" i="9"/>
  <c r="I1003" i="9" s="1"/>
  <c r="B1004" i="9" l="1"/>
  <c r="M1004" i="9"/>
  <c r="N1004" i="9" s="1"/>
  <c r="O1004" i="9"/>
  <c r="E1004" i="9" s="1"/>
  <c r="C1004" i="9" l="1"/>
  <c r="P1004" i="9"/>
  <c r="D1004" i="9" l="1"/>
  <c r="Q1004" i="9" l="1"/>
  <c r="R1004" i="9" s="1"/>
  <c r="F1004" i="9"/>
  <c r="G1004" i="9" l="1"/>
  <c r="L1005" i="9" l="1"/>
  <c r="H1004" i="9"/>
  <c r="I1004" i="9" s="1"/>
  <c r="O1005" i="9" l="1"/>
  <c r="E1005" i="9" s="1"/>
  <c r="M1005" i="9"/>
  <c r="N1005" i="9" s="1"/>
  <c r="B1005" i="9"/>
  <c r="C1005" i="9" l="1"/>
  <c r="P1005" i="9"/>
  <c r="D1005" i="9" l="1"/>
  <c r="Q1005" i="9" l="1"/>
  <c r="R1005" i="9" s="1"/>
  <c r="F1005" i="9"/>
  <c r="G1005" i="9" l="1"/>
  <c r="L1006" i="9" l="1"/>
  <c r="H1005" i="9"/>
  <c r="I1005" i="9" s="1"/>
  <c r="B1006" i="9" l="1"/>
  <c r="M1006" i="9"/>
  <c r="N1006" i="9" s="1"/>
  <c r="O1006" i="9"/>
  <c r="E1006" i="9" s="1"/>
  <c r="P1006" i="9" l="1"/>
  <c r="C1006" i="9"/>
  <c r="D1006" i="9" l="1"/>
  <c r="Q1006" i="9" l="1"/>
  <c r="R1006" i="9" s="1"/>
  <c r="F1006" i="9"/>
  <c r="G1006" i="9" l="1"/>
  <c r="L1007" i="9" l="1"/>
  <c r="H1006" i="9"/>
  <c r="I1006" i="9" s="1"/>
  <c r="M1007" i="9" l="1"/>
  <c r="N1007" i="9" s="1"/>
  <c r="B1007" i="9"/>
  <c r="O1007" i="9"/>
  <c r="E1007" i="9" s="1"/>
  <c r="P1007" i="9" l="1"/>
  <c r="C1007" i="9"/>
  <c r="D1007" i="9" l="1"/>
  <c r="Q1007" i="9" l="1"/>
  <c r="R1007" i="9" s="1"/>
  <c r="F1007" i="9"/>
  <c r="G1007" i="9" l="1"/>
  <c r="L1008" i="9" l="1"/>
  <c r="H1007" i="9"/>
  <c r="I1007" i="9" s="1"/>
  <c r="M1008" i="9" l="1"/>
  <c r="N1008" i="9" s="1"/>
  <c r="B1008" i="9"/>
  <c r="O1008" i="9"/>
  <c r="E1008" i="9" s="1"/>
  <c r="P1008" i="9" l="1"/>
  <c r="C1008" i="9"/>
  <c r="D1008" i="9" l="1"/>
  <c r="Q1008" i="9" l="1"/>
  <c r="R1008" i="9" s="1"/>
  <c r="F1008" i="9"/>
  <c r="G1008" i="9" l="1"/>
  <c r="L1009" i="9" l="1"/>
  <c r="H1008" i="9"/>
  <c r="I1008" i="9" s="1"/>
  <c r="M1009" i="9" l="1"/>
  <c r="N1009" i="9" s="1"/>
  <c r="O1009" i="9"/>
  <c r="E1009" i="9" s="1"/>
  <c r="B1009" i="9"/>
  <c r="P1009" i="9" l="1"/>
  <c r="C1009" i="9"/>
  <c r="D1009" i="9" l="1"/>
  <c r="Q1009" i="9" l="1"/>
  <c r="R1009" i="9" s="1"/>
  <c r="F1009" i="9"/>
  <c r="G1009" i="9" l="1"/>
  <c r="L1010" i="9" l="1"/>
  <c r="H1009" i="9"/>
  <c r="I1009" i="9" s="1"/>
  <c r="B1010" i="9" l="1"/>
  <c r="O1010" i="9"/>
  <c r="E1010" i="9" s="1"/>
  <c r="M1010" i="9"/>
  <c r="N1010" i="9" s="1"/>
  <c r="P1010" i="9" l="1"/>
  <c r="C1010" i="9"/>
  <c r="D1010" i="9" l="1"/>
  <c r="Q1010" i="9" l="1"/>
  <c r="R1010" i="9" s="1"/>
  <c r="F1010" i="9"/>
  <c r="G1010" i="9" l="1"/>
  <c r="L1011" i="9" l="1"/>
  <c r="H1010" i="9"/>
  <c r="I1010" i="9" s="1"/>
  <c r="O1011" i="9" l="1"/>
  <c r="E1011" i="9" s="1"/>
  <c r="B1011" i="9"/>
  <c r="M1011" i="9"/>
  <c r="N1011" i="9" s="1"/>
  <c r="C1011" i="9" l="1"/>
  <c r="P1011" i="9"/>
  <c r="D1011" i="9" l="1"/>
  <c r="Q1011" i="9" l="1"/>
  <c r="R1011" i="9" s="1"/>
  <c r="F1011" i="9"/>
  <c r="G1011" i="9" l="1"/>
  <c r="L1012" i="9" l="1"/>
  <c r="H1011" i="9"/>
  <c r="I1011" i="9" s="1"/>
  <c r="M1012" i="9" l="1"/>
  <c r="N1012" i="9" s="1"/>
  <c r="O1012" i="9"/>
  <c r="E1012" i="9" s="1"/>
  <c r="B1012" i="9"/>
  <c r="C1012" i="9" l="1"/>
  <c r="P1012" i="9"/>
  <c r="D1012" i="9" l="1"/>
  <c r="Q1012" i="9" l="1"/>
  <c r="R1012" i="9" s="1"/>
  <c r="F1012" i="9"/>
  <c r="G1012" i="9" l="1"/>
  <c r="L1013" i="9" l="1"/>
  <c r="H1012" i="9"/>
  <c r="I1012" i="9" s="1"/>
  <c r="M1013" i="9" l="1"/>
  <c r="N1013" i="9" s="1"/>
  <c r="B1013" i="9"/>
  <c r="O1013" i="9"/>
  <c r="E1013" i="9" s="1"/>
  <c r="C1013" i="9" l="1"/>
  <c r="P1013" i="9"/>
  <c r="D1013" i="9" l="1"/>
  <c r="Q1013" i="9" l="1"/>
  <c r="R1013" i="9" s="1"/>
  <c r="F1013" i="9"/>
  <c r="G1013" i="9" l="1"/>
  <c r="L1014" i="9" l="1"/>
  <c r="H1013" i="9"/>
  <c r="I1013" i="9" s="1"/>
  <c r="O1014" i="9" l="1"/>
  <c r="E1014" i="9" s="1"/>
  <c r="M1014" i="9"/>
  <c r="N1014" i="9" s="1"/>
  <c r="B1014" i="9"/>
  <c r="P1014" i="9" l="1"/>
  <c r="C1014" i="9"/>
  <c r="D1014" i="9" l="1"/>
  <c r="Q1014" i="9" l="1"/>
  <c r="R1014" i="9" s="1"/>
  <c r="F1014" i="9"/>
  <c r="G1014" i="9" l="1"/>
  <c r="L1015" i="9" l="1"/>
  <c r="H1014" i="9"/>
  <c r="I1014" i="9" s="1"/>
  <c r="O1015" i="9" l="1"/>
  <c r="E1015" i="9" s="1"/>
  <c r="B1015" i="9"/>
  <c r="M1015" i="9"/>
  <c r="N1015" i="9" s="1"/>
  <c r="P1015" i="9" l="1"/>
  <c r="C1015" i="9"/>
  <c r="D1015" i="9" l="1"/>
  <c r="Q1015" i="9" l="1"/>
  <c r="R1015" i="9" s="1"/>
  <c r="F1015" i="9"/>
  <c r="G1015" i="9" l="1"/>
  <c r="L1016" i="9" l="1"/>
  <c r="H1015" i="9"/>
  <c r="I1015" i="9" s="1"/>
  <c r="B1016" i="9" l="1"/>
  <c r="M1016" i="9"/>
  <c r="N1016" i="9" s="1"/>
  <c r="O1016" i="9"/>
  <c r="E1016" i="9" s="1"/>
  <c r="P1016" i="9" l="1"/>
  <c r="C1016" i="9"/>
  <c r="D1016" i="9" l="1"/>
  <c r="Q1016" i="9" l="1"/>
  <c r="R1016" i="9" s="1"/>
  <c r="F1016" i="9"/>
  <c r="G1016" i="9" l="1"/>
  <c r="L1017" i="9" l="1"/>
  <c r="H1016" i="9"/>
  <c r="I1016" i="9" s="1"/>
  <c r="O1017" i="9" l="1"/>
  <c r="E1017" i="9" s="1"/>
  <c r="M1017" i="9"/>
  <c r="N1017" i="9" s="1"/>
  <c r="B1017" i="9"/>
  <c r="C1017" i="9" l="1"/>
  <c r="P1017" i="9"/>
  <c r="D1017" i="9" l="1"/>
  <c r="Q1017" i="9" l="1"/>
  <c r="R1017" i="9" s="1"/>
  <c r="F1017" i="9"/>
  <c r="G1017" i="9" l="1"/>
  <c r="L1018" i="9" l="1"/>
  <c r="H1017" i="9"/>
  <c r="I1017" i="9" s="1"/>
  <c r="B1018" i="9" l="1"/>
  <c r="M1018" i="9"/>
  <c r="N1018" i="9" s="1"/>
  <c r="O1018" i="9"/>
  <c r="E1018" i="9" s="1"/>
  <c r="P1018" i="9" l="1"/>
  <c r="C1018" i="9"/>
  <c r="D1018" i="9" l="1"/>
  <c r="Q1018" i="9" l="1"/>
  <c r="R1018" i="9" s="1"/>
  <c r="F1018" i="9"/>
  <c r="G1018" i="9" l="1"/>
  <c r="L1019" i="9" l="1"/>
  <c r="H1018" i="9"/>
  <c r="I1018" i="9" s="1"/>
  <c r="O1019" i="9" l="1"/>
  <c r="L19" i="9"/>
  <c r="B1019" i="9"/>
  <c r="L22" i="9" s="1"/>
  <c r="M1019" i="9"/>
  <c r="N1019" i="9" s="1"/>
  <c r="C1019" i="9" l="1"/>
  <c r="M22" i="9" s="1"/>
  <c r="P1019" i="9"/>
  <c r="M19" i="9"/>
  <c r="O19" i="9"/>
  <c r="E1019" i="9"/>
  <c r="O22" i="9" s="1"/>
  <c r="D1019" i="9" l="1"/>
  <c r="N22" i="9" s="1"/>
  <c r="N19" i="9"/>
  <c r="F1019" i="9" l="1"/>
  <c r="P22" i="9" s="1"/>
  <c r="P19" i="9"/>
  <c r="Q1019" i="9"/>
  <c r="R1019" i="9" s="1"/>
  <c r="L1020" i="9" s="1"/>
  <c r="B1020" i="9" l="1"/>
  <c r="M1020" i="9"/>
  <c r="O1020" i="9"/>
  <c r="E1020" i="9" s="1"/>
  <c r="G1019" i="9"/>
  <c r="Q22" i="9" s="1"/>
  <c r="Q19" i="9"/>
  <c r="N1020" i="9" l="1"/>
  <c r="C1020" i="9"/>
  <c r="R19" i="9"/>
  <c r="H1019" i="9"/>
  <c r="R22" i="9" l="1"/>
  <c r="I1019" i="9"/>
  <c r="D1020" i="9"/>
  <c r="P1020" i="9"/>
  <c r="F1020" i="9" l="1"/>
  <c r="Q1020" i="9"/>
  <c r="G1020" i="9" l="1"/>
  <c r="R1020" i="9"/>
  <c r="H1020" i="9" l="1"/>
  <c r="I1020" i="9" s="1"/>
  <c r="L1021" i="9"/>
  <c r="M1021" i="9" l="1"/>
  <c r="B1021" i="9"/>
  <c r="O1021" i="9"/>
  <c r="E1021" i="9" s="1"/>
  <c r="C1021" i="9" l="1"/>
  <c r="N1021" i="9"/>
  <c r="P1021" i="9" l="1"/>
  <c r="D1021" i="9"/>
  <c r="F1021" i="9" l="1"/>
  <c r="Q1021" i="9"/>
  <c r="G1021" i="9" l="1"/>
  <c r="R1021" i="9"/>
  <c r="H1021" i="9" l="1"/>
  <c r="I1021" i="9" s="1"/>
  <c r="L1022" i="9"/>
  <c r="B1022" i="9" l="1"/>
  <c r="O1022" i="9"/>
  <c r="E1022" i="9" s="1"/>
  <c r="M1022" i="9"/>
  <c r="N1022" i="9" l="1"/>
  <c r="C1022" i="9"/>
  <c r="P1022" i="9" l="1"/>
  <c r="D1022" i="9"/>
  <c r="F1022" i="9" l="1"/>
  <c r="Q1022" i="9"/>
  <c r="R1022" i="9" l="1"/>
  <c r="G1022" i="9"/>
  <c r="H1022" i="9" l="1"/>
  <c r="I1022" i="9" s="1"/>
  <c r="L1023" i="9"/>
  <c r="O1023" i="9" l="1"/>
  <c r="E1023" i="9" s="1"/>
  <c r="B1023" i="9"/>
  <c r="M1023" i="9"/>
  <c r="N1023" i="9" l="1"/>
  <c r="C1023" i="9"/>
  <c r="P1023" i="9" l="1"/>
  <c r="D1023" i="9"/>
  <c r="F1023" i="9" l="1"/>
  <c r="Q1023" i="9"/>
  <c r="G1023" i="9" l="1"/>
  <c r="R1023" i="9"/>
  <c r="H1023" i="9" l="1"/>
  <c r="I1023" i="9" s="1"/>
  <c r="L1024" i="9"/>
  <c r="B1024" i="9" l="1"/>
  <c r="O1024" i="9"/>
  <c r="E1024" i="9" s="1"/>
  <c r="M1024" i="9"/>
  <c r="N1024" i="9" l="1"/>
  <c r="C1024" i="9"/>
  <c r="P1024" i="9" l="1"/>
  <c r="D1024" i="9"/>
  <c r="F1024" i="9" l="1"/>
  <c r="Q1024" i="9"/>
  <c r="G1024" i="9" l="1"/>
  <c r="R1024" i="9"/>
  <c r="H1024" i="9" l="1"/>
  <c r="I1024" i="9" s="1"/>
  <c r="L1025" i="9"/>
  <c r="B1025" i="9" l="1"/>
  <c r="M1025" i="9"/>
  <c r="O1025" i="9"/>
  <c r="E1025" i="9" s="1"/>
  <c r="N1025" i="9" l="1"/>
  <c r="C1025" i="9"/>
  <c r="P1025" i="9" l="1"/>
  <c r="D1025" i="9"/>
  <c r="F1025" i="9" l="1"/>
  <c r="Q1025" i="9"/>
  <c r="G1025" i="9" l="1"/>
  <c r="R1025" i="9"/>
  <c r="H1025" i="9" l="1"/>
  <c r="I1025" i="9" s="1"/>
  <c r="L1026" i="9"/>
  <c r="B1026" i="9" l="1"/>
  <c r="O1026" i="9"/>
  <c r="E1026" i="9" s="1"/>
  <c r="M1026" i="9"/>
  <c r="N1026" i="9" l="1"/>
  <c r="C1026" i="9"/>
  <c r="P1026" i="9" l="1"/>
  <c r="D1026" i="9"/>
  <c r="F1026" i="9" l="1"/>
  <c r="Q1026" i="9"/>
  <c r="G1026" i="9" l="1"/>
  <c r="R1026" i="9"/>
  <c r="H1026" i="9" l="1"/>
  <c r="I1026" i="9" s="1"/>
  <c r="L1027" i="9"/>
  <c r="B1027" i="9" l="1"/>
  <c r="M1027" i="9"/>
  <c r="O1027" i="9"/>
  <c r="E1027" i="9" s="1"/>
  <c r="N1027" i="9" l="1"/>
  <c r="C1027" i="9"/>
  <c r="P1027" i="9" l="1"/>
  <c r="D1027" i="9"/>
  <c r="F1027" i="9" l="1"/>
  <c r="Q1027" i="9"/>
  <c r="G1027" i="9" l="1"/>
  <c r="R1027" i="9"/>
  <c r="H1027" i="9" l="1"/>
  <c r="I1027" i="9" s="1"/>
  <c r="L1028" i="9"/>
  <c r="B1028" i="9" l="1"/>
  <c r="M1028" i="9"/>
  <c r="O1028" i="9"/>
  <c r="E1028" i="9" s="1"/>
  <c r="C1028" i="9" l="1"/>
  <c r="N1028" i="9"/>
  <c r="P1028" i="9" l="1"/>
  <c r="D1028" i="9"/>
  <c r="Q1028" i="9" l="1"/>
  <c r="F1028" i="9"/>
  <c r="G1028" i="9" l="1"/>
  <c r="R1028" i="9"/>
  <c r="H1028" i="9" l="1"/>
  <c r="I1028" i="9" s="1"/>
  <c r="L1029" i="9"/>
  <c r="B1029" i="9" l="1"/>
  <c r="M1029" i="9"/>
  <c r="O1029" i="9"/>
  <c r="E1029" i="9" s="1"/>
  <c r="C1029" i="9" l="1"/>
  <c r="N1029" i="9"/>
  <c r="P1029" i="9" l="1"/>
  <c r="D1029" i="9"/>
  <c r="F1029" i="9" l="1"/>
  <c r="Q1029" i="9"/>
  <c r="G1029" i="9" l="1"/>
  <c r="R1029" i="9"/>
  <c r="H1029" i="9" l="1"/>
  <c r="I1029" i="9" s="1"/>
  <c r="L1030" i="9"/>
  <c r="B1030" i="9" l="1"/>
  <c r="O1030" i="9"/>
  <c r="E1030" i="9" s="1"/>
  <c r="M1030" i="9"/>
  <c r="C1030" i="9" l="1"/>
  <c r="N1030" i="9"/>
  <c r="D1030" i="9" l="1"/>
  <c r="P1030" i="9"/>
  <c r="Q1030" i="9" l="1"/>
  <c r="F1030" i="9"/>
  <c r="G1030" i="9" l="1"/>
  <c r="R1030" i="9"/>
  <c r="H1030" i="9" l="1"/>
  <c r="I1030" i="9" s="1"/>
  <c r="L1031" i="9"/>
  <c r="B1031" i="9" l="1"/>
  <c r="M1031" i="9"/>
  <c r="O1031" i="9"/>
  <c r="E1031" i="9" s="1"/>
  <c r="C1031" i="9" l="1"/>
  <c r="N1031" i="9"/>
  <c r="D1031" i="9" l="1"/>
  <c r="P1031" i="9"/>
  <c r="Q1031" i="9" l="1"/>
  <c r="F1031" i="9"/>
  <c r="G1031" i="9" l="1"/>
  <c r="R1031" i="9"/>
  <c r="H1031" i="9" l="1"/>
  <c r="I1031" i="9" s="1"/>
  <c r="L1032" i="9"/>
  <c r="B1032" i="9" l="1"/>
  <c r="O1032" i="9"/>
  <c r="E1032" i="9" s="1"/>
  <c r="M1032" i="9"/>
  <c r="N1032" i="9" l="1"/>
  <c r="C1032" i="9"/>
  <c r="D1032" i="9" l="1"/>
  <c r="P1032" i="9"/>
  <c r="Q1032" i="9" l="1"/>
  <c r="F1032" i="9"/>
  <c r="R1032" i="9" l="1"/>
  <c r="G1032" i="9"/>
  <c r="H1032" i="9" l="1"/>
  <c r="I1032" i="9" s="1"/>
  <c r="L1033" i="9"/>
  <c r="B1033" i="9" l="1"/>
  <c r="M1033" i="9"/>
  <c r="O1033" i="9"/>
  <c r="E1033" i="9" s="1"/>
  <c r="N1033" i="9" l="1"/>
  <c r="C1033" i="9"/>
  <c r="P1033" i="9" l="1"/>
  <c r="D1033" i="9"/>
  <c r="Q1033" i="9" l="1"/>
  <c r="F1033" i="9"/>
  <c r="G1033" i="9" l="1"/>
  <c r="R1033" i="9"/>
  <c r="H1033" i="9" l="1"/>
  <c r="I1033" i="9" s="1"/>
  <c r="L1034" i="9"/>
  <c r="B1034" i="9" l="1"/>
  <c r="O1034" i="9"/>
  <c r="E1034" i="9" s="1"/>
  <c r="M1034" i="9"/>
  <c r="N1034" i="9" l="1"/>
  <c r="C1034" i="9"/>
  <c r="P1034" i="9" l="1"/>
  <c r="D1034" i="9"/>
  <c r="F1034" i="9" l="1"/>
  <c r="Q1034" i="9"/>
  <c r="G1034" i="9" l="1"/>
  <c r="R1034" i="9"/>
  <c r="H1034" i="9" l="1"/>
  <c r="I1034" i="9" s="1"/>
  <c r="L1035" i="9"/>
  <c r="B1035" i="9" l="1"/>
  <c r="M1035" i="9"/>
  <c r="O1035" i="9"/>
  <c r="E1035" i="9" s="1"/>
  <c r="C1035" i="9" l="1"/>
  <c r="N1035" i="9"/>
  <c r="P1035" i="9" l="1"/>
  <c r="D1035" i="9"/>
  <c r="Q1035" i="9" l="1"/>
  <c r="F1035" i="9"/>
  <c r="R1035" i="9" l="1"/>
  <c r="G1035" i="9"/>
  <c r="H1035" i="9" l="1"/>
  <c r="I1035" i="9" s="1"/>
  <c r="L1036" i="9"/>
  <c r="B1036" i="9" l="1"/>
  <c r="M1036" i="9"/>
  <c r="O1036" i="9"/>
  <c r="E1036" i="9" s="1"/>
  <c r="C1036" i="9" l="1"/>
  <c r="N1036" i="9"/>
  <c r="D1036" i="9" l="1"/>
  <c r="P1036" i="9"/>
  <c r="Q1036" i="9" l="1"/>
  <c r="F1036" i="9"/>
  <c r="R1036" i="9" l="1"/>
  <c r="G1036" i="9"/>
  <c r="H1036" i="9" l="1"/>
  <c r="I1036" i="9" s="1"/>
  <c r="L1037" i="9"/>
  <c r="B1037" i="9" l="1"/>
  <c r="O1037" i="9"/>
  <c r="E1037" i="9" s="1"/>
  <c r="M1037" i="9"/>
  <c r="C1037" i="9" l="1"/>
  <c r="N1037" i="9"/>
  <c r="D1037" i="9" l="1"/>
  <c r="P1037" i="9"/>
  <c r="Q1037" i="9" l="1"/>
  <c r="F1037" i="9"/>
  <c r="R1037" i="9" l="1"/>
  <c r="G1037" i="9"/>
  <c r="H1037" i="9" l="1"/>
  <c r="I1037" i="9" s="1"/>
  <c r="L1038" i="9"/>
  <c r="B1038" i="9" l="1"/>
  <c r="O1038" i="9"/>
  <c r="E1038" i="9" s="1"/>
  <c r="M1038" i="9"/>
  <c r="N1038" i="9" l="1"/>
  <c r="C1038" i="9"/>
  <c r="P1038" i="9" l="1"/>
  <c r="D1038" i="9"/>
  <c r="Q1038" i="9" l="1"/>
  <c r="F1038" i="9"/>
  <c r="G1038" i="9" l="1"/>
  <c r="R1038" i="9"/>
  <c r="H1038" i="9" l="1"/>
  <c r="I1038" i="9" s="1"/>
  <c r="L1039" i="9"/>
  <c r="B1039" i="9" l="1"/>
  <c r="M1039" i="9"/>
  <c r="O1039" i="9"/>
  <c r="E1039" i="9" s="1"/>
  <c r="C1039" i="9" l="1"/>
  <c r="N1039" i="9"/>
  <c r="P1039" i="9" l="1"/>
  <c r="D1039" i="9"/>
  <c r="Q1039" i="9" l="1"/>
  <c r="F1039" i="9"/>
  <c r="G1039" i="9" l="1"/>
  <c r="R1039" i="9"/>
  <c r="H1039" i="9" l="1"/>
  <c r="I1039" i="9" s="1"/>
  <c r="L1040" i="9"/>
  <c r="B1040" i="9" l="1"/>
  <c r="O1040" i="9"/>
  <c r="E1040" i="9" s="1"/>
  <c r="M1040" i="9"/>
  <c r="C1040" i="9" l="1"/>
  <c r="N1040" i="9"/>
  <c r="D1040" i="9" l="1"/>
  <c r="P1040" i="9"/>
  <c r="Q1040" i="9" l="1"/>
  <c r="F1040" i="9"/>
  <c r="R1040" i="9" l="1"/>
  <c r="G1040" i="9"/>
  <c r="H1040" i="9" l="1"/>
  <c r="I1040" i="9" s="1"/>
  <c r="L1041" i="9"/>
  <c r="B1041" i="9" l="1"/>
  <c r="M1041" i="9"/>
  <c r="O1041" i="9"/>
  <c r="E1041" i="9" s="1"/>
  <c r="N1041" i="9" l="1"/>
  <c r="C1041" i="9"/>
  <c r="D1041" i="9" l="1"/>
  <c r="P1041" i="9"/>
  <c r="Q1041" i="9" l="1"/>
  <c r="F1041" i="9"/>
  <c r="R1041" i="9" l="1"/>
  <c r="G1041" i="9"/>
  <c r="H1041" i="9" l="1"/>
  <c r="I1041" i="9" s="1"/>
  <c r="L1042" i="9"/>
  <c r="M1042" i="9" l="1"/>
  <c r="B1042" i="9"/>
  <c r="O1042" i="9"/>
  <c r="E1042" i="9" s="1"/>
  <c r="N1042" i="9" l="1"/>
  <c r="C1042" i="9"/>
  <c r="D1042" i="9" l="1"/>
  <c r="P1042" i="9"/>
  <c r="F1042" i="9" l="1"/>
  <c r="Q1042" i="9"/>
  <c r="G1042" i="9" l="1"/>
  <c r="R1042" i="9"/>
  <c r="H1042" i="9" l="1"/>
  <c r="I1042" i="9" s="1"/>
  <c r="L1043" i="9"/>
  <c r="M1043" i="9" l="1"/>
  <c r="B1043" i="9"/>
  <c r="O1043" i="9"/>
  <c r="E1043" i="9" s="1"/>
  <c r="C1043" i="9" l="1"/>
  <c r="N1043" i="9"/>
  <c r="P1043" i="9" l="1"/>
  <c r="D1043" i="9"/>
  <c r="F1043" i="9" l="1"/>
  <c r="Q1043" i="9"/>
  <c r="R1043" i="9" l="1"/>
  <c r="G1043" i="9"/>
  <c r="H1043" i="9" l="1"/>
  <c r="I1043" i="9" s="1"/>
  <c r="L1044" i="9"/>
  <c r="M1044" i="9" l="1"/>
  <c r="B1044" i="9"/>
  <c r="O1044" i="9"/>
  <c r="E1044" i="9" s="1"/>
  <c r="C1044" i="9" l="1"/>
  <c r="N1044" i="9"/>
  <c r="P1044" i="9" l="1"/>
  <c r="D1044" i="9"/>
  <c r="Q1044" i="9" l="1"/>
  <c r="F1044" i="9"/>
  <c r="R1044" i="9" l="1"/>
  <c r="G1044" i="9"/>
  <c r="H1044" i="9" l="1"/>
  <c r="I1044" i="9" s="1"/>
  <c r="L1045" i="9"/>
  <c r="M1045" i="9" l="1"/>
  <c r="B1045" i="9"/>
  <c r="O1045" i="9"/>
  <c r="E1045" i="9" s="1"/>
  <c r="N1045" i="9" l="1"/>
  <c r="C1045" i="9"/>
  <c r="D1045" i="9" l="1"/>
  <c r="P1045" i="9"/>
  <c r="F1045" i="9" l="1"/>
  <c r="Q1045" i="9"/>
  <c r="R1045" i="9" l="1"/>
  <c r="G1045" i="9"/>
  <c r="H1045" i="9" l="1"/>
  <c r="I1045" i="9" s="1"/>
  <c r="L1046" i="9"/>
  <c r="M1046" i="9" l="1"/>
  <c r="B1046" i="9"/>
  <c r="O1046" i="9"/>
  <c r="E1046" i="9" s="1"/>
  <c r="C1046" i="9" l="1"/>
  <c r="N1046" i="9"/>
  <c r="D1046" i="9" l="1"/>
  <c r="P1046" i="9"/>
  <c r="F1046" i="9" l="1"/>
  <c r="Q1046" i="9"/>
  <c r="G1046" i="9" l="1"/>
  <c r="R1046" i="9"/>
  <c r="H1046" i="9" l="1"/>
  <c r="I1046" i="9" s="1"/>
  <c r="L1047" i="9"/>
  <c r="M1047" i="9" l="1"/>
  <c r="B1047" i="9"/>
  <c r="O1047" i="9"/>
  <c r="E1047" i="9" s="1"/>
  <c r="N1047" i="9" l="1"/>
  <c r="C1047" i="9"/>
  <c r="P1047" i="9" l="1"/>
  <c r="D1047" i="9"/>
  <c r="F1047" i="9" l="1"/>
  <c r="Q1047" i="9"/>
  <c r="R1047" i="9" l="1"/>
  <c r="G1047" i="9"/>
  <c r="H1047" i="9" l="1"/>
  <c r="I1047" i="9" s="1"/>
  <c r="L1048" i="9"/>
  <c r="M1048" i="9" l="1"/>
  <c r="B1048" i="9"/>
  <c r="O1048" i="9"/>
  <c r="E1048" i="9" s="1"/>
  <c r="N1048" i="9" l="1"/>
  <c r="C1048" i="9"/>
  <c r="P1048" i="9" l="1"/>
  <c r="D1048" i="9"/>
  <c r="F1048" i="9" l="1"/>
  <c r="Q1048" i="9"/>
  <c r="R1048" i="9" l="1"/>
  <c r="G1048" i="9"/>
  <c r="H1048" i="9" l="1"/>
  <c r="I1048" i="9" s="1"/>
  <c r="L1049" i="9"/>
  <c r="M1049" i="9" l="1"/>
  <c r="B1049" i="9"/>
  <c r="O1049" i="9"/>
  <c r="E1049" i="9" s="1"/>
  <c r="C1049" i="9" l="1"/>
  <c r="N1049" i="9"/>
  <c r="P1049" i="9" l="1"/>
  <c r="D1049" i="9"/>
  <c r="F1049" i="9" l="1"/>
  <c r="Q1049" i="9"/>
  <c r="R1049" i="9" l="1"/>
  <c r="G1049" i="9"/>
  <c r="H1049" i="9" l="1"/>
  <c r="I1049" i="9" s="1"/>
  <c r="L1050" i="9"/>
  <c r="M1050" i="9" l="1"/>
  <c r="B1050" i="9"/>
  <c r="O1050" i="9"/>
  <c r="E1050" i="9" s="1"/>
  <c r="C1050" i="9" l="1"/>
  <c r="N1050" i="9"/>
  <c r="P1050" i="9" l="1"/>
  <c r="D1050" i="9"/>
  <c r="F1050" i="9" l="1"/>
  <c r="Q1050" i="9"/>
  <c r="R1050" i="9" l="1"/>
  <c r="G1050" i="9"/>
  <c r="H1050" i="9" l="1"/>
  <c r="I1050" i="9" s="1"/>
  <c r="L1051" i="9"/>
  <c r="M1051" i="9" l="1"/>
  <c r="B1051" i="9"/>
  <c r="O1051" i="9"/>
  <c r="E1051" i="9" s="1"/>
  <c r="C1051" i="9" l="1"/>
  <c r="N1051" i="9"/>
  <c r="P1051" i="9" l="1"/>
  <c r="D1051" i="9"/>
  <c r="Q1051" i="9" l="1"/>
  <c r="F1051" i="9"/>
  <c r="G1051" i="9" l="1"/>
  <c r="R1051" i="9"/>
  <c r="H1051" i="9" l="1"/>
  <c r="I1051" i="9" s="1"/>
  <c r="L1052" i="9"/>
  <c r="M1052" i="9" l="1"/>
  <c r="B1052" i="9"/>
  <c r="O1052" i="9"/>
  <c r="E1052" i="9" s="1"/>
  <c r="N1052" i="9" l="1"/>
  <c r="C1052" i="9"/>
  <c r="P1052" i="9" l="1"/>
  <c r="D1052" i="9"/>
  <c r="F1052" i="9" l="1"/>
  <c r="Q1052" i="9"/>
  <c r="R1052" i="9" l="1"/>
  <c r="G1052" i="9"/>
  <c r="H1052" i="9" l="1"/>
  <c r="I1052" i="9" s="1"/>
  <c r="L1053" i="9"/>
  <c r="M1053" i="9" l="1"/>
  <c r="B1053" i="9"/>
  <c r="O1053" i="9"/>
  <c r="E1053" i="9" s="1"/>
  <c r="C1053" i="9" l="1"/>
  <c r="N1053" i="9"/>
  <c r="D1053" i="9" l="1"/>
  <c r="P1053" i="9"/>
  <c r="Q1053" i="9" l="1"/>
  <c r="F1053" i="9"/>
  <c r="R1053" i="9" l="1"/>
  <c r="G1053" i="9"/>
  <c r="H1053" i="9" l="1"/>
  <c r="I1053" i="9" s="1"/>
  <c r="L1054" i="9"/>
  <c r="M1054" i="9" l="1"/>
  <c r="B1054" i="9"/>
  <c r="O1054" i="9"/>
  <c r="E1054" i="9" s="1"/>
  <c r="N1054" i="9" l="1"/>
  <c r="C1054" i="9"/>
  <c r="D1054" i="9" l="1"/>
  <c r="P1054" i="9"/>
  <c r="F1054" i="9" l="1"/>
  <c r="Q1054" i="9"/>
  <c r="R1054" i="9" l="1"/>
  <c r="G1054" i="9"/>
  <c r="H1054" i="9" l="1"/>
  <c r="I1054" i="9" s="1"/>
  <c r="L1055" i="9"/>
  <c r="M1055" i="9" l="1"/>
  <c r="B1055" i="9"/>
  <c r="O1055" i="9"/>
  <c r="E1055" i="9" s="1"/>
  <c r="N1055" i="9" l="1"/>
  <c r="C1055" i="9"/>
  <c r="P1055" i="9" l="1"/>
  <c r="D1055" i="9"/>
  <c r="F1055" i="9" l="1"/>
  <c r="Q1055" i="9"/>
  <c r="R1055" i="9" l="1"/>
  <c r="G1055" i="9"/>
  <c r="H1055" i="9" l="1"/>
  <c r="I1055" i="9" s="1"/>
  <c r="L1056" i="9"/>
  <c r="M1056" i="9" l="1"/>
  <c r="B1056" i="9"/>
  <c r="O1056" i="9"/>
  <c r="E1056" i="9" s="1"/>
  <c r="N1056" i="9" l="1"/>
  <c r="C1056" i="9"/>
  <c r="P1056" i="9" l="1"/>
  <c r="D1056" i="9"/>
  <c r="F1056" i="9" l="1"/>
  <c r="Q1056" i="9"/>
  <c r="G1056" i="9" l="1"/>
  <c r="R1056" i="9"/>
  <c r="H1056" i="9" l="1"/>
  <c r="I1056" i="9" s="1"/>
  <c r="L1057" i="9"/>
  <c r="M1057" i="9" l="1"/>
  <c r="B1057" i="9"/>
  <c r="O1057" i="9"/>
  <c r="E1057" i="9" s="1"/>
  <c r="C1057" i="9" l="1"/>
  <c r="N1057" i="9"/>
  <c r="D1057" i="9" l="1"/>
  <c r="P1057" i="9"/>
  <c r="Q1057" i="9" l="1"/>
  <c r="F1057" i="9"/>
  <c r="G1057" i="9" l="1"/>
  <c r="R1057" i="9"/>
  <c r="H1057" i="9" l="1"/>
  <c r="I1057" i="9" s="1"/>
  <c r="L1058" i="9"/>
  <c r="M1058" i="9" l="1"/>
  <c r="B1058" i="9"/>
  <c r="O1058" i="9"/>
  <c r="E1058" i="9" s="1"/>
  <c r="C1058" i="9" l="1"/>
  <c r="N1058" i="9"/>
  <c r="D1058" i="9" l="1"/>
  <c r="P1058" i="9"/>
  <c r="Q1058" i="9" l="1"/>
  <c r="F1058" i="9"/>
  <c r="R1058" i="9" l="1"/>
  <c r="G1058" i="9"/>
  <c r="H1058" i="9" l="1"/>
  <c r="I1058" i="9" s="1"/>
  <c r="L1059" i="9"/>
  <c r="M1059" i="9" l="1"/>
  <c r="B1059" i="9"/>
  <c r="O1059" i="9"/>
  <c r="E1059" i="9" s="1"/>
  <c r="C1059" i="9" l="1"/>
  <c r="N1059" i="9"/>
  <c r="D1059" i="9" l="1"/>
  <c r="P1059" i="9"/>
  <c r="Q1059" i="9" l="1"/>
  <c r="F1059" i="9"/>
  <c r="R1059" i="9" l="1"/>
  <c r="G1059" i="9"/>
  <c r="H1059" i="9" l="1"/>
  <c r="I1059" i="9" s="1"/>
  <c r="L1060" i="9"/>
  <c r="M1060" i="9" l="1"/>
  <c r="B1060" i="9"/>
  <c r="O1060" i="9"/>
  <c r="E1060" i="9" s="1"/>
  <c r="C1060" i="9" l="1"/>
  <c r="N1060" i="9"/>
  <c r="D1060" i="9" l="1"/>
  <c r="P1060" i="9"/>
  <c r="F1060" i="9" l="1"/>
  <c r="Q1060" i="9"/>
  <c r="G1060" i="9" l="1"/>
  <c r="R1060" i="9"/>
  <c r="H1060" i="9" l="1"/>
  <c r="I1060" i="9" s="1"/>
  <c r="L1061" i="9"/>
  <c r="M1061" i="9" l="1"/>
  <c r="B1061" i="9"/>
  <c r="O1061" i="9"/>
  <c r="E1061" i="9" s="1"/>
  <c r="N1061" i="9" l="1"/>
  <c r="C1061" i="9"/>
  <c r="D1061" i="9" l="1"/>
  <c r="P1061" i="9"/>
  <c r="F1061" i="9" l="1"/>
  <c r="Q1061" i="9"/>
  <c r="R1061" i="9" l="1"/>
  <c r="G1061" i="9"/>
  <c r="H1061" i="9" l="1"/>
  <c r="I1061" i="9" s="1"/>
  <c r="L1062" i="9"/>
  <c r="M1062" i="9" l="1"/>
  <c r="B1062" i="9"/>
  <c r="O1062" i="9"/>
  <c r="E1062" i="9" s="1"/>
  <c r="C1062" i="9" l="1"/>
  <c r="N1062" i="9"/>
  <c r="P1062" i="9" l="1"/>
  <c r="D1062" i="9"/>
  <c r="Q1062" i="9" l="1"/>
  <c r="F1062" i="9"/>
  <c r="R1062" i="9" l="1"/>
  <c r="G1062" i="9"/>
  <c r="H1062" i="9" l="1"/>
  <c r="I1062" i="9" s="1"/>
  <c r="L1063" i="9"/>
  <c r="M1063" i="9" l="1"/>
  <c r="B1063" i="9"/>
  <c r="O1063" i="9"/>
  <c r="E1063" i="9" s="1"/>
  <c r="C1063" i="9" l="1"/>
  <c r="N1063" i="9"/>
  <c r="D1063" i="9" l="1"/>
  <c r="P1063" i="9"/>
  <c r="F1063" i="9" l="1"/>
  <c r="Q1063" i="9"/>
  <c r="R1063" i="9" l="1"/>
  <c r="G1063" i="9"/>
  <c r="H1063" i="9" l="1"/>
  <c r="I1063" i="9" s="1"/>
  <c r="L1064" i="9"/>
  <c r="M1064" i="9" l="1"/>
  <c r="B1064" i="9"/>
  <c r="O1064" i="9"/>
  <c r="E1064" i="9" s="1"/>
  <c r="N1064" i="9" l="1"/>
  <c r="C1064" i="9"/>
  <c r="P1064" i="9" l="1"/>
  <c r="D1064" i="9"/>
  <c r="F1064" i="9" l="1"/>
  <c r="Q1064" i="9"/>
  <c r="R1064" i="9" l="1"/>
  <c r="G1064" i="9"/>
  <c r="H1064" i="9" l="1"/>
  <c r="I1064" i="9" s="1"/>
  <c r="L1065" i="9"/>
  <c r="M1065" i="9" l="1"/>
  <c r="B1065" i="9"/>
  <c r="O1065" i="9"/>
  <c r="E1065" i="9" s="1"/>
  <c r="N1065" i="9" l="1"/>
  <c r="C1065" i="9"/>
  <c r="D1065" i="9" l="1"/>
  <c r="P1065" i="9"/>
  <c r="F1065" i="9" l="1"/>
  <c r="Q1065" i="9"/>
  <c r="R1065" i="9" l="1"/>
  <c r="G1065" i="9"/>
  <c r="H1065" i="9" l="1"/>
  <c r="I1065" i="9" s="1"/>
  <c r="L1066" i="9"/>
  <c r="M1066" i="9" l="1"/>
  <c r="B1066" i="9"/>
  <c r="O1066" i="9"/>
  <c r="E1066" i="9" s="1"/>
  <c r="C1066" i="9" l="1"/>
  <c r="N1066" i="9"/>
  <c r="P1066" i="9" l="1"/>
  <c r="D1066" i="9"/>
  <c r="Q1066" i="9" l="1"/>
  <c r="F1066" i="9"/>
  <c r="R1066" i="9" l="1"/>
  <c r="G1066" i="9"/>
  <c r="H1066" i="9" l="1"/>
  <c r="I1066" i="9" s="1"/>
  <c r="L1067" i="9"/>
  <c r="M1067" i="9" l="1"/>
  <c r="B1067" i="9"/>
  <c r="O1067" i="9"/>
  <c r="E1067" i="9" s="1"/>
  <c r="C1067" i="9" l="1"/>
  <c r="N1067" i="9"/>
  <c r="D1067" i="9" l="1"/>
  <c r="P1067" i="9"/>
  <c r="F1067" i="9" l="1"/>
  <c r="Q1067" i="9"/>
  <c r="R1067" i="9" l="1"/>
  <c r="G1067" i="9"/>
  <c r="H1067" i="9" l="1"/>
  <c r="I1067" i="9" s="1"/>
  <c r="L1068" i="9"/>
  <c r="O1068" i="9" l="1"/>
  <c r="E1068" i="9" s="1"/>
  <c r="M1068" i="9"/>
  <c r="B1068" i="9"/>
  <c r="N1068" i="9" l="1"/>
  <c r="C1068" i="9"/>
  <c r="P1068" i="9" l="1"/>
  <c r="D1068" i="9"/>
  <c r="F1068" i="9" l="1"/>
  <c r="Q1068" i="9"/>
  <c r="G1068" i="9" l="1"/>
  <c r="R1068" i="9"/>
  <c r="H1068" i="9" l="1"/>
  <c r="I1068" i="9" s="1"/>
  <c r="L1069" i="9"/>
  <c r="O1069" i="9" l="1"/>
  <c r="E1069" i="9" s="1"/>
  <c r="M1069" i="9"/>
  <c r="B1069" i="9"/>
  <c r="C1069" i="9" l="1"/>
  <c r="N1069" i="9"/>
  <c r="P1069" i="9" l="1"/>
  <c r="D1069" i="9"/>
  <c r="Q1069" i="9" l="1"/>
  <c r="F1069" i="9"/>
  <c r="G1069" i="9" l="1"/>
  <c r="R1069" i="9"/>
  <c r="H1069" i="9" l="1"/>
  <c r="I1069" i="9" s="1"/>
  <c r="L1070" i="9"/>
  <c r="O1070" i="9" l="1"/>
  <c r="E1070" i="9" s="1"/>
  <c r="M1070" i="9"/>
  <c r="B1070" i="9"/>
  <c r="N1070" i="9" l="1"/>
  <c r="C1070" i="9"/>
  <c r="D1070" i="9" l="1"/>
  <c r="P1070" i="9"/>
  <c r="Q1070" i="9" l="1"/>
  <c r="F1070" i="9"/>
  <c r="G1070" i="9" l="1"/>
  <c r="R1070" i="9"/>
  <c r="H1070" i="9" l="1"/>
  <c r="I1070" i="9" s="1"/>
  <c r="L1071" i="9"/>
  <c r="O1071" i="9" l="1"/>
  <c r="E1071" i="9" s="1"/>
  <c r="M1071" i="9"/>
  <c r="B1071" i="9"/>
  <c r="C1071" i="9" l="1"/>
  <c r="N1071" i="9"/>
  <c r="D1071" i="9" l="1"/>
  <c r="P1071" i="9"/>
  <c r="F1071" i="9" l="1"/>
  <c r="Q1071" i="9"/>
  <c r="G1071" i="9" l="1"/>
  <c r="R1071" i="9"/>
  <c r="H1071" i="9" l="1"/>
  <c r="I1071" i="9" s="1"/>
  <c r="L1072" i="9"/>
  <c r="O1072" i="9" l="1"/>
  <c r="E1072" i="9" s="1"/>
  <c r="M1072" i="9"/>
  <c r="B1072" i="9"/>
  <c r="N1072" i="9" l="1"/>
  <c r="C1072" i="9"/>
  <c r="D1072" i="9" l="1"/>
  <c r="P1072" i="9"/>
  <c r="Q1072" i="9" l="1"/>
  <c r="F1072" i="9"/>
  <c r="G1072" i="9" l="1"/>
  <c r="R1072" i="9"/>
  <c r="H1072" i="9" l="1"/>
  <c r="I1072" i="9" s="1"/>
  <c r="L1073" i="9"/>
  <c r="O1073" i="9" l="1"/>
  <c r="E1073" i="9" s="1"/>
  <c r="M1073" i="9"/>
  <c r="B1073" i="9"/>
  <c r="C1073" i="9" l="1"/>
  <c r="N1073" i="9"/>
  <c r="P1073" i="9" l="1"/>
  <c r="D1073" i="9"/>
  <c r="Q1073" i="9" l="1"/>
  <c r="F1073" i="9"/>
  <c r="R1073" i="9" l="1"/>
  <c r="G1073" i="9"/>
  <c r="H1073" i="9" l="1"/>
  <c r="I1073" i="9" s="1"/>
  <c r="L1074" i="9"/>
  <c r="O1074" i="9" l="1"/>
  <c r="E1074" i="9" s="1"/>
  <c r="M1074" i="9"/>
  <c r="B1074" i="9"/>
  <c r="C1074" i="9" l="1"/>
  <c r="N1074" i="9"/>
  <c r="D1074" i="9" l="1"/>
  <c r="P1074" i="9"/>
  <c r="F1074" i="9" l="1"/>
  <c r="Q1074" i="9"/>
  <c r="G1074" i="9" l="1"/>
  <c r="R1074" i="9"/>
  <c r="H1074" i="9" l="1"/>
  <c r="I1074" i="9" s="1"/>
  <c r="L1075" i="9"/>
  <c r="O1075" i="9" l="1"/>
  <c r="E1075" i="9" s="1"/>
  <c r="M1075" i="9"/>
  <c r="B1075" i="9"/>
  <c r="C1075" i="9" l="1"/>
  <c r="N1075" i="9"/>
  <c r="D1075" i="9" l="1"/>
  <c r="P1075" i="9"/>
  <c r="Q1075" i="9" l="1"/>
  <c r="F1075" i="9"/>
  <c r="R1075" i="9" l="1"/>
  <c r="G1075" i="9"/>
  <c r="H1075" i="9" l="1"/>
  <c r="I1075" i="9" s="1"/>
  <c r="L1076" i="9"/>
  <c r="O1076" i="9" l="1"/>
  <c r="E1076" i="9" s="1"/>
  <c r="M1076" i="9"/>
  <c r="B1076" i="9"/>
  <c r="C1076" i="9" l="1"/>
  <c r="N1076" i="9"/>
  <c r="D1076" i="9" l="1"/>
  <c r="P1076" i="9"/>
  <c r="Q1076" i="9" l="1"/>
  <c r="F1076" i="9"/>
  <c r="G1076" i="9" l="1"/>
  <c r="R1076" i="9"/>
  <c r="H1076" i="9" l="1"/>
  <c r="I1076" i="9" s="1"/>
  <c r="L1077" i="9"/>
  <c r="M1077" i="9" l="1"/>
  <c r="B1077" i="9"/>
  <c r="O1077" i="9"/>
  <c r="E1077" i="9" s="1"/>
  <c r="C1077" i="9" l="1"/>
  <c r="N1077" i="9"/>
  <c r="P1077" i="9" l="1"/>
  <c r="D1077" i="9"/>
  <c r="Q1077" i="9" l="1"/>
  <c r="F1077" i="9"/>
  <c r="G1077" i="9" l="1"/>
  <c r="R1077" i="9"/>
  <c r="H1077" i="9" l="1"/>
  <c r="I1077" i="9" s="1"/>
  <c r="L1078" i="9"/>
  <c r="O1078" i="9" l="1"/>
  <c r="E1078" i="9" s="1"/>
  <c r="M1078" i="9"/>
  <c r="B1078" i="9"/>
  <c r="C1078" i="9" l="1"/>
  <c r="N1078" i="9"/>
  <c r="D1078" i="9" l="1"/>
  <c r="P1078" i="9"/>
  <c r="F1078" i="9" l="1"/>
  <c r="Q1078" i="9"/>
  <c r="G1078" i="9" l="1"/>
  <c r="R1078" i="9"/>
  <c r="H1078" i="9" l="1"/>
  <c r="I1078" i="9" s="1"/>
  <c r="L1079" i="9"/>
  <c r="O1079" i="9" l="1"/>
  <c r="E1079" i="9" s="1"/>
  <c r="M1079" i="9"/>
  <c r="B1079" i="9"/>
  <c r="C1079" i="9" l="1"/>
  <c r="N1079" i="9"/>
  <c r="D1079" i="9" l="1"/>
  <c r="P1079" i="9"/>
  <c r="F1079" i="9" l="1"/>
  <c r="Q1079" i="9"/>
  <c r="G1079" i="9" l="1"/>
  <c r="R1079" i="9"/>
  <c r="H1079" i="9" l="1"/>
  <c r="I1079" i="9" s="1"/>
  <c r="L1080" i="9"/>
  <c r="O1080" i="9" l="1"/>
  <c r="E1080" i="9" s="1"/>
  <c r="M1080" i="9"/>
  <c r="B1080" i="9"/>
  <c r="C1080" i="9" l="1"/>
  <c r="N1080" i="9"/>
  <c r="P1080" i="9" l="1"/>
  <c r="D1080" i="9"/>
  <c r="Q1080" i="9" l="1"/>
  <c r="F1080" i="9"/>
  <c r="G1080" i="9" l="1"/>
  <c r="R1080" i="9"/>
  <c r="H1080" i="9" l="1"/>
  <c r="I1080" i="9" s="1"/>
  <c r="L1081" i="9"/>
  <c r="O1081" i="9" l="1"/>
  <c r="E1081" i="9" s="1"/>
  <c r="M1081" i="9"/>
  <c r="B1081" i="9"/>
  <c r="C1081" i="9" l="1"/>
  <c r="N1081" i="9"/>
  <c r="P1081" i="9" l="1"/>
  <c r="D1081" i="9"/>
  <c r="Q1081" i="9" l="1"/>
  <c r="F1081" i="9"/>
  <c r="R1081" i="9" l="1"/>
  <c r="G1081" i="9"/>
  <c r="H1081" i="9" l="1"/>
  <c r="I1081" i="9" s="1"/>
  <c r="L1082" i="9"/>
  <c r="O1082" i="9" l="1"/>
  <c r="E1082" i="9" s="1"/>
  <c r="M1082" i="9"/>
  <c r="B1082" i="9"/>
  <c r="N1082" i="9" l="1"/>
  <c r="C1082" i="9"/>
  <c r="P1082" i="9" l="1"/>
  <c r="D1082" i="9"/>
  <c r="Q1082" i="9" l="1"/>
  <c r="F1082" i="9"/>
  <c r="G1082" i="9" l="1"/>
  <c r="R1082" i="9"/>
  <c r="H1082" i="9" l="1"/>
  <c r="I1082" i="9" s="1"/>
  <c r="L1083" i="9"/>
  <c r="O1083" i="9" l="1"/>
  <c r="E1083" i="9" s="1"/>
  <c r="M1083" i="9"/>
  <c r="B1083" i="9"/>
  <c r="N1083" i="9" l="1"/>
  <c r="C1083" i="9"/>
  <c r="P1083" i="9" l="1"/>
  <c r="D1083" i="9"/>
  <c r="F1083" i="9" l="1"/>
  <c r="Q1083" i="9"/>
  <c r="G1083" i="9" l="1"/>
  <c r="R1083" i="9"/>
  <c r="H1083" i="9" l="1"/>
  <c r="I1083" i="9" s="1"/>
  <c r="L1084" i="9"/>
  <c r="O1084" i="9" l="1"/>
  <c r="E1084" i="9" s="1"/>
  <c r="M1084" i="9"/>
  <c r="B1084" i="9"/>
  <c r="C1084" i="9" l="1"/>
  <c r="N1084" i="9"/>
  <c r="P1084" i="9" l="1"/>
  <c r="D1084" i="9"/>
  <c r="Q1084" i="9" l="1"/>
  <c r="F1084" i="9"/>
  <c r="G1084" i="9" l="1"/>
  <c r="R1084" i="9"/>
  <c r="H1084" i="9" l="1"/>
  <c r="I1084" i="9" s="1"/>
  <c r="L1085" i="9"/>
  <c r="O1085" i="9" l="1"/>
  <c r="E1085" i="9" s="1"/>
  <c r="M1085" i="9"/>
  <c r="B1085" i="9"/>
  <c r="C1085" i="9" l="1"/>
  <c r="N1085" i="9"/>
  <c r="P1085" i="9" l="1"/>
  <c r="D1085" i="9"/>
  <c r="Q1085" i="9" l="1"/>
  <c r="F1085" i="9"/>
  <c r="G1085" i="9" l="1"/>
  <c r="R1085" i="9"/>
  <c r="H1085" i="9" l="1"/>
  <c r="I1085" i="9" s="1"/>
  <c r="L1086" i="9"/>
  <c r="O1086" i="9" l="1"/>
  <c r="E1086" i="9" s="1"/>
  <c r="M1086" i="9"/>
  <c r="B1086" i="9"/>
  <c r="N1086" i="9" l="1"/>
  <c r="C1086" i="9"/>
  <c r="P1086" i="9" l="1"/>
  <c r="D1086" i="9"/>
  <c r="Q1086" i="9" l="1"/>
  <c r="F1086" i="9"/>
  <c r="G1086" i="9" l="1"/>
  <c r="R1086" i="9"/>
  <c r="H1086" i="9" l="1"/>
  <c r="I1086" i="9" s="1"/>
  <c r="L1087" i="9"/>
  <c r="O1087" i="9" l="1"/>
  <c r="E1087" i="9" s="1"/>
  <c r="M1087" i="9"/>
  <c r="B1087" i="9"/>
  <c r="C1087" i="9" l="1"/>
  <c r="N1087" i="9"/>
  <c r="D1087" i="9" l="1"/>
  <c r="P1087" i="9"/>
  <c r="F1087" i="9" l="1"/>
  <c r="Q1087" i="9"/>
  <c r="R1087" i="9" l="1"/>
  <c r="G1087" i="9"/>
  <c r="H1087" i="9" l="1"/>
  <c r="I1087" i="9" s="1"/>
  <c r="L1088" i="9"/>
  <c r="O1088" i="9" l="1"/>
  <c r="E1088" i="9" s="1"/>
  <c r="M1088" i="9"/>
  <c r="B1088" i="9"/>
  <c r="N1088" i="9" l="1"/>
  <c r="C1088" i="9"/>
  <c r="D1088" i="9" l="1"/>
  <c r="P1088" i="9"/>
  <c r="Q1088" i="9" l="1"/>
  <c r="F1088" i="9"/>
  <c r="R1088" i="9" l="1"/>
  <c r="G1088" i="9"/>
  <c r="H1088" i="9" l="1"/>
  <c r="I1088" i="9" s="1"/>
  <c r="L1089" i="9"/>
  <c r="O1089" i="9" l="1"/>
  <c r="E1089" i="9" s="1"/>
  <c r="M1089" i="9"/>
  <c r="B1089" i="9"/>
  <c r="C1089" i="9" l="1"/>
  <c r="N1089" i="9"/>
  <c r="D1089" i="9" l="1"/>
  <c r="P1089" i="9"/>
  <c r="Q1089" i="9" l="1"/>
  <c r="F1089" i="9"/>
  <c r="G1089" i="9" l="1"/>
  <c r="R1089" i="9"/>
  <c r="H1089" i="9" l="1"/>
  <c r="I1089" i="9" s="1"/>
  <c r="L1090" i="9"/>
  <c r="O1090" i="9" l="1"/>
  <c r="E1090" i="9" s="1"/>
  <c r="M1090" i="9"/>
  <c r="B1090" i="9"/>
  <c r="N1090" i="9" l="1"/>
  <c r="C1090" i="9"/>
  <c r="D1090" i="9" l="1"/>
  <c r="P1090" i="9"/>
  <c r="F1090" i="9" l="1"/>
  <c r="Q1090" i="9"/>
  <c r="R1090" i="9" l="1"/>
  <c r="G1090" i="9"/>
  <c r="H1090" i="9" l="1"/>
  <c r="I1090" i="9" s="1"/>
  <c r="L1091" i="9"/>
  <c r="O1091" i="9" l="1"/>
  <c r="E1091" i="9" s="1"/>
  <c r="M1091" i="9"/>
  <c r="B1091" i="9"/>
  <c r="N1091" i="9" l="1"/>
  <c r="C1091" i="9"/>
  <c r="P1091" i="9" l="1"/>
  <c r="D1091" i="9"/>
  <c r="F1091" i="9" l="1"/>
  <c r="Q1091" i="9"/>
  <c r="R1091" i="9" l="1"/>
  <c r="G1091" i="9"/>
  <c r="H1091" i="9" l="1"/>
  <c r="I1091" i="9" s="1"/>
  <c r="L1092" i="9"/>
  <c r="O1092" i="9" l="1"/>
  <c r="E1092" i="9" s="1"/>
  <c r="M1092" i="9"/>
  <c r="B1092" i="9"/>
  <c r="C1092" i="9" l="1"/>
  <c r="N1092" i="9"/>
  <c r="D1092" i="9" l="1"/>
  <c r="P1092" i="9"/>
  <c r="F1092" i="9" l="1"/>
  <c r="Q1092" i="9"/>
  <c r="G1092" i="9" l="1"/>
  <c r="R1092" i="9"/>
  <c r="H1092" i="9" l="1"/>
  <c r="I1092" i="9" s="1"/>
  <c r="L1093" i="9"/>
  <c r="O1093" i="9" l="1"/>
  <c r="E1093" i="9" s="1"/>
  <c r="M1093" i="9"/>
  <c r="B1093" i="9"/>
  <c r="N1093" i="9" l="1"/>
  <c r="C1093" i="9"/>
  <c r="D1093" i="9" l="1"/>
  <c r="P1093" i="9"/>
  <c r="Q1093" i="9" l="1"/>
  <c r="F1093" i="9"/>
  <c r="G1093" i="9" l="1"/>
  <c r="R1093" i="9"/>
  <c r="H1093" i="9" l="1"/>
  <c r="I1093" i="9" s="1"/>
  <c r="L1094" i="9"/>
  <c r="O1094" i="9" l="1"/>
  <c r="E1094" i="9" s="1"/>
  <c r="M1094" i="9"/>
  <c r="B1094" i="9"/>
  <c r="N1094" i="9" l="1"/>
  <c r="C1094" i="9"/>
  <c r="P1094" i="9" l="1"/>
  <c r="D1094" i="9"/>
  <c r="F1094" i="9" l="1"/>
  <c r="Q1094" i="9"/>
  <c r="R1094" i="9" l="1"/>
  <c r="G1094" i="9"/>
  <c r="H1094" i="9" l="1"/>
  <c r="I1094" i="9" s="1"/>
  <c r="L1095" i="9"/>
  <c r="O1095" i="9" l="1"/>
  <c r="E1095" i="9" s="1"/>
  <c r="M1095" i="9"/>
  <c r="B1095" i="9"/>
  <c r="N1095" i="9" l="1"/>
  <c r="C1095" i="9"/>
  <c r="P1095" i="9" l="1"/>
  <c r="D1095" i="9"/>
  <c r="Q1095" i="9" l="1"/>
  <c r="F1095" i="9"/>
  <c r="G1095" i="9" l="1"/>
  <c r="R1095" i="9"/>
  <c r="H1095" i="9" l="1"/>
  <c r="I1095" i="9" s="1"/>
  <c r="L1096" i="9"/>
  <c r="O1096" i="9" l="1"/>
  <c r="E1096" i="9" s="1"/>
  <c r="M1096" i="9"/>
  <c r="B1096" i="9"/>
  <c r="N1096" i="9" l="1"/>
  <c r="C1096" i="9"/>
  <c r="D1096" i="9" l="1"/>
  <c r="P1096" i="9"/>
  <c r="Q1096" i="9" l="1"/>
  <c r="F1096" i="9"/>
  <c r="G1096" i="9" l="1"/>
  <c r="R1096" i="9"/>
  <c r="H1096" i="9" l="1"/>
  <c r="I1096" i="9" s="1"/>
  <c r="L1097" i="9"/>
  <c r="O1097" i="9" l="1"/>
  <c r="E1097" i="9" s="1"/>
  <c r="M1097" i="9"/>
  <c r="B1097" i="9"/>
  <c r="C1097" i="9" l="1"/>
  <c r="N1097" i="9"/>
  <c r="P1097" i="9" l="1"/>
  <c r="D1097" i="9"/>
  <c r="F1097" i="9" l="1"/>
  <c r="Q1097" i="9"/>
  <c r="R1097" i="9" l="1"/>
  <c r="G1097" i="9"/>
  <c r="H1097" i="9" l="1"/>
  <c r="I1097" i="9" s="1"/>
  <c r="L1098" i="9"/>
  <c r="O1098" i="9" l="1"/>
  <c r="E1098" i="9" s="1"/>
  <c r="M1098" i="9"/>
  <c r="B1098" i="9"/>
  <c r="C1098" i="9" l="1"/>
  <c r="N1098" i="9"/>
  <c r="P1098" i="9" l="1"/>
  <c r="D1098" i="9"/>
  <c r="Q1098" i="9" l="1"/>
  <c r="F1098" i="9"/>
  <c r="G1098" i="9" l="1"/>
  <c r="R1098" i="9"/>
  <c r="H1098" i="9" l="1"/>
  <c r="I1098" i="9" s="1"/>
  <c r="L1099" i="9"/>
  <c r="O1099" i="9" l="1"/>
  <c r="E1099" i="9" s="1"/>
  <c r="M1099" i="9"/>
  <c r="B1099" i="9"/>
  <c r="C1099" i="9" l="1"/>
  <c r="N1099" i="9"/>
  <c r="P1099" i="9" l="1"/>
  <c r="D1099" i="9"/>
  <c r="F1099" i="9" l="1"/>
  <c r="Q1099" i="9"/>
  <c r="R1099" i="9" l="1"/>
  <c r="G1099" i="9"/>
  <c r="H1099" i="9" l="1"/>
  <c r="I1099" i="9" s="1"/>
  <c r="L1100" i="9"/>
  <c r="O1100" i="9" l="1"/>
  <c r="E1100" i="9" s="1"/>
  <c r="M1100" i="9"/>
  <c r="B1100" i="9"/>
  <c r="C1100" i="9" l="1"/>
  <c r="N1100" i="9"/>
  <c r="D1100" i="9" l="1"/>
  <c r="P1100" i="9"/>
  <c r="F1100" i="9" l="1"/>
  <c r="Q1100" i="9"/>
  <c r="G1100" i="9" l="1"/>
  <c r="R1100" i="9"/>
  <c r="H1100" i="9" l="1"/>
  <c r="I1100" i="9" s="1"/>
  <c r="L1101" i="9"/>
  <c r="O1101" i="9" l="1"/>
  <c r="E1101" i="9" s="1"/>
  <c r="M1101" i="9"/>
  <c r="B1101" i="9"/>
  <c r="C1101" i="9" l="1"/>
  <c r="N1101" i="9"/>
  <c r="P1101" i="9" l="1"/>
  <c r="D1101" i="9"/>
  <c r="Q1101" i="9" l="1"/>
  <c r="F1101" i="9"/>
  <c r="G1101" i="9" l="1"/>
  <c r="R1101" i="9"/>
  <c r="H1101" i="9" l="1"/>
  <c r="I1101" i="9" s="1"/>
  <c r="L1102" i="9"/>
  <c r="O1102" i="9" l="1"/>
  <c r="E1102" i="9" s="1"/>
  <c r="M1102" i="9"/>
  <c r="B1102" i="9"/>
  <c r="C1102" i="9" l="1"/>
  <c r="N1102" i="9"/>
  <c r="D1102" i="9" l="1"/>
  <c r="P1102" i="9"/>
  <c r="F1102" i="9" l="1"/>
  <c r="Q1102" i="9"/>
  <c r="R1102" i="9" l="1"/>
  <c r="G1102" i="9"/>
  <c r="H1102" i="9" l="1"/>
  <c r="I1102" i="9" s="1"/>
  <c r="L1103" i="9"/>
  <c r="O1103" i="9" l="1"/>
  <c r="E1103" i="9" s="1"/>
  <c r="M1103" i="9"/>
  <c r="B1103" i="9"/>
  <c r="C1103" i="9" l="1"/>
  <c r="N1103" i="9"/>
  <c r="D1103" i="9" l="1"/>
  <c r="P1103" i="9"/>
  <c r="Q1103" i="9" l="1"/>
  <c r="F1103" i="9"/>
  <c r="G1103" i="9" l="1"/>
  <c r="R1103" i="9"/>
  <c r="H1103" i="9" l="1"/>
  <c r="I1103" i="9" s="1"/>
  <c r="L1104" i="9"/>
  <c r="O1104" i="9" l="1"/>
  <c r="E1104" i="9" s="1"/>
  <c r="M1104" i="9"/>
  <c r="B1104" i="9"/>
  <c r="N1104" i="9" l="1"/>
  <c r="C1104" i="9"/>
  <c r="D1104" i="9" l="1"/>
  <c r="P1104" i="9"/>
  <c r="Q1104" i="9" l="1"/>
  <c r="F1104" i="9"/>
  <c r="G1104" i="9" l="1"/>
  <c r="R1104" i="9"/>
  <c r="H1104" i="9" l="1"/>
  <c r="I1104" i="9" s="1"/>
  <c r="L1105" i="9"/>
  <c r="O1105" i="9" l="1"/>
  <c r="E1105" i="9" s="1"/>
  <c r="M1105" i="9"/>
  <c r="B1105" i="9"/>
  <c r="C1105" i="9" l="1"/>
  <c r="N1105" i="9"/>
  <c r="D1105" i="9" l="1"/>
  <c r="P1105" i="9"/>
  <c r="Q1105" i="9" l="1"/>
  <c r="F1105" i="9"/>
  <c r="G1105" i="9" l="1"/>
  <c r="R1105" i="9"/>
  <c r="H1105" i="9" l="1"/>
  <c r="I1105" i="9" s="1"/>
  <c r="L1106" i="9"/>
  <c r="O1106" i="9" l="1"/>
  <c r="E1106" i="9" s="1"/>
  <c r="M1106" i="9"/>
  <c r="B1106" i="9"/>
  <c r="C1106" i="9" l="1"/>
  <c r="N1106" i="9"/>
  <c r="P1106" i="9" l="1"/>
  <c r="D1106" i="9"/>
  <c r="Q1106" i="9" l="1"/>
  <c r="F1106" i="9"/>
  <c r="G1106" i="9" l="1"/>
  <c r="R1106" i="9"/>
  <c r="H1106" i="9" l="1"/>
  <c r="I1106" i="9" s="1"/>
  <c r="L1107" i="9"/>
  <c r="O1107" i="9" l="1"/>
  <c r="E1107" i="9" s="1"/>
  <c r="M1107" i="9"/>
  <c r="B1107" i="9"/>
  <c r="N1107" i="9" l="1"/>
  <c r="C1107" i="9"/>
  <c r="D1107" i="9" l="1"/>
  <c r="P1107" i="9"/>
  <c r="Q1107" i="9" l="1"/>
  <c r="F1107" i="9"/>
  <c r="G1107" i="9" l="1"/>
  <c r="R1107" i="9"/>
  <c r="H1107" i="9" l="1"/>
  <c r="I1107" i="9" s="1"/>
  <c r="L1108" i="9"/>
  <c r="O1108" i="9" l="1"/>
  <c r="E1108" i="9" s="1"/>
  <c r="M1108" i="9"/>
  <c r="B1108" i="9"/>
  <c r="N1108" i="9" l="1"/>
  <c r="C1108" i="9"/>
  <c r="P1108" i="9" l="1"/>
  <c r="D1108" i="9"/>
  <c r="F1108" i="9" l="1"/>
  <c r="Q1108" i="9"/>
  <c r="G1108" i="9" l="1"/>
  <c r="R1108" i="9"/>
  <c r="H1108" i="9" l="1"/>
  <c r="I1108" i="9" s="1"/>
  <c r="L1109" i="9"/>
  <c r="O1109" i="9" l="1"/>
  <c r="E1109" i="9" s="1"/>
  <c r="M1109" i="9"/>
  <c r="B1109" i="9"/>
  <c r="C1109" i="9" l="1"/>
  <c r="N1109" i="9"/>
  <c r="P1109" i="9" l="1"/>
  <c r="D1109" i="9"/>
  <c r="Q1109" i="9" l="1"/>
  <c r="F1109" i="9"/>
  <c r="R1109" i="9" l="1"/>
  <c r="G1109" i="9"/>
  <c r="H1109" i="9" l="1"/>
  <c r="I1109" i="9" s="1"/>
  <c r="L1110" i="9"/>
  <c r="O1110" i="9" l="1"/>
  <c r="E1110" i="9" s="1"/>
  <c r="M1110" i="9"/>
  <c r="B1110" i="9"/>
  <c r="C1110" i="9" l="1"/>
  <c r="N1110" i="9"/>
  <c r="D1110" i="9" l="1"/>
  <c r="P1110" i="9"/>
  <c r="Q1110" i="9" l="1"/>
  <c r="F1110" i="9"/>
  <c r="R1110" i="9" l="1"/>
  <c r="G1110" i="9"/>
  <c r="H1110" i="9" l="1"/>
  <c r="I1110" i="9" s="1"/>
  <c r="L1111" i="9"/>
  <c r="M1111" i="9" l="1"/>
  <c r="B1111" i="9"/>
  <c r="O1111" i="9"/>
  <c r="E1111" i="9" s="1"/>
  <c r="N1111" i="9" l="1"/>
  <c r="C1111" i="9"/>
  <c r="P1111" i="9" l="1"/>
  <c r="D1111" i="9"/>
  <c r="Q1111" i="9" l="1"/>
  <c r="F1111" i="9"/>
  <c r="G1111" i="9" l="1"/>
  <c r="R1111" i="9"/>
  <c r="H1111" i="9" l="1"/>
  <c r="I1111" i="9" s="1"/>
  <c r="L1112" i="9"/>
  <c r="M1112" i="9" l="1"/>
  <c r="B1112" i="9"/>
  <c r="O1112" i="9"/>
  <c r="E1112" i="9" s="1"/>
  <c r="N1112" i="9" l="1"/>
  <c r="C1112" i="9"/>
  <c r="D1112" i="9" l="1"/>
  <c r="P1112" i="9"/>
  <c r="Q1112" i="9" l="1"/>
  <c r="F1112" i="9"/>
  <c r="G1112" i="9" l="1"/>
  <c r="R1112" i="9"/>
  <c r="H1112" i="9" l="1"/>
  <c r="I1112" i="9" s="1"/>
  <c r="L1113" i="9"/>
  <c r="O1113" i="9" l="1"/>
  <c r="E1113" i="9" s="1"/>
  <c r="M1113" i="9"/>
  <c r="B1113" i="9"/>
  <c r="C1113" i="9" l="1"/>
  <c r="N1113" i="9"/>
  <c r="P1113" i="9" l="1"/>
  <c r="D1113" i="9"/>
  <c r="Q1113" i="9" l="1"/>
  <c r="F1113" i="9"/>
  <c r="G1113" i="9" l="1"/>
  <c r="R1113" i="9"/>
  <c r="H1113" i="9" l="1"/>
  <c r="I1113" i="9" s="1"/>
  <c r="L1114" i="9"/>
  <c r="O1114" i="9" l="1"/>
  <c r="E1114" i="9" s="1"/>
  <c r="M1114" i="9"/>
  <c r="B1114" i="9"/>
  <c r="C1114" i="9" l="1"/>
  <c r="N1114" i="9"/>
  <c r="D1114" i="9" l="1"/>
  <c r="P1114" i="9"/>
  <c r="Q1114" i="9" l="1"/>
  <c r="F1114" i="9"/>
  <c r="G1114" i="9" l="1"/>
  <c r="R1114" i="9"/>
  <c r="H1114" i="9" l="1"/>
  <c r="I1114" i="9" s="1"/>
  <c r="L1115" i="9"/>
  <c r="O1115" i="9" l="1"/>
  <c r="E1115" i="9" s="1"/>
  <c r="M1115" i="9"/>
  <c r="B1115" i="9"/>
  <c r="C1115" i="9" l="1"/>
  <c r="N1115" i="9"/>
  <c r="D1115" i="9" l="1"/>
  <c r="P1115" i="9"/>
  <c r="Q1115" i="9" l="1"/>
  <c r="F1115" i="9"/>
  <c r="G1115" i="9" l="1"/>
  <c r="R1115" i="9"/>
  <c r="H1115" i="9" l="1"/>
  <c r="I1115" i="9" s="1"/>
  <c r="L1116" i="9"/>
  <c r="M1116" i="9" l="1"/>
  <c r="B1116" i="9"/>
  <c r="O1116" i="9"/>
  <c r="E1116" i="9" s="1"/>
  <c r="N1116" i="9" l="1"/>
  <c r="C1116" i="9"/>
  <c r="D1116" i="9" l="1"/>
  <c r="P1116" i="9"/>
  <c r="Q1116" i="9" l="1"/>
  <c r="F1116" i="9"/>
  <c r="G1116" i="9" l="1"/>
  <c r="R1116" i="9"/>
  <c r="H1116" i="9" l="1"/>
  <c r="I1116" i="9" s="1"/>
  <c r="L1117" i="9"/>
  <c r="M1117" i="9" l="1"/>
  <c r="B1117" i="9"/>
  <c r="O1117" i="9"/>
  <c r="E1117" i="9" s="1"/>
  <c r="C1117" i="9" l="1"/>
  <c r="N1117" i="9"/>
  <c r="P1117" i="9" l="1"/>
  <c r="D1117" i="9"/>
  <c r="Q1117" i="9" l="1"/>
  <c r="F1117" i="9"/>
  <c r="G1117" i="9" l="1"/>
  <c r="R1117" i="9"/>
  <c r="H1117" i="9" l="1"/>
  <c r="I1117" i="9" s="1"/>
  <c r="L1118" i="9"/>
  <c r="M1118" i="9" l="1"/>
  <c r="B1118" i="9"/>
  <c r="O1118" i="9"/>
  <c r="E1118" i="9" s="1"/>
  <c r="N1118" i="9" l="1"/>
  <c r="C1118" i="9"/>
  <c r="P1118" i="9" l="1"/>
  <c r="D1118" i="9"/>
  <c r="Q1118" i="9" l="1"/>
  <c r="F1118" i="9"/>
  <c r="G1118" i="9" l="1"/>
  <c r="R1118" i="9"/>
  <c r="H1118" i="9" l="1"/>
  <c r="I1118" i="9" s="1"/>
  <c r="L1119" i="9"/>
  <c r="M1119" i="9" l="1"/>
  <c r="B1119" i="9"/>
  <c r="O1119" i="9"/>
  <c r="E1119" i="9" s="1"/>
  <c r="N1119" i="9" l="1"/>
  <c r="C1119" i="9"/>
  <c r="P1119" i="9" l="1"/>
  <c r="D1119" i="9"/>
  <c r="Q1119" i="9" l="1"/>
  <c r="F1119" i="9"/>
  <c r="G1119" i="9" l="1"/>
  <c r="R1119" i="9"/>
  <c r="H1119" i="9" l="1"/>
  <c r="I1119" i="9" s="1"/>
  <c r="L1120" i="9"/>
  <c r="M1120" i="9" l="1"/>
  <c r="B1120" i="9"/>
  <c r="O1120" i="9"/>
  <c r="E1120" i="9" s="1"/>
  <c r="N1120" i="9" l="1"/>
  <c r="C1120" i="9"/>
  <c r="D1120" i="9" l="1"/>
  <c r="P1120" i="9"/>
  <c r="Q1120" i="9" l="1"/>
  <c r="F1120" i="9"/>
  <c r="G1120" i="9" l="1"/>
  <c r="R1120" i="9"/>
  <c r="H1120" i="9" l="1"/>
  <c r="I1120" i="9" s="1"/>
  <c r="L1121" i="9"/>
  <c r="B1121" i="9" l="1"/>
  <c r="O1121" i="9"/>
  <c r="E1121" i="9" s="1"/>
  <c r="M1121" i="9"/>
  <c r="C1121" i="9" l="1"/>
  <c r="N1121" i="9"/>
  <c r="D1121" i="9" l="1"/>
  <c r="P1121" i="9"/>
  <c r="Q1121" i="9" l="1"/>
  <c r="F1121" i="9"/>
  <c r="G1121" i="9" l="1"/>
  <c r="R1121" i="9"/>
  <c r="H1121" i="9" l="1"/>
  <c r="I1121" i="9" s="1"/>
  <c r="L1122" i="9"/>
  <c r="M1122" i="9" l="1"/>
  <c r="O1122" i="9"/>
  <c r="E1122" i="9" s="1"/>
  <c r="B1122" i="9"/>
  <c r="C1122" i="9" l="1"/>
  <c r="N1122" i="9"/>
  <c r="D1122" i="9" l="1"/>
  <c r="P1122" i="9"/>
  <c r="Q1122" i="9" l="1"/>
  <c r="F1122" i="9"/>
  <c r="G1122" i="9" l="1"/>
  <c r="R1122" i="9"/>
  <c r="H1122" i="9" l="1"/>
  <c r="I1122" i="9" s="1"/>
  <c r="L1123" i="9"/>
  <c r="M1123" i="9" l="1"/>
  <c r="O1123" i="9"/>
  <c r="E1123" i="9" s="1"/>
  <c r="B1123" i="9"/>
  <c r="C1123" i="9" l="1"/>
  <c r="N1123" i="9"/>
  <c r="D1123" i="9" l="1"/>
  <c r="P1123" i="9"/>
  <c r="Q1123" i="9" l="1"/>
  <c r="F1123" i="9"/>
  <c r="G1123" i="9" l="1"/>
  <c r="R1123" i="9"/>
  <c r="H1123" i="9" l="1"/>
  <c r="I1123" i="9" s="1"/>
  <c r="L1124" i="9"/>
  <c r="M1124" i="9" l="1"/>
  <c r="O1124" i="9"/>
  <c r="E1124" i="9" s="1"/>
  <c r="B1124" i="9"/>
  <c r="C1124" i="9" l="1"/>
  <c r="N1124" i="9"/>
  <c r="D1124" i="9" l="1"/>
  <c r="P1124" i="9"/>
  <c r="Q1124" i="9" l="1"/>
  <c r="F1124" i="9"/>
  <c r="G1124" i="9" l="1"/>
  <c r="R1124" i="9"/>
  <c r="H1124" i="9" l="1"/>
  <c r="I1124" i="9" s="1"/>
  <c r="L1125" i="9"/>
  <c r="M1125" i="9" l="1"/>
  <c r="O1125" i="9"/>
  <c r="E1125" i="9" s="1"/>
  <c r="B1125" i="9"/>
  <c r="C1125" i="9" l="1"/>
  <c r="N1125" i="9"/>
  <c r="D1125" i="9" l="1"/>
  <c r="P1125" i="9"/>
  <c r="Q1125" i="9" l="1"/>
  <c r="F1125" i="9"/>
  <c r="G1125" i="9" l="1"/>
  <c r="R1125" i="9"/>
  <c r="H1125" i="9" l="1"/>
  <c r="I1125" i="9" s="1"/>
  <c r="L1126" i="9"/>
  <c r="B1126" i="9" l="1"/>
  <c r="M1126" i="9"/>
  <c r="O1126" i="9"/>
  <c r="E1126" i="9" s="1"/>
  <c r="C1126" i="9" l="1"/>
  <c r="N1126" i="9"/>
  <c r="P1126" i="9" l="1"/>
  <c r="D1126" i="9"/>
  <c r="Q1126" i="9" l="1"/>
  <c r="F1126" i="9"/>
  <c r="G1126" i="9" l="1"/>
  <c r="R1126" i="9"/>
  <c r="H1126" i="9" l="1"/>
  <c r="I1126" i="9" s="1"/>
  <c r="L1127" i="9"/>
  <c r="B1127" i="9" l="1"/>
  <c r="M1127" i="9"/>
  <c r="O1127" i="9"/>
  <c r="E1127" i="9" s="1"/>
  <c r="C1127" i="9" l="1"/>
  <c r="N1127" i="9"/>
  <c r="D1127" i="9" l="1"/>
  <c r="P1127" i="9"/>
  <c r="Q1127" i="9" l="1"/>
  <c r="F1127" i="9"/>
  <c r="G1127" i="9" l="1"/>
  <c r="R1127" i="9"/>
  <c r="H1127" i="9" l="1"/>
  <c r="I1127" i="9" s="1"/>
  <c r="L1128" i="9"/>
  <c r="B1128" i="9" l="1"/>
  <c r="M1128" i="9"/>
  <c r="O1128" i="9"/>
  <c r="E1128" i="9" s="1"/>
  <c r="C1128" i="9" l="1"/>
  <c r="N1128" i="9"/>
  <c r="P1128" i="9" l="1"/>
  <c r="D1128" i="9"/>
  <c r="Q1128" i="9" l="1"/>
  <c r="F1128" i="9"/>
  <c r="R1128" i="9" l="1"/>
  <c r="G1128" i="9"/>
  <c r="H1128" i="9" l="1"/>
  <c r="I1128" i="9" s="1"/>
  <c r="L1129" i="9"/>
  <c r="B1129" i="9" l="1"/>
  <c r="M1129" i="9"/>
  <c r="O1129" i="9"/>
  <c r="E1129" i="9" s="1"/>
  <c r="C1129" i="9" l="1"/>
  <c r="N1129" i="9"/>
  <c r="D1129" i="9" l="1"/>
  <c r="P1129" i="9"/>
  <c r="Q1129" i="9" l="1"/>
  <c r="F1129" i="9"/>
  <c r="R1129" i="9" l="1"/>
  <c r="G1129" i="9"/>
  <c r="H1129" i="9" l="1"/>
  <c r="I1129" i="9" s="1"/>
  <c r="L1130" i="9"/>
  <c r="B1130" i="9" l="1"/>
  <c r="M1130" i="9"/>
  <c r="O1130" i="9"/>
  <c r="E1130" i="9" s="1"/>
  <c r="N1130" i="9" l="1"/>
  <c r="C1130" i="9"/>
  <c r="D1130" i="9" l="1"/>
  <c r="P1130" i="9"/>
  <c r="F1130" i="9" l="1"/>
  <c r="Q1130" i="9"/>
  <c r="G1130" i="9" l="1"/>
  <c r="R1130" i="9"/>
  <c r="H1130" i="9" l="1"/>
  <c r="I1130" i="9" s="1"/>
  <c r="L1131" i="9"/>
  <c r="B1131" i="9" l="1"/>
  <c r="M1131" i="9"/>
  <c r="O1131" i="9"/>
  <c r="E1131" i="9" s="1"/>
  <c r="N1131" i="9" l="1"/>
  <c r="C1131" i="9"/>
  <c r="D1131" i="9" l="1"/>
  <c r="P1131" i="9"/>
  <c r="Q1131" i="9" l="1"/>
  <c r="F1131" i="9"/>
  <c r="G1131" i="9" l="1"/>
  <c r="R1131" i="9"/>
  <c r="H1131" i="9" l="1"/>
  <c r="I1131" i="9" s="1"/>
  <c r="L1132" i="9"/>
  <c r="B1132" i="9" l="1"/>
  <c r="M1132" i="9"/>
  <c r="O1132" i="9"/>
  <c r="E1132" i="9" s="1"/>
  <c r="C1132" i="9" l="1"/>
  <c r="N1132" i="9"/>
  <c r="P1132" i="9" l="1"/>
  <c r="D1132" i="9"/>
  <c r="Q1132" i="9" l="1"/>
  <c r="F1132" i="9"/>
  <c r="G1132" i="9" l="1"/>
  <c r="R1132" i="9"/>
  <c r="H1132" i="9" l="1"/>
  <c r="I1132" i="9" s="1"/>
  <c r="L1133" i="9"/>
  <c r="B1133" i="9" l="1"/>
  <c r="M1133" i="9"/>
  <c r="O1133" i="9"/>
  <c r="E1133" i="9" s="1"/>
  <c r="N1133" i="9" l="1"/>
  <c r="C1133" i="9"/>
  <c r="D1133" i="9" l="1"/>
  <c r="P1133" i="9"/>
  <c r="Q1133" i="9" l="1"/>
  <c r="F1133" i="9"/>
  <c r="G1133" i="9" l="1"/>
  <c r="R1133" i="9"/>
  <c r="H1133" i="9" l="1"/>
  <c r="I1133" i="9" s="1"/>
  <c r="L1134" i="9"/>
  <c r="B1134" i="9" l="1"/>
  <c r="M1134" i="9"/>
  <c r="O1134" i="9"/>
  <c r="E1134" i="9" s="1"/>
  <c r="C1134" i="9" l="1"/>
  <c r="N1134" i="9"/>
  <c r="P1134" i="9" l="1"/>
  <c r="D1134" i="9"/>
  <c r="Q1134" i="9" l="1"/>
  <c r="F1134" i="9"/>
  <c r="R1134" i="9" l="1"/>
  <c r="G1134" i="9"/>
  <c r="H1134" i="9" l="1"/>
  <c r="I1134" i="9" s="1"/>
  <c r="L1135" i="9"/>
  <c r="B1135" i="9" l="1"/>
  <c r="M1135" i="9"/>
  <c r="O1135" i="9"/>
  <c r="E1135" i="9" s="1"/>
  <c r="C1135" i="9" l="1"/>
  <c r="N1135" i="9"/>
  <c r="D1135" i="9" l="1"/>
  <c r="P1135" i="9"/>
  <c r="Q1135" i="9" l="1"/>
  <c r="F1135" i="9"/>
  <c r="G1135" i="9" l="1"/>
  <c r="R1135" i="9"/>
  <c r="H1135" i="9" l="1"/>
  <c r="I1135" i="9" s="1"/>
  <c r="L1136" i="9"/>
  <c r="B1136" i="9" l="1"/>
  <c r="M1136" i="9"/>
  <c r="O1136" i="9"/>
  <c r="E1136" i="9" s="1"/>
  <c r="C1136" i="9" l="1"/>
  <c r="N1136" i="9"/>
  <c r="P1136" i="9" l="1"/>
  <c r="D1136" i="9"/>
  <c r="Q1136" i="9" l="1"/>
  <c r="F1136" i="9"/>
  <c r="G1136" i="9" l="1"/>
  <c r="R1136" i="9"/>
  <c r="H1136" i="9" l="1"/>
  <c r="I1136" i="9" s="1"/>
  <c r="L1137" i="9"/>
  <c r="B1137" i="9" l="1"/>
  <c r="M1137" i="9"/>
  <c r="O1137" i="9"/>
  <c r="E1137" i="9" s="1"/>
  <c r="C1137" i="9" l="1"/>
  <c r="N1137" i="9"/>
  <c r="D1137" i="9" l="1"/>
  <c r="P1137" i="9"/>
  <c r="Q1137" i="9" l="1"/>
  <c r="F1137" i="9"/>
  <c r="G1137" i="9" l="1"/>
  <c r="R1137" i="9"/>
  <c r="H1137" i="9" l="1"/>
  <c r="I1137" i="9" s="1"/>
  <c r="L1138" i="9"/>
  <c r="B1138" i="9" l="1"/>
  <c r="M1138" i="9"/>
  <c r="O1138" i="9"/>
  <c r="E1138" i="9" s="1"/>
  <c r="C1138" i="9" l="1"/>
  <c r="N1138" i="9"/>
  <c r="D1138" i="9" l="1"/>
  <c r="P1138" i="9"/>
  <c r="Q1138" i="9" l="1"/>
  <c r="F1138" i="9"/>
  <c r="G1138" i="9" l="1"/>
  <c r="R1138" i="9"/>
  <c r="H1138" i="9" l="1"/>
  <c r="I1138" i="9" s="1"/>
  <c r="L1139" i="9"/>
  <c r="B1139" i="9" l="1"/>
  <c r="M1139" i="9"/>
  <c r="O1139" i="9"/>
  <c r="E1139" i="9" s="1"/>
  <c r="C1139" i="9" l="1"/>
  <c r="N1139" i="9"/>
  <c r="D1139" i="9" l="1"/>
  <c r="P1139" i="9"/>
  <c r="Q1139" i="9" l="1"/>
  <c r="F1139" i="9"/>
  <c r="G1139" i="9" l="1"/>
  <c r="R1139" i="9"/>
  <c r="H1139" i="9" l="1"/>
  <c r="I1139" i="9" s="1"/>
  <c r="L1140" i="9"/>
  <c r="B1140" i="9" l="1"/>
  <c r="M1140" i="9"/>
  <c r="O1140" i="9"/>
  <c r="E1140" i="9" s="1"/>
  <c r="C1140" i="9" l="1"/>
  <c r="N1140" i="9"/>
  <c r="D1140" i="9" l="1"/>
  <c r="P1140" i="9"/>
  <c r="Q1140" i="9" l="1"/>
  <c r="F1140" i="9"/>
  <c r="G1140" i="9" l="1"/>
  <c r="R1140" i="9"/>
  <c r="H1140" i="9" l="1"/>
  <c r="I1140" i="9" s="1"/>
  <c r="L1141" i="9"/>
  <c r="B1141" i="9" l="1"/>
  <c r="M1141" i="9"/>
  <c r="O1141" i="9"/>
  <c r="E1141" i="9" s="1"/>
  <c r="C1141" i="9" l="1"/>
  <c r="N1141" i="9"/>
  <c r="D1141" i="9" l="1"/>
  <c r="P1141" i="9"/>
  <c r="Q1141" i="9" l="1"/>
  <c r="F1141" i="9"/>
  <c r="G1141" i="9" l="1"/>
  <c r="R1141" i="9"/>
  <c r="H1141" i="9" l="1"/>
  <c r="I1141" i="9" s="1"/>
  <c r="L1142" i="9"/>
  <c r="B1142" i="9" l="1"/>
  <c r="M1142" i="9"/>
  <c r="O1142" i="9"/>
  <c r="E1142" i="9" s="1"/>
  <c r="C1142" i="9" l="1"/>
  <c r="N1142" i="9"/>
  <c r="D1142" i="9" l="1"/>
  <c r="P1142" i="9"/>
  <c r="Q1142" i="9" l="1"/>
  <c r="F1142" i="9"/>
  <c r="G1142" i="9" l="1"/>
  <c r="R1142" i="9"/>
  <c r="H1142" i="9" l="1"/>
  <c r="I1142" i="9" s="1"/>
  <c r="L1143" i="9"/>
  <c r="B1143" i="9" l="1"/>
  <c r="M1143" i="9"/>
  <c r="O1143" i="9"/>
  <c r="E1143" i="9" s="1"/>
  <c r="C1143" i="9" l="1"/>
  <c r="N1143" i="9"/>
  <c r="D1143" i="9" l="1"/>
  <c r="P1143" i="9"/>
  <c r="Q1143" i="9" l="1"/>
  <c r="F1143" i="9"/>
  <c r="G1143" i="9" l="1"/>
  <c r="R1143" i="9"/>
  <c r="H1143" i="9" l="1"/>
  <c r="I1143" i="9" s="1"/>
  <c r="L1144" i="9"/>
  <c r="B1144" i="9" l="1"/>
  <c r="M1144" i="9"/>
  <c r="O1144" i="9"/>
  <c r="E1144" i="9" s="1"/>
  <c r="N1144" i="9" l="1"/>
  <c r="C1144" i="9"/>
  <c r="P1144" i="9" l="1"/>
  <c r="D1144" i="9"/>
  <c r="F1144" i="9" l="1"/>
  <c r="Q1144" i="9"/>
  <c r="G1144" i="9" l="1"/>
  <c r="R1144" i="9"/>
  <c r="H1144" i="9" l="1"/>
  <c r="I1144" i="9" s="1"/>
  <c r="L1145" i="9"/>
  <c r="B1145" i="9" l="1"/>
  <c r="M1145" i="9"/>
  <c r="O1145" i="9"/>
  <c r="E1145" i="9" s="1"/>
  <c r="C1145" i="9" l="1"/>
  <c r="N1145" i="9"/>
  <c r="D1145" i="9" l="1"/>
  <c r="P1145" i="9"/>
  <c r="Q1145" i="9" l="1"/>
  <c r="F1145" i="9"/>
  <c r="R1145" i="9" l="1"/>
  <c r="G1145" i="9"/>
  <c r="H1145" i="9" l="1"/>
  <c r="I1145" i="9" s="1"/>
  <c r="L1146" i="9"/>
  <c r="B1146" i="9" l="1"/>
  <c r="M1146" i="9"/>
  <c r="O1146" i="9"/>
  <c r="E1146" i="9" s="1"/>
  <c r="C1146" i="9" l="1"/>
  <c r="N1146" i="9"/>
  <c r="D1146" i="9" l="1"/>
  <c r="P1146" i="9"/>
  <c r="Q1146" i="9" l="1"/>
  <c r="F1146" i="9"/>
  <c r="G1146" i="9" l="1"/>
  <c r="R1146" i="9"/>
  <c r="H1146" i="9" l="1"/>
  <c r="I1146" i="9" s="1"/>
  <c r="L1147" i="9"/>
  <c r="B1147" i="9" l="1"/>
  <c r="M1147" i="9"/>
  <c r="O1147" i="9"/>
  <c r="E1147" i="9" s="1"/>
  <c r="C1147" i="9" l="1"/>
  <c r="N1147" i="9"/>
  <c r="D1147" i="9" l="1"/>
  <c r="P1147" i="9"/>
  <c r="Q1147" i="9" l="1"/>
  <c r="F1147" i="9"/>
  <c r="G1147" i="9" l="1"/>
  <c r="R1147" i="9"/>
  <c r="H1147" i="9" l="1"/>
  <c r="I1147" i="9" s="1"/>
  <c r="L1148" i="9"/>
  <c r="B1148" i="9" l="1"/>
  <c r="M1148" i="9"/>
  <c r="O1148" i="9"/>
  <c r="E1148" i="9" s="1"/>
  <c r="N1148" i="9" l="1"/>
  <c r="C1148" i="9"/>
  <c r="D1148" i="9" l="1"/>
  <c r="P1148" i="9"/>
  <c r="Q1148" i="9" l="1"/>
  <c r="F1148" i="9"/>
  <c r="R1148" i="9" l="1"/>
  <c r="G1148" i="9"/>
  <c r="H1148" i="9" l="1"/>
  <c r="I1148" i="9" s="1"/>
  <c r="L1149" i="9"/>
  <c r="B1149" i="9" l="1"/>
  <c r="M1149" i="9"/>
  <c r="O1149" i="9"/>
  <c r="E1149" i="9" s="1"/>
  <c r="C1149" i="9" l="1"/>
  <c r="N1149" i="9"/>
  <c r="D1149" i="9" l="1"/>
  <c r="P1149" i="9"/>
  <c r="Q1149" i="9" l="1"/>
  <c r="F1149" i="9"/>
  <c r="G1149" i="9" l="1"/>
  <c r="R1149" i="9"/>
  <c r="H1149" i="9" l="1"/>
  <c r="I1149" i="9" s="1"/>
  <c r="L1150" i="9"/>
  <c r="B1150" i="9" l="1"/>
  <c r="M1150" i="9"/>
  <c r="O1150" i="9"/>
  <c r="E1150" i="9" s="1"/>
  <c r="C1150" i="9" l="1"/>
  <c r="N1150" i="9"/>
  <c r="D1150" i="9" l="1"/>
  <c r="P1150" i="9"/>
  <c r="Q1150" i="9" l="1"/>
  <c r="F1150" i="9"/>
  <c r="G1150" i="9" l="1"/>
  <c r="R1150" i="9"/>
  <c r="H1150" i="9" l="1"/>
  <c r="I1150" i="9" s="1"/>
  <c r="L1151" i="9"/>
  <c r="B1151" i="9" l="1"/>
  <c r="M1151" i="9"/>
  <c r="O1151" i="9"/>
  <c r="E1151" i="9" s="1"/>
  <c r="C1151" i="9" l="1"/>
  <c r="N1151" i="9"/>
  <c r="D1151" i="9" l="1"/>
  <c r="P1151" i="9"/>
  <c r="Q1151" i="9" l="1"/>
  <c r="F1151" i="9"/>
  <c r="G1151" i="9" l="1"/>
  <c r="R1151" i="9"/>
  <c r="H1151" i="9" l="1"/>
  <c r="I1151" i="9" s="1"/>
  <c r="L1152" i="9"/>
  <c r="B1152" i="9" l="1"/>
  <c r="M1152" i="9"/>
  <c r="O1152" i="9"/>
  <c r="E1152" i="9" s="1"/>
  <c r="C1152" i="9" l="1"/>
  <c r="N1152" i="9"/>
  <c r="P1152" i="9" l="1"/>
  <c r="D1152" i="9"/>
  <c r="Q1152" i="9" l="1"/>
  <c r="F1152" i="9"/>
  <c r="G1152" i="9" l="1"/>
  <c r="R1152" i="9"/>
  <c r="H1152" i="9" l="1"/>
  <c r="I1152" i="9" s="1"/>
  <c r="L1153" i="9"/>
  <c r="B1153" i="9" l="1"/>
  <c r="M1153" i="9"/>
  <c r="O1153" i="9"/>
  <c r="E1153" i="9" s="1"/>
  <c r="C1153" i="9" l="1"/>
  <c r="N1153" i="9"/>
  <c r="D1153" i="9" l="1"/>
  <c r="P1153" i="9"/>
  <c r="Q1153" i="9" l="1"/>
  <c r="F1153" i="9"/>
  <c r="R1153" i="9" l="1"/>
  <c r="G1153" i="9"/>
  <c r="H1153" i="9" l="1"/>
  <c r="I1153" i="9" s="1"/>
  <c r="L1154" i="9"/>
  <c r="B1154" i="9" l="1"/>
  <c r="M1154" i="9"/>
  <c r="O1154" i="9"/>
  <c r="E1154" i="9" s="1"/>
  <c r="N1154" i="9" l="1"/>
  <c r="C1154" i="9"/>
  <c r="D1154" i="9" l="1"/>
  <c r="P1154" i="9"/>
  <c r="Q1154" i="9" l="1"/>
  <c r="F1154" i="9"/>
  <c r="G1154" i="9" l="1"/>
  <c r="R1154" i="9"/>
  <c r="H1154" i="9" l="1"/>
  <c r="I1154" i="9" s="1"/>
  <c r="L1155" i="9"/>
  <c r="B1155" i="9" l="1"/>
  <c r="M1155" i="9"/>
  <c r="O1155" i="9"/>
  <c r="E1155" i="9" s="1"/>
  <c r="C1155" i="9" l="1"/>
  <c r="N1155" i="9"/>
  <c r="P1155" i="9" l="1"/>
  <c r="D1155" i="9"/>
  <c r="Q1155" i="9" l="1"/>
  <c r="F1155" i="9"/>
  <c r="G1155" i="9" l="1"/>
  <c r="R1155" i="9"/>
  <c r="H1155" i="9" l="1"/>
  <c r="I1155" i="9" s="1"/>
  <c r="L1156" i="9"/>
  <c r="B1156" i="9" l="1"/>
  <c r="M1156" i="9"/>
  <c r="O1156" i="9"/>
  <c r="E1156" i="9" s="1"/>
  <c r="C1156" i="9" l="1"/>
  <c r="N1156" i="9"/>
  <c r="D1156" i="9" l="1"/>
  <c r="P1156" i="9"/>
  <c r="Q1156" i="9" l="1"/>
  <c r="F1156" i="9"/>
  <c r="G1156" i="9" l="1"/>
  <c r="R1156" i="9"/>
  <c r="H1156" i="9" l="1"/>
  <c r="I1156" i="9" s="1"/>
  <c r="L1157" i="9"/>
  <c r="B1157" i="9" l="1"/>
  <c r="M1157" i="9"/>
  <c r="O1157" i="9"/>
  <c r="E1157" i="9" s="1"/>
  <c r="C1157" i="9" l="1"/>
  <c r="N1157" i="9"/>
  <c r="D1157" i="9" l="1"/>
  <c r="P1157" i="9"/>
  <c r="Q1157" i="9" l="1"/>
  <c r="F1157" i="9"/>
  <c r="G1157" i="9" l="1"/>
  <c r="R1157" i="9"/>
  <c r="H1157" i="9" l="1"/>
  <c r="I1157" i="9" s="1"/>
  <c r="L1158" i="9"/>
  <c r="B1158" i="9" l="1"/>
  <c r="M1158" i="9"/>
  <c r="O1158" i="9"/>
  <c r="E1158" i="9" s="1"/>
  <c r="C1158" i="9" l="1"/>
  <c r="N1158" i="9"/>
  <c r="D1158" i="9" l="1"/>
  <c r="P1158" i="9"/>
  <c r="Q1158" i="9" l="1"/>
  <c r="F1158" i="9"/>
  <c r="G1158" i="9" l="1"/>
  <c r="R1158" i="9"/>
  <c r="H1158" i="9" l="1"/>
  <c r="I1158" i="9" s="1"/>
  <c r="L1159" i="9"/>
  <c r="B1159" i="9" l="1"/>
  <c r="M1159" i="9"/>
  <c r="O1159" i="9"/>
  <c r="E1159" i="9" s="1"/>
  <c r="C1159" i="9" l="1"/>
  <c r="N1159" i="9"/>
  <c r="D1159" i="9" l="1"/>
  <c r="P1159" i="9"/>
  <c r="Q1159" i="9" l="1"/>
  <c r="F1159" i="9"/>
  <c r="G1159" i="9" l="1"/>
  <c r="R1159" i="9"/>
  <c r="H1159" i="9" l="1"/>
  <c r="I1159" i="9" s="1"/>
  <c r="L1160" i="9"/>
  <c r="B1160" i="9" l="1"/>
  <c r="M1160" i="9"/>
  <c r="O1160" i="9"/>
  <c r="E1160" i="9" s="1"/>
  <c r="C1160" i="9" l="1"/>
  <c r="N1160" i="9"/>
  <c r="D1160" i="9" l="1"/>
  <c r="P1160" i="9"/>
  <c r="Q1160" i="9" l="1"/>
  <c r="F1160" i="9"/>
  <c r="G1160" i="9" l="1"/>
  <c r="R1160" i="9"/>
  <c r="H1160" i="9" l="1"/>
  <c r="I1160" i="9" s="1"/>
  <c r="L1161" i="9"/>
  <c r="B1161" i="9" l="1"/>
  <c r="M1161" i="9"/>
  <c r="O1161" i="9"/>
  <c r="E1161" i="9" s="1"/>
  <c r="C1161" i="9" l="1"/>
  <c r="N1161" i="9"/>
  <c r="D1161" i="9" l="1"/>
  <c r="P1161" i="9"/>
  <c r="F1161" i="9" l="1"/>
  <c r="Q1161" i="9"/>
  <c r="G1161" i="9" l="1"/>
  <c r="R1161" i="9"/>
  <c r="H1161" i="9" l="1"/>
  <c r="I1161" i="9" s="1"/>
  <c r="L1162" i="9"/>
  <c r="B1162" i="9" l="1"/>
  <c r="M1162" i="9"/>
  <c r="O1162" i="9"/>
  <c r="E1162" i="9" s="1"/>
  <c r="C1162" i="9" l="1"/>
  <c r="N1162" i="9"/>
  <c r="D1162" i="9" l="1"/>
  <c r="P1162" i="9"/>
  <c r="F1162" i="9" l="1"/>
  <c r="Q1162" i="9"/>
  <c r="R1162" i="9" l="1"/>
  <c r="G1162" i="9"/>
  <c r="H1162" i="9" l="1"/>
  <c r="I1162" i="9" s="1"/>
  <c r="L1163" i="9"/>
  <c r="B1163" i="9" l="1"/>
  <c r="M1163" i="9"/>
  <c r="O1163" i="9"/>
  <c r="E1163" i="9" s="1"/>
  <c r="C1163" i="9" l="1"/>
  <c r="N1163" i="9"/>
  <c r="D1163" i="9" l="1"/>
  <c r="P1163" i="9"/>
  <c r="Q1163" i="9" l="1"/>
  <c r="F1163" i="9"/>
  <c r="G1163" i="9" l="1"/>
  <c r="R1163" i="9"/>
  <c r="H1163" i="9" l="1"/>
  <c r="I1163" i="9" s="1"/>
  <c r="L1164" i="9"/>
  <c r="B1164" i="9" l="1"/>
  <c r="M1164" i="9"/>
  <c r="O1164" i="9"/>
  <c r="E1164" i="9" s="1"/>
  <c r="C1164" i="9" l="1"/>
  <c r="N1164" i="9"/>
  <c r="D1164" i="9" l="1"/>
  <c r="P1164" i="9"/>
  <c r="F1164" i="9" l="1"/>
  <c r="Q1164" i="9"/>
  <c r="R1164" i="9" l="1"/>
  <c r="G1164" i="9"/>
  <c r="H1164" i="9" l="1"/>
  <c r="I1164" i="9" s="1"/>
  <c r="L1165" i="9"/>
  <c r="B1165" i="9" l="1"/>
  <c r="M1165" i="9"/>
  <c r="O1165" i="9"/>
  <c r="E1165" i="9" s="1"/>
  <c r="N1165" i="9" l="1"/>
  <c r="C1165" i="9"/>
  <c r="D1165" i="9" l="1"/>
  <c r="P1165" i="9"/>
  <c r="Q1165" i="9" l="1"/>
  <c r="F1165" i="9"/>
  <c r="G1165" i="9" l="1"/>
  <c r="R1165" i="9"/>
  <c r="H1165" i="9" l="1"/>
  <c r="I1165" i="9" s="1"/>
  <c r="L1166" i="9"/>
  <c r="B1166" i="9" l="1"/>
  <c r="M1166" i="9"/>
  <c r="O1166" i="9"/>
  <c r="E1166" i="9" s="1"/>
  <c r="N1166" i="9" l="1"/>
  <c r="C1166" i="9"/>
  <c r="D1166" i="9" l="1"/>
  <c r="P1166" i="9"/>
  <c r="Q1166" i="9" l="1"/>
  <c r="F1166" i="9"/>
  <c r="G1166" i="9" l="1"/>
  <c r="R1166" i="9"/>
  <c r="H1166" i="9" l="1"/>
  <c r="I1166" i="9" s="1"/>
  <c r="L1167" i="9"/>
  <c r="B1167" i="9" l="1"/>
  <c r="M1167" i="9"/>
  <c r="O1167" i="9"/>
  <c r="E1167" i="9" s="1"/>
  <c r="C1167" i="9" l="1"/>
  <c r="N1167" i="9"/>
  <c r="D1167" i="9" l="1"/>
  <c r="P1167" i="9"/>
  <c r="Q1167" i="9" l="1"/>
  <c r="F1167" i="9"/>
  <c r="G1167" i="9" l="1"/>
  <c r="R1167" i="9"/>
  <c r="H1167" i="9" l="1"/>
  <c r="I1167" i="9" s="1"/>
  <c r="L1168" i="9"/>
  <c r="B1168" i="9" l="1"/>
  <c r="M1168" i="9"/>
  <c r="O1168" i="9"/>
  <c r="E1168" i="9" s="1"/>
  <c r="C1168" i="9" l="1"/>
  <c r="N1168" i="9"/>
  <c r="P1168" i="9" l="1"/>
  <c r="D1168" i="9"/>
  <c r="Q1168" i="9" l="1"/>
  <c r="F1168" i="9"/>
  <c r="G1168" i="9" l="1"/>
  <c r="R1168" i="9"/>
  <c r="H1168" i="9" l="1"/>
  <c r="I1168" i="9" s="1"/>
  <c r="L1169" i="9"/>
  <c r="B1169" i="9" l="1"/>
  <c r="M1169" i="9"/>
  <c r="O1169" i="9"/>
  <c r="E1169" i="9" s="1"/>
  <c r="C1169" i="9" l="1"/>
  <c r="N1169" i="9"/>
  <c r="P1169" i="9" l="1"/>
  <c r="D1169" i="9"/>
  <c r="F1169" i="9" l="1"/>
  <c r="Q1169" i="9"/>
  <c r="R1169" i="9" l="1"/>
  <c r="G1169" i="9"/>
  <c r="H1169" i="9" l="1"/>
  <c r="I1169" i="9" s="1"/>
  <c r="L1170" i="9"/>
  <c r="B1170" i="9" l="1"/>
  <c r="M1170" i="9"/>
  <c r="O1170" i="9"/>
  <c r="E1170" i="9" s="1"/>
  <c r="C1170" i="9" l="1"/>
  <c r="N1170" i="9"/>
  <c r="P1170" i="9" l="1"/>
  <c r="D1170" i="9"/>
  <c r="Q1170" i="9" l="1"/>
  <c r="F1170" i="9"/>
  <c r="G1170" i="9" l="1"/>
  <c r="R1170" i="9"/>
  <c r="H1170" i="9" l="1"/>
  <c r="I1170" i="9" s="1"/>
  <c r="L1171" i="9"/>
  <c r="B1171" i="9" l="1"/>
  <c r="M1171" i="9"/>
  <c r="O1171" i="9"/>
  <c r="E1171" i="9" s="1"/>
  <c r="C1171" i="9" l="1"/>
  <c r="N1171" i="9"/>
  <c r="D1171" i="9" l="1"/>
  <c r="P1171" i="9"/>
  <c r="Q1171" i="9" l="1"/>
  <c r="F1171" i="9"/>
  <c r="G1171" i="9" l="1"/>
  <c r="R1171" i="9"/>
  <c r="H1171" i="9" l="1"/>
  <c r="I1171" i="9" s="1"/>
  <c r="L1172" i="9"/>
  <c r="B1172" i="9" l="1"/>
  <c r="M1172" i="9"/>
  <c r="O1172" i="9"/>
  <c r="E1172" i="9" s="1"/>
  <c r="C1172" i="9" l="1"/>
  <c r="N1172" i="9"/>
  <c r="D1172" i="9" l="1"/>
  <c r="P1172" i="9"/>
  <c r="F1172" i="9" l="1"/>
  <c r="Q1172" i="9"/>
  <c r="R1172" i="9" l="1"/>
  <c r="G1172" i="9"/>
  <c r="H1172" i="9" l="1"/>
  <c r="I1172" i="9" s="1"/>
  <c r="L1173" i="9"/>
  <c r="B1173" i="9" l="1"/>
  <c r="M1173" i="9"/>
  <c r="O1173" i="9"/>
  <c r="E1173" i="9" s="1"/>
  <c r="C1173" i="9" l="1"/>
  <c r="N1173" i="9"/>
  <c r="P1173" i="9" l="1"/>
  <c r="D1173" i="9"/>
  <c r="Q1173" i="9" l="1"/>
  <c r="F1173" i="9"/>
  <c r="G1173" i="9" l="1"/>
  <c r="R1173" i="9"/>
  <c r="H1173" i="9" l="1"/>
  <c r="I1173" i="9" s="1"/>
  <c r="L1174" i="9"/>
  <c r="B1174" i="9" l="1"/>
  <c r="M1174" i="9"/>
  <c r="O1174" i="9"/>
  <c r="E1174" i="9" s="1"/>
  <c r="N1174" i="9" l="1"/>
  <c r="C1174" i="9"/>
  <c r="D1174" i="9" l="1"/>
  <c r="P1174" i="9"/>
  <c r="Q1174" i="9" l="1"/>
  <c r="F1174" i="9"/>
  <c r="G1174" i="9" l="1"/>
  <c r="R1174" i="9"/>
  <c r="H1174" i="9" l="1"/>
  <c r="I1174" i="9" s="1"/>
  <c r="L1175" i="9"/>
  <c r="B1175" i="9" l="1"/>
  <c r="M1175" i="9"/>
  <c r="O1175" i="9"/>
  <c r="E1175" i="9" s="1"/>
  <c r="C1175" i="9" l="1"/>
  <c r="N1175" i="9"/>
  <c r="P1175" i="9" l="1"/>
  <c r="D1175" i="9"/>
  <c r="F1175" i="9" l="1"/>
  <c r="Q1175" i="9"/>
  <c r="R1175" i="9" l="1"/>
  <c r="G1175" i="9"/>
  <c r="H1175" i="9" l="1"/>
  <c r="I1175" i="9" s="1"/>
  <c r="L1176" i="9"/>
  <c r="B1176" i="9" l="1"/>
  <c r="M1176" i="9"/>
  <c r="O1176" i="9"/>
  <c r="E1176" i="9" s="1"/>
  <c r="C1176" i="9" l="1"/>
  <c r="N1176" i="9"/>
  <c r="P1176" i="9" l="1"/>
  <c r="D1176" i="9"/>
  <c r="F1176" i="9" l="1"/>
  <c r="Q1176" i="9"/>
  <c r="G1176" i="9" l="1"/>
  <c r="R1176" i="9"/>
  <c r="H1176" i="9" l="1"/>
  <c r="I1176" i="9" s="1"/>
  <c r="L1177" i="9"/>
  <c r="B1177" i="9" l="1"/>
  <c r="M1177" i="9"/>
  <c r="O1177" i="9"/>
  <c r="E1177" i="9" s="1"/>
  <c r="C1177" i="9" l="1"/>
  <c r="N1177" i="9"/>
  <c r="P1177" i="9" l="1"/>
  <c r="D1177" i="9"/>
  <c r="F1177" i="9" l="1"/>
  <c r="Q1177" i="9"/>
  <c r="G1177" i="9" l="1"/>
  <c r="R1177" i="9"/>
  <c r="H1177" i="9" l="1"/>
  <c r="I1177" i="9" s="1"/>
  <c r="L1178" i="9"/>
  <c r="B1178" i="9" l="1"/>
  <c r="M1178" i="9"/>
  <c r="O1178" i="9"/>
  <c r="E1178" i="9" s="1"/>
  <c r="N1178" i="9" l="1"/>
  <c r="C1178" i="9"/>
  <c r="P1178" i="9" l="1"/>
  <c r="D1178" i="9"/>
  <c r="Q1178" i="9" l="1"/>
  <c r="F1178" i="9"/>
  <c r="G1178" i="9" l="1"/>
  <c r="R1178" i="9"/>
  <c r="H1178" i="9" l="1"/>
  <c r="I1178" i="9" s="1"/>
  <c r="L1179" i="9"/>
  <c r="B1179" i="9" l="1"/>
  <c r="M1179" i="9"/>
  <c r="O1179" i="9"/>
  <c r="E1179" i="9" s="1"/>
  <c r="N1179" i="9" l="1"/>
  <c r="C1179" i="9"/>
  <c r="P1179" i="9" l="1"/>
  <c r="D1179" i="9"/>
  <c r="F1179" i="9" l="1"/>
  <c r="Q1179" i="9"/>
  <c r="G1179" i="9" l="1"/>
  <c r="R1179" i="9"/>
  <c r="H1179" i="9" l="1"/>
  <c r="I1179" i="9" s="1"/>
  <c r="L1180" i="9"/>
  <c r="B1180" i="9" l="1"/>
  <c r="M1180" i="9"/>
  <c r="O1180" i="9"/>
  <c r="E1180" i="9" s="1"/>
  <c r="C1180" i="9" l="1"/>
  <c r="N1180" i="9"/>
  <c r="D1180" i="9" l="1"/>
  <c r="P1180" i="9"/>
  <c r="F1180" i="9" l="1"/>
  <c r="Q1180" i="9"/>
  <c r="G1180" i="9" l="1"/>
  <c r="R1180" i="9"/>
  <c r="H1180" i="9" l="1"/>
  <c r="I1180" i="9" s="1"/>
  <c r="L1181" i="9"/>
  <c r="B1181" i="9" l="1"/>
  <c r="M1181" i="9"/>
  <c r="O1181" i="9"/>
  <c r="E1181" i="9" s="1"/>
  <c r="C1181" i="9" l="1"/>
  <c r="N1181" i="9"/>
  <c r="D1181" i="9" l="1"/>
  <c r="P1181" i="9"/>
  <c r="Q1181" i="9" l="1"/>
  <c r="F1181" i="9"/>
  <c r="G1181" i="9" l="1"/>
  <c r="R1181" i="9"/>
  <c r="H1181" i="9" l="1"/>
  <c r="I1181" i="9" s="1"/>
  <c r="L1182" i="9"/>
  <c r="B1182" i="9" l="1"/>
  <c r="M1182" i="9"/>
  <c r="O1182" i="9"/>
  <c r="E1182" i="9" s="1"/>
  <c r="C1182" i="9" l="1"/>
  <c r="N1182" i="9"/>
  <c r="D1182" i="9" l="1"/>
  <c r="P1182" i="9"/>
  <c r="Q1182" i="9" l="1"/>
  <c r="F1182" i="9"/>
  <c r="G1182" i="9" l="1"/>
  <c r="R1182" i="9"/>
  <c r="H1182" i="9" l="1"/>
  <c r="I1182" i="9" s="1"/>
  <c r="L1183" i="9"/>
  <c r="B1183" i="9" l="1"/>
  <c r="M1183" i="9"/>
  <c r="O1183" i="9"/>
  <c r="E1183" i="9" s="1"/>
  <c r="N1183" i="9" l="1"/>
  <c r="C1183" i="9"/>
  <c r="P1183" i="9" l="1"/>
  <c r="D1183" i="9"/>
  <c r="Q1183" i="9" l="1"/>
  <c r="F1183" i="9"/>
  <c r="G1183" i="9" l="1"/>
  <c r="R1183" i="9"/>
  <c r="H1183" i="9" l="1"/>
  <c r="I1183" i="9" s="1"/>
  <c r="L1184" i="9"/>
  <c r="B1184" i="9" l="1"/>
  <c r="M1184" i="9"/>
  <c r="O1184" i="9"/>
  <c r="E1184" i="9" s="1"/>
  <c r="N1184" i="9" l="1"/>
  <c r="C1184" i="9"/>
  <c r="D1184" i="9" l="1"/>
  <c r="P1184" i="9"/>
  <c r="Q1184" i="9" l="1"/>
  <c r="F1184" i="9"/>
  <c r="G1184" i="9" l="1"/>
  <c r="R1184" i="9"/>
  <c r="H1184" i="9" l="1"/>
  <c r="I1184" i="9" s="1"/>
  <c r="L1185" i="9"/>
  <c r="B1185" i="9" l="1"/>
  <c r="M1185" i="9"/>
  <c r="O1185" i="9"/>
  <c r="E1185" i="9" s="1"/>
  <c r="C1185" i="9" l="1"/>
  <c r="N1185" i="9"/>
  <c r="D1185" i="9" l="1"/>
  <c r="P1185" i="9"/>
  <c r="Q1185" i="9" l="1"/>
  <c r="F1185" i="9"/>
  <c r="R1185" i="9" l="1"/>
  <c r="G1185" i="9"/>
  <c r="H1185" i="9" l="1"/>
  <c r="I1185" i="9" s="1"/>
  <c r="L1186" i="9"/>
  <c r="B1186" i="9" l="1"/>
  <c r="M1186" i="9"/>
  <c r="O1186" i="9"/>
  <c r="E1186" i="9" s="1"/>
  <c r="N1186" i="9" l="1"/>
  <c r="C1186" i="9"/>
  <c r="P1186" i="9" l="1"/>
  <c r="D1186" i="9"/>
  <c r="F1186" i="9" l="1"/>
  <c r="Q1186" i="9"/>
  <c r="R1186" i="9" l="1"/>
  <c r="G1186" i="9"/>
  <c r="H1186" i="9" l="1"/>
  <c r="I1186" i="9" s="1"/>
  <c r="L1187" i="9"/>
  <c r="B1187" i="9" l="1"/>
  <c r="M1187" i="9"/>
  <c r="O1187" i="9"/>
  <c r="E1187" i="9" s="1"/>
  <c r="N1187" i="9" l="1"/>
  <c r="C1187" i="9"/>
  <c r="P1187" i="9" l="1"/>
  <c r="D1187" i="9"/>
  <c r="Q1187" i="9" l="1"/>
  <c r="F1187" i="9"/>
  <c r="R1187" i="9" l="1"/>
  <c r="G1187" i="9"/>
  <c r="H1187" i="9" l="1"/>
  <c r="I1187" i="9" s="1"/>
  <c r="L1188" i="9"/>
  <c r="B1188" i="9" l="1"/>
  <c r="M1188" i="9"/>
  <c r="O1188" i="9"/>
  <c r="E1188" i="9" s="1"/>
  <c r="N1188" i="9" l="1"/>
  <c r="C1188" i="9"/>
  <c r="P1188" i="9" l="1"/>
  <c r="D1188" i="9"/>
  <c r="F1188" i="9" l="1"/>
  <c r="Q1188" i="9"/>
  <c r="R1188" i="9" l="1"/>
  <c r="G1188" i="9"/>
  <c r="H1188" i="9" l="1"/>
  <c r="I1188" i="9" s="1"/>
  <c r="L1189" i="9"/>
  <c r="B1189" i="9" l="1"/>
  <c r="M1189" i="9"/>
  <c r="O1189" i="9"/>
  <c r="E1189" i="9" s="1"/>
  <c r="N1189" i="9" l="1"/>
  <c r="C1189" i="9"/>
  <c r="P1189" i="9" l="1"/>
  <c r="D1189" i="9"/>
  <c r="Q1189" i="9" l="1"/>
  <c r="F1189" i="9"/>
  <c r="R1189" i="9" l="1"/>
  <c r="G1189" i="9"/>
  <c r="H1189" i="9" l="1"/>
  <c r="I1189" i="9" s="1"/>
  <c r="L1190" i="9"/>
  <c r="B1190" i="9" l="1"/>
  <c r="M1190" i="9"/>
  <c r="O1190" i="9"/>
  <c r="E1190" i="9" s="1"/>
  <c r="N1190" i="9" l="1"/>
  <c r="C1190" i="9"/>
  <c r="P1190" i="9" l="1"/>
  <c r="D1190" i="9"/>
  <c r="Q1190" i="9" l="1"/>
  <c r="F1190" i="9"/>
  <c r="R1190" i="9" l="1"/>
  <c r="G1190" i="9"/>
  <c r="H1190" i="9" l="1"/>
  <c r="I1190" i="9" s="1"/>
  <c r="L1191" i="9"/>
  <c r="B1191" i="9" l="1"/>
  <c r="M1191" i="9"/>
  <c r="O1191" i="9"/>
  <c r="E1191" i="9" s="1"/>
  <c r="N1191" i="9" l="1"/>
  <c r="C1191" i="9"/>
  <c r="P1191" i="9" l="1"/>
  <c r="D1191" i="9"/>
  <c r="Q1191" i="9" l="1"/>
  <c r="F1191" i="9"/>
  <c r="R1191" i="9" l="1"/>
  <c r="G1191" i="9"/>
  <c r="H1191" i="9" l="1"/>
  <c r="I1191" i="9" s="1"/>
  <c r="L1192" i="9"/>
  <c r="B1192" i="9" l="1"/>
  <c r="M1192" i="9"/>
  <c r="O1192" i="9"/>
  <c r="E1192" i="9" s="1"/>
  <c r="N1192" i="9" l="1"/>
  <c r="C1192" i="9"/>
  <c r="P1192" i="9" l="1"/>
  <c r="D1192" i="9"/>
  <c r="F1192" i="9" l="1"/>
  <c r="Q1192" i="9"/>
  <c r="R1192" i="9" l="1"/>
  <c r="G1192" i="9"/>
  <c r="H1192" i="9" l="1"/>
  <c r="I1192" i="9" s="1"/>
  <c r="L1193" i="9"/>
  <c r="B1193" i="9" l="1"/>
  <c r="M1193" i="9"/>
  <c r="O1193" i="9"/>
  <c r="E1193" i="9" s="1"/>
  <c r="N1193" i="9" l="1"/>
  <c r="C1193" i="9"/>
  <c r="P1193" i="9" l="1"/>
  <c r="D1193" i="9"/>
  <c r="F1193" i="9" l="1"/>
  <c r="Q1193" i="9"/>
  <c r="R1193" i="9" l="1"/>
  <c r="G1193" i="9"/>
  <c r="H1193" i="9" l="1"/>
  <c r="I1193" i="9" s="1"/>
  <c r="L1194" i="9"/>
  <c r="B1194" i="9" l="1"/>
  <c r="M1194" i="9"/>
  <c r="O1194" i="9"/>
  <c r="E1194" i="9" s="1"/>
  <c r="N1194" i="9" l="1"/>
  <c r="C1194" i="9"/>
  <c r="P1194" i="9" l="1"/>
  <c r="D1194" i="9"/>
  <c r="F1194" i="9" l="1"/>
  <c r="Q1194" i="9"/>
  <c r="R1194" i="9" l="1"/>
  <c r="G1194" i="9"/>
  <c r="H1194" i="9" l="1"/>
  <c r="I1194" i="9" s="1"/>
  <c r="L1195" i="9"/>
  <c r="B1195" i="9" l="1"/>
  <c r="M1195" i="9"/>
  <c r="O1195" i="9"/>
  <c r="E1195" i="9" s="1"/>
  <c r="N1195" i="9" l="1"/>
  <c r="C1195" i="9"/>
  <c r="P1195" i="9" l="1"/>
  <c r="D1195" i="9"/>
  <c r="Q1195" i="9" l="1"/>
  <c r="F1195" i="9"/>
  <c r="R1195" i="9" l="1"/>
  <c r="G1195" i="9"/>
  <c r="H1195" i="9" l="1"/>
  <c r="I1195" i="9" s="1"/>
  <c r="L1196" i="9"/>
  <c r="B1196" i="9" l="1"/>
  <c r="M1196" i="9"/>
  <c r="O1196" i="9"/>
  <c r="E1196" i="9" s="1"/>
  <c r="N1196" i="9" l="1"/>
  <c r="C1196" i="9"/>
  <c r="P1196" i="9" l="1"/>
  <c r="D1196" i="9"/>
  <c r="F1196" i="9" l="1"/>
  <c r="Q1196" i="9"/>
  <c r="R1196" i="9" l="1"/>
  <c r="G1196" i="9"/>
  <c r="H1196" i="9" l="1"/>
  <c r="I1196" i="9" s="1"/>
  <c r="L1197" i="9"/>
  <c r="B1197" i="9" l="1"/>
  <c r="M1197" i="9"/>
  <c r="O1197" i="9"/>
  <c r="E1197" i="9" s="1"/>
  <c r="N1197" i="9" l="1"/>
  <c r="C1197" i="9"/>
  <c r="P1197" i="9" l="1"/>
  <c r="D1197" i="9"/>
  <c r="Q1197" i="9" l="1"/>
  <c r="F1197" i="9"/>
  <c r="R1197" i="9" l="1"/>
  <c r="G1197" i="9"/>
  <c r="H1197" i="9" l="1"/>
  <c r="I1197" i="9" s="1"/>
  <c r="L1198" i="9"/>
  <c r="B1198" i="9" l="1"/>
  <c r="M1198" i="9"/>
  <c r="O1198" i="9"/>
  <c r="E1198" i="9" s="1"/>
  <c r="N1198" i="9" l="1"/>
  <c r="C1198" i="9"/>
  <c r="P1198" i="9" l="1"/>
  <c r="D1198" i="9"/>
  <c r="Q1198" i="9" l="1"/>
  <c r="F1198" i="9"/>
  <c r="R1198" i="9" l="1"/>
  <c r="G1198" i="9"/>
  <c r="H1198" i="9" l="1"/>
  <c r="I1198" i="9" s="1"/>
  <c r="L1199" i="9"/>
  <c r="B1199" i="9" l="1"/>
  <c r="M1199" i="9"/>
  <c r="O1199" i="9"/>
  <c r="E1199" i="9" s="1"/>
  <c r="N1199" i="9" l="1"/>
  <c r="C1199" i="9"/>
  <c r="P1199" i="9" l="1"/>
  <c r="D1199" i="9"/>
  <c r="F1199" i="9" l="1"/>
  <c r="Q1199" i="9"/>
  <c r="R1199" i="9" l="1"/>
  <c r="G1199" i="9"/>
  <c r="H1199" i="9" l="1"/>
  <c r="I1199" i="9" s="1"/>
  <c r="L1200" i="9"/>
  <c r="B1200" i="9" l="1"/>
  <c r="M1200" i="9"/>
  <c r="O1200" i="9"/>
  <c r="E1200" i="9" s="1"/>
  <c r="N1200" i="9" l="1"/>
  <c r="C1200" i="9"/>
  <c r="P1200" i="9" l="1"/>
  <c r="D1200" i="9"/>
  <c r="F1200" i="9" l="1"/>
  <c r="Q1200" i="9"/>
  <c r="R1200" i="9" l="1"/>
  <c r="G1200" i="9"/>
  <c r="H1200" i="9" l="1"/>
  <c r="I1200" i="9" s="1"/>
  <c r="L1201" i="9"/>
  <c r="B1201" i="9" l="1"/>
  <c r="M1201" i="9"/>
  <c r="O1201" i="9"/>
  <c r="E1201" i="9" s="1"/>
  <c r="N1201" i="9" l="1"/>
  <c r="C1201" i="9"/>
  <c r="P1201" i="9" l="1"/>
  <c r="D1201" i="9"/>
  <c r="Q1201" i="9" l="1"/>
  <c r="F1201" i="9"/>
  <c r="R1201" i="9" l="1"/>
  <c r="G1201" i="9"/>
  <c r="H1201" i="9" l="1"/>
  <c r="I1201" i="9" s="1"/>
  <c r="L1202" i="9"/>
  <c r="B1202" i="9" l="1"/>
  <c r="M1202" i="9"/>
  <c r="O1202" i="9"/>
  <c r="E1202" i="9" s="1"/>
  <c r="N1202" i="9" l="1"/>
  <c r="C1202" i="9"/>
  <c r="P1202" i="9" l="1"/>
  <c r="D1202" i="9"/>
  <c r="F1202" i="9" l="1"/>
  <c r="Q1202" i="9"/>
  <c r="R1202" i="9" l="1"/>
  <c r="G1202" i="9"/>
  <c r="H1202" i="9" l="1"/>
  <c r="I1202" i="9" s="1"/>
  <c r="L1203" i="9"/>
  <c r="B1203" i="9" l="1"/>
  <c r="M1203" i="9"/>
  <c r="O1203" i="9"/>
  <c r="E1203" i="9" s="1"/>
  <c r="N1203" i="9" l="1"/>
  <c r="C1203" i="9"/>
  <c r="P1203" i="9" l="1"/>
  <c r="D1203" i="9"/>
  <c r="F1203" i="9" l="1"/>
  <c r="Q1203" i="9"/>
  <c r="R1203" i="9" l="1"/>
  <c r="G1203" i="9"/>
  <c r="H1203" i="9" l="1"/>
  <c r="I1203" i="9" s="1"/>
  <c r="L1204" i="9"/>
  <c r="B1204" i="9" l="1"/>
  <c r="M1204" i="9"/>
  <c r="O1204" i="9"/>
  <c r="E1204" i="9" s="1"/>
  <c r="N1204" i="9" l="1"/>
  <c r="C1204" i="9"/>
  <c r="P1204" i="9" l="1"/>
  <c r="D1204" i="9"/>
  <c r="F1204" i="9" l="1"/>
  <c r="Q1204" i="9"/>
  <c r="R1204" i="9" l="1"/>
  <c r="G1204" i="9"/>
  <c r="H1204" i="9" l="1"/>
  <c r="I1204" i="9" s="1"/>
  <c r="L1205" i="9"/>
  <c r="B1205" i="9" l="1"/>
  <c r="M1205" i="9"/>
  <c r="O1205" i="9"/>
  <c r="E1205" i="9" s="1"/>
  <c r="N1205" i="9" l="1"/>
  <c r="C1205" i="9"/>
  <c r="P1205" i="9" l="1"/>
  <c r="D1205" i="9"/>
  <c r="Q1205" i="9" l="1"/>
  <c r="F1205" i="9"/>
  <c r="R1205" i="9" l="1"/>
  <c r="G1205" i="9"/>
  <c r="H1205" i="9" l="1"/>
  <c r="I1205" i="9" s="1"/>
  <c r="L1206" i="9"/>
  <c r="B1206" i="9" l="1"/>
  <c r="M1206" i="9"/>
  <c r="O1206" i="9"/>
  <c r="E1206" i="9" s="1"/>
  <c r="N1206" i="9" l="1"/>
  <c r="C1206" i="9"/>
  <c r="P1206" i="9" l="1"/>
  <c r="D1206" i="9"/>
  <c r="F1206" i="9" l="1"/>
  <c r="Q1206" i="9"/>
  <c r="R1206" i="9" l="1"/>
  <c r="G1206" i="9"/>
  <c r="H1206" i="9" l="1"/>
  <c r="I1206" i="9" s="1"/>
  <c r="L1207" i="9"/>
  <c r="B1207" i="9" l="1"/>
  <c r="M1207" i="9"/>
  <c r="O1207" i="9"/>
  <c r="E1207" i="9" s="1"/>
  <c r="N1207" i="9" l="1"/>
  <c r="C1207" i="9"/>
  <c r="P1207" i="9" l="1"/>
  <c r="D1207" i="9"/>
  <c r="F1207" i="9" l="1"/>
  <c r="Q1207" i="9"/>
  <c r="R1207" i="9" l="1"/>
  <c r="G1207" i="9"/>
  <c r="H1207" i="9" l="1"/>
  <c r="I1207" i="9" s="1"/>
  <c r="L1208" i="9"/>
  <c r="B1208" i="9" l="1"/>
  <c r="M1208" i="9"/>
  <c r="O1208" i="9"/>
  <c r="E1208" i="9" s="1"/>
  <c r="N1208" i="9" l="1"/>
  <c r="C1208" i="9"/>
  <c r="P1208" i="9" l="1"/>
  <c r="D1208" i="9"/>
  <c r="F1208" i="9" l="1"/>
  <c r="Q1208" i="9"/>
  <c r="R1208" i="9" l="1"/>
  <c r="G1208" i="9"/>
  <c r="H1208" i="9" l="1"/>
  <c r="I1208" i="9" s="1"/>
  <c r="L1209" i="9"/>
  <c r="B1209" i="9" l="1"/>
  <c r="M1209" i="9"/>
  <c r="O1209" i="9"/>
  <c r="E1209" i="9" s="1"/>
  <c r="N1209" i="9" l="1"/>
  <c r="C1209" i="9"/>
  <c r="P1209" i="9" l="1"/>
  <c r="D1209" i="9"/>
  <c r="Q1209" i="9" l="1"/>
  <c r="F1209" i="9"/>
  <c r="R1209" i="9" l="1"/>
  <c r="G1209" i="9"/>
  <c r="H1209" i="9" l="1"/>
  <c r="I1209" i="9" s="1"/>
  <c r="L1210" i="9"/>
  <c r="B1210" i="9" l="1"/>
  <c r="M1210" i="9"/>
  <c r="O1210" i="9"/>
  <c r="E1210" i="9" s="1"/>
  <c r="N1210" i="9" l="1"/>
  <c r="C1210" i="9"/>
  <c r="P1210" i="9" l="1"/>
  <c r="D1210" i="9"/>
  <c r="Q1210" i="9" l="1"/>
  <c r="F1210" i="9"/>
  <c r="R1210" i="9" l="1"/>
  <c r="G1210" i="9"/>
  <c r="H1210" i="9" l="1"/>
  <c r="I1210" i="9" s="1"/>
  <c r="L1211" i="9"/>
  <c r="B1211" i="9" l="1"/>
  <c r="M1211" i="9"/>
  <c r="O1211" i="9"/>
  <c r="E1211" i="9" s="1"/>
  <c r="C1211" i="9" l="1"/>
  <c r="N1211" i="9"/>
  <c r="P1211" i="9" l="1"/>
  <c r="D1211" i="9"/>
  <c r="F1211" i="9" l="1"/>
  <c r="Q1211" i="9"/>
  <c r="G1211" i="9" l="1"/>
  <c r="R1211" i="9"/>
  <c r="H1211" i="9" l="1"/>
  <c r="I1211" i="9" s="1"/>
  <c r="L1212" i="9"/>
  <c r="B1212" i="9" l="1"/>
  <c r="O1212" i="9"/>
  <c r="E1212" i="9" s="1"/>
  <c r="M1212" i="9"/>
  <c r="C1212" i="9" l="1"/>
  <c r="N1212" i="9"/>
  <c r="P1212" i="9" l="1"/>
  <c r="D1212" i="9"/>
  <c r="F1212" i="9" l="1"/>
  <c r="Q1212" i="9"/>
  <c r="G1212" i="9" l="1"/>
  <c r="R1212" i="9"/>
  <c r="H1212" i="9" l="1"/>
  <c r="I1212" i="9" s="1"/>
  <c r="L1213" i="9"/>
  <c r="O1213" i="9" l="1"/>
  <c r="E1213" i="9" s="1"/>
  <c r="B1213" i="9"/>
  <c r="M1213" i="9"/>
  <c r="N1213" i="9" l="1"/>
  <c r="C1213" i="9"/>
  <c r="P1213" i="9" l="1"/>
  <c r="D1213" i="9"/>
  <c r="Q1213" i="9" l="1"/>
  <c r="F1213" i="9"/>
  <c r="G1213" i="9" l="1"/>
  <c r="R1213" i="9"/>
  <c r="H1213" i="9" l="1"/>
  <c r="I1213" i="9" s="1"/>
  <c r="L1214" i="9"/>
  <c r="B1214" i="9" l="1"/>
  <c r="M1214" i="9"/>
  <c r="O1214" i="9"/>
  <c r="E1214" i="9" s="1"/>
  <c r="C1214" i="9" l="1"/>
  <c r="N1214" i="9"/>
  <c r="P1214" i="9" l="1"/>
  <c r="D1214" i="9"/>
  <c r="Q1214" i="9" l="1"/>
  <c r="F1214" i="9"/>
  <c r="G1214" i="9" l="1"/>
  <c r="R1214" i="9"/>
  <c r="H1214" i="9" l="1"/>
  <c r="I1214" i="9" s="1"/>
  <c r="L1215" i="9"/>
  <c r="O1215" i="9" l="1"/>
  <c r="E1215" i="9" s="1"/>
  <c r="M1215" i="9"/>
  <c r="B1215" i="9"/>
  <c r="C1215" i="9" l="1"/>
  <c r="N1215" i="9"/>
  <c r="D1215" i="9" l="1"/>
  <c r="P1215" i="9"/>
  <c r="F1215" i="9" l="1"/>
  <c r="Q1215" i="9"/>
  <c r="R1215" i="9" l="1"/>
  <c r="G1215" i="9"/>
  <c r="H1215" i="9" l="1"/>
  <c r="I1215" i="9" s="1"/>
  <c r="L1216" i="9"/>
  <c r="B1216" i="9" l="1"/>
  <c r="M1216" i="9"/>
  <c r="O1216" i="9"/>
  <c r="E1216" i="9" s="1"/>
  <c r="C1216" i="9" l="1"/>
  <c r="N1216" i="9"/>
  <c r="P1216" i="9" l="1"/>
  <c r="D1216" i="9"/>
  <c r="F1216" i="9" l="1"/>
  <c r="Q1216" i="9"/>
  <c r="G1216" i="9" l="1"/>
  <c r="R1216" i="9"/>
  <c r="H1216" i="9" l="1"/>
  <c r="I1216" i="9" s="1"/>
  <c r="L1217" i="9"/>
  <c r="O1217" i="9" l="1"/>
  <c r="E1217" i="9" s="1"/>
  <c r="M1217" i="9"/>
  <c r="B1217" i="9"/>
  <c r="C1217" i="9" l="1"/>
  <c r="N1217" i="9"/>
  <c r="P1217" i="9" l="1"/>
  <c r="D1217" i="9"/>
  <c r="F1217" i="9" l="1"/>
  <c r="Q1217" i="9"/>
  <c r="G1217" i="9" l="1"/>
  <c r="R1217" i="9"/>
  <c r="H1217" i="9" l="1"/>
  <c r="I1217" i="9" s="1"/>
  <c r="L1218" i="9"/>
  <c r="O1218" i="9" l="1"/>
  <c r="E1218" i="9" s="1"/>
  <c r="B1218" i="9"/>
  <c r="M1218" i="9"/>
  <c r="C1218" i="9" l="1"/>
  <c r="N1218" i="9"/>
  <c r="P1218" i="9" l="1"/>
  <c r="D1218" i="9"/>
  <c r="F1218" i="9" l="1"/>
  <c r="Q1218" i="9"/>
  <c r="G1218" i="9" l="1"/>
  <c r="R1218" i="9"/>
  <c r="H1218" i="9" l="1"/>
  <c r="I1218" i="9" s="1"/>
  <c r="L1219" i="9"/>
  <c r="O1219" i="9" l="1"/>
  <c r="E1219" i="9" s="1"/>
  <c r="B1219" i="9"/>
  <c r="M1219" i="9"/>
  <c r="C1219" i="9" l="1"/>
  <c r="N1219" i="9"/>
  <c r="D1219" i="9" l="1"/>
  <c r="P1219" i="9"/>
  <c r="F1219" i="9" l="1"/>
  <c r="Q1219" i="9"/>
  <c r="G1219" i="9" l="1"/>
  <c r="R1219" i="9"/>
  <c r="H1219" i="9" l="1"/>
  <c r="I1219" i="9" s="1"/>
  <c r="L1220" i="9"/>
  <c r="O1220" i="9" l="1"/>
  <c r="E1220" i="9" s="1"/>
  <c r="B1220" i="9"/>
  <c r="M1220" i="9"/>
  <c r="N1220" i="9" l="1"/>
  <c r="C1220" i="9"/>
  <c r="D1220" i="9" l="1"/>
  <c r="P1220" i="9"/>
  <c r="F1220" i="9" l="1"/>
  <c r="Q1220" i="9"/>
  <c r="G1220" i="9" l="1"/>
  <c r="R1220" i="9"/>
  <c r="H1220" i="9" l="1"/>
  <c r="I1220" i="9" s="1"/>
  <c r="L1221" i="9"/>
  <c r="O1221" i="9" l="1"/>
  <c r="E1221" i="9" s="1"/>
  <c r="B1221" i="9"/>
  <c r="M1221" i="9"/>
  <c r="C1221" i="9" l="1"/>
  <c r="N1221" i="9"/>
  <c r="P1221" i="9" l="1"/>
  <c r="D1221" i="9"/>
  <c r="F1221" i="9" l="1"/>
  <c r="Q1221" i="9"/>
  <c r="G1221" i="9" l="1"/>
  <c r="R1221" i="9"/>
  <c r="H1221" i="9" l="1"/>
  <c r="I1221" i="9" s="1"/>
  <c r="L1222" i="9"/>
  <c r="O1222" i="9" l="1"/>
  <c r="E1222" i="9" s="1"/>
  <c r="B1222" i="9"/>
  <c r="M1222" i="9"/>
  <c r="C1222" i="9" l="1"/>
  <c r="N1222" i="9"/>
  <c r="P1222" i="9" l="1"/>
  <c r="D1222" i="9"/>
  <c r="F1222" i="9" l="1"/>
  <c r="Q1222" i="9"/>
  <c r="G1222" i="9" l="1"/>
  <c r="R1222" i="9"/>
  <c r="H1222" i="9" l="1"/>
  <c r="I1222" i="9" s="1"/>
  <c r="L1223" i="9"/>
  <c r="O1223" i="9" l="1"/>
  <c r="E1223" i="9" s="1"/>
  <c r="M1223" i="9"/>
  <c r="B1223" i="9"/>
  <c r="C1223" i="9" l="1"/>
  <c r="N1223" i="9"/>
  <c r="D1223" i="9" l="1"/>
  <c r="P1223" i="9"/>
  <c r="Q1223" i="9" l="1"/>
  <c r="F1223" i="9"/>
  <c r="R1223" i="9" l="1"/>
  <c r="G1223" i="9"/>
  <c r="H1223" i="9" l="1"/>
  <c r="I1223" i="9" s="1"/>
  <c r="L1224" i="9"/>
  <c r="O1224" i="9" l="1"/>
  <c r="E1224" i="9" s="1"/>
  <c r="M1224" i="9"/>
  <c r="B1224" i="9"/>
  <c r="C1224" i="9" l="1"/>
  <c r="N1224" i="9"/>
  <c r="D1224" i="9" l="1"/>
  <c r="P1224" i="9"/>
  <c r="F1224" i="9" l="1"/>
  <c r="Q1224" i="9"/>
  <c r="R1224" i="9" l="1"/>
  <c r="G1224" i="9"/>
  <c r="H1224" i="9" l="1"/>
  <c r="I1224" i="9" s="1"/>
  <c r="L1225" i="9"/>
  <c r="O1225" i="9" l="1"/>
  <c r="E1225" i="9" s="1"/>
  <c r="M1225" i="9"/>
  <c r="B1225" i="9"/>
  <c r="C1225" i="9" l="1"/>
  <c r="N1225" i="9"/>
  <c r="P1225" i="9" l="1"/>
  <c r="D1225" i="9"/>
  <c r="F1225" i="9" l="1"/>
  <c r="Q1225" i="9"/>
  <c r="G1225" i="9" l="1"/>
  <c r="R1225" i="9"/>
  <c r="H1225" i="9" l="1"/>
  <c r="I1225" i="9" s="1"/>
  <c r="L1226" i="9"/>
  <c r="O1226" i="9" l="1"/>
  <c r="E1226" i="9" s="1"/>
  <c r="B1226" i="9"/>
  <c r="M1226" i="9"/>
  <c r="N1226" i="9" l="1"/>
  <c r="C1226" i="9"/>
  <c r="P1226" i="9" l="1"/>
  <c r="D1226" i="9"/>
  <c r="F1226" i="9" l="1"/>
  <c r="Q1226" i="9"/>
  <c r="R1226" i="9" l="1"/>
  <c r="G1226" i="9"/>
  <c r="H1226" i="9" l="1"/>
  <c r="I1226" i="9" s="1"/>
  <c r="L1227" i="9"/>
  <c r="O1227" i="9" l="1"/>
  <c r="E1227" i="9" s="1"/>
  <c r="B1227" i="9"/>
  <c r="M1227" i="9"/>
  <c r="C1227" i="9" l="1"/>
  <c r="N1227" i="9"/>
  <c r="D1227" i="9" l="1"/>
  <c r="P1227" i="9"/>
  <c r="F1227" i="9" l="1"/>
  <c r="Q1227" i="9"/>
  <c r="R1227" i="9" l="1"/>
  <c r="G1227" i="9"/>
  <c r="H1227" i="9" l="1"/>
  <c r="I1227" i="9" s="1"/>
  <c r="L1228" i="9"/>
  <c r="O1228" i="9" l="1"/>
  <c r="E1228" i="9" s="1"/>
  <c r="M1228" i="9"/>
  <c r="B1228" i="9"/>
  <c r="C1228" i="9" l="1"/>
  <c r="N1228" i="9"/>
  <c r="D1228" i="9" l="1"/>
  <c r="P1228" i="9"/>
  <c r="F1228" i="9" l="1"/>
  <c r="Q1228" i="9"/>
  <c r="R1228" i="9" l="1"/>
  <c r="G1228" i="9"/>
  <c r="H1228" i="9" l="1"/>
  <c r="I1228" i="9" s="1"/>
  <c r="L1229" i="9"/>
  <c r="O1229" i="9" l="1"/>
  <c r="E1229" i="9" s="1"/>
  <c r="B1229" i="9"/>
  <c r="M1229" i="9"/>
  <c r="C1229" i="9" l="1"/>
  <c r="N1229" i="9"/>
  <c r="P1229" i="9" l="1"/>
  <c r="D1229" i="9"/>
  <c r="F1229" i="9" l="1"/>
  <c r="Q1229" i="9"/>
  <c r="G1229" i="9" l="1"/>
  <c r="R1229" i="9"/>
  <c r="H1229" i="9" l="1"/>
  <c r="I1229" i="9" s="1"/>
  <c r="L1230" i="9"/>
  <c r="O1230" i="9" l="1"/>
  <c r="E1230" i="9" s="1"/>
  <c r="B1230" i="9"/>
  <c r="M1230" i="9"/>
  <c r="C1230" i="9" l="1"/>
  <c r="N1230" i="9"/>
  <c r="P1230" i="9" l="1"/>
  <c r="D1230" i="9"/>
  <c r="F1230" i="9" l="1"/>
  <c r="Q1230" i="9"/>
  <c r="G1230" i="9" l="1"/>
  <c r="R1230" i="9"/>
  <c r="H1230" i="9" l="1"/>
  <c r="I1230" i="9" s="1"/>
  <c r="L1231" i="9"/>
  <c r="O1231" i="9" l="1"/>
  <c r="E1231" i="9" s="1"/>
  <c r="M1231" i="9"/>
  <c r="B1231" i="9"/>
  <c r="C1231" i="9" l="1"/>
  <c r="N1231" i="9"/>
  <c r="D1231" i="9" l="1"/>
  <c r="P1231" i="9"/>
  <c r="Q1231" i="9" l="1"/>
  <c r="F1231" i="9"/>
  <c r="R1231" i="9" l="1"/>
  <c r="G1231" i="9"/>
  <c r="H1231" i="9" l="1"/>
  <c r="I1231" i="9" s="1"/>
  <c r="L1232" i="9"/>
  <c r="O1232" i="9" l="1"/>
  <c r="E1232" i="9" s="1"/>
  <c r="M1232" i="9"/>
  <c r="B1232" i="9"/>
  <c r="C1232" i="9" l="1"/>
  <c r="N1232" i="9"/>
  <c r="D1232" i="9" l="1"/>
  <c r="P1232" i="9"/>
  <c r="F1232" i="9" l="1"/>
  <c r="Q1232" i="9"/>
  <c r="R1232" i="9" l="1"/>
  <c r="G1232" i="9"/>
  <c r="H1232" i="9" l="1"/>
  <c r="I1232" i="9" s="1"/>
  <c r="L1233" i="9"/>
  <c r="O1233" i="9" l="1"/>
  <c r="E1233" i="9" s="1"/>
  <c r="M1233" i="9"/>
  <c r="B1233" i="9"/>
  <c r="C1233" i="9" l="1"/>
  <c r="N1233" i="9"/>
  <c r="P1233" i="9" l="1"/>
  <c r="D1233" i="9"/>
  <c r="F1233" i="9" l="1"/>
  <c r="Q1233" i="9"/>
  <c r="G1233" i="9" l="1"/>
  <c r="R1233" i="9"/>
  <c r="H1233" i="9" l="1"/>
  <c r="I1233" i="9" s="1"/>
  <c r="L1234" i="9"/>
  <c r="O1234" i="9" l="1"/>
  <c r="E1234" i="9" s="1"/>
  <c r="B1234" i="9"/>
  <c r="M1234" i="9"/>
  <c r="N1234" i="9" l="1"/>
  <c r="C1234" i="9"/>
  <c r="P1234" i="9" l="1"/>
  <c r="D1234" i="9"/>
  <c r="F1234" i="9" l="1"/>
  <c r="Q1234" i="9"/>
  <c r="R1234" i="9" l="1"/>
  <c r="G1234" i="9"/>
  <c r="H1234" i="9" l="1"/>
  <c r="I1234" i="9" s="1"/>
  <c r="L1235" i="9"/>
  <c r="O1235" i="9" l="1"/>
  <c r="E1235" i="9" s="1"/>
  <c r="B1235" i="9"/>
  <c r="M1235" i="9"/>
  <c r="C1235" i="9" l="1"/>
  <c r="N1235" i="9"/>
  <c r="D1235" i="9" l="1"/>
  <c r="P1235" i="9"/>
  <c r="F1235" i="9" l="1"/>
  <c r="Q1235" i="9"/>
  <c r="R1235" i="9" l="1"/>
  <c r="G1235" i="9"/>
  <c r="H1235" i="9" l="1"/>
  <c r="I1235" i="9" s="1"/>
  <c r="L1236" i="9"/>
  <c r="O1236" i="9" l="1"/>
  <c r="E1236" i="9" s="1"/>
  <c r="M1236" i="9"/>
  <c r="B1236" i="9"/>
  <c r="C1236" i="9" l="1"/>
  <c r="N1236" i="9"/>
  <c r="D1236" i="9" l="1"/>
  <c r="P1236" i="9"/>
  <c r="F1236" i="9" l="1"/>
  <c r="Q1236" i="9"/>
  <c r="R1236" i="9" l="1"/>
  <c r="G1236" i="9"/>
  <c r="H1236" i="9" l="1"/>
  <c r="I1236" i="9" s="1"/>
  <c r="L1237" i="9"/>
  <c r="O1237" i="9" l="1"/>
  <c r="E1237" i="9" s="1"/>
  <c r="B1237" i="9"/>
  <c r="M1237" i="9"/>
  <c r="C1237" i="9" l="1"/>
  <c r="N1237" i="9"/>
  <c r="P1237" i="9" l="1"/>
  <c r="D1237" i="9"/>
  <c r="F1237" i="9" l="1"/>
  <c r="Q1237" i="9"/>
  <c r="G1237" i="9" l="1"/>
  <c r="R1237" i="9"/>
  <c r="H1237" i="9" l="1"/>
  <c r="I1237" i="9" s="1"/>
  <c r="L1238" i="9"/>
  <c r="O1238" i="9" l="1"/>
  <c r="E1238" i="9" s="1"/>
  <c r="B1238" i="9"/>
  <c r="M1238" i="9"/>
  <c r="C1238" i="9" l="1"/>
  <c r="N1238" i="9"/>
  <c r="P1238" i="9" l="1"/>
  <c r="D1238" i="9"/>
  <c r="F1238" i="9" l="1"/>
  <c r="Q1238" i="9"/>
  <c r="G1238" i="9" l="1"/>
  <c r="R1238" i="9"/>
  <c r="H1238" i="9" l="1"/>
  <c r="I1238" i="9" s="1"/>
  <c r="L1239" i="9"/>
  <c r="O1239" i="9" l="1"/>
  <c r="E1239" i="9" s="1"/>
  <c r="M1239" i="9"/>
  <c r="B1239" i="9"/>
  <c r="C1239" i="9" l="1"/>
  <c r="N1239" i="9"/>
  <c r="D1239" i="9" l="1"/>
  <c r="P1239" i="9"/>
  <c r="Q1239" i="9" l="1"/>
  <c r="F1239" i="9"/>
  <c r="R1239" i="9" l="1"/>
  <c r="G1239" i="9"/>
  <c r="H1239" i="9" l="1"/>
  <c r="I1239" i="9" s="1"/>
  <c r="L1240" i="9"/>
  <c r="O1240" i="9" l="1"/>
  <c r="E1240" i="9" s="1"/>
  <c r="M1240" i="9"/>
  <c r="B1240" i="9"/>
  <c r="C1240" i="9" l="1"/>
  <c r="N1240" i="9"/>
  <c r="D1240" i="9" l="1"/>
  <c r="P1240" i="9"/>
  <c r="F1240" i="9" l="1"/>
  <c r="Q1240" i="9"/>
  <c r="R1240" i="9" l="1"/>
  <c r="G1240" i="9"/>
  <c r="H1240" i="9" l="1"/>
  <c r="I1240" i="9" s="1"/>
  <c r="L1241" i="9"/>
  <c r="O1241" i="9" l="1"/>
  <c r="E1241" i="9" s="1"/>
  <c r="M1241" i="9"/>
  <c r="B1241" i="9"/>
  <c r="C1241" i="9" l="1"/>
  <c r="N1241" i="9"/>
  <c r="P1241" i="9" l="1"/>
  <c r="D1241" i="9"/>
  <c r="F1241" i="9" l="1"/>
  <c r="Q1241" i="9"/>
  <c r="G1241" i="9" l="1"/>
  <c r="R1241" i="9"/>
  <c r="H1241" i="9" l="1"/>
  <c r="I1241" i="9" s="1"/>
  <c r="L1242" i="9"/>
  <c r="O1242" i="9" l="1"/>
  <c r="E1242" i="9" s="1"/>
  <c r="B1242" i="9"/>
  <c r="M1242" i="9"/>
  <c r="N1242" i="9" l="1"/>
  <c r="C1242" i="9"/>
  <c r="P1242" i="9" l="1"/>
  <c r="D1242" i="9"/>
  <c r="F1242" i="9" l="1"/>
  <c r="Q1242" i="9"/>
  <c r="R1242" i="9" l="1"/>
  <c r="G1242" i="9"/>
  <c r="H1242" i="9" l="1"/>
  <c r="I1242" i="9" s="1"/>
  <c r="L1243" i="9"/>
  <c r="O1243" i="9" l="1"/>
  <c r="E1243" i="9" s="1"/>
  <c r="B1243" i="9"/>
  <c r="M1243" i="9"/>
  <c r="C1243" i="9" l="1"/>
  <c r="N1243" i="9"/>
  <c r="D1243" i="9" l="1"/>
  <c r="P1243" i="9"/>
  <c r="F1243" i="9" l="1"/>
  <c r="Q1243" i="9"/>
  <c r="R1243" i="9" l="1"/>
  <c r="G1243" i="9"/>
  <c r="H1243" i="9" l="1"/>
  <c r="I1243" i="9" s="1"/>
  <c r="L1244" i="9"/>
  <c r="O1244" i="9" l="1"/>
  <c r="E1244" i="9" s="1"/>
  <c r="M1244" i="9"/>
  <c r="B1244" i="9"/>
  <c r="C1244" i="9" l="1"/>
  <c r="N1244" i="9"/>
  <c r="D1244" i="9" l="1"/>
  <c r="P1244" i="9"/>
  <c r="F1244" i="9" l="1"/>
  <c r="Q1244" i="9"/>
  <c r="R1244" i="9" l="1"/>
  <c r="G1244" i="9"/>
  <c r="H1244" i="9" l="1"/>
  <c r="I1244" i="9" s="1"/>
  <c r="L1245" i="9"/>
  <c r="O1245" i="9" l="1"/>
  <c r="E1245" i="9" s="1"/>
  <c r="B1245" i="9"/>
  <c r="M1245" i="9"/>
  <c r="C1245" i="9" l="1"/>
  <c r="N1245" i="9"/>
  <c r="P1245" i="9" l="1"/>
  <c r="D1245" i="9"/>
  <c r="F1245" i="9" l="1"/>
  <c r="Q1245" i="9"/>
  <c r="G1245" i="9" l="1"/>
  <c r="R1245" i="9"/>
  <c r="H1245" i="9" l="1"/>
  <c r="I1245" i="9" s="1"/>
  <c r="L1246" i="9"/>
  <c r="O1246" i="9" l="1"/>
  <c r="E1246" i="9" s="1"/>
  <c r="B1246" i="9"/>
  <c r="M1246" i="9"/>
  <c r="C1246" i="9" l="1"/>
  <c r="N1246" i="9"/>
  <c r="P1246" i="9" l="1"/>
  <c r="D1246" i="9"/>
  <c r="F1246" i="9" l="1"/>
  <c r="Q1246" i="9"/>
  <c r="G1246" i="9" l="1"/>
  <c r="R1246" i="9"/>
  <c r="H1246" i="9" l="1"/>
  <c r="I1246" i="9" s="1"/>
  <c r="L1247" i="9"/>
  <c r="O1247" i="9" l="1"/>
  <c r="E1247" i="9" s="1"/>
  <c r="M1247" i="9"/>
  <c r="B1247" i="9"/>
  <c r="C1247" i="9" l="1"/>
  <c r="N1247" i="9"/>
  <c r="D1247" i="9" l="1"/>
  <c r="P1247" i="9"/>
  <c r="Q1247" i="9" l="1"/>
  <c r="F1247" i="9"/>
  <c r="R1247" i="9" l="1"/>
  <c r="G1247" i="9"/>
  <c r="H1247" i="9" l="1"/>
  <c r="I1247" i="9" s="1"/>
  <c r="L1248" i="9"/>
  <c r="O1248" i="9" l="1"/>
  <c r="E1248" i="9" s="1"/>
  <c r="M1248" i="9"/>
  <c r="B1248" i="9"/>
  <c r="C1248" i="9" l="1"/>
  <c r="N1248" i="9"/>
  <c r="D1248" i="9" l="1"/>
  <c r="P1248" i="9"/>
  <c r="F1248" i="9" l="1"/>
  <c r="Q1248" i="9"/>
  <c r="R1248" i="9" l="1"/>
  <c r="G1248" i="9"/>
  <c r="H1248" i="9" l="1"/>
  <c r="I1248" i="9" s="1"/>
  <c r="L1249" i="9"/>
  <c r="O1249" i="9" l="1"/>
  <c r="E1249" i="9" s="1"/>
  <c r="M1249" i="9"/>
  <c r="B1249" i="9"/>
  <c r="C1249" i="9" l="1"/>
  <c r="N1249" i="9"/>
  <c r="P1249" i="9" l="1"/>
  <c r="D1249" i="9"/>
  <c r="F1249" i="9" l="1"/>
  <c r="Q1249" i="9"/>
  <c r="G1249" i="9" l="1"/>
  <c r="R1249" i="9"/>
  <c r="H1249" i="9" l="1"/>
  <c r="I1249" i="9" s="1"/>
  <c r="L1250" i="9"/>
  <c r="O1250" i="9" l="1"/>
  <c r="E1250" i="9" s="1"/>
  <c r="B1250" i="9"/>
  <c r="M1250" i="9"/>
  <c r="N1250" i="9" l="1"/>
  <c r="C1250" i="9"/>
  <c r="P1250" i="9" l="1"/>
  <c r="D1250" i="9"/>
  <c r="F1250" i="9" l="1"/>
  <c r="Q1250" i="9"/>
  <c r="R1250" i="9" l="1"/>
  <c r="G1250" i="9"/>
  <c r="H1250" i="9" l="1"/>
  <c r="I1250" i="9" s="1"/>
  <c r="L1251" i="9"/>
  <c r="O1251" i="9" l="1"/>
  <c r="E1251" i="9" s="1"/>
  <c r="B1251" i="9"/>
  <c r="M1251" i="9"/>
  <c r="C1251" i="9" l="1"/>
  <c r="N1251" i="9"/>
  <c r="D1251" i="9" l="1"/>
  <c r="P1251" i="9"/>
  <c r="F1251" i="9" l="1"/>
  <c r="Q1251" i="9"/>
  <c r="R1251" i="9" l="1"/>
  <c r="G1251" i="9"/>
  <c r="H1251" i="9" l="1"/>
  <c r="I1251" i="9" s="1"/>
  <c r="L1252" i="9"/>
  <c r="O1252" i="9" l="1"/>
  <c r="E1252" i="9" s="1"/>
  <c r="M1252" i="9"/>
  <c r="B1252" i="9"/>
  <c r="C1252" i="9" l="1"/>
  <c r="N1252" i="9"/>
  <c r="D1252" i="9" l="1"/>
  <c r="P1252" i="9"/>
  <c r="F1252" i="9" l="1"/>
  <c r="Q1252" i="9"/>
  <c r="R1252" i="9" l="1"/>
  <c r="G1252" i="9"/>
  <c r="H1252" i="9" l="1"/>
  <c r="I1252" i="9" s="1"/>
  <c r="L1253" i="9"/>
  <c r="O1253" i="9" l="1"/>
  <c r="E1253" i="9" s="1"/>
  <c r="B1253" i="9"/>
  <c r="M1253" i="9"/>
  <c r="C1253" i="9" l="1"/>
  <c r="N1253" i="9"/>
  <c r="P1253" i="9" l="1"/>
  <c r="D1253" i="9"/>
  <c r="F1253" i="9" l="1"/>
  <c r="Q1253" i="9"/>
  <c r="G1253" i="9" l="1"/>
  <c r="R1253" i="9"/>
  <c r="H1253" i="9" l="1"/>
  <c r="I1253" i="9" s="1"/>
  <c r="L1254" i="9"/>
  <c r="O1254" i="9" l="1"/>
  <c r="E1254" i="9" s="1"/>
  <c r="B1254" i="9"/>
  <c r="M1254" i="9"/>
  <c r="C1254" i="9" l="1"/>
  <c r="N1254" i="9"/>
  <c r="P1254" i="9" l="1"/>
  <c r="D1254" i="9"/>
  <c r="F1254" i="9" l="1"/>
  <c r="Q1254" i="9"/>
  <c r="G1254" i="9" l="1"/>
  <c r="R1254" i="9"/>
  <c r="H1254" i="9" l="1"/>
  <c r="I1254" i="9" s="1"/>
  <c r="L1255" i="9"/>
  <c r="O1255" i="9" l="1"/>
  <c r="E1255" i="9" s="1"/>
  <c r="M1255" i="9"/>
  <c r="B1255" i="9"/>
  <c r="C1255" i="9" l="1"/>
  <c r="N1255" i="9"/>
  <c r="D1255" i="9" l="1"/>
  <c r="P1255" i="9"/>
  <c r="Q1255" i="9" l="1"/>
  <c r="F1255" i="9"/>
  <c r="R1255" i="9" l="1"/>
  <c r="G1255" i="9"/>
  <c r="H1255" i="9" l="1"/>
  <c r="I1255" i="9" s="1"/>
  <c r="L1256" i="9"/>
  <c r="O1256" i="9" l="1"/>
  <c r="E1256" i="9" s="1"/>
  <c r="M1256" i="9"/>
  <c r="B1256" i="9"/>
  <c r="C1256" i="9" l="1"/>
  <c r="N1256" i="9"/>
  <c r="D1256" i="9" l="1"/>
  <c r="P1256" i="9"/>
  <c r="F1256" i="9" l="1"/>
  <c r="Q1256" i="9"/>
  <c r="R1256" i="9" l="1"/>
  <c r="G1256" i="9"/>
  <c r="H1256" i="9" l="1"/>
  <c r="I1256" i="9" s="1"/>
  <c r="L1257" i="9"/>
  <c r="O1257" i="9" l="1"/>
  <c r="E1257" i="9" s="1"/>
  <c r="M1257" i="9"/>
  <c r="B1257" i="9"/>
  <c r="C1257" i="9" l="1"/>
  <c r="N1257" i="9"/>
  <c r="P1257" i="9" l="1"/>
  <c r="D1257" i="9"/>
  <c r="F1257" i="9" l="1"/>
  <c r="Q1257" i="9"/>
  <c r="G1257" i="9" l="1"/>
  <c r="R1257" i="9"/>
  <c r="H1257" i="9" l="1"/>
  <c r="I1257" i="9" s="1"/>
  <c r="L1258" i="9"/>
  <c r="O1258" i="9" l="1"/>
  <c r="E1258" i="9" s="1"/>
  <c r="B1258" i="9"/>
  <c r="M1258" i="9"/>
  <c r="N1258" i="9" l="1"/>
  <c r="C1258" i="9"/>
  <c r="P1258" i="9" l="1"/>
  <c r="D1258" i="9"/>
  <c r="F1258" i="9" l="1"/>
  <c r="Q1258" i="9"/>
  <c r="R1258" i="9" l="1"/>
  <c r="G1258" i="9"/>
  <c r="H1258" i="9" l="1"/>
  <c r="I1258" i="9" s="1"/>
  <c r="L1259" i="9"/>
  <c r="O1259" i="9" l="1"/>
  <c r="E1259" i="9" s="1"/>
  <c r="B1259" i="9"/>
  <c r="M1259" i="9"/>
  <c r="C1259" i="9" l="1"/>
  <c r="N1259" i="9"/>
  <c r="D1259" i="9" l="1"/>
  <c r="P1259" i="9"/>
  <c r="F1259" i="9" l="1"/>
  <c r="Q1259" i="9"/>
  <c r="R1259" i="9" l="1"/>
  <c r="G1259" i="9"/>
  <c r="H1259" i="9" l="1"/>
  <c r="I1259" i="9" s="1"/>
  <c r="L1260" i="9"/>
  <c r="O1260" i="9" l="1"/>
  <c r="E1260" i="9" s="1"/>
  <c r="M1260" i="9"/>
  <c r="B1260" i="9"/>
  <c r="C1260" i="9" l="1"/>
  <c r="N1260" i="9"/>
  <c r="D1260" i="9" l="1"/>
  <c r="P1260" i="9"/>
  <c r="F1260" i="9" l="1"/>
  <c r="Q1260" i="9"/>
  <c r="R1260" i="9" l="1"/>
  <c r="G1260" i="9"/>
  <c r="H1260" i="9" l="1"/>
  <c r="I1260" i="9" s="1"/>
  <c r="L1261" i="9"/>
  <c r="O1261" i="9" l="1"/>
  <c r="E1261" i="9" s="1"/>
  <c r="B1261" i="9"/>
  <c r="M1261" i="9"/>
  <c r="C1261" i="9" l="1"/>
  <c r="N1261" i="9"/>
  <c r="P1261" i="9" l="1"/>
  <c r="D1261" i="9"/>
  <c r="F1261" i="9" l="1"/>
  <c r="Q1261" i="9"/>
  <c r="G1261" i="9" l="1"/>
  <c r="R1261" i="9"/>
  <c r="H1261" i="9" l="1"/>
  <c r="I1261" i="9" s="1"/>
  <c r="L1262" i="9"/>
  <c r="B1262" i="9" l="1"/>
  <c r="O1262" i="9"/>
  <c r="E1262" i="9" s="1"/>
  <c r="M1262" i="9"/>
  <c r="C1262" i="9" l="1"/>
  <c r="N1262" i="9"/>
  <c r="P1262" i="9" l="1"/>
  <c r="D1262" i="9"/>
  <c r="F1262" i="9" l="1"/>
  <c r="Q1262" i="9"/>
  <c r="R1262" i="9" l="1"/>
  <c r="G1262" i="9"/>
  <c r="H1262" i="9" l="1"/>
  <c r="I1262" i="9" s="1"/>
  <c r="L1263" i="9"/>
  <c r="B1263" i="9" l="1"/>
  <c r="O1263" i="9"/>
  <c r="E1263" i="9" s="1"/>
  <c r="M1263" i="9"/>
  <c r="C1263" i="9" l="1"/>
  <c r="N1263" i="9"/>
  <c r="P1263" i="9" l="1"/>
  <c r="D1263" i="9"/>
  <c r="F1263" i="9" l="1"/>
  <c r="Q1263" i="9"/>
  <c r="G1263" i="9" l="1"/>
  <c r="R1263" i="9"/>
  <c r="H1263" i="9" l="1"/>
  <c r="I1263" i="9" s="1"/>
  <c r="L1264" i="9"/>
  <c r="B1264" i="9" l="1"/>
  <c r="O1264" i="9"/>
  <c r="E1264" i="9" s="1"/>
  <c r="M1264" i="9"/>
  <c r="C1264" i="9" l="1"/>
  <c r="N1264" i="9"/>
  <c r="P1264" i="9" l="1"/>
  <c r="D1264" i="9"/>
  <c r="F1264" i="9" l="1"/>
  <c r="Q1264" i="9"/>
  <c r="R1264" i="9" l="1"/>
  <c r="G1264" i="9"/>
  <c r="H1264" i="9" l="1"/>
  <c r="I1264" i="9" s="1"/>
  <c r="L1265" i="9"/>
  <c r="B1265" i="9" l="1"/>
  <c r="O1265" i="9"/>
  <c r="E1265" i="9" s="1"/>
  <c r="M1265" i="9"/>
  <c r="C1265" i="9" l="1"/>
  <c r="N1265" i="9"/>
  <c r="P1265" i="9" l="1"/>
  <c r="D1265" i="9"/>
  <c r="F1265" i="9" l="1"/>
  <c r="Q1265" i="9"/>
  <c r="R1265" i="9" l="1"/>
  <c r="G1265" i="9"/>
  <c r="H1265" i="9" l="1"/>
  <c r="I1265" i="9" s="1"/>
  <c r="L1266" i="9"/>
  <c r="B1266" i="9" l="1"/>
  <c r="O1266" i="9"/>
  <c r="E1266" i="9" s="1"/>
  <c r="M1266" i="9"/>
  <c r="C1266" i="9" l="1"/>
  <c r="N1266" i="9"/>
  <c r="P1266" i="9" l="1"/>
  <c r="D1266" i="9"/>
  <c r="F1266" i="9" l="1"/>
  <c r="Q1266" i="9"/>
  <c r="R1266" i="9" l="1"/>
  <c r="G1266" i="9"/>
  <c r="H1266" i="9" l="1"/>
  <c r="I1266" i="9" s="1"/>
  <c r="L1267" i="9"/>
  <c r="B1267" i="9" l="1"/>
  <c r="O1267" i="9"/>
  <c r="E1267" i="9" s="1"/>
  <c r="M1267" i="9"/>
  <c r="C1267" i="9" l="1"/>
  <c r="N1267" i="9"/>
  <c r="P1267" i="9" l="1"/>
  <c r="D1267" i="9"/>
  <c r="F1267" i="9" l="1"/>
  <c r="Q1267" i="9"/>
  <c r="G1267" i="9" l="1"/>
  <c r="R1267" i="9"/>
  <c r="H1267" i="9" l="1"/>
  <c r="I1267" i="9" s="1"/>
  <c r="L1268" i="9"/>
  <c r="B1268" i="9" l="1"/>
  <c r="O1268" i="9"/>
  <c r="E1268" i="9" s="1"/>
  <c r="M1268" i="9"/>
  <c r="C1268" i="9" l="1"/>
  <c r="N1268" i="9"/>
  <c r="P1268" i="9" l="1"/>
  <c r="D1268" i="9"/>
  <c r="F1268" i="9" l="1"/>
  <c r="Q1268" i="9"/>
  <c r="R1268" i="9" l="1"/>
  <c r="G1268" i="9"/>
  <c r="H1268" i="9" l="1"/>
  <c r="I1268" i="9" s="1"/>
  <c r="L1269" i="9"/>
  <c r="B1269" i="9" l="1"/>
  <c r="O1269" i="9"/>
  <c r="E1269" i="9" s="1"/>
  <c r="M1269" i="9"/>
  <c r="C1269" i="9" l="1"/>
  <c r="N1269" i="9"/>
  <c r="P1269" i="9" l="1"/>
  <c r="D1269" i="9"/>
  <c r="F1269" i="9" l="1"/>
  <c r="Q1269" i="9"/>
  <c r="G1269" i="9" l="1"/>
  <c r="R1269" i="9"/>
  <c r="H1269" i="9" l="1"/>
  <c r="I1269" i="9" s="1"/>
  <c r="L1270" i="9"/>
  <c r="B1270" i="9" l="1"/>
  <c r="O1270" i="9"/>
  <c r="E1270" i="9" s="1"/>
  <c r="M1270" i="9"/>
  <c r="C1270" i="9" l="1"/>
  <c r="N1270" i="9"/>
  <c r="P1270" i="9" l="1"/>
  <c r="D1270" i="9"/>
  <c r="F1270" i="9" l="1"/>
  <c r="Q1270" i="9"/>
  <c r="R1270" i="9" l="1"/>
  <c r="G1270" i="9"/>
  <c r="H1270" i="9" l="1"/>
  <c r="I1270" i="9" s="1"/>
  <c r="L1271" i="9"/>
  <c r="B1271" i="9" l="1"/>
  <c r="O1271" i="9"/>
  <c r="E1271" i="9" s="1"/>
  <c r="M1271" i="9"/>
  <c r="C1271" i="9" l="1"/>
  <c r="N1271" i="9"/>
  <c r="P1271" i="9" l="1"/>
  <c r="D1271" i="9"/>
  <c r="F1271" i="9" l="1"/>
  <c r="Q1271" i="9"/>
  <c r="G1271" i="9" l="1"/>
  <c r="R1271" i="9"/>
  <c r="H1271" i="9" l="1"/>
  <c r="I1271" i="9" s="1"/>
  <c r="L1272" i="9"/>
  <c r="B1272" i="9" l="1"/>
  <c r="O1272" i="9"/>
  <c r="E1272" i="9" s="1"/>
  <c r="M1272" i="9"/>
  <c r="C1272" i="9" l="1"/>
  <c r="N1272" i="9"/>
  <c r="P1272" i="9" l="1"/>
  <c r="D1272" i="9"/>
  <c r="F1272" i="9" l="1"/>
  <c r="Q1272" i="9"/>
  <c r="G1272" i="9" l="1"/>
  <c r="R1272" i="9"/>
  <c r="H1272" i="9" l="1"/>
  <c r="I1272" i="9" s="1"/>
  <c r="L1273" i="9"/>
  <c r="B1273" i="9" l="1"/>
  <c r="M1273" i="9"/>
  <c r="O1273" i="9"/>
  <c r="E1273" i="9" s="1"/>
  <c r="C1273" i="9" l="1"/>
  <c r="N1273" i="9"/>
  <c r="D1273" i="9" l="1"/>
  <c r="P1273" i="9"/>
  <c r="F1273" i="9" l="1"/>
  <c r="Q1273" i="9"/>
  <c r="R1273" i="9" l="1"/>
  <c r="G1273" i="9"/>
  <c r="H1273" i="9" l="1"/>
  <c r="I1273" i="9" s="1"/>
  <c r="L1274" i="9"/>
  <c r="O1274" i="9" l="1"/>
  <c r="E1274" i="9" s="1"/>
  <c r="M1274" i="9"/>
  <c r="B1274" i="9"/>
  <c r="N1274" i="9" l="1"/>
  <c r="C1274" i="9"/>
  <c r="D1274" i="9" l="1"/>
  <c r="P1274" i="9"/>
  <c r="Q1274" i="9" l="1"/>
  <c r="F1274" i="9"/>
  <c r="R1274" i="9" l="1"/>
  <c r="G1274" i="9"/>
  <c r="H1274" i="9" l="1"/>
  <c r="I1274" i="9" s="1"/>
  <c r="L1275" i="9"/>
  <c r="O1275" i="9" l="1"/>
  <c r="E1275" i="9" s="1"/>
  <c r="B1275" i="9"/>
  <c r="M1275" i="9"/>
  <c r="N1275" i="9" l="1"/>
  <c r="C1275" i="9"/>
  <c r="D1275" i="9" l="1"/>
  <c r="P1275" i="9"/>
  <c r="Q1275" i="9" l="1"/>
  <c r="F1275" i="9"/>
  <c r="R1275" i="9" l="1"/>
  <c r="G1275" i="9"/>
  <c r="H1275" i="9" l="1"/>
  <c r="I1275" i="9" s="1"/>
  <c r="L1276" i="9"/>
  <c r="M1276" i="9" l="1"/>
  <c r="B1276" i="9"/>
  <c r="O1276" i="9"/>
  <c r="E1276" i="9" s="1"/>
  <c r="N1276" i="9" l="1"/>
  <c r="C1276" i="9"/>
  <c r="D1276" i="9" l="1"/>
  <c r="P1276" i="9"/>
  <c r="Q1276" i="9" l="1"/>
  <c r="F1276" i="9"/>
  <c r="R1276" i="9" l="1"/>
  <c r="G1276" i="9"/>
  <c r="H1276" i="9" l="1"/>
  <c r="I1276" i="9" s="1"/>
  <c r="L1277" i="9"/>
  <c r="B1277" i="9" l="1"/>
  <c r="O1277" i="9"/>
  <c r="E1277" i="9" s="1"/>
  <c r="M1277" i="9"/>
  <c r="N1277" i="9" l="1"/>
  <c r="C1277" i="9"/>
  <c r="D1277" i="9" l="1"/>
  <c r="P1277" i="9"/>
  <c r="Q1277" i="9" l="1"/>
  <c r="F1277" i="9"/>
  <c r="R1277" i="9" l="1"/>
  <c r="G1277" i="9"/>
  <c r="H1277" i="9" l="1"/>
  <c r="I1277" i="9" s="1"/>
  <c r="L1278" i="9"/>
  <c r="M1278" i="9" l="1"/>
  <c r="O1278" i="9"/>
  <c r="E1278" i="9" s="1"/>
  <c r="B1278" i="9"/>
  <c r="N1278" i="9" l="1"/>
  <c r="C1278" i="9"/>
  <c r="D1278" i="9" l="1"/>
  <c r="P1278" i="9"/>
  <c r="Q1278" i="9" l="1"/>
  <c r="F1278" i="9"/>
  <c r="R1278" i="9" l="1"/>
  <c r="G1278" i="9"/>
  <c r="H1278" i="9" l="1"/>
  <c r="I1278" i="9" s="1"/>
  <c r="L1279" i="9"/>
  <c r="O1279" i="9" l="1"/>
  <c r="E1279" i="9" s="1"/>
  <c r="B1279" i="9"/>
  <c r="M1279" i="9"/>
  <c r="N1279" i="9" l="1"/>
  <c r="C1279" i="9"/>
  <c r="D1279" i="9" l="1"/>
  <c r="P1279" i="9"/>
  <c r="Q1279" i="9" l="1"/>
  <c r="F1279" i="9"/>
  <c r="R1279" i="9" l="1"/>
  <c r="G1279" i="9"/>
  <c r="H1279" i="9" l="1"/>
  <c r="I1279" i="9" s="1"/>
  <c r="L1280" i="9"/>
  <c r="M1280" i="9" l="1"/>
  <c r="B1280" i="9"/>
  <c r="O1280" i="9"/>
  <c r="E1280" i="9" s="1"/>
  <c r="N1280" i="9" l="1"/>
  <c r="C1280" i="9"/>
  <c r="D1280" i="9" l="1"/>
  <c r="P1280" i="9"/>
  <c r="Q1280" i="9" l="1"/>
  <c r="F1280" i="9"/>
  <c r="R1280" i="9" l="1"/>
  <c r="G1280" i="9"/>
  <c r="H1280" i="9" l="1"/>
  <c r="I1280" i="9" s="1"/>
  <c r="L1281" i="9"/>
  <c r="B1281" i="9" l="1"/>
  <c r="O1281" i="9"/>
  <c r="E1281" i="9" s="1"/>
  <c r="M1281" i="9"/>
  <c r="N1281" i="9" l="1"/>
  <c r="C1281" i="9"/>
  <c r="D1281" i="9" l="1"/>
  <c r="P1281" i="9"/>
  <c r="Q1281" i="9" l="1"/>
  <c r="F1281" i="9"/>
  <c r="R1281" i="9" l="1"/>
  <c r="G1281" i="9"/>
  <c r="H1281" i="9" l="1"/>
  <c r="I1281" i="9" s="1"/>
  <c r="L1282" i="9"/>
  <c r="B1282" i="9" l="1"/>
  <c r="M1282" i="9"/>
  <c r="O1282" i="9"/>
  <c r="E1282" i="9" s="1"/>
  <c r="N1282" i="9" l="1"/>
  <c r="C1282" i="9"/>
  <c r="D1282" i="9" l="1"/>
  <c r="P1282" i="9"/>
  <c r="Q1282" i="9" l="1"/>
  <c r="F1282" i="9"/>
  <c r="R1282" i="9" l="1"/>
  <c r="G1282" i="9"/>
  <c r="H1282" i="9" l="1"/>
  <c r="I1282" i="9" s="1"/>
  <c r="L1283" i="9"/>
  <c r="O1283" i="9" l="1"/>
  <c r="E1283" i="9" s="1"/>
  <c r="B1283" i="9"/>
  <c r="M1283" i="9"/>
  <c r="N1283" i="9" l="1"/>
  <c r="C1283" i="9"/>
  <c r="D1283" i="9" l="1"/>
  <c r="P1283" i="9"/>
  <c r="Q1283" i="9" l="1"/>
  <c r="F1283" i="9"/>
  <c r="R1283" i="9" l="1"/>
  <c r="G1283" i="9"/>
  <c r="H1283" i="9" l="1"/>
  <c r="I1283" i="9" s="1"/>
  <c r="L1284" i="9"/>
  <c r="M1284" i="9" l="1"/>
  <c r="B1284" i="9"/>
  <c r="O1284" i="9"/>
  <c r="E1284" i="9" s="1"/>
  <c r="N1284" i="9" l="1"/>
  <c r="C1284" i="9"/>
  <c r="D1284" i="9" l="1"/>
  <c r="P1284" i="9"/>
  <c r="Q1284" i="9" l="1"/>
  <c r="F1284" i="9"/>
  <c r="R1284" i="9" l="1"/>
  <c r="G1284" i="9"/>
  <c r="H1284" i="9" l="1"/>
  <c r="I1284" i="9" s="1"/>
  <c r="L1285" i="9"/>
  <c r="B1285" i="9" l="1"/>
  <c r="M1285" i="9"/>
  <c r="O1285" i="9"/>
  <c r="E1285" i="9" s="1"/>
  <c r="N1285" i="9" l="1"/>
  <c r="C1285" i="9"/>
  <c r="D1285" i="9" l="1"/>
  <c r="P1285" i="9"/>
  <c r="Q1285" i="9" l="1"/>
  <c r="F1285" i="9"/>
  <c r="R1285" i="9" l="1"/>
  <c r="G1285" i="9"/>
  <c r="H1285" i="9" l="1"/>
  <c r="I1285" i="9" s="1"/>
  <c r="L1286" i="9"/>
  <c r="B1286" i="9" l="1"/>
  <c r="M1286" i="9"/>
  <c r="O1286" i="9"/>
  <c r="E1286" i="9" s="1"/>
  <c r="N1286" i="9" l="1"/>
  <c r="C1286" i="9"/>
  <c r="D1286" i="9" l="1"/>
  <c r="P1286" i="9"/>
  <c r="Q1286" i="9" l="1"/>
  <c r="F1286" i="9"/>
  <c r="R1286" i="9" l="1"/>
  <c r="G1286" i="9"/>
  <c r="H1286" i="9" l="1"/>
  <c r="I1286" i="9" s="1"/>
  <c r="L1287" i="9"/>
  <c r="O1287" i="9" l="1"/>
  <c r="E1287" i="9" s="1"/>
  <c r="M1287" i="9"/>
  <c r="B1287" i="9"/>
  <c r="N1287" i="9" l="1"/>
  <c r="C1287" i="9"/>
  <c r="D1287" i="9" l="1"/>
  <c r="P1287" i="9"/>
  <c r="Q1287" i="9" l="1"/>
  <c r="F1287" i="9"/>
  <c r="R1287" i="9" l="1"/>
  <c r="G1287" i="9"/>
  <c r="H1287" i="9" l="1"/>
  <c r="I1287" i="9" s="1"/>
  <c r="L1288" i="9"/>
  <c r="M1288" i="9" l="1"/>
  <c r="B1288" i="9"/>
  <c r="O1288" i="9"/>
  <c r="E1288" i="9" s="1"/>
  <c r="N1288" i="9" l="1"/>
  <c r="C1288" i="9"/>
  <c r="D1288" i="9" l="1"/>
  <c r="P1288" i="9"/>
  <c r="Q1288" i="9" l="1"/>
  <c r="F1288" i="9"/>
  <c r="R1288" i="9" l="1"/>
  <c r="G1288" i="9"/>
  <c r="H1288" i="9" l="1"/>
  <c r="I1288" i="9" s="1"/>
  <c r="L1289" i="9"/>
  <c r="B1289" i="9" l="1"/>
  <c r="M1289" i="9"/>
  <c r="O1289" i="9"/>
  <c r="E1289" i="9" s="1"/>
  <c r="N1289" i="9" l="1"/>
  <c r="C1289" i="9"/>
  <c r="D1289" i="9" l="1"/>
  <c r="P1289" i="9"/>
  <c r="Q1289" i="9" l="1"/>
  <c r="F1289" i="9"/>
  <c r="R1289" i="9" l="1"/>
  <c r="G1289" i="9"/>
  <c r="H1289" i="9" l="1"/>
  <c r="I1289" i="9" s="1"/>
  <c r="L1290" i="9"/>
  <c r="O1290" i="9" l="1"/>
  <c r="E1290" i="9" s="1"/>
  <c r="B1290" i="9"/>
  <c r="M1290" i="9"/>
  <c r="N1290" i="9" l="1"/>
  <c r="C1290" i="9"/>
  <c r="D1290" i="9" l="1"/>
  <c r="P1290" i="9"/>
  <c r="Q1290" i="9" l="1"/>
  <c r="F1290" i="9"/>
  <c r="R1290" i="9" l="1"/>
  <c r="G1290" i="9"/>
  <c r="H1290" i="9" l="1"/>
  <c r="I1290" i="9" s="1"/>
  <c r="L1291" i="9"/>
  <c r="O1291" i="9" l="1"/>
  <c r="E1291" i="9" s="1"/>
  <c r="M1291" i="9"/>
  <c r="B1291" i="9"/>
  <c r="N1291" i="9" l="1"/>
  <c r="C1291" i="9"/>
  <c r="D1291" i="9" l="1"/>
  <c r="P1291" i="9"/>
  <c r="Q1291" i="9" l="1"/>
  <c r="F1291" i="9"/>
  <c r="R1291" i="9" l="1"/>
  <c r="G1291" i="9"/>
  <c r="H1291" i="9" l="1"/>
  <c r="I1291" i="9" s="1"/>
  <c r="L1292" i="9"/>
  <c r="M1292" i="9" l="1"/>
  <c r="B1292" i="9"/>
  <c r="O1292" i="9"/>
  <c r="E1292" i="9" s="1"/>
  <c r="N1292" i="9" l="1"/>
  <c r="C1292" i="9"/>
  <c r="D1292" i="9" l="1"/>
  <c r="P1292" i="9"/>
  <c r="Q1292" i="9" l="1"/>
  <c r="F1292" i="9"/>
  <c r="R1292" i="9" l="1"/>
  <c r="G1292" i="9"/>
  <c r="H1292" i="9" l="1"/>
  <c r="I1292" i="9" s="1"/>
  <c r="L1293" i="9"/>
  <c r="B1293" i="9" l="1"/>
  <c r="O1293" i="9"/>
  <c r="E1293" i="9" s="1"/>
  <c r="M1293" i="9"/>
  <c r="N1293" i="9" l="1"/>
  <c r="C1293" i="9"/>
  <c r="D1293" i="9" l="1"/>
  <c r="P1293" i="9"/>
  <c r="Q1293" i="9" l="1"/>
  <c r="F1293" i="9"/>
  <c r="R1293" i="9" l="1"/>
  <c r="G1293" i="9"/>
  <c r="H1293" i="9" l="1"/>
  <c r="I1293" i="9" s="1"/>
  <c r="L1294" i="9"/>
  <c r="O1294" i="9" l="1"/>
  <c r="E1294" i="9" s="1"/>
  <c r="B1294" i="9"/>
  <c r="M1294" i="9"/>
  <c r="N1294" i="9" l="1"/>
  <c r="C1294" i="9"/>
  <c r="D1294" i="9" l="1"/>
  <c r="P1294" i="9"/>
  <c r="Q1294" i="9" l="1"/>
  <c r="F1294" i="9"/>
  <c r="R1294" i="9" l="1"/>
  <c r="G1294" i="9"/>
  <c r="H1294" i="9" l="1"/>
  <c r="I1294" i="9" s="1"/>
  <c r="L1295" i="9"/>
  <c r="O1295" i="9" l="1"/>
  <c r="E1295" i="9" s="1"/>
  <c r="B1295" i="9"/>
  <c r="M1295" i="9"/>
  <c r="N1295" i="9" l="1"/>
  <c r="C1295" i="9"/>
  <c r="D1295" i="9" l="1"/>
  <c r="P1295" i="9"/>
  <c r="Q1295" i="9" l="1"/>
  <c r="F1295" i="9"/>
  <c r="R1295" i="9" l="1"/>
  <c r="G1295" i="9"/>
  <c r="H1295" i="9" l="1"/>
  <c r="I1295" i="9" s="1"/>
  <c r="L1296" i="9"/>
  <c r="M1296" i="9" l="1"/>
  <c r="B1296" i="9"/>
  <c r="O1296" i="9"/>
  <c r="E1296" i="9" s="1"/>
  <c r="N1296" i="9" l="1"/>
  <c r="C1296" i="9"/>
  <c r="D1296" i="9" l="1"/>
  <c r="P1296" i="9"/>
  <c r="Q1296" i="9" l="1"/>
  <c r="F1296" i="9"/>
  <c r="R1296" i="9" l="1"/>
  <c r="G1296" i="9"/>
  <c r="H1296" i="9" l="1"/>
  <c r="I1296" i="9" s="1"/>
  <c r="L1297" i="9"/>
  <c r="B1297" i="9" l="1"/>
  <c r="M1297" i="9"/>
  <c r="O1297" i="9"/>
  <c r="E1297" i="9" s="1"/>
  <c r="N1297" i="9" l="1"/>
  <c r="C1297" i="9"/>
  <c r="D1297" i="9" l="1"/>
  <c r="P1297" i="9"/>
  <c r="Q1297" i="9" l="1"/>
  <c r="F1297" i="9"/>
  <c r="R1297" i="9" l="1"/>
  <c r="G1297" i="9"/>
  <c r="H1297" i="9" l="1"/>
  <c r="I1297" i="9" s="1"/>
  <c r="L1298" i="9"/>
  <c r="B1298" i="9" l="1"/>
  <c r="M1298" i="9"/>
  <c r="O1298" i="9"/>
  <c r="E1298" i="9" s="1"/>
  <c r="N1298" i="9" l="1"/>
  <c r="C1298" i="9"/>
  <c r="D1298" i="9" l="1"/>
  <c r="P1298" i="9"/>
  <c r="Q1298" i="9" l="1"/>
  <c r="F1298" i="9"/>
  <c r="R1298" i="9" l="1"/>
  <c r="G1298" i="9"/>
  <c r="H1298" i="9" l="1"/>
  <c r="I1298" i="9" s="1"/>
  <c r="L1299" i="9"/>
  <c r="O1299" i="9" l="1"/>
  <c r="E1299" i="9" s="1"/>
  <c r="B1299" i="9"/>
  <c r="M1299" i="9"/>
  <c r="N1299" i="9" l="1"/>
  <c r="C1299" i="9"/>
  <c r="D1299" i="9" l="1"/>
  <c r="P1299" i="9"/>
  <c r="Q1299" i="9" l="1"/>
  <c r="F1299" i="9"/>
  <c r="R1299" i="9" l="1"/>
  <c r="G1299" i="9"/>
  <c r="H1299" i="9" l="1"/>
  <c r="I1299" i="9" s="1"/>
  <c r="L1300" i="9"/>
  <c r="M1300" i="9" l="1"/>
  <c r="O1300" i="9"/>
  <c r="E1300" i="9" s="1"/>
  <c r="B1300" i="9"/>
  <c r="N1300" i="9" l="1"/>
  <c r="C1300" i="9"/>
  <c r="D1300" i="9" l="1"/>
  <c r="P1300" i="9"/>
  <c r="Q1300" i="9" l="1"/>
  <c r="F1300" i="9"/>
  <c r="R1300" i="9" l="1"/>
  <c r="G1300" i="9"/>
  <c r="H1300" i="9" l="1"/>
  <c r="I1300" i="9" s="1"/>
  <c r="L1301" i="9"/>
  <c r="B1301" i="9" l="1"/>
  <c r="M1301" i="9"/>
  <c r="O1301" i="9"/>
  <c r="E1301" i="9" s="1"/>
  <c r="N1301" i="9" l="1"/>
  <c r="C1301" i="9"/>
  <c r="D1301" i="9" l="1"/>
  <c r="P1301" i="9"/>
  <c r="Q1301" i="9" l="1"/>
  <c r="F1301" i="9"/>
  <c r="R1301" i="9" l="1"/>
  <c r="G1301" i="9"/>
  <c r="H1301" i="9" l="1"/>
  <c r="I1301" i="9" s="1"/>
  <c r="L1302" i="9"/>
  <c r="B1302" i="9" l="1"/>
  <c r="M1302" i="9"/>
  <c r="O1302" i="9"/>
  <c r="E1302" i="9" s="1"/>
  <c r="N1302" i="9" l="1"/>
  <c r="C1302" i="9"/>
  <c r="D1302" i="9" l="1"/>
  <c r="P1302" i="9"/>
  <c r="Q1302" i="9" l="1"/>
  <c r="F1302" i="9"/>
  <c r="R1302" i="9" l="1"/>
  <c r="G1302" i="9"/>
  <c r="H1302" i="9" l="1"/>
  <c r="I1302" i="9" s="1"/>
  <c r="L1303" i="9"/>
  <c r="O1303" i="9" l="1"/>
  <c r="E1303" i="9" s="1"/>
  <c r="B1303" i="9"/>
  <c r="M1303" i="9"/>
  <c r="N1303" i="9" l="1"/>
  <c r="C1303" i="9"/>
  <c r="D1303" i="9" l="1"/>
  <c r="P1303" i="9"/>
  <c r="Q1303" i="9" l="1"/>
  <c r="F1303" i="9"/>
  <c r="R1303" i="9" l="1"/>
  <c r="G1303" i="9"/>
  <c r="H1303" i="9" l="1"/>
  <c r="I1303" i="9" s="1"/>
  <c r="L1304" i="9"/>
  <c r="M1304" i="9" l="1"/>
  <c r="O1304" i="9"/>
  <c r="E1304" i="9" s="1"/>
  <c r="B1304" i="9"/>
  <c r="N1304" i="9" l="1"/>
  <c r="C1304" i="9"/>
  <c r="D1304" i="9" l="1"/>
  <c r="P1304" i="9"/>
  <c r="Q1304" i="9" l="1"/>
  <c r="F1304" i="9"/>
  <c r="R1304" i="9" l="1"/>
  <c r="G1304" i="9"/>
  <c r="H1304" i="9" l="1"/>
  <c r="I1304" i="9" s="1"/>
  <c r="L1305" i="9"/>
  <c r="B1305" i="9" l="1"/>
  <c r="M1305" i="9"/>
  <c r="O1305" i="9"/>
  <c r="E1305" i="9" s="1"/>
  <c r="N1305" i="9" l="1"/>
  <c r="C1305" i="9"/>
  <c r="D1305" i="9" l="1"/>
  <c r="P1305" i="9"/>
  <c r="Q1305" i="9" l="1"/>
  <c r="F1305" i="9"/>
  <c r="R1305" i="9" l="1"/>
  <c r="G1305" i="9"/>
  <c r="H1305" i="9" l="1"/>
  <c r="I1305" i="9" s="1"/>
  <c r="L1306" i="9"/>
  <c r="O1306" i="9" l="1"/>
  <c r="E1306" i="9" s="1"/>
  <c r="M1306" i="9"/>
  <c r="B1306" i="9"/>
  <c r="N1306" i="9" l="1"/>
  <c r="C1306" i="9"/>
  <c r="D1306" i="9" l="1"/>
  <c r="P1306" i="9"/>
  <c r="Q1306" i="9" l="1"/>
  <c r="F1306" i="9"/>
  <c r="R1306" i="9" l="1"/>
  <c r="G1306" i="9"/>
  <c r="H1306" i="9" l="1"/>
  <c r="I1306" i="9" s="1"/>
  <c r="L1307" i="9"/>
  <c r="O1307" i="9" l="1"/>
  <c r="E1307" i="9" s="1"/>
  <c r="B1307" i="9"/>
  <c r="M1307" i="9"/>
  <c r="N1307" i="9" l="1"/>
  <c r="C1307" i="9"/>
  <c r="D1307" i="9" l="1"/>
  <c r="P1307" i="9"/>
  <c r="Q1307" i="9" l="1"/>
  <c r="F1307" i="9"/>
  <c r="R1307" i="9" l="1"/>
  <c r="G1307" i="9"/>
  <c r="H1307" i="9" l="1"/>
  <c r="I1307" i="9" s="1"/>
  <c r="L1308" i="9"/>
  <c r="M1308" i="9" l="1"/>
  <c r="B1308" i="9"/>
  <c r="O1308" i="9"/>
  <c r="E1308" i="9" s="1"/>
  <c r="N1308" i="9" l="1"/>
  <c r="C1308" i="9"/>
  <c r="D1308" i="9" l="1"/>
  <c r="P1308" i="9"/>
  <c r="Q1308" i="9" l="1"/>
  <c r="F1308" i="9"/>
  <c r="R1308" i="9" l="1"/>
  <c r="G1308" i="9"/>
  <c r="H1308" i="9" l="1"/>
  <c r="I1308" i="9" s="1"/>
  <c r="L1309" i="9"/>
  <c r="B1309" i="9" l="1"/>
  <c r="O1309" i="9"/>
  <c r="E1309" i="9" s="1"/>
  <c r="M1309" i="9"/>
  <c r="N1309" i="9" l="1"/>
  <c r="C1309" i="9"/>
  <c r="D1309" i="9" l="1"/>
  <c r="P1309" i="9"/>
  <c r="Q1309" i="9" l="1"/>
  <c r="F1309" i="9"/>
  <c r="R1309" i="9" l="1"/>
  <c r="G1309" i="9"/>
  <c r="H1309" i="9" l="1"/>
  <c r="I1309" i="9" s="1"/>
  <c r="L1310" i="9"/>
  <c r="M1310" i="9" l="1"/>
  <c r="O1310" i="9"/>
  <c r="E1310" i="9" s="1"/>
  <c r="B1310" i="9"/>
  <c r="N1310" i="9" l="1"/>
  <c r="C1310" i="9"/>
  <c r="D1310" i="9" l="1"/>
  <c r="P1310" i="9"/>
  <c r="Q1310" i="9" l="1"/>
  <c r="F1310" i="9"/>
  <c r="R1310" i="9" l="1"/>
  <c r="G1310" i="9"/>
  <c r="H1310" i="9" l="1"/>
  <c r="I1310" i="9" s="1"/>
  <c r="L1311" i="9"/>
  <c r="O1311" i="9" l="1"/>
  <c r="E1311" i="9" s="1"/>
  <c r="B1311" i="9"/>
  <c r="M1311" i="9"/>
  <c r="N1311" i="9" l="1"/>
  <c r="C1311" i="9"/>
  <c r="D1311" i="9" l="1"/>
  <c r="P1311" i="9"/>
  <c r="Q1311" i="9" l="1"/>
  <c r="F1311" i="9"/>
  <c r="R1311" i="9" l="1"/>
  <c r="G1311" i="9"/>
  <c r="H1311" i="9" l="1"/>
  <c r="I1311" i="9" s="1"/>
  <c r="L1312" i="9"/>
  <c r="M1312" i="9" l="1"/>
  <c r="O1312" i="9"/>
  <c r="E1312" i="9" s="1"/>
  <c r="B1312" i="9"/>
  <c r="N1312" i="9" l="1"/>
  <c r="C1312" i="9"/>
  <c r="D1312" i="9" l="1"/>
  <c r="P1312" i="9"/>
  <c r="Q1312" i="9" l="1"/>
  <c r="F1312" i="9"/>
  <c r="R1312" i="9" l="1"/>
  <c r="G1312" i="9"/>
  <c r="H1312" i="9" l="1"/>
  <c r="I1312" i="9" s="1"/>
  <c r="L1313" i="9"/>
  <c r="B1313" i="9" l="1"/>
  <c r="M1313" i="9"/>
  <c r="O1313" i="9"/>
  <c r="E1313" i="9" s="1"/>
  <c r="N1313" i="9" l="1"/>
  <c r="C1313" i="9"/>
  <c r="D1313" i="9" l="1"/>
  <c r="P1313" i="9"/>
  <c r="F1313" i="9" l="1"/>
  <c r="Q1313" i="9"/>
  <c r="G1313" i="9" l="1"/>
  <c r="R1313" i="9"/>
  <c r="H1313" i="9" l="1"/>
  <c r="I1313" i="9" s="1"/>
  <c r="L1314" i="9"/>
  <c r="M1314" i="9" l="1"/>
  <c r="B1314" i="9"/>
  <c r="O1314" i="9"/>
  <c r="E1314" i="9" s="1"/>
  <c r="C1314" i="9" l="1"/>
  <c r="N1314" i="9"/>
  <c r="D1314" i="9" l="1"/>
  <c r="P1314" i="9"/>
  <c r="Q1314" i="9" l="1"/>
  <c r="F1314" i="9"/>
  <c r="R1314" i="9" l="1"/>
  <c r="G1314" i="9"/>
  <c r="H1314" i="9" l="1"/>
  <c r="I1314" i="9" s="1"/>
  <c r="L1315" i="9"/>
  <c r="O1315" i="9" l="1"/>
  <c r="E1315" i="9" s="1"/>
  <c r="B1315" i="9"/>
  <c r="M1315" i="9"/>
  <c r="N1315" i="9" l="1"/>
  <c r="C1315" i="9"/>
  <c r="D1315" i="9" l="1"/>
  <c r="P1315" i="9"/>
  <c r="Q1315" i="9" l="1"/>
  <c r="F1315" i="9"/>
  <c r="R1315" i="9" l="1"/>
  <c r="G1315" i="9"/>
  <c r="H1315" i="9" l="1"/>
  <c r="I1315" i="9" s="1"/>
  <c r="L1316" i="9"/>
  <c r="M1316" i="9" l="1"/>
  <c r="B1316" i="9"/>
  <c r="O1316" i="9"/>
  <c r="E1316" i="9" s="1"/>
  <c r="N1316" i="9" l="1"/>
  <c r="C1316" i="9"/>
  <c r="D1316" i="9" l="1"/>
  <c r="P1316" i="9"/>
  <c r="F1316" i="9" l="1"/>
  <c r="Q1316" i="9"/>
  <c r="G1316" i="9" l="1"/>
  <c r="R1316" i="9"/>
  <c r="H1316" i="9" l="1"/>
  <c r="I1316" i="9" s="1"/>
  <c r="L1317" i="9"/>
  <c r="M1317" i="9" l="1"/>
  <c r="O1317" i="9"/>
  <c r="E1317" i="9" s="1"/>
  <c r="B1317" i="9"/>
  <c r="C1317" i="9" l="1"/>
  <c r="N1317" i="9"/>
  <c r="D1317" i="9" l="1"/>
  <c r="P1317" i="9"/>
  <c r="Q1317" i="9" l="1"/>
  <c r="F1317" i="9"/>
  <c r="R1317" i="9" l="1"/>
  <c r="G1317" i="9"/>
  <c r="H1317" i="9" l="1"/>
  <c r="I1317" i="9" s="1"/>
  <c r="L1318" i="9"/>
  <c r="B1318" i="9" l="1"/>
  <c r="M1318" i="9"/>
  <c r="O1318" i="9"/>
  <c r="E1318" i="9" s="1"/>
  <c r="N1318" i="9" l="1"/>
  <c r="C1318" i="9"/>
  <c r="D1318" i="9" l="1"/>
  <c r="P1318" i="9"/>
  <c r="Q1318" i="9" l="1"/>
  <c r="F1318" i="9"/>
  <c r="R1318" i="9" l="1"/>
  <c r="G1318" i="9"/>
  <c r="H1318" i="9" l="1"/>
  <c r="I1318" i="9" s="1"/>
  <c r="L1319" i="9"/>
  <c r="M1319" i="9" l="1"/>
  <c r="B1319" i="9"/>
  <c r="O1319" i="9"/>
  <c r="E1319" i="9" s="1"/>
  <c r="C1319" i="9" l="1"/>
  <c r="N1319" i="9"/>
  <c r="P1319" i="9" l="1"/>
  <c r="D1319" i="9"/>
  <c r="F1319" i="9" l="1"/>
  <c r="Q1319" i="9"/>
  <c r="G1319" i="9" l="1"/>
  <c r="R1319" i="9"/>
  <c r="H1319" i="9" l="1"/>
  <c r="I1319" i="9" s="1"/>
  <c r="L1320" i="9"/>
  <c r="B1320" i="9" l="1"/>
  <c r="O1320" i="9"/>
  <c r="E1320" i="9" s="1"/>
  <c r="M1320" i="9"/>
  <c r="C1320" i="9" l="1"/>
  <c r="N1320" i="9"/>
  <c r="P1320" i="9" l="1"/>
  <c r="D1320" i="9"/>
  <c r="F1320" i="9" l="1"/>
  <c r="Q1320" i="9"/>
  <c r="G1320" i="9" l="1"/>
  <c r="R1320" i="9"/>
  <c r="H1320" i="9" l="1"/>
  <c r="I1320" i="9" s="1"/>
  <c r="L1321" i="9"/>
  <c r="B1321" i="9" l="1"/>
  <c r="M1321" i="9"/>
  <c r="O1321" i="9"/>
  <c r="E1321" i="9" s="1"/>
  <c r="C1321" i="9" l="1"/>
  <c r="N1321" i="9"/>
  <c r="P1321" i="9" l="1"/>
  <c r="D1321" i="9"/>
  <c r="F1321" i="9" l="1"/>
  <c r="Q1321" i="9"/>
  <c r="G1321" i="9" l="1"/>
  <c r="R1321" i="9"/>
  <c r="H1321" i="9" l="1"/>
  <c r="I1321" i="9" s="1"/>
  <c r="L1322" i="9"/>
  <c r="B1322" i="9" l="1"/>
  <c r="M1322" i="9"/>
  <c r="O1322" i="9"/>
  <c r="E1322" i="9" s="1"/>
  <c r="C1322" i="9" l="1"/>
  <c r="N1322" i="9"/>
  <c r="P1322" i="9" l="1"/>
  <c r="D1322" i="9"/>
  <c r="F1322" i="9" l="1"/>
  <c r="Q1322" i="9"/>
  <c r="G1322" i="9" l="1"/>
  <c r="R1322" i="9"/>
  <c r="H1322" i="9" l="1"/>
  <c r="I1322" i="9" s="1"/>
  <c r="L1323" i="9"/>
  <c r="M1323" i="9" l="1"/>
  <c r="B1323" i="9"/>
  <c r="O1323" i="9"/>
  <c r="E1323" i="9" s="1"/>
  <c r="C1323" i="9" l="1"/>
  <c r="N1323" i="9"/>
  <c r="P1323" i="9" l="1"/>
  <c r="D1323" i="9"/>
  <c r="Q1323" i="9" l="1"/>
  <c r="F1323" i="9"/>
  <c r="R1323" i="9" l="1"/>
  <c r="G1323" i="9"/>
  <c r="H1323" i="9" l="1"/>
  <c r="I1323" i="9" s="1"/>
  <c r="L1324" i="9"/>
  <c r="O1324" i="9" l="1"/>
  <c r="E1324" i="9" s="1"/>
  <c r="B1324" i="9"/>
  <c r="M1324" i="9"/>
  <c r="C1324" i="9" l="1"/>
  <c r="N1324" i="9"/>
  <c r="D1324" i="9" l="1"/>
  <c r="P1324" i="9"/>
  <c r="Q1324" i="9" l="1"/>
  <c r="F1324" i="9"/>
  <c r="R1324" i="9" l="1"/>
  <c r="G1324" i="9"/>
  <c r="H1324" i="9" l="1"/>
  <c r="I1324" i="9" s="1"/>
  <c r="L1325" i="9"/>
  <c r="O1325" i="9" l="1"/>
  <c r="E1325" i="9" s="1"/>
  <c r="B1325" i="9"/>
  <c r="M1325" i="9"/>
  <c r="N1325" i="9" l="1"/>
  <c r="C1325" i="9"/>
  <c r="D1325" i="9" l="1"/>
  <c r="P1325" i="9"/>
  <c r="Q1325" i="9" l="1"/>
  <c r="F1325" i="9"/>
  <c r="G1325" i="9" l="1"/>
  <c r="R1325" i="9"/>
  <c r="H1325" i="9" l="1"/>
  <c r="I1325" i="9" s="1"/>
  <c r="L1326" i="9"/>
  <c r="O1326" i="9" l="1"/>
  <c r="E1326" i="9" s="1"/>
  <c r="M1326" i="9"/>
  <c r="B1326" i="9"/>
  <c r="N1326" i="9" l="1"/>
  <c r="C1326" i="9"/>
  <c r="D1326" i="9" l="1"/>
  <c r="P1326" i="9"/>
  <c r="Q1326" i="9" l="1"/>
  <c r="F1326" i="9"/>
  <c r="G1326" i="9" l="1"/>
  <c r="R1326" i="9"/>
  <c r="H1326" i="9" l="1"/>
  <c r="I1326" i="9" s="1"/>
  <c r="L1327" i="9"/>
  <c r="O1327" i="9" l="1"/>
  <c r="E1327" i="9" s="1"/>
  <c r="M1327" i="9"/>
  <c r="B1327" i="9"/>
  <c r="C1327" i="9" l="1"/>
  <c r="N1327" i="9"/>
  <c r="D1327" i="9" l="1"/>
  <c r="P1327" i="9"/>
  <c r="Q1327" i="9" l="1"/>
  <c r="F1327" i="9"/>
  <c r="R1327" i="9" l="1"/>
  <c r="G1327" i="9"/>
  <c r="H1327" i="9" l="1"/>
  <c r="I1327" i="9" s="1"/>
  <c r="L1328" i="9"/>
  <c r="O1328" i="9" l="1"/>
  <c r="E1328" i="9" s="1"/>
  <c r="B1328" i="9"/>
  <c r="M1328" i="9"/>
  <c r="C1328" i="9" l="1"/>
  <c r="N1328" i="9"/>
  <c r="D1328" i="9" l="1"/>
  <c r="P1328" i="9"/>
  <c r="Q1328" i="9" l="1"/>
  <c r="F1328" i="9"/>
  <c r="R1328" i="9" l="1"/>
  <c r="G1328" i="9"/>
  <c r="H1328" i="9" l="1"/>
  <c r="I1328" i="9" s="1"/>
  <c r="L1329" i="9"/>
  <c r="O1329" i="9" l="1"/>
  <c r="E1329" i="9" s="1"/>
  <c r="B1329" i="9"/>
  <c r="M1329" i="9"/>
  <c r="N1329" i="9" l="1"/>
  <c r="C1329" i="9"/>
  <c r="D1329" i="9" l="1"/>
  <c r="P1329" i="9"/>
  <c r="Q1329" i="9" l="1"/>
  <c r="F1329" i="9"/>
  <c r="G1329" i="9" l="1"/>
  <c r="R1329" i="9"/>
  <c r="H1329" i="9" l="1"/>
  <c r="I1329" i="9" s="1"/>
  <c r="L1330" i="9"/>
  <c r="O1330" i="9" l="1"/>
  <c r="E1330" i="9" s="1"/>
  <c r="M1330" i="9"/>
  <c r="B1330" i="9"/>
  <c r="N1330" i="9" l="1"/>
  <c r="C1330" i="9"/>
  <c r="D1330" i="9" l="1"/>
  <c r="P1330" i="9"/>
  <c r="Q1330" i="9" l="1"/>
  <c r="F1330" i="9"/>
  <c r="G1330" i="9" l="1"/>
  <c r="R1330" i="9"/>
  <c r="H1330" i="9" l="1"/>
  <c r="I1330" i="9" s="1"/>
  <c r="L1331" i="9"/>
  <c r="O1331" i="9" l="1"/>
  <c r="E1331" i="9" s="1"/>
  <c r="M1331" i="9"/>
  <c r="B1331" i="9"/>
  <c r="C1331" i="9" l="1"/>
  <c r="N1331" i="9"/>
  <c r="D1331" i="9" l="1"/>
  <c r="P1331" i="9"/>
  <c r="Q1331" i="9" l="1"/>
  <c r="F1331" i="9"/>
  <c r="R1331" i="9" l="1"/>
  <c r="G1331" i="9"/>
  <c r="H1331" i="9" l="1"/>
  <c r="I1331" i="9" s="1"/>
  <c r="L1332" i="9"/>
  <c r="O1332" i="9" l="1"/>
  <c r="E1332" i="9" s="1"/>
  <c r="B1332" i="9"/>
  <c r="M1332" i="9"/>
  <c r="C1332" i="9" l="1"/>
  <c r="N1332" i="9"/>
  <c r="D1332" i="9" l="1"/>
  <c r="P1332" i="9"/>
  <c r="Q1332" i="9" l="1"/>
  <c r="F1332" i="9"/>
  <c r="R1332" i="9" l="1"/>
  <c r="G1332" i="9"/>
  <c r="H1332" i="9" l="1"/>
  <c r="I1332" i="9" s="1"/>
  <c r="L1333" i="9"/>
  <c r="O1333" i="9" l="1"/>
  <c r="E1333" i="9" s="1"/>
  <c r="B1333" i="9"/>
  <c r="M1333" i="9"/>
  <c r="N1333" i="9" l="1"/>
  <c r="C1333" i="9"/>
  <c r="D1333" i="9" l="1"/>
  <c r="P1333" i="9"/>
  <c r="Q1333" i="9" l="1"/>
  <c r="F1333" i="9"/>
  <c r="G1333" i="9" l="1"/>
  <c r="R1333" i="9"/>
  <c r="H1333" i="9" l="1"/>
  <c r="I1333" i="9" s="1"/>
  <c r="L1334" i="9"/>
  <c r="O1334" i="9" l="1"/>
  <c r="E1334" i="9" s="1"/>
  <c r="M1334" i="9"/>
  <c r="B1334" i="9"/>
  <c r="N1334" i="9" l="1"/>
  <c r="C1334" i="9"/>
  <c r="D1334" i="9" l="1"/>
  <c r="P1334" i="9"/>
  <c r="Q1334" i="9" l="1"/>
  <c r="F1334" i="9"/>
  <c r="G1334" i="9" l="1"/>
  <c r="R1334" i="9"/>
  <c r="H1334" i="9" l="1"/>
  <c r="I1334" i="9" s="1"/>
  <c r="L1335" i="9"/>
  <c r="O1335" i="9" l="1"/>
  <c r="E1335" i="9" s="1"/>
  <c r="M1335" i="9"/>
  <c r="B1335" i="9"/>
  <c r="C1335" i="9" l="1"/>
  <c r="N1335" i="9"/>
  <c r="D1335" i="9" l="1"/>
  <c r="P1335" i="9"/>
  <c r="Q1335" i="9" l="1"/>
  <c r="F1335" i="9"/>
  <c r="R1335" i="9" l="1"/>
  <c r="G1335" i="9"/>
  <c r="H1335" i="9" l="1"/>
  <c r="I1335" i="9" s="1"/>
  <c r="L1336" i="9"/>
  <c r="O1336" i="9" l="1"/>
  <c r="E1336" i="9" s="1"/>
  <c r="B1336" i="9"/>
  <c r="M1336" i="9"/>
  <c r="C1336" i="9" l="1"/>
  <c r="N1336" i="9"/>
  <c r="D1336" i="9" l="1"/>
  <c r="P1336" i="9"/>
  <c r="Q1336" i="9" l="1"/>
  <c r="F1336" i="9"/>
  <c r="R1336" i="9" l="1"/>
  <c r="G1336" i="9"/>
  <c r="H1336" i="9" l="1"/>
  <c r="I1336" i="9" s="1"/>
  <c r="L1337" i="9"/>
  <c r="O1337" i="9" l="1"/>
  <c r="E1337" i="9" s="1"/>
  <c r="B1337" i="9"/>
  <c r="M1337" i="9"/>
  <c r="N1337" i="9" l="1"/>
  <c r="C1337" i="9"/>
  <c r="D1337" i="9" l="1"/>
  <c r="P1337" i="9"/>
  <c r="Q1337" i="9" l="1"/>
  <c r="F1337" i="9"/>
  <c r="G1337" i="9" l="1"/>
  <c r="R1337" i="9"/>
  <c r="H1337" i="9" l="1"/>
  <c r="I1337" i="9" s="1"/>
  <c r="L1338" i="9"/>
  <c r="O1338" i="9" l="1"/>
  <c r="E1338" i="9" s="1"/>
  <c r="B1338" i="9"/>
  <c r="M1338" i="9"/>
  <c r="N1338" i="9" l="1"/>
  <c r="C1338" i="9"/>
  <c r="D1338" i="9" l="1"/>
  <c r="P1338" i="9"/>
  <c r="Q1338" i="9" l="1"/>
  <c r="F1338" i="9"/>
  <c r="G1338" i="9" l="1"/>
  <c r="R1338" i="9"/>
  <c r="H1338" i="9" l="1"/>
  <c r="I1338" i="9" s="1"/>
  <c r="L1339" i="9"/>
  <c r="O1339" i="9" l="1"/>
  <c r="E1339" i="9" s="1"/>
  <c r="M1339" i="9"/>
  <c r="B1339" i="9"/>
  <c r="C1339" i="9" l="1"/>
  <c r="N1339" i="9"/>
  <c r="D1339" i="9" l="1"/>
  <c r="P1339" i="9"/>
  <c r="Q1339" i="9" l="1"/>
  <c r="F1339" i="9"/>
  <c r="G1339" i="9" l="1"/>
  <c r="R1339" i="9"/>
  <c r="H1339" i="9" l="1"/>
  <c r="I1339" i="9" s="1"/>
  <c r="L1340" i="9"/>
  <c r="O1340" i="9" l="1"/>
  <c r="E1340" i="9" s="1"/>
  <c r="B1340" i="9"/>
  <c r="M1340" i="9"/>
  <c r="N1340" i="9" l="1"/>
  <c r="C1340" i="9"/>
  <c r="D1340" i="9" l="1"/>
  <c r="P1340" i="9"/>
  <c r="Q1340" i="9" l="1"/>
  <c r="F1340" i="9"/>
  <c r="R1340" i="9" l="1"/>
  <c r="G1340" i="9"/>
  <c r="H1340" i="9" l="1"/>
  <c r="I1340" i="9" s="1"/>
  <c r="L1341" i="9"/>
  <c r="O1341" i="9" l="1"/>
  <c r="E1341" i="9" s="1"/>
  <c r="B1341" i="9"/>
  <c r="M1341" i="9"/>
  <c r="C1341" i="9" l="1"/>
  <c r="N1341" i="9"/>
  <c r="D1341" i="9" l="1"/>
  <c r="P1341" i="9"/>
  <c r="Q1341" i="9" l="1"/>
  <c r="F1341" i="9"/>
  <c r="G1341" i="9" l="1"/>
  <c r="R1341" i="9"/>
  <c r="H1341" i="9" l="1"/>
  <c r="I1341" i="9" s="1"/>
  <c r="L1342" i="9"/>
  <c r="O1342" i="9" l="1"/>
  <c r="E1342" i="9" s="1"/>
  <c r="B1342" i="9"/>
  <c r="M1342" i="9"/>
  <c r="N1342" i="9" l="1"/>
  <c r="C1342" i="9"/>
  <c r="D1342" i="9" l="1"/>
  <c r="P1342" i="9"/>
  <c r="Q1342" i="9" l="1"/>
  <c r="F1342" i="9"/>
  <c r="G1342" i="9" l="1"/>
  <c r="R1342" i="9"/>
  <c r="H1342" i="9" l="1"/>
  <c r="I1342" i="9" s="1"/>
  <c r="L1343" i="9"/>
  <c r="O1343" i="9" l="1"/>
  <c r="E1343" i="9" s="1"/>
  <c r="M1343" i="9"/>
  <c r="B1343" i="9"/>
  <c r="C1343" i="9" l="1"/>
  <c r="N1343" i="9"/>
  <c r="D1343" i="9" l="1"/>
  <c r="P1343" i="9"/>
  <c r="Q1343" i="9" l="1"/>
  <c r="F1343" i="9"/>
  <c r="G1343" i="9" l="1"/>
  <c r="R1343" i="9"/>
  <c r="H1343" i="9" l="1"/>
  <c r="I1343" i="9" s="1"/>
  <c r="L1344" i="9"/>
  <c r="O1344" i="9" l="1"/>
  <c r="E1344" i="9" s="1"/>
  <c r="B1344" i="9"/>
  <c r="M1344" i="9"/>
  <c r="C1344" i="9" l="1"/>
  <c r="N1344" i="9"/>
  <c r="D1344" i="9" l="1"/>
  <c r="P1344" i="9"/>
  <c r="Q1344" i="9" l="1"/>
  <c r="F1344" i="9"/>
  <c r="R1344" i="9" l="1"/>
  <c r="G1344" i="9"/>
  <c r="H1344" i="9" l="1"/>
  <c r="I1344" i="9" s="1"/>
  <c r="L1345" i="9"/>
  <c r="O1345" i="9" l="1"/>
  <c r="E1345" i="9" s="1"/>
  <c r="B1345" i="9"/>
  <c r="M1345" i="9"/>
  <c r="C1345" i="9" l="1"/>
  <c r="N1345" i="9"/>
  <c r="D1345" i="9" l="1"/>
  <c r="P1345" i="9"/>
  <c r="Q1345" i="9" l="1"/>
  <c r="F1345" i="9"/>
  <c r="G1345" i="9" l="1"/>
  <c r="R1345" i="9"/>
  <c r="H1345" i="9" l="1"/>
  <c r="I1345" i="9" s="1"/>
  <c r="L1346" i="9"/>
  <c r="O1346" i="9" l="1"/>
  <c r="E1346" i="9" s="1"/>
  <c r="B1346" i="9"/>
  <c r="M1346" i="9"/>
  <c r="N1346" i="9" l="1"/>
  <c r="C1346" i="9"/>
  <c r="D1346" i="9" l="1"/>
  <c r="P1346" i="9"/>
  <c r="Q1346" i="9" l="1"/>
  <c r="F1346" i="9"/>
  <c r="G1346" i="9" l="1"/>
  <c r="R1346" i="9"/>
  <c r="H1346" i="9" l="1"/>
  <c r="I1346" i="9" s="1"/>
  <c r="L1347" i="9"/>
  <c r="O1347" i="9" l="1"/>
  <c r="E1347" i="9" s="1"/>
  <c r="M1347" i="9"/>
  <c r="B1347" i="9"/>
  <c r="C1347" i="9" l="1"/>
  <c r="N1347" i="9"/>
  <c r="D1347" i="9" l="1"/>
  <c r="P1347" i="9"/>
  <c r="Q1347" i="9" l="1"/>
  <c r="F1347" i="9"/>
  <c r="G1347" i="9" l="1"/>
  <c r="R1347" i="9"/>
  <c r="H1347" i="9" l="1"/>
  <c r="I1347" i="9" s="1"/>
  <c r="L1348" i="9"/>
  <c r="O1348" i="9" l="1"/>
  <c r="E1348" i="9" s="1"/>
  <c r="B1348" i="9"/>
  <c r="M1348" i="9"/>
  <c r="C1348" i="9" l="1"/>
  <c r="N1348" i="9"/>
  <c r="D1348" i="9" l="1"/>
  <c r="P1348" i="9"/>
  <c r="Q1348" i="9" l="1"/>
  <c r="F1348" i="9"/>
  <c r="R1348" i="9" l="1"/>
  <c r="G1348" i="9"/>
  <c r="H1348" i="9" l="1"/>
  <c r="I1348" i="9" s="1"/>
  <c r="L1349" i="9"/>
  <c r="O1349" i="9" l="1"/>
  <c r="E1349" i="9" s="1"/>
  <c r="B1349" i="9"/>
  <c r="M1349" i="9"/>
  <c r="C1349" i="9" l="1"/>
  <c r="N1349" i="9"/>
  <c r="D1349" i="9" l="1"/>
  <c r="P1349" i="9"/>
  <c r="Q1349" i="9" l="1"/>
  <c r="F1349" i="9"/>
  <c r="G1349" i="9" l="1"/>
  <c r="R1349" i="9"/>
  <c r="H1349" i="9" l="1"/>
  <c r="I1349" i="9" s="1"/>
  <c r="L1350" i="9"/>
  <c r="O1350" i="9" l="1"/>
  <c r="E1350" i="9" s="1"/>
  <c r="B1350" i="9"/>
  <c r="M1350" i="9"/>
  <c r="N1350" i="9" l="1"/>
  <c r="C1350" i="9"/>
  <c r="D1350" i="9" l="1"/>
  <c r="P1350" i="9"/>
  <c r="Q1350" i="9" l="1"/>
  <c r="F1350" i="9"/>
  <c r="G1350" i="9" l="1"/>
  <c r="R1350" i="9"/>
  <c r="H1350" i="9" l="1"/>
  <c r="I1350" i="9" s="1"/>
  <c r="L1351" i="9"/>
  <c r="O1351" i="9" l="1"/>
  <c r="E1351" i="9" s="1"/>
  <c r="M1351" i="9"/>
  <c r="B1351" i="9"/>
  <c r="C1351" i="9" l="1"/>
  <c r="N1351" i="9"/>
  <c r="D1351" i="9" l="1"/>
  <c r="P1351" i="9"/>
  <c r="Q1351" i="9" l="1"/>
  <c r="F1351" i="9"/>
  <c r="G1351" i="9" l="1"/>
  <c r="R1351" i="9"/>
  <c r="H1351" i="9" l="1"/>
  <c r="I1351" i="9" s="1"/>
  <c r="L1352" i="9"/>
  <c r="O1352" i="9" l="1"/>
  <c r="E1352" i="9" s="1"/>
  <c r="B1352" i="9"/>
  <c r="M1352" i="9"/>
  <c r="C1352" i="9" l="1"/>
  <c r="N1352" i="9"/>
  <c r="D1352" i="9" l="1"/>
  <c r="P1352" i="9"/>
  <c r="Q1352" i="9" l="1"/>
  <c r="F1352" i="9"/>
  <c r="R1352" i="9" l="1"/>
  <c r="G1352" i="9"/>
  <c r="H1352" i="9" l="1"/>
  <c r="I1352" i="9" s="1"/>
  <c r="L1353" i="9"/>
  <c r="O1353" i="9" l="1"/>
  <c r="E1353" i="9" s="1"/>
  <c r="B1353" i="9"/>
  <c r="M1353" i="9"/>
  <c r="C1353" i="9" l="1"/>
  <c r="N1353" i="9"/>
  <c r="D1353" i="9" l="1"/>
  <c r="P1353" i="9"/>
  <c r="Q1353" i="9" l="1"/>
  <c r="F1353" i="9"/>
  <c r="G1353" i="9" l="1"/>
  <c r="R1353" i="9"/>
  <c r="H1353" i="9" l="1"/>
  <c r="I1353" i="9" s="1"/>
  <c r="L1354" i="9"/>
  <c r="O1354" i="9" l="1"/>
  <c r="E1354" i="9" s="1"/>
  <c r="B1354" i="9"/>
  <c r="M1354" i="9"/>
  <c r="N1354" i="9" l="1"/>
  <c r="C1354" i="9"/>
  <c r="D1354" i="9" l="1"/>
  <c r="P1354" i="9"/>
  <c r="Q1354" i="9" l="1"/>
  <c r="F1354" i="9"/>
  <c r="R1354" i="9" l="1"/>
  <c r="G1354" i="9"/>
  <c r="H1354" i="9" l="1"/>
  <c r="I1354" i="9" s="1"/>
  <c r="L1355" i="9"/>
  <c r="O1355" i="9" l="1"/>
  <c r="E1355" i="9" s="1"/>
  <c r="M1355" i="9"/>
  <c r="B1355" i="9"/>
  <c r="C1355" i="9" l="1"/>
  <c r="N1355" i="9"/>
  <c r="D1355" i="9" l="1"/>
  <c r="P1355" i="9"/>
  <c r="Q1355" i="9" l="1"/>
  <c r="F1355" i="9"/>
  <c r="G1355" i="9" l="1"/>
  <c r="R1355" i="9"/>
  <c r="H1355" i="9" l="1"/>
  <c r="I1355" i="9" s="1"/>
  <c r="L1356" i="9"/>
  <c r="O1356" i="9" l="1"/>
  <c r="E1356" i="9" s="1"/>
  <c r="B1356" i="9"/>
  <c r="M1356" i="9"/>
  <c r="C1356" i="9" l="1"/>
  <c r="N1356" i="9"/>
  <c r="D1356" i="9" l="1"/>
  <c r="P1356" i="9"/>
  <c r="Q1356" i="9" l="1"/>
  <c r="F1356" i="9"/>
  <c r="R1356" i="9" l="1"/>
  <c r="G1356" i="9"/>
  <c r="H1356" i="9" l="1"/>
  <c r="I1356" i="9" s="1"/>
  <c r="L1357" i="9"/>
  <c r="O1357" i="9" l="1"/>
  <c r="E1357" i="9" s="1"/>
  <c r="B1357" i="9"/>
  <c r="M1357" i="9"/>
  <c r="C1357" i="9" l="1"/>
  <c r="N1357" i="9"/>
  <c r="D1357" i="9" l="1"/>
  <c r="P1357" i="9"/>
  <c r="Q1357" i="9" l="1"/>
  <c r="F1357" i="9"/>
  <c r="G1357" i="9" l="1"/>
  <c r="R1357" i="9"/>
  <c r="H1357" i="9" l="1"/>
  <c r="I1357" i="9" s="1"/>
  <c r="L1358" i="9"/>
  <c r="O1358" i="9" l="1"/>
  <c r="E1358" i="9" s="1"/>
  <c r="B1358" i="9"/>
  <c r="M1358" i="9"/>
  <c r="N1358" i="9" l="1"/>
  <c r="C1358" i="9"/>
  <c r="D1358" i="9" l="1"/>
  <c r="P1358" i="9"/>
  <c r="Q1358" i="9" l="1"/>
  <c r="F1358" i="9"/>
  <c r="G1358" i="9" l="1"/>
  <c r="R1358" i="9"/>
  <c r="H1358" i="9" l="1"/>
  <c r="I1358" i="9" s="1"/>
  <c r="L1359" i="9"/>
  <c r="O1359" i="9" l="1"/>
  <c r="E1359" i="9" s="1"/>
  <c r="M1359" i="9"/>
  <c r="B1359" i="9"/>
  <c r="C1359" i="9" l="1"/>
  <c r="N1359" i="9"/>
  <c r="D1359" i="9" l="1"/>
  <c r="P1359" i="9"/>
  <c r="Q1359" i="9" l="1"/>
  <c r="F1359" i="9"/>
  <c r="G1359" i="9" l="1"/>
  <c r="R1359" i="9"/>
  <c r="H1359" i="9" l="1"/>
  <c r="I1359" i="9" s="1"/>
  <c r="L1360" i="9"/>
  <c r="O1360" i="9" l="1"/>
  <c r="E1360" i="9" s="1"/>
  <c r="B1360" i="9"/>
  <c r="M1360" i="9"/>
  <c r="C1360" i="9" l="1"/>
  <c r="N1360" i="9"/>
  <c r="D1360" i="9" l="1"/>
  <c r="P1360" i="9"/>
  <c r="Q1360" i="9" l="1"/>
  <c r="F1360" i="9"/>
  <c r="R1360" i="9" l="1"/>
  <c r="G1360" i="9"/>
  <c r="H1360" i="9" l="1"/>
  <c r="I1360" i="9" s="1"/>
  <c r="L1361" i="9"/>
  <c r="O1361" i="9" l="1"/>
  <c r="E1361" i="9" s="1"/>
  <c r="B1361" i="9"/>
  <c r="M1361" i="9"/>
  <c r="C1361" i="9" l="1"/>
  <c r="N1361" i="9"/>
  <c r="D1361" i="9" l="1"/>
  <c r="P1361" i="9"/>
  <c r="Q1361" i="9" l="1"/>
  <c r="F1361" i="9"/>
  <c r="G1361" i="9" l="1"/>
  <c r="R1361" i="9"/>
  <c r="H1361" i="9" l="1"/>
  <c r="I1361" i="9" s="1"/>
  <c r="L1362" i="9"/>
  <c r="O1362" i="9" l="1"/>
  <c r="E1362" i="9" s="1"/>
  <c r="B1362" i="9"/>
  <c r="M1362" i="9"/>
  <c r="N1362" i="9" l="1"/>
  <c r="C1362" i="9"/>
  <c r="D1362" i="9" l="1"/>
  <c r="P1362" i="9"/>
  <c r="Q1362" i="9" l="1"/>
  <c r="F1362" i="9"/>
  <c r="G1362" i="9" l="1"/>
  <c r="R1362" i="9"/>
  <c r="H1362" i="9" l="1"/>
  <c r="I1362" i="9" s="1"/>
  <c r="L1363" i="9"/>
  <c r="O1363" i="9" l="1"/>
  <c r="E1363" i="9" s="1"/>
  <c r="M1363" i="9"/>
  <c r="B1363" i="9"/>
  <c r="C1363" i="9" l="1"/>
  <c r="N1363" i="9"/>
  <c r="D1363" i="9" l="1"/>
  <c r="P1363" i="9"/>
  <c r="Q1363" i="9" l="1"/>
  <c r="F1363" i="9"/>
  <c r="G1363" i="9" l="1"/>
  <c r="R1363" i="9"/>
  <c r="H1363" i="9" l="1"/>
  <c r="I1363" i="9" s="1"/>
  <c r="L1364" i="9"/>
  <c r="O1364" i="9" l="1"/>
  <c r="E1364" i="9" s="1"/>
  <c r="B1364" i="9"/>
  <c r="M1364" i="9"/>
  <c r="C1364" i="9" l="1"/>
  <c r="N1364" i="9"/>
  <c r="D1364" i="9" l="1"/>
  <c r="P1364" i="9"/>
  <c r="Q1364" i="9" l="1"/>
  <c r="F1364" i="9"/>
  <c r="R1364" i="9" l="1"/>
  <c r="G1364" i="9"/>
  <c r="H1364" i="9" l="1"/>
  <c r="I1364" i="9" s="1"/>
  <c r="L1365" i="9"/>
  <c r="O1365" i="9" l="1"/>
  <c r="E1365" i="9" s="1"/>
  <c r="B1365" i="9"/>
  <c r="M1365" i="9"/>
  <c r="C1365" i="9" l="1"/>
  <c r="N1365" i="9"/>
  <c r="D1365" i="9" l="1"/>
  <c r="P1365" i="9"/>
  <c r="Q1365" i="9" l="1"/>
  <c r="F1365" i="9"/>
  <c r="G1365" i="9" l="1"/>
  <c r="R1365" i="9"/>
  <c r="H1365" i="9" l="1"/>
  <c r="I1365" i="9" s="1"/>
  <c r="L1366" i="9"/>
  <c r="O1366" i="9" l="1"/>
  <c r="E1366" i="9" s="1"/>
  <c r="B1366" i="9"/>
  <c r="M1366" i="9"/>
  <c r="N1366" i="9" l="1"/>
  <c r="C1366" i="9"/>
  <c r="D1366" i="9" l="1"/>
  <c r="P1366" i="9"/>
  <c r="Q1366" i="9" l="1"/>
  <c r="F1366" i="9"/>
  <c r="G1366" i="9" l="1"/>
  <c r="R1366" i="9"/>
  <c r="H1366" i="9" l="1"/>
  <c r="I1366" i="9" s="1"/>
  <c r="L1367" i="9"/>
  <c r="O1367" i="9" l="1"/>
  <c r="E1367" i="9" s="1"/>
  <c r="M1367" i="9"/>
  <c r="B1367" i="9"/>
  <c r="C1367" i="9" l="1"/>
  <c r="N1367" i="9"/>
  <c r="D1367" i="9" l="1"/>
  <c r="P1367" i="9"/>
  <c r="Q1367" i="9" l="1"/>
  <c r="F1367" i="9"/>
  <c r="G1367" i="9" l="1"/>
  <c r="R1367" i="9"/>
  <c r="H1367" i="9" l="1"/>
  <c r="I1367" i="9" s="1"/>
  <c r="L1368" i="9"/>
  <c r="O1368" i="9" l="1"/>
  <c r="E1368" i="9" s="1"/>
  <c r="B1368" i="9"/>
  <c r="M1368" i="9"/>
  <c r="C1368" i="9" l="1"/>
  <c r="N1368" i="9"/>
  <c r="D1368" i="9" l="1"/>
  <c r="P1368" i="9"/>
  <c r="Q1368" i="9" l="1"/>
  <c r="F1368" i="9"/>
  <c r="R1368" i="9" l="1"/>
  <c r="G1368" i="9"/>
  <c r="H1368" i="9" l="1"/>
  <c r="I1368" i="9" s="1"/>
  <c r="L1369" i="9"/>
  <c r="O1369" i="9" l="1"/>
  <c r="E1369" i="9" s="1"/>
  <c r="B1369" i="9"/>
  <c r="M1369" i="9"/>
  <c r="C1369" i="9" l="1"/>
  <c r="N1369" i="9"/>
  <c r="D1369" i="9" l="1"/>
  <c r="P1369" i="9"/>
  <c r="Q1369" i="9" l="1"/>
  <c r="F1369" i="9"/>
  <c r="G1369" i="9" l="1"/>
  <c r="R1369" i="9"/>
  <c r="H1369" i="9" l="1"/>
  <c r="I1369" i="9" s="1"/>
  <c r="L1370" i="9"/>
  <c r="O1370" i="9" l="1"/>
  <c r="E1370" i="9" s="1"/>
  <c r="B1370" i="9"/>
  <c r="M1370" i="9"/>
  <c r="N1370" i="9" l="1"/>
  <c r="C1370" i="9"/>
  <c r="D1370" i="9" l="1"/>
  <c r="P1370" i="9"/>
  <c r="Q1370" i="9" l="1"/>
  <c r="F1370" i="9"/>
  <c r="G1370" i="9" l="1"/>
  <c r="R1370" i="9"/>
  <c r="H1370" i="9" l="1"/>
  <c r="I1370" i="9" s="1"/>
  <c r="L1371" i="9"/>
  <c r="O1371" i="9" l="1"/>
  <c r="E1371" i="9" s="1"/>
  <c r="M1371" i="9"/>
  <c r="B1371" i="9"/>
  <c r="C1371" i="9" l="1"/>
  <c r="N1371" i="9"/>
  <c r="D1371" i="9" l="1"/>
  <c r="P1371" i="9"/>
  <c r="Q1371" i="9" l="1"/>
  <c r="F1371" i="9"/>
  <c r="G1371" i="9" l="1"/>
  <c r="R1371" i="9"/>
  <c r="H1371" i="9" l="1"/>
  <c r="I1371" i="9" s="1"/>
  <c r="L1372" i="9"/>
  <c r="O1372" i="9" l="1"/>
  <c r="E1372" i="9" s="1"/>
  <c r="B1372" i="9"/>
  <c r="M1372" i="9"/>
  <c r="C1372" i="9" l="1"/>
  <c r="N1372" i="9"/>
  <c r="D1372" i="9" l="1"/>
  <c r="P1372" i="9"/>
  <c r="Q1372" i="9" l="1"/>
  <c r="F1372" i="9"/>
  <c r="R1372" i="9" l="1"/>
  <c r="G1372" i="9"/>
  <c r="H1372" i="9" l="1"/>
  <c r="I1372" i="9" s="1"/>
  <c r="L1373" i="9"/>
  <c r="O1373" i="9" l="1"/>
  <c r="E1373" i="9" s="1"/>
  <c r="B1373" i="9"/>
  <c r="M1373" i="9"/>
  <c r="C1373" i="9" l="1"/>
  <c r="N1373" i="9"/>
  <c r="D1373" i="9" l="1"/>
  <c r="P1373" i="9"/>
  <c r="Q1373" i="9" l="1"/>
  <c r="F1373" i="9"/>
  <c r="G1373" i="9" l="1"/>
  <c r="R1373" i="9"/>
  <c r="H1373" i="9" l="1"/>
  <c r="I1373" i="9" s="1"/>
  <c r="L1374" i="9"/>
  <c r="O1374" i="9" l="1"/>
  <c r="E1374" i="9" s="1"/>
  <c r="B1374" i="9"/>
  <c r="M1374" i="9"/>
  <c r="N1374" i="9" l="1"/>
  <c r="C1374" i="9"/>
  <c r="D1374" i="9" l="1"/>
  <c r="P1374" i="9"/>
  <c r="Q1374" i="9" l="1"/>
  <c r="F1374" i="9"/>
  <c r="G1374" i="9" l="1"/>
  <c r="R1374" i="9"/>
  <c r="H1374" i="9" l="1"/>
  <c r="I1374" i="9" s="1"/>
  <c r="L1375" i="9"/>
  <c r="O1375" i="9" l="1"/>
  <c r="E1375" i="9" s="1"/>
  <c r="M1375" i="9"/>
  <c r="B1375" i="9"/>
  <c r="C1375" i="9" l="1"/>
  <c r="N1375" i="9"/>
  <c r="D1375" i="9" l="1"/>
  <c r="P1375" i="9"/>
  <c r="Q1375" i="9" l="1"/>
  <c r="F1375" i="9"/>
  <c r="G1375" i="9" l="1"/>
  <c r="R1375" i="9"/>
  <c r="H1375" i="9" l="1"/>
  <c r="I1375" i="9" s="1"/>
  <c r="L1376" i="9"/>
  <c r="O1376" i="9" l="1"/>
  <c r="E1376" i="9" s="1"/>
  <c r="B1376" i="9"/>
  <c r="M1376" i="9"/>
  <c r="C1376" i="9" l="1"/>
  <c r="N1376" i="9"/>
  <c r="D1376" i="9" l="1"/>
  <c r="P1376" i="9"/>
  <c r="Q1376" i="9" l="1"/>
  <c r="F1376" i="9"/>
  <c r="R1376" i="9" l="1"/>
  <c r="G1376" i="9"/>
  <c r="H1376" i="9" l="1"/>
  <c r="I1376" i="9" s="1"/>
  <c r="L1377" i="9"/>
  <c r="O1377" i="9" l="1"/>
  <c r="E1377" i="9" s="1"/>
  <c r="B1377" i="9"/>
  <c r="M1377" i="9"/>
  <c r="C1377" i="9" l="1"/>
  <c r="N1377" i="9"/>
  <c r="D1377" i="9" l="1"/>
  <c r="P1377" i="9"/>
  <c r="Q1377" i="9" l="1"/>
  <c r="F1377" i="9"/>
  <c r="G1377" i="9" l="1"/>
  <c r="R1377" i="9"/>
  <c r="H1377" i="9" l="1"/>
  <c r="I1377" i="9" s="1"/>
  <c r="L1378" i="9"/>
  <c r="O1378" i="9" l="1"/>
  <c r="E1378" i="9" s="1"/>
  <c r="M1378" i="9"/>
  <c r="B1378" i="9"/>
  <c r="N1378" i="9" l="1"/>
  <c r="C1378" i="9"/>
  <c r="D1378" i="9" l="1"/>
  <c r="P1378" i="9"/>
  <c r="Q1378" i="9" l="1"/>
  <c r="F1378" i="9"/>
  <c r="G1378" i="9" l="1"/>
  <c r="R1378" i="9"/>
  <c r="H1378" i="9" l="1"/>
  <c r="I1378" i="9" s="1"/>
  <c r="L1379" i="9"/>
  <c r="O1379" i="9" l="1"/>
  <c r="E1379" i="9" s="1"/>
  <c r="M1379" i="9"/>
  <c r="B1379" i="9"/>
  <c r="C1379" i="9" l="1"/>
  <c r="N1379" i="9"/>
  <c r="D1379" i="9" l="1"/>
  <c r="P1379" i="9"/>
  <c r="Q1379" i="9" l="1"/>
  <c r="F1379" i="9"/>
  <c r="G1379" i="9" l="1"/>
  <c r="R1379" i="9"/>
  <c r="H1379" i="9" l="1"/>
  <c r="I1379" i="9" s="1"/>
  <c r="L1380" i="9"/>
  <c r="O1380" i="9" l="1"/>
  <c r="E1380" i="9" s="1"/>
  <c r="B1380" i="9"/>
  <c r="M1380" i="9"/>
  <c r="C1380" i="9" l="1"/>
  <c r="N1380" i="9"/>
  <c r="D1380" i="9" l="1"/>
  <c r="P1380" i="9"/>
  <c r="Q1380" i="9" l="1"/>
  <c r="F1380" i="9"/>
  <c r="R1380" i="9" l="1"/>
  <c r="G1380" i="9"/>
  <c r="H1380" i="9" l="1"/>
  <c r="I1380" i="9" s="1"/>
  <c r="L1381" i="9"/>
  <c r="O1381" i="9" l="1"/>
  <c r="E1381" i="9" s="1"/>
  <c r="B1381" i="9"/>
  <c r="M1381" i="9"/>
  <c r="C1381" i="9" l="1"/>
  <c r="N1381" i="9"/>
  <c r="D1381" i="9" l="1"/>
  <c r="P1381" i="9"/>
  <c r="Q1381" i="9" l="1"/>
  <c r="F1381" i="9"/>
  <c r="G1381" i="9" l="1"/>
  <c r="R1381" i="9"/>
  <c r="H1381" i="9" l="1"/>
  <c r="I1381" i="9" s="1"/>
  <c r="L1382" i="9"/>
  <c r="O1382" i="9" l="1"/>
  <c r="E1382" i="9" s="1"/>
  <c r="B1382" i="9"/>
  <c r="M1382" i="9"/>
  <c r="N1382" i="9" l="1"/>
  <c r="C1382" i="9"/>
  <c r="D1382" i="9" l="1"/>
  <c r="P1382" i="9"/>
  <c r="Q1382" i="9" l="1"/>
  <c r="F1382" i="9"/>
  <c r="G1382" i="9" l="1"/>
  <c r="R1382" i="9"/>
  <c r="H1382" i="9" l="1"/>
  <c r="I1382" i="9" s="1"/>
  <c r="L1383" i="9"/>
  <c r="O1383" i="9" l="1"/>
  <c r="E1383" i="9" s="1"/>
  <c r="M1383" i="9"/>
  <c r="B1383" i="9"/>
  <c r="C1383" i="9" l="1"/>
  <c r="N1383" i="9"/>
  <c r="D1383" i="9" l="1"/>
  <c r="P1383" i="9"/>
  <c r="Q1383" i="9" l="1"/>
  <c r="F1383" i="9"/>
  <c r="G1383" i="9" l="1"/>
  <c r="R1383" i="9"/>
  <c r="H1383" i="9" l="1"/>
  <c r="I1383" i="9" s="1"/>
  <c r="L1384" i="9"/>
  <c r="O1384" i="9" l="1"/>
  <c r="E1384" i="9" s="1"/>
  <c r="B1384" i="9"/>
  <c r="M1384" i="9"/>
  <c r="C1384" i="9" l="1"/>
  <c r="N1384" i="9"/>
  <c r="D1384" i="9" l="1"/>
  <c r="P1384" i="9"/>
  <c r="Q1384" i="9" l="1"/>
  <c r="F1384" i="9"/>
  <c r="R1384" i="9" l="1"/>
  <c r="G1384" i="9"/>
  <c r="H1384" i="9" l="1"/>
  <c r="I1384" i="9" s="1"/>
  <c r="L1385" i="9"/>
  <c r="O1385" i="9" l="1"/>
  <c r="E1385" i="9" s="1"/>
  <c r="B1385" i="9"/>
  <c r="M1385" i="9"/>
  <c r="N1385" i="9" l="1"/>
  <c r="C1385" i="9"/>
  <c r="D1385" i="9" l="1"/>
  <c r="P1385" i="9"/>
  <c r="Q1385" i="9" l="1"/>
  <c r="F1385" i="9"/>
  <c r="G1385" i="9" l="1"/>
  <c r="R1385" i="9"/>
  <c r="H1385" i="9" l="1"/>
  <c r="I1385" i="9" s="1"/>
  <c r="L1386" i="9"/>
  <c r="O1386" i="9" l="1"/>
  <c r="E1386" i="9" s="1"/>
  <c r="B1386" i="9"/>
  <c r="M1386" i="9"/>
  <c r="N1386" i="9" l="1"/>
  <c r="C1386" i="9"/>
  <c r="D1386" i="9" l="1"/>
  <c r="P1386" i="9"/>
  <c r="Q1386" i="9" l="1"/>
  <c r="F1386" i="9"/>
  <c r="G1386" i="9" l="1"/>
  <c r="R1386" i="9"/>
  <c r="H1386" i="9" l="1"/>
  <c r="I1386" i="9" s="1"/>
  <c r="L1387" i="9"/>
  <c r="O1387" i="9" l="1"/>
  <c r="E1387" i="9" s="1"/>
  <c r="M1387" i="9"/>
  <c r="B1387" i="9"/>
  <c r="C1387" i="9" l="1"/>
  <c r="N1387" i="9"/>
  <c r="D1387" i="9" l="1"/>
  <c r="P1387" i="9"/>
  <c r="Q1387" i="9" l="1"/>
  <c r="F1387" i="9"/>
  <c r="G1387" i="9" l="1"/>
  <c r="R1387" i="9"/>
  <c r="H1387" i="9" l="1"/>
  <c r="I1387" i="9" s="1"/>
  <c r="L1388" i="9"/>
  <c r="O1388" i="9" l="1"/>
  <c r="E1388" i="9" s="1"/>
  <c r="B1388" i="9"/>
  <c r="M1388" i="9"/>
  <c r="C1388" i="9" l="1"/>
  <c r="N1388" i="9"/>
  <c r="D1388" i="9" l="1"/>
  <c r="P1388" i="9"/>
  <c r="Q1388" i="9" l="1"/>
  <c r="F1388" i="9"/>
  <c r="R1388" i="9" l="1"/>
  <c r="G1388" i="9"/>
  <c r="H1388" i="9" l="1"/>
  <c r="I1388" i="9" s="1"/>
  <c r="L1389" i="9"/>
  <c r="O1389" i="9" l="1"/>
  <c r="E1389" i="9" s="1"/>
  <c r="B1389" i="9"/>
  <c r="M1389" i="9"/>
  <c r="C1389" i="9" l="1"/>
  <c r="N1389" i="9"/>
  <c r="D1389" i="9" l="1"/>
  <c r="P1389" i="9"/>
  <c r="Q1389" i="9" l="1"/>
  <c r="F1389" i="9"/>
  <c r="G1389" i="9" l="1"/>
  <c r="R1389" i="9"/>
  <c r="H1389" i="9" l="1"/>
  <c r="I1389" i="9" s="1"/>
  <c r="L1390" i="9"/>
  <c r="O1390" i="9" l="1"/>
  <c r="E1390" i="9" s="1"/>
  <c r="B1390" i="9"/>
  <c r="M1390" i="9"/>
  <c r="N1390" i="9" l="1"/>
  <c r="C1390" i="9"/>
  <c r="D1390" i="9" l="1"/>
  <c r="P1390" i="9"/>
  <c r="Q1390" i="9" l="1"/>
  <c r="F1390" i="9"/>
  <c r="G1390" i="9" l="1"/>
  <c r="R1390" i="9"/>
  <c r="H1390" i="9" l="1"/>
  <c r="I1390" i="9" s="1"/>
  <c r="L1391" i="9"/>
  <c r="O1391" i="9" l="1"/>
  <c r="E1391" i="9" s="1"/>
  <c r="M1391" i="9"/>
  <c r="B1391" i="9"/>
  <c r="C1391" i="9" l="1"/>
  <c r="N1391" i="9"/>
  <c r="D1391" i="9" l="1"/>
  <c r="P1391" i="9"/>
  <c r="Q1391" i="9" l="1"/>
  <c r="F1391" i="9"/>
  <c r="G1391" i="9" l="1"/>
  <c r="R1391" i="9"/>
  <c r="H1391" i="9" l="1"/>
  <c r="I1391" i="9" s="1"/>
  <c r="L1392" i="9"/>
  <c r="O1392" i="9" l="1"/>
  <c r="E1392" i="9" s="1"/>
  <c r="B1392" i="9"/>
  <c r="M1392" i="9"/>
  <c r="C1392" i="9" l="1"/>
  <c r="N1392" i="9"/>
  <c r="D1392" i="9" l="1"/>
  <c r="P1392" i="9"/>
  <c r="Q1392" i="9" l="1"/>
  <c r="F1392" i="9"/>
  <c r="R1392" i="9" l="1"/>
  <c r="G1392" i="9"/>
  <c r="H1392" i="9" l="1"/>
  <c r="I1392" i="9" s="1"/>
  <c r="L1393" i="9"/>
  <c r="O1393" i="9" l="1"/>
  <c r="E1393" i="9" s="1"/>
  <c r="B1393" i="9"/>
  <c r="M1393" i="9"/>
  <c r="C1393" i="9" l="1"/>
  <c r="N1393" i="9"/>
  <c r="D1393" i="9" l="1"/>
  <c r="P1393" i="9"/>
  <c r="Q1393" i="9" l="1"/>
  <c r="F1393" i="9"/>
  <c r="G1393" i="9" l="1"/>
  <c r="R1393" i="9"/>
  <c r="H1393" i="9" l="1"/>
  <c r="I1393" i="9" s="1"/>
  <c r="L1394" i="9"/>
  <c r="O1394" i="9" l="1"/>
  <c r="E1394" i="9" s="1"/>
  <c r="B1394" i="9"/>
  <c r="M1394" i="9"/>
  <c r="N1394" i="9" l="1"/>
  <c r="C1394" i="9"/>
  <c r="D1394" i="9" l="1"/>
  <c r="P1394" i="9"/>
  <c r="Q1394" i="9" l="1"/>
  <c r="F1394" i="9"/>
  <c r="G1394" i="9" l="1"/>
  <c r="R1394" i="9"/>
  <c r="H1394" i="9" l="1"/>
  <c r="I1394" i="9" s="1"/>
  <c r="L1395" i="9"/>
  <c r="O1395" i="9" l="1"/>
  <c r="E1395" i="9" s="1"/>
  <c r="M1395" i="9"/>
  <c r="B1395" i="9"/>
  <c r="C1395" i="9" l="1"/>
  <c r="N1395" i="9"/>
  <c r="D1395" i="9" l="1"/>
  <c r="P1395" i="9"/>
  <c r="Q1395" i="9" l="1"/>
  <c r="F1395" i="9"/>
  <c r="G1395" i="9" l="1"/>
  <c r="R1395" i="9"/>
  <c r="H1395" i="9" l="1"/>
  <c r="I1395" i="9" s="1"/>
  <c r="L1396" i="9"/>
  <c r="O1396" i="9" l="1"/>
  <c r="E1396" i="9" s="1"/>
  <c r="B1396" i="9"/>
  <c r="M1396" i="9"/>
  <c r="N1396" i="9" l="1"/>
  <c r="C1396" i="9"/>
  <c r="P1396" i="9" l="1"/>
  <c r="D1396" i="9"/>
  <c r="Q1396" i="9" l="1"/>
  <c r="F1396" i="9"/>
  <c r="R1396" i="9" l="1"/>
  <c r="G1396" i="9"/>
  <c r="H1396" i="9" l="1"/>
  <c r="I1396" i="9" s="1"/>
  <c r="L1397" i="9"/>
  <c r="O1397" i="9" l="1"/>
  <c r="E1397" i="9" s="1"/>
  <c r="M1397" i="9"/>
  <c r="B1397" i="9"/>
  <c r="C1397" i="9" l="1"/>
  <c r="N1397" i="9"/>
  <c r="D1397" i="9" l="1"/>
  <c r="P1397" i="9"/>
  <c r="Q1397" i="9" l="1"/>
  <c r="F1397" i="9"/>
  <c r="G1397" i="9" l="1"/>
  <c r="R1397" i="9"/>
  <c r="H1397" i="9" l="1"/>
  <c r="I1397" i="9" s="1"/>
  <c r="L1398" i="9"/>
  <c r="O1398" i="9" l="1"/>
  <c r="E1398" i="9" s="1"/>
  <c r="B1398" i="9"/>
  <c r="M1398" i="9"/>
  <c r="N1398" i="9" l="1"/>
  <c r="C1398" i="9"/>
  <c r="D1398" i="9" l="1"/>
  <c r="P1398" i="9"/>
  <c r="Q1398" i="9" l="1"/>
  <c r="F1398" i="9"/>
  <c r="G1398" i="9" l="1"/>
  <c r="R1398" i="9"/>
  <c r="H1398" i="9" l="1"/>
  <c r="I1398" i="9" s="1"/>
  <c r="L1399" i="9"/>
  <c r="O1399" i="9" l="1"/>
  <c r="E1399" i="9" s="1"/>
  <c r="M1399" i="9"/>
  <c r="B1399" i="9"/>
  <c r="C1399" i="9" l="1"/>
  <c r="N1399" i="9"/>
  <c r="D1399" i="9" l="1"/>
  <c r="P1399" i="9"/>
  <c r="Q1399" i="9" l="1"/>
  <c r="F1399" i="9"/>
  <c r="R1399" i="9" l="1"/>
  <c r="G1399" i="9"/>
  <c r="H1399" i="9" l="1"/>
  <c r="I1399" i="9" s="1"/>
  <c r="L1400" i="9"/>
  <c r="O1400" i="9" l="1"/>
  <c r="E1400" i="9" s="1"/>
  <c r="B1400" i="9"/>
  <c r="M1400" i="9"/>
  <c r="C1400" i="9" l="1"/>
  <c r="N1400" i="9"/>
  <c r="D1400" i="9" l="1"/>
  <c r="P1400" i="9"/>
  <c r="Q1400" i="9" l="1"/>
  <c r="F1400" i="9"/>
  <c r="R1400" i="9" l="1"/>
  <c r="G1400" i="9"/>
  <c r="H1400" i="9" l="1"/>
  <c r="I1400" i="9" s="1"/>
  <c r="L1401" i="9"/>
  <c r="O1401" i="9" l="1"/>
  <c r="E1401" i="9" s="1"/>
  <c r="B1401" i="9"/>
  <c r="M1401" i="9"/>
  <c r="C1401" i="9" l="1"/>
  <c r="N1401" i="9"/>
  <c r="D1401" i="9" l="1"/>
  <c r="P1401" i="9"/>
  <c r="Q1401" i="9" l="1"/>
  <c r="F1401" i="9"/>
  <c r="G1401" i="9" l="1"/>
  <c r="R1401" i="9"/>
  <c r="H1401" i="9" l="1"/>
  <c r="I1401" i="9" s="1"/>
  <c r="L1402" i="9"/>
  <c r="O1402" i="9" l="1"/>
  <c r="E1402" i="9" s="1"/>
  <c r="B1402" i="9"/>
  <c r="M1402" i="9"/>
  <c r="N1402" i="9" l="1"/>
  <c r="C1402" i="9"/>
  <c r="D1402" i="9" l="1"/>
  <c r="P1402" i="9"/>
  <c r="Q1402" i="9" l="1"/>
  <c r="F1402" i="9"/>
  <c r="G1402" i="9" l="1"/>
  <c r="R1402" i="9"/>
  <c r="H1402" i="9" l="1"/>
  <c r="I1402" i="9" s="1"/>
  <c r="L1403" i="9"/>
  <c r="O1403" i="9" l="1"/>
  <c r="E1403" i="9" s="1"/>
  <c r="M1403" i="9"/>
  <c r="B1403" i="9"/>
  <c r="C1403" i="9" l="1"/>
  <c r="N1403" i="9"/>
  <c r="D1403" i="9" l="1"/>
  <c r="P1403" i="9"/>
  <c r="Q1403" i="9" l="1"/>
  <c r="F1403" i="9"/>
  <c r="G1403" i="9" l="1"/>
  <c r="R1403" i="9"/>
  <c r="H1403" i="9" l="1"/>
  <c r="I1403" i="9" s="1"/>
  <c r="L1404" i="9"/>
  <c r="O1404" i="9" l="1"/>
  <c r="E1404" i="9" s="1"/>
  <c r="B1404" i="9"/>
  <c r="M1404" i="9"/>
  <c r="N1404" i="9" l="1"/>
  <c r="C1404" i="9"/>
  <c r="D1404" i="9" l="1"/>
  <c r="P1404" i="9"/>
  <c r="Q1404" i="9" l="1"/>
  <c r="F1404" i="9"/>
  <c r="G1404" i="9" l="1"/>
  <c r="R1404" i="9"/>
  <c r="H1404" i="9" l="1"/>
  <c r="I1404" i="9" s="1"/>
  <c r="L1405" i="9"/>
  <c r="O1405" i="9" l="1"/>
  <c r="E1405" i="9" s="1"/>
  <c r="M1405" i="9"/>
  <c r="B1405" i="9"/>
  <c r="C1405" i="9" l="1"/>
  <c r="N1405" i="9"/>
  <c r="D1405" i="9" l="1"/>
  <c r="P1405" i="9"/>
  <c r="Q1405" i="9" l="1"/>
  <c r="F1405" i="9"/>
  <c r="G1405" i="9" l="1"/>
  <c r="R1405" i="9"/>
  <c r="H1405" i="9" l="1"/>
  <c r="I1405" i="9" s="1"/>
  <c r="L1406" i="9"/>
  <c r="O1406" i="9" l="1"/>
  <c r="E1406" i="9" s="1"/>
  <c r="M1406" i="9"/>
  <c r="B1406" i="9"/>
  <c r="N1406" i="9" l="1"/>
  <c r="C1406" i="9"/>
  <c r="D1406" i="9" l="1"/>
  <c r="P1406" i="9"/>
  <c r="Q1406" i="9" l="1"/>
  <c r="F1406" i="9"/>
  <c r="G1406" i="9" l="1"/>
  <c r="R1406" i="9"/>
  <c r="H1406" i="9" l="1"/>
  <c r="I1406" i="9" s="1"/>
  <c r="L1407" i="9"/>
  <c r="O1407" i="9" l="1"/>
  <c r="E1407" i="9" s="1"/>
  <c r="B1407" i="9"/>
  <c r="M1407" i="9"/>
  <c r="C1407" i="9" l="1"/>
  <c r="N1407" i="9"/>
  <c r="D1407" i="9" l="1"/>
  <c r="P1407" i="9"/>
  <c r="Q1407" i="9" l="1"/>
  <c r="F1407" i="9"/>
  <c r="G1407" i="9" l="1"/>
  <c r="R1407" i="9"/>
  <c r="H1407" i="9" l="1"/>
  <c r="I1407" i="9" s="1"/>
  <c r="L1408" i="9"/>
  <c r="O1408" i="9" l="1"/>
  <c r="E1408" i="9" s="1"/>
  <c r="B1408" i="9"/>
  <c r="M1408" i="9"/>
  <c r="C1408" i="9" l="1"/>
  <c r="N1408" i="9"/>
  <c r="D1408" i="9" l="1"/>
  <c r="P1408" i="9"/>
  <c r="Q1408" i="9" l="1"/>
  <c r="F1408" i="9"/>
  <c r="R1408" i="9" l="1"/>
  <c r="G1408" i="9"/>
  <c r="H1408" i="9" l="1"/>
  <c r="I1408" i="9" s="1"/>
  <c r="L1409" i="9"/>
  <c r="O1409" i="9" l="1"/>
  <c r="E1409" i="9" s="1"/>
  <c r="M1409" i="9"/>
  <c r="B1409" i="9"/>
  <c r="C1409" i="9" l="1"/>
  <c r="N1409" i="9"/>
  <c r="D1409" i="9" l="1"/>
  <c r="P1409" i="9"/>
  <c r="Q1409" i="9" l="1"/>
  <c r="F1409" i="9"/>
  <c r="G1409" i="9" l="1"/>
  <c r="R1409" i="9"/>
  <c r="H1409" i="9" l="1"/>
  <c r="I1409" i="9" s="1"/>
  <c r="L1410" i="9"/>
  <c r="O1410" i="9" l="1"/>
  <c r="E1410" i="9" s="1"/>
  <c r="B1410" i="9"/>
  <c r="M1410" i="9"/>
  <c r="N1410" i="9" l="1"/>
  <c r="C1410" i="9"/>
  <c r="D1410" i="9" l="1"/>
  <c r="P1410" i="9"/>
  <c r="Q1410" i="9" l="1"/>
  <c r="F1410" i="9"/>
  <c r="R1410" i="9" l="1"/>
  <c r="G1410" i="9"/>
  <c r="H1410" i="9" l="1"/>
  <c r="I1410" i="9" s="1"/>
  <c r="L1411" i="9"/>
  <c r="O1411" i="9" l="1"/>
  <c r="E1411" i="9" s="1"/>
  <c r="M1411" i="9"/>
  <c r="B1411" i="9"/>
  <c r="C1411" i="9" l="1"/>
  <c r="N1411" i="9"/>
  <c r="D1411" i="9" l="1"/>
  <c r="P1411" i="9"/>
  <c r="Q1411" i="9" l="1"/>
  <c r="F1411" i="9"/>
  <c r="G1411" i="9" l="1"/>
  <c r="R1411" i="9"/>
  <c r="H1411" i="9" l="1"/>
  <c r="I1411" i="9" s="1"/>
  <c r="L1412" i="9"/>
  <c r="O1412" i="9" l="1"/>
  <c r="E1412" i="9" s="1"/>
  <c r="M1412" i="9"/>
  <c r="B1412" i="9"/>
  <c r="C1412" i="9" l="1"/>
  <c r="N1412" i="9"/>
  <c r="D1412" i="9" l="1"/>
  <c r="P1412" i="9"/>
  <c r="Q1412" i="9" l="1"/>
  <c r="F1412" i="9"/>
  <c r="R1412" i="9" l="1"/>
  <c r="G1412" i="9"/>
  <c r="H1412" i="9" l="1"/>
  <c r="I1412" i="9" s="1"/>
  <c r="L1413" i="9"/>
  <c r="O1413" i="9" l="1"/>
  <c r="E1413" i="9" s="1"/>
  <c r="B1413" i="9"/>
  <c r="M1413" i="9"/>
  <c r="C1413" i="9" l="1"/>
  <c r="N1413" i="9"/>
  <c r="D1413" i="9" l="1"/>
  <c r="P1413" i="9"/>
  <c r="Q1413" i="9" l="1"/>
  <c r="F1413" i="9"/>
  <c r="G1413" i="9" l="1"/>
  <c r="R1413" i="9"/>
  <c r="H1413" i="9" l="1"/>
  <c r="I1413" i="9" s="1"/>
  <c r="L1414" i="9"/>
  <c r="O1414" i="9" l="1"/>
  <c r="E1414" i="9" s="1"/>
  <c r="M1414" i="9"/>
  <c r="B1414" i="9"/>
  <c r="N1414" i="9" l="1"/>
  <c r="C1414" i="9"/>
  <c r="D1414" i="9" l="1"/>
  <c r="P1414" i="9"/>
  <c r="Q1414" i="9" l="1"/>
  <c r="F1414" i="9"/>
  <c r="G1414" i="9" l="1"/>
  <c r="R1414" i="9"/>
  <c r="H1414" i="9" l="1"/>
  <c r="I1414" i="9" s="1"/>
  <c r="L1415" i="9"/>
  <c r="O1415" i="9" l="1"/>
  <c r="E1415" i="9" s="1"/>
  <c r="B1415" i="9"/>
  <c r="M1415" i="9"/>
  <c r="C1415" i="9" l="1"/>
  <c r="N1415" i="9"/>
  <c r="D1415" i="9" l="1"/>
  <c r="P1415" i="9"/>
  <c r="Q1415" i="9" l="1"/>
  <c r="F1415" i="9"/>
  <c r="G1415" i="9" l="1"/>
  <c r="R1415" i="9"/>
  <c r="H1415" i="9" l="1"/>
  <c r="I1415" i="9" s="1"/>
  <c r="L1416" i="9"/>
  <c r="O1416" i="9" l="1"/>
  <c r="E1416" i="9" s="1"/>
  <c r="B1416" i="9"/>
  <c r="M1416" i="9"/>
  <c r="C1416" i="9" l="1"/>
  <c r="N1416" i="9"/>
  <c r="D1416" i="9" l="1"/>
  <c r="P1416" i="9"/>
  <c r="Q1416" i="9" l="1"/>
  <c r="F1416" i="9"/>
  <c r="R1416" i="9" l="1"/>
  <c r="G1416" i="9"/>
  <c r="H1416" i="9" l="1"/>
  <c r="I1416" i="9" s="1"/>
  <c r="L1417" i="9"/>
  <c r="O1417" i="9" l="1"/>
  <c r="E1417" i="9" s="1"/>
  <c r="B1417" i="9"/>
  <c r="M1417" i="9"/>
  <c r="C1417" i="9" l="1"/>
  <c r="N1417" i="9"/>
  <c r="D1417" i="9" l="1"/>
  <c r="P1417" i="9"/>
  <c r="Q1417" i="9" l="1"/>
  <c r="F1417" i="9"/>
  <c r="G1417" i="9" l="1"/>
  <c r="R1417" i="9"/>
  <c r="H1417" i="9" l="1"/>
  <c r="I1417" i="9" s="1"/>
  <c r="L1418" i="9"/>
  <c r="O1418" i="9" l="1"/>
  <c r="E1418" i="9" s="1"/>
  <c r="M1418" i="9"/>
  <c r="B1418" i="9"/>
  <c r="N1418" i="9" l="1"/>
  <c r="C1418" i="9"/>
  <c r="D1418" i="9" l="1"/>
  <c r="P1418" i="9"/>
  <c r="Q1418" i="9" l="1"/>
  <c r="F1418" i="9"/>
  <c r="R1418" i="9" l="1"/>
  <c r="G1418" i="9"/>
  <c r="H1418" i="9" l="1"/>
  <c r="I1418" i="9" s="1"/>
  <c r="L1419" i="9"/>
  <c r="O1419" i="9" l="1"/>
  <c r="E1419" i="9" s="1"/>
  <c r="B1419" i="9"/>
  <c r="M1419" i="9"/>
  <c r="C1419" i="9" l="1"/>
  <c r="N1419" i="9"/>
  <c r="D1419" i="9" l="1"/>
  <c r="P1419" i="9"/>
  <c r="Q1419" i="9" l="1"/>
  <c r="F1419" i="9"/>
  <c r="G1419" i="9" l="1"/>
  <c r="R1419" i="9"/>
  <c r="H1419" i="9" l="1"/>
  <c r="I1419" i="9" s="1"/>
  <c r="L1420" i="9"/>
  <c r="O1420" i="9" l="1"/>
  <c r="E1420" i="9" s="1"/>
  <c r="B1420" i="9"/>
  <c r="M1420" i="9"/>
  <c r="C1420" i="9" l="1"/>
  <c r="N1420" i="9"/>
  <c r="D1420" i="9" l="1"/>
  <c r="P1420" i="9"/>
  <c r="Q1420" i="9" l="1"/>
  <c r="F1420" i="9"/>
  <c r="R1420" i="9" l="1"/>
  <c r="G1420" i="9"/>
  <c r="H1420" i="9" l="1"/>
  <c r="I1420" i="9" s="1"/>
  <c r="L1421" i="9"/>
  <c r="O1421" i="9" l="1"/>
  <c r="E1421" i="9" s="1"/>
  <c r="M1421" i="9"/>
  <c r="B1421" i="9"/>
  <c r="C1421" i="9" l="1"/>
  <c r="N1421" i="9"/>
  <c r="D1421" i="9" l="1"/>
  <c r="P1421" i="9"/>
  <c r="Q1421" i="9" l="1"/>
  <c r="F1421" i="9"/>
  <c r="G1421" i="9" l="1"/>
  <c r="R1421" i="9"/>
  <c r="H1421" i="9" l="1"/>
  <c r="I1421" i="9" s="1"/>
  <c r="L1422" i="9"/>
  <c r="O1422" i="9" l="1"/>
  <c r="E1422" i="9" s="1"/>
  <c r="M1422" i="9"/>
  <c r="B1422" i="9"/>
  <c r="N1422" i="9" l="1"/>
  <c r="C1422" i="9"/>
  <c r="D1422" i="9" l="1"/>
  <c r="P1422" i="9"/>
  <c r="Q1422" i="9" l="1"/>
  <c r="F1422" i="9"/>
  <c r="G1422" i="9" l="1"/>
  <c r="R1422" i="9"/>
  <c r="H1422" i="9" l="1"/>
  <c r="I1422" i="9" s="1"/>
  <c r="L1423" i="9"/>
  <c r="M1423" i="9" l="1"/>
  <c r="B1423" i="9"/>
  <c r="O1423" i="9"/>
  <c r="E1423" i="9" s="1"/>
  <c r="C1423" i="9" l="1"/>
  <c r="N1423" i="9"/>
  <c r="D1423" i="9" l="1"/>
  <c r="P1423" i="9"/>
  <c r="Q1423" i="9" l="1"/>
  <c r="F1423" i="9"/>
  <c r="G1423" i="9" l="1"/>
  <c r="R1423" i="9"/>
  <c r="H1423" i="9" l="1"/>
  <c r="I1423" i="9" s="1"/>
  <c r="L1424" i="9"/>
  <c r="O1424" i="9" l="1"/>
  <c r="E1424" i="9" s="1"/>
  <c r="B1424" i="9"/>
  <c r="M1424" i="9"/>
  <c r="C1424" i="9" l="1"/>
  <c r="N1424" i="9"/>
  <c r="D1424" i="9" l="1"/>
  <c r="P1424" i="9"/>
  <c r="Q1424" i="9" l="1"/>
  <c r="F1424" i="9"/>
  <c r="R1424" i="9" l="1"/>
  <c r="G1424" i="9"/>
  <c r="H1424" i="9" l="1"/>
  <c r="I1424" i="9" s="1"/>
  <c r="L1425" i="9"/>
  <c r="O1425" i="9" l="1"/>
  <c r="E1425" i="9" s="1"/>
  <c r="B1425" i="9"/>
  <c r="M1425" i="9"/>
  <c r="C1425" i="9" l="1"/>
  <c r="N1425" i="9"/>
  <c r="D1425" i="9" l="1"/>
  <c r="P1425" i="9"/>
  <c r="Q1425" i="9" l="1"/>
  <c r="F1425" i="9"/>
  <c r="G1425" i="9" l="1"/>
  <c r="R1425" i="9"/>
  <c r="H1425" i="9" l="1"/>
  <c r="I1425" i="9" s="1"/>
  <c r="L1426" i="9"/>
  <c r="O1426" i="9" l="1"/>
  <c r="E1426" i="9" s="1"/>
  <c r="B1426" i="9"/>
  <c r="M1426" i="9"/>
  <c r="N1426" i="9" l="1"/>
  <c r="C1426" i="9"/>
  <c r="D1426" i="9" l="1"/>
  <c r="P1426" i="9"/>
  <c r="Q1426" i="9" l="1"/>
  <c r="F1426" i="9"/>
  <c r="G1426" i="9" l="1"/>
  <c r="R1426" i="9"/>
  <c r="H1426" i="9" l="1"/>
  <c r="I1426" i="9" s="1"/>
  <c r="L1427" i="9"/>
  <c r="O1427" i="9" l="1"/>
  <c r="E1427" i="9" s="1"/>
  <c r="B1427" i="9"/>
  <c r="M1427" i="9"/>
  <c r="C1427" i="9" l="1"/>
  <c r="N1427" i="9"/>
  <c r="D1427" i="9" l="1"/>
  <c r="P1427" i="9"/>
  <c r="Q1427" i="9" l="1"/>
  <c r="F1427" i="9"/>
  <c r="G1427" i="9" l="1"/>
  <c r="R1427" i="9"/>
  <c r="H1427" i="9" l="1"/>
  <c r="I1427" i="9" s="1"/>
  <c r="L1428" i="9"/>
  <c r="O1428" i="9" l="1"/>
  <c r="E1428" i="9" s="1"/>
  <c r="B1428" i="9"/>
  <c r="M1428" i="9"/>
  <c r="C1428" i="9" l="1"/>
  <c r="N1428" i="9"/>
  <c r="D1428" i="9" l="1"/>
  <c r="P1428" i="9"/>
  <c r="Q1428" i="9" l="1"/>
  <c r="F1428" i="9"/>
  <c r="R1428" i="9" l="1"/>
  <c r="G1428" i="9"/>
  <c r="H1428" i="9" l="1"/>
  <c r="I1428" i="9" s="1"/>
  <c r="L1429" i="9"/>
  <c r="O1429" i="9" l="1"/>
  <c r="E1429" i="9" s="1"/>
  <c r="B1429" i="9"/>
  <c r="M1429" i="9"/>
  <c r="C1429" i="9" l="1"/>
  <c r="N1429" i="9"/>
  <c r="D1429" i="9" l="1"/>
  <c r="P1429" i="9"/>
  <c r="Q1429" i="9" l="1"/>
  <c r="F1429" i="9"/>
  <c r="G1429" i="9" l="1"/>
  <c r="R1429" i="9"/>
  <c r="H1429" i="9" l="1"/>
  <c r="I1429" i="9" s="1"/>
  <c r="L1430" i="9"/>
  <c r="O1430" i="9" l="1"/>
  <c r="E1430" i="9" s="1"/>
  <c r="M1430" i="9"/>
  <c r="B1430" i="9"/>
  <c r="N1430" i="9" l="1"/>
  <c r="C1430" i="9"/>
  <c r="D1430" i="9" l="1"/>
  <c r="P1430" i="9"/>
  <c r="Q1430" i="9" l="1"/>
  <c r="F1430" i="9"/>
  <c r="G1430" i="9" l="1"/>
  <c r="R1430" i="9"/>
  <c r="H1430" i="9" l="1"/>
  <c r="I1430" i="9" s="1"/>
  <c r="L1431" i="9"/>
  <c r="O1431" i="9" l="1"/>
  <c r="E1431" i="9" s="1"/>
  <c r="B1431" i="9"/>
  <c r="M1431" i="9"/>
  <c r="C1431" i="9" l="1"/>
  <c r="N1431" i="9"/>
  <c r="D1431" i="9" l="1"/>
  <c r="P1431" i="9"/>
  <c r="Q1431" i="9" l="1"/>
  <c r="F1431" i="9"/>
  <c r="G1431" i="9" l="1"/>
  <c r="R1431" i="9"/>
  <c r="H1431" i="9" l="1"/>
  <c r="I1431" i="9" s="1"/>
  <c r="L1432" i="9"/>
  <c r="O1432" i="9" l="1"/>
  <c r="E1432" i="9" s="1"/>
  <c r="M1432" i="9"/>
  <c r="B1432" i="9"/>
  <c r="C1432" i="9" l="1"/>
  <c r="N1432" i="9"/>
  <c r="D1432" i="9" l="1"/>
  <c r="P1432" i="9"/>
  <c r="Q1432" i="9" l="1"/>
  <c r="F1432" i="9"/>
  <c r="R1432" i="9" l="1"/>
  <c r="G1432" i="9"/>
  <c r="H1432" i="9" l="1"/>
  <c r="I1432" i="9" s="1"/>
  <c r="L1433" i="9"/>
  <c r="O1433" i="9" l="1"/>
  <c r="E1433" i="9" s="1"/>
  <c r="M1433" i="9"/>
  <c r="B1433" i="9"/>
  <c r="C1433" i="9" l="1"/>
  <c r="N1433" i="9"/>
  <c r="D1433" i="9" l="1"/>
  <c r="P1433" i="9"/>
  <c r="Q1433" i="9" l="1"/>
  <c r="F1433" i="9"/>
  <c r="G1433" i="9" l="1"/>
  <c r="R1433" i="9"/>
  <c r="H1433" i="9" l="1"/>
  <c r="I1433" i="9" s="1"/>
  <c r="L1434" i="9"/>
  <c r="O1434" i="9" l="1"/>
  <c r="E1434" i="9" s="1"/>
  <c r="B1434" i="9"/>
  <c r="M1434" i="9"/>
  <c r="N1434" i="9" l="1"/>
  <c r="C1434" i="9"/>
  <c r="D1434" i="9" l="1"/>
  <c r="P1434" i="9"/>
  <c r="Q1434" i="9" l="1"/>
  <c r="F1434" i="9"/>
  <c r="G1434" i="9" l="1"/>
  <c r="R1434" i="9"/>
  <c r="H1434" i="9" l="1"/>
  <c r="I1434" i="9" s="1"/>
  <c r="L1435" i="9"/>
  <c r="M1435" i="9" l="1"/>
  <c r="B1435" i="9"/>
  <c r="O1435" i="9"/>
  <c r="E1435" i="9" s="1"/>
  <c r="C1435" i="9" l="1"/>
  <c r="N1435" i="9"/>
  <c r="D1435" i="9" l="1"/>
  <c r="P1435" i="9"/>
  <c r="Q1435" i="9" l="1"/>
  <c r="F1435" i="9"/>
  <c r="G1435" i="9" l="1"/>
  <c r="R1435" i="9"/>
  <c r="H1435" i="9" l="1"/>
  <c r="I1435" i="9" s="1"/>
  <c r="L1436" i="9"/>
  <c r="M1436" i="9" l="1"/>
  <c r="B1436" i="9"/>
  <c r="O1436" i="9"/>
  <c r="E1436" i="9" s="1"/>
  <c r="C1436" i="9" l="1"/>
  <c r="N1436" i="9"/>
  <c r="P1436" i="9" l="1"/>
  <c r="D1436" i="9"/>
  <c r="Q1436" i="9" l="1"/>
  <c r="F1436" i="9"/>
  <c r="G1436" i="9" l="1"/>
  <c r="R1436" i="9"/>
  <c r="H1436" i="9" l="1"/>
  <c r="I1436" i="9" s="1"/>
  <c r="L1437" i="9"/>
  <c r="M1437" i="9" l="1"/>
  <c r="B1437" i="9"/>
  <c r="O1437" i="9"/>
  <c r="E1437" i="9" s="1"/>
  <c r="C1437" i="9" l="1"/>
  <c r="N1437" i="9"/>
  <c r="P1437" i="9" l="1"/>
  <c r="D1437" i="9"/>
  <c r="Q1437" i="9" l="1"/>
  <c r="F1437" i="9"/>
  <c r="G1437" i="9" l="1"/>
  <c r="R1437" i="9"/>
  <c r="H1437" i="9" l="1"/>
  <c r="I1437" i="9" s="1"/>
  <c r="L1438" i="9"/>
  <c r="M1438" i="9" l="1"/>
  <c r="B1438" i="9"/>
  <c r="O1438" i="9"/>
  <c r="E1438" i="9" s="1"/>
  <c r="C1438" i="9" l="1"/>
  <c r="N1438" i="9"/>
  <c r="D1438" i="9" l="1"/>
  <c r="P1438" i="9"/>
  <c r="Q1438" i="9" l="1"/>
  <c r="F1438" i="9"/>
  <c r="G1438" i="9" l="1"/>
  <c r="R1438" i="9"/>
  <c r="H1438" i="9" l="1"/>
  <c r="I1438" i="9" s="1"/>
  <c r="L1439" i="9"/>
  <c r="M1439" i="9" l="1"/>
  <c r="O1439" i="9"/>
  <c r="E1439" i="9" s="1"/>
  <c r="B1439" i="9"/>
  <c r="C1439" i="9" l="1"/>
  <c r="N1439" i="9"/>
  <c r="D1439" i="9" l="1"/>
  <c r="P1439" i="9"/>
  <c r="Q1439" i="9" l="1"/>
  <c r="F1439" i="9"/>
  <c r="G1439" i="9" l="1"/>
  <c r="R1439" i="9"/>
  <c r="H1439" i="9" l="1"/>
  <c r="I1439" i="9" s="1"/>
  <c r="L1440" i="9"/>
  <c r="M1440" i="9" l="1"/>
  <c r="B1440" i="9"/>
  <c r="O1440" i="9"/>
  <c r="E1440" i="9" s="1"/>
  <c r="C1440" i="9" l="1"/>
  <c r="N1440" i="9"/>
  <c r="P1440" i="9" l="1"/>
  <c r="D1440" i="9"/>
  <c r="Q1440" i="9" l="1"/>
  <c r="F1440" i="9"/>
  <c r="G1440" i="9" l="1"/>
  <c r="R1440" i="9"/>
  <c r="H1440" i="9" l="1"/>
  <c r="I1440" i="9" s="1"/>
  <c r="L1441" i="9"/>
  <c r="M1441" i="9" l="1"/>
  <c r="B1441" i="9"/>
  <c r="O1441" i="9"/>
  <c r="E1441" i="9" s="1"/>
  <c r="C1441" i="9" l="1"/>
  <c r="N1441" i="9"/>
  <c r="P1441" i="9" l="1"/>
  <c r="D1441" i="9"/>
  <c r="Q1441" i="9" l="1"/>
  <c r="F1441" i="9"/>
  <c r="G1441" i="9" l="1"/>
  <c r="R1441" i="9"/>
  <c r="H1441" i="9" l="1"/>
  <c r="I1441" i="9" s="1"/>
  <c r="L1442" i="9"/>
  <c r="M1442" i="9" l="1"/>
  <c r="O1442" i="9"/>
  <c r="E1442" i="9" s="1"/>
  <c r="B1442" i="9"/>
  <c r="C1442" i="9" l="1"/>
  <c r="N1442" i="9"/>
  <c r="D1442" i="9" l="1"/>
  <c r="P1442" i="9"/>
  <c r="Q1442" i="9" l="1"/>
  <c r="F1442" i="9"/>
  <c r="G1442" i="9" l="1"/>
  <c r="R1442" i="9"/>
  <c r="H1442" i="9" l="1"/>
  <c r="I1442" i="9" s="1"/>
  <c r="L1443" i="9"/>
  <c r="M1443" i="9" l="1"/>
  <c r="B1443" i="9"/>
  <c r="O1443" i="9"/>
  <c r="E1443" i="9" s="1"/>
  <c r="C1443" i="9" l="1"/>
  <c r="N1443" i="9"/>
  <c r="D1443" i="9" l="1"/>
  <c r="P1443" i="9"/>
  <c r="Q1443" i="9" l="1"/>
  <c r="F1443" i="9"/>
  <c r="G1443" i="9" l="1"/>
  <c r="R1443" i="9"/>
  <c r="H1443" i="9" l="1"/>
  <c r="I1443" i="9" s="1"/>
  <c r="L1444" i="9"/>
  <c r="M1444" i="9" l="1"/>
  <c r="O1444" i="9"/>
  <c r="E1444" i="9" s="1"/>
  <c r="B1444" i="9"/>
  <c r="C1444" i="9" l="1"/>
  <c r="N1444" i="9"/>
  <c r="P1444" i="9" l="1"/>
  <c r="D1444" i="9"/>
  <c r="Q1444" i="9" l="1"/>
  <c r="F1444" i="9"/>
  <c r="G1444" i="9" l="1"/>
  <c r="R1444" i="9"/>
  <c r="H1444" i="9" l="1"/>
  <c r="I1444" i="9" s="1"/>
  <c r="L1445" i="9"/>
  <c r="M1445" i="9" l="1"/>
  <c r="B1445" i="9"/>
  <c r="O1445" i="9"/>
  <c r="E1445" i="9" s="1"/>
  <c r="C1445" i="9" l="1"/>
  <c r="N1445" i="9"/>
  <c r="P1445" i="9" l="1"/>
  <c r="D1445" i="9"/>
  <c r="Q1445" i="9" l="1"/>
  <c r="F1445" i="9"/>
  <c r="G1445" i="9" l="1"/>
  <c r="R1445" i="9"/>
  <c r="H1445" i="9" l="1"/>
  <c r="I1445" i="9" s="1"/>
  <c r="L1446" i="9"/>
  <c r="M1446" i="9" l="1"/>
  <c r="O1446" i="9"/>
  <c r="E1446" i="9" s="1"/>
  <c r="B1446" i="9"/>
  <c r="C1446" i="9" l="1"/>
  <c r="N1446" i="9"/>
  <c r="D1446" i="9" l="1"/>
  <c r="P1446" i="9"/>
  <c r="Q1446" i="9" l="1"/>
  <c r="F1446" i="9"/>
  <c r="G1446" i="9" l="1"/>
  <c r="R1446" i="9"/>
  <c r="H1446" i="9" l="1"/>
  <c r="I1446" i="9" s="1"/>
  <c r="L1447" i="9"/>
  <c r="M1447" i="9" l="1"/>
  <c r="O1447" i="9"/>
  <c r="E1447" i="9" s="1"/>
  <c r="B1447" i="9"/>
  <c r="C1447" i="9" l="1"/>
  <c r="N1447" i="9"/>
  <c r="D1447" i="9" l="1"/>
  <c r="P1447" i="9"/>
  <c r="Q1447" i="9" l="1"/>
  <c r="F1447" i="9"/>
  <c r="G1447" i="9" l="1"/>
  <c r="R1447" i="9"/>
  <c r="H1447" i="9" l="1"/>
  <c r="I1447" i="9" s="1"/>
  <c r="L1448" i="9"/>
  <c r="M1448" i="9" l="1"/>
  <c r="B1448" i="9"/>
  <c r="O1448" i="9"/>
  <c r="E1448" i="9" s="1"/>
  <c r="C1448" i="9" l="1"/>
  <c r="N1448" i="9"/>
  <c r="P1448" i="9" l="1"/>
  <c r="D1448" i="9"/>
  <c r="Q1448" i="9" l="1"/>
  <c r="F1448" i="9"/>
  <c r="G1448" i="9" l="1"/>
  <c r="R1448" i="9"/>
  <c r="H1448" i="9" l="1"/>
  <c r="I1448" i="9" s="1"/>
  <c r="L1449" i="9"/>
  <c r="M1449" i="9" l="1"/>
  <c r="B1449" i="9"/>
  <c r="O1449" i="9"/>
  <c r="E1449" i="9" s="1"/>
  <c r="C1449" i="9" l="1"/>
  <c r="N1449" i="9"/>
  <c r="P1449" i="9" l="1"/>
  <c r="D1449" i="9"/>
  <c r="Q1449" i="9" l="1"/>
  <c r="F1449" i="9"/>
  <c r="G1449" i="9" l="1"/>
  <c r="R1449" i="9"/>
  <c r="H1449" i="9" l="1"/>
  <c r="I1449" i="9" s="1"/>
  <c r="L1450" i="9"/>
  <c r="M1450" i="9" l="1"/>
  <c r="B1450" i="9"/>
  <c r="O1450" i="9"/>
  <c r="E1450" i="9" s="1"/>
  <c r="C1450" i="9" l="1"/>
  <c r="N1450" i="9"/>
  <c r="D1450" i="9" l="1"/>
  <c r="P1450" i="9"/>
  <c r="Q1450" i="9" l="1"/>
  <c r="F1450" i="9"/>
  <c r="G1450" i="9" l="1"/>
  <c r="R1450" i="9"/>
  <c r="H1450" i="9" l="1"/>
  <c r="I1450" i="9" s="1"/>
  <c r="L1451" i="9"/>
  <c r="M1451" i="9" l="1"/>
  <c r="O1451" i="9"/>
  <c r="E1451" i="9" s="1"/>
  <c r="B1451" i="9"/>
  <c r="C1451" i="9" l="1"/>
  <c r="N1451" i="9"/>
  <c r="D1451" i="9" l="1"/>
  <c r="P1451" i="9"/>
  <c r="Q1451" i="9" l="1"/>
  <c r="F1451" i="9"/>
  <c r="G1451" i="9" l="1"/>
  <c r="R1451" i="9"/>
  <c r="H1451" i="9" l="1"/>
  <c r="I1451" i="9" s="1"/>
  <c r="L1452" i="9"/>
  <c r="M1452" i="9" l="1"/>
  <c r="B1452" i="9"/>
  <c r="O1452" i="9"/>
  <c r="E1452" i="9" s="1"/>
  <c r="C1452" i="9" l="1"/>
  <c r="N1452" i="9"/>
  <c r="P1452" i="9" l="1"/>
  <c r="D1452" i="9"/>
  <c r="Q1452" i="9" l="1"/>
  <c r="F1452" i="9"/>
  <c r="G1452" i="9" l="1"/>
  <c r="R1452" i="9"/>
  <c r="H1452" i="9" l="1"/>
  <c r="I1452" i="9" s="1"/>
  <c r="L1453" i="9"/>
  <c r="M1453" i="9" l="1"/>
  <c r="B1453" i="9"/>
  <c r="O1453" i="9"/>
  <c r="E1453" i="9" s="1"/>
  <c r="C1453" i="9" l="1"/>
  <c r="N1453" i="9"/>
  <c r="P1453" i="9" l="1"/>
  <c r="D1453" i="9"/>
  <c r="Q1453" i="9" l="1"/>
  <c r="F1453" i="9"/>
  <c r="G1453" i="9" l="1"/>
  <c r="R1453" i="9"/>
  <c r="H1453" i="9" l="1"/>
  <c r="I1453" i="9" s="1"/>
  <c r="L1454" i="9"/>
  <c r="M1454" i="9" l="1"/>
  <c r="B1454" i="9"/>
  <c r="O1454" i="9"/>
  <c r="E1454" i="9" s="1"/>
  <c r="C1454" i="9" l="1"/>
  <c r="N1454" i="9"/>
  <c r="D1454" i="9" l="1"/>
  <c r="P1454" i="9"/>
  <c r="Q1454" i="9" l="1"/>
  <c r="F1454" i="9"/>
  <c r="G1454" i="9" l="1"/>
  <c r="R1454" i="9"/>
  <c r="H1454" i="9" l="1"/>
  <c r="I1454" i="9" s="1"/>
  <c r="L1455" i="9"/>
  <c r="B1455" i="9" l="1"/>
  <c r="O1455" i="9"/>
  <c r="E1455" i="9" s="1"/>
  <c r="M1455" i="9"/>
  <c r="N1455" i="9" l="1"/>
  <c r="C1455" i="9"/>
  <c r="P1455" i="9" l="1"/>
  <c r="D1455" i="9"/>
  <c r="F1455" i="9" l="1"/>
  <c r="Q1455" i="9"/>
  <c r="R1455" i="9" l="1"/>
  <c r="G1455" i="9"/>
  <c r="H1455" i="9" l="1"/>
  <c r="I1455" i="9" s="1"/>
  <c r="L1456" i="9"/>
  <c r="B1456" i="9" l="1"/>
  <c r="O1456" i="9"/>
  <c r="E1456" i="9" s="1"/>
  <c r="M1456" i="9"/>
  <c r="N1456" i="9" l="1"/>
  <c r="C1456" i="9"/>
  <c r="D1456" i="9" l="1"/>
  <c r="P1456" i="9"/>
  <c r="Q1456" i="9" l="1"/>
  <c r="F1456" i="9"/>
  <c r="G1456" i="9" l="1"/>
  <c r="R1456" i="9"/>
  <c r="H1456" i="9" l="1"/>
  <c r="I1456" i="9" s="1"/>
  <c r="L1457" i="9"/>
  <c r="M1457" i="9" l="1"/>
  <c r="B1457" i="9"/>
  <c r="O1457" i="9"/>
  <c r="E1457" i="9" s="1"/>
  <c r="C1457" i="9" l="1"/>
  <c r="N1457" i="9"/>
  <c r="P1457" i="9" l="1"/>
  <c r="D1457" i="9"/>
  <c r="Q1457" i="9" l="1"/>
  <c r="F1457" i="9"/>
  <c r="G1457" i="9" l="1"/>
  <c r="R1457" i="9"/>
  <c r="H1457" i="9" l="1"/>
  <c r="I1457" i="9" s="1"/>
  <c r="L1458" i="9"/>
  <c r="M1458" i="9" l="1"/>
  <c r="B1458" i="9"/>
  <c r="O1458" i="9"/>
  <c r="E1458" i="9" s="1"/>
  <c r="C1458" i="9" l="1"/>
  <c r="N1458" i="9"/>
  <c r="D1458" i="9" l="1"/>
  <c r="P1458" i="9"/>
  <c r="Q1458" i="9" l="1"/>
  <c r="F1458" i="9"/>
  <c r="G1458" i="9" l="1"/>
  <c r="R1458" i="9"/>
  <c r="H1458" i="9" l="1"/>
  <c r="I1458" i="9" s="1"/>
  <c r="L1459" i="9"/>
  <c r="M1459" i="9" l="1"/>
  <c r="B1459" i="9"/>
  <c r="O1459" i="9"/>
  <c r="E1459" i="9" s="1"/>
  <c r="C1459" i="9" l="1"/>
  <c r="N1459" i="9"/>
  <c r="D1459" i="9" l="1"/>
  <c r="P1459" i="9"/>
  <c r="Q1459" i="9" l="1"/>
  <c r="F1459" i="9"/>
  <c r="G1459" i="9" l="1"/>
  <c r="R1459" i="9"/>
  <c r="H1459" i="9" l="1"/>
  <c r="I1459" i="9" s="1"/>
  <c r="L1460" i="9"/>
  <c r="M1460" i="9" l="1"/>
  <c r="B1460" i="9"/>
  <c r="O1460" i="9"/>
  <c r="E1460" i="9" s="1"/>
  <c r="C1460" i="9" l="1"/>
  <c r="N1460" i="9"/>
  <c r="P1460" i="9" l="1"/>
  <c r="D1460" i="9"/>
  <c r="Q1460" i="9" l="1"/>
  <c r="F1460" i="9"/>
  <c r="G1460" i="9" l="1"/>
  <c r="R1460" i="9"/>
  <c r="H1460" i="9" l="1"/>
  <c r="I1460" i="9" s="1"/>
  <c r="L1461" i="9"/>
  <c r="M1461" i="9" l="1"/>
  <c r="B1461" i="9"/>
  <c r="O1461" i="9"/>
  <c r="E1461" i="9" s="1"/>
  <c r="C1461" i="9" l="1"/>
  <c r="N1461" i="9"/>
  <c r="P1461" i="9" l="1"/>
  <c r="D1461" i="9"/>
  <c r="Q1461" i="9" l="1"/>
  <c r="F1461" i="9"/>
  <c r="G1461" i="9" l="1"/>
  <c r="R1461" i="9"/>
  <c r="H1461" i="9" l="1"/>
  <c r="I1461" i="9" s="1"/>
  <c r="L1462" i="9"/>
  <c r="M1462" i="9" l="1"/>
  <c r="O1462" i="9"/>
  <c r="E1462" i="9" s="1"/>
  <c r="B1462" i="9"/>
  <c r="C1462" i="9" l="1"/>
  <c r="N1462" i="9"/>
  <c r="D1462" i="9" l="1"/>
  <c r="P1462" i="9"/>
  <c r="Q1462" i="9" l="1"/>
  <c r="F1462" i="9"/>
  <c r="G1462" i="9" l="1"/>
  <c r="R1462" i="9"/>
  <c r="H1462" i="9" l="1"/>
  <c r="I1462" i="9" s="1"/>
  <c r="L1463" i="9"/>
  <c r="M1463" i="9" l="1"/>
  <c r="B1463" i="9"/>
  <c r="O1463" i="9"/>
  <c r="E1463" i="9" s="1"/>
  <c r="C1463" i="9" l="1"/>
  <c r="N1463" i="9"/>
  <c r="D1463" i="9" l="1"/>
  <c r="P1463" i="9"/>
  <c r="Q1463" i="9" l="1"/>
  <c r="F1463" i="9"/>
  <c r="G1463" i="9" l="1"/>
  <c r="R1463" i="9"/>
  <c r="H1463" i="9" l="1"/>
  <c r="I1463" i="9" s="1"/>
  <c r="L1464" i="9"/>
  <c r="M1464" i="9" l="1"/>
  <c r="B1464" i="9"/>
  <c r="O1464" i="9"/>
  <c r="E1464" i="9" s="1"/>
  <c r="C1464" i="9" l="1"/>
  <c r="N1464" i="9"/>
  <c r="P1464" i="9" l="1"/>
  <c r="D1464" i="9"/>
  <c r="Q1464" i="9" l="1"/>
  <c r="F1464" i="9"/>
  <c r="G1464" i="9" l="1"/>
  <c r="R1464" i="9"/>
  <c r="H1464" i="9" l="1"/>
  <c r="I1464" i="9" s="1"/>
  <c r="L1465" i="9"/>
  <c r="M1465" i="9" l="1"/>
  <c r="O1465" i="9"/>
  <c r="E1465" i="9" s="1"/>
  <c r="B1465" i="9"/>
  <c r="C1465" i="9" l="1"/>
  <c r="N1465" i="9"/>
  <c r="P1465" i="9" l="1"/>
  <c r="D1465" i="9"/>
  <c r="Q1465" i="9" l="1"/>
  <c r="F1465" i="9"/>
  <c r="G1465" i="9" l="1"/>
  <c r="R1465" i="9"/>
  <c r="H1465" i="9" l="1"/>
  <c r="I1465" i="9" s="1"/>
  <c r="L1466" i="9"/>
  <c r="M1466" i="9" l="1"/>
  <c r="B1466" i="9"/>
  <c r="O1466" i="9"/>
  <c r="E1466" i="9" s="1"/>
  <c r="C1466" i="9" l="1"/>
  <c r="N1466" i="9"/>
  <c r="D1466" i="9" l="1"/>
  <c r="P1466" i="9"/>
  <c r="Q1466" i="9" l="1"/>
  <c r="F1466" i="9"/>
  <c r="G1466" i="9" l="1"/>
  <c r="R1466" i="9"/>
  <c r="H1466" i="9" l="1"/>
  <c r="I1466" i="9" s="1"/>
  <c r="L1467" i="9"/>
  <c r="M1467" i="9" l="1"/>
  <c r="O1467" i="9"/>
  <c r="E1467" i="9" s="1"/>
  <c r="B1467" i="9"/>
  <c r="C1467" i="9" l="1"/>
  <c r="N1467" i="9"/>
  <c r="D1467" i="9" l="1"/>
  <c r="P1467" i="9"/>
  <c r="Q1467" i="9" l="1"/>
  <c r="F1467" i="9"/>
  <c r="G1467" i="9" l="1"/>
  <c r="R1467" i="9"/>
  <c r="H1467" i="9" l="1"/>
  <c r="I1467" i="9" s="1"/>
  <c r="L1468" i="9"/>
  <c r="M1468" i="9" l="1"/>
  <c r="B1468" i="9"/>
  <c r="O1468" i="9"/>
  <c r="E1468" i="9" s="1"/>
  <c r="C1468" i="9" l="1"/>
  <c r="N1468" i="9"/>
  <c r="P1468" i="9" l="1"/>
  <c r="D1468" i="9"/>
  <c r="Q1468" i="9" l="1"/>
  <c r="F1468" i="9"/>
  <c r="G1468" i="9" l="1"/>
  <c r="R1468" i="9"/>
  <c r="H1468" i="9" l="1"/>
  <c r="I1468" i="9" s="1"/>
  <c r="L1469" i="9"/>
  <c r="M1469" i="9" l="1"/>
  <c r="O1469" i="9"/>
  <c r="E1469" i="9" s="1"/>
  <c r="B1469" i="9"/>
  <c r="C1469" i="9" l="1"/>
  <c r="N1469" i="9"/>
  <c r="P1469" i="9" l="1"/>
  <c r="D1469" i="9"/>
  <c r="Q1469" i="9" l="1"/>
  <c r="F1469" i="9"/>
  <c r="G1469" i="9" l="1"/>
  <c r="R1469" i="9"/>
  <c r="H1469" i="9" l="1"/>
  <c r="I1469" i="9" s="1"/>
  <c r="L1470" i="9"/>
  <c r="M1470" i="9" l="1"/>
  <c r="O1470" i="9"/>
  <c r="E1470" i="9" s="1"/>
  <c r="B1470" i="9"/>
  <c r="C1470" i="9" l="1"/>
  <c r="N1470" i="9"/>
  <c r="D1470" i="9" l="1"/>
  <c r="P1470" i="9"/>
  <c r="Q1470" i="9" l="1"/>
  <c r="F1470" i="9"/>
  <c r="G1470" i="9" l="1"/>
  <c r="R1470" i="9"/>
  <c r="H1470" i="9" l="1"/>
  <c r="I1470" i="9" s="1"/>
  <c r="L1471" i="9"/>
  <c r="M1471" i="9" l="1"/>
  <c r="B1471" i="9"/>
  <c r="O1471" i="9"/>
  <c r="E1471" i="9" s="1"/>
  <c r="C1471" i="9" l="1"/>
  <c r="N1471" i="9"/>
  <c r="D1471" i="9" l="1"/>
  <c r="P1471" i="9"/>
  <c r="Q1471" i="9" l="1"/>
  <c r="F1471" i="9"/>
  <c r="G1471" i="9" l="1"/>
  <c r="R1471" i="9"/>
  <c r="H1471" i="9" l="1"/>
  <c r="I1471" i="9" s="1"/>
  <c r="L1472" i="9"/>
  <c r="M1472" i="9" l="1"/>
  <c r="B1472" i="9"/>
  <c r="O1472" i="9"/>
  <c r="E1472" i="9" s="1"/>
  <c r="C1472" i="9" l="1"/>
  <c r="N1472" i="9"/>
  <c r="P1472" i="9" l="1"/>
  <c r="D1472" i="9"/>
  <c r="Q1472" i="9" l="1"/>
  <c r="F1472" i="9"/>
  <c r="G1472" i="9" l="1"/>
  <c r="R1472" i="9"/>
  <c r="H1472" i="9" l="1"/>
  <c r="I1472" i="9" s="1"/>
  <c r="L1473" i="9"/>
  <c r="M1473" i="9" l="1"/>
  <c r="B1473" i="9"/>
  <c r="O1473" i="9"/>
  <c r="E1473" i="9" s="1"/>
  <c r="C1473" i="9" l="1"/>
  <c r="N1473" i="9"/>
  <c r="P1473" i="9" l="1"/>
  <c r="D1473" i="9"/>
  <c r="Q1473" i="9" l="1"/>
  <c r="F1473" i="9"/>
  <c r="G1473" i="9" l="1"/>
  <c r="R1473" i="9"/>
  <c r="H1473" i="9" l="1"/>
  <c r="I1473" i="9" s="1"/>
  <c r="L1474" i="9"/>
  <c r="M1474" i="9" l="1"/>
  <c r="B1474" i="9"/>
  <c r="O1474" i="9"/>
  <c r="E1474" i="9" s="1"/>
  <c r="C1474" i="9" l="1"/>
  <c r="N1474" i="9"/>
  <c r="D1474" i="9" l="1"/>
  <c r="P1474" i="9"/>
  <c r="Q1474" i="9" l="1"/>
  <c r="F1474" i="9"/>
  <c r="G1474" i="9" l="1"/>
  <c r="R1474" i="9"/>
  <c r="H1474" i="9" l="1"/>
  <c r="I1474" i="9" s="1"/>
  <c r="L1475" i="9"/>
  <c r="M1475" i="9" l="1"/>
  <c r="O1475" i="9"/>
  <c r="E1475" i="9" s="1"/>
  <c r="B1475" i="9"/>
  <c r="C1475" i="9" l="1"/>
  <c r="N1475" i="9"/>
  <c r="D1475" i="9" l="1"/>
  <c r="P1475" i="9"/>
  <c r="Q1475" i="9" l="1"/>
  <c r="F1475" i="9"/>
  <c r="G1475" i="9" l="1"/>
  <c r="R1475" i="9"/>
  <c r="H1475" i="9" l="1"/>
  <c r="I1475" i="9" s="1"/>
  <c r="L1476" i="9"/>
  <c r="M1476" i="9" l="1"/>
  <c r="O1476" i="9"/>
  <c r="E1476" i="9" s="1"/>
  <c r="B1476" i="9"/>
  <c r="C1476" i="9" l="1"/>
  <c r="N1476" i="9"/>
  <c r="P1476" i="9" l="1"/>
  <c r="D1476" i="9"/>
  <c r="Q1476" i="9" l="1"/>
  <c r="F1476" i="9"/>
  <c r="G1476" i="9" l="1"/>
  <c r="R1476" i="9"/>
  <c r="H1476" i="9" l="1"/>
  <c r="I1476" i="9" s="1"/>
  <c r="L1477" i="9"/>
  <c r="M1477" i="9" l="1"/>
  <c r="B1477" i="9"/>
  <c r="O1477" i="9"/>
  <c r="E1477" i="9" s="1"/>
  <c r="C1477" i="9" l="1"/>
  <c r="N1477" i="9"/>
  <c r="P1477" i="9" l="1"/>
  <c r="D1477" i="9"/>
  <c r="Q1477" i="9" l="1"/>
  <c r="F1477" i="9"/>
  <c r="G1477" i="9" l="1"/>
  <c r="R1477" i="9"/>
  <c r="H1477" i="9" l="1"/>
  <c r="I1477" i="9" s="1"/>
  <c r="L1478" i="9"/>
  <c r="M1478" i="9" l="1"/>
  <c r="B1478" i="9"/>
  <c r="O1478" i="9"/>
  <c r="E1478" i="9" s="1"/>
  <c r="C1478" i="9" l="1"/>
  <c r="N1478" i="9"/>
  <c r="D1478" i="9" l="1"/>
  <c r="P1478" i="9"/>
  <c r="Q1478" i="9" l="1"/>
  <c r="F1478" i="9"/>
  <c r="G1478" i="9" l="1"/>
  <c r="R1478" i="9"/>
  <c r="H1478" i="9" l="1"/>
  <c r="I1478" i="9" s="1"/>
  <c r="L1479" i="9"/>
  <c r="M1479" i="9" l="1"/>
  <c r="B1479" i="9"/>
  <c r="O1479" i="9"/>
  <c r="E1479" i="9" s="1"/>
  <c r="C1479" i="9" l="1"/>
  <c r="N1479" i="9"/>
  <c r="D1479" i="9" l="1"/>
  <c r="P1479" i="9"/>
  <c r="Q1479" i="9" l="1"/>
  <c r="F1479" i="9"/>
  <c r="G1479" i="9" l="1"/>
  <c r="R1479" i="9"/>
  <c r="H1479" i="9" l="1"/>
  <c r="I1479" i="9" s="1"/>
  <c r="L1480" i="9"/>
  <c r="M1480" i="9" l="1"/>
  <c r="B1480" i="9"/>
  <c r="O1480" i="9"/>
  <c r="E1480" i="9" s="1"/>
  <c r="C1480" i="9" l="1"/>
  <c r="N1480" i="9"/>
  <c r="P1480" i="9" l="1"/>
  <c r="D1480" i="9"/>
  <c r="Q1480" i="9" l="1"/>
  <c r="F1480" i="9"/>
  <c r="G1480" i="9" l="1"/>
  <c r="R1480" i="9"/>
  <c r="H1480" i="9" l="1"/>
  <c r="I1480" i="9" s="1"/>
  <c r="L1481" i="9"/>
  <c r="M1481" i="9" l="1"/>
  <c r="O1481" i="9"/>
  <c r="E1481" i="9" s="1"/>
  <c r="B1481" i="9"/>
  <c r="C1481" i="9" l="1"/>
  <c r="N1481" i="9"/>
  <c r="P1481" i="9" l="1"/>
  <c r="D1481" i="9"/>
  <c r="Q1481" i="9" l="1"/>
  <c r="F1481" i="9"/>
  <c r="G1481" i="9" l="1"/>
  <c r="R1481" i="9"/>
  <c r="H1481" i="9" l="1"/>
  <c r="I1481" i="9" s="1"/>
  <c r="L1482" i="9"/>
  <c r="M1482" i="9" l="1"/>
  <c r="O1482" i="9"/>
  <c r="E1482" i="9" s="1"/>
  <c r="B1482" i="9"/>
  <c r="C1482" i="9" l="1"/>
  <c r="N1482" i="9"/>
  <c r="D1482" i="9" l="1"/>
  <c r="P1482" i="9"/>
  <c r="Q1482" i="9" l="1"/>
  <c r="F1482" i="9"/>
  <c r="G1482" i="9" l="1"/>
  <c r="R1482" i="9"/>
  <c r="H1482" i="9" l="1"/>
  <c r="I1482" i="9" s="1"/>
  <c r="L1483" i="9"/>
  <c r="M1483" i="9" l="1"/>
  <c r="O1483" i="9"/>
  <c r="E1483" i="9" s="1"/>
  <c r="B1483" i="9"/>
  <c r="C1483" i="9" l="1"/>
  <c r="N1483" i="9"/>
  <c r="D1483" i="9" l="1"/>
  <c r="P1483" i="9"/>
  <c r="Q1483" i="9" l="1"/>
  <c r="F1483" i="9"/>
  <c r="G1483" i="9" l="1"/>
  <c r="R1483" i="9"/>
  <c r="H1483" i="9" l="1"/>
  <c r="I1483" i="9" s="1"/>
  <c r="L1484" i="9"/>
  <c r="M1484" i="9" l="1"/>
  <c r="O1484" i="9"/>
  <c r="E1484" i="9" s="1"/>
  <c r="B1484" i="9"/>
  <c r="C1484" i="9" l="1"/>
  <c r="N1484" i="9"/>
  <c r="P1484" i="9" l="1"/>
  <c r="D1484" i="9"/>
  <c r="Q1484" i="9" l="1"/>
  <c r="F1484" i="9"/>
  <c r="G1484" i="9" l="1"/>
  <c r="R1484" i="9"/>
  <c r="H1484" i="9" l="1"/>
  <c r="I1484" i="9" s="1"/>
  <c r="L1485" i="9"/>
  <c r="M1485" i="9" l="1"/>
  <c r="B1485" i="9"/>
  <c r="O1485" i="9"/>
  <c r="E1485" i="9" s="1"/>
  <c r="C1485" i="9" l="1"/>
  <c r="N1485" i="9"/>
  <c r="P1485" i="9" l="1"/>
  <c r="D1485" i="9"/>
  <c r="Q1485" i="9" l="1"/>
  <c r="F1485" i="9"/>
  <c r="G1485" i="9" l="1"/>
  <c r="R1485" i="9"/>
  <c r="H1485" i="9" l="1"/>
  <c r="I1485" i="9" s="1"/>
  <c r="L1486" i="9"/>
  <c r="M1486" i="9" l="1"/>
  <c r="B1486" i="9"/>
  <c r="O1486" i="9"/>
  <c r="E1486" i="9" s="1"/>
  <c r="C1486" i="9" l="1"/>
  <c r="N1486" i="9"/>
  <c r="D1486" i="9" l="1"/>
  <c r="P1486" i="9"/>
  <c r="Q1486" i="9" l="1"/>
  <c r="F1486" i="9"/>
  <c r="G1486" i="9" l="1"/>
  <c r="R1486" i="9"/>
  <c r="H1486" i="9" l="1"/>
  <c r="I1486" i="9" s="1"/>
  <c r="L1487" i="9"/>
  <c r="M1487" i="9" l="1"/>
  <c r="O1487" i="9"/>
  <c r="E1487" i="9" s="1"/>
  <c r="B1487" i="9"/>
  <c r="C1487" i="9" l="1"/>
  <c r="N1487" i="9"/>
  <c r="D1487" i="9" l="1"/>
  <c r="P1487" i="9"/>
  <c r="Q1487" i="9" l="1"/>
  <c r="F1487" i="9"/>
  <c r="G1487" i="9" l="1"/>
  <c r="R1487" i="9"/>
  <c r="H1487" i="9" l="1"/>
  <c r="I1487" i="9" s="1"/>
  <c r="L1488" i="9"/>
  <c r="M1488" i="9" l="1"/>
  <c r="O1488" i="9"/>
  <c r="E1488" i="9" s="1"/>
  <c r="B1488" i="9"/>
  <c r="C1488" i="9" l="1"/>
  <c r="N1488" i="9"/>
  <c r="P1488" i="9" l="1"/>
  <c r="D1488" i="9"/>
  <c r="Q1488" i="9" l="1"/>
  <c r="F1488" i="9"/>
  <c r="G1488" i="9" l="1"/>
  <c r="R1488" i="9"/>
  <c r="H1488" i="9" l="1"/>
  <c r="I1488" i="9" s="1"/>
  <c r="L1489" i="9"/>
  <c r="M1489" i="9" l="1"/>
  <c r="B1489" i="9"/>
  <c r="O1489" i="9"/>
  <c r="E1489" i="9" s="1"/>
  <c r="C1489" i="9" l="1"/>
  <c r="N1489" i="9"/>
  <c r="P1489" i="9" l="1"/>
  <c r="D1489" i="9"/>
  <c r="Q1489" i="9" l="1"/>
  <c r="F1489" i="9"/>
  <c r="G1489" i="9" l="1"/>
  <c r="R1489" i="9"/>
  <c r="H1489" i="9" l="1"/>
  <c r="I1489" i="9" s="1"/>
  <c r="L1490" i="9"/>
  <c r="M1490" i="9" l="1"/>
  <c r="O1490" i="9"/>
  <c r="E1490" i="9" s="1"/>
  <c r="B1490" i="9"/>
  <c r="C1490" i="9" l="1"/>
  <c r="N1490" i="9"/>
  <c r="D1490" i="9" l="1"/>
  <c r="P1490" i="9"/>
  <c r="Q1490" i="9" l="1"/>
  <c r="F1490" i="9"/>
  <c r="G1490" i="9" l="1"/>
  <c r="R1490" i="9"/>
  <c r="H1490" i="9" l="1"/>
  <c r="I1490" i="9" s="1"/>
  <c r="L1491" i="9"/>
  <c r="M1491" i="9" l="1"/>
  <c r="B1491" i="9"/>
  <c r="O1491" i="9"/>
  <c r="E1491" i="9" s="1"/>
  <c r="C1491" i="9" l="1"/>
  <c r="N1491" i="9"/>
  <c r="D1491" i="9" l="1"/>
  <c r="P1491" i="9"/>
  <c r="Q1491" i="9" l="1"/>
  <c r="F1491" i="9"/>
  <c r="G1491" i="9" l="1"/>
  <c r="R1491" i="9"/>
  <c r="H1491" i="9" l="1"/>
  <c r="I1491" i="9" s="1"/>
  <c r="L1492" i="9"/>
  <c r="M1492" i="9" l="1"/>
  <c r="B1492" i="9"/>
  <c r="O1492" i="9"/>
  <c r="E1492" i="9" s="1"/>
  <c r="C1492" i="9" l="1"/>
  <c r="N1492" i="9"/>
  <c r="P1492" i="9" l="1"/>
  <c r="D1492" i="9"/>
  <c r="Q1492" i="9" l="1"/>
  <c r="F1492" i="9"/>
  <c r="G1492" i="9" l="1"/>
  <c r="R1492" i="9"/>
  <c r="H1492" i="9" l="1"/>
  <c r="I1492" i="9" s="1"/>
  <c r="L1493" i="9"/>
  <c r="M1493" i="9" l="1"/>
  <c r="B1493" i="9"/>
  <c r="O1493" i="9"/>
  <c r="E1493" i="9" s="1"/>
  <c r="C1493" i="9" l="1"/>
  <c r="N1493" i="9"/>
  <c r="P1493" i="9" l="1"/>
  <c r="D1493" i="9"/>
  <c r="Q1493" i="9" l="1"/>
  <c r="F1493" i="9"/>
  <c r="G1493" i="9" l="1"/>
  <c r="R1493" i="9"/>
  <c r="H1493" i="9" l="1"/>
  <c r="I1493" i="9" s="1"/>
  <c r="L1494" i="9"/>
  <c r="M1494" i="9" l="1"/>
  <c r="B1494" i="9"/>
  <c r="O1494" i="9"/>
  <c r="E1494" i="9" s="1"/>
  <c r="C1494" i="9" l="1"/>
  <c r="N1494" i="9"/>
  <c r="D1494" i="9" l="1"/>
  <c r="P1494" i="9"/>
  <c r="Q1494" i="9" l="1"/>
  <c r="F1494" i="9"/>
  <c r="G1494" i="9" l="1"/>
  <c r="R1494" i="9"/>
  <c r="H1494" i="9" l="1"/>
  <c r="I1494" i="9" s="1"/>
  <c r="L1495" i="9"/>
  <c r="M1495" i="9" l="1"/>
  <c r="O1495" i="9"/>
  <c r="E1495" i="9" s="1"/>
  <c r="B1495" i="9"/>
  <c r="C1495" i="9" l="1"/>
  <c r="N1495" i="9"/>
  <c r="D1495" i="9" l="1"/>
  <c r="P1495" i="9"/>
  <c r="Q1495" i="9" l="1"/>
  <c r="F1495" i="9"/>
  <c r="G1495" i="9" l="1"/>
  <c r="R1495" i="9"/>
  <c r="H1495" i="9" l="1"/>
  <c r="I1495" i="9" s="1"/>
  <c r="L1496" i="9"/>
  <c r="M1496" i="9" l="1"/>
  <c r="B1496" i="9"/>
  <c r="O1496" i="9"/>
  <c r="E1496" i="9" s="1"/>
  <c r="C1496" i="9" l="1"/>
  <c r="N1496" i="9"/>
  <c r="P1496" i="9" l="1"/>
  <c r="D1496" i="9"/>
  <c r="Q1496" i="9" l="1"/>
  <c r="F1496" i="9"/>
  <c r="G1496" i="9" l="1"/>
  <c r="R1496" i="9"/>
  <c r="H1496" i="9" l="1"/>
  <c r="I1496" i="9" s="1"/>
  <c r="L1497" i="9"/>
  <c r="M1497" i="9" l="1"/>
  <c r="B1497" i="9"/>
  <c r="O1497" i="9"/>
  <c r="E1497" i="9" s="1"/>
  <c r="C1497" i="9" l="1"/>
  <c r="N1497" i="9"/>
  <c r="P1497" i="9" l="1"/>
  <c r="D1497" i="9"/>
  <c r="Q1497" i="9" l="1"/>
  <c r="F1497" i="9"/>
  <c r="G1497" i="9" l="1"/>
  <c r="R1497" i="9"/>
  <c r="H1497" i="9" l="1"/>
  <c r="I1497" i="9" s="1"/>
  <c r="L1498" i="9"/>
  <c r="M1498" i="9" l="1"/>
  <c r="B1498" i="9"/>
  <c r="O1498" i="9"/>
  <c r="E1498" i="9" s="1"/>
  <c r="N1498" i="9" l="1"/>
  <c r="C1498" i="9"/>
  <c r="P1498" i="9" l="1"/>
  <c r="D1498" i="9"/>
  <c r="F1498" i="9" l="1"/>
  <c r="Q1498" i="9"/>
  <c r="R1498" i="9" l="1"/>
  <c r="G1498" i="9"/>
  <c r="H1498" i="9" l="1"/>
  <c r="I1498" i="9" s="1"/>
  <c r="L1499" i="9"/>
  <c r="B1499" i="9" l="1"/>
  <c r="O1499" i="9"/>
  <c r="E1499" i="9" s="1"/>
  <c r="M1499" i="9"/>
  <c r="N1499" i="9" l="1"/>
  <c r="C1499" i="9"/>
  <c r="P1499" i="9" l="1"/>
  <c r="D1499" i="9"/>
  <c r="F1499" i="9" l="1"/>
  <c r="Q1499" i="9"/>
  <c r="R1499" i="9" l="1"/>
  <c r="G1499" i="9"/>
  <c r="H1499" i="9" l="1"/>
  <c r="I1499" i="9" s="1"/>
  <c r="L1500" i="9"/>
  <c r="B1500" i="9" l="1"/>
  <c r="O1500" i="9"/>
  <c r="E1500" i="9" s="1"/>
  <c r="M1500" i="9"/>
  <c r="N1500" i="9" l="1"/>
  <c r="C1500" i="9"/>
  <c r="D1500" i="9" l="1"/>
  <c r="P1500" i="9"/>
  <c r="F1500" i="9" l="1"/>
  <c r="Q1500" i="9"/>
  <c r="R1500" i="9" l="1"/>
  <c r="G1500" i="9"/>
  <c r="H1500" i="9" l="1"/>
  <c r="I1500" i="9" s="1"/>
  <c r="L1501" i="9"/>
  <c r="B1501" i="9" l="1"/>
  <c r="O1501" i="9"/>
  <c r="E1501" i="9" s="1"/>
  <c r="M1501" i="9"/>
  <c r="N1501" i="9" l="1"/>
  <c r="C1501" i="9"/>
  <c r="D1501" i="9" l="1"/>
  <c r="P1501" i="9"/>
  <c r="F1501" i="9" l="1"/>
  <c r="Q1501" i="9"/>
  <c r="R1501" i="9" l="1"/>
  <c r="G1501" i="9"/>
  <c r="H1501" i="9" l="1"/>
  <c r="I1501" i="9" s="1"/>
  <c r="L1502" i="9"/>
  <c r="B1502" i="9" l="1"/>
  <c r="O1502" i="9"/>
  <c r="E1502" i="9" s="1"/>
  <c r="M1502" i="9"/>
  <c r="N1502" i="9" l="1"/>
  <c r="C1502" i="9"/>
  <c r="P1502" i="9" l="1"/>
  <c r="D1502" i="9"/>
  <c r="F1502" i="9" l="1"/>
  <c r="Q1502" i="9"/>
  <c r="R1502" i="9" l="1"/>
  <c r="G1502" i="9"/>
  <c r="H1502" i="9" l="1"/>
  <c r="I1502" i="9" s="1"/>
  <c r="L1503" i="9"/>
  <c r="B1503" i="9" l="1"/>
  <c r="O1503" i="9"/>
  <c r="E1503" i="9" s="1"/>
  <c r="M1503" i="9"/>
  <c r="N1503" i="9" l="1"/>
  <c r="C1503" i="9"/>
  <c r="D1503" i="9" l="1"/>
  <c r="P1503" i="9"/>
  <c r="Q1503" i="9" l="1"/>
  <c r="F1503" i="9"/>
  <c r="G1503" i="9" l="1"/>
  <c r="R1503" i="9"/>
  <c r="H1503" i="9" l="1"/>
  <c r="I1503" i="9" s="1"/>
  <c r="L1504" i="9"/>
  <c r="B1504" i="9" l="1"/>
  <c r="O1504" i="9"/>
  <c r="E1504" i="9" s="1"/>
  <c r="M1504" i="9"/>
  <c r="N1504" i="9" l="1"/>
  <c r="C1504" i="9"/>
  <c r="D1504" i="9" l="1"/>
  <c r="P1504" i="9"/>
  <c r="F1504" i="9" l="1"/>
  <c r="Q1504" i="9"/>
  <c r="R1504" i="9" l="1"/>
  <c r="G1504" i="9"/>
  <c r="H1504" i="9" l="1"/>
  <c r="I1504" i="9" s="1"/>
  <c r="L1505" i="9"/>
  <c r="B1505" i="9" l="1"/>
  <c r="O1505" i="9"/>
  <c r="E1505" i="9" s="1"/>
  <c r="M1505" i="9"/>
  <c r="C1505" i="9" l="1"/>
  <c r="N1505" i="9"/>
  <c r="P1505" i="9" l="1"/>
  <c r="D1505" i="9"/>
  <c r="Q1505" i="9" l="1"/>
  <c r="F1505" i="9"/>
  <c r="G1505" i="9" l="1"/>
  <c r="R1505" i="9"/>
  <c r="H1505" i="9" l="1"/>
  <c r="I1505" i="9" s="1"/>
  <c r="L1506" i="9"/>
  <c r="M1506" i="9" l="1"/>
  <c r="B1506" i="9"/>
  <c r="O1506" i="9"/>
  <c r="E1506" i="9" s="1"/>
  <c r="C1506" i="9" l="1"/>
  <c r="N1506" i="9"/>
  <c r="D1506" i="9" l="1"/>
  <c r="P1506" i="9"/>
  <c r="Q1506" i="9" l="1"/>
  <c r="F1506" i="9"/>
  <c r="G1506" i="9" l="1"/>
  <c r="R1506" i="9"/>
  <c r="H1506" i="9" l="1"/>
  <c r="I1506" i="9" s="1"/>
  <c r="L1507" i="9"/>
  <c r="M1507" i="9" l="1"/>
  <c r="B1507" i="9"/>
  <c r="O1507" i="9"/>
  <c r="E1507" i="9" s="1"/>
  <c r="C1507" i="9" l="1"/>
  <c r="N1507" i="9"/>
  <c r="D1507" i="9" l="1"/>
  <c r="P1507" i="9"/>
  <c r="Q1507" i="9" l="1"/>
  <c r="F1507" i="9"/>
  <c r="G1507" i="9" l="1"/>
  <c r="R1507" i="9"/>
  <c r="H1507" i="9" l="1"/>
  <c r="I1507" i="9" s="1"/>
  <c r="L1508" i="9"/>
  <c r="M1508" i="9" l="1"/>
  <c r="B1508" i="9"/>
  <c r="O1508" i="9"/>
  <c r="E1508" i="9" s="1"/>
  <c r="C1508" i="9" l="1"/>
  <c r="N1508" i="9"/>
  <c r="P1508" i="9" l="1"/>
  <c r="D1508" i="9"/>
  <c r="Q1508" i="9" l="1"/>
  <c r="F1508" i="9"/>
  <c r="G1508" i="9" l="1"/>
  <c r="R1508" i="9"/>
  <c r="H1508" i="9" l="1"/>
  <c r="I1508" i="9" s="1"/>
  <c r="L1509" i="9"/>
  <c r="M1509" i="9" l="1"/>
  <c r="B1509" i="9"/>
  <c r="O1509" i="9"/>
  <c r="E1509" i="9" s="1"/>
  <c r="C1509" i="9" l="1"/>
  <c r="N1509" i="9"/>
  <c r="P1509" i="9" l="1"/>
  <c r="D1509" i="9"/>
  <c r="Q1509" i="9" l="1"/>
  <c r="F1509" i="9"/>
  <c r="G1509" i="9" l="1"/>
  <c r="R1509" i="9"/>
  <c r="H1509" i="9" l="1"/>
  <c r="I1509" i="9" s="1"/>
  <c r="L1510" i="9"/>
  <c r="M1510" i="9" l="1"/>
  <c r="B1510" i="9"/>
  <c r="O1510" i="9"/>
  <c r="E1510" i="9" s="1"/>
  <c r="C1510" i="9" l="1"/>
  <c r="N1510" i="9"/>
  <c r="D1510" i="9" l="1"/>
  <c r="P1510" i="9"/>
  <c r="Q1510" i="9" l="1"/>
  <c r="F1510" i="9"/>
  <c r="G1510" i="9" l="1"/>
  <c r="R1510" i="9"/>
  <c r="H1510" i="9" l="1"/>
  <c r="I1510" i="9" s="1"/>
  <c r="L1511" i="9"/>
  <c r="M1511" i="9" l="1"/>
  <c r="B1511" i="9"/>
  <c r="O1511" i="9"/>
  <c r="E1511" i="9" s="1"/>
  <c r="C1511" i="9" l="1"/>
  <c r="N1511" i="9"/>
  <c r="D1511" i="9" l="1"/>
  <c r="P1511" i="9"/>
  <c r="Q1511" i="9" l="1"/>
  <c r="F1511" i="9"/>
  <c r="G1511" i="9" l="1"/>
  <c r="R1511" i="9"/>
  <c r="H1511" i="9" l="1"/>
  <c r="I1511" i="9" s="1"/>
  <c r="L1512" i="9"/>
  <c r="M1512" i="9" l="1"/>
  <c r="B1512" i="9"/>
  <c r="O1512" i="9"/>
  <c r="E1512" i="9" s="1"/>
  <c r="C1512" i="9" l="1"/>
  <c r="N1512" i="9"/>
  <c r="P1512" i="9" l="1"/>
  <c r="D1512" i="9"/>
  <c r="Q1512" i="9" l="1"/>
  <c r="F1512" i="9"/>
  <c r="G1512" i="9" l="1"/>
  <c r="R1512" i="9"/>
  <c r="H1512" i="9" l="1"/>
  <c r="I1512" i="9" s="1"/>
  <c r="L1513" i="9"/>
  <c r="M1513" i="9" l="1"/>
  <c r="B1513" i="9"/>
  <c r="O1513" i="9"/>
  <c r="E1513" i="9" s="1"/>
  <c r="C1513" i="9" l="1"/>
  <c r="N1513" i="9"/>
  <c r="P1513" i="9" l="1"/>
  <c r="D1513" i="9"/>
  <c r="Q1513" i="9" l="1"/>
  <c r="F1513" i="9"/>
  <c r="G1513" i="9" l="1"/>
  <c r="R1513" i="9"/>
  <c r="H1513" i="9" l="1"/>
  <c r="I1513" i="9" s="1"/>
  <c r="L1514" i="9"/>
  <c r="M1514" i="9" l="1"/>
  <c r="B1514" i="9"/>
  <c r="O1514" i="9"/>
  <c r="E1514" i="9" s="1"/>
  <c r="C1514" i="9" l="1"/>
  <c r="N1514" i="9"/>
  <c r="D1514" i="9" l="1"/>
  <c r="P1514" i="9"/>
  <c r="Q1514" i="9" l="1"/>
  <c r="F1514" i="9"/>
  <c r="G1514" i="9" l="1"/>
  <c r="R1514" i="9"/>
  <c r="H1514" i="9" l="1"/>
  <c r="I1514" i="9" s="1"/>
  <c r="L1515" i="9"/>
  <c r="M1515" i="9" l="1"/>
  <c r="B1515" i="9"/>
  <c r="O1515" i="9"/>
  <c r="E1515" i="9" s="1"/>
  <c r="C1515" i="9" l="1"/>
  <c r="N1515" i="9"/>
  <c r="D1515" i="9" l="1"/>
  <c r="P1515" i="9"/>
  <c r="Q1515" i="9" l="1"/>
  <c r="F1515" i="9"/>
  <c r="G1515" i="9" l="1"/>
  <c r="R1515" i="9"/>
  <c r="H1515" i="9" l="1"/>
  <c r="I1515" i="9" s="1"/>
  <c r="L1516" i="9"/>
  <c r="M1516" i="9" l="1"/>
  <c r="B1516" i="9"/>
  <c r="O1516" i="9"/>
  <c r="E1516" i="9" s="1"/>
  <c r="C1516" i="9" l="1"/>
  <c r="N1516" i="9"/>
  <c r="P1516" i="9" l="1"/>
  <c r="D1516" i="9"/>
  <c r="Q1516" i="9" l="1"/>
  <c r="F1516" i="9"/>
  <c r="G1516" i="9" l="1"/>
  <c r="R1516" i="9"/>
  <c r="H1516" i="9" l="1"/>
  <c r="I1516" i="9" s="1"/>
  <c r="L1517" i="9"/>
  <c r="M1517" i="9" l="1"/>
  <c r="B1517" i="9"/>
  <c r="O1517" i="9"/>
  <c r="E1517" i="9" s="1"/>
  <c r="C1517" i="9" l="1"/>
  <c r="N1517" i="9"/>
  <c r="P1517" i="9" l="1"/>
  <c r="D1517" i="9"/>
  <c r="Q1517" i="9" l="1"/>
  <c r="F1517" i="9"/>
  <c r="G1517" i="9" l="1"/>
  <c r="R1517" i="9"/>
  <c r="H1517" i="9" l="1"/>
  <c r="I1517" i="9" s="1"/>
  <c r="L1518" i="9"/>
  <c r="M1518" i="9" l="1"/>
  <c r="B1518" i="9"/>
  <c r="O1518" i="9"/>
  <c r="E1518" i="9" s="1"/>
  <c r="C1518" i="9" l="1"/>
  <c r="N1518" i="9"/>
  <c r="D1518" i="9" l="1"/>
  <c r="P1518" i="9"/>
  <c r="Q1518" i="9" l="1"/>
  <c r="F1518" i="9"/>
  <c r="G1518" i="9" l="1"/>
  <c r="R1518" i="9"/>
  <c r="H1518" i="9" l="1"/>
  <c r="I1518" i="9" s="1"/>
  <c r="L1519" i="9"/>
  <c r="M1519" i="9" l="1"/>
  <c r="B1519" i="9"/>
  <c r="O1519" i="9"/>
  <c r="E1519" i="9" s="1"/>
  <c r="C1519" i="9" l="1"/>
  <c r="N1519" i="9"/>
  <c r="D1519" i="9" l="1"/>
  <c r="P1519" i="9"/>
  <c r="Q1519" i="9" l="1"/>
  <c r="F1519" i="9"/>
  <c r="G1519" i="9" l="1"/>
  <c r="R1519" i="9"/>
  <c r="H1519" i="9" l="1"/>
  <c r="I1519" i="9" s="1"/>
  <c r="L1520" i="9"/>
  <c r="M1520" i="9" l="1"/>
  <c r="B1520" i="9"/>
  <c r="O1520" i="9"/>
  <c r="E1520" i="9" s="1"/>
  <c r="C1520" i="9" l="1"/>
  <c r="N1520" i="9"/>
  <c r="P1520" i="9" l="1"/>
  <c r="D1520" i="9"/>
  <c r="Q1520" i="9" l="1"/>
  <c r="F1520" i="9"/>
  <c r="G1520" i="9" l="1"/>
  <c r="R1520" i="9"/>
  <c r="H1520" i="9" l="1"/>
  <c r="I1520" i="9" s="1"/>
  <c r="L1521" i="9"/>
  <c r="M1521" i="9" l="1"/>
  <c r="O1521" i="9"/>
  <c r="E1521" i="9" s="1"/>
  <c r="B1521" i="9"/>
  <c r="C1521" i="9" l="1"/>
  <c r="N1521" i="9"/>
  <c r="P1521" i="9" l="1"/>
  <c r="D1521" i="9"/>
  <c r="Q1521" i="9" l="1"/>
  <c r="F1521" i="9"/>
  <c r="G1521" i="9" l="1"/>
  <c r="R1521" i="9"/>
  <c r="H1521" i="9" l="1"/>
  <c r="I1521" i="9" s="1"/>
  <c r="L1522" i="9"/>
  <c r="M1522" i="9" l="1"/>
  <c r="B1522" i="9"/>
  <c r="O1522" i="9"/>
  <c r="E1522" i="9" s="1"/>
  <c r="C1522" i="9" l="1"/>
  <c r="N1522" i="9"/>
  <c r="D1522" i="9" l="1"/>
  <c r="P1522" i="9"/>
  <c r="Q1522" i="9" l="1"/>
  <c r="F1522" i="9"/>
  <c r="G1522" i="9" l="1"/>
  <c r="R1522" i="9"/>
  <c r="H1522" i="9" l="1"/>
  <c r="I1522" i="9" s="1"/>
  <c r="L1523" i="9"/>
  <c r="M1523" i="9" l="1"/>
  <c r="B1523" i="9"/>
  <c r="O1523" i="9"/>
  <c r="E1523" i="9" s="1"/>
  <c r="C1523" i="9" l="1"/>
  <c r="N1523" i="9"/>
  <c r="D1523" i="9" l="1"/>
  <c r="P1523" i="9"/>
  <c r="Q1523" i="9" l="1"/>
  <c r="F1523" i="9"/>
  <c r="G1523" i="9" l="1"/>
  <c r="R1523" i="9"/>
  <c r="H1523" i="9" l="1"/>
  <c r="I1523" i="9" s="1"/>
  <c r="L1524" i="9"/>
  <c r="M1524" i="9" l="1"/>
  <c r="B1524" i="9"/>
  <c r="O1524" i="9"/>
  <c r="E1524" i="9" s="1"/>
  <c r="C1524" i="9" l="1"/>
  <c r="N1524" i="9"/>
  <c r="P1524" i="9" l="1"/>
  <c r="D1524" i="9"/>
  <c r="Q1524" i="9" l="1"/>
  <c r="F1524" i="9"/>
  <c r="G1524" i="9" l="1"/>
  <c r="R1524" i="9"/>
  <c r="H1524" i="9" l="1"/>
  <c r="I1524" i="9" s="1"/>
  <c r="L1525" i="9"/>
  <c r="M1525" i="9" l="1"/>
  <c r="B1525" i="9"/>
  <c r="O1525" i="9"/>
  <c r="E1525" i="9" s="1"/>
  <c r="C1525" i="9" l="1"/>
  <c r="N1525" i="9"/>
  <c r="P1525" i="9" l="1"/>
  <c r="D1525" i="9"/>
  <c r="Q1525" i="9" l="1"/>
  <c r="F1525" i="9"/>
  <c r="G1525" i="9" l="1"/>
  <c r="R1525" i="9"/>
  <c r="H1525" i="9" l="1"/>
  <c r="I1525" i="9" s="1"/>
  <c r="L1526" i="9"/>
  <c r="M1526" i="9" l="1"/>
  <c r="B1526" i="9"/>
  <c r="O1526" i="9"/>
  <c r="E1526" i="9" s="1"/>
  <c r="C1526" i="9" l="1"/>
  <c r="N1526" i="9"/>
  <c r="D1526" i="9" l="1"/>
  <c r="P1526" i="9"/>
  <c r="Q1526" i="9" l="1"/>
  <c r="F1526" i="9"/>
  <c r="G1526" i="9" l="1"/>
  <c r="R1526" i="9"/>
  <c r="H1526" i="9" l="1"/>
  <c r="I1526" i="9" s="1"/>
  <c r="L1527" i="9"/>
  <c r="M1527" i="9" l="1"/>
  <c r="B1527" i="9"/>
  <c r="O1527" i="9"/>
  <c r="E1527" i="9" s="1"/>
  <c r="C1527" i="9" l="1"/>
  <c r="N1527" i="9"/>
  <c r="D1527" i="9" l="1"/>
  <c r="P1527" i="9"/>
  <c r="Q1527" i="9" l="1"/>
  <c r="F1527" i="9"/>
  <c r="G1527" i="9" l="1"/>
  <c r="R1527" i="9"/>
  <c r="H1527" i="9" l="1"/>
  <c r="I1527" i="9" s="1"/>
  <c r="L1528" i="9"/>
  <c r="M1528" i="9" l="1"/>
  <c r="B1528" i="9"/>
  <c r="O1528" i="9"/>
  <c r="E1528" i="9" s="1"/>
  <c r="C1528" i="9" l="1"/>
  <c r="N1528" i="9"/>
  <c r="P1528" i="9" l="1"/>
  <c r="D1528" i="9"/>
  <c r="Q1528" i="9" l="1"/>
  <c r="F1528" i="9"/>
  <c r="G1528" i="9" l="1"/>
  <c r="R1528" i="9"/>
  <c r="H1528" i="9" l="1"/>
  <c r="I1528" i="9" s="1"/>
  <c r="L1529" i="9"/>
  <c r="M1529" i="9" l="1"/>
  <c r="B1529" i="9"/>
  <c r="O1529" i="9"/>
  <c r="E1529" i="9" s="1"/>
  <c r="C1529" i="9" l="1"/>
  <c r="N1529" i="9"/>
  <c r="P1529" i="9" l="1"/>
  <c r="D1529" i="9"/>
  <c r="Q1529" i="9" l="1"/>
  <c r="F1529" i="9"/>
  <c r="G1529" i="9" l="1"/>
  <c r="R1529" i="9"/>
  <c r="H1529" i="9" l="1"/>
  <c r="I1529" i="9" s="1"/>
  <c r="L1530" i="9"/>
  <c r="M1530" i="9" l="1"/>
  <c r="B1530" i="9"/>
  <c r="O1530" i="9"/>
  <c r="E1530" i="9" s="1"/>
  <c r="C1530" i="9" l="1"/>
  <c r="N1530" i="9"/>
  <c r="D1530" i="9" l="1"/>
  <c r="P1530" i="9"/>
  <c r="Q1530" i="9" l="1"/>
  <c r="F1530" i="9"/>
  <c r="G1530" i="9" l="1"/>
  <c r="R1530" i="9"/>
  <c r="H1530" i="9" l="1"/>
  <c r="I1530" i="9" s="1"/>
  <c r="L1531" i="9"/>
  <c r="M1531" i="9" l="1"/>
  <c r="B1531" i="9"/>
  <c r="O1531" i="9"/>
  <c r="E1531" i="9" s="1"/>
  <c r="C1531" i="9" l="1"/>
  <c r="N1531" i="9"/>
  <c r="D1531" i="9" l="1"/>
  <c r="P1531" i="9"/>
  <c r="Q1531" i="9" l="1"/>
  <c r="F1531" i="9"/>
  <c r="G1531" i="9" l="1"/>
  <c r="R1531" i="9"/>
  <c r="H1531" i="9" l="1"/>
  <c r="I1531" i="9" s="1"/>
  <c r="L1532" i="9"/>
  <c r="M1532" i="9" l="1"/>
  <c r="B1532" i="9"/>
  <c r="O1532" i="9"/>
  <c r="E1532" i="9" s="1"/>
  <c r="C1532" i="9" l="1"/>
  <c r="N1532" i="9"/>
  <c r="P1532" i="9" l="1"/>
  <c r="D1532" i="9"/>
  <c r="Q1532" i="9" l="1"/>
  <c r="F1532" i="9"/>
  <c r="G1532" i="9" l="1"/>
  <c r="R1532" i="9"/>
  <c r="H1532" i="9" l="1"/>
  <c r="I1532" i="9" s="1"/>
  <c r="L1533" i="9"/>
  <c r="M1533" i="9" l="1"/>
  <c r="B1533" i="9"/>
  <c r="O1533" i="9"/>
  <c r="E1533" i="9" s="1"/>
  <c r="C1533" i="9" l="1"/>
  <c r="N1533" i="9"/>
  <c r="P1533" i="9" l="1"/>
  <c r="D1533" i="9"/>
  <c r="Q1533" i="9" l="1"/>
  <c r="F1533" i="9"/>
  <c r="G1533" i="9" l="1"/>
  <c r="R1533" i="9"/>
  <c r="H1533" i="9" l="1"/>
  <c r="I1533" i="9" s="1"/>
  <c r="L1534" i="9"/>
  <c r="M1534" i="9" l="1"/>
  <c r="B1534" i="9"/>
  <c r="O1534" i="9"/>
  <c r="E1534" i="9" s="1"/>
  <c r="C1534" i="9" l="1"/>
  <c r="N1534" i="9"/>
  <c r="D1534" i="9" l="1"/>
  <c r="P1534" i="9"/>
  <c r="Q1534" i="9" l="1"/>
  <c r="F1534" i="9"/>
  <c r="G1534" i="9" l="1"/>
  <c r="R1534" i="9"/>
  <c r="H1534" i="9" l="1"/>
  <c r="I1534" i="9" s="1"/>
  <c r="L1535" i="9"/>
  <c r="M1535" i="9" l="1"/>
  <c r="B1535" i="9"/>
  <c r="O1535" i="9"/>
  <c r="E1535" i="9" s="1"/>
  <c r="C1535" i="9" l="1"/>
  <c r="N1535" i="9"/>
  <c r="D1535" i="9" l="1"/>
  <c r="P1535" i="9"/>
  <c r="Q1535" i="9" l="1"/>
  <c r="F1535" i="9"/>
  <c r="G1535" i="9" l="1"/>
  <c r="R1535" i="9"/>
  <c r="H1535" i="9" l="1"/>
  <c r="I1535" i="9" s="1"/>
  <c r="L1536" i="9"/>
  <c r="M1536" i="9" l="1"/>
  <c r="B1536" i="9"/>
  <c r="O1536" i="9"/>
  <c r="E1536" i="9" s="1"/>
  <c r="C1536" i="9" l="1"/>
  <c r="N1536" i="9"/>
  <c r="P1536" i="9" l="1"/>
  <c r="D1536" i="9"/>
  <c r="Q1536" i="9" l="1"/>
  <c r="F1536" i="9"/>
  <c r="G1536" i="9" l="1"/>
  <c r="R1536" i="9"/>
  <c r="H1536" i="9" l="1"/>
  <c r="I1536" i="9" s="1"/>
  <c r="L1537" i="9"/>
  <c r="M1537" i="9" l="1"/>
  <c r="B1537" i="9"/>
  <c r="O1537" i="9"/>
  <c r="E1537" i="9" s="1"/>
  <c r="C1537" i="9" l="1"/>
  <c r="N1537" i="9"/>
  <c r="P1537" i="9" l="1"/>
  <c r="D1537" i="9"/>
  <c r="Q1537" i="9" l="1"/>
  <c r="F1537" i="9"/>
  <c r="G1537" i="9" l="1"/>
  <c r="R1537" i="9"/>
  <c r="H1537" i="9" l="1"/>
  <c r="I1537" i="9" s="1"/>
  <c r="L1538" i="9"/>
  <c r="M1538" i="9" l="1"/>
  <c r="B1538" i="9"/>
  <c r="O1538" i="9"/>
  <c r="E1538" i="9" s="1"/>
  <c r="C1538" i="9" l="1"/>
  <c r="N1538" i="9"/>
  <c r="D1538" i="9" l="1"/>
  <c r="P1538" i="9"/>
  <c r="Q1538" i="9" l="1"/>
  <c r="F1538" i="9"/>
  <c r="G1538" i="9" l="1"/>
  <c r="R1538" i="9"/>
  <c r="H1538" i="9" l="1"/>
  <c r="I1538" i="9" s="1"/>
  <c r="L1539" i="9"/>
  <c r="M1539" i="9" l="1"/>
  <c r="O1539" i="9"/>
  <c r="E1539" i="9" s="1"/>
  <c r="B1539" i="9"/>
  <c r="C1539" i="9" l="1"/>
  <c r="N1539" i="9"/>
  <c r="D1539" i="9" l="1"/>
  <c r="P1539" i="9"/>
  <c r="Q1539" i="9" l="1"/>
  <c r="F1539" i="9"/>
  <c r="G1539" i="9" l="1"/>
  <c r="R1539" i="9"/>
  <c r="H1539" i="9" l="1"/>
  <c r="I1539" i="9" s="1"/>
  <c r="L1540" i="9"/>
  <c r="M1540" i="9" l="1"/>
  <c r="B1540" i="9"/>
  <c r="O1540" i="9"/>
  <c r="E1540" i="9" s="1"/>
  <c r="C1540" i="9" l="1"/>
  <c r="N1540" i="9"/>
  <c r="P1540" i="9" l="1"/>
  <c r="D1540" i="9"/>
  <c r="Q1540" i="9" l="1"/>
  <c r="F1540" i="9"/>
  <c r="G1540" i="9" l="1"/>
  <c r="R1540" i="9"/>
  <c r="H1540" i="9" l="1"/>
  <c r="I1540" i="9" s="1"/>
  <c r="L1541" i="9"/>
  <c r="M1541" i="9" l="1"/>
  <c r="B1541" i="9"/>
  <c r="O1541" i="9"/>
  <c r="E1541" i="9" s="1"/>
  <c r="C1541" i="9" l="1"/>
  <c r="N1541" i="9"/>
  <c r="P1541" i="9" l="1"/>
  <c r="D1541" i="9"/>
  <c r="Q1541" i="9" l="1"/>
  <c r="F1541" i="9"/>
  <c r="G1541" i="9" l="1"/>
  <c r="R1541" i="9"/>
  <c r="H1541" i="9" l="1"/>
  <c r="I1541" i="9" s="1"/>
  <c r="L1542" i="9"/>
  <c r="M1542" i="9" l="1"/>
  <c r="B1542" i="9"/>
  <c r="O1542" i="9"/>
  <c r="E1542" i="9" s="1"/>
  <c r="C1542" i="9" l="1"/>
  <c r="N1542" i="9"/>
  <c r="D1542" i="9" l="1"/>
  <c r="P1542" i="9"/>
  <c r="Q1542" i="9" l="1"/>
  <c r="F1542" i="9"/>
  <c r="G1542" i="9" l="1"/>
  <c r="R1542" i="9"/>
  <c r="H1542" i="9" l="1"/>
  <c r="I1542" i="9" s="1"/>
  <c r="L1543" i="9"/>
  <c r="M1543" i="9" l="1"/>
  <c r="O1543" i="9"/>
  <c r="E1543" i="9" s="1"/>
  <c r="B1543" i="9"/>
  <c r="C1543" i="9" l="1"/>
  <c r="N1543" i="9"/>
  <c r="D1543" i="9" l="1"/>
  <c r="P1543" i="9"/>
  <c r="Q1543" i="9" l="1"/>
  <c r="F1543" i="9"/>
  <c r="G1543" i="9" l="1"/>
  <c r="R1543" i="9"/>
  <c r="H1543" i="9" l="1"/>
  <c r="I1543" i="9" s="1"/>
  <c r="L1544" i="9"/>
  <c r="M1544" i="9" l="1"/>
  <c r="B1544" i="9"/>
  <c r="O1544" i="9"/>
  <c r="E1544" i="9" s="1"/>
  <c r="C1544" i="9" l="1"/>
  <c r="N1544" i="9"/>
  <c r="P1544" i="9" l="1"/>
  <c r="D1544" i="9"/>
  <c r="Q1544" i="9" l="1"/>
  <c r="F1544" i="9"/>
  <c r="G1544" i="9" l="1"/>
  <c r="R1544" i="9"/>
  <c r="H1544" i="9" l="1"/>
  <c r="I1544" i="9" s="1"/>
  <c r="L1545" i="9"/>
  <c r="M1545" i="9" l="1"/>
  <c r="O1545" i="9"/>
  <c r="E1545" i="9" s="1"/>
  <c r="B1545" i="9"/>
  <c r="C1545" i="9" l="1"/>
  <c r="N1545" i="9"/>
  <c r="P1545" i="9" l="1"/>
  <c r="D1545" i="9"/>
  <c r="Q1545" i="9" l="1"/>
  <c r="F1545" i="9"/>
  <c r="G1545" i="9" l="1"/>
  <c r="R1545" i="9"/>
  <c r="H1545" i="9" l="1"/>
  <c r="I1545" i="9" s="1"/>
  <c r="L1546" i="9"/>
  <c r="M1546" i="9" l="1"/>
  <c r="B1546" i="9"/>
  <c r="O1546" i="9"/>
  <c r="E1546" i="9" s="1"/>
  <c r="C1546" i="9" l="1"/>
  <c r="N1546" i="9"/>
  <c r="D1546" i="9" l="1"/>
  <c r="P1546" i="9"/>
  <c r="Q1546" i="9" l="1"/>
  <c r="F1546" i="9"/>
  <c r="G1546" i="9" l="1"/>
  <c r="R1546" i="9"/>
  <c r="H1546" i="9" l="1"/>
  <c r="I1546" i="9" s="1"/>
  <c r="L1547" i="9"/>
  <c r="M1547" i="9" l="1"/>
  <c r="B1547" i="9"/>
  <c r="O1547" i="9"/>
  <c r="E1547" i="9" s="1"/>
  <c r="C1547" i="9" l="1"/>
  <c r="N1547" i="9"/>
  <c r="D1547" i="9" l="1"/>
  <c r="P1547" i="9"/>
  <c r="Q1547" i="9" l="1"/>
  <c r="F1547" i="9"/>
  <c r="G1547" i="9" l="1"/>
  <c r="R1547" i="9"/>
  <c r="H1547" i="9" l="1"/>
  <c r="I1547" i="9" s="1"/>
  <c r="L1548" i="9"/>
  <c r="M1548" i="9" l="1"/>
  <c r="O1548" i="9"/>
  <c r="E1548" i="9" s="1"/>
  <c r="B1548" i="9"/>
  <c r="C1548" i="9" l="1"/>
  <c r="N1548" i="9"/>
  <c r="P1548" i="9" l="1"/>
  <c r="D1548" i="9"/>
  <c r="Q1548" i="9" l="1"/>
  <c r="F1548" i="9"/>
  <c r="G1548" i="9" l="1"/>
  <c r="R1548" i="9"/>
  <c r="H1548" i="9" l="1"/>
  <c r="I1548" i="9" s="1"/>
  <c r="L1549" i="9"/>
  <c r="M1549" i="9" l="1"/>
  <c r="B1549" i="9"/>
  <c r="O1549" i="9"/>
  <c r="E1549" i="9" s="1"/>
  <c r="C1549" i="9" l="1"/>
  <c r="N1549" i="9"/>
  <c r="P1549" i="9" l="1"/>
  <c r="D1549" i="9"/>
  <c r="Q1549" i="9" l="1"/>
  <c r="F1549" i="9"/>
  <c r="G1549" i="9" l="1"/>
  <c r="R1549" i="9"/>
  <c r="H1549" i="9" l="1"/>
  <c r="I1549" i="9" s="1"/>
  <c r="L1550" i="9"/>
  <c r="M1550" i="9" l="1"/>
  <c r="B1550" i="9"/>
  <c r="O1550" i="9"/>
  <c r="E1550" i="9" s="1"/>
  <c r="C1550" i="9" l="1"/>
  <c r="N1550" i="9"/>
  <c r="D1550" i="9" l="1"/>
  <c r="P1550" i="9"/>
  <c r="Q1550" i="9" l="1"/>
  <c r="F1550" i="9"/>
  <c r="G1550" i="9" l="1"/>
  <c r="R1550" i="9"/>
  <c r="H1550" i="9" l="1"/>
  <c r="I1550" i="9" s="1"/>
  <c r="L1551" i="9"/>
  <c r="M1551" i="9" l="1"/>
  <c r="B1551" i="9"/>
  <c r="O1551" i="9"/>
  <c r="E1551" i="9" s="1"/>
  <c r="C1551" i="9" l="1"/>
  <c r="N1551" i="9"/>
  <c r="D1551" i="9" l="1"/>
  <c r="P1551" i="9"/>
  <c r="Q1551" i="9" l="1"/>
  <c r="F1551" i="9"/>
  <c r="G1551" i="9" l="1"/>
  <c r="R1551" i="9"/>
  <c r="H1551" i="9" l="1"/>
  <c r="I1551" i="9" s="1"/>
  <c r="L1552" i="9"/>
  <c r="M1552" i="9" l="1"/>
  <c r="B1552" i="9"/>
  <c r="O1552" i="9"/>
  <c r="E1552" i="9" s="1"/>
  <c r="C1552" i="9" l="1"/>
  <c r="N1552" i="9"/>
  <c r="P1552" i="9" l="1"/>
  <c r="D1552" i="9"/>
  <c r="Q1552" i="9" l="1"/>
  <c r="F1552" i="9"/>
  <c r="G1552" i="9" l="1"/>
  <c r="R1552" i="9"/>
  <c r="H1552" i="9" l="1"/>
  <c r="I1552" i="9" s="1"/>
  <c r="L1553" i="9"/>
  <c r="M1553" i="9" l="1"/>
  <c r="O1553" i="9"/>
  <c r="E1553" i="9" s="1"/>
  <c r="B1553" i="9"/>
  <c r="C1553" i="9" l="1"/>
  <c r="N1553" i="9"/>
  <c r="P1553" i="9" l="1"/>
  <c r="D1553" i="9"/>
  <c r="Q1553" i="9" l="1"/>
  <c r="F1553" i="9"/>
  <c r="G1553" i="9" l="1"/>
  <c r="R1553" i="9"/>
  <c r="H1553" i="9" l="1"/>
  <c r="I1553" i="9" s="1"/>
  <c r="L1554" i="9"/>
  <c r="M1554" i="9" l="1"/>
  <c r="B1554" i="9"/>
  <c r="O1554" i="9"/>
  <c r="E1554" i="9" s="1"/>
  <c r="C1554" i="9" l="1"/>
  <c r="N1554" i="9"/>
  <c r="D1554" i="9" l="1"/>
  <c r="P1554" i="9"/>
  <c r="Q1554" i="9" l="1"/>
  <c r="F1554" i="9"/>
  <c r="G1554" i="9" l="1"/>
  <c r="R1554" i="9"/>
  <c r="H1554" i="9" l="1"/>
  <c r="I1554" i="9" s="1"/>
  <c r="L1555" i="9"/>
  <c r="M1555" i="9" l="1"/>
  <c r="B1555" i="9"/>
  <c r="O1555" i="9"/>
  <c r="E1555" i="9" s="1"/>
  <c r="C1555" i="9" l="1"/>
  <c r="N1555" i="9"/>
  <c r="D1555" i="9" l="1"/>
  <c r="P1555" i="9"/>
  <c r="Q1555" i="9" l="1"/>
  <c r="F1555" i="9"/>
  <c r="G1555" i="9" l="1"/>
  <c r="R1555" i="9"/>
  <c r="H1555" i="9" l="1"/>
  <c r="I1555" i="9" s="1"/>
  <c r="L1556" i="9"/>
  <c r="M1556" i="9" l="1"/>
  <c r="B1556" i="9"/>
  <c r="O1556" i="9"/>
  <c r="E1556" i="9" s="1"/>
  <c r="C1556" i="9" l="1"/>
  <c r="N1556" i="9"/>
  <c r="P1556" i="9" l="1"/>
  <c r="D1556" i="9"/>
  <c r="Q1556" i="9" l="1"/>
  <c r="F1556" i="9"/>
  <c r="G1556" i="9" l="1"/>
  <c r="R1556" i="9"/>
  <c r="H1556" i="9" l="1"/>
  <c r="I1556" i="9" s="1"/>
  <c r="L1557" i="9"/>
  <c r="M1557" i="9" l="1"/>
  <c r="B1557" i="9"/>
  <c r="O1557" i="9"/>
  <c r="E1557" i="9" s="1"/>
  <c r="C1557" i="9" l="1"/>
  <c r="N1557" i="9"/>
  <c r="P1557" i="9" l="1"/>
  <c r="D1557" i="9"/>
  <c r="Q1557" i="9" l="1"/>
  <c r="F1557" i="9"/>
  <c r="G1557" i="9" l="1"/>
  <c r="R1557" i="9"/>
  <c r="H1557" i="9" l="1"/>
  <c r="I1557" i="9" s="1"/>
  <c r="L1558" i="9"/>
  <c r="M1558" i="9" l="1"/>
  <c r="B1558" i="9"/>
  <c r="O1558" i="9"/>
  <c r="E1558" i="9" s="1"/>
  <c r="C1558" i="9" l="1"/>
  <c r="N1558" i="9"/>
  <c r="D1558" i="9" l="1"/>
  <c r="P1558" i="9"/>
  <c r="Q1558" i="9" l="1"/>
  <c r="F1558" i="9"/>
  <c r="G1558" i="9" l="1"/>
  <c r="R1558" i="9"/>
  <c r="H1558" i="9" l="1"/>
  <c r="I1558" i="9" s="1"/>
  <c r="L1559" i="9"/>
  <c r="M1559" i="9" l="1"/>
  <c r="B1559" i="9"/>
  <c r="O1559" i="9"/>
  <c r="E1559" i="9" s="1"/>
  <c r="C1559" i="9" l="1"/>
  <c r="N1559" i="9"/>
  <c r="D1559" i="9" l="1"/>
  <c r="P1559" i="9"/>
  <c r="Q1559" i="9" l="1"/>
  <c r="F1559" i="9"/>
  <c r="G1559" i="9" l="1"/>
  <c r="R1559" i="9"/>
  <c r="H1559" i="9" l="1"/>
  <c r="I1559" i="9" s="1"/>
  <c r="L1560" i="9"/>
  <c r="M1560" i="9" l="1"/>
  <c r="B1560" i="9"/>
  <c r="O1560" i="9"/>
  <c r="E1560" i="9" s="1"/>
  <c r="C1560" i="9" l="1"/>
  <c r="N1560" i="9"/>
  <c r="P1560" i="9" l="1"/>
  <c r="D1560" i="9"/>
  <c r="Q1560" i="9" l="1"/>
  <c r="F1560" i="9"/>
  <c r="G1560" i="9" l="1"/>
  <c r="R1560" i="9"/>
  <c r="H1560" i="9" l="1"/>
  <c r="I1560" i="9" s="1"/>
  <c r="L1561" i="9"/>
  <c r="M1561" i="9" l="1"/>
  <c r="O1561" i="9"/>
  <c r="E1561" i="9" s="1"/>
  <c r="B1561" i="9"/>
  <c r="C1561" i="9" l="1"/>
  <c r="N1561" i="9"/>
  <c r="P1561" i="9" l="1"/>
  <c r="D1561" i="9"/>
  <c r="Q1561" i="9" l="1"/>
  <c r="F1561" i="9"/>
  <c r="G1561" i="9" l="1"/>
  <c r="R1561" i="9"/>
  <c r="H1561" i="9" l="1"/>
  <c r="I1561" i="9" s="1"/>
  <c r="L1562" i="9"/>
  <c r="M1562" i="9" l="1"/>
  <c r="B1562" i="9"/>
  <c r="O1562" i="9"/>
  <c r="E1562" i="9" s="1"/>
  <c r="C1562" i="9" l="1"/>
  <c r="N1562" i="9"/>
  <c r="D1562" i="9" l="1"/>
  <c r="P1562" i="9"/>
  <c r="Q1562" i="9" l="1"/>
  <c r="F1562" i="9"/>
  <c r="G1562" i="9" l="1"/>
  <c r="R1562" i="9"/>
  <c r="H1562" i="9" l="1"/>
  <c r="I1562" i="9" s="1"/>
  <c r="L1563" i="9"/>
  <c r="M1563" i="9" l="1"/>
  <c r="B1563" i="9"/>
  <c r="O1563" i="9"/>
  <c r="E1563" i="9" s="1"/>
  <c r="C1563" i="9" l="1"/>
  <c r="N1563" i="9"/>
  <c r="D1563" i="9" l="1"/>
  <c r="P1563" i="9"/>
  <c r="Q1563" i="9" l="1"/>
  <c r="F1563" i="9"/>
  <c r="G1563" i="9" l="1"/>
  <c r="R1563" i="9"/>
  <c r="H1563" i="9" l="1"/>
  <c r="I1563" i="9" s="1"/>
  <c r="L1564" i="9"/>
  <c r="M1564" i="9" l="1"/>
  <c r="B1564" i="9"/>
  <c r="O1564" i="9"/>
  <c r="E1564" i="9" s="1"/>
  <c r="C1564" i="9" l="1"/>
  <c r="N1564" i="9"/>
  <c r="P1564" i="9" l="1"/>
  <c r="D1564" i="9"/>
  <c r="Q1564" i="9" l="1"/>
  <c r="F1564" i="9"/>
  <c r="G1564" i="9" l="1"/>
  <c r="R1564" i="9"/>
  <c r="H1564" i="9" l="1"/>
  <c r="I1564" i="9" s="1"/>
  <c r="L1565" i="9"/>
  <c r="M1565" i="9" l="1"/>
  <c r="B1565" i="9"/>
  <c r="O1565" i="9"/>
  <c r="E1565" i="9" s="1"/>
  <c r="C1565" i="9" l="1"/>
  <c r="N1565" i="9"/>
  <c r="P1565" i="9" l="1"/>
  <c r="D1565" i="9"/>
  <c r="Q1565" i="9" l="1"/>
  <c r="F1565" i="9"/>
  <c r="G1565" i="9" l="1"/>
  <c r="R1565" i="9"/>
  <c r="H1565" i="9" l="1"/>
  <c r="I1565" i="9" s="1"/>
  <c r="L1566" i="9"/>
  <c r="M1566" i="9" l="1"/>
  <c r="B1566" i="9"/>
  <c r="O1566" i="9"/>
  <c r="E1566" i="9" s="1"/>
  <c r="C1566" i="9" l="1"/>
  <c r="N1566" i="9"/>
  <c r="D1566" i="9" l="1"/>
  <c r="P1566" i="9"/>
  <c r="Q1566" i="9" l="1"/>
  <c r="F1566" i="9"/>
  <c r="G1566" i="9" l="1"/>
  <c r="R1566" i="9"/>
  <c r="H1566" i="9" l="1"/>
  <c r="I1566" i="9" s="1"/>
  <c r="L1567" i="9"/>
  <c r="M1567" i="9" l="1"/>
  <c r="B1567" i="9"/>
  <c r="O1567" i="9"/>
  <c r="E1567" i="9" s="1"/>
  <c r="C1567" i="9" l="1"/>
  <c r="N1567" i="9"/>
  <c r="D1567" i="9" l="1"/>
  <c r="P1567" i="9"/>
  <c r="Q1567" i="9" l="1"/>
  <c r="F1567" i="9"/>
  <c r="G1567" i="9" l="1"/>
  <c r="R1567" i="9"/>
  <c r="H1567" i="9" l="1"/>
  <c r="I1567" i="9" s="1"/>
  <c r="L1568" i="9"/>
  <c r="M1568" i="9" l="1"/>
  <c r="B1568" i="9"/>
  <c r="O1568" i="9"/>
  <c r="E1568" i="9" s="1"/>
  <c r="C1568" i="9" l="1"/>
  <c r="N1568" i="9"/>
  <c r="P1568" i="9" l="1"/>
  <c r="D1568" i="9"/>
  <c r="Q1568" i="9" l="1"/>
  <c r="F1568" i="9"/>
  <c r="G1568" i="9" l="1"/>
  <c r="R1568" i="9"/>
  <c r="H1568" i="9" l="1"/>
  <c r="I1568" i="9" s="1"/>
  <c r="L1569" i="9"/>
  <c r="M1569" i="9" l="1"/>
  <c r="O1569" i="9"/>
  <c r="E1569" i="9" s="1"/>
  <c r="B1569" i="9"/>
  <c r="C1569" i="9" l="1"/>
  <c r="N1569" i="9"/>
  <c r="P1569" i="9" l="1"/>
  <c r="D1569" i="9"/>
  <c r="Q1569" i="9" l="1"/>
  <c r="F1569" i="9"/>
  <c r="G1569" i="9" l="1"/>
  <c r="R1569" i="9"/>
  <c r="H1569" i="9" l="1"/>
  <c r="I1569" i="9" s="1"/>
  <c r="L1570" i="9"/>
  <c r="M1570" i="9" l="1"/>
  <c r="B1570" i="9"/>
  <c r="O1570" i="9"/>
  <c r="E1570" i="9" s="1"/>
  <c r="C1570" i="9" l="1"/>
  <c r="N1570" i="9"/>
  <c r="D1570" i="9" l="1"/>
  <c r="P1570" i="9"/>
  <c r="Q1570" i="9" l="1"/>
  <c r="F1570" i="9"/>
  <c r="G1570" i="9" l="1"/>
  <c r="R1570" i="9"/>
  <c r="H1570" i="9" l="1"/>
  <c r="I1570" i="9" s="1"/>
  <c r="L1571" i="9"/>
  <c r="M1571" i="9" l="1"/>
  <c r="B1571" i="9"/>
  <c r="O1571" i="9"/>
  <c r="E1571" i="9" s="1"/>
  <c r="C1571" i="9" l="1"/>
  <c r="N1571" i="9"/>
  <c r="D1571" i="9" l="1"/>
  <c r="P1571" i="9"/>
  <c r="Q1571" i="9" l="1"/>
  <c r="F1571" i="9"/>
  <c r="G1571" i="9" l="1"/>
  <c r="R1571" i="9"/>
  <c r="H1571" i="9" l="1"/>
  <c r="I1571" i="9" s="1"/>
  <c r="L1572" i="9"/>
  <c r="M1572" i="9" l="1"/>
  <c r="O1572" i="9"/>
  <c r="E1572" i="9" s="1"/>
  <c r="B1572" i="9"/>
  <c r="C1572" i="9" l="1"/>
  <c r="N1572" i="9"/>
  <c r="P1572" i="9" l="1"/>
  <c r="D1572" i="9"/>
  <c r="Q1572" i="9" l="1"/>
  <c r="F1572" i="9"/>
  <c r="G1572" i="9" l="1"/>
  <c r="R1572" i="9"/>
  <c r="H1572" i="9" l="1"/>
  <c r="I1572" i="9" s="1"/>
  <c r="L1573" i="9"/>
  <c r="M1573" i="9" l="1"/>
  <c r="B1573" i="9"/>
  <c r="O1573" i="9"/>
  <c r="E1573" i="9" s="1"/>
  <c r="C1573" i="9" l="1"/>
  <c r="N1573" i="9"/>
  <c r="P1573" i="9" l="1"/>
  <c r="D1573" i="9"/>
  <c r="Q1573" i="9" l="1"/>
  <c r="F1573" i="9"/>
  <c r="G1573" i="9" l="1"/>
  <c r="R1573" i="9"/>
  <c r="H1573" i="9" l="1"/>
  <c r="I1573" i="9" s="1"/>
  <c r="L1574" i="9"/>
  <c r="M1574" i="9" l="1"/>
  <c r="B1574" i="9"/>
  <c r="O1574" i="9"/>
  <c r="E1574" i="9" s="1"/>
  <c r="C1574" i="9" l="1"/>
  <c r="N1574" i="9"/>
  <c r="D1574" i="9" l="1"/>
  <c r="P1574" i="9"/>
  <c r="Q1574" i="9" l="1"/>
  <c r="F1574" i="9"/>
  <c r="G1574" i="9" l="1"/>
  <c r="R1574" i="9"/>
  <c r="H1574" i="9" l="1"/>
  <c r="I1574" i="9" s="1"/>
  <c r="L1575" i="9"/>
  <c r="M1575" i="9" l="1"/>
  <c r="B1575" i="9"/>
  <c r="O1575" i="9"/>
  <c r="E1575" i="9" s="1"/>
  <c r="C1575" i="9" l="1"/>
  <c r="N1575" i="9"/>
  <c r="D1575" i="9" l="1"/>
  <c r="P1575" i="9"/>
  <c r="Q1575" i="9" l="1"/>
  <c r="F1575" i="9"/>
  <c r="G1575" i="9" l="1"/>
  <c r="R1575" i="9"/>
  <c r="H1575" i="9" l="1"/>
  <c r="I1575" i="9" s="1"/>
  <c r="L1576" i="9"/>
  <c r="M1576" i="9" l="1"/>
  <c r="B1576" i="9"/>
  <c r="O1576" i="9"/>
  <c r="E1576" i="9" s="1"/>
  <c r="C1576" i="9" l="1"/>
  <c r="N1576" i="9"/>
  <c r="P1576" i="9" l="1"/>
  <c r="D1576" i="9"/>
  <c r="Q1576" i="9" l="1"/>
  <c r="F1576" i="9"/>
  <c r="G1576" i="9" l="1"/>
  <c r="R1576" i="9"/>
  <c r="H1576" i="9" l="1"/>
  <c r="I1576" i="9" s="1"/>
  <c r="L1577" i="9"/>
  <c r="M1577" i="9" l="1"/>
  <c r="O1577" i="9"/>
  <c r="E1577" i="9" s="1"/>
  <c r="B1577" i="9"/>
  <c r="C1577" i="9" l="1"/>
  <c r="N1577" i="9"/>
  <c r="P1577" i="9" l="1"/>
  <c r="D1577" i="9"/>
  <c r="Q1577" i="9" l="1"/>
  <c r="F1577" i="9"/>
  <c r="G1577" i="9" l="1"/>
  <c r="R1577" i="9"/>
  <c r="H1577" i="9" l="1"/>
  <c r="I1577" i="9" s="1"/>
  <c r="L1578" i="9"/>
  <c r="M1578" i="9" l="1"/>
  <c r="B1578" i="9"/>
  <c r="O1578" i="9"/>
  <c r="E1578" i="9" s="1"/>
  <c r="C1578" i="9" l="1"/>
  <c r="N1578" i="9"/>
  <c r="D1578" i="9" l="1"/>
  <c r="P1578" i="9"/>
  <c r="Q1578" i="9" l="1"/>
  <c r="F1578" i="9"/>
  <c r="G1578" i="9" l="1"/>
  <c r="R1578" i="9"/>
  <c r="H1578" i="9" l="1"/>
  <c r="I1578" i="9" s="1"/>
  <c r="L1579" i="9"/>
  <c r="M1579" i="9" l="1"/>
  <c r="B1579" i="9"/>
  <c r="O1579" i="9"/>
  <c r="E1579" i="9" s="1"/>
  <c r="C1579" i="9" l="1"/>
  <c r="N1579" i="9"/>
  <c r="D1579" i="9" l="1"/>
  <c r="P1579" i="9"/>
  <c r="Q1579" i="9" l="1"/>
  <c r="F1579" i="9"/>
  <c r="G1579" i="9" l="1"/>
  <c r="R1579" i="9"/>
  <c r="H1579" i="9" l="1"/>
  <c r="I1579" i="9" s="1"/>
  <c r="L1580" i="9"/>
  <c r="M1580" i="9" l="1"/>
  <c r="O1580" i="9"/>
  <c r="E1580" i="9" s="1"/>
  <c r="B1580" i="9"/>
  <c r="C1580" i="9" l="1"/>
  <c r="N1580" i="9"/>
  <c r="P1580" i="9" l="1"/>
  <c r="D1580" i="9"/>
  <c r="Q1580" i="9" l="1"/>
  <c r="F1580" i="9"/>
  <c r="G1580" i="9" l="1"/>
  <c r="R1580" i="9"/>
  <c r="H1580" i="9" l="1"/>
  <c r="I1580" i="9" s="1"/>
  <c r="L1581" i="9"/>
  <c r="M1581" i="9" l="1"/>
  <c r="B1581" i="9"/>
  <c r="O1581" i="9"/>
  <c r="E1581" i="9" s="1"/>
  <c r="C1581" i="9" l="1"/>
  <c r="N1581" i="9"/>
  <c r="P1581" i="9" l="1"/>
  <c r="D1581" i="9"/>
  <c r="Q1581" i="9" l="1"/>
  <c r="F1581" i="9"/>
  <c r="G1581" i="9" l="1"/>
  <c r="R1581" i="9"/>
  <c r="H1581" i="9" l="1"/>
  <c r="I1581" i="9" s="1"/>
  <c r="L1582" i="9"/>
  <c r="M1582" i="9" l="1"/>
  <c r="B1582" i="9"/>
  <c r="O1582" i="9"/>
  <c r="E1582" i="9" s="1"/>
  <c r="C1582" i="9" l="1"/>
  <c r="N1582" i="9"/>
  <c r="D1582" i="9" l="1"/>
  <c r="P1582" i="9"/>
  <c r="Q1582" i="9" l="1"/>
  <c r="F1582" i="9"/>
  <c r="G1582" i="9" l="1"/>
  <c r="R1582" i="9"/>
  <c r="H1582" i="9" l="1"/>
  <c r="I1582" i="9" s="1"/>
  <c r="L1583" i="9"/>
  <c r="M1583" i="9" l="1"/>
  <c r="O1583" i="9"/>
  <c r="E1583" i="9" s="1"/>
  <c r="B1583" i="9"/>
  <c r="C1583" i="9" l="1"/>
  <c r="N1583" i="9"/>
  <c r="D1583" i="9" l="1"/>
  <c r="P1583" i="9"/>
  <c r="Q1583" i="9" l="1"/>
  <c r="F1583" i="9"/>
  <c r="G1583" i="9" l="1"/>
  <c r="R1583" i="9"/>
  <c r="H1583" i="9" l="1"/>
  <c r="I1583" i="9" s="1"/>
  <c r="L1584" i="9"/>
  <c r="M1584" i="9" l="1"/>
  <c r="B1584" i="9"/>
  <c r="O1584" i="9"/>
  <c r="E1584" i="9" s="1"/>
  <c r="C1584" i="9" l="1"/>
  <c r="N1584" i="9"/>
  <c r="P1584" i="9" l="1"/>
  <c r="D1584" i="9"/>
  <c r="Q1584" i="9" l="1"/>
  <c r="F1584" i="9"/>
  <c r="G1584" i="9" l="1"/>
  <c r="R1584" i="9"/>
  <c r="H1584" i="9" l="1"/>
  <c r="I1584" i="9" s="1"/>
  <c r="L1585" i="9"/>
  <c r="M1585" i="9" l="1"/>
  <c r="B1585" i="9"/>
  <c r="O1585" i="9"/>
  <c r="E1585" i="9" s="1"/>
  <c r="C1585" i="9" l="1"/>
  <c r="N1585" i="9"/>
  <c r="P1585" i="9" l="1"/>
  <c r="D1585" i="9"/>
  <c r="Q1585" i="9" l="1"/>
  <c r="F1585" i="9"/>
  <c r="G1585" i="9" l="1"/>
  <c r="R1585" i="9"/>
  <c r="H1585" i="9" l="1"/>
  <c r="I1585" i="9" s="1"/>
  <c r="L1586" i="9"/>
  <c r="M1586" i="9" l="1"/>
  <c r="O1586" i="9"/>
  <c r="E1586" i="9" s="1"/>
  <c r="B1586" i="9"/>
  <c r="C1586" i="9" l="1"/>
  <c r="N1586" i="9"/>
  <c r="D1586" i="9" l="1"/>
  <c r="P1586" i="9"/>
  <c r="Q1586" i="9" l="1"/>
  <c r="F1586" i="9"/>
  <c r="G1586" i="9" l="1"/>
  <c r="R1586" i="9"/>
  <c r="H1586" i="9" l="1"/>
  <c r="I1586" i="9" s="1"/>
  <c r="L1587" i="9"/>
  <c r="M1587" i="9" l="1"/>
  <c r="B1587" i="9"/>
  <c r="O1587" i="9"/>
  <c r="E1587" i="9" s="1"/>
  <c r="C1587" i="9" l="1"/>
  <c r="N1587" i="9"/>
  <c r="D1587" i="9" l="1"/>
  <c r="P1587" i="9"/>
  <c r="Q1587" i="9" l="1"/>
  <c r="F1587" i="9"/>
  <c r="G1587" i="9" l="1"/>
  <c r="R1587" i="9"/>
  <c r="H1587" i="9" l="1"/>
  <c r="I1587" i="9" s="1"/>
  <c r="L1588" i="9"/>
  <c r="M1588" i="9" l="1"/>
  <c r="B1588" i="9"/>
  <c r="O1588" i="9"/>
  <c r="E1588" i="9" s="1"/>
  <c r="C1588" i="9" l="1"/>
  <c r="N1588" i="9"/>
  <c r="P1588" i="9" l="1"/>
  <c r="D1588" i="9"/>
  <c r="Q1588" i="9" l="1"/>
  <c r="F1588" i="9"/>
  <c r="G1588" i="9" l="1"/>
  <c r="R1588" i="9"/>
  <c r="H1588" i="9" l="1"/>
  <c r="I1588" i="9" s="1"/>
  <c r="L1589" i="9"/>
  <c r="M1589" i="9" l="1"/>
  <c r="O1589" i="9"/>
  <c r="E1589" i="9" s="1"/>
  <c r="B1589" i="9"/>
  <c r="C1589" i="9" l="1"/>
  <c r="N1589" i="9"/>
  <c r="P1589" i="9" l="1"/>
  <c r="D1589" i="9"/>
  <c r="Q1589" i="9" l="1"/>
  <c r="F1589" i="9"/>
  <c r="G1589" i="9" l="1"/>
  <c r="R1589" i="9"/>
  <c r="H1589" i="9" l="1"/>
  <c r="I1589" i="9" s="1"/>
  <c r="L1590" i="9"/>
  <c r="M1590" i="9" l="1"/>
  <c r="B1590" i="9"/>
  <c r="O1590" i="9"/>
  <c r="E1590" i="9" s="1"/>
  <c r="C1590" i="9" l="1"/>
  <c r="N1590" i="9"/>
  <c r="D1590" i="9" l="1"/>
  <c r="P1590" i="9"/>
  <c r="Q1590" i="9" l="1"/>
  <c r="F1590" i="9"/>
  <c r="G1590" i="9" l="1"/>
  <c r="R1590" i="9"/>
  <c r="H1590" i="9" l="1"/>
  <c r="I1590" i="9" s="1"/>
  <c r="L1591" i="9"/>
  <c r="M1591" i="9" l="1"/>
  <c r="B1591" i="9"/>
  <c r="O1591" i="9"/>
  <c r="E1591" i="9" s="1"/>
  <c r="C1591" i="9" l="1"/>
  <c r="N1591" i="9"/>
  <c r="D1591" i="9" l="1"/>
  <c r="P1591" i="9"/>
  <c r="Q1591" i="9" l="1"/>
  <c r="F1591" i="9"/>
  <c r="G1591" i="9" l="1"/>
  <c r="R1591" i="9"/>
  <c r="H1591" i="9" l="1"/>
  <c r="I1591" i="9" s="1"/>
  <c r="L1592" i="9"/>
  <c r="M1592" i="9" l="1"/>
  <c r="B1592" i="9"/>
  <c r="O1592" i="9"/>
  <c r="E1592" i="9" s="1"/>
  <c r="C1592" i="9" l="1"/>
  <c r="N1592" i="9"/>
  <c r="P1592" i="9" l="1"/>
  <c r="D1592" i="9"/>
  <c r="Q1592" i="9" l="1"/>
  <c r="F1592" i="9"/>
  <c r="G1592" i="9" l="1"/>
  <c r="R1592" i="9"/>
  <c r="H1592" i="9" l="1"/>
  <c r="I1592" i="9" s="1"/>
  <c r="L1593" i="9"/>
  <c r="M1593" i="9" l="1"/>
  <c r="B1593" i="9"/>
  <c r="O1593" i="9"/>
  <c r="E1593" i="9" s="1"/>
  <c r="C1593" i="9" l="1"/>
  <c r="N1593" i="9"/>
  <c r="P1593" i="9" l="1"/>
  <c r="D1593" i="9"/>
  <c r="Q1593" i="9" l="1"/>
  <c r="F1593" i="9"/>
  <c r="G1593" i="9" l="1"/>
  <c r="R1593" i="9"/>
  <c r="H1593" i="9" l="1"/>
  <c r="I1593" i="9" s="1"/>
  <c r="L1594" i="9"/>
  <c r="M1594" i="9" l="1"/>
  <c r="O1594" i="9"/>
  <c r="E1594" i="9" s="1"/>
  <c r="B1594" i="9"/>
  <c r="C1594" i="9" l="1"/>
  <c r="N1594" i="9"/>
  <c r="D1594" i="9" l="1"/>
  <c r="P1594" i="9"/>
  <c r="Q1594" i="9" l="1"/>
  <c r="F1594" i="9"/>
  <c r="G1594" i="9" l="1"/>
  <c r="R1594" i="9"/>
  <c r="H1594" i="9" l="1"/>
  <c r="I1594" i="9" s="1"/>
  <c r="L1595" i="9"/>
  <c r="M1595" i="9" l="1"/>
  <c r="B1595" i="9"/>
  <c r="O1595" i="9"/>
  <c r="E1595" i="9" s="1"/>
  <c r="C1595" i="9" l="1"/>
  <c r="N1595" i="9"/>
  <c r="D1595" i="9" l="1"/>
  <c r="P1595" i="9"/>
  <c r="Q1595" i="9" l="1"/>
  <c r="F1595" i="9"/>
  <c r="G1595" i="9" l="1"/>
  <c r="R1595" i="9"/>
  <c r="H1595" i="9" l="1"/>
  <c r="I1595" i="9" s="1"/>
  <c r="L1596" i="9"/>
  <c r="M1596" i="9" l="1"/>
  <c r="B1596" i="9"/>
  <c r="O1596" i="9"/>
  <c r="E1596" i="9" s="1"/>
  <c r="C1596" i="9" l="1"/>
  <c r="N1596" i="9"/>
  <c r="P1596" i="9" l="1"/>
  <c r="D1596" i="9"/>
  <c r="Q1596" i="9" l="1"/>
  <c r="F1596" i="9"/>
  <c r="G1596" i="9" l="1"/>
  <c r="R1596" i="9"/>
  <c r="H1596" i="9" l="1"/>
  <c r="I1596" i="9" s="1"/>
  <c r="L1597" i="9"/>
  <c r="M1597" i="9" l="1"/>
  <c r="B1597" i="9"/>
  <c r="O1597" i="9"/>
  <c r="E1597" i="9" s="1"/>
  <c r="C1597" i="9" l="1"/>
  <c r="N1597" i="9"/>
  <c r="P1597" i="9" l="1"/>
  <c r="D1597" i="9"/>
  <c r="Q1597" i="9" l="1"/>
  <c r="F1597" i="9"/>
  <c r="G1597" i="9" l="1"/>
  <c r="R1597" i="9"/>
  <c r="H1597" i="9" l="1"/>
  <c r="I1597" i="9" s="1"/>
  <c r="L1598" i="9"/>
  <c r="M1598" i="9" l="1"/>
  <c r="O1598" i="9"/>
  <c r="E1598" i="9" s="1"/>
  <c r="B1598" i="9"/>
  <c r="C1598" i="9" l="1"/>
  <c r="N1598" i="9"/>
  <c r="D1598" i="9" l="1"/>
  <c r="P1598" i="9"/>
  <c r="Q1598" i="9" l="1"/>
  <c r="F1598" i="9"/>
  <c r="G1598" i="9" l="1"/>
  <c r="R1598" i="9"/>
  <c r="H1598" i="9" l="1"/>
  <c r="I1598" i="9" s="1"/>
  <c r="L1599" i="9"/>
  <c r="M1599" i="9" l="1"/>
  <c r="B1599" i="9"/>
  <c r="O1599" i="9"/>
  <c r="E1599" i="9" s="1"/>
  <c r="C1599" i="9" l="1"/>
  <c r="N1599" i="9"/>
  <c r="D1599" i="9" l="1"/>
  <c r="P1599" i="9"/>
  <c r="Q1599" i="9" l="1"/>
  <c r="F1599" i="9"/>
  <c r="G1599" i="9" l="1"/>
  <c r="R1599" i="9"/>
  <c r="H1599" i="9" l="1"/>
  <c r="I1599" i="9" s="1"/>
  <c r="L1600" i="9"/>
  <c r="M1600" i="9" l="1"/>
  <c r="B1600" i="9"/>
  <c r="O1600" i="9"/>
  <c r="E1600" i="9" s="1"/>
  <c r="C1600" i="9" l="1"/>
  <c r="N1600" i="9"/>
  <c r="P1600" i="9" l="1"/>
  <c r="D1600" i="9"/>
  <c r="Q1600" i="9" l="1"/>
  <c r="F1600" i="9"/>
  <c r="G1600" i="9" l="1"/>
  <c r="R1600" i="9"/>
  <c r="H1600" i="9" l="1"/>
  <c r="I1600" i="9" s="1"/>
  <c r="L1601" i="9"/>
  <c r="M1601" i="9" l="1"/>
  <c r="O1601" i="9"/>
  <c r="E1601" i="9" s="1"/>
  <c r="B1601" i="9"/>
  <c r="C1601" i="9" l="1"/>
  <c r="N1601" i="9"/>
  <c r="P1601" i="9" l="1"/>
  <c r="D1601" i="9"/>
  <c r="Q1601" i="9" l="1"/>
  <c r="F1601" i="9"/>
  <c r="G1601" i="9" l="1"/>
  <c r="R1601" i="9"/>
  <c r="H1601" i="9" l="1"/>
  <c r="I1601" i="9" s="1"/>
  <c r="L1602" i="9"/>
  <c r="M1602" i="9" l="1"/>
  <c r="O1602" i="9"/>
  <c r="E1602" i="9" s="1"/>
  <c r="B1602" i="9"/>
  <c r="C1602" i="9" l="1"/>
  <c r="N1602" i="9"/>
  <c r="D1602" i="9" l="1"/>
  <c r="P1602" i="9"/>
  <c r="Q1602" i="9" l="1"/>
  <c r="F1602" i="9"/>
  <c r="G1602" i="9" l="1"/>
  <c r="R1602" i="9"/>
  <c r="H1602" i="9" l="1"/>
  <c r="I1602" i="9" s="1"/>
  <c r="L1603" i="9"/>
  <c r="M1603" i="9" l="1"/>
  <c r="O1603" i="9"/>
  <c r="E1603" i="9" s="1"/>
  <c r="B1603" i="9"/>
  <c r="C1603" i="9" l="1"/>
  <c r="N1603" i="9"/>
  <c r="D1603" i="9" l="1"/>
  <c r="P1603" i="9"/>
  <c r="Q1603" i="9" l="1"/>
  <c r="F1603" i="9"/>
  <c r="G1603" i="9" l="1"/>
  <c r="R1603" i="9"/>
  <c r="H1603" i="9" l="1"/>
  <c r="I1603" i="9" s="1"/>
  <c r="L1604" i="9"/>
  <c r="M1604" i="9" l="1"/>
  <c r="O1604" i="9"/>
  <c r="E1604" i="9" s="1"/>
  <c r="B1604" i="9"/>
  <c r="C1604" i="9" l="1"/>
  <c r="N1604" i="9"/>
  <c r="P1604" i="9" l="1"/>
  <c r="D1604" i="9"/>
  <c r="Q1604" i="9" l="1"/>
  <c r="F1604" i="9"/>
  <c r="G1604" i="9" l="1"/>
  <c r="R1604" i="9"/>
  <c r="H1604" i="9" l="1"/>
  <c r="I1604" i="9" s="1"/>
  <c r="L1605" i="9"/>
  <c r="M1605" i="9" l="1"/>
  <c r="B1605" i="9"/>
  <c r="O1605" i="9"/>
  <c r="E1605" i="9" s="1"/>
  <c r="C1605" i="9" l="1"/>
  <c r="N1605" i="9"/>
  <c r="P1605" i="9" l="1"/>
  <c r="D1605" i="9"/>
  <c r="Q1605" i="9" l="1"/>
  <c r="F1605" i="9"/>
  <c r="G1605" i="9" l="1"/>
  <c r="R1605" i="9"/>
  <c r="H1605" i="9" l="1"/>
  <c r="I1605" i="9" s="1"/>
  <c r="L1606" i="9"/>
  <c r="M1606" i="9" l="1"/>
  <c r="B1606" i="9"/>
  <c r="O1606" i="9"/>
  <c r="E1606" i="9" s="1"/>
  <c r="C1606" i="9" l="1"/>
  <c r="N1606" i="9"/>
  <c r="D1606" i="9" l="1"/>
  <c r="P1606" i="9"/>
  <c r="Q1606" i="9" l="1"/>
  <c r="F1606" i="9"/>
  <c r="G1606" i="9" l="1"/>
  <c r="R1606" i="9"/>
  <c r="H1606" i="9" l="1"/>
  <c r="I1606" i="9" s="1"/>
  <c r="L1607" i="9"/>
  <c r="M1607" i="9" l="1"/>
  <c r="B1607" i="9"/>
  <c r="O1607" i="9"/>
  <c r="E1607" i="9" s="1"/>
  <c r="C1607" i="9" l="1"/>
  <c r="N1607" i="9"/>
  <c r="D1607" i="9" l="1"/>
  <c r="P1607" i="9"/>
  <c r="Q1607" i="9" l="1"/>
  <c r="F1607" i="9"/>
  <c r="G1607" i="9" l="1"/>
  <c r="R1607" i="9"/>
  <c r="H1607" i="9" l="1"/>
  <c r="I1607" i="9" s="1"/>
  <c r="L1608" i="9"/>
  <c r="M1608" i="9" l="1"/>
  <c r="O1608" i="9"/>
  <c r="E1608" i="9" s="1"/>
  <c r="B1608" i="9"/>
  <c r="C1608" i="9" l="1"/>
  <c r="N1608" i="9"/>
  <c r="P1608" i="9" l="1"/>
  <c r="D1608" i="9"/>
  <c r="Q1608" i="9" l="1"/>
  <c r="F1608" i="9"/>
  <c r="G1608" i="9" l="1"/>
  <c r="R1608" i="9"/>
  <c r="H1608" i="9" l="1"/>
  <c r="I1608" i="9" s="1"/>
  <c r="L1609" i="9"/>
  <c r="M1609" i="9" l="1"/>
  <c r="B1609" i="9"/>
  <c r="O1609" i="9"/>
  <c r="E1609" i="9" s="1"/>
  <c r="C1609" i="9" l="1"/>
  <c r="N1609" i="9"/>
  <c r="P1609" i="9" l="1"/>
  <c r="D1609" i="9"/>
  <c r="Q1609" i="9" l="1"/>
  <c r="F1609" i="9"/>
  <c r="G1609" i="9" l="1"/>
  <c r="R1609" i="9"/>
  <c r="H1609" i="9" l="1"/>
  <c r="I1609" i="9" s="1"/>
  <c r="L1610" i="9"/>
  <c r="M1610" i="9" l="1"/>
  <c r="B1610" i="9"/>
  <c r="O1610" i="9"/>
  <c r="E1610" i="9" s="1"/>
  <c r="C1610" i="9" l="1"/>
  <c r="N1610" i="9"/>
  <c r="D1610" i="9" l="1"/>
  <c r="P1610" i="9"/>
  <c r="Q1610" i="9" l="1"/>
  <c r="F1610" i="9"/>
  <c r="G1610" i="9" l="1"/>
  <c r="R1610" i="9"/>
  <c r="H1610" i="9" l="1"/>
  <c r="I1610" i="9" s="1"/>
  <c r="L1611" i="9"/>
  <c r="M1611" i="9" l="1"/>
  <c r="B1611" i="9"/>
  <c r="O1611" i="9"/>
  <c r="E1611" i="9" s="1"/>
  <c r="C1611" i="9" l="1"/>
  <c r="N1611" i="9"/>
  <c r="D1611" i="9" l="1"/>
  <c r="P1611" i="9"/>
  <c r="Q1611" i="9" l="1"/>
  <c r="F1611" i="9"/>
  <c r="G1611" i="9" l="1"/>
  <c r="R1611" i="9"/>
  <c r="H1611" i="9" l="1"/>
  <c r="I1611" i="9" s="1"/>
  <c r="L1612" i="9"/>
  <c r="M1612" i="9" l="1"/>
  <c r="O1612" i="9"/>
  <c r="E1612" i="9" s="1"/>
  <c r="B1612" i="9"/>
  <c r="C1612" i="9" l="1"/>
  <c r="N1612" i="9"/>
  <c r="P1612" i="9" l="1"/>
  <c r="D1612" i="9"/>
  <c r="Q1612" i="9" l="1"/>
  <c r="F1612" i="9"/>
  <c r="G1612" i="9" l="1"/>
  <c r="R1612" i="9"/>
  <c r="H1612" i="9" l="1"/>
  <c r="I1612" i="9" s="1"/>
  <c r="L1613" i="9"/>
  <c r="M1613" i="9" l="1"/>
  <c r="B1613" i="9"/>
  <c r="O1613" i="9"/>
  <c r="E1613" i="9" s="1"/>
  <c r="C1613" i="9" l="1"/>
  <c r="N1613" i="9"/>
  <c r="P1613" i="9" l="1"/>
  <c r="D1613" i="9"/>
  <c r="Q1613" i="9" l="1"/>
  <c r="F1613" i="9"/>
  <c r="G1613" i="9" l="1"/>
  <c r="R1613" i="9"/>
  <c r="H1613" i="9" l="1"/>
  <c r="I1613" i="9" s="1"/>
  <c r="L1614" i="9"/>
  <c r="M1614" i="9" l="1"/>
  <c r="B1614" i="9"/>
  <c r="O1614" i="9"/>
  <c r="E1614" i="9" s="1"/>
  <c r="C1614" i="9" l="1"/>
  <c r="N1614" i="9"/>
  <c r="D1614" i="9" l="1"/>
  <c r="P1614" i="9"/>
  <c r="Q1614" i="9" l="1"/>
  <c r="F1614" i="9"/>
  <c r="G1614" i="9" l="1"/>
  <c r="R1614" i="9"/>
  <c r="H1614" i="9" l="1"/>
  <c r="I1614" i="9" s="1"/>
  <c r="L1615" i="9"/>
  <c r="M1615" i="9" l="1"/>
  <c r="B1615" i="9"/>
  <c r="O1615" i="9"/>
  <c r="E1615" i="9" s="1"/>
  <c r="C1615" i="9" l="1"/>
  <c r="N1615" i="9"/>
  <c r="D1615" i="9" l="1"/>
  <c r="P1615" i="9"/>
  <c r="Q1615" i="9" l="1"/>
  <c r="F1615" i="9"/>
  <c r="G1615" i="9" l="1"/>
  <c r="R1615" i="9"/>
  <c r="H1615" i="9" l="1"/>
  <c r="I1615" i="9" s="1"/>
  <c r="L1616" i="9"/>
  <c r="M1616" i="9" l="1"/>
  <c r="B1616" i="9"/>
  <c r="O1616" i="9"/>
  <c r="E1616" i="9" s="1"/>
  <c r="C1616" i="9" l="1"/>
  <c r="N1616" i="9"/>
  <c r="P1616" i="9" l="1"/>
  <c r="D1616" i="9"/>
  <c r="Q1616" i="9" l="1"/>
  <c r="F1616" i="9"/>
  <c r="G1616" i="9" l="1"/>
  <c r="R1616" i="9"/>
  <c r="H1616" i="9" l="1"/>
  <c r="I1616" i="9" s="1"/>
  <c r="L1617" i="9"/>
  <c r="M1617" i="9" l="1"/>
  <c r="O1617" i="9"/>
  <c r="E1617" i="9" s="1"/>
  <c r="B1617" i="9"/>
  <c r="C1617" i="9" l="1"/>
  <c r="N1617" i="9"/>
  <c r="P1617" i="9" l="1"/>
  <c r="D1617" i="9"/>
  <c r="Q1617" i="9" l="1"/>
  <c r="F1617" i="9"/>
  <c r="G1617" i="9" l="1"/>
  <c r="R1617" i="9"/>
  <c r="H1617" i="9" l="1"/>
  <c r="I1617" i="9" s="1"/>
  <c r="L1618" i="9"/>
  <c r="M1618" i="9" l="1"/>
  <c r="B1618" i="9"/>
  <c r="O1618" i="9"/>
  <c r="E1618" i="9" s="1"/>
  <c r="C1618" i="9" l="1"/>
  <c r="N1618" i="9"/>
  <c r="D1618" i="9" l="1"/>
  <c r="P1618" i="9"/>
  <c r="Q1618" i="9" l="1"/>
  <c r="F1618" i="9"/>
  <c r="G1618" i="9" l="1"/>
  <c r="R1618" i="9"/>
  <c r="H1618" i="9" l="1"/>
  <c r="I1618" i="9" s="1"/>
  <c r="L1619" i="9"/>
  <c r="M1619" i="9" l="1"/>
  <c r="B1619" i="9"/>
  <c r="O1619" i="9"/>
  <c r="E1619" i="9" s="1"/>
  <c r="C1619" i="9" l="1"/>
  <c r="N1619" i="9"/>
  <c r="D1619" i="9" l="1"/>
  <c r="P1619" i="9"/>
  <c r="Q1619" i="9" l="1"/>
  <c r="F1619" i="9"/>
  <c r="G1619" i="9" l="1"/>
  <c r="R1619" i="9"/>
  <c r="H1619" i="9" l="1"/>
  <c r="I1619" i="9" s="1"/>
  <c r="L1620" i="9"/>
  <c r="M1620" i="9" l="1"/>
  <c r="B1620" i="9"/>
  <c r="O1620" i="9"/>
  <c r="E1620" i="9" s="1"/>
  <c r="C1620" i="9" l="1"/>
  <c r="N1620" i="9"/>
  <c r="P1620" i="9" l="1"/>
  <c r="D1620" i="9"/>
  <c r="Q1620" i="9" l="1"/>
  <c r="F1620" i="9"/>
  <c r="G1620" i="9" l="1"/>
  <c r="R1620" i="9"/>
  <c r="H1620" i="9" l="1"/>
  <c r="I1620" i="9" s="1"/>
  <c r="L1621" i="9"/>
  <c r="M1621" i="9" l="1"/>
  <c r="O1621" i="9"/>
  <c r="E1621" i="9" s="1"/>
  <c r="B1621" i="9"/>
  <c r="C1621" i="9" l="1"/>
  <c r="N1621" i="9"/>
  <c r="P1621" i="9" l="1"/>
  <c r="D1621" i="9"/>
  <c r="Q1621" i="9" l="1"/>
  <c r="F1621" i="9"/>
  <c r="G1621" i="9" l="1"/>
  <c r="R1621" i="9"/>
  <c r="H1621" i="9" l="1"/>
  <c r="I1621" i="9" s="1"/>
  <c r="L1622" i="9"/>
  <c r="M1622" i="9" l="1"/>
  <c r="B1622" i="9"/>
  <c r="O1622" i="9"/>
  <c r="E1622" i="9" s="1"/>
  <c r="C1622" i="9" l="1"/>
  <c r="N1622" i="9"/>
  <c r="D1622" i="9" l="1"/>
  <c r="P1622" i="9"/>
  <c r="Q1622" i="9" l="1"/>
  <c r="F1622" i="9"/>
  <c r="G1622" i="9" l="1"/>
  <c r="R1622" i="9"/>
  <c r="H1622" i="9" l="1"/>
  <c r="I1622" i="9" s="1"/>
  <c r="L1623" i="9"/>
  <c r="M1623" i="9" l="1"/>
  <c r="O1623" i="9"/>
  <c r="E1623" i="9" s="1"/>
  <c r="B1623" i="9"/>
  <c r="C1623" i="9" l="1"/>
  <c r="N1623" i="9"/>
  <c r="D1623" i="9" l="1"/>
  <c r="P1623" i="9"/>
  <c r="Q1623" i="9" l="1"/>
  <c r="F1623" i="9"/>
  <c r="G1623" i="9" l="1"/>
  <c r="R1623" i="9"/>
  <c r="H1623" i="9" l="1"/>
  <c r="I1623" i="9" s="1"/>
  <c r="L1624" i="9"/>
  <c r="M1624" i="9" l="1"/>
  <c r="O1624" i="9"/>
  <c r="E1624" i="9" s="1"/>
  <c r="B1624" i="9"/>
  <c r="C1624" i="9" l="1"/>
  <c r="N1624" i="9"/>
  <c r="P1624" i="9" l="1"/>
  <c r="D1624" i="9"/>
  <c r="Q1624" i="9" l="1"/>
  <c r="F1624" i="9"/>
  <c r="G1624" i="9" l="1"/>
  <c r="R1624" i="9"/>
  <c r="H1624" i="9" l="1"/>
  <c r="I1624" i="9" s="1"/>
  <c r="L1625" i="9"/>
  <c r="M1625" i="9" l="1"/>
  <c r="B1625" i="9"/>
  <c r="O1625" i="9"/>
  <c r="E1625" i="9" s="1"/>
  <c r="C1625" i="9" l="1"/>
  <c r="N1625" i="9"/>
  <c r="P1625" i="9" l="1"/>
  <c r="D1625" i="9"/>
  <c r="Q1625" i="9" l="1"/>
  <c r="F1625" i="9"/>
  <c r="G1625" i="9" l="1"/>
  <c r="R1625" i="9"/>
  <c r="H1625" i="9" l="1"/>
  <c r="I1625" i="9" s="1"/>
  <c r="L1626" i="9"/>
  <c r="M1626" i="9" l="1"/>
  <c r="B1626" i="9"/>
  <c r="O1626" i="9"/>
  <c r="E1626" i="9" s="1"/>
  <c r="C1626" i="9" l="1"/>
  <c r="N1626" i="9"/>
  <c r="D1626" i="9" l="1"/>
  <c r="P1626" i="9"/>
  <c r="Q1626" i="9" l="1"/>
  <c r="F1626" i="9"/>
  <c r="G1626" i="9" l="1"/>
  <c r="R1626" i="9"/>
  <c r="H1626" i="9" l="1"/>
  <c r="I1626" i="9" s="1"/>
  <c r="L1627" i="9"/>
  <c r="M1627" i="9" l="1"/>
  <c r="O1627" i="9"/>
  <c r="E1627" i="9" s="1"/>
  <c r="B1627" i="9"/>
  <c r="C1627" i="9" l="1"/>
  <c r="N1627" i="9"/>
  <c r="D1627" i="9" l="1"/>
  <c r="P1627" i="9"/>
  <c r="Q1627" i="9" l="1"/>
  <c r="F1627" i="9"/>
  <c r="G1627" i="9" l="1"/>
  <c r="R1627" i="9"/>
  <c r="H1627" i="9" l="1"/>
  <c r="I1627" i="9" s="1"/>
  <c r="L1628" i="9"/>
  <c r="M1628" i="9" l="1"/>
  <c r="O1628" i="9"/>
  <c r="E1628" i="9" s="1"/>
  <c r="B1628" i="9"/>
  <c r="C1628" i="9" l="1"/>
  <c r="N1628" i="9"/>
  <c r="P1628" i="9" l="1"/>
  <c r="D1628" i="9"/>
  <c r="Q1628" i="9" l="1"/>
  <c r="F1628" i="9"/>
  <c r="G1628" i="9" l="1"/>
  <c r="R1628" i="9"/>
  <c r="H1628" i="9" l="1"/>
  <c r="I1628" i="9" s="1"/>
  <c r="L1629" i="9"/>
  <c r="M1629" i="9" l="1"/>
  <c r="O1629" i="9"/>
  <c r="E1629" i="9" s="1"/>
  <c r="B1629" i="9"/>
  <c r="C1629" i="9" l="1"/>
  <c r="N1629" i="9"/>
  <c r="P1629" i="9" l="1"/>
  <c r="D1629" i="9"/>
  <c r="Q1629" i="9" l="1"/>
  <c r="F1629" i="9"/>
  <c r="G1629" i="9" l="1"/>
  <c r="R1629" i="9"/>
  <c r="H1629" i="9" l="1"/>
  <c r="I1629" i="9" s="1"/>
  <c r="L1630" i="9"/>
  <c r="M1630" i="9" l="1"/>
  <c r="B1630" i="9"/>
  <c r="O1630" i="9"/>
  <c r="E1630" i="9" s="1"/>
  <c r="C1630" i="9" l="1"/>
  <c r="N1630" i="9"/>
  <c r="D1630" i="9" l="1"/>
  <c r="P1630" i="9"/>
  <c r="Q1630" i="9" l="1"/>
  <c r="F1630" i="9"/>
  <c r="G1630" i="9" l="1"/>
  <c r="R1630" i="9"/>
  <c r="H1630" i="9" l="1"/>
  <c r="I1630" i="9" s="1"/>
  <c r="L1631" i="9"/>
  <c r="M1631" i="9" l="1"/>
  <c r="B1631" i="9"/>
  <c r="O1631" i="9"/>
  <c r="E1631" i="9" s="1"/>
  <c r="C1631" i="9" l="1"/>
  <c r="N1631" i="9"/>
  <c r="D1631" i="9" l="1"/>
  <c r="P1631" i="9"/>
  <c r="Q1631" i="9" l="1"/>
  <c r="F1631" i="9"/>
  <c r="G1631" i="9" l="1"/>
  <c r="R1631" i="9"/>
  <c r="H1631" i="9" l="1"/>
  <c r="I1631" i="9" s="1"/>
  <c r="L1632" i="9"/>
  <c r="M1632" i="9" l="1"/>
  <c r="B1632" i="9"/>
  <c r="O1632" i="9"/>
  <c r="E1632" i="9" s="1"/>
  <c r="C1632" i="9" l="1"/>
  <c r="N1632" i="9"/>
  <c r="P1632" i="9" l="1"/>
  <c r="D1632" i="9"/>
  <c r="Q1632" i="9" l="1"/>
  <c r="F1632" i="9"/>
  <c r="G1632" i="9" l="1"/>
  <c r="R1632" i="9"/>
  <c r="H1632" i="9" l="1"/>
  <c r="I1632" i="9" s="1"/>
  <c r="L1633" i="9"/>
  <c r="M1633" i="9" l="1"/>
  <c r="B1633" i="9"/>
  <c r="O1633" i="9"/>
  <c r="E1633" i="9" s="1"/>
  <c r="C1633" i="9" l="1"/>
  <c r="N1633" i="9"/>
  <c r="P1633" i="9" l="1"/>
  <c r="D1633" i="9"/>
  <c r="Q1633" i="9" l="1"/>
  <c r="F1633" i="9"/>
  <c r="G1633" i="9" l="1"/>
  <c r="R1633" i="9"/>
  <c r="H1633" i="9" l="1"/>
  <c r="I1633" i="9" s="1"/>
  <c r="L1634" i="9"/>
  <c r="M1634" i="9" l="1"/>
  <c r="O1634" i="9"/>
  <c r="E1634" i="9" s="1"/>
  <c r="B1634" i="9"/>
  <c r="C1634" i="9" l="1"/>
  <c r="N1634" i="9"/>
  <c r="D1634" i="9" l="1"/>
  <c r="P1634" i="9"/>
  <c r="Q1634" i="9" l="1"/>
  <c r="F1634" i="9"/>
  <c r="G1634" i="9" l="1"/>
  <c r="R1634" i="9"/>
  <c r="H1634" i="9" l="1"/>
  <c r="I1634" i="9" s="1"/>
  <c r="L1635" i="9"/>
  <c r="M1635" i="9" l="1"/>
  <c r="B1635" i="9"/>
  <c r="O1635" i="9"/>
  <c r="E1635" i="9" s="1"/>
  <c r="C1635" i="9" l="1"/>
  <c r="N1635" i="9"/>
  <c r="D1635" i="9" l="1"/>
  <c r="P1635" i="9"/>
  <c r="Q1635" i="9" l="1"/>
  <c r="F1635" i="9"/>
  <c r="G1635" i="9" l="1"/>
  <c r="R1635" i="9"/>
  <c r="H1635" i="9" l="1"/>
  <c r="I1635" i="9" s="1"/>
  <c r="L1636" i="9"/>
  <c r="M1636" i="9" l="1"/>
  <c r="B1636" i="9"/>
  <c r="O1636" i="9"/>
  <c r="E1636" i="9" s="1"/>
  <c r="C1636" i="9" l="1"/>
  <c r="N1636" i="9"/>
  <c r="P1636" i="9" l="1"/>
  <c r="D1636" i="9"/>
  <c r="Q1636" i="9" l="1"/>
  <c r="F1636" i="9"/>
  <c r="G1636" i="9" l="1"/>
  <c r="R1636" i="9"/>
  <c r="H1636" i="9" l="1"/>
  <c r="I1636" i="9" s="1"/>
  <c r="L1637" i="9"/>
  <c r="M1637" i="9" l="1"/>
  <c r="B1637" i="9"/>
  <c r="O1637" i="9"/>
  <c r="E1637" i="9" s="1"/>
  <c r="C1637" i="9" l="1"/>
  <c r="N1637" i="9"/>
  <c r="P1637" i="9" l="1"/>
  <c r="D1637" i="9"/>
  <c r="Q1637" i="9" l="1"/>
  <c r="F1637" i="9"/>
  <c r="G1637" i="9" l="1"/>
  <c r="R1637" i="9"/>
  <c r="H1637" i="9" l="1"/>
  <c r="I1637" i="9" s="1"/>
  <c r="L1638" i="9"/>
  <c r="M1638" i="9" l="1"/>
  <c r="O1638" i="9"/>
  <c r="E1638" i="9" s="1"/>
  <c r="B1638" i="9"/>
  <c r="C1638" i="9" l="1"/>
  <c r="N1638" i="9"/>
  <c r="D1638" i="9" l="1"/>
  <c r="P1638" i="9"/>
  <c r="Q1638" i="9" l="1"/>
  <c r="F1638" i="9"/>
  <c r="G1638" i="9" l="1"/>
  <c r="R1638" i="9"/>
  <c r="H1638" i="9" l="1"/>
  <c r="I1638" i="9" s="1"/>
  <c r="L1639" i="9"/>
  <c r="M1639" i="9" l="1"/>
  <c r="B1639" i="9"/>
  <c r="O1639" i="9"/>
  <c r="E1639" i="9" s="1"/>
  <c r="C1639" i="9" l="1"/>
  <c r="N1639" i="9"/>
  <c r="D1639" i="9" l="1"/>
  <c r="P1639" i="9"/>
  <c r="Q1639" i="9" l="1"/>
  <c r="F1639" i="9"/>
  <c r="G1639" i="9" l="1"/>
  <c r="R1639" i="9"/>
  <c r="H1639" i="9" l="1"/>
  <c r="I1639" i="9" s="1"/>
  <c r="L1640" i="9"/>
  <c r="M1640" i="9" l="1"/>
  <c r="B1640" i="9"/>
  <c r="O1640" i="9"/>
  <c r="E1640" i="9" s="1"/>
  <c r="C1640" i="9" l="1"/>
  <c r="N1640" i="9"/>
  <c r="P1640" i="9" l="1"/>
  <c r="D1640" i="9"/>
  <c r="Q1640" i="9" l="1"/>
  <c r="F1640" i="9"/>
  <c r="G1640" i="9" l="1"/>
  <c r="R1640" i="9"/>
  <c r="H1640" i="9" l="1"/>
  <c r="I1640" i="9" s="1"/>
  <c r="L1641" i="9"/>
  <c r="M1641" i="9" l="1"/>
  <c r="O1641" i="9"/>
  <c r="E1641" i="9" s="1"/>
  <c r="B1641" i="9"/>
  <c r="C1641" i="9" l="1"/>
  <c r="N1641" i="9"/>
  <c r="P1641" i="9" l="1"/>
  <c r="D1641" i="9"/>
  <c r="Q1641" i="9" l="1"/>
  <c r="F1641" i="9"/>
  <c r="G1641" i="9" l="1"/>
  <c r="R1641" i="9"/>
  <c r="H1641" i="9" l="1"/>
  <c r="I1641" i="9" s="1"/>
  <c r="L1642" i="9"/>
  <c r="M1642" i="9" l="1"/>
  <c r="O1642" i="9"/>
  <c r="E1642" i="9" s="1"/>
  <c r="B1642" i="9"/>
  <c r="C1642" i="9" l="1"/>
  <c r="N1642" i="9"/>
  <c r="D1642" i="9" l="1"/>
  <c r="P1642" i="9"/>
  <c r="Q1642" i="9" l="1"/>
  <c r="F1642" i="9"/>
  <c r="G1642" i="9" l="1"/>
  <c r="R1642" i="9"/>
  <c r="H1642" i="9" l="1"/>
  <c r="I1642" i="9" s="1"/>
  <c r="L1643" i="9"/>
  <c r="M1643" i="9" l="1"/>
  <c r="O1643" i="9"/>
  <c r="E1643" i="9" s="1"/>
  <c r="B1643" i="9"/>
  <c r="C1643" i="9" l="1"/>
  <c r="N1643" i="9"/>
  <c r="D1643" i="9" l="1"/>
  <c r="P1643" i="9"/>
  <c r="Q1643" i="9" l="1"/>
  <c r="F1643" i="9"/>
  <c r="G1643" i="9" l="1"/>
  <c r="R1643" i="9"/>
  <c r="H1643" i="9" l="1"/>
  <c r="I1643" i="9" s="1"/>
  <c r="L1644" i="9"/>
  <c r="B1644" i="9" l="1"/>
  <c r="M1644" i="9"/>
  <c r="O1644" i="9"/>
  <c r="E1644" i="9" s="1"/>
  <c r="C1644" i="9" l="1"/>
  <c r="N1644" i="9"/>
  <c r="P1644" i="9" l="1"/>
  <c r="D1644" i="9"/>
  <c r="F1644" i="9" l="1"/>
  <c r="Q1644" i="9"/>
  <c r="G1644" i="9" l="1"/>
  <c r="R1644" i="9"/>
  <c r="H1644" i="9" l="1"/>
  <c r="I1644" i="9" s="1"/>
  <c r="L1645" i="9"/>
  <c r="B1645" i="9" l="1"/>
  <c r="O1645" i="9"/>
  <c r="E1645" i="9" s="1"/>
  <c r="M1645" i="9"/>
  <c r="N1645" i="9" l="1"/>
  <c r="C1645" i="9"/>
  <c r="D1645" i="9" l="1"/>
  <c r="P1645" i="9"/>
  <c r="Q1645" i="9" l="1"/>
  <c r="F1645" i="9"/>
  <c r="R1645" i="9" l="1"/>
  <c r="G1645" i="9"/>
  <c r="H1645" i="9" l="1"/>
  <c r="I1645" i="9" s="1"/>
  <c r="L1646" i="9"/>
  <c r="B1646" i="9" l="1"/>
  <c r="O1646" i="9"/>
  <c r="E1646" i="9" s="1"/>
  <c r="M1646" i="9"/>
  <c r="N1646" i="9" l="1"/>
  <c r="C1646" i="9"/>
  <c r="D1646" i="9" l="1"/>
  <c r="P1646" i="9"/>
  <c r="Q1646" i="9" l="1"/>
  <c r="F1646" i="9"/>
  <c r="R1646" i="9" l="1"/>
  <c r="G1646" i="9"/>
  <c r="H1646" i="9" l="1"/>
  <c r="I1646" i="9" s="1"/>
  <c r="L1647" i="9"/>
  <c r="B1647" i="9" l="1"/>
  <c r="M1647" i="9"/>
  <c r="O1647" i="9"/>
  <c r="E1647" i="9" s="1"/>
  <c r="N1647" i="9" l="1"/>
  <c r="C1647" i="9"/>
  <c r="D1647" i="9" l="1"/>
  <c r="P1647" i="9"/>
  <c r="Q1647" i="9" l="1"/>
  <c r="F1647" i="9"/>
  <c r="R1647" i="9" l="1"/>
  <c r="G1647" i="9"/>
  <c r="H1647" i="9" l="1"/>
  <c r="I1647" i="9" s="1"/>
  <c r="L1648" i="9"/>
  <c r="B1648" i="9" l="1"/>
  <c r="O1648" i="9"/>
  <c r="E1648" i="9" s="1"/>
  <c r="M1648" i="9"/>
  <c r="N1648" i="9" l="1"/>
  <c r="C1648" i="9"/>
  <c r="D1648" i="9" l="1"/>
  <c r="P1648" i="9"/>
  <c r="Q1648" i="9" l="1"/>
  <c r="F1648" i="9"/>
  <c r="R1648" i="9" l="1"/>
  <c r="G1648" i="9"/>
  <c r="H1648" i="9" l="1"/>
  <c r="I1648" i="9" s="1"/>
  <c r="L1649" i="9"/>
  <c r="B1649" i="9" l="1"/>
  <c r="M1649" i="9"/>
  <c r="O1649" i="9"/>
  <c r="E1649" i="9" s="1"/>
  <c r="N1649" i="9" l="1"/>
  <c r="C1649" i="9"/>
  <c r="D1649" i="9" l="1"/>
  <c r="P1649" i="9"/>
  <c r="Q1649" i="9" l="1"/>
  <c r="F1649" i="9"/>
  <c r="R1649" i="9" l="1"/>
  <c r="G1649" i="9"/>
  <c r="H1649" i="9" l="1"/>
  <c r="I1649" i="9" s="1"/>
  <c r="L1650" i="9"/>
  <c r="B1650" i="9" l="1"/>
  <c r="M1650" i="9"/>
  <c r="O1650" i="9"/>
  <c r="E1650" i="9" s="1"/>
  <c r="N1650" i="9" l="1"/>
  <c r="C1650" i="9"/>
  <c r="D1650" i="9" l="1"/>
  <c r="P1650" i="9"/>
  <c r="Q1650" i="9" l="1"/>
  <c r="F1650" i="9"/>
  <c r="R1650" i="9" l="1"/>
  <c r="G1650" i="9"/>
  <c r="H1650" i="9" l="1"/>
  <c r="I1650" i="9" s="1"/>
  <c r="L1651" i="9"/>
  <c r="B1651" i="9" l="1"/>
  <c r="O1651" i="9"/>
  <c r="E1651" i="9" s="1"/>
  <c r="M1651" i="9"/>
  <c r="N1651" i="9" l="1"/>
  <c r="C1651" i="9"/>
  <c r="D1651" i="9" l="1"/>
  <c r="P1651" i="9"/>
  <c r="Q1651" i="9" l="1"/>
  <c r="F1651" i="9"/>
  <c r="R1651" i="9" l="1"/>
  <c r="G1651" i="9"/>
  <c r="H1651" i="9" l="1"/>
  <c r="I1651" i="9" s="1"/>
  <c r="L1652" i="9"/>
  <c r="B1652" i="9" l="1"/>
  <c r="O1652" i="9"/>
  <c r="E1652" i="9" s="1"/>
  <c r="M1652" i="9"/>
  <c r="N1652" i="9" l="1"/>
  <c r="C1652" i="9"/>
  <c r="D1652" i="9" l="1"/>
  <c r="P1652" i="9"/>
  <c r="Q1652" i="9" l="1"/>
  <c r="F1652" i="9"/>
  <c r="R1652" i="9" l="1"/>
  <c r="G1652" i="9"/>
  <c r="H1652" i="9" l="1"/>
  <c r="I1652" i="9" s="1"/>
  <c r="L1653" i="9"/>
  <c r="B1653" i="9" l="1"/>
  <c r="M1653" i="9"/>
  <c r="O1653" i="9"/>
  <c r="E1653" i="9" s="1"/>
  <c r="N1653" i="9" l="1"/>
  <c r="C1653" i="9"/>
  <c r="D1653" i="9" l="1"/>
  <c r="P1653" i="9"/>
  <c r="Q1653" i="9" l="1"/>
  <c r="F1653" i="9"/>
  <c r="R1653" i="9" l="1"/>
  <c r="G1653" i="9"/>
  <c r="H1653" i="9" l="1"/>
  <c r="I1653" i="9" s="1"/>
  <c r="L1654" i="9"/>
  <c r="B1654" i="9" l="1"/>
  <c r="M1654" i="9"/>
  <c r="O1654" i="9"/>
  <c r="E1654" i="9" s="1"/>
  <c r="N1654" i="9" l="1"/>
  <c r="C1654" i="9"/>
  <c r="D1654" i="9" l="1"/>
  <c r="P1654" i="9"/>
  <c r="Q1654" i="9" l="1"/>
  <c r="F1654" i="9"/>
  <c r="R1654" i="9" l="1"/>
  <c r="G1654" i="9"/>
  <c r="H1654" i="9" l="1"/>
  <c r="I1654" i="9" s="1"/>
  <c r="L1655" i="9"/>
  <c r="B1655" i="9" l="1"/>
  <c r="O1655" i="9"/>
  <c r="E1655" i="9" s="1"/>
  <c r="M1655" i="9"/>
  <c r="N1655" i="9" l="1"/>
  <c r="C1655" i="9"/>
  <c r="D1655" i="9" l="1"/>
  <c r="P1655" i="9"/>
  <c r="Q1655" i="9" l="1"/>
  <c r="F1655" i="9"/>
  <c r="R1655" i="9" l="1"/>
  <c r="G1655" i="9"/>
  <c r="H1655" i="9" l="1"/>
  <c r="I1655" i="9" s="1"/>
  <c r="L1656" i="9"/>
  <c r="B1656" i="9" l="1"/>
  <c r="O1656" i="9"/>
  <c r="E1656" i="9" s="1"/>
  <c r="M1656" i="9"/>
  <c r="N1656" i="9" l="1"/>
  <c r="C1656" i="9"/>
  <c r="D1656" i="9" l="1"/>
  <c r="P1656" i="9"/>
  <c r="Q1656" i="9" l="1"/>
  <c r="F1656" i="9"/>
  <c r="R1656" i="9" l="1"/>
  <c r="G1656" i="9"/>
  <c r="H1656" i="9" l="1"/>
  <c r="I1656" i="9" s="1"/>
  <c r="L1657" i="9"/>
  <c r="B1657" i="9" l="1"/>
  <c r="O1657" i="9"/>
  <c r="E1657" i="9" s="1"/>
  <c r="M1657" i="9"/>
  <c r="N1657" i="9" l="1"/>
  <c r="C1657" i="9"/>
  <c r="D1657" i="9" l="1"/>
  <c r="P1657" i="9"/>
  <c r="Q1657" i="9" l="1"/>
  <c r="F1657" i="9"/>
  <c r="R1657" i="9" l="1"/>
  <c r="G1657" i="9"/>
  <c r="H1657" i="9" l="1"/>
  <c r="I1657" i="9" s="1"/>
  <c r="L1658" i="9"/>
  <c r="B1658" i="9" l="1"/>
  <c r="O1658" i="9"/>
  <c r="E1658" i="9" s="1"/>
  <c r="M1658" i="9"/>
  <c r="N1658" i="9" l="1"/>
  <c r="C1658" i="9"/>
  <c r="D1658" i="9" l="1"/>
  <c r="P1658" i="9"/>
  <c r="Q1658" i="9" l="1"/>
  <c r="F1658" i="9"/>
  <c r="R1658" i="9" l="1"/>
  <c r="G1658" i="9"/>
  <c r="H1658" i="9" l="1"/>
  <c r="I1658" i="9" s="1"/>
  <c r="L1659" i="9"/>
  <c r="B1659" i="9" l="1"/>
  <c r="M1659" i="9"/>
  <c r="O1659" i="9"/>
  <c r="E1659" i="9" s="1"/>
  <c r="N1659" i="9" l="1"/>
  <c r="C1659" i="9"/>
  <c r="D1659" i="9" l="1"/>
  <c r="P1659" i="9"/>
  <c r="Q1659" i="9" l="1"/>
  <c r="F1659" i="9"/>
  <c r="R1659" i="9" l="1"/>
  <c r="G1659" i="9"/>
  <c r="H1659" i="9" l="1"/>
  <c r="I1659" i="9" s="1"/>
  <c r="L1660" i="9"/>
  <c r="B1660" i="9" l="1"/>
  <c r="O1660" i="9"/>
  <c r="E1660" i="9" s="1"/>
  <c r="M1660" i="9"/>
  <c r="N1660" i="9" l="1"/>
  <c r="C1660" i="9"/>
  <c r="D1660" i="9" l="1"/>
  <c r="P1660" i="9"/>
  <c r="Q1660" i="9" l="1"/>
  <c r="F1660" i="9"/>
  <c r="R1660" i="9" l="1"/>
  <c r="G1660" i="9"/>
  <c r="H1660" i="9" l="1"/>
  <c r="I1660" i="9" s="1"/>
  <c r="L1661" i="9"/>
  <c r="B1661" i="9" l="1"/>
  <c r="O1661" i="9"/>
  <c r="E1661" i="9" s="1"/>
  <c r="M1661" i="9"/>
  <c r="N1661" i="9" l="1"/>
  <c r="C1661" i="9"/>
  <c r="D1661" i="9" l="1"/>
  <c r="P1661" i="9"/>
  <c r="Q1661" i="9" l="1"/>
  <c r="F1661" i="9"/>
  <c r="R1661" i="9" l="1"/>
  <c r="G1661" i="9"/>
  <c r="H1661" i="9" l="1"/>
  <c r="I1661" i="9" s="1"/>
  <c r="L1662" i="9"/>
  <c r="B1662" i="9" l="1"/>
  <c r="O1662" i="9"/>
  <c r="E1662" i="9" s="1"/>
  <c r="M1662" i="9"/>
  <c r="N1662" i="9" l="1"/>
  <c r="C1662" i="9"/>
  <c r="D1662" i="9" l="1"/>
  <c r="P1662" i="9"/>
  <c r="Q1662" i="9" l="1"/>
  <c r="F1662" i="9"/>
  <c r="R1662" i="9" l="1"/>
  <c r="G1662" i="9"/>
  <c r="H1662" i="9" l="1"/>
  <c r="I1662" i="9" s="1"/>
  <c r="L1663" i="9"/>
  <c r="B1663" i="9" l="1"/>
  <c r="M1663" i="9"/>
  <c r="O1663" i="9"/>
  <c r="E1663" i="9" s="1"/>
  <c r="N1663" i="9" l="1"/>
  <c r="C1663" i="9"/>
  <c r="D1663" i="9" l="1"/>
  <c r="P1663" i="9"/>
  <c r="Q1663" i="9" l="1"/>
  <c r="F1663" i="9"/>
  <c r="R1663" i="9" l="1"/>
  <c r="G1663" i="9"/>
  <c r="H1663" i="9" l="1"/>
  <c r="I1663" i="9" s="1"/>
  <c r="L1664" i="9"/>
  <c r="B1664" i="9" l="1"/>
  <c r="O1664" i="9"/>
  <c r="E1664" i="9" s="1"/>
  <c r="M1664" i="9"/>
  <c r="N1664" i="9" l="1"/>
  <c r="C1664" i="9"/>
  <c r="D1664" i="9" l="1"/>
  <c r="P1664" i="9"/>
  <c r="Q1664" i="9" l="1"/>
  <c r="F1664" i="9"/>
  <c r="R1664" i="9" l="1"/>
  <c r="G1664" i="9"/>
  <c r="H1664" i="9" l="1"/>
  <c r="I1664" i="9" s="1"/>
  <c r="L1665" i="9"/>
  <c r="B1665" i="9" l="1"/>
  <c r="O1665" i="9"/>
  <c r="E1665" i="9" s="1"/>
  <c r="M1665" i="9"/>
  <c r="N1665" i="9" l="1"/>
  <c r="C1665" i="9"/>
  <c r="D1665" i="9" l="1"/>
  <c r="P1665" i="9"/>
  <c r="Q1665" i="9" l="1"/>
  <c r="F1665" i="9"/>
  <c r="R1665" i="9" l="1"/>
  <c r="G1665" i="9"/>
  <c r="H1665" i="9" l="1"/>
  <c r="I1665" i="9" s="1"/>
  <c r="L1666" i="9"/>
  <c r="B1666" i="9" l="1"/>
  <c r="M1666" i="9"/>
  <c r="O1666" i="9"/>
  <c r="E1666" i="9" s="1"/>
  <c r="N1666" i="9" l="1"/>
  <c r="C1666" i="9"/>
  <c r="D1666" i="9" l="1"/>
  <c r="P1666" i="9"/>
  <c r="Q1666" i="9" l="1"/>
  <c r="F1666" i="9"/>
  <c r="R1666" i="9" l="1"/>
  <c r="G1666" i="9"/>
  <c r="H1666" i="9" l="1"/>
  <c r="I1666" i="9" s="1"/>
  <c r="L1667" i="9"/>
  <c r="B1667" i="9" l="1"/>
  <c r="M1667" i="9"/>
  <c r="O1667" i="9"/>
  <c r="E1667" i="9" s="1"/>
  <c r="N1667" i="9" l="1"/>
  <c r="C1667" i="9"/>
  <c r="D1667" i="9" l="1"/>
  <c r="P1667" i="9"/>
  <c r="Q1667" i="9" l="1"/>
  <c r="F1667" i="9"/>
  <c r="R1667" i="9" l="1"/>
  <c r="G1667" i="9"/>
  <c r="H1667" i="9" l="1"/>
  <c r="I1667" i="9" s="1"/>
  <c r="L1668" i="9"/>
  <c r="B1668" i="9" l="1"/>
  <c r="M1668" i="9"/>
  <c r="O1668" i="9"/>
  <c r="E1668" i="9" s="1"/>
  <c r="N1668" i="9" l="1"/>
  <c r="C1668" i="9"/>
  <c r="D1668" i="9" l="1"/>
  <c r="P1668" i="9"/>
  <c r="Q1668" i="9" l="1"/>
  <c r="F1668" i="9"/>
  <c r="R1668" i="9" l="1"/>
  <c r="G1668" i="9"/>
  <c r="H1668" i="9" l="1"/>
  <c r="I1668" i="9" s="1"/>
  <c r="L1669" i="9"/>
  <c r="B1669" i="9" l="1"/>
  <c r="O1669" i="9"/>
  <c r="E1669" i="9" s="1"/>
  <c r="M1669" i="9"/>
  <c r="N1669" i="9" l="1"/>
  <c r="C1669" i="9"/>
  <c r="D1669" i="9" l="1"/>
  <c r="P1669" i="9"/>
  <c r="Q1669" i="9" l="1"/>
  <c r="F1669" i="9"/>
  <c r="R1669" i="9" l="1"/>
  <c r="G1669" i="9"/>
  <c r="H1669" i="9" l="1"/>
  <c r="I1669" i="9" s="1"/>
  <c r="L1670" i="9"/>
  <c r="B1670" i="9" l="1"/>
  <c r="O1670" i="9"/>
  <c r="E1670" i="9" s="1"/>
  <c r="M1670" i="9"/>
  <c r="N1670" i="9" l="1"/>
  <c r="C1670" i="9"/>
  <c r="D1670" i="9" l="1"/>
  <c r="P1670" i="9"/>
  <c r="Q1670" i="9" l="1"/>
  <c r="F1670" i="9"/>
  <c r="R1670" i="9" l="1"/>
  <c r="G1670" i="9"/>
  <c r="H1670" i="9" l="1"/>
  <c r="I1670" i="9" s="1"/>
  <c r="L1671" i="9"/>
  <c r="B1671" i="9" l="1"/>
  <c r="O1671" i="9"/>
  <c r="E1671" i="9" s="1"/>
  <c r="M1671" i="9"/>
  <c r="N1671" i="9" l="1"/>
  <c r="C1671" i="9"/>
  <c r="D1671" i="9" l="1"/>
  <c r="P1671" i="9"/>
  <c r="Q1671" i="9" l="1"/>
  <c r="F1671" i="9"/>
  <c r="R1671" i="9" l="1"/>
  <c r="G1671" i="9"/>
  <c r="H1671" i="9" l="1"/>
  <c r="I1671" i="9" s="1"/>
  <c r="L1672" i="9"/>
  <c r="B1672" i="9" l="1"/>
  <c r="M1672" i="9"/>
  <c r="O1672" i="9"/>
  <c r="E1672" i="9" s="1"/>
  <c r="N1672" i="9" l="1"/>
  <c r="C1672" i="9"/>
  <c r="D1672" i="9" l="1"/>
  <c r="P1672" i="9"/>
  <c r="Q1672" i="9" l="1"/>
  <c r="F1672" i="9"/>
  <c r="R1672" i="9" l="1"/>
  <c r="G1672" i="9"/>
  <c r="H1672" i="9" l="1"/>
  <c r="I1672" i="9" s="1"/>
  <c r="L1673" i="9"/>
  <c r="B1673" i="9" l="1"/>
  <c r="O1673" i="9"/>
  <c r="E1673" i="9" s="1"/>
  <c r="M1673" i="9"/>
  <c r="N1673" i="9" l="1"/>
  <c r="C1673" i="9"/>
  <c r="D1673" i="9" l="1"/>
  <c r="P1673" i="9"/>
  <c r="Q1673" i="9" l="1"/>
  <c r="F1673" i="9"/>
  <c r="R1673" i="9" l="1"/>
  <c r="G1673" i="9"/>
  <c r="H1673" i="9" l="1"/>
  <c r="I1673" i="9" s="1"/>
  <c r="L1674" i="9"/>
  <c r="B1674" i="9" l="1"/>
  <c r="O1674" i="9"/>
  <c r="E1674" i="9" s="1"/>
  <c r="M1674" i="9"/>
  <c r="N1674" i="9" l="1"/>
  <c r="C1674" i="9"/>
  <c r="D1674" i="9" l="1"/>
  <c r="P1674" i="9"/>
  <c r="Q1674" i="9" l="1"/>
  <c r="F1674" i="9"/>
  <c r="R1674" i="9" l="1"/>
  <c r="G1674" i="9"/>
  <c r="H1674" i="9" l="1"/>
  <c r="I1674" i="9" s="1"/>
  <c r="L1675" i="9"/>
  <c r="B1675" i="9" l="1"/>
  <c r="O1675" i="9"/>
  <c r="E1675" i="9" s="1"/>
  <c r="M1675" i="9"/>
  <c r="N1675" i="9" l="1"/>
  <c r="C1675" i="9"/>
  <c r="D1675" i="9" l="1"/>
  <c r="P1675" i="9"/>
  <c r="Q1675" i="9" l="1"/>
  <c r="F1675" i="9"/>
  <c r="R1675" i="9" l="1"/>
  <c r="G1675" i="9"/>
  <c r="H1675" i="9" l="1"/>
  <c r="I1675" i="9" s="1"/>
  <c r="L1676" i="9"/>
  <c r="B1676" i="9" l="1"/>
  <c r="O1676" i="9"/>
  <c r="E1676" i="9" s="1"/>
  <c r="M1676" i="9"/>
  <c r="N1676" i="9" l="1"/>
  <c r="C1676" i="9"/>
  <c r="D1676" i="9" l="1"/>
  <c r="P1676" i="9"/>
  <c r="Q1676" i="9" l="1"/>
  <c r="F1676" i="9"/>
  <c r="R1676" i="9" l="1"/>
  <c r="G1676" i="9"/>
  <c r="H1676" i="9" l="1"/>
  <c r="I1676" i="9" s="1"/>
  <c r="L1677" i="9"/>
  <c r="B1677" i="9" l="1"/>
  <c r="M1677" i="9"/>
  <c r="O1677" i="9"/>
  <c r="E1677" i="9" s="1"/>
  <c r="N1677" i="9" l="1"/>
  <c r="C1677" i="9"/>
  <c r="D1677" i="9" l="1"/>
  <c r="P1677" i="9"/>
  <c r="Q1677" i="9" l="1"/>
  <c r="F1677" i="9"/>
  <c r="R1677" i="9" l="1"/>
  <c r="G1677" i="9"/>
  <c r="H1677" i="9" l="1"/>
  <c r="I1677" i="9" s="1"/>
  <c r="L1678" i="9"/>
  <c r="B1678" i="9" l="1"/>
  <c r="M1678" i="9"/>
  <c r="O1678" i="9"/>
  <c r="E1678" i="9" s="1"/>
  <c r="N1678" i="9" l="1"/>
  <c r="C1678" i="9"/>
  <c r="D1678" i="9" l="1"/>
  <c r="P1678" i="9"/>
  <c r="Q1678" i="9" l="1"/>
  <c r="F1678" i="9"/>
  <c r="R1678" i="9" l="1"/>
  <c r="G1678" i="9"/>
  <c r="H1678" i="9" l="1"/>
  <c r="I1678" i="9" s="1"/>
  <c r="L1679" i="9"/>
  <c r="B1679" i="9" l="1"/>
  <c r="M1679" i="9"/>
  <c r="O1679" i="9"/>
  <c r="E1679" i="9" s="1"/>
  <c r="N1679" i="9" l="1"/>
  <c r="C1679" i="9"/>
  <c r="D1679" i="9" l="1"/>
  <c r="P1679" i="9"/>
  <c r="Q1679" i="9" l="1"/>
  <c r="F1679" i="9"/>
  <c r="R1679" i="9" l="1"/>
  <c r="G1679" i="9"/>
  <c r="H1679" i="9" l="1"/>
  <c r="I1679" i="9" s="1"/>
  <c r="L1680" i="9"/>
  <c r="B1680" i="9" l="1"/>
  <c r="O1680" i="9"/>
  <c r="E1680" i="9" s="1"/>
  <c r="M1680" i="9"/>
  <c r="N1680" i="9" l="1"/>
  <c r="C1680" i="9"/>
  <c r="D1680" i="9" l="1"/>
  <c r="P1680" i="9"/>
  <c r="Q1680" i="9" l="1"/>
  <c r="F1680" i="9"/>
  <c r="R1680" i="9" l="1"/>
  <c r="G1680" i="9"/>
  <c r="H1680" i="9" l="1"/>
  <c r="I1680" i="9" s="1"/>
  <c r="L1681" i="9"/>
  <c r="B1681" i="9" l="1"/>
  <c r="M1681" i="9"/>
  <c r="O1681" i="9"/>
  <c r="E1681" i="9" s="1"/>
  <c r="N1681" i="9" l="1"/>
  <c r="C1681" i="9"/>
  <c r="D1681" i="9" l="1"/>
  <c r="P1681" i="9"/>
  <c r="Q1681" i="9" l="1"/>
  <c r="F1681" i="9"/>
  <c r="R1681" i="9" l="1"/>
  <c r="G1681" i="9"/>
  <c r="H1681" i="9" l="1"/>
  <c r="I1681" i="9" s="1"/>
  <c r="L1682" i="9"/>
  <c r="B1682" i="9" l="1"/>
  <c r="O1682" i="9"/>
  <c r="E1682" i="9" s="1"/>
  <c r="M1682" i="9"/>
  <c r="N1682" i="9" l="1"/>
  <c r="C1682" i="9"/>
  <c r="D1682" i="9" l="1"/>
  <c r="P1682" i="9"/>
  <c r="Q1682" i="9" l="1"/>
  <c r="F1682" i="9"/>
  <c r="R1682" i="9" l="1"/>
  <c r="G1682" i="9"/>
  <c r="H1682" i="9" l="1"/>
  <c r="I1682" i="9" s="1"/>
  <c r="L1683" i="9"/>
  <c r="B1683" i="9" l="1"/>
  <c r="M1683" i="9"/>
  <c r="O1683" i="9"/>
  <c r="E1683" i="9" s="1"/>
  <c r="N1683" i="9" l="1"/>
  <c r="C1683" i="9"/>
  <c r="D1683" i="9" l="1"/>
  <c r="P1683" i="9"/>
  <c r="Q1683" i="9" l="1"/>
  <c r="F1683" i="9"/>
  <c r="R1683" i="9" l="1"/>
  <c r="G1683" i="9"/>
  <c r="H1683" i="9" l="1"/>
  <c r="I1683" i="9" s="1"/>
  <c r="L1684" i="9"/>
  <c r="B1684" i="9" l="1"/>
  <c r="O1684" i="9"/>
  <c r="E1684" i="9" s="1"/>
  <c r="M1684" i="9"/>
  <c r="N1684" i="9" l="1"/>
  <c r="C1684" i="9"/>
  <c r="D1684" i="9" l="1"/>
  <c r="P1684" i="9"/>
  <c r="Q1684" i="9" l="1"/>
  <c r="F1684" i="9"/>
  <c r="R1684" i="9" l="1"/>
  <c r="G1684" i="9"/>
  <c r="H1684" i="9" l="1"/>
  <c r="I1684" i="9" s="1"/>
  <c r="L1685" i="9"/>
  <c r="B1685" i="9" l="1"/>
  <c r="M1685" i="9"/>
  <c r="O1685" i="9"/>
  <c r="E1685" i="9" s="1"/>
  <c r="N1685" i="9" l="1"/>
  <c r="C1685" i="9"/>
  <c r="D1685" i="9" l="1"/>
  <c r="P1685" i="9"/>
  <c r="Q1685" i="9" l="1"/>
  <c r="F1685" i="9"/>
  <c r="R1685" i="9" l="1"/>
  <c r="G1685" i="9"/>
  <c r="H1685" i="9" l="1"/>
  <c r="I1685" i="9" s="1"/>
  <c r="L1686" i="9"/>
  <c r="B1686" i="9" l="1"/>
  <c r="O1686" i="9"/>
  <c r="E1686" i="9" s="1"/>
  <c r="M1686" i="9"/>
  <c r="N1686" i="9" l="1"/>
  <c r="C1686" i="9"/>
  <c r="D1686" i="9" l="1"/>
  <c r="P1686" i="9"/>
  <c r="Q1686" i="9" l="1"/>
  <c r="F1686" i="9"/>
  <c r="R1686" i="9" l="1"/>
  <c r="G1686" i="9"/>
  <c r="H1686" i="9" l="1"/>
  <c r="I1686" i="9" s="1"/>
  <c r="L1687" i="9"/>
  <c r="B1687" i="9" l="1"/>
  <c r="O1687" i="9"/>
  <c r="E1687" i="9" s="1"/>
  <c r="M1687" i="9"/>
  <c r="N1687" i="9" l="1"/>
  <c r="C1687" i="9"/>
  <c r="D1687" i="9" l="1"/>
  <c r="P1687" i="9"/>
  <c r="Q1687" i="9" l="1"/>
  <c r="F1687" i="9"/>
  <c r="R1687" i="9" l="1"/>
  <c r="G1687" i="9"/>
  <c r="H1687" i="9" l="1"/>
  <c r="I1687" i="9" s="1"/>
  <c r="L1688" i="9"/>
  <c r="B1688" i="9" l="1"/>
  <c r="M1688" i="9"/>
  <c r="O1688" i="9"/>
  <c r="E1688" i="9" s="1"/>
  <c r="N1688" i="9" l="1"/>
  <c r="C1688" i="9"/>
  <c r="D1688" i="9" l="1"/>
  <c r="P1688" i="9"/>
  <c r="Q1688" i="9" l="1"/>
  <c r="F1688" i="9"/>
  <c r="R1688" i="9" l="1"/>
  <c r="G1688" i="9"/>
  <c r="H1688" i="9" l="1"/>
  <c r="I1688" i="9" s="1"/>
  <c r="L1689" i="9"/>
  <c r="B1689" i="9" l="1"/>
  <c r="M1689" i="9"/>
  <c r="O1689" i="9"/>
  <c r="E1689" i="9" s="1"/>
  <c r="N1689" i="9" l="1"/>
  <c r="C1689" i="9"/>
  <c r="D1689" i="9" l="1"/>
  <c r="P1689" i="9"/>
  <c r="Q1689" i="9" l="1"/>
  <c r="F1689" i="9"/>
  <c r="R1689" i="9" l="1"/>
  <c r="G1689" i="9"/>
  <c r="H1689" i="9" l="1"/>
  <c r="I1689" i="9" s="1"/>
  <c r="L1690" i="9"/>
  <c r="B1690" i="9" l="1"/>
  <c r="M1690" i="9"/>
  <c r="O1690" i="9"/>
  <c r="E1690" i="9" s="1"/>
  <c r="N1690" i="9" l="1"/>
  <c r="C1690" i="9"/>
  <c r="D1690" i="9" l="1"/>
  <c r="P1690" i="9"/>
  <c r="Q1690" i="9" l="1"/>
  <c r="F1690" i="9"/>
  <c r="R1690" i="9" l="1"/>
  <c r="G1690" i="9"/>
  <c r="H1690" i="9" l="1"/>
  <c r="I1690" i="9" s="1"/>
  <c r="L1691" i="9"/>
  <c r="B1691" i="9" l="1"/>
  <c r="O1691" i="9"/>
  <c r="E1691" i="9" s="1"/>
  <c r="M1691" i="9"/>
  <c r="N1691" i="9" l="1"/>
  <c r="C1691" i="9"/>
  <c r="D1691" i="9" l="1"/>
  <c r="P1691" i="9"/>
  <c r="Q1691" i="9" l="1"/>
  <c r="F1691" i="9"/>
  <c r="R1691" i="9" l="1"/>
  <c r="G1691" i="9"/>
  <c r="H1691" i="9" l="1"/>
  <c r="I1691" i="9" s="1"/>
  <c r="L1692" i="9"/>
  <c r="B1692" i="9" l="1"/>
  <c r="M1692" i="9"/>
  <c r="O1692" i="9"/>
  <c r="E1692" i="9" s="1"/>
  <c r="N1692" i="9" l="1"/>
  <c r="C1692" i="9"/>
  <c r="D1692" i="9" l="1"/>
  <c r="P1692" i="9"/>
  <c r="Q1692" i="9" l="1"/>
  <c r="F1692" i="9"/>
  <c r="R1692" i="9" l="1"/>
  <c r="G1692" i="9"/>
  <c r="H1692" i="9" l="1"/>
  <c r="I1692" i="9" s="1"/>
  <c r="L1693" i="9"/>
  <c r="B1693" i="9" l="1"/>
  <c r="O1693" i="9"/>
  <c r="E1693" i="9" s="1"/>
  <c r="M1693" i="9"/>
  <c r="N1693" i="9" l="1"/>
  <c r="C1693" i="9"/>
  <c r="D1693" i="9" l="1"/>
  <c r="P1693" i="9"/>
  <c r="Q1693" i="9" l="1"/>
  <c r="F1693" i="9"/>
  <c r="R1693" i="9" l="1"/>
  <c r="G1693" i="9"/>
  <c r="H1693" i="9" l="1"/>
  <c r="I1693" i="9" s="1"/>
  <c r="L1694" i="9"/>
  <c r="B1694" i="9" l="1"/>
  <c r="M1694" i="9"/>
  <c r="O1694" i="9"/>
  <c r="E1694" i="9" s="1"/>
  <c r="N1694" i="9" l="1"/>
  <c r="C1694" i="9"/>
  <c r="D1694" i="9" l="1"/>
  <c r="P1694" i="9"/>
  <c r="Q1694" i="9" l="1"/>
  <c r="F1694" i="9"/>
  <c r="R1694" i="9" l="1"/>
  <c r="G1694" i="9"/>
  <c r="H1694" i="9" l="1"/>
  <c r="I1694" i="9" s="1"/>
  <c r="L1695" i="9"/>
  <c r="B1695" i="9" l="1"/>
  <c r="M1695" i="9"/>
  <c r="O1695" i="9"/>
  <c r="E1695" i="9" s="1"/>
  <c r="N1695" i="9" l="1"/>
  <c r="C1695" i="9"/>
  <c r="D1695" i="9" l="1"/>
  <c r="P1695" i="9"/>
  <c r="Q1695" i="9" l="1"/>
  <c r="F1695" i="9"/>
  <c r="R1695" i="9" l="1"/>
  <c r="G1695" i="9"/>
  <c r="H1695" i="9" l="1"/>
  <c r="I1695" i="9" s="1"/>
  <c r="L1696" i="9"/>
  <c r="B1696" i="9" l="1"/>
  <c r="O1696" i="9"/>
  <c r="E1696" i="9" s="1"/>
  <c r="M1696" i="9"/>
  <c r="N1696" i="9" l="1"/>
  <c r="C1696" i="9"/>
  <c r="D1696" i="9" l="1"/>
  <c r="P1696" i="9"/>
  <c r="Q1696" i="9" l="1"/>
  <c r="F1696" i="9"/>
  <c r="R1696" i="9" l="1"/>
  <c r="G1696" i="9"/>
  <c r="H1696" i="9" l="1"/>
  <c r="I1696" i="9" s="1"/>
  <c r="L1697" i="9"/>
  <c r="B1697" i="9" l="1"/>
  <c r="O1697" i="9"/>
  <c r="E1697" i="9" s="1"/>
  <c r="M1697" i="9"/>
  <c r="N1697" i="9" l="1"/>
  <c r="C1697" i="9"/>
  <c r="D1697" i="9" l="1"/>
  <c r="P1697" i="9"/>
  <c r="Q1697" i="9" l="1"/>
  <c r="F1697" i="9"/>
  <c r="R1697" i="9" l="1"/>
  <c r="G1697" i="9"/>
  <c r="H1697" i="9" l="1"/>
  <c r="I1697" i="9" s="1"/>
  <c r="L1698" i="9"/>
  <c r="B1698" i="9" l="1"/>
  <c r="M1698" i="9"/>
  <c r="O1698" i="9"/>
  <c r="E1698" i="9" s="1"/>
  <c r="N1698" i="9" l="1"/>
  <c r="C1698" i="9"/>
  <c r="D1698" i="9" l="1"/>
  <c r="P1698" i="9"/>
  <c r="Q1698" i="9" l="1"/>
  <c r="F1698" i="9"/>
  <c r="R1698" i="9" l="1"/>
  <c r="G1698" i="9"/>
  <c r="H1698" i="9" l="1"/>
  <c r="I1698" i="9" s="1"/>
  <c r="L1699" i="9"/>
  <c r="B1699" i="9" l="1"/>
  <c r="O1699" i="9"/>
  <c r="E1699" i="9" s="1"/>
  <c r="M1699" i="9"/>
  <c r="N1699" i="9" l="1"/>
  <c r="C1699" i="9"/>
  <c r="D1699" i="9" l="1"/>
  <c r="P1699" i="9"/>
  <c r="Q1699" i="9" l="1"/>
  <c r="F1699" i="9"/>
  <c r="R1699" i="9" l="1"/>
  <c r="G1699" i="9"/>
  <c r="H1699" i="9" l="1"/>
  <c r="I1699" i="9" s="1"/>
  <c r="L1700" i="9"/>
  <c r="B1700" i="9" l="1"/>
  <c r="O1700" i="9"/>
  <c r="E1700" i="9" s="1"/>
  <c r="M1700" i="9"/>
  <c r="N1700" i="9" l="1"/>
  <c r="C1700" i="9"/>
  <c r="D1700" i="9" l="1"/>
  <c r="P1700" i="9"/>
  <c r="Q1700" i="9" l="1"/>
  <c r="F1700" i="9"/>
  <c r="R1700" i="9" l="1"/>
  <c r="G1700" i="9"/>
  <c r="H1700" i="9" l="1"/>
  <c r="I1700" i="9" s="1"/>
  <c r="L1701" i="9"/>
  <c r="B1701" i="9" l="1"/>
  <c r="M1701" i="9"/>
  <c r="O1701" i="9"/>
  <c r="E1701" i="9" s="1"/>
  <c r="N1701" i="9" l="1"/>
  <c r="C1701" i="9"/>
  <c r="D1701" i="9" l="1"/>
  <c r="P1701" i="9"/>
  <c r="Q1701" i="9" l="1"/>
  <c r="F1701" i="9"/>
  <c r="R1701" i="9" l="1"/>
  <c r="G1701" i="9"/>
  <c r="H1701" i="9" l="1"/>
  <c r="I1701" i="9" s="1"/>
  <c r="L1702" i="9"/>
  <c r="B1702" i="9" l="1"/>
  <c r="O1702" i="9"/>
  <c r="E1702" i="9" s="1"/>
  <c r="M1702" i="9"/>
  <c r="N1702" i="9" l="1"/>
  <c r="C1702" i="9"/>
  <c r="D1702" i="9" l="1"/>
  <c r="P1702" i="9"/>
  <c r="Q1702" i="9" l="1"/>
  <c r="F1702" i="9"/>
  <c r="R1702" i="9" l="1"/>
  <c r="G1702" i="9"/>
  <c r="H1702" i="9" l="1"/>
  <c r="I1702" i="9" s="1"/>
  <c r="L1703" i="9"/>
  <c r="B1703" i="9" l="1"/>
  <c r="O1703" i="9"/>
  <c r="E1703" i="9" s="1"/>
  <c r="M1703" i="9"/>
  <c r="N1703" i="9" l="1"/>
  <c r="C1703" i="9"/>
  <c r="D1703" i="9" l="1"/>
  <c r="P1703" i="9"/>
  <c r="Q1703" i="9" l="1"/>
  <c r="F1703" i="9"/>
  <c r="R1703" i="9" l="1"/>
  <c r="G1703" i="9"/>
  <c r="H1703" i="9" l="1"/>
  <c r="I1703" i="9" s="1"/>
  <c r="L1704" i="9"/>
  <c r="B1704" i="9" l="1"/>
  <c r="O1704" i="9"/>
  <c r="E1704" i="9" s="1"/>
  <c r="M1704" i="9"/>
  <c r="N1704" i="9" l="1"/>
  <c r="C1704" i="9"/>
  <c r="D1704" i="9" l="1"/>
  <c r="P1704" i="9"/>
  <c r="Q1704" i="9" l="1"/>
  <c r="F1704" i="9"/>
  <c r="R1704" i="9" l="1"/>
  <c r="G1704" i="9"/>
  <c r="H1704" i="9" l="1"/>
  <c r="I1704" i="9" s="1"/>
  <c r="L1705" i="9"/>
  <c r="B1705" i="9" l="1"/>
  <c r="M1705" i="9"/>
  <c r="O1705" i="9"/>
  <c r="E1705" i="9" s="1"/>
  <c r="N1705" i="9" l="1"/>
  <c r="C1705" i="9"/>
  <c r="D1705" i="9" l="1"/>
  <c r="P1705" i="9"/>
  <c r="Q1705" i="9" l="1"/>
  <c r="F1705" i="9"/>
  <c r="R1705" i="9" l="1"/>
  <c r="G1705" i="9"/>
  <c r="H1705" i="9" l="1"/>
  <c r="I1705" i="9" s="1"/>
  <c r="L1706" i="9"/>
  <c r="B1706" i="9" l="1"/>
  <c r="O1706" i="9"/>
  <c r="E1706" i="9" s="1"/>
  <c r="M1706" i="9"/>
  <c r="N1706" i="9" l="1"/>
  <c r="C1706" i="9"/>
  <c r="D1706" i="9" l="1"/>
  <c r="P1706" i="9"/>
  <c r="Q1706" i="9" l="1"/>
  <c r="F1706" i="9"/>
  <c r="R1706" i="9" l="1"/>
  <c r="G1706" i="9"/>
  <c r="H1706" i="9" l="1"/>
  <c r="I1706" i="9" s="1"/>
  <c r="L1707" i="9"/>
  <c r="B1707" i="9" l="1"/>
  <c r="O1707" i="9"/>
  <c r="E1707" i="9" s="1"/>
  <c r="M1707" i="9"/>
  <c r="N1707" i="9" l="1"/>
  <c r="C1707" i="9"/>
  <c r="D1707" i="9" l="1"/>
  <c r="P1707" i="9"/>
  <c r="Q1707" i="9" l="1"/>
  <c r="F1707" i="9"/>
  <c r="R1707" i="9" l="1"/>
  <c r="G1707" i="9"/>
  <c r="H1707" i="9" l="1"/>
  <c r="I1707" i="9" s="1"/>
  <c r="L1708" i="9"/>
  <c r="B1708" i="9" l="1"/>
  <c r="M1708" i="9"/>
  <c r="O1708" i="9"/>
  <c r="E1708" i="9" s="1"/>
  <c r="N1708" i="9" l="1"/>
  <c r="C1708" i="9"/>
  <c r="D1708" i="9" l="1"/>
  <c r="P1708" i="9"/>
  <c r="Q1708" i="9" l="1"/>
  <c r="F1708" i="9"/>
  <c r="R1708" i="9" l="1"/>
  <c r="G1708" i="9"/>
  <c r="H1708" i="9" l="1"/>
  <c r="I1708" i="9" s="1"/>
  <c r="L1709" i="9"/>
  <c r="B1709" i="9" l="1"/>
  <c r="O1709" i="9"/>
  <c r="E1709" i="9" s="1"/>
  <c r="M1709" i="9"/>
  <c r="N1709" i="9" l="1"/>
  <c r="C1709" i="9"/>
  <c r="D1709" i="9" l="1"/>
  <c r="P1709" i="9"/>
  <c r="Q1709" i="9" l="1"/>
  <c r="F1709" i="9"/>
  <c r="R1709" i="9" l="1"/>
  <c r="G1709" i="9"/>
  <c r="H1709" i="9" l="1"/>
  <c r="I1709" i="9" s="1"/>
  <c r="L1710" i="9"/>
  <c r="B1710" i="9" l="1"/>
  <c r="M1710" i="9"/>
  <c r="O1710" i="9"/>
  <c r="E1710" i="9" s="1"/>
  <c r="N1710" i="9" l="1"/>
  <c r="C1710" i="9"/>
  <c r="D1710" i="9" l="1"/>
  <c r="P1710" i="9"/>
  <c r="Q1710" i="9" l="1"/>
  <c r="F1710" i="9"/>
  <c r="R1710" i="9" l="1"/>
  <c r="G1710" i="9"/>
  <c r="H1710" i="9" l="1"/>
  <c r="I1710" i="9" s="1"/>
  <c r="L1711" i="9"/>
  <c r="B1711" i="9" l="1"/>
  <c r="M1711" i="9"/>
  <c r="O1711" i="9"/>
  <c r="E1711" i="9" s="1"/>
  <c r="N1711" i="9" l="1"/>
  <c r="C1711" i="9"/>
  <c r="D1711" i="9" l="1"/>
  <c r="P1711" i="9"/>
  <c r="Q1711" i="9" l="1"/>
  <c r="F1711" i="9"/>
  <c r="R1711" i="9" l="1"/>
  <c r="G1711" i="9"/>
  <c r="H1711" i="9" l="1"/>
  <c r="I1711" i="9" s="1"/>
  <c r="L1712" i="9"/>
  <c r="B1712" i="9" l="1"/>
  <c r="M1712" i="9"/>
  <c r="O1712" i="9"/>
  <c r="E1712" i="9" s="1"/>
  <c r="N1712" i="9" l="1"/>
  <c r="C1712" i="9"/>
  <c r="D1712" i="9" l="1"/>
  <c r="P1712" i="9"/>
  <c r="Q1712" i="9" l="1"/>
  <c r="F1712" i="9"/>
  <c r="R1712" i="9" l="1"/>
  <c r="G1712" i="9"/>
  <c r="H1712" i="9" l="1"/>
  <c r="I1712" i="9" s="1"/>
  <c r="L1713" i="9"/>
  <c r="B1713" i="9" l="1"/>
  <c r="O1713" i="9"/>
  <c r="E1713" i="9" s="1"/>
  <c r="M1713" i="9"/>
  <c r="N1713" i="9" l="1"/>
  <c r="C1713" i="9"/>
  <c r="D1713" i="9" l="1"/>
  <c r="P1713" i="9"/>
  <c r="Q1713" i="9" l="1"/>
  <c r="F1713" i="9"/>
  <c r="R1713" i="9" l="1"/>
  <c r="G1713" i="9"/>
  <c r="H1713" i="9" l="1"/>
  <c r="I1713" i="9" s="1"/>
  <c r="L1714" i="9"/>
  <c r="B1714" i="9" l="1"/>
  <c r="O1714" i="9"/>
  <c r="E1714" i="9" s="1"/>
  <c r="M1714" i="9"/>
  <c r="N1714" i="9" l="1"/>
  <c r="C1714" i="9"/>
  <c r="D1714" i="9" l="1"/>
  <c r="P1714" i="9"/>
  <c r="Q1714" i="9" l="1"/>
  <c r="F1714" i="9"/>
  <c r="R1714" i="9" l="1"/>
  <c r="G1714" i="9"/>
  <c r="H1714" i="9" l="1"/>
  <c r="I1714" i="9" s="1"/>
  <c r="L1715" i="9"/>
  <c r="B1715" i="9" l="1"/>
  <c r="M1715" i="9"/>
  <c r="O1715" i="9"/>
  <c r="E1715" i="9" s="1"/>
  <c r="N1715" i="9" l="1"/>
  <c r="C1715" i="9"/>
  <c r="D1715" i="9" l="1"/>
  <c r="P1715" i="9"/>
  <c r="Q1715" i="9" l="1"/>
  <c r="F1715" i="9"/>
  <c r="R1715" i="9" l="1"/>
  <c r="G1715" i="9"/>
  <c r="H1715" i="9" l="1"/>
  <c r="I1715" i="9" s="1"/>
  <c r="L1716" i="9"/>
  <c r="B1716" i="9" l="1"/>
  <c r="M1716" i="9"/>
  <c r="O1716" i="9"/>
  <c r="E1716" i="9" s="1"/>
  <c r="N1716" i="9" l="1"/>
  <c r="C1716" i="9"/>
  <c r="D1716" i="9" l="1"/>
  <c r="P1716" i="9"/>
  <c r="Q1716" i="9" l="1"/>
  <c r="F1716" i="9"/>
  <c r="R1716" i="9" l="1"/>
  <c r="G1716" i="9"/>
  <c r="H1716" i="9" l="1"/>
  <c r="I1716" i="9" s="1"/>
  <c r="L1717" i="9"/>
  <c r="B1717" i="9" l="1"/>
  <c r="O1717" i="9"/>
  <c r="E1717" i="9" s="1"/>
  <c r="M1717" i="9"/>
  <c r="N1717" i="9" l="1"/>
  <c r="C1717" i="9"/>
  <c r="D1717" i="9" l="1"/>
  <c r="P1717" i="9"/>
  <c r="Q1717" i="9" l="1"/>
  <c r="F1717" i="9"/>
  <c r="R1717" i="9" l="1"/>
  <c r="G1717" i="9"/>
  <c r="H1717" i="9" l="1"/>
  <c r="I1717" i="9" s="1"/>
  <c r="L1718" i="9"/>
  <c r="B1718" i="9" l="1"/>
  <c r="M1718" i="9"/>
  <c r="O1718" i="9"/>
  <c r="E1718" i="9" s="1"/>
  <c r="N1718" i="9" l="1"/>
  <c r="C1718" i="9"/>
  <c r="D1718" i="9" l="1"/>
  <c r="P1718" i="9"/>
  <c r="Q1718" i="9" l="1"/>
  <c r="F1718" i="9"/>
  <c r="R1718" i="9" l="1"/>
  <c r="G1718" i="9"/>
  <c r="H1718" i="9" l="1"/>
  <c r="I1718" i="9" s="1"/>
  <c r="L1719" i="9"/>
  <c r="B1719" i="9" l="1"/>
  <c r="O1719" i="9"/>
  <c r="E1719" i="9" s="1"/>
  <c r="M1719" i="9"/>
  <c r="N1719" i="9" l="1"/>
  <c r="C1719" i="9"/>
  <c r="D1719" i="9" l="1"/>
  <c r="P1719" i="9"/>
  <c r="Q1719" i="9" l="1"/>
  <c r="F1719" i="9"/>
  <c r="R1719" i="9" l="1"/>
  <c r="G1719" i="9"/>
  <c r="H1719" i="9" l="1"/>
  <c r="I1719" i="9" s="1"/>
  <c r="L1720" i="9"/>
  <c r="B1720" i="9" l="1"/>
  <c r="M1720" i="9"/>
  <c r="O1720" i="9"/>
  <c r="E1720" i="9" s="1"/>
  <c r="N1720" i="9" l="1"/>
  <c r="C1720" i="9"/>
  <c r="D1720" i="9" l="1"/>
  <c r="P1720" i="9"/>
  <c r="Q1720" i="9" l="1"/>
  <c r="F1720" i="9"/>
  <c r="R1720" i="9" l="1"/>
  <c r="G1720" i="9"/>
  <c r="H1720" i="9" l="1"/>
  <c r="I1720" i="9" s="1"/>
  <c r="L1721" i="9"/>
  <c r="B1721" i="9" l="1"/>
  <c r="O1721" i="9"/>
  <c r="E1721" i="9" s="1"/>
  <c r="M1721" i="9"/>
  <c r="N1721" i="9" l="1"/>
  <c r="C1721" i="9"/>
  <c r="D1721" i="9" l="1"/>
  <c r="P1721" i="9"/>
  <c r="Q1721" i="9" l="1"/>
  <c r="F1721" i="9"/>
  <c r="R1721" i="9" l="1"/>
  <c r="G1721" i="9"/>
  <c r="H1721" i="9" l="1"/>
  <c r="I1721" i="9" s="1"/>
  <c r="L1722" i="9"/>
  <c r="B1722" i="9" l="1"/>
  <c r="M1722" i="9"/>
  <c r="O1722" i="9"/>
  <c r="E1722" i="9" s="1"/>
  <c r="N1722" i="9" l="1"/>
  <c r="C1722" i="9"/>
  <c r="D1722" i="9" l="1"/>
  <c r="P1722" i="9"/>
  <c r="Q1722" i="9" l="1"/>
  <c r="F1722" i="9"/>
  <c r="R1722" i="9" l="1"/>
  <c r="G1722" i="9"/>
  <c r="H1722" i="9" l="1"/>
  <c r="I1722" i="9" s="1"/>
  <c r="L1723" i="9"/>
  <c r="B1723" i="9" l="1"/>
  <c r="O1723" i="9"/>
  <c r="E1723" i="9" s="1"/>
  <c r="M1723" i="9"/>
  <c r="N1723" i="9" l="1"/>
  <c r="C1723" i="9"/>
  <c r="D1723" i="9" l="1"/>
  <c r="P1723" i="9"/>
  <c r="Q1723" i="9" l="1"/>
  <c r="F1723" i="9"/>
  <c r="R1723" i="9" l="1"/>
  <c r="G1723" i="9"/>
  <c r="H1723" i="9" l="1"/>
  <c r="I1723" i="9" s="1"/>
  <c r="L1724" i="9"/>
  <c r="B1724" i="9" l="1"/>
  <c r="O1724" i="9"/>
  <c r="E1724" i="9" s="1"/>
  <c r="M1724" i="9"/>
  <c r="N1724" i="9" l="1"/>
  <c r="C1724" i="9"/>
  <c r="D1724" i="9" l="1"/>
  <c r="P1724" i="9"/>
  <c r="Q1724" i="9" l="1"/>
  <c r="F1724" i="9"/>
  <c r="R1724" i="9" l="1"/>
  <c r="G1724" i="9"/>
  <c r="H1724" i="9" l="1"/>
  <c r="I1724" i="9" s="1"/>
  <c r="L1725" i="9"/>
  <c r="B1725" i="9" l="1"/>
  <c r="M1725" i="9"/>
  <c r="O1725" i="9"/>
  <c r="E1725" i="9" s="1"/>
  <c r="N1725" i="9" l="1"/>
  <c r="C1725" i="9"/>
  <c r="D1725" i="9" l="1"/>
  <c r="P1725" i="9"/>
  <c r="Q1725" i="9" l="1"/>
  <c r="F1725" i="9"/>
  <c r="R1725" i="9" l="1"/>
  <c r="G1725" i="9"/>
  <c r="H1725" i="9" l="1"/>
  <c r="I1725" i="9" s="1"/>
  <c r="L1726" i="9"/>
  <c r="B1726" i="9" l="1"/>
  <c r="O1726" i="9"/>
  <c r="E1726" i="9" s="1"/>
  <c r="M1726" i="9"/>
  <c r="N1726" i="9" l="1"/>
  <c r="C1726" i="9"/>
  <c r="D1726" i="9" l="1"/>
  <c r="P1726" i="9"/>
  <c r="Q1726" i="9" l="1"/>
  <c r="F1726" i="9"/>
  <c r="R1726" i="9" l="1"/>
  <c r="G1726" i="9"/>
  <c r="H1726" i="9" l="1"/>
  <c r="I1726" i="9" s="1"/>
  <c r="L1727" i="9"/>
  <c r="B1727" i="9" l="1"/>
  <c r="O1727" i="9"/>
  <c r="E1727" i="9" s="1"/>
  <c r="M1727" i="9"/>
  <c r="N1727" i="9" l="1"/>
  <c r="C1727" i="9"/>
  <c r="D1727" i="9" l="1"/>
  <c r="P1727" i="9"/>
  <c r="Q1727" i="9" l="1"/>
  <c r="F1727" i="9"/>
  <c r="R1727" i="9" l="1"/>
  <c r="G1727" i="9"/>
  <c r="H1727" i="9" l="1"/>
  <c r="I1727" i="9" s="1"/>
  <c r="L1728" i="9"/>
  <c r="B1728" i="9" l="1"/>
  <c r="O1728" i="9"/>
  <c r="E1728" i="9" s="1"/>
  <c r="M1728" i="9"/>
  <c r="N1728" i="9" l="1"/>
  <c r="C1728" i="9"/>
  <c r="D1728" i="9" l="1"/>
  <c r="P1728" i="9"/>
  <c r="Q1728" i="9" l="1"/>
  <c r="F1728" i="9"/>
  <c r="R1728" i="9" l="1"/>
  <c r="G1728" i="9"/>
  <c r="H1728" i="9" l="1"/>
  <c r="I1728" i="9" s="1"/>
  <c r="L1729" i="9"/>
  <c r="B1729" i="9" l="1"/>
  <c r="O1729" i="9"/>
  <c r="E1729" i="9" s="1"/>
  <c r="M1729" i="9"/>
  <c r="N1729" i="9" l="1"/>
  <c r="C1729" i="9"/>
  <c r="D1729" i="9" l="1"/>
  <c r="P1729" i="9"/>
  <c r="Q1729" i="9" l="1"/>
  <c r="F1729" i="9"/>
  <c r="R1729" i="9" l="1"/>
  <c r="G1729" i="9"/>
  <c r="H1729" i="9" l="1"/>
  <c r="I1729" i="9" s="1"/>
  <c r="L1730" i="9"/>
  <c r="B1730" i="9" l="1"/>
  <c r="M1730" i="9"/>
  <c r="O1730" i="9"/>
  <c r="E1730" i="9" s="1"/>
  <c r="N1730" i="9" l="1"/>
  <c r="C1730" i="9"/>
  <c r="D1730" i="9" l="1"/>
  <c r="P1730" i="9"/>
  <c r="Q1730" i="9" l="1"/>
  <c r="F1730" i="9"/>
  <c r="R1730" i="9" l="1"/>
  <c r="G1730" i="9"/>
  <c r="H1730" i="9" l="1"/>
  <c r="I1730" i="9" s="1"/>
  <c r="L1731" i="9"/>
  <c r="B1731" i="9" l="1"/>
  <c r="M1731" i="9"/>
  <c r="O1731" i="9"/>
  <c r="E1731" i="9" s="1"/>
  <c r="N1731" i="9" l="1"/>
  <c r="C1731" i="9"/>
  <c r="D1731" i="9" l="1"/>
  <c r="P1731" i="9"/>
  <c r="Q1731" i="9" l="1"/>
  <c r="F1731" i="9"/>
  <c r="R1731" i="9" l="1"/>
  <c r="G1731" i="9"/>
  <c r="H1731" i="9" l="1"/>
  <c r="I1731" i="9" s="1"/>
  <c r="L1732" i="9"/>
  <c r="B1732" i="9" l="1"/>
  <c r="O1732" i="9"/>
  <c r="E1732" i="9" s="1"/>
  <c r="M1732" i="9"/>
  <c r="N1732" i="9" l="1"/>
  <c r="C1732" i="9"/>
  <c r="D1732" i="9" l="1"/>
  <c r="P1732" i="9"/>
  <c r="Q1732" i="9" l="1"/>
  <c r="F1732" i="9"/>
  <c r="R1732" i="9" l="1"/>
  <c r="G1732" i="9"/>
  <c r="H1732" i="9" l="1"/>
  <c r="I1732" i="9" s="1"/>
  <c r="L1733" i="9"/>
  <c r="B1733" i="9" l="1"/>
  <c r="O1733" i="9"/>
  <c r="E1733" i="9" s="1"/>
  <c r="M1733" i="9"/>
  <c r="N1733" i="9" l="1"/>
  <c r="C1733" i="9"/>
  <c r="D1733" i="9" l="1"/>
  <c r="P1733" i="9"/>
  <c r="Q1733" i="9" l="1"/>
  <c r="F1733" i="9"/>
  <c r="R1733" i="9" l="1"/>
  <c r="G1733" i="9"/>
  <c r="H1733" i="9" l="1"/>
  <c r="I1733" i="9" s="1"/>
  <c r="L1734" i="9"/>
  <c r="B1734" i="9" l="1"/>
  <c r="O1734" i="9"/>
  <c r="E1734" i="9" s="1"/>
  <c r="M1734" i="9"/>
  <c r="N1734" i="9" l="1"/>
  <c r="C1734" i="9"/>
  <c r="D1734" i="9" l="1"/>
  <c r="P1734" i="9"/>
  <c r="Q1734" i="9" l="1"/>
  <c r="F1734" i="9"/>
  <c r="R1734" i="9" l="1"/>
  <c r="G1734" i="9"/>
  <c r="H1734" i="9" l="1"/>
  <c r="I1734" i="9" s="1"/>
  <c r="L1735" i="9"/>
  <c r="B1735" i="9" l="1"/>
  <c r="O1735" i="9"/>
  <c r="E1735" i="9" s="1"/>
  <c r="M1735" i="9"/>
  <c r="N1735" i="9" l="1"/>
  <c r="C1735" i="9"/>
  <c r="D1735" i="9" l="1"/>
  <c r="P1735" i="9"/>
  <c r="Q1735" i="9" l="1"/>
  <c r="F1735" i="9"/>
  <c r="R1735" i="9" l="1"/>
  <c r="G1735" i="9"/>
  <c r="H1735" i="9" l="1"/>
  <c r="I1735" i="9" s="1"/>
  <c r="L1736" i="9"/>
  <c r="B1736" i="9" l="1"/>
  <c r="M1736" i="9"/>
  <c r="O1736" i="9"/>
  <c r="E1736" i="9" s="1"/>
  <c r="N1736" i="9" l="1"/>
  <c r="C1736" i="9"/>
  <c r="D1736" i="9" l="1"/>
  <c r="P1736" i="9"/>
  <c r="Q1736" i="9" l="1"/>
  <c r="F1736" i="9"/>
  <c r="R1736" i="9" l="1"/>
  <c r="G1736" i="9"/>
  <c r="H1736" i="9" l="1"/>
  <c r="I1736" i="9" s="1"/>
  <c r="L1737" i="9"/>
  <c r="B1737" i="9" l="1"/>
  <c r="O1737" i="9"/>
  <c r="E1737" i="9" s="1"/>
  <c r="M1737" i="9"/>
  <c r="N1737" i="9" l="1"/>
  <c r="C1737" i="9"/>
  <c r="D1737" i="9" l="1"/>
  <c r="P1737" i="9"/>
  <c r="Q1737" i="9" l="1"/>
  <c r="F1737" i="9"/>
  <c r="R1737" i="9" l="1"/>
  <c r="G1737" i="9"/>
  <c r="H1737" i="9" l="1"/>
  <c r="I1737" i="9" s="1"/>
  <c r="L1738" i="9"/>
  <c r="B1738" i="9" l="1"/>
  <c r="O1738" i="9"/>
  <c r="E1738" i="9" s="1"/>
  <c r="M1738" i="9"/>
  <c r="N1738" i="9" l="1"/>
  <c r="C1738" i="9"/>
  <c r="D1738" i="9" l="1"/>
  <c r="P1738" i="9"/>
  <c r="Q1738" i="9" l="1"/>
  <c r="F1738" i="9"/>
  <c r="R1738" i="9" l="1"/>
  <c r="G1738" i="9"/>
  <c r="H1738" i="9" l="1"/>
  <c r="I1738" i="9" s="1"/>
  <c r="L1739" i="9"/>
  <c r="B1739" i="9" l="1"/>
  <c r="M1739" i="9"/>
  <c r="O1739" i="9"/>
  <c r="E1739" i="9" s="1"/>
  <c r="N1739" i="9" l="1"/>
  <c r="C1739" i="9"/>
  <c r="D1739" i="9" l="1"/>
  <c r="P1739" i="9"/>
  <c r="Q1739" i="9" l="1"/>
  <c r="F1739" i="9"/>
  <c r="R1739" i="9" l="1"/>
  <c r="G1739" i="9"/>
  <c r="H1739" i="9" l="1"/>
  <c r="I1739" i="9" s="1"/>
  <c r="L1740" i="9"/>
  <c r="B1740" i="9" l="1"/>
  <c r="M1740" i="9"/>
  <c r="O1740" i="9"/>
  <c r="E1740" i="9" s="1"/>
  <c r="N1740" i="9" l="1"/>
  <c r="C1740" i="9"/>
  <c r="D1740" i="9" l="1"/>
  <c r="P1740" i="9"/>
  <c r="Q1740" i="9" l="1"/>
  <c r="F1740" i="9"/>
  <c r="R1740" i="9" l="1"/>
  <c r="G1740" i="9"/>
  <c r="H1740" i="9" l="1"/>
  <c r="I1740" i="9" s="1"/>
  <c r="L1741" i="9"/>
  <c r="B1741" i="9" l="1"/>
  <c r="O1741" i="9"/>
  <c r="E1741" i="9" s="1"/>
  <c r="M1741" i="9"/>
  <c r="N1741" i="9" l="1"/>
  <c r="C1741" i="9"/>
  <c r="D1741" i="9" l="1"/>
  <c r="P1741" i="9"/>
  <c r="Q1741" i="9" l="1"/>
  <c r="F1741" i="9"/>
  <c r="R1741" i="9" l="1"/>
  <c r="G1741" i="9"/>
  <c r="H1741" i="9" l="1"/>
  <c r="I1741" i="9" s="1"/>
  <c r="L1742" i="9"/>
  <c r="B1742" i="9" l="1"/>
  <c r="O1742" i="9"/>
  <c r="E1742" i="9" s="1"/>
  <c r="M1742" i="9"/>
  <c r="N1742" i="9" l="1"/>
  <c r="C1742" i="9"/>
  <c r="D1742" i="9" l="1"/>
  <c r="P1742" i="9"/>
  <c r="Q1742" i="9" l="1"/>
  <c r="F1742" i="9"/>
  <c r="R1742" i="9" l="1"/>
  <c r="G1742" i="9"/>
  <c r="H1742" i="9" l="1"/>
  <c r="I1742" i="9" s="1"/>
  <c r="L1743" i="9"/>
  <c r="B1743" i="9" l="1"/>
  <c r="M1743" i="9"/>
  <c r="O1743" i="9"/>
  <c r="E1743" i="9" s="1"/>
  <c r="N1743" i="9" l="1"/>
  <c r="C1743" i="9"/>
  <c r="D1743" i="9" l="1"/>
  <c r="P1743" i="9"/>
  <c r="Q1743" i="9" l="1"/>
  <c r="F1743" i="9"/>
  <c r="R1743" i="9" l="1"/>
  <c r="G1743" i="9"/>
  <c r="H1743" i="9" l="1"/>
  <c r="I1743" i="9" s="1"/>
  <c r="L1744" i="9"/>
  <c r="B1744" i="9" l="1"/>
  <c r="O1744" i="9"/>
  <c r="E1744" i="9" s="1"/>
  <c r="M1744" i="9"/>
  <c r="N1744" i="9" l="1"/>
  <c r="C1744" i="9"/>
  <c r="D1744" i="9" l="1"/>
  <c r="P1744" i="9"/>
  <c r="Q1744" i="9" l="1"/>
  <c r="F1744" i="9"/>
  <c r="R1744" i="9" l="1"/>
  <c r="G1744" i="9"/>
  <c r="H1744" i="9" l="1"/>
  <c r="I1744" i="9" s="1"/>
  <c r="L1745" i="9"/>
  <c r="B1745" i="9" l="1"/>
  <c r="O1745" i="9"/>
  <c r="E1745" i="9" s="1"/>
  <c r="M1745" i="9"/>
  <c r="N1745" i="9" l="1"/>
  <c r="C1745" i="9"/>
  <c r="D1745" i="9" l="1"/>
  <c r="P1745" i="9"/>
  <c r="Q1745" i="9" l="1"/>
  <c r="F1745" i="9"/>
  <c r="R1745" i="9" l="1"/>
  <c r="G1745" i="9"/>
  <c r="H1745" i="9" l="1"/>
  <c r="I1745" i="9" s="1"/>
  <c r="L1746" i="9"/>
  <c r="B1746" i="9" l="1"/>
  <c r="O1746" i="9"/>
  <c r="E1746" i="9" s="1"/>
  <c r="M1746" i="9"/>
  <c r="N1746" i="9" l="1"/>
  <c r="C1746" i="9"/>
  <c r="D1746" i="9" l="1"/>
  <c r="P1746" i="9"/>
  <c r="Q1746" i="9" l="1"/>
  <c r="F1746" i="9"/>
  <c r="R1746" i="9" l="1"/>
  <c r="G1746" i="9"/>
  <c r="H1746" i="9" l="1"/>
  <c r="I1746" i="9" s="1"/>
  <c r="L1747" i="9"/>
  <c r="B1747" i="9" l="1"/>
  <c r="O1747" i="9"/>
  <c r="E1747" i="9" s="1"/>
  <c r="M1747" i="9"/>
  <c r="N1747" i="9" l="1"/>
  <c r="C1747" i="9"/>
  <c r="D1747" i="9" l="1"/>
  <c r="P1747" i="9"/>
  <c r="Q1747" i="9" l="1"/>
  <c r="F1747" i="9"/>
  <c r="R1747" i="9" l="1"/>
  <c r="G1747" i="9"/>
  <c r="H1747" i="9" l="1"/>
  <c r="I1747" i="9" s="1"/>
  <c r="L1748" i="9"/>
  <c r="B1748" i="9" l="1"/>
  <c r="O1748" i="9"/>
  <c r="E1748" i="9" s="1"/>
  <c r="M1748" i="9"/>
  <c r="N1748" i="9" l="1"/>
  <c r="C1748" i="9"/>
  <c r="D1748" i="9" l="1"/>
  <c r="P1748" i="9"/>
  <c r="Q1748" i="9" l="1"/>
  <c r="F1748" i="9"/>
  <c r="R1748" i="9" l="1"/>
  <c r="G1748" i="9"/>
  <c r="H1748" i="9" l="1"/>
  <c r="I1748" i="9" s="1"/>
  <c r="L1749" i="9"/>
  <c r="B1749" i="9" l="1"/>
  <c r="O1749" i="9"/>
  <c r="E1749" i="9" s="1"/>
  <c r="M1749" i="9"/>
  <c r="N1749" i="9" l="1"/>
  <c r="C1749" i="9"/>
  <c r="D1749" i="9" l="1"/>
  <c r="P1749" i="9"/>
  <c r="Q1749" i="9" l="1"/>
  <c r="F1749" i="9"/>
  <c r="R1749" i="9" l="1"/>
  <c r="G1749" i="9"/>
  <c r="H1749" i="9" l="1"/>
  <c r="I1749" i="9" s="1"/>
  <c r="L1750" i="9"/>
  <c r="B1750" i="9" l="1"/>
  <c r="O1750" i="9"/>
  <c r="E1750" i="9" s="1"/>
  <c r="M1750" i="9"/>
  <c r="N1750" i="9" l="1"/>
  <c r="C1750" i="9"/>
  <c r="D1750" i="9" l="1"/>
  <c r="P1750" i="9"/>
  <c r="Q1750" i="9" l="1"/>
  <c r="F1750" i="9"/>
  <c r="R1750" i="9" l="1"/>
  <c r="G1750" i="9"/>
  <c r="H1750" i="9" l="1"/>
  <c r="I1750" i="9" s="1"/>
  <c r="L1751" i="9"/>
  <c r="B1751" i="9" l="1"/>
  <c r="O1751" i="9"/>
  <c r="E1751" i="9" s="1"/>
  <c r="M1751" i="9"/>
  <c r="N1751" i="9" l="1"/>
  <c r="C1751" i="9"/>
  <c r="D1751" i="9" l="1"/>
  <c r="P1751" i="9"/>
  <c r="Q1751" i="9" l="1"/>
  <c r="F1751" i="9"/>
  <c r="R1751" i="9" l="1"/>
  <c r="G1751" i="9"/>
  <c r="H1751" i="9" l="1"/>
  <c r="I1751" i="9" s="1"/>
  <c r="L1752" i="9"/>
  <c r="B1752" i="9" l="1"/>
  <c r="O1752" i="9"/>
  <c r="E1752" i="9" s="1"/>
  <c r="M1752" i="9"/>
  <c r="N1752" i="9" l="1"/>
  <c r="C1752" i="9"/>
  <c r="D1752" i="9" l="1"/>
  <c r="P1752" i="9"/>
  <c r="Q1752" i="9" l="1"/>
  <c r="F1752" i="9"/>
  <c r="R1752" i="9" l="1"/>
  <c r="G1752" i="9"/>
  <c r="H1752" i="9" l="1"/>
  <c r="I1752" i="9" s="1"/>
  <c r="L1753" i="9"/>
  <c r="B1753" i="9" l="1"/>
  <c r="O1753" i="9"/>
  <c r="E1753" i="9" s="1"/>
  <c r="M1753" i="9"/>
  <c r="N1753" i="9" l="1"/>
  <c r="C1753" i="9"/>
  <c r="D1753" i="9" l="1"/>
  <c r="P1753" i="9"/>
  <c r="Q1753" i="9" l="1"/>
  <c r="F1753" i="9"/>
  <c r="R1753" i="9" l="1"/>
  <c r="G1753" i="9"/>
  <c r="H1753" i="9" l="1"/>
  <c r="I1753" i="9" s="1"/>
  <c r="L1754" i="9"/>
  <c r="B1754" i="9" l="1"/>
  <c r="O1754" i="9"/>
  <c r="E1754" i="9" s="1"/>
  <c r="M1754" i="9"/>
  <c r="N1754" i="9" l="1"/>
  <c r="C1754" i="9"/>
  <c r="D1754" i="9" l="1"/>
  <c r="P1754" i="9"/>
  <c r="Q1754" i="9" l="1"/>
  <c r="F1754" i="9"/>
  <c r="R1754" i="9" l="1"/>
  <c r="G1754" i="9"/>
  <c r="H1754" i="9" l="1"/>
  <c r="I1754" i="9" s="1"/>
  <c r="L1755" i="9"/>
  <c r="B1755" i="9" l="1"/>
  <c r="O1755" i="9"/>
  <c r="E1755" i="9" s="1"/>
  <c r="M1755" i="9"/>
  <c r="N1755" i="9" l="1"/>
  <c r="C1755" i="9"/>
  <c r="D1755" i="9" l="1"/>
  <c r="P1755" i="9"/>
  <c r="Q1755" i="9" l="1"/>
  <c r="F1755" i="9"/>
  <c r="R1755" i="9" l="1"/>
  <c r="G1755" i="9"/>
  <c r="H1755" i="9" l="1"/>
  <c r="I1755" i="9" s="1"/>
  <c r="L1756" i="9"/>
  <c r="B1756" i="9" l="1"/>
  <c r="O1756" i="9"/>
  <c r="E1756" i="9" s="1"/>
  <c r="M1756" i="9"/>
  <c r="N1756" i="9" l="1"/>
  <c r="C1756" i="9"/>
  <c r="D1756" i="9" l="1"/>
  <c r="P1756" i="9"/>
  <c r="Q1756" i="9" l="1"/>
  <c r="F1756" i="9"/>
  <c r="G1756" i="9" l="1"/>
  <c r="R1756" i="9"/>
  <c r="H1756" i="9" l="1"/>
  <c r="I1756" i="9" s="1"/>
  <c r="L1757" i="9"/>
  <c r="O1757" i="9" l="1"/>
  <c r="E1757" i="9" s="1"/>
  <c r="M1757" i="9"/>
  <c r="B1757" i="9"/>
  <c r="C1757" i="9" l="1"/>
  <c r="N1757" i="9"/>
  <c r="P1757" i="9" l="1"/>
  <c r="D1757" i="9"/>
  <c r="F1757" i="9" l="1"/>
  <c r="Q1757" i="9"/>
  <c r="G1757" i="9" l="1"/>
  <c r="R1757" i="9"/>
  <c r="H1757" i="9" l="1"/>
  <c r="I1757" i="9" s="1"/>
  <c r="L1758" i="9"/>
  <c r="B1758" i="9" l="1"/>
  <c r="O1758" i="9"/>
  <c r="E1758" i="9" s="1"/>
  <c r="M1758" i="9"/>
  <c r="N1758" i="9" l="1"/>
  <c r="C1758" i="9"/>
  <c r="D1758" i="9" l="1"/>
  <c r="P1758" i="9"/>
  <c r="Q1758" i="9" l="1"/>
  <c r="F1758" i="9"/>
  <c r="R1758" i="9" l="1"/>
  <c r="G1758" i="9"/>
  <c r="H1758" i="9" l="1"/>
  <c r="I1758" i="9" s="1"/>
  <c r="L1759" i="9"/>
  <c r="B1759" i="9" l="1"/>
  <c r="O1759" i="9"/>
  <c r="E1759" i="9" s="1"/>
  <c r="M1759" i="9"/>
  <c r="N1759" i="9" l="1"/>
  <c r="C1759" i="9"/>
  <c r="D1759" i="9" l="1"/>
  <c r="P1759" i="9"/>
  <c r="Q1759" i="9" l="1"/>
  <c r="F1759" i="9"/>
  <c r="R1759" i="9" l="1"/>
  <c r="G1759" i="9"/>
  <c r="H1759" i="9" l="1"/>
  <c r="I1759" i="9" s="1"/>
  <c r="L1760" i="9"/>
  <c r="B1760" i="9" l="1"/>
  <c r="O1760" i="9"/>
  <c r="E1760" i="9" s="1"/>
  <c r="M1760" i="9"/>
  <c r="N1760" i="9" l="1"/>
  <c r="C1760" i="9"/>
  <c r="D1760" i="9" l="1"/>
  <c r="P1760" i="9"/>
  <c r="Q1760" i="9" l="1"/>
  <c r="F1760" i="9"/>
  <c r="R1760" i="9" l="1"/>
  <c r="G1760" i="9"/>
  <c r="H1760" i="9" l="1"/>
  <c r="I1760" i="9" s="1"/>
  <c r="L1761" i="9"/>
  <c r="B1761" i="9" l="1"/>
  <c r="O1761" i="9"/>
  <c r="E1761" i="9" s="1"/>
  <c r="M1761" i="9"/>
  <c r="N1761" i="9" l="1"/>
  <c r="C1761" i="9"/>
  <c r="D1761" i="9" l="1"/>
  <c r="P1761" i="9"/>
  <c r="Q1761" i="9" l="1"/>
  <c r="F1761" i="9"/>
  <c r="R1761" i="9" l="1"/>
  <c r="G1761" i="9"/>
  <c r="H1761" i="9" l="1"/>
  <c r="I1761" i="9" s="1"/>
  <c r="L1762" i="9"/>
  <c r="B1762" i="9" l="1"/>
  <c r="O1762" i="9"/>
  <c r="E1762" i="9" s="1"/>
  <c r="M1762" i="9"/>
  <c r="N1762" i="9" l="1"/>
  <c r="C1762" i="9"/>
  <c r="D1762" i="9" l="1"/>
  <c r="P1762" i="9"/>
  <c r="Q1762" i="9" l="1"/>
  <c r="F1762" i="9"/>
  <c r="R1762" i="9" l="1"/>
  <c r="G1762" i="9"/>
  <c r="H1762" i="9" l="1"/>
  <c r="I1762" i="9" s="1"/>
  <c r="L1763" i="9"/>
  <c r="B1763" i="9" l="1"/>
  <c r="O1763" i="9"/>
  <c r="E1763" i="9" s="1"/>
  <c r="M1763" i="9"/>
  <c r="N1763" i="9" l="1"/>
  <c r="C1763" i="9"/>
  <c r="D1763" i="9" l="1"/>
  <c r="P1763" i="9"/>
  <c r="Q1763" i="9" l="1"/>
  <c r="F1763" i="9"/>
  <c r="R1763" i="9" l="1"/>
  <c r="G1763" i="9"/>
  <c r="H1763" i="9" l="1"/>
  <c r="I1763" i="9" s="1"/>
  <c r="L1764" i="9"/>
  <c r="B1764" i="9" l="1"/>
  <c r="O1764" i="9"/>
  <c r="E1764" i="9" s="1"/>
  <c r="M1764" i="9"/>
  <c r="N1764" i="9" l="1"/>
  <c r="C1764" i="9"/>
  <c r="D1764" i="9" l="1"/>
  <c r="P1764" i="9"/>
  <c r="Q1764" i="9" l="1"/>
  <c r="F1764" i="9"/>
  <c r="R1764" i="9" l="1"/>
  <c r="G1764" i="9"/>
  <c r="H1764" i="9" l="1"/>
  <c r="I1764" i="9" s="1"/>
  <c r="L1765" i="9"/>
  <c r="B1765" i="9" l="1"/>
  <c r="O1765" i="9"/>
  <c r="E1765" i="9" s="1"/>
  <c r="M1765" i="9"/>
  <c r="N1765" i="9" l="1"/>
  <c r="C1765" i="9"/>
  <c r="D1765" i="9" l="1"/>
  <c r="P1765" i="9"/>
  <c r="Q1765" i="9" l="1"/>
  <c r="F1765" i="9"/>
  <c r="R1765" i="9" l="1"/>
  <c r="G1765" i="9"/>
  <c r="H1765" i="9" l="1"/>
  <c r="I1765" i="9" s="1"/>
  <c r="L1766" i="9"/>
  <c r="B1766" i="9" l="1"/>
  <c r="O1766" i="9"/>
  <c r="E1766" i="9" s="1"/>
  <c r="M1766" i="9"/>
  <c r="N1766" i="9" l="1"/>
  <c r="C1766" i="9"/>
  <c r="D1766" i="9" l="1"/>
  <c r="P1766" i="9"/>
  <c r="Q1766" i="9" l="1"/>
  <c r="F1766" i="9"/>
  <c r="R1766" i="9" l="1"/>
  <c r="G1766" i="9"/>
  <c r="H1766" i="9" l="1"/>
  <c r="I1766" i="9" s="1"/>
  <c r="L1767" i="9"/>
  <c r="B1767" i="9" l="1"/>
  <c r="M1767" i="9"/>
  <c r="O1767" i="9"/>
  <c r="E1767" i="9" s="1"/>
  <c r="N1767" i="9" l="1"/>
  <c r="C1767" i="9"/>
  <c r="D1767" i="9" l="1"/>
  <c r="P1767" i="9"/>
  <c r="Q1767" i="9" l="1"/>
  <c r="F1767" i="9"/>
  <c r="R1767" i="9" l="1"/>
  <c r="G1767" i="9"/>
  <c r="H1767" i="9" l="1"/>
  <c r="I1767" i="9" s="1"/>
  <c r="L1768" i="9"/>
  <c r="B1768" i="9" l="1"/>
  <c r="O1768" i="9"/>
  <c r="E1768" i="9" s="1"/>
  <c r="M1768" i="9"/>
  <c r="N1768" i="9" l="1"/>
  <c r="C1768" i="9"/>
  <c r="D1768" i="9" l="1"/>
  <c r="P1768" i="9"/>
  <c r="Q1768" i="9" l="1"/>
  <c r="F1768" i="9"/>
  <c r="R1768" i="9" l="1"/>
  <c r="G1768" i="9"/>
  <c r="H1768" i="9" l="1"/>
  <c r="I1768" i="9" s="1"/>
  <c r="L1769" i="9"/>
  <c r="B1769" i="9" l="1"/>
  <c r="O1769" i="9"/>
  <c r="E1769" i="9" s="1"/>
  <c r="M1769" i="9"/>
  <c r="N1769" i="9" l="1"/>
  <c r="C1769" i="9"/>
  <c r="D1769" i="9" l="1"/>
  <c r="P1769" i="9"/>
  <c r="Q1769" i="9" l="1"/>
  <c r="F1769" i="9"/>
  <c r="R1769" i="9" l="1"/>
  <c r="G1769" i="9"/>
  <c r="H1769" i="9" l="1"/>
  <c r="I1769" i="9" s="1"/>
  <c r="L1770" i="9"/>
  <c r="B1770" i="9" l="1"/>
  <c r="O1770" i="9"/>
  <c r="E1770" i="9" s="1"/>
  <c r="M1770" i="9"/>
  <c r="N1770" i="9" l="1"/>
  <c r="C1770" i="9"/>
  <c r="D1770" i="9" l="1"/>
  <c r="P1770" i="9"/>
  <c r="Q1770" i="9" l="1"/>
  <c r="F1770" i="9"/>
  <c r="R1770" i="9" l="1"/>
  <c r="G1770" i="9"/>
  <c r="H1770" i="9" l="1"/>
  <c r="I1770" i="9" s="1"/>
  <c r="L1771" i="9"/>
  <c r="B1771" i="9" l="1"/>
  <c r="O1771" i="9"/>
  <c r="E1771" i="9" s="1"/>
  <c r="M1771" i="9"/>
  <c r="N1771" i="9" l="1"/>
  <c r="C1771" i="9"/>
  <c r="D1771" i="9" l="1"/>
  <c r="P1771" i="9"/>
  <c r="Q1771" i="9" l="1"/>
  <c r="F1771" i="9"/>
  <c r="R1771" i="9" l="1"/>
  <c r="G1771" i="9"/>
  <c r="H1771" i="9" l="1"/>
  <c r="I1771" i="9" s="1"/>
  <c r="L1772" i="9"/>
  <c r="B1772" i="9" l="1"/>
  <c r="O1772" i="9"/>
  <c r="E1772" i="9" s="1"/>
  <c r="M1772" i="9"/>
  <c r="N1772" i="9" l="1"/>
  <c r="C1772" i="9"/>
  <c r="D1772" i="9" l="1"/>
  <c r="P1772" i="9"/>
  <c r="Q1772" i="9" l="1"/>
  <c r="F1772" i="9"/>
  <c r="R1772" i="9" l="1"/>
  <c r="G1772" i="9"/>
  <c r="H1772" i="9" l="1"/>
  <c r="I1772" i="9" s="1"/>
  <c r="L1773" i="9"/>
  <c r="B1773" i="9" l="1"/>
  <c r="O1773" i="9"/>
  <c r="E1773" i="9" s="1"/>
  <c r="M1773" i="9"/>
  <c r="N1773" i="9" l="1"/>
  <c r="C1773" i="9"/>
  <c r="D1773" i="9" l="1"/>
  <c r="P1773" i="9"/>
  <c r="Q1773" i="9" l="1"/>
  <c r="F1773" i="9"/>
  <c r="R1773" i="9" l="1"/>
  <c r="G1773" i="9"/>
  <c r="H1773" i="9" l="1"/>
  <c r="I1773" i="9" s="1"/>
  <c r="L1774" i="9"/>
  <c r="B1774" i="9" l="1"/>
  <c r="M1774" i="9"/>
  <c r="O1774" i="9"/>
  <c r="E1774" i="9" s="1"/>
  <c r="N1774" i="9" l="1"/>
  <c r="C1774" i="9"/>
  <c r="D1774" i="9" l="1"/>
  <c r="P1774" i="9"/>
  <c r="Q1774" i="9" l="1"/>
  <c r="F1774" i="9"/>
  <c r="R1774" i="9" l="1"/>
  <c r="G1774" i="9"/>
  <c r="H1774" i="9" l="1"/>
  <c r="I1774" i="9" s="1"/>
  <c r="L1775" i="9"/>
  <c r="B1775" i="9" l="1"/>
  <c r="M1775" i="9"/>
  <c r="O1775" i="9"/>
  <c r="E1775" i="9" s="1"/>
  <c r="N1775" i="9" l="1"/>
  <c r="C1775" i="9"/>
  <c r="D1775" i="9" l="1"/>
  <c r="P1775" i="9"/>
  <c r="Q1775" i="9" l="1"/>
  <c r="F1775" i="9"/>
  <c r="R1775" i="9" l="1"/>
  <c r="G1775" i="9"/>
  <c r="H1775" i="9" l="1"/>
  <c r="I1775" i="9" s="1"/>
  <c r="L1776" i="9"/>
  <c r="B1776" i="9" l="1"/>
  <c r="O1776" i="9"/>
  <c r="E1776" i="9" s="1"/>
  <c r="M1776" i="9"/>
  <c r="N1776" i="9" l="1"/>
  <c r="C1776" i="9"/>
  <c r="D1776" i="9" l="1"/>
  <c r="P1776" i="9"/>
  <c r="Q1776" i="9" l="1"/>
  <c r="F1776" i="9"/>
  <c r="R1776" i="9" l="1"/>
  <c r="G1776" i="9"/>
  <c r="H1776" i="9" l="1"/>
  <c r="I1776" i="9" s="1"/>
  <c r="L1777" i="9"/>
  <c r="B1777" i="9" l="1"/>
  <c r="O1777" i="9"/>
  <c r="E1777" i="9" s="1"/>
  <c r="M1777" i="9"/>
  <c r="N1777" i="9" l="1"/>
  <c r="C1777" i="9"/>
  <c r="D1777" i="9" l="1"/>
  <c r="P1777" i="9"/>
  <c r="Q1777" i="9" l="1"/>
  <c r="F1777" i="9"/>
  <c r="R1777" i="9" l="1"/>
  <c r="G1777" i="9"/>
  <c r="H1777" i="9" l="1"/>
  <c r="I1777" i="9" s="1"/>
  <c r="L1778" i="9"/>
  <c r="B1778" i="9" l="1"/>
  <c r="O1778" i="9"/>
  <c r="E1778" i="9" s="1"/>
  <c r="M1778" i="9"/>
  <c r="N1778" i="9" l="1"/>
  <c r="C1778" i="9"/>
  <c r="D1778" i="9" l="1"/>
  <c r="P1778" i="9"/>
  <c r="Q1778" i="9" l="1"/>
  <c r="F1778" i="9"/>
  <c r="R1778" i="9" l="1"/>
  <c r="G1778" i="9"/>
  <c r="H1778" i="9" l="1"/>
  <c r="I1778" i="9" s="1"/>
  <c r="L1779" i="9"/>
  <c r="B1779" i="9" l="1"/>
  <c r="O1779" i="9"/>
  <c r="E1779" i="9" s="1"/>
  <c r="M1779" i="9"/>
  <c r="N1779" i="9" l="1"/>
  <c r="C1779" i="9"/>
  <c r="D1779" i="9" l="1"/>
  <c r="P1779" i="9"/>
  <c r="Q1779" i="9" l="1"/>
  <c r="F1779" i="9"/>
  <c r="R1779" i="9" l="1"/>
  <c r="G1779" i="9"/>
  <c r="H1779" i="9" l="1"/>
  <c r="I1779" i="9" s="1"/>
  <c r="L1780" i="9"/>
  <c r="B1780" i="9" l="1"/>
  <c r="O1780" i="9"/>
  <c r="E1780" i="9" s="1"/>
  <c r="M1780" i="9"/>
  <c r="N1780" i="9" l="1"/>
  <c r="C1780" i="9"/>
  <c r="D1780" i="9" l="1"/>
  <c r="P1780" i="9"/>
  <c r="Q1780" i="9" l="1"/>
  <c r="F1780" i="9"/>
  <c r="R1780" i="9" l="1"/>
  <c r="G1780" i="9"/>
  <c r="H1780" i="9" l="1"/>
  <c r="I1780" i="9" s="1"/>
  <c r="L1781" i="9"/>
  <c r="B1781" i="9" l="1"/>
  <c r="M1781" i="9"/>
  <c r="O1781" i="9"/>
  <c r="E1781" i="9" s="1"/>
  <c r="N1781" i="9" l="1"/>
  <c r="C1781" i="9"/>
  <c r="D1781" i="9" l="1"/>
  <c r="P1781" i="9"/>
  <c r="Q1781" i="9" l="1"/>
  <c r="F1781" i="9"/>
  <c r="R1781" i="9" l="1"/>
  <c r="G1781" i="9"/>
  <c r="H1781" i="9" l="1"/>
  <c r="I1781" i="9" s="1"/>
  <c r="L1782" i="9"/>
  <c r="B1782" i="9" l="1"/>
  <c r="M1782" i="9"/>
  <c r="O1782" i="9"/>
  <c r="E1782" i="9" s="1"/>
  <c r="N1782" i="9" l="1"/>
  <c r="C1782" i="9"/>
  <c r="D1782" i="9" l="1"/>
  <c r="P1782" i="9"/>
  <c r="Q1782" i="9" l="1"/>
  <c r="F1782" i="9"/>
  <c r="R1782" i="9" l="1"/>
  <c r="G1782" i="9"/>
  <c r="H1782" i="9" l="1"/>
  <c r="I1782" i="9" s="1"/>
  <c r="L1783" i="9"/>
  <c r="B1783" i="9" l="1"/>
  <c r="M1783" i="9"/>
  <c r="O1783" i="9"/>
  <c r="E1783" i="9" s="1"/>
  <c r="N1783" i="9" l="1"/>
  <c r="C1783" i="9"/>
  <c r="D1783" i="9" l="1"/>
  <c r="P1783" i="9"/>
  <c r="Q1783" i="9" l="1"/>
  <c r="F1783" i="9"/>
  <c r="R1783" i="9" l="1"/>
  <c r="G1783" i="9"/>
  <c r="H1783" i="9" l="1"/>
  <c r="I1783" i="9" s="1"/>
  <c r="L1784" i="9"/>
  <c r="B1784" i="9" l="1"/>
  <c r="O1784" i="9"/>
  <c r="E1784" i="9" s="1"/>
  <c r="M1784" i="9"/>
  <c r="N1784" i="9" l="1"/>
  <c r="C1784" i="9"/>
  <c r="D1784" i="9" l="1"/>
  <c r="P1784" i="9"/>
  <c r="Q1784" i="9" l="1"/>
  <c r="F1784" i="9"/>
  <c r="R1784" i="9" l="1"/>
  <c r="G1784" i="9"/>
  <c r="H1784" i="9" l="1"/>
  <c r="I1784" i="9" s="1"/>
  <c r="L1785" i="9"/>
  <c r="B1785" i="9" l="1"/>
  <c r="M1785" i="9"/>
  <c r="O1785" i="9"/>
  <c r="E1785" i="9" s="1"/>
  <c r="N1785" i="9" l="1"/>
  <c r="C1785" i="9"/>
  <c r="D1785" i="9" l="1"/>
  <c r="P1785" i="9"/>
  <c r="Q1785" i="9" l="1"/>
  <c r="F1785" i="9"/>
  <c r="R1785" i="9" l="1"/>
  <c r="G1785" i="9"/>
  <c r="H1785" i="9" l="1"/>
  <c r="I1785" i="9" s="1"/>
  <c r="L1786" i="9"/>
  <c r="B1786" i="9" l="1"/>
  <c r="O1786" i="9"/>
  <c r="E1786" i="9" s="1"/>
  <c r="M1786" i="9"/>
  <c r="N1786" i="9" l="1"/>
  <c r="C1786" i="9"/>
  <c r="D1786" i="9" l="1"/>
  <c r="P1786" i="9"/>
  <c r="Q1786" i="9" l="1"/>
  <c r="F1786" i="9"/>
  <c r="R1786" i="9" l="1"/>
  <c r="G1786" i="9"/>
  <c r="H1786" i="9" l="1"/>
  <c r="I1786" i="9" s="1"/>
  <c r="L1787" i="9"/>
  <c r="B1787" i="9" l="1"/>
  <c r="M1787" i="9"/>
  <c r="O1787" i="9"/>
  <c r="E1787" i="9" s="1"/>
  <c r="N1787" i="9" l="1"/>
  <c r="C1787" i="9"/>
  <c r="D1787" i="9" l="1"/>
  <c r="P1787" i="9"/>
  <c r="Q1787" i="9" l="1"/>
  <c r="F1787" i="9"/>
  <c r="R1787" i="9" l="1"/>
  <c r="G1787" i="9"/>
  <c r="H1787" i="9" l="1"/>
  <c r="I1787" i="9" s="1"/>
  <c r="L1788" i="9"/>
  <c r="B1788" i="9" l="1"/>
  <c r="M1788" i="9"/>
  <c r="O1788" i="9"/>
  <c r="E1788" i="9" s="1"/>
  <c r="N1788" i="9" l="1"/>
  <c r="C1788" i="9"/>
  <c r="D1788" i="9" l="1"/>
  <c r="P1788" i="9"/>
  <c r="Q1788" i="9" l="1"/>
  <c r="F1788" i="9"/>
  <c r="R1788" i="9" l="1"/>
  <c r="G1788" i="9"/>
  <c r="H1788" i="9" l="1"/>
  <c r="I1788" i="9" s="1"/>
  <c r="L1789" i="9"/>
  <c r="B1789" i="9" l="1"/>
  <c r="M1789" i="9"/>
  <c r="O1789" i="9"/>
  <c r="E1789" i="9" s="1"/>
  <c r="N1789" i="9" l="1"/>
  <c r="C1789" i="9"/>
  <c r="D1789" i="9" l="1"/>
  <c r="P1789" i="9"/>
  <c r="Q1789" i="9" l="1"/>
  <c r="F1789" i="9"/>
  <c r="R1789" i="9" l="1"/>
  <c r="G1789" i="9"/>
  <c r="H1789" i="9" l="1"/>
  <c r="I1789" i="9" s="1"/>
  <c r="L1790" i="9"/>
  <c r="B1790" i="9" l="1"/>
  <c r="M1790" i="9"/>
  <c r="O1790" i="9"/>
  <c r="E1790" i="9" s="1"/>
  <c r="N1790" i="9" l="1"/>
  <c r="C1790" i="9"/>
  <c r="D1790" i="9" l="1"/>
  <c r="P1790" i="9"/>
  <c r="Q1790" i="9" l="1"/>
  <c r="F1790" i="9"/>
  <c r="R1790" i="9" l="1"/>
  <c r="G1790" i="9"/>
  <c r="H1790" i="9" l="1"/>
  <c r="I1790" i="9" s="1"/>
  <c r="L1791" i="9"/>
  <c r="B1791" i="9" l="1"/>
  <c r="O1791" i="9"/>
  <c r="E1791" i="9" s="1"/>
  <c r="M1791" i="9"/>
  <c r="N1791" i="9" l="1"/>
  <c r="C1791" i="9"/>
  <c r="D1791" i="9" l="1"/>
  <c r="P1791" i="9"/>
  <c r="Q1791" i="9" l="1"/>
  <c r="F1791" i="9"/>
  <c r="R1791" i="9" l="1"/>
  <c r="G1791" i="9"/>
  <c r="H1791" i="9" l="1"/>
  <c r="I1791" i="9" s="1"/>
  <c r="L1792" i="9"/>
  <c r="B1792" i="9" l="1"/>
  <c r="O1792" i="9"/>
  <c r="E1792" i="9" s="1"/>
  <c r="M1792" i="9"/>
  <c r="N1792" i="9" l="1"/>
  <c r="C1792" i="9"/>
  <c r="D1792" i="9" l="1"/>
  <c r="P1792" i="9"/>
  <c r="Q1792" i="9" l="1"/>
  <c r="F1792" i="9"/>
  <c r="R1792" i="9" l="1"/>
  <c r="G1792" i="9"/>
  <c r="H1792" i="9" l="1"/>
  <c r="I1792" i="9" s="1"/>
  <c r="L1793" i="9"/>
  <c r="B1793" i="9" l="1"/>
  <c r="O1793" i="9"/>
  <c r="E1793" i="9" s="1"/>
  <c r="M1793" i="9"/>
  <c r="N1793" i="9" l="1"/>
  <c r="C1793" i="9"/>
  <c r="D1793" i="9" l="1"/>
  <c r="P1793" i="9"/>
  <c r="Q1793" i="9" l="1"/>
  <c r="F1793" i="9"/>
  <c r="R1793" i="9" l="1"/>
  <c r="G1793" i="9"/>
  <c r="H1793" i="9" l="1"/>
  <c r="I1793" i="9" s="1"/>
  <c r="L1794" i="9"/>
  <c r="B1794" i="9" l="1"/>
  <c r="O1794" i="9"/>
  <c r="E1794" i="9" s="1"/>
  <c r="M1794" i="9"/>
  <c r="N1794" i="9" l="1"/>
  <c r="C1794" i="9"/>
  <c r="D1794" i="9" l="1"/>
  <c r="P1794" i="9"/>
  <c r="Q1794" i="9" l="1"/>
  <c r="F1794" i="9"/>
  <c r="R1794" i="9" l="1"/>
  <c r="G1794" i="9"/>
  <c r="H1794" i="9" l="1"/>
  <c r="I1794" i="9" s="1"/>
  <c r="L1795" i="9"/>
  <c r="B1795" i="9" l="1"/>
  <c r="M1795" i="9"/>
  <c r="O1795" i="9"/>
  <c r="E1795" i="9" s="1"/>
  <c r="N1795" i="9" l="1"/>
  <c r="C1795" i="9"/>
  <c r="D1795" i="9" l="1"/>
  <c r="P1795" i="9"/>
  <c r="Q1795" i="9" l="1"/>
  <c r="F1795" i="9"/>
  <c r="R1795" i="9" l="1"/>
  <c r="G1795" i="9"/>
  <c r="H1795" i="9" l="1"/>
  <c r="I1795" i="9" s="1"/>
  <c r="L1796" i="9"/>
  <c r="B1796" i="9" l="1"/>
  <c r="M1796" i="9"/>
  <c r="O1796" i="9"/>
  <c r="E1796" i="9" s="1"/>
  <c r="N1796" i="9" l="1"/>
  <c r="C1796" i="9"/>
  <c r="D1796" i="9" l="1"/>
  <c r="P1796" i="9"/>
  <c r="Q1796" i="9" l="1"/>
  <c r="F1796" i="9"/>
  <c r="R1796" i="9" l="1"/>
  <c r="G1796" i="9"/>
  <c r="H1796" i="9" l="1"/>
  <c r="I1796" i="9" s="1"/>
  <c r="L1797" i="9"/>
  <c r="B1797" i="9" l="1"/>
  <c r="O1797" i="9"/>
  <c r="E1797" i="9" s="1"/>
  <c r="M1797" i="9"/>
  <c r="N1797" i="9" l="1"/>
  <c r="C1797" i="9"/>
  <c r="D1797" i="9" l="1"/>
  <c r="P1797" i="9"/>
  <c r="Q1797" i="9" l="1"/>
  <c r="F1797" i="9"/>
  <c r="R1797" i="9" l="1"/>
  <c r="G1797" i="9"/>
  <c r="H1797" i="9" l="1"/>
  <c r="I1797" i="9" s="1"/>
  <c r="L1798" i="9"/>
  <c r="B1798" i="9" l="1"/>
  <c r="O1798" i="9"/>
  <c r="E1798" i="9" s="1"/>
  <c r="M1798" i="9"/>
  <c r="N1798" i="9" l="1"/>
  <c r="C1798" i="9"/>
  <c r="D1798" i="9" l="1"/>
  <c r="P1798" i="9"/>
  <c r="Q1798" i="9" l="1"/>
  <c r="F1798" i="9"/>
  <c r="R1798" i="9" l="1"/>
  <c r="G1798" i="9"/>
  <c r="H1798" i="9" l="1"/>
  <c r="I1798" i="9" s="1"/>
  <c r="L1799" i="9"/>
  <c r="B1799" i="9" l="1"/>
  <c r="O1799" i="9"/>
  <c r="E1799" i="9" s="1"/>
  <c r="M1799" i="9"/>
  <c r="N1799" i="9" l="1"/>
  <c r="C1799" i="9"/>
  <c r="D1799" i="9" l="1"/>
  <c r="P1799" i="9"/>
  <c r="Q1799" i="9" l="1"/>
  <c r="F1799" i="9"/>
  <c r="R1799" i="9" l="1"/>
  <c r="G1799" i="9"/>
  <c r="H1799" i="9" l="1"/>
  <c r="I1799" i="9" s="1"/>
  <c r="L1800" i="9"/>
  <c r="B1800" i="9" l="1"/>
  <c r="O1800" i="9"/>
  <c r="E1800" i="9" s="1"/>
  <c r="M1800" i="9"/>
  <c r="N1800" i="9" l="1"/>
  <c r="C1800" i="9"/>
  <c r="D1800" i="9" l="1"/>
  <c r="P1800" i="9"/>
  <c r="Q1800" i="9" l="1"/>
  <c r="F1800" i="9"/>
  <c r="R1800" i="9" l="1"/>
  <c r="G1800" i="9"/>
  <c r="H1800" i="9" l="1"/>
  <c r="I1800" i="9" s="1"/>
  <c r="L1801" i="9"/>
  <c r="B1801" i="9" l="1"/>
  <c r="O1801" i="9"/>
  <c r="E1801" i="9" s="1"/>
  <c r="M1801" i="9"/>
  <c r="N1801" i="9" l="1"/>
  <c r="C1801" i="9"/>
  <c r="D1801" i="9" l="1"/>
  <c r="P1801" i="9"/>
  <c r="Q1801" i="9" l="1"/>
  <c r="F1801" i="9"/>
  <c r="R1801" i="9" l="1"/>
  <c r="G1801" i="9"/>
  <c r="H1801" i="9" l="1"/>
  <c r="I1801" i="9" s="1"/>
  <c r="L1802" i="9"/>
  <c r="B1802" i="9" l="1"/>
  <c r="O1802" i="9"/>
  <c r="E1802" i="9" s="1"/>
  <c r="M1802" i="9"/>
  <c r="N1802" i="9" l="1"/>
  <c r="C1802" i="9"/>
  <c r="D1802" i="9" l="1"/>
  <c r="P1802" i="9"/>
  <c r="Q1802" i="9" l="1"/>
  <c r="F1802" i="9"/>
  <c r="R1802" i="9" l="1"/>
  <c r="G1802" i="9"/>
  <c r="H1802" i="9" l="1"/>
  <c r="I1802" i="9" s="1"/>
  <c r="L1803" i="9"/>
  <c r="B1803" i="9" l="1"/>
  <c r="M1803" i="9"/>
  <c r="O1803" i="9"/>
  <c r="E1803" i="9" s="1"/>
  <c r="N1803" i="9" l="1"/>
  <c r="C1803" i="9"/>
  <c r="D1803" i="9" l="1"/>
  <c r="P1803" i="9"/>
  <c r="Q1803" i="9" l="1"/>
  <c r="F1803" i="9"/>
  <c r="R1803" i="9" l="1"/>
  <c r="G1803" i="9"/>
  <c r="H1803" i="9" l="1"/>
  <c r="I1803" i="9" s="1"/>
  <c r="L1804" i="9"/>
  <c r="B1804" i="9" l="1"/>
  <c r="O1804" i="9"/>
  <c r="E1804" i="9" s="1"/>
  <c r="M1804" i="9"/>
  <c r="N1804" i="9" l="1"/>
  <c r="C1804" i="9"/>
  <c r="D1804" i="9" l="1"/>
  <c r="P1804" i="9"/>
  <c r="Q1804" i="9" l="1"/>
  <c r="F1804" i="9"/>
  <c r="R1804" i="9" l="1"/>
  <c r="G1804" i="9"/>
  <c r="H1804" i="9" l="1"/>
  <c r="I1804" i="9" s="1"/>
  <c r="L1805" i="9"/>
  <c r="B1805" i="9" l="1"/>
  <c r="O1805" i="9"/>
  <c r="E1805" i="9" s="1"/>
  <c r="M1805" i="9"/>
  <c r="N1805" i="9" l="1"/>
  <c r="C1805" i="9"/>
  <c r="D1805" i="9" l="1"/>
  <c r="P1805" i="9"/>
  <c r="Q1805" i="9" l="1"/>
  <c r="F1805" i="9"/>
  <c r="R1805" i="9" l="1"/>
  <c r="G1805" i="9"/>
  <c r="H1805" i="9" l="1"/>
  <c r="I1805" i="9" s="1"/>
  <c r="L1806" i="9"/>
  <c r="B1806" i="9" l="1"/>
  <c r="O1806" i="9"/>
  <c r="E1806" i="9" s="1"/>
  <c r="M1806" i="9"/>
  <c r="N1806" i="9" l="1"/>
  <c r="C1806" i="9"/>
  <c r="D1806" i="9" l="1"/>
  <c r="P1806" i="9"/>
  <c r="Q1806" i="9" l="1"/>
  <c r="F1806" i="9"/>
  <c r="R1806" i="9" l="1"/>
  <c r="G1806" i="9"/>
  <c r="H1806" i="9" l="1"/>
  <c r="I1806" i="9" s="1"/>
  <c r="L1807" i="9"/>
  <c r="B1807" i="9" l="1"/>
  <c r="M1807" i="9"/>
  <c r="O1807" i="9"/>
  <c r="E1807" i="9" s="1"/>
  <c r="N1807" i="9" l="1"/>
  <c r="C1807" i="9"/>
  <c r="D1807" i="9" l="1"/>
  <c r="P1807" i="9"/>
  <c r="Q1807" i="9" l="1"/>
  <c r="F1807" i="9"/>
  <c r="R1807" i="9" l="1"/>
  <c r="G1807" i="9"/>
  <c r="H1807" i="9" l="1"/>
  <c r="I1807" i="9" s="1"/>
  <c r="L1808" i="9"/>
  <c r="B1808" i="9" l="1"/>
  <c r="O1808" i="9"/>
  <c r="E1808" i="9" s="1"/>
  <c r="M1808" i="9"/>
  <c r="N1808" i="9" l="1"/>
  <c r="C1808" i="9"/>
  <c r="D1808" i="9" l="1"/>
  <c r="P1808" i="9"/>
  <c r="Q1808" i="9" l="1"/>
  <c r="F1808" i="9"/>
  <c r="R1808" i="9" l="1"/>
  <c r="G1808" i="9"/>
  <c r="H1808" i="9" l="1"/>
  <c r="I1808" i="9" s="1"/>
  <c r="L1809" i="9"/>
  <c r="B1809" i="9" l="1"/>
  <c r="M1809" i="9"/>
  <c r="O1809" i="9"/>
  <c r="E1809" i="9" s="1"/>
  <c r="N1809" i="9" l="1"/>
  <c r="C1809" i="9"/>
  <c r="D1809" i="9" l="1"/>
  <c r="P1809" i="9"/>
  <c r="Q1809" i="9" l="1"/>
  <c r="F1809" i="9"/>
  <c r="R1809" i="9" l="1"/>
  <c r="G1809" i="9"/>
  <c r="H1809" i="9" l="1"/>
  <c r="I1809" i="9" s="1"/>
  <c r="L1810" i="9"/>
  <c r="B1810" i="9" l="1"/>
  <c r="O1810" i="9"/>
  <c r="E1810" i="9" s="1"/>
  <c r="M1810" i="9"/>
  <c r="N1810" i="9" l="1"/>
  <c r="C1810" i="9"/>
  <c r="D1810" i="9" l="1"/>
  <c r="P1810" i="9"/>
  <c r="Q1810" i="9" l="1"/>
  <c r="F1810" i="9"/>
  <c r="R1810" i="9" l="1"/>
  <c r="G1810" i="9"/>
  <c r="H1810" i="9" l="1"/>
  <c r="I1810" i="9" s="1"/>
  <c r="L1811" i="9"/>
  <c r="B1811" i="9" l="1"/>
  <c r="O1811" i="9"/>
  <c r="E1811" i="9" s="1"/>
  <c r="M1811" i="9"/>
  <c r="N1811" i="9" l="1"/>
  <c r="C1811" i="9"/>
  <c r="D1811" i="9" l="1"/>
  <c r="P1811" i="9"/>
  <c r="Q1811" i="9" l="1"/>
  <c r="F1811" i="9"/>
  <c r="R1811" i="9" l="1"/>
  <c r="G1811" i="9"/>
  <c r="H1811" i="9" l="1"/>
  <c r="I1811" i="9" s="1"/>
  <c r="L1812" i="9"/>
  <c r="B1812" i="9" l="1"/>
  <c r="O1812" i="9"/>
  <c r="E1812" i="9" s="1"/>
  <c r="M1812" i="9"/>
  <c r="N1812" i="9" l="1"/>
  <c r="C1812" i="9"/>
  <c r="D1812" i="9" l="1"/>
  <c r="P1812" i="9"/>
  <c r="Q1812" i="9" l="1"/>
  <c r="F1812" i="9"/>
  <c r="R1812" i="9" l="1"/>
  <c r="G1812" i="9"/>
  <c r="H1812" i="9" l="1"/>
  <c r="I1812" i="9" s="1"/>
  <c r="L1813" i="9"/>
  <c r="B1813" i="9" l="1"/>
  <c r="M1813" i="9"/>
  <c r="O1813" i="9"/>
  <c r="E1813" i="9" s="1"/>
  <c r="N1813" i="9" l="1"/>
  <c r="C1813" i="9"/>
  <c r="D1813" i="9" l="1"/>
  <c r="P1813" i="9"/>
  <c r="Q1813" i="9" l="1"/>
  <c r="F1813" i="9"/>
  <c r="R1813" i="9" l="1"/>
  <c r="G1813" i="9"/>
  <c r="H1813" i="9" l="1"/>
  <c r="I1813" i="9" s="1"/>
  <c r="L1814" i="9"/>
  <c r="B1814" i="9" l="1"/>
  <c r="O1814" i="9"/>
  <c r="E1814" i="9" s="1"/>
  <c r="M1814" i="9"/>
  <c r="N1814" i="9" l="1"/>
  <c r="C1814" i="9"/>
  <c r="D1814" i="9" l="1"/>
  <c r="P1814" i="9"/>
  <c r="Q1814" i="9" l="1"/>
  <c r="F1814" i="9"/>
  <c r="R1814" i="9" l="1"/>
  <c r="G1814" i="9"/>
  <c r="H1814" i="9" l="1"/>
  <c r="I1814" i="9" s="1"/>
  <c r="L1815" i="9"/>
  <c r="B1815" i="9" l="1"/>
  <c r="M1815" i="9"/>
  <c r="O1815" i="9"/>
  <c r="E1815" i="9" s="1"/>
  <c r="N1815" i="9" l="1"/>
  <c r="C1815" i="9"/>
  <c r="D1815" i="9" l="1"/>
  <c r="P1815" i="9"/>
  <c r="Q1815" i="9" l="1"/>
  <c r="F1815" i="9"/>
  <c r="R1815" i="9" l="1"/>
  <c r="G1815" i="9"/>
  <c r="H1815" i="9" l="1"/>
  <c r="I1815" i="9" s="1"/>
  <c r="L1816" i="9"/>
  <c r="B1816" i="9" l="1"/>
  <c r="O1816" i="9"/>
  <c r="E1816" i="9" s="1"/>
  <c r="M1816" i="9"/>
  <c r="N1816" i="9" l="1"/>
  <c r="C1816" i="9"/>
  <c r="D1816" i="9" l="1"/>
  <c r="P1816" i="9"/>
  <c r="Q1816" i="9" l="1"/>
  <c r="F1816" i="9"/>
  <c r="R1816" i="9" l="1"/>
  <c r="G1816" i="9"/>
  <c r="H1816" i="9" l="1"/>
  <c r="I1816" i="9" s="1"/>
  <c r="L1817" i="9"/>
  <c r="B1817" i="9" l="1"/>
  <c r="M1817" i="9"/>
  <c r="O1817" i="9"/>
  <c r="E1817" i="9" s="1"/>
  <c r="N1817" i="9" l="1"/>
  <c r="C1817" i="9"/>
  <c r="D1817" i="9" l="1"/>
  <c r="P1817" i="9"/>
  <c r="Q1817" i="9" l="1"/>
  <c r="F1817" i="9"/>
  <c r="R1817" i="9" l="1"/>
  <c r="G1817" i="9"/>
  <c r="H1817" i="9" l="1"/>
  <c r="I1817" i="9" s="1"/>
  <c r="L1818" i="9"/>
  <c r="B1818" i="9" l="1"/>
  <c r="M1818" i="9"/>
  <c r="O1818" i="9"/>
  <c r="E1818" i="9" s="1"/>
  <c r="N1818" i="9" l="1"/>
  <c r="C1818" i="9"/>
  <c r="D1818" i="9" l="1"/>
  <c r="P1818" i="9"/>
  <c r="Q1818" i="9" l="1"/>
  <c r="F1818" i="9"/>
  <c r="R1818" i="9" l="1"/>
  <c r="G1818" i="9"/>
  <c r="H1818" i="9" l="1"/>
  <c r="I1818" i="9" s="1"/>
  <c r="L1819" i="9"/>
  <c r="B1819" i="9" l="1"/>
  <c r="M1819" i="9"/>
  <c r="O1819" i="9"/>
  <c r="E1819" i="9" s="1"/>
  <c r="N1819" i="9" l="1"/>
  <c r="C1819" i="9"/>
  <c r="D1819" i="9" l="1"/>
  <c r="P1819" i="9"/>
  <c r="Q1819" i="9" l="1"/>
  <c r="F1819" i="9"/>
  <c r="R1819" i="9" l="1"/>
  <c r="G1819" i="9"/>
  <c r="H1819" i="9" l="1"/>
  <c r="I1819" i="9" s="1"/>
  <c r="L1820" i="9"/>
  <c r="B1820" i="9" l="1"/>
  <c r="O1820" i="9"/>
  <c r="E1820" i="9" s="1"/>
  <c r="M1820" i="9"/>
  <c r="N1820" i="9" l="1"/>
  <c r="C1820" i="9"/>
  <c r="D1820" i="9" l="1"/>
  <c r="P1820" i="9"/>
  <c r="Q1820" i="9" l="1"/>
  <c r="F1820" i="9"/>
  <c r="R1820" i="9" l="1"/>
  <c r="G1820" i="9"/>
  <c r="H1820" i="9" l="1"/>
  <c r="I1820" i="9" s="1"/>
  <c r="L1821" i="9"/>
  <c r="B1821" i="9" l="1"/>
  <c r="O1821" i="9"/>
  <c r="E1821" i="9" s="1"/>
  <c r="M1821" i="9"/>
  <c r="N1821" i="9" l="1"/>
  <c r="C1821" i="9"/>
  <c r="D1821" i="9" l="1"/>
  <c r="P1821" i="9"/>
  <c r="Q1821" i="9" l="1"/>
  <c r="F1821" i="9"/>
  <c r="R1821" i="9" l="1"/>
  <c r="G1821" i="9"/>
  <c r="H1821" i="9" l="1"/>
  <c r="I1821" i="9" s="1"/>
  <c r="L1822" i="9"/>
  <c r="B1822" i="9" l="1"/>
  <c r="O1822" i="9"/>
  <c r="E1822" i="9" s="1"/>
  <c r="M1822" i="9"/>
  <c r="N1822" i="9" l="1"/>
  <c r="C1822" i="9"/>
  <c r="D1822" i="9" l="1"/>
  <c r="P1822" i="9"/>
  <c r="Q1822" i="9" l="1"/>
  <c r="F1822" i="9"/>
  <c r="R1822" i="9" l="1"/>
  <c r="G1822" i="9"/>
  <c r="H1822" i="9" l="1"/>
  <c r="I1822" i="9" s="1"/>
  <c r="L1823" i="9"/>
  <c r="B1823" i="9" l="1"/>
  <c r="O1823" i="9"/>
  <c r="E1823" i="9" s="1"/>
  <c r="M1823" i="9"/>
  <c r="N1823" i="9" l="1"/>
  <c r="C1823" i="9"/>
  <c r="D1823" i="9" l="1"/>
  <c r="P1823" i="9"/>
  <c r="Q1823" i="9" l="1"/>
  <c r="F1823" i="9"/>
  <c r="R1823" i="9" l="1"/>
  <c r="G1823" i="9"/>
  <c r="H1823" i="9" l="1"/>
  <c r="I1823" i="9" s="1"/>
  <c r="L1824" i="9"/>
  <c r="B1824" i="9" l="1"/>
  <c r="M1824" i="9"/>
  <c r="O1824" i="9"/>
  <c r="E1824" i="9" s="1"/>
  <c r="N1824" i="9" l="1"/>
  <c r="C1824" i="9"/>
  <c r="D1824" i="9" l="1"/>
  <c r="P1824" i="9"/>
  <c r="Q1824" i="9" l="1"/>
  <c r="F1824" i="9"/>
  <c r="R1824" i="9" l="1"/>
  <c r="G1824" i="9"/>
  <c r="H1824" i="9" l="1"/>
  <c r="I1824" i="9" s="1"/>
  <c r="L1825" i="9"/>
  <c r="B1825" i="9" l="1"/>
  <c r="O1825" i="9"/>
  <c r="E1825" i="9" s="1"/>
  <c r="M1825" i="9"/>
  <c r="N1825" i="9" l="1"/>
  <c r="C1825" i="9"/>
  <c r="D1825" i="9" l="1"/>
  <c r="P1825" i="9"/>
  <c r="Q1825" i="9" l="1"/>
  <c r="F1825" i="9"/>
  <c r="R1825" i="9" l="1"/>
  <c r="G1825" i="9"/>
  <c r="H1825" i="9" l="1"/>
  <c r="I1825" i="9" s="1"/>
  <c r="L1826" i="9"/>
  <c r="B1826" i="9" l="1"/>
  <c r="M1826" i="9"/>
  <c r="O1826" i="9"/>
  <c r="E1826" i="9" s="1"/>
  <c r="N1826" i="9" l="1"/>
  <c r="C1826" i="9"/>
  <c r="D1826" i="9" l="1"/>
  <c r="P1826" i="9"/>
  <c r="Q1826" i="9" l="1"/>
  <c r="F1826" i="9"/>
  <c r="R1826" i="9" l="1"/>
  <c r="G1826" i="9"/>
  <c r="H1826" i="9" l="1"/>
  <c r="I1826" i="9" s="1"/>
  <c r="L1827" i="9"/>
  <c r="B1827" i="9" l="1"/>
  <c r="O1827" i="9"/>
  <c r="E1827" i="9" s="1"/>
  <c r="M1827" i="9"/>
  <c r="N1827" i="9" l="1"/>
  <c r="C1827" i="9"/>
  <c r="D1827" i="9" l="1"/>
  <c r="P1827" i="9"/>
  <c r="Q1827" i="9" l="1"/>
  <c r="F1827" i="9"/>
  <c r="R1827" i="9" l="1"/>
  <c r="G1827" i="9"/>
  <c r="H1827" i="9" l="1"/>
  <c r="I1827" i="9" s="1"/>
  <c r="L1828" i="9"/>
  <c r="B1828" i="9" l="1"/>
  <c r="M1828" i="9"/>
  <c r="O1828" i="9"/>
  <c r="E1828" i="9" s="1"/>
  <c r="N1828" i="9" l="1"/>
  <c r="C1828" i="9"/>
  <c r="D1828" i="9" l="1"/>
  <c r="P1828" i="9"/>
  <c r="Q1828" i="9" l="1"/>
  <c r="F1828" i="9"/>
  <c r="R1828" i="9" l="1"/>
  <c r="G1828" i="9"/>
  <c r="H1828" i="9" l="1"/>
  <c r="I1828" i="9" s="1"/>
  <c r="L1829" i="9"/>
  <c r="B1829" i="9" l="1"/>
  <c r="M1829" i="9"/>
  <c r="O1829" i="9"/>
  <c r="E1829" i="9" s="1"/>
  <c r="N1829" i="9" l="1"/>
  <c r="C1829" i="9"/>
  <c r="D1829" i="9" l="1"/>
  <c r="P1829" i="9"/>
  <c r="Q1829" i="9" l="1"/>
  <c r="F1829" i="9"/>
  <c r="R1829" i="9" l="1"/>
  <c r="G1829" i="9"/>
  <c r="H1829" i="9" l="1"/>
  <c r="I1829" i="9" s="1"/>
  <c r="L1830" i="9"/>
  <c r="B1830" i="9" l="1"/>
  <c r="O1830" i="9"/>
  <c r="E1830" i="9" s="1"/>
  <c r="M1830" i="9"/>
  <c r="N1830" i="9" l="1"/>
  <c r="C1830" i="9"/>
  <c r="D1830" i="9" l="1"/>
  <c r="P1830" i="9"/>
  <c r="Q1830" i="9" l="1"/>
  <c r="F1830" i="9"/>
  <c r="R1830" i="9" l="1"/>
  <c r="G1830" i="9"/>
  <c r="H1830" i="9" l="1"/>
  <c r="I1830" i="9" s="1"/>
  <c r="L1831" i="9"/>
  <c r="B1831" i="9" l="1"/>
  <c r="O1831" i="9"/>
  <c r="E1831" i="9" s="1"/>
  <c r="M1831" i="9"/>
  <c r="N1831" i="9" l="1"/>
  <c r="C1831" i="9"/>
  <c r="D1831" i="9" l="1"/>
  <c r="P1831" i="9"/>
  <c r="Q1831" i="9" l="1"/>
  <c r="F1831" i="9"/>
  <c r="R1831" i="9" l="1"/>
  <c r="G1831" i="9"/>
  <c r="H1831" i="9" l="1"/>
  <c r="I1831" i="9" s="1"/>
  <c r="L1832" i="9"/>
  <c r="B1832" i="9" l="1"/>
  <c r="O1832" i="9"/>
  <c r="E1832" i="9" s="1"/>
  <c r="M1832" i="9"/>
  <c r="N1832" i="9" l="1"/>
  <c r="C1832" i="9"/>
  <c r="D1832" i="9" l="1"/>
  <c r="P1832" i="9"/>
  <c r="Q1832" i="9" l="1"/>
  <c r="F1832" i="9"/>
  <c r="R1832" i="9" l="1"/>
  <c r="G1832" i="9"/>
  <c r="H1832" i="9" l="1"/>
  <c r="I1832" i="9" s="1"/>
  <c r="L1833" i="9"/>
  <c r="B1833" i="9" l="1"/>
  <c r="M1833" i="9"/>
  <c r="O1833" i="9"/>
  <c r="E1833" i="9" s="1"/>
  <c r="N1833" i="9" l="1"/>
  <c r="C1833" i="9"/>
  <c r="D1833" i="9" l="1"/>
  <c r="P1833" i="9"/>
  <c r="Q1833" i="9" l="1"/>
  <c r="F1833" i="9"/>
  <c r="R1833" i="9" l="1"/>
  <c r="G1833" i="9"/>
  <c r="H1833" i="9" l="1"/>
  <c r="I1833" i="9" s="1"/>
  <c r="L1834" i="9"/>
  <c r="B1834" i="9" l="1"/>
  <c r="O1834" i="9"/>
  <c r="E1834" i="9" s="1"/>
  <c r="M1834" i="9"/>
  <c r="N1834" i="9" l="1"/>
  <c r="C1834" i="9"/>
  <c r="D1834" i="9" l="1"/>
  <c r="P1834" i="9"/>
  <c r="Q1834" i="9" l="1"/>
  <c r="F1834" i="9"/>
  <c r="R1834" i="9" l="1"/>
  <c r="G1834" i="9"/>
  <c r="H1834" i="9" l="1"/>
  <c r="I1834" i="9" s="1"/>
  <c r="L1835" i="9"/>
  <c r="B1835" i="9" l="1"/>
  <c r="M1835" i="9"/>
  <c r="O1835" i="9"/>
  <c r="E1835" i="9" s="1"/>
  <c r="N1835" i="9" l="1"/>
  <c r="C1835" i="9"/>
  <c r="D1835" i="9" l="1"/>
  <c r="P1835" i="9"/>
  <c r="Q1835" i="9" l="1"/>
  <c r="F1835" i="9"/>
  <c r="R1835" i="9" l="1"/>
  <c r="G1835" i="9"/>
  <c r="H1835" i="9" l="1"/>
  <c r="I1835" i="9" s="1"/>
  <c r="L1836" i="9"/>
  <c r="B1836" i="9" l="1"/>
  <c r="M1836" i="9"/>
  <c r="O1836" i="9"/>
  <c r="E1836" i="9" s="1"/>
  <c r="N1836" i="9" l="1"/>
  <c r="C1836" i="9"/>
  <c r="D1836" i="9" l="1"/>
  <c r="P1836" i="9"/>
  <c r="Q1836" i="9" l="1"/>
  <c r="F1836" i="9"/>
  <c r="R1836" i="9" l="1"/>
  <c r="G1836" i="9"/>
  <c r="H1836" i="9" l="1"/>
  <c r="I1836" i="9" s="1"/>
  <c r="L1837" i="9"/>
  <c r="O1837" i="9" l="1"/>
  <c r="E1837" i="9" s="1"/>
  <c r="M1837" i="9"/>
  <c r="B1837" i="9"/>
  <c r="N1837" i="9" l="1"/>
  <c r="C1837" i="9"/>
  <c r="D1837" i="9" l="1"/>
  <c r="P1837" i="9"/>
  <c r="Q1837" i="9" l="1"/>
  <c r="F1837" i="9"/>
  <c r="R1837" i="9" l="1"/>
  <c r="G1837" i="9"/>
  <c r="H1837" i="9" l="1"/>
  <c r="I1837" i="9" s="1"/>
  <c r="L1838" i="9"/>
  <c r="B1838" i="9" l="1"/>
  <c r="M1838" i="9"/>
  <c r="O1838" i="9"/>
  <c r="E1838" i="9" s="1"/>
  <c r="N1838" i="9" l="1"/>
  <c r="C1838" i="9"/>
  <c r="D1838" i="9" l="1"/>
  <c r="P1838" i="9"/>
  <c r="Q1838" i="9" l="1"/>
  <c r="F1838" i="9"/>
  <c r="R1838" i="9" l="1"/>
  <c r="G1838" i="9"/>
  <c r="H1838" i="9" l="1"/>
  <c r="I1838" i="9" s="1"/>
  <c r="L1839" i="9"/>
  <c r="B1839" i="9" l="1"/>
  <c r="O1839" i="9"/>
  <c r="E1839" i="9" s="1"/>
  <c r="M1839" i="9"/>
  <c r="N1839" i="9" l="1"/>
  <c r="C1839" i="9"/>
  <c r="D1839" i="9" l="1"/>
  <c r="P1839" i="9"/>
  <c r="Q1839" i="9" l="1"/>
  <c r="F1839" i="9"/>
  <c r="R1839" i="9" l="1"/>
  <c r="G1839" i="9"/>
  <c r="H1839" i="9" l="1"/>
  <c r="I1839" i="9" s="1"/>
  <c r="L1840" i="9"/>
  <c r="B1840" i="9" l="1"/>
  <c r="M1840" i="9"/>
  <c r="O1840" i="9"/>
  <c r="E1840" i="9" s="1"/>
  <c r="N1840" i="9" l="1"/>
  <c r="C1840" i="9"/>
  <c r="D1840" i="9" l="1"/>
  <c r="P1840" i="9"/>
  <c r="Q1840" i="9" l="1"/>
  <c r="F1840" i="9"/>
  <c r="R1840" i="9" l="1"/>
  <c r="G1840" i="9"/>
  <c r="H1840" i="9" l="1"/>
  <c r="I1840" i="9" s="1"/>
  <c r="L1841" i="9"/>
  <c r="B1841" i="9" l="1"/>
  <c r="M1841" i="9"/>
  <c r="O1841" i="9"/>
  <c r="E1841" i="9" s="1"/>
  <c r="N1841" i="9" l="1"/>
  <c r="C1841" i="9"/>
  <c r="D1841" i="9" l="1"/>
  <c r="P1841" i="9"/>
  <c r="Q1841" i="9" l="1"/>
  <c r="F1841" i="9"/>
  <c r="R1841" i="9" l="1"/>
  <c r="G1841" i="9"/>
  <c r="H1841" i="9" l="1"/>
  <c r="I1841" i="9" s="1"/>
  <c r="L1842" i="9"/>
  <c r="B1842" i="9" l="1"/>
  <c r="M1842" i="9"/>
  <c r="O1842" i="9"/>
  <c r="E1842" i="9" s="1"/>
  <c r="N1842" i="9" l="1"/>
  <c r="C1842" i="9"/>
  <c r="D1842" i="9" l="1"/>
  <c r="P1842" i="9"/>
  <c r="Q1842" i="9" l="1"/>
  <c r="F1842" i="9"/>
  <c r="R1842" i="9" l="1"/>
  <c r="G1842" i="9"/>
  <c r="H1842" i="9" l="1"/>
  <c r="I1842" i="9" s="1"/>
  <c r="L1843" i="9"/>
  <c r="B1843" i="9" l="1"/>
  <c r="M1843" i="9"/>
  <c r="O1843" i="9"/>
  <c r="E1843" i="9" s="1"/>
  <c r="N1843" i="9" l="1"/>
  <c r="C1843" i="9"/>
  <c r="D1843" i="9" l="1"/>
  <c r="P1843" i="9"/>
  <c r="Q1843" i="9" l="1"/>
  <c r="F1843" i="9"/>
  <c r="R1843" i="9" l="1"/>
  <c r="G1843" i="9"/>
  <c r="H1843" i="9" l="1"/>
  <c r="I1843" i="9" s="1"/>
  <c r="L1844" i="9"/>
  <c r="B1844" i="9" l="1"/>
  <c r="M1844" i="9"/>
  <c r="O1844" i="9"/>
  <c r="E1844" i="9" s="1"/>
  <c r="N1844" i="9" l="1"/>
  <c r="C1844" i="9"/>
  <c r="D1844" i="9" l="1"/>
  <c r="P1844" i="9"/>
  <c r="Q1844" i="9" l="1"/>
  <c r="F1844" i="9"/>
  <c r="R1844" i="9" l="1"/>
  <c r="G1844" i="9"/>
  <c r="H1844" i="9" l="1"/>
  <c r="I1844" i="9" s="1"/>
  <c r="L1845" i="9"/>
  <c r="B1845" i="9" l="1"/>
  <c r="O1845" i="9"/>
  <c r="E1845" i="9" s="1"/>
  <c r="M1845" i="9"/>
  <c r="N1845" i="9" l="1"/>
  <c r="C1845" i="9"/>
  <c r="D1845" i="9" l="1"/>
  <c r="P1845" i="9"/>
  <c r="Q1845" i="9" l="1"/>
  <c r="F1845" i="9"/>
  <c r="R1845" i="9" l="1"/>
  <c r="G1845" i="9"/>
  <c r="H1845" i="9" l="1"/>
  <c r="I1845" i="9" s="1"/>
  <c r="L1846" i="9"/>
  <c r="B1846" i="9" l="1"/>
  <c r="M1846" i="9"/>
  <c r="O1846" i="9"/>
  <c r="E1846" i="9" s="1"/>
  <c r="N1846" i="9" l="1"/>
  <c r="C1846" i="9"/>
  <c r="D1846" i="9" l="1"/>
  <c r="P1846" i="9"/>
  <c r="Q1846" i="9" l="1"/>
  <c r="F1846" i="9"/>
  <c r="R1846" i="9" l="1"/>
  <c r="G1846" i="9"/>
  <c r="H1846" i="9" l="1"/>
  <c r="I1846" i="9" s="1"/>
  <c r="L1847" i="9"/>
  <c r="B1847" i="9" l="1"/>
  <c r="O1847" i="9"/>
  <c r="E1847" i="9" s="1"/>
  <c r="M1847" i="9"/>
  <c r="N1847" i="9" l="1"/>
  <c r="C1847" i="9"/>
  <c r="D1847" i="9" l="1"/>
  <c r="P1847" i="9"/>
  <c r="Q1847" i="9" l="1"/>
  <c r="F1847" i="9"/>
  <c r="R1847" i="9" l="1"/>
  <c r="G1847" i="9"/>
  <c r="H1847" i="9" l="1"/>
  <c r="I1847" i="9" s="1"/>
  <c r="L1848" i="9"/>
  <c r="B1848" i="9" l="1"/>
  <c r="M1848" i="9"/>
  <c r="O1848" i="9"/>
  <c r="E1848" i="9" s="1"/>
  <c r="N1848" i="9" l="1"/>
  <c r="C1848" i="9"/>
  <c r="D1848" i="9" l="1"/>
  <c r="P1848" i="9"/>
  <c r="Q1848" i="9" l="1"/>
  <c r="F1848" i="9"/>
  <c r="R1848" i="9" l="1"/>
  <c r="G1848" i="9"/>
  <c r="H1848" i="9" l="1"/>
  <c r="I1848" i="9" s="1"/>
  <c r="L1849" i="9"/>
  <c r="B1849" i="9" l="1"/>
  <c r="O1849" i="9"/>
  <c r="E1849" i="9" s="1"/>
  <c r="M1849" i="9"/>
  <c r="N1849" i="9" l="1"/>
  <c r="C1849" i="9"/>
  <c r="D1849" i="9" l="1"/>
  <c r="P1849" i="9"/>
  <c r="Q1849" i="9" l="1"/>
  <c r="F1849" i="9"/>
  <c r="R1849" i="9" l="1"/>
  <c r="G1849" i="9"/>
  <c r="H1849" i="9" l="1"/>
  <c r="I1849" i="9" s="1"/>
  <c r="L1850" i="9"/>
  <c r="B1850" i="9" l="1"/>
  <c r="O1850" i="9"/>
  <c r="E1850" i="9" s="1"/>
  <c r="M1850" i="9"/>
  <c r="N1850" i="9" l="1"/>
  <c r="C1850" i="9"/>
  <c r="D1850" i="9" l="1"/>
  <c r="P1850" i="9"/>
  <c r="Q1850" i="9" l="1"/>
  <c r="F1850" i="9"/>
  <c r="R1850" i="9" l="1"/>
  <c r="G1850" i="9"/>
  <c r="H1850" i="9" l="1"/>
  <c r="I1850" i="9" s="1"/>
  <c r="L1851" i="9"/>
  <c r="B1851" i="9" l="1"/>
  <c r="M1851" i="9"/>
  <c r="O1851" i="9"/>
  <c r="E1851" i="9" s="1"/>
  <c r="N1851" i="9" l="1"/>
  <c r="C1851" i="9"/>
  <c r="D1851" i="9" l="1"/>
  <c r="P1851" i="9"/>
  <c r="Q1851" i="9" l="1"/>
  <c r="F1851" i="9"/>
  <c r="R1851" i="9" l="1"/>
  <c r="G1851" i="9"/>
  <c r="H1851" i="9" l="1"/>
  <c r="I1851" i="9" s="1"/>
  <c r="L1852" i="9"/>
  <c r="B1852" i="9" l="1"/>
  <c r="M1852" i="9"/>
  <c r="O1852" i="9"/>
  <c r="E1852" i="9" s="1"/>
  <c r="N1852" i="9" l="1"/>
  <c r="C1852" i="9"/>
  <c r="D1852" i="9" l="1"/>
  <c r="P1852" i="9"/>
  <c r="Q1852" i="9" l="1"/>
  <c r="F1852" i="9"/>
  <c r="R1852" i="9" l="1"/>
  <c r="G1852" i="9"/>
  <c r="H1852" i="9" l="1"/>
  <c r="I1852" i="9" s="1"/>
  <c r="L1853" i="9"/>
  <c r="B1853" i="9" l="1"/>
  <c r="O1853" i="9"/>
  <c r="E1853" i="9" s="1"/>
  <c r="M1853" i="9"/>
  <c r="N1853" i="9" l="1"/>
  <c r="C1853" i="9"/>
  <c r="D1853" i="9" l="1"/>
  <c r="P1853" i="9"/>
  <c r="Q1853" i="9" l="1"/>
  <c r="F1853" i="9"/>
  <c r="R1853" i="9" l="1"/>
  <c r="G1853" i="9"/>
  <c r="H1853" i="9" l="1"/>
  <c r="I1853" i="9" s="1"/>
  <c r="L1854" i="9"/>
  <c r="B1854" i="9" l="1"/>
  <c r="M1854" i="9"/>
  <c r="O1854" i="9"/>
  <c r="E1854" i="9" s="1"/>
  <c r="N1854" i="9" l="1"/>
  <c r="C1854" i="9"/>
  <c r="D1854" i="9" l="1"/>
  <c r="P1854" i="9"/>
  <c r="Q1854" i="9" l="1"/>
  <c r="F1854" i="9"/>
  <c r="R1854" i="9" l="1"/>
  <c r="G1854" i="9"/>
  <c r="H1854" i="9" l="1"/>
  <c r="I1854" i="9" s="1"/>
  <c r="L1855" i="9"/>
  <c r="B1855" i="9" l="1"/>
  <c r="O1855" i="9"/>
  <c r="E1855" i="9" s="1"/>
  <c r="M1855" i="9"/>
  <c r="N1855" i="9" l="1"/>
  <c r="C1855" i="9"/>
  <c r="D1855" i="9" l="1"/>
  <c r="P1855" i="9"/>
  <c r="Q1855" i="9" l="1"/>
  <c r="F1855" i="9"/>
  <c r="R1855" i="9" l="1"/>
  <c r="G1855" i="9"/>
  <c r="H1855" i="9" l="1"/>
  <c r="I1855" i="9" s="1"/>
  <c r="L1856" i="9"/>
  <c r="B1856" i="9" l="1"/>
  <c r="M1856" i="9"/>
  <c r="O1856" i="9"/>
  <c r="E1856" i="9" s="1"/>
  <c r="N1856" i="9" l="1"/>
  <c r="C1856" i="9"/>
  <c r="D1856" i="9" l="1"/>
  <c r="P1856" i="9"/>
  <c r="Q1856" i="9" l="1"/>
  <c r="F1856" i="9"/>
  <c r="R1856" i="9" l="1"/>
  <c r="G1856" i="9"/>
  <c r="H1856" i="9" l="1"/>
  <c r="I1856" i="9" s="1"/>
  <c r="L1857" i="9"/>
  <c r="B1857" i="9" l="1"/>
  <c r="O1857" i="9"/>
  <c r="E1857" i="9" s="1"/>
  <c r="M1857" i="9"/>
  <c r="N1857" i="9" l="1"/>
  <c r="C1857" i="9"/>
  <c r="D1857" i="9" l="1"/>
  <c r="P1857" i="9"/>
  <c r="Q1857" i="9" l="1"/>
  <c r="F1857" i="9"/>
  <c r="R1857" i="9" l="1"/>
  <c r="G1857" i="9"/>
  <c r="H1857" i="9" l="1"/>
  <c r="I1857" i="9" s="1"/>
  <c r="L1858" i="9"/>
  <c r="B1858" i="9" l="1"/>
  <c r="O1858" i="9"/>
  <c r="E1858" i="9" s="1"/>
  <c r="M1858" i="9"/>
  <c r="N1858" i="9" l="1"/>
  <c r="C1858" i="9"/>
  <c r="D1858" i="9" l="1"/>
  <c r="P1858" i="9"/>
  <c r="Q1858" i="9" l="1"/>
  <c r="F1858" i="9"/>
  <c r="R1858" i="9" l="1"/>
  <c r="G1858" i="9"/>
  <c r="H1858" i="9" l="1"/>
  <c r="I1858" i="9" s="1"/>
  <c r="L1859" i="9"/>
  <c r="B1859" i="9" l="1"/>
  <c r="O1859" i="9"/>
  <c r="E1859" i="9" s="1"/>
  <c r="M1859" i="9"/>
  <c r="N1859" i="9" l="1"/>
  <c r="C1859" i="9"/>
  <c r="D1859" i="9" l="1"/>
  <c r="P1859" i="9"/>
  <c r="Q1859" i="9" l="1"/>
  <c r="F1859" i="9"/>
  <c r="R1859" i="9" l="1"/>
  <c r="G1859" i="9"/>
  <c r="H1859" i="9" l="1"/>
  <c r="I1859" i="9" s="1"/>
  <c r="L1860" i="9"/>
  <c r="B1860" i="9" l="1"/>
  <c r="O1860" i="9"/>
  <c r="E1860" i="9" s="1"/>
  <c r="M1860" i="9"/>
  <c r="N1860" i="9" l="1"/>
  <c r="C1860" i="9"/>
  <c r="D1860" i="9" l="1"/>
  <c r="P1860" i="9"/>
  <c r="Q1860" i="9" l="1"/>
  <c r="F1860" i="9"/>
  <c r="R1860" i="9" l="1"/>
  <c r="G1860" i="9"/>
  <c r="H1860" i="9" l="1"/>
  <c r="I1860" i="9" s="1"/>
  <c r="L1861" i="9"/>
  <c r="B1861" i="9" l="1"/>
  <c r="O1861" i="9"/>
  <c r="E1861" i="9" s="1"/>
  <c r="M1861" i="9"/>
  <c r="N1861" i="9" l="1"/>
  <c r="C1861" i="9"/>
  <c r="D1861" i="9" l="1"/>
  <c r="P1861" i="9"/>
  <c r="Q1861" i="9" l="1"/>
  <c r="F1861" i="9"/>
  <c r="R1861" i="9" l="1"/>
  <c r="G1861" i="9"/>
  <c r="H1861" i="9" l="1"/>
  <c r="I1861" i="9" s="1"/>
  <c r="L1862" i="9"/>
  <c r="B1862" i="9" l="1"/>
  <c r="O1862" i="9"/>
  <c r="E1862" i="9" s="1"/>
  <c r="M1862" i="9"/>
  <c r="N1862" i="9" l="1"/>
  <c r="C1862" i="9"/>
  <c r="D1862" i="9" l="1"/>
  <c r="P1862" i="9"/>
  <c r="Q1862" i="9" l="1"/>
  <c r="F1862" i="9"/>
  <c r="R1862" i="9" l="1"/>
  <c r="G1862" i="9"/>
  <c r="H1862" i="9" l="1"/>
  <c r="I1862" i="9" s="1"/>
  <c r="L1863" i="9"/>
  <c r="B1863" i="9" l="1"/>
  <c r="O1863" i="9"/>
  <c r="E1863" i="9" s="1"/>
  <c r="M1863" i="9"/>
  <c r="N1863" i="9" l="1"/>
  <c r="C1863" i="9"/>
  <c r="D1863" i="9" l="1"/>
  <c r="P1863" i="9"/>
  <c r="Q1863" i="9" l="1"/>
  <c r="F1863" i="9"/>
  <c r="R1863" i="9" l="1"/>
  <c r="G1863" i="9"/>
  <c r="H1863" i="9" l="1"/>
  <c r="I1863" i="9" s="1"/>
  <c r="L1864" i="9"/>
  <c r="B1864" i="9" l="1"/>
  <c r="O1864" i="9"/>
  <c r="E1864" i="9" s="1"/>
  <c r="M1864" i="9"/>
  <c r="N1864" i="9" l="1"/>
  <c r="C1864" i="9"/>
  <c r="D1864" i="9" l="1"/>
  <c r="P1864" i="9"/>
  <c r="Q1864" i="9" l="1"/>
  <c r="F1864" i="9"/>
  <c r="R1864" i="9" l="1"/>
  <c r="G1864" i="9"/>
  <c r="H1864" i="9" l="1"/>
  <c r="I1864" i="9" s="1"/>
  <c r="L1865" i="9"/>
  <c r="B1865" i="9" l="1"/>
  <c r="O1865" i="9"/>
  <c r="E1865" i="9" s="1"/>
  <c r="M1865" i="9"/>
  <c r="N1865" i="9" l="1"/>
  <c r="C1865" i="9"/>
  <c r="D1865" i="9" l="1"/>
  <c r="P1865" i="9"/>
  <c r="Q1865" i="9" l="1"/>
  <c r="F1865" i="9"/>
  <c r="R1865" i="9" l="1"/>
  <c r="G1865" i="9"/>
  <c r="H1865" i="9" l="1"/>
  <c r="I1865" i="9" s="1"/>
  <c r="L1866" i="9"/>
  <c r="B1866" i="9" l="1"/>
  <c r="M1866" i="9"/>
  <c r="O1866" i="9"/>
  <c r="E1866" i="9" s="1"/>
  <c r="N1866" i="9" l="1"/>
  <c r="C1866" i="9"/>
  <c r="D1866" i="9" l="1"/>
  <c r="P1866" i="9"/>
  <c r="Q1866" i="9" l="1"/>
  <c r="F1866" i="9"/>
  <c r="R1866" i="9" l="1"/>
  <c r="G1866" i="9"/>
  <c r="H1866" i="9" l="1"/>
  <c r="I1866" i="9" s="1"/>
  <c r="L1867" i="9"/>
  <c r="B1867" i="9" l="1"/>
  <c r="O1867" i="9"/>
  <c r="E1867" i="9" s="1"/>
  <c r="M1867" i="9"/>
  <c r="N1867" i="9" l="1"/>
  <c r="C1867" i="9"/>
  <c r="D1867" i="9" l="1"/>
  <c r="P1867" i="9"/>
  <c r="Q1867" i="9" l="1"/>
  <c r="F1867" i="9"/>
  <c r="R1867" i="9" l="1"/>
  <c r="G1867" i="9"/>
  <c r="H1867" i="9" l="1"/>
  <c r="I1867" i="9" s="1"/>
  <c r="L1868" i="9"/>
  <c r="B1868" i="9" l="1"/>
  <c r="M1868" i="9"/>
  <c r="O1868" i="9"/>
  <c r="E1868" i="9" s="1"/>
  <c r="N1868" i="9" l="1"/>
  <c r="C1868" i="9"/>
  <c r="D1868" i="9" l="1"/>
  <c r="P1868" i="9"/>
  <c r="Q1868" i="9" l="1"/>
  <c r="F1868" i="9"/>
  <c r="R1868" i="9" l="1"/>
  <c r="G1868" i="9"/>
  <c r="H1868" i="9" l="1"/>
  <c r="I1868" i="9" s="1"/>
  <c r="L1869" i="9"/>
  <c r="B1869" i="9" l="1"/>
  <c r="O1869" i="9"/>
  <c r="E1869" i="9" s="1"/>
  <c r="M1869" i="9"/>
  <c r="N1869" i="9" l="1"/>
  <c r="C1869" i="9"/>
  <c r="D1869" i="9" l="1"/>
  <c r="P1869" i="9"/>
  <c r="Q1869" i="9" l="1"/>
  <c r="F1869" i="9"/>
  <c r="R1869" i="9" l="1"/>
  <c r="G1869" i="9"/>
  <c r="H1869" i="9" l="1"/>
  <c r="I1869" i="9" s="1"/>
  <c r="L1870" i="9"/>
  <c r="B1870" i="9" l="1"/>
  <c r="M1870" i="9"/>
  <c r="O1870" i="9"/>
  <c r="E1870" i="9" s="1"/>
  <c r="N1870" i="9" l="1"/>
  <c r="C1870" i="9"/>
  <c r="D1870" i="9" l="1"/>
  <c r="P1870" i="9"/>
  <c r="Q1870" i="9" l="1"/>
  <c r="F1870" i="9"/>
  <c r="R1870" i="9" l="1"/>
  <c r="G1870" i="9"/>
  <c r="H1870" i="9" l="1"/>
  <c r="I1870" i="9" s="1"/>
  <c r="L1871" i="9"/>
  <c r="B1871" i="9" l="1"/>
  <c r="O1871" i="9"/>
  <c r="E1871" i="9" s="1"/>
  <c r="M1871" i="9"/>
  <c r="N1871" i="9" l="1"/>
  <c r="C1871" i="9"/>
  <c r="D1871" i="9" l="1"/>
  <c r="P1871" i="9"/>
  <c r="Q1871" i="9" l="1"/>
  <c r="F1871" i="9"/>
  <c r="R1871" i="9" l="1"/>
  <c r="G1871" i="9"/>
  <c r="H1871" i="9" l="1"/>
  <c r="I1871" i="9" s="1"/>
  <c r="L1872" i="9"/>
  <c r="B1872" i="9" l="1"/>
  <c r="O1872" i="9"/>
  <c r="E1872" i="9" s="1"/>
  <c r="M1872" i="9"/>
  <c r="N1872" i="9" l="1"/>
  <c r="C1872" i="9"/>
  <c r="D1872" i="9" l="1"/>
  <c r="P1872" i="9"/>
  <c r="Q1872" i="9" l="1"/>
  <c r="F1872" i="9"/>
  <c r="R1872" i="9" l="1"/>
  <c r="G1872" i="9"/>
  <c r="H1872" i="9" l="1"/>
  <c r="I1872" i="9" s="1"/>
  <c r="L1873" i="9"/>
  <c r="B1873" i="9" l="1"/>
  <c r="M1873" i="9"/>
  <c r="O1873" i="9"/>
  <c r="E1873" i="9" s="1"/>
  <c r="N1873" i="9" l="1"/>
  <c r="C1873" i="9"/>
  <c r="D1873" i="9" l="1"/>
  <c r="P1873" i="9"/>
  <c r="Q1873" i="9" l="1"/>
  <c r="F1873" i="9"/>
  <c r="R1873" i="9" l="1"/>
  <c r="G1873" i="9"/>
  <c r="H1873" i="9" l="1"/>
  <c r="I1873" i="9" s="1"/>
  <c r="L1874" i="9"/>
  <c r="B1874" i="9" l="1"/>
  <c r="O1874" i="9"/>
  <c r="E1874" i="9" s="1"/>
  <c r="M1874" i="9"/>
  <c r="N1874" i="9" l="1"/>
  <c r="C1874" i="9"/>
  <c r="D1874" i="9" l="1"/>
  <c r="P1874" i="9"/>
  <c r="Q1874" i="9" l="1"/>
  <c r="F1874" i="9"/>
  <c r="R1874" i="9" l="1"/>
  <c r="G1874" i="9"/>
  <c r="H1874" i="9" l="1"/>
  <c r="I1874" i="9" s="1"/>
  <c r="L1875" i="9"/>
  <c r="B1875" i="9" l="1"/>
  <c r="M1875" i="9"/>
  <c r="O1875" i="9"/>
  <c r="E1875" i="9" s="1"/>
  <c r="N1875" i="9" l="1"/>
  <c r="C1875" i="9"/>
  <c r="D1875" i="9" l="1"/>
  <c r="P1875" i="9"/>
  <c r="Q1875" i="9" l="1"/>
  <c r="F1875" i="9"/>
  <c r="R1875" i="9" l="1"/>
  <c r="G1875" i="9"/>
  <c r="H1875" i="9" l="1"/>
  <c r="I1875" i="9" s="1"/>
  <c r="L1876" i="9"/>
  <c r="B1876" i="9" l="1"/>
  <c r="O1876" i="9"/>
  <c r="E1876" i="9" s="1"/>
  <c r="M1876" i="9"/>
  <c r="N1876" i="9" l="1"/>
  <c r="C1876" i="9"/>
  <c r="D1876" i="9" l="1"/>
  <c r="P1876" i="9"/>
  <c r="Q1876" i="9" l="1"/>
  <c r="F1876" i="9"/>
  <c r="G1876" i="9" l="1"/>
  <c r="R1876" i="9"/>
  <c r="H1876" i="9" l="1"/>
  <c r="I1876" i="9" s="1"/>
  <c r="L1877" i="9"/>
  <c r="B1877" i="9" l="1"/>
  <c r="O1877" i="9"/>
  <c r="E1877" i="9" s="1"/>
  <c r="M1877" i="9"/>
  <c r="N1877" i="9" l="1"/>
  <c r="C1877" i="9"/>
  <c r="D1877" i="9" l="1"/>
  <c r="P1877" i="9"/>
  <c r="Q1877" i="9" l="1"/>
  <c r="F1877" i="9"/>
  <c r="R1877" i="9" l="1"/>
  <c r="G1877" i="9"/>
  <c r="H1877" i="9" l="1"/>
  <c r="I1877" i="9" s="1"/>
  <c r="L1878" i="9"/>
  <c r="B1878" i="9" l="1"/>
  <c r="M1878" i="9"/>
  <c r="O1878" i="9"/>
  <c r="E1878" i="9" s="1"/>
  <c r="N1878" i="9" l="1"/>
  <c r="C1878" i="9"/>
  <c r="D1878" i="9" l="1"/>
  <c r="P1878" i="9"/>
  <c r="Q1878" i="9" l="1"/>
  <c r="F1878" i="9"/>
  <c r="R1878" i="9" l="1"/>
  <c r="G1878" i="9"/>
  <c r="H1878" i="9" l="1"/>
  <c r="I1878" i="9" s="1"/>
  <c r="L1879" i="9"/>
  <c r="B1879" i="9" l="1"/>
  <c r="M1879" i="9"/>
  <c r="O1879" i="9"/>
  <c r="E1879" i="9" s="1"/>
  <c r="N1879" i="9" l="1"/>
  <c r="C1879" i="9"/>
  <c r="D1879" i="9" l="1"/>
  <c r="P1879" i="9"/>
  <c r="Q1879" i="9" l="1"/>
  <c r="F1879" i="9"/>
  <c r="R1879" i="9" l="1"/>
  <c r="G1879" i="9"/>
  <c r="H1879" i="9" l="1"/>
  <c r="I1879" i="9" s="1"/>
  <c r="L1880" i="9"/>
  <c r="B1880" i="9" l="1"/>
  <c r="M1880" i="9"/>
  <c r="O1880" i="9"/>
  <c r="E1880" i="9" s="1"/>
  <c r="N1880" i="9" l="1"/>
  <c r="C1880" i="9"/>
  <c r="D1880" i="9" l="1"/>
  <c r="P1880" i="9"/>
  <c r="Q1880" i="9" l="1"/>
  <c r="F1880" i="9"/>
  <c r="R1880" i="9" l="1"/>
  <c r="G1880" i="9"/>
  <c r="H1880" i="9" l="1"/>
  <c r="I1880" i="9" s="1"/>
  <c r="L1881" i="9"/>
  <c r="B1881" i="9" l="1"/>
  <c r="M1881" i="9"/>
  <c r="O1881" i="9"/>
  <c r="E1881" i="9" s="1"/>
  <c r="N1881" i="9" l="1"/>
  <c r="C1881" i="9"/>
  <c r="D1881" i="9" l="1"/>
  <c r="P1881" i="9"/>
  <c r="Q1881" i="9" l="1"/>
  <c r="F1881" i="9"/>
  <c r="R1881" i="9" l="1"/>
  <c r="G1881" i="9"/>
  <c r="H1881" i="9" l="1"/>
  <c r="I1881" i="9" s="1"/>
  <c r="L1882" i="9"/>
  <c r="B1882" i="9" l="1"/>
  <c r="O1882" i="9"/>
  <c r="E1882" i="9" s="1"/>
  <c r="M1882" i="9"/>
  <c r="N1882" i="9" l="1"/>
  <c r="C1882" i="9"/>
  <c r="D1882" i="9" l="1"/>
  <c r="P1882" i="9"/>
  <c r="Q1882" i="9" l="1"/>
  <c r="F1882" i="9"/>
  <c r="R1882" i="9" l="1"/>
  <c r="G1882" i="9"/>
  <c r="H1882" i="9" l="1"/>
  <c r="I1882" i="9" s="1"/>
  <c r="L1883" i="9"/>
  <c r="B1883" i="9" l="1"/>
  <c r="M1883" i="9"/>
  <c r="O1883" i="9"/>
  <c r="E1883" i="9" s="1"/>
  <c r="N1883" i="9" l="1"/>
  <c r="C1883" i="9"/>
  <c r="D1883" i="9" l="1"/>
  <c r="P1883" i="9"/>
  <c r="Q1883" i="9" l="1"/>
  <c r="F1883" i="9"/>
  <c r="R1883" i="9" l="1"/>
  <c r="G1883" i="9"/>
  <c r="H1883" i="9" l="1"/>
  <c r="I1883" i="9" s="1"/>
  <c r="L1884" i="9"/>
  <c r="B1884" i="9" l="1"/>
  <c r="M1884" i="9"/>
  <c r="O1884" i="9"/>
  <c r="E1884" i="9" s="1"/>
  <c r="N1884" i="9" l="1"/>
  <c r="C1884" i="9"/>
  <c r="D1884" i="9" l="1"/>
  <c r="P1884" i="9"/>
  <c r="Q1884" i="9" l="1"/>
  <c r="F1884" i="9"/>
  <c r="R1884" i="9" l="1"/>
  <c r="G1884" i="9"/>
  <c r="H1884" i="9" l="1"/>
  <c r="I1884" i="9" s="1"/>
  <c r="L1885" i="9"/>
  <c r="B1885" i="9" l="1"/>
  <c r="O1885" i="9"/>
  <c r="E1885" i="9" s="1"/>
  <c r="M1885" i="9"/>
  <c r="N1885" i="9" l="1"/>
  <c r="C1885" i="9"/>
  <c r="D1885" i="9" l="1"/>
  <c r="P1885" i="9"/>
  <c r="Q1885" i="9" l="1"/>
  <c r="F1885" i="9"/>
  <c r="R1885" i="9" l="1"/>
  <c r="G1885" i="9"/>
  <c r="H1885" i="9" l="1"/>
  <c r="I1885" i="9" s="1"/>
  <c r="L1886" i="9"/>
  <c r="B1886" i="9" l="1"/>
  <c r="M1886" i="9"/>
  <c r="O1886" i="9"/>
  <c r="E1886" i="9" s="1"/>
  <c r="N1886" i="9" l="1"/>
  <c r="C1886" i="9"/>
  <c r="D1886" i="9" l="1"/>
  <c r="P1886" i="9"/>
  <c r="Q1886" i="9" l="1"/>
  <c r="F1886" i="9"/>
  <c r="R1886" i="9" l="1"/>
  <c r="G1886" i="9"/>
  <c r="H1886" i="9" l="1"/>
  <c r="I1886" i="9" s="1"/>
  <c r="L1887" i="9"/>
  <c r="B1887" i="9" l="1"/>
  <c r="O1887" i="9"/>
  <c r="E1887" i="9" s="1"/>
  <c r="M1887" i="9"/>
  <c r="N1887" i="9" l="1"/>
  <c r="C1887" i="9"/>
  <c r="D1887" i="9" l="1"/>
  <c r="P1887" i="9"/>
  <c r="Q1887" i="9" l="1"/>
  <c r="F1887" i="9"/>
  <c r="R1887" i="9" l="1"/>
  <c r="G1887" i="9"/>
  <c r="H1887" i="9" l="1"/>
  <c r="I1887" i="9" s="1"/>
  <c r="L1888" i="9"/>
  <c r="B1888" i="9" l="1"/>
  <c r="O1888" i="9"/>
  <c r="E1888" i="9" s="1"/>
  <c r="M1888" i="9"/>
  <c r="N1888" i="9" l="1"/>
  <c r="C1888" i="9"/>
  <c r="D1888" i="9" l="1"/>
  <c r="P1888" i="9"/>
  <c r="Q1888" i="9" l="1"/>
  <c r="F1888" i="9"/>
  <c r="R1888" i="9" l="1"/>
  <c r="G1888" i="9"/>
  <c r="H1888" i="9" l="1"/>
  <c r="I1888" i="9" s="1"/>
  <c r="L1889" i="9"/>
  <c r="B1889" i="9" l="1"/>
  <c r="O1889" i="9"/>
  <c r="E1889" i="9" s="1"/>
  <c r="M1889" i="9"/>
  <c r="N1889" i="9" l="1"/>
  <c r="C1889" i="9"/>
  <c r="D1889" i="9" l="1"/>
  <c r="P1889" i="9"/>
  <c r="Q1889" i="9" l="1"/>
  <c r="F1889" i="9"/>
  <c r="R1889" i="9" l="1"/>
  <c r="G1889" i="9"/>
  <c r="H1889" i="9" l="1"/>
  <c r="I1889" i="9" s="1"/>
  <c r="L1890" i="9"/>
  <c r="B1890" i="9" l="1"/>
  <c r="O1890" i="9"/>
  <c r="E1890" i="9" s="1"/>
  <c r="M1890" i="9"/>
  <c r="N1890" i="9" l="1"/>
  <c r="C1890" i="9"/>
  <c r="D1890" i="9" l="1"/>
  <c r="P1890" i="9"/>
  <c r="Q1890" i="9" l="1"/>
  <c r="F1890" i="9"/>
  <c r="R1890" i="9" l="1"/>
  <c r="G1890" i="9"/>
  <c r="H1890" i="9" l="1"/>
  <c r="I1890" i="9" s="1"/>
  <c r="L1891" i="9"/>
  <c r="B1891" i="9" l="1"/>
  <c r="O1891" i="9"/>
  <c r="E1891" i="9" s="1"/>
  <c r="M1891" i="9"/>
  <c r="N1891" i="9" l="1"/>
  <c r="C1891" i="9"/>
  <c r="D1891" i="9" l="1"/>
  <c r="P1891" i="9"/>
  <c r="Q1891" i="9" l="1"/>
  <c r="F1891" i="9"/>
  <c r="R1891" i="9" l="1"/>
  <c r="G1891" i="9"/>
  <c r="H1891" i="9" l="1"/>
  <c r="I1891" i="9" s="1"/>
  <c r="L1892" i="9"/>
  <c r="B1892" i="9" l="1"/>
  <c r="M1892" i="9"/>
  <c r="O1892" i="9"/>
  <c r="E1892" i="9" s="1"/>
  <c r="N1892" i="9" l="1"/>
  <c r="C1892" i="9"/>
  <c r="D1892" i="9" l="1"/>
  <c r="P1892" i="9"/>
  <c r="Q1892" i="9" l="1"/>
  <c r="F1892" i="9"/>
  <c r="R1892" i="9" l="1"/>
  <c r="G1892" i="9"/>
  <c r="H1892" i="9" l="1"/>
  <c r="I1892" i="9" s="1"/>
  <c r="L1893" i="9"/>
  <c r="B1893" i="9" l="1"/>
  <c r="O1893" i="9"/>
  <c r="E1893" i="9" s="1"/>
  <c r="M1893" i="9"/>
  <c r="N1893" i="9" l="1"/>
  <c r="C1893" i="9"/>
  <c r="D1893" i="9" l="1"/>
  <c r="P1893" i="9"/>
  <c r="Q1893" i="9" l="1"/>
  <c r="F1893" i="9"/>
  <c r="R1893" i="9" l="1"/>
  <c r="G1893" i="9"/>
  <c r="H1893" i="9" l="1"/>
  <c r="I1893" i="9" s="1"/>
  <c r="L1894" i="9"/>
  <c r="B1894" i="9" l="1"/>
  <c r="O1894" i="9"/>
  <c r="E1894" i="9" s="1"/>
  <c r="M1894" i="9"/>
  <c r="N1894" i="9" l="1"/>
  <c r="C1894" i="9"/>
  <c r="D1894" i="9" l="1"/>
  <c r="P1894" i="9"/>
  <c r="Q1894" i="9" l="1"/>
  <c r="F1894" i="9"/>
  <c r="R1894" i="9" l="1"/>
  <c r="G1894" i="9"/>
  <c r="H1894" i="9" l="1"/>
  <c r="I1894" i="9" s="1"/>
  <c r="L1895" i="9"/>
  <c r="B1895" i="9" l="1"/>
  <c r="O1895" i="9"/>
  <c r="E1895" i="9" s="1"/>
  <c r="M1895" i="9"/>
  <c r="N1895" i="9" l="1"/>
  <c r="C1895" i="9"/>
  <c r="D1895" i="9" l="1"/>
  <c r="P1895" i="9"/>
  <c r="Q1895" i="9" l="1"/>
  <c r="F1895" i="9"/>
  <c r="R1895" i="9" l="1"/>
  <c r="G1895" i="9"/>
  <c r="H1895" i="9" l="1"/>
  <c r="I1895" i="9" s="1"/>
  <c r="L1896" i="9"/>
  <c r="B1896" i="9" l="1"/>
  <c r="M1896" i="9"/>
  <c r="O1896" i="9"/>
  <c r="E1896" i="9" s="1"/>
  <c r="N1896" i="9" l="1"/>
  <c r="C1896" i="9"/>
  <c r="D1896" i="9" l="1"/>
  <c r="P1896" i="9"/>
  <c r="Q1896" i="9" l="1"/>
  <c r="F1896" i="9"/>
  <c r="R1896" i="9" l="1"/>
  <c r="G1896" i="9"/>
  <c r="H1896" i="9" l="1"/>
  <c r="I1896" i="9" s="1"/>
  <c r="L1897" i="9"/>
  <c r="B1897" i="9" l="1"/>
  <c r="O1897" i="9"/>
  <c r="E1897" i="9" s="1"/>
  <c r="M1897" i="9"/>
  <c r="N1897" i="9" l="1"/>
  <c r="C1897" i="9"/>
  <c r="D1897" i="9" l="1"/>
  <c r="P1897" i="9"/>
  <c r="Q1897" i="9" l="1"/>
  <c r="F1897" i="9"/>
  <c r="R1897" i="9" l="1"/>
  <c r="G1897" i="9"/>
  <c r="H1897" i="9" l="1"/>
  <c r="I1897" i="9" s="1"/>
  <c r="L1898" i="9"/>
  <c r="B1898" i="9" l="1"/>
  <c r="O1898" i="9"/>
  <c r="E1898" i="9" s="1"/>
  <c r="M1898" i="9"/>
  <c r="N1898" i="9" l="1"/>
  <c r="C1898" i="9"/>
  <c r="D1898" i="9" l="1"/>
  <c r="P1898" i="9"/>
  <c r="Q1898" i="9" l="1"/>
  <c r="F1898" i="9"/>
  <c r="R1898" i="9" l="1"/>
  <c r="G1898" i="9"/>
  <c r="H1898" i="9" l="1"/>
  <c r="I1898" i="9" s="1"/>
  <c r="L1899" i="9"/>
  <c r="B1899" i="9" l="1"/>
  <c r="M1899" i="9"/>
  <c r="O1899" i="9"/>
  <c r="E1899" i="9" s="1"/>
  <c r="N1899" i="9" l="1"/>
  <c r="C1899" i="9"/>
  <c r="D1899" i="9" l="1"/>
  <c r="P1899" i="9"/>
  <c r="Q1899" i="9" l="1"/>
  <c r="F1899" i="9"/>
  <c r="R1899" i="9" l="1"/>
  <c r="G1899" i="9"/>
  <c r="H1899" i="9" l="1"/>
  <c r="I1899" i="9" s="1"/>
  <c r="L1900" i="9"/>
  <c r="B1900" i="9" l="1"/>
  <c r="O1900" i="9"/>
  <c r="E1900" i="9" s="1"/>
  <c r="M1900" i="9"/>
  <c r="N1900" i="9" l="1"/>
  <c r="C1900" i="9"/>
  <c r="D1900" i="9" l="1"/>
  <c r="P1900" i="9"/>
  <c r="Q1900" i="9" l="1"/>
  <c r="F1900" i="9"/>
  <c r="R1900" i="9" l="1"/>
  <c r="G1900" i="9"/>
  <c r="H1900" i="9" l="1"/>
  <c r="I1900" i="9" s="1"/>
  <c r="L1901" i="9"/>
  <c r="B1901" i="9" l="1"/>
  <c r="O1901" i="9"/>
  <c r="E1901" i="9" s="1"/>
  <c r="M1901" i="9"/>
  <c r="N1901" i="9" l="1"/>
  <c r="C1901" i="9"/>
  <c r="D1901" i="9" l="1"/>
  <c r="P1901" i="9"/>
  <c r="Q1901" i="9" l="1"/>
  <c r="F1901" i="9"/>
  <c r="R1901" i="9" l="1"/>
  <c r="G1901" i="9"/>
  <c r="H1901" i="9" l="1"/>
  <c r="I1901" i="9" s="1"/>
  <c r="L1902" i="9"/>
  <c r="B1902" i="9" l="1"/>
  <c r="M1902" i="9"/>
  <c r="O1902" i="9"/>
  <c r="E1902" i="9" s="1"/>
  <c r="N1902" i="9" l="1"/>
  <c r="C1902" i="9"/>
  <c r="D1902" i="9" l="1"/>
  <c r="P1902" i="9"/>
  <c r="Q1902" i="9" l="1"/>
  <c r="F1902" i="9"/>
  <c r="R1902" i="9" l="1"/>
  <c r="G1902" i="9"/>
  <c r="H1902" i="9" l="1"/>
  <c r="I1902" i="9" s="1"/>
  <c r="L1903" i="9"/>
  <c r="B1903" i="9" l="1"/>
  <c r="M1903" i="9"/>
  <c r="O1903" i="9"/>
  <c r="E1903" i="9" s="1"/>
  <c r="N1903" i="9" l="1"/>
  <c r="C1903" i="9"/>
  <c r="D1903" i="9" l="1"/>
  <c r="P1903" i="9"/>
  <c r="Q1903" i="9" l="1"/>
  <c r="F1903" i="9"/>
  <c r="R1903" i="9" l="1"/>
  <c r="G1903" i="9"/>
  <c r="H1903" i="9" l="1"/>
  <c r="I1903" i="9" s="1"/>
  <c r="L1904" i="9"/>
  <c r="B1904" i="9" l="1"/>
  <c r="M1904" i="9"/>
  <c r="O1904" i="9"/>
  <c r="E1904" i="9" s="1"/>
  <c r="N1904" i="9" l="1"/>
  <c r="C1904" i="9"/>
  <c r="D1904" i="9" l="1"/>
  <c r="P1904" i="9"/>
  <c r="Q1904" i="9" l="1"/>
  <c r="F1904" i="9"/>
  <c r="R1904" i="9" l="1"/>
  <c r="G1904" i="9"/>
  <c r="H1904" i="9" l="1"/>
  <c r="I1904" i="9" s="1"/>
  <c r="L1905" i="9"/>
  <c r="B1905" i="9" l="1"/>
  <c r="M1905" i="9"/>
  <c r="O1905" i="9"/>
  <c r="E1905" i="9" s="1"/>
  <c r="N1905" i="9" l="1"/>
  <c r="C1905" i="9"/>
  <c r="D1905" i="9" l="1"/>
  <c r="P1905" i="9"/>
  <c r="Q1905" i="9" l="1"/>
  <c r="F1905" i="9"/>
  <c r="R1905" i="9" l="1"/>
  <c r="G1905" i="9"/>
  <c r="H1905" i="9" l="1"/>
  <c r="I1905" i="9" s="1"/>
  <c r="L1906" i="9"/>
  <c r="B1906" i="9" l="1"/>
  <c r="M1906" i="9"/>
  <c r="O1906" i="9"/>
  <c r="E1906" i="9" s="1"/>
  <c r="N1906" i="9" l="1"/>
  <c r="C1906" i="9"/>
  <c r="D1906" i="9" l="1"/>
  <c r="P1906" i="9"/>
  <c r="Q1906" i="9" l="1"/>
  <c r="F1906" i="9"/>
  <c r="R1906" i="9" l="1"/>
  <c r="G1906" i="9"/>
  <c r="H1906" i="9" l="1"/>
  <c r="I1906" i="9" s="1"/>
  <c r="L1907" i="9"/>
  <c r="B1907" i="9" l="1"/>
  <c r="O1907" i="9"/>
  <c r="E1907" i="9" s="1"/>
  <c r="M1907" i="9"/>
  <c r="N1907" i="9" l="1"/>
  <c r="C1907" i="9"/>
  <c r="D1907" i="9" l="1"/>
  <c r="P1907" i="9"/>
  <c r="Q1907" i="9" l="1"/>
  <c r="F1907" i="9"/>
  <c r="R1907" i="9" l="1"/>
  <c r="G1907" i="9"/>
  <c r="H1907" i="9" l="1"/>
  <c r="I1907" i="9" s="1"/>
  <c r="L1908" i="9"/>
  <c r="B1908" i="9" l="1"/>
  <c r="O1908" i="9"/>
  <c r="E1908" i="9" s="1"/>
  <c r="M1908" i="9"/>
  <c r="N1908" i="9" l="1"/>
  <c r="C1908" i="9"/>
  <c r="D1908" i="9" l="1"/>
  <c r="P1908" i="9"/>
  <c r="Q1908" i="9" l="1"/>
  <c r="F1908" i="9"/>
  <c r="R1908" i="9" l="1"/>
  <c r="G1908" i="9"/>
  <c r="H1908" i="9" l="1"/>
  <c r="I1908" i="9" s="1"/>
  <c r="L1909" i="9"/>
  <c r="B1909" i="9" l="1"/>
  <c r="M1909" i="9"/>
  <c r="O1909" i="9"/>
  <c r="E1909" i="9" s="1"/>
  <c r="N1909" i="9" l="1"/>
  <c r="C1909" i="9"/>
  <c r="D1909" i="9" l="1"/>
  <c r="P1909" i="9"/>
  <c r="Q1909" i="9" l="1"/>
  <c r="F1909" i="9"/>
  <c r="R1909" i="9" l="1"/>
  <c r="G1909" i="9"/>
  <c r="H1909" i="9" l="1"/>
  <c r="I1909" i="9" s="1"/>
  <c r="L1910" i="9"/>
  <c r="B1910" i="9" l="1"/>
  <c r="O1910" i="9"/>
  <c r="E1910" i="9" s="1"/>
  <c r="M1910" i="9"/>
  <c r="N1910" i="9" l="1"/>
  <c r="C1910" i="9"/>
  <c r="D1910" i="9" l="1"/>
  <c r="P1910" i="9"/>
  <c r="Q1910" i="9" l="1"/>
  <c r="F1910" i="9"/>
  <c r="R1910" i="9" l="1"/>
  <c r="G1910" i="9"/>
  <c r="H1910" i="9" l="1"/>
  <c r="I1910" i="9" s="1"/>
  <c r="L1911" i="9"/>
  <c r="B1911" i="9" l="1"/>
  <c r="O1911" i="9"/>
  <c r="E1911" i="9" s="1"/>
  <c r="M1911" i="9"/>
  <c r="N1911" i="9" l="1"/>
  <c r="C1911" i="9"/>
  <c r="D1911" i="9" l="1"/>
  <c r="P1911" i="9"/>
  <c r="Q1911" i="9" l="1"/>
  <c r="F1911" i="9"/>
  <c r="R1911" i="9" l="1"/>
  <c r="G1911" i="9"/>
  <c r="H1911" i="9" l="1"/>
  <c r="I1911" i="9" s="1"/>
  <c r="L1912" i="9"/>
  <c r="B1912" i="9" l="1"/>
  <c r="M1912" i="9"/>
  <c r="O1912" i="9"/>
  <c r="E1912" i="9" s="1"/>
  <c r="N1912" i="9" l="1"/>
  <c r="C1912" i="9"/>
  <c r="D1912" i="9" l="1"/>
  <c r="P1912" i="9"/>
  <c r="Q1912" i="9" l="1"/>
  <c r="F1912" i="9"/>
  <c r="R1912" i="9" l="1"/>
  <c r="G1912" i="9"/>
  <c r="H1912" i="9" l="1"/>
  <c r="I1912" i="9" s="1"/>
  <c r="L1913" i="9"/>
  <c r="B1913" i="9" l="1"/>
  <c r="M1913" i="9"/>
  <c r="O1913" i="9"/>
  <c r="E1913" i="9" s="1"/>
  <c r="N1913" i="9" l="1"/>
  <c r="C1913" i="9"/>
  <c r="D1913" i="9" l="1"/>
  <c r="P1913" i="9"/>
  <c r="Q1913" i="9" l="1"/>
  <c r="F1913" i="9"/>
  <c r="R1913" i="9" l="1"/>
  <c r="G1913" i="9"/>
  <c r="H1913" i="9" l="1"/>
  <c r="I1913" i="9" s="1"/>
  <c r="L1914" i="9"/>
  <c r="B1914" i="9" l="1"/>
  <c r="O1914" i="9"/>
  <c r="E1914" i="9" s="1"/>
  <c r="M1914" i="9"/>
  <c r="N1914" i="9" l="1"/>
  <c r="C1914" i="9"/>
  <c r="D1914" i="9" l="1"/>
  <c r="P1914" i="9"/>
  <c r="Q1914" i="9" l="1"/>
  <c r="F1914" i="9"/>
  <c r="R1914" i="9" l="1"/>
  <c r="G1914" i="9"/>
  <c r="H1914" i="9" l="1"/>
  <c r="I1914" i="9" s="1"/>
  <c r="L1915" i="9"/>
  <c r="B1915" i="9" l="1"/>
  <c r="M1915" i="9"/>
  <c r="O1915" i="9"/>
  <c r="E1915" i="9" s="1"/>
  <c r="N1915" i="9" l="1"/>
  <c r="C1915" i="9"/>
  <c r="D1915" i="9" l="1"/>
  <c r="P1915" i="9"/>
  <c r="Q1915" i="9" l="1"/>
  <c r="F1915" i="9"/>
  <c r="R1915" i="9" l="1"/>
  <c r="G1915" i="9"/>
  <c r="H1915" i="9" l="1"/>
  <c r="I1915" i="9" s="1"/>
  <c r="L1916" i="9"/>
  <c r="B1916" i="9" l="1"/>
  <c r="O1916" i="9"/>
  <c r="E1916" i="9" s="1"/>
  <c r="M1916" i="9"/>
  <c r="N1916" i="9" l="1"/>
  <c r="C1916" i="9"/>
  <c r="D1916" i="9" l="1"/>
  <c r="P1916" i="9"/>
  <c r="Q1916" i="9" l="1"/>
  <c r="F1916" i="9"/>
  <c r="R1916" i="9" l="1"/>
  <c r="G1916" i="9"/>
  <c r="H1916" i="9" l="1"/>
  <c r="I1916" i="9" s="1"/>
  <c r="L1917" i="9"/>
  <c r="B1917" i="9" l="1"/>
  <c r="O1917" i="9"/>
  <c r="E1917" i="9" s="1"/>
  <c r="M1917" i="9"/>
  <c r="N1917" i="9" l="1"/>
  <c r="C1917" i="9"/>
  <c r="D1917" i="9" l="1"/>
  <c r="P1917" i="9"/>
  <c r="Q1917" i="9" l="1"/>
  <c r="F1917" i="9"/>
  <c r="R1917" i="9" l="1"/>
  <c r="G1917" i="9"/>
  <c r="H1917" i="9" l="1"/>
  <c r="I1917" i="9" s="1"/>
  <c r="L1918" i="9"/>
  <c r="B1918" i="9" l="1"/>
  <c r="O1918" i="9"/>
  <c r="E1918" i="9" s="1"/>
  <c r="M1918" i="9"/>
  <c r="N1918" i="9" l="1"/>
  <c r="C1918" i="9"/>
  <c r="D1918" i="9" l="1"/>
  <c r="P1918" i="9"/>
  <c r="Q1918" i="9" l="1"/>
  <c r="F1918" i="9"/>
  <c r="R1918" i="9" l="1"/>
  <c r="G1918" i="9"/>
  <c r="H1918" i="9" l="1"/>
  <c r="I1918" i="9" s="1"/>
  <c r="L1919" i="9"/>
  <c r="B1919" i="9" l="1"/>
  <c r="O1919" i="9"/>
  <c r="E1919" i="9" s="1"/>
  <c r="M1919" i="9"/>
  <c r="N1919" i="9" l="1"/>
  <c r="C1919" i="9"/>
  <c r="D1919" i="9" l="1"/>
  <c r="P1919" i="9"/>
  <c r="Q1919" i="9" l="1"/>
  <c r="F1919" i="9"/>
  <c r="R1919" i="9" l="1"/>
  <c r="G1919" i="9"/>
  <c r="H1919" i="9" l="1"/>
  <c r="I1919" i="9" s="1"/>
  <c r="L1920" i="9"/>
  <c r="B1920" i="9" l="1"/>
  <c r="O1920" i="9"/>
  <c r="E1920" i="9" s="1"/>
  <c r="M1920" i="9"/>
  <c r="N1920" i="9" l="1"/>
  <c r="C1920" i="9"/>
  <c r="D1920" i="9" l="1"/>
  <c r="P1920" i="9"/>
  <c r="Q1920" i="9" l="1"/>
  <c r="F1920" i="9"/>
  <c r="R1920" i="9" l="1"/>
  <c r="G1920" i="9"/>
  <c r="H1920" i="9" l="1"/>
  <c r="I1920" i="9" s="1"/>
  <c r="L1921" i="9"/>
  <c r="B1921" i="9" l="1"/>
  <c r="O1921" i="9"/>
  <c r="E1921" i="9" s="1"/>
  <c r="M1921" i="9"/>
  <c r="N1921" i="9" l="1"/>
  <c r="C1921" i="9"/>
  <c r="D1921" i="9" l="1"/>
  <c r="P1921" i="9"/>
  <c r="Q1921" i="9" l="1"/>
  <c r="F1921" i="9"/>
  <c r="R1921" i="9" l="1"/>
  <c r="G1921" i="9"/>
  <c r="H1921" i="9" l="1"/>
  <c r="I1921" i="9" s="1"/>
  <c r="L1922" i="9"/>
  <c r="B1922" i="9" l="1"/>
  <c r="M1922" i="9"/>
  <c r="O1922" i="9"/>
  <c r="E1922" i="9" s="1"/>
  <c r="N1922" i="9" l="1"/>
  <c r="C1922" i="9"/>
  <c r="D1922" i="9" l="1"/>
  <c r="P1922" i="9"/>
  <c r="Q1922" i="9" l="1"/>
  <c r="F1922" i="9"/>
  <c r="R1922" i="9" l="1"/>
  <c r="G1922" i="9"/>
  <c r="H1922" i="9" l="1"/>
  <c r="I1922" i="9" s="1"/>
  <c r="L1923" i="9"/>
  <c r="B1923" i="9" l="1"/>
  <c r="M1923" i="9"/>
  <c r="O1923" i="9"/>
  <c r="E1923" i="9" s="1"/>
  <c r="N1923" i="9" l="1"/>
  <c r="C1923" i="9"/>
  <c r="D1923" i="9" l="1"/>
  <c r="P1923" i="9"/>
  <c r="Q1923" i="9" l="1"/>
  <c r="F1923" i="9"/>
  <c r="R1923" i="9" l="1"/>
  <c r="G1923" i="9"/>
  <c r="H1923" i="9" l="1"/>
  <c r="I1923" i="9" s="1"/>
  <c r="L1924" i="9"/>
  <c r="B1924" i="9" l="1"/>
  <c r="O1924" i="9"/>
  <c r="E1924" i="9" s="1"/>
  <c r="M1924" i="9"/>
  <c r="N1924" i="9" l="1"/>
  <c r="C1924" i="9"/>
  <c r="D1924" i="9" l="1"/>
  <c r="P1924" i="9"/>
  <c r="Q1924" i="9" l="1"/>
  <c r="F1924" i="9"/>
  <c r="R1924" i="9" l="1"/>
  <c r="G1924" i="9"/>
  <c r="H1924" i="9" l="1"/>
  <c r="I1924" i="9" s="1"/>
  <c r="L1925" i="9"/>
  <c r="B1925" i="9" l="1"/>
  <c r="O1925" i="9"/>
  <c r="E1925" i="9" s="1"/>
  <c r="M1925" i="9"/>
  <c r="N1925" i="9" l="1"/>
  <c r="C1925" i="9"/>
  <c r="D1925" i="9" l="1"/>
  <c r="P1925" i="9"/>
  <c r="Q1925" i="9" l="1"/>
  <c r="F1925" i="9"/>
  <c r="R1925" i="9" l="1"/>
  <c r="G1925" i="9"/>
  <c r="H1925" i="9" l="1"/>
  <c r="I1925" i="9" s="1"/>
  <c r="L1926" i="9"/>
  <c r="B1926" i="9" l="1"/>
  <c r="M1926" i="9"/>
  <c r="O1926" i="9"/>
  <c r="E1926" i="9" s="1"/>
  <c r="N1926" i="9" l="1"/>
  <c r="C1926" i="9"/>
  <c r="D1926" i="9" l="1"/>
  <c r="P1926" i="9"/>
  <c r="Q1926" i="9" l="1"/>
  <c r="F1926" i="9"/>
  <c r="R1926" i="9" l="1"/>
  <c r="G1926" i="9"/>
  <c r="H1926" i="9" l="1"/>
  <c r="I1926" i="9" s="1"/>
  <c r="L1927" i="9"/>
  <c r="B1927" i="9" l="1"/>
  <c r="O1927" i="9"/>
  <c r="E1927" i="9" s="1"/>
  <c r="M1927" i="9"/>
  <c r="N1927" i="9" l="1"/>
  <c r="C1927" i="9"/>
  <c r="D1927" i="9" l="1"/>
  <c r="P1927" i="9"/>
  <c r="Q1927" i="9" l="1"/>
  <c r="F1927" i="9"/>
  <c r="R1927" i="9" l="1"/>
  <c r="G1927" i="9"/>
  <c r="H1927" i="9" l="1"/>
  <c r="I1927" i="9" s="1"/>
  <c r="L1928" i="9"/>
  <c r="B1928" i="9" l="1"/>
  <c r="M1928" i="9"/>
  <c r="O1928" i="9"/>
  <c r="E1928" i="9" s="1"/>
  <c r="N1928" i="9" l="1"/>
  <c r="C1928" i="9"/>
  <c r="D1928" i="9" l="1"/>
  <c r="P1928" i="9"/>
  <c r="Q1928" i="9" l="1"/>
  <c r="F1928" i="9"/>
  <c r="R1928" i="9" l="1"/>
  <c r="G1928" i="9"/>
  <c r="H1928" i="9" l="1"/>
  <c r="I1928" i="9" s="1"/>
  <c r="L1929" i="9"/>
  <c r="B1929" i="9" l="1"/>
  <c r="M1929" i="9"/>
  <c r="O1929" i="9"/>
  <c r="E1929" i="9" s="1"/>
  <c r="N1929" i="9" l="1"/>
  <c r="C1929" i="9"/>
  <c r="D1929" i="9" l="1"/>
  <c r="P1929" i="9"/>
  <c r="Q1929" i="9" l="1"/>
  <c r="F1929" i="9"/>
  <c r="R1929" i="9" l="1"/>
  <c r="G1929" i="9"/>
  <c r="H1929" i="9" l="1"/>
  <c r="I1929" i="9" s="1"/>
  <c r="L1930" i="9"/>
  <c r="B1930" i="9" l="1"/>
  <c r="O1930" i="9"/>
  <c r="E1930" i="9" s="1"/>
  <c r="M1930" i="9"/>
  <c r="N1930" i="9" l="1"/>
  <c r="C1930" i="9"/>
  <c r="D1930" i="9" l="1"/>
  <c r="P1930" i="9"/>
  <c r="Q1930" i="9" l="1"/>
  <c r="F1930" i="9"/>
  <c r="R1930" i="9" l="1"/>
  <c r="G1930" i="9"/>
  <c r="H1930" i="9" l="1"/>
  <c r="I1930" i="9" s="1"/>
  <c r="L1931" i="9"/>
  <c r="B1931" i="9" l="1"/>
  <c r="M1931" i="9"/>
  <c r="O1931" i="9"/>
  <c r="E1931" i="9" s="1"/>
  <c r="N1931" i="9" l="1"/>
  <c r="C1931" i="9"/>
  <c r="D1931" i="9" l="1"/>
  <c r="P1931" i="9"/>
  <c r="Q1931" i="9" l="1"/>
  <c r="F1931" i="9"/>
  <c r="R1931" i="9" l="1"/>
  <c r="G1931" i="9"/>
  <c r="H1931" i="9" l="1"/>
  <c r="I1931" i="9" s="1"/>
  <c r="L1932" i="9"/>
  <c r="B1932" i="9" l="1"/>
  <c r="O1932" i="9"/>
  <c r="E1932" i="9" s="1"/>
  <c r="M1932" i="9"/>
  <c r="N1932" i="9" l="1"/>
  <c r="C1932" i="9"/>
  <c r="D1932" i="9" l="1"/>
  <c r="P1932" i="9"/>
  <c r="Q1932" i="9" l="1"/>
  <c r="F1932" i="9"/>
  <c r="R1932" i="9" l="1"/>
  <c r="G1932" i="9"/>
  <c r="H1932" i="9" l="1"/>
  <c r="I1932" i="9" s="1"/>
  <c r="L1933" i="9"/>
  <c r="B1933" i="9" l="1"/>
  <c r="M1933" i="9"/>
  <c r="O1933" i="9"/>
  <c r="E1933" i="9" s="1"/>
  <c r="N1933" i="9" l="1"/>
  <c r="C1933" i="9"/>
  <c r="D1933" i="9" l="1"/>
  <c r="P1933" i="9"/>
  <c r="Q1933" i="9" l="1"/>
  <c r="F1933" i="9"/>
  <c r="R1933" i="9" l="1"/>
  <c r="G1933" i="9"/>
  <c r="H1933" i="9" l="1"/>
  <c r="I1933" i="9" s="1"/>
  <c r="L1934" i="9"/>
  <c r="B1934" i="9" l="1"/>
  <c r="O1934" i="9"/>
  <c r="E1934" i="9" s="1"/>
  <c r="M1934" i="9"/>
  <c r="N1934" i="9" l="1"/>
  <c r="C1934" i="9"/>
  <c r="D1934" i="9" l="1"/>
  <c r="P1934" i="9"/>
  <c r="Q1934" i="9" l="1"/>
  <c r="F1934" i="9"/>
  <c r="R1934" i="9" l="1"/>
  <c r="G1934" i="9"/>
  <c r="H1934" i="9" l="1"/>
  <c r="I1934" i="9" s="1"/>
  <c r="L1935" i="9"/>
  <c r="B1935" i="9" l="1"/>
  <c r="M1935" i="9"/>
  <c r="O1935" i="9"/>
  <c r="E1935" i="9" s="1"/>
  <c r="N1935" i="9" l="1"/>
  <c r="C1935" i="9"/>
  <c r="D1935" i="9" l="1"/>
  <c r="P1935" i="9"/>
  <c r="Q1935" i="9" l="1"/>
  <c r="F1935" i="9"/>
  <c r="R1935" i="9" l="1"/>
  <c r="G1935" i="9"/>
  <c r="H1935" i="9" l="1"/>
  <c r="I1935" i="9" s="1"/>
  <c r="L1936" i="9"/>
  <c r="B1936" i="9" l="1"/>
  <c r="O1936" i="9"/>
  <c r="E1936" i="9" s="1"/>
  <c r="M1936" i="9"/>
  <c r="N1936" i="9" l="1"/>
  <c r="C1936" i="9"/>
  <c r="D1936" i="9" l="1"/>
  <c r="P1936" i="9"/>
  <c r="Q1936" i="9" l="1"/>
  <c r="F1936" i="9"/>
  <c r="R1936" i="9" l="1"/>
  <c r="G1936" i="9"/>
  <c r="H1936" i="9" l="1"/>
  <c r="I1936" i="9" s="1"/>
  <c r="L1937" i="9"/>
  <c r="B1937" i="9" l="1"/>
  <c r="O1937" i="9"/>
  <c r="E1937" i="9" s="1"/>
  <c r="M1937" i="9"/>
  <c r="N1937" i="9" l="1"/>
  <c r="C1937" i="9"/>
  <c r="D1937" i="9" l="1"/>
  <c r="P1937" i="9"/>
  <c r="Q1937" i="9" l="1"/>
  <c r="F1937" i="9"/>
  <c r="R1937" i="9" l="1"/>
  <c r="G1937" i="9"/>
  <c r="H1937" i="9" l="1"/>
  <c r="I1937" i="9" s="1"/>
  <c r="L1938" i="9"/>
  <c r="B1938" i="9" l="1"/>
  <c r="M1938" i="9"/>
  <c r="O1938" i="9"/>
  <c r="E1938" i="9" s="1"/>
  <c r="N1938" i="9" l="1"/>
  <c r="C1938" i="9"/>
  <c r="D1938" i="9" l="1"/>
  <c r="P1938" i="9"/>
  <c r="Q1938" i="9" l="1"/>
  <c r="F1938" i="9"/>
  <c r="R1938" i="9" l="1"/>
  <c r="G1938" i="9"/>
  <c r="H1938" i="9" l="1"/>
  <c r="I1938" i="9" s="1"/>
  <c r="L1939" i="9"/>
  <c r="B1939" i="9" l="1"/>
  <c r="M1939" i="9"/>
  <c r="O1939" i="9"/>
  <c r="E1939" i="9" s="1"/>
  <c r="N1939" i="9" l="1"/>
  <c r="C1939" i="9"/>
  <c r="D1939" i="9" l="1"/>
  <c r="P1939" i="9"/>
  <c r="Q1939" i="9" l="1"/>
  <c r="F1939" i="9"/>
  <c r="R1939" i="9" l="1"/>
  <c r="G1939" i="9"/>
  <c r="H1939" i="9" l="1"/>
  <c r="I1939" i="9" s="1"/>
  <c r="L1940" i="9"/>
  <c r="B1940" i="9" l="1"/>
  <c r="O1940" i="9"/>
  <c r="E1940" i="9" s="1"/>
  <c r="M1940" i="9"/>
  <c r="N1940" i="9" l="1"/>
  <c r="C1940" i="9"/>
  <c r="D1940" i="9" l="1"/>
  <c r="P1940" i="9"/>
  <c r="Q1940" i="9" l="1"/>
  <c r="F1940" i="9"/>
  <c r="R1940" i="9" l="1"/>
  <c r="G1940" i="9"/>
  <c r="H1940" i="9" l="1"/>
  <c r="I1940" i="9" s="1"/>
  <c r="L1941" i="9"/>
  <c r="B1941" i="9" l="1"/>
  <c r="O1941" i="9"/>
  <c r="E1941" i="9" s="1"/>
  <c r="M1941" i="9"/>
  <c r="N1941" i="9" l="1"/>
  <c r="C1941" i="9"/>
  <c r="D1941" i="9" l="1"/>
  <c r="P1941" i="9"/>
  <c r="Q1941" i="9" l="1"/>
  <c r="F1941" i="9"/>
  <c r="R1941" i="9" l="1"/>
  <c r="G1941" i="9"/>
  <c r="H1941" i="9" l="1"/>
  <c r="I1941" i="9" s="1"/>
  <c r="L1942" i="9"/>
  <c r="B1942" i="9" l="1"/>
  <c r="O1942" i="9"/>
  <c r="E1942" i="9" s="1"/>
  <c r="M1942" i="9"/>
  <c r="N1942" i="9" l="1"/>
  <c r="C1942" i="9"/>
  <c r="D1942" i="9" l="1"/>
  <c r="P1942" i="9"/>
  <c r="Q1942" i="9" l="1"/>
  <c r="F1942" i="9"/>
  <c r="R1942" i="9" l="1"/>
  <c r="G1942" i="9"/>
  <c r="H1942" i="9" l="1"/>
  <c r="I1942" i="9" s="1"/>
  <c r="L1943" i="9"/>
  <c r="B1943" i="9" l="1"/>
  <c r="O1943" i="9"/>
  <c r="E1943" i="9" s="1"/>
  <c r="M1943" i="9"/>
  <c r="N1943" i="9" l="1"/>
  <c r="C1943" i="9"/>
  <c r="D1943" i="9" l="1"/>
  <c r="P1943" i="9"/>
  <c r="Q1943" i="9" l="1"/>
  <c r="F1943" i="9"/>
  <c r="R1943" i="9" l="1"/>
  <c r="G1943" i="9"/>
  <c r="H1943" i="9" l="1"/>
  <c r="I1943" i="9" s="1"/>
  <c r="L1944" i="9"/>
  <c r="B1944" i="9" l="1"/>
  <c r="M1944" i="9"/>
  <c r="O1944" i="9"/>
  <c r="E1944" i="9" s="1"/>
  <c r="N1944" i="9" l="1"/>
  <c r="C1944" i="9"/>
  <c r="D1944" i="9" l="1"/>
  <c r="P1944" i="9"/>
  <c r="Q1944" i="9" l="1"/>
  <c r="F1944" i="9"/>
  <c r="R1944" i="9" l="1"/>
  <c r="G1944" i="9"/>
  <c r="H1944" i="9" l="1"/>
  <c r="I1944" i="9" s="1"/>
  <c r="L1945" i="9"/>
  <c r="B1945" i="9" l="1"/>
  <c r="O1945" i="9"/>
  <c r="E1945" i="9" s="1"/>
  <c r="M1945" i="9"/>
  <c r="N1945" i="9" l="1"/>
  <c r="C1945" i="9"/>
  <c r="D1945" i="9" l="1"/>
  <c r="P1945" i="9"/>
  <c r="Q1945" i="9" l="1"/>
  <c r="F1945" i="9"/>
  <c r="R1945" i="9" l="1"/>
  <c r="G1945" i="9"/>
  <c r="H1945" i="9" l="1"/>
  <c r="I1945" i="9" s="1"/>
  <c r="L1946" i="9"/>
  <c r="B1946" i="9" l="1"/>
  <c r="O1946" i="9"/>
  <c r="E1946" i="9" s="1"/>
  <c r="M1946" i="9"/>
  <c r="N1946" i="9" l="1"/>
  <c r="C1946" i="9"/>
  <c r="D1946" i="9" l="1"/>
  <c r="P1946" i="9"/>
  <c r="Q1946" i="9" l="1"/>
  <c r="F1946" i="9"/>
  <c r="R1946" i="9" l="1"/>
  <c r="G1946" i="9"/>
  <c r="H1946" i="9" l="1"/>
  <c r="I1946" i="9" s="1"/>
  <c r="L1947" i="9"/>
  <c r="B1947" i="9" l="1"/>
  <c r="O1947" i="9"/>
  <c r="E1947" i="9" s="1"/>
  <c r="M1947" i="9"/>
  <c r="N1947" i="9" l="1"/>
  <c r="C1947" i="9"/>
  <c r="D1947" i="9" l="1"/>
  <c r="P1947" i="9"/>
  <c r="Q1947" i="9" l="1"/>
  <c r="F1947" i="9"/>
  <c r="R1947" i="9" l="1"/>
  <c r="G1947" i="9"/>
  <c r="H1947" i="9" l="1"/>
  <c r="I1947" i="9" s="1"/>
  <c r="L1948" i="9"/>
  <c r="B1948" i="9" l="1"/>
  <c r="O1948" i="9"/>
  <c r="E1948" i="9" s="1"/>
  <c r="M1948" i="9"/>
  <c r="N1948" i="9" l="1"/>
  <c r="C1948" i="9"/>
  <c r="D1948" i="9" l="1"/>
  <c r="P1948" i="9"/>
  <c r="Q1948" i="9" l="1"/>
  <c r="F1948" i="9"/>
  <c r="R1948" i="9" l="1"/>
  <c r="G1948" i="9"/>
  <c r="H1948" i="9" l="1"/>
  <c r="I1948" i="9" s="1"/>
  <c r="L1949" i="9"/>
  <c r="B1949" i="9" l="1"/>
  <c r="M1949" i="9"/>
  <c r="O1949" i="9"/>
  <c r="E1949" i="9" s="1"/>
  <c r="N1949" i="9" l="1"/>
  <c r="C1949" i="9"/>
  <c r="D1949" i="9" l="1"/>
  <c r="P1949" i="9"/>
  <c r="Q1949" i="9" l="1"/>
  <c r="F1949" i="9"/>
  <c r="R1949" i="9" l="1"/>
  <c r="G1949" i="9"/>
  <c r="H1949" i="9" l="1"/>
  <c r="I1949" i="9" s="1"/>
  <c r="L1950" i="9"/>
  <c r="B1950" i="9" l="1"/>
  <c r="M1950" i="9"/>
  <c r="O1950" i="9"/>
  <c r="E1950" i="9" s="1"/>
  <c r="N1950" i="9" l="1"/>
  <c r="C1950" i="9"/>
  <c r="D1950" i="9" l="1"/>
  <c r="P1950" i="9"/>
  <c r="Q1950" i="9" l="1"/>
  <c r="F1950" i="9"/>
  <c r="R1950" i="9" l="1"/>
  <c r="G1950" i="9"/>
  <c r="H1950" i="9" l="1"/>
  <c r="I1950" i="9" s="1"/>
  <c r="L1951" i="9"/>
  <c r="B1951" i="9" l="1"/>
  <c r="M1951" i="9"/>
  <c r="O1951" i="9"/>
  <c r="E1951" i="9" s="1"/>
  <c r="N1951" i="9" l="1"/>
  <c r="C1951" i="9"/>
  <c r="D1951" i="9" l="1"/>
  <c r="P1951" i="9"/>
  <c r="Q1951" i="9" l="1"/>
  <c r="F1951" i="9"/>
  <c r="R1951" i="9" l="1"/>
  <c r="G1951" i="9"/>
  <c r="H1951" i="9" l="1"/>
  <c r="I1951" i="9" s="1"/>
  <c r="L1952" i="9"/>
  <c r="B1952" i="9" l="1"/>
  <c r="O1952" i="9"/>
  <c r="E1952" i="9" s="1"/>
  <c r="M1952" i="9"/>
  <c r="N1952" i="9" l="1"/>
  <c r="C1952" i="9"/>
  <c r="D1952" i="9" l="1"/>
  <c r="P1952" i="9"/>
  <c r="Q1952" i="9" l="1"/>
  <c r="F1952" i="9"/>
  <c r="R1952" i="9" l="1"/>
  <c r="G1952" i="9"/>
  <c r="H1952" i="9" l="1"/>
  <c r="I1952" i="9" s="1"/>
  <c r="L1953" i="9"/>
  <c r="B1953" i="9" l="1"/>
  <c r="M1953" i="9"/>
  <c r="O1953" i="9"/>
  <c r="E1953" i="9" s="1"/>
  <c r="N1953" i="9" l="1"/>
  <c r="C1953" i="9"/>
  <c r="D1953" i="9" l="1"/>
  <c r="P1953" i="9"/>
  <c r="Q1953" i="9" l="1"/>
  <c r="F1953" i="9"/>
  <c r="R1953" i="9" l="1"/>
  <c r="G1953" i="9"/>
  <c r="H1953" i="9" l="1"/>
  <c r="I1953" i="9" s="1"/>
  <c r="L1954" i="9"/>
  <c r="B1954" i="9" l="1"/>
  <c r="M1954" i="9"/>
  <c r="O1954" i="9"/>
  <c r="E1954" i="9" s="1"/>
  <c r="N1954" i="9" l="1"/>
  <c r="C1954" i="9"/>
  <c r="D1954" i="9" l="1"/>
  <c r="P1954" i="9"/>
  <c r="Q1954" i="9" l="1"/>
  <c r="F1954" i="9"/>
  <c r="R1954" i="9" l="1"/>
  <c r="G1954" i="9"/>
  <c r="H1954" i="9" l="1"/>
  <c r="I1954" i="9" s="1"/>
  <c r="L1955" i="9"/>
  <c r="B1955" i="9" l="1"/>
  <c r="M1955" i="9"/>
  <c r="O1955" i="9"/>
  <c r="E1955" i="9" s="1"/>
  <c r="N1955" i="9" l="1"/>
  <c r="C1955" i="9"/>
  <c r="D1955" i="9" l="1"/>
  <c r="P1955" i="9"/>
  <c r="Q1955" i="9" l="1"/>
  <c r="F1955" i="9"/>
  <c r="R1955" i="9" l="1"/>
  <c r="G1955" i="9"/>
  <c r="H1955" i="9" l="1"/>
  <c r="I1955" i="9" s="1"/>
  <c r="L1956" i="9"/>
  <c r="B1956" i="9" l="1"/>
  <c r="O1956" i="9"/>
  <c r="E1956" i="9" s="1"/>
  <c r="M1956" i="9"/>
  <c r="N1956" i="9" l="1"/>
  <c r="C1956" i="9"/>
  <c r="D1956" i="9" l="1"/>
  <c r="P1956" i="9"/>
  <c r="Q1956" i="9" l="1"/>
  <c r="F1956" i="9"/>
  <c r="R1956" i="9" l="1"/>
  <c r="G1956" i="9"/>
  <c r="H1956" i="9" l="1"/>
  <c r="I1956" i="9" s="1"/>
  <c r="L1957" i="9"/>
  <c r="B1957" i="9" l="1"/>
  <c r="O1957" i="9"/>
  <c r="E1957" i="9" s="1"/>
  <c r="M1957" i="9"/>
  <c r="N1957" i="9" l="1"/>
  <c r="C1957" i="9"/>
  <c r="D1957" i="9" l="1"/>
  <c r="P1957" i="9"/>
  <c r="Q1957" i="9" l="1"/>
  <c r="F1957" i="9"/>
  <c r="R1957" i="9" l="1"/>
  <c r="G1957" i="9"/>
  <c r="H1957" i="9" l="1"/>
  <c r="I1957" i="9" s="1"/>
  <c r="L1958" i="9"/>
  <c r="B1958" i="9" l="1"/>
  <c r="O1958" i="9"/>
  <c r="E1958" i="9" s="1"/>
  <c r="M1958" i="9"/>
  <c r="N1958" i="9" l="1"/>
  <c r="C1958" i="9"/>
  <c r="D1958" i="9" l="1"/>
  <c r="P1958" i="9"/>
  <c r="Q1958" i="9" l="1"/>
  <c r="F1958" i="9"/>
  <c r="R1958" i="9" l="1"/>
  <c r="G1958" i="9"/>
  <c r="H1958" i="9" l="1"/>
  <c r="I1958" i="9" s="1"/>
  <c r="L1959" i="9"/>
  <c r="B1959" i="9" l="1"/>
  <c r="M1959" i="9"/>
  <c r="O1959" i="9"/>
  <c r="E1959" i="9" s="1"/>
  <c r="N1959" i="9" l="1"/>
  <c r="C1959" i="9"/>
  <c r="D1959" i="9" l="1"/>
  <c r="P1959" i="9"/>
  <c r="Q1959" i="9" l="1"/>
  <c r="F1959" i="9"/>
  <c r="R1959" i="9" l="1"/>
  <c r="G1959" i="9"/>
  <c r="H1959" i="9" l="1"/>
  <c r="I1959" i="9" s="1"/>
  <c r="L1960" i="9"/>
  <c r="B1960" i="9" l="1"/>
  <c r="M1960" i="9"/>
  <c r="O1960" i="9"/>
  <c r="E1960" i="9" s="1"/>
  <c r="N1960" i="9" l="1"/>
  <c r="C1960" i="9"/>
  <c r="D1960" i="9" l="1"/>
  <c r="P1960" i="9"/>
  <c r="Q1960" i="9" l="1"/>
  <c r="F1960" i="9"/>
  <c r="R1960" i="9" l="1"/>
  <c r="G1960" i="9"/>
  <c r="H1960" i="9" l="1"/>
  <c r="I1960" i="9" s="1"/>
  <c r="L1961" i="9"/>
  <c r="B1961" i="9" l="1"/>
  <c r="O1961" i="9"/>
  <c r="E1961" i="9" s="1"/>
  <c r="M1961" i="9"/>
  <c r="N1961" i="9" l="1"/>
  <c r="C1961" i="9"/>
  <c r="D1961" i="9" l="1"/>
  <c r="P1961" i="9"/>
  <c r="Q1961" i="9" l="1"/>
  <c r="F1961" i="9"/>
  <c r="R1961" i="9" l="1"/>
  <c r="G1961" i="9"/>
  <c r="H1961" i="9" l="1"/>
  <c r="I1961" i="9" s="1"/>
  <c r="L1962" i="9"/>
  <c r="B1962" i="9" l="1"/>
  <c r="M1962" i="9"/>
  <c r="O1962" i="9"/>
  <c r="E1962" i="9" s="1"/>
  <c r="N1962" i="9" l="1"/>
  <c r="C1962" i="9"/>
  <c r="D1962" i="9" l="1"/>
  <c r="P1962" i="9"/>
  <c r="Q1962" i="9" l="1"/>
  <c r="F1962" i="9"/>
  <c r="R1962" i="9" l="1"/>
  <c r="G1962" i="9"/>
  <c r="H1962" i="9" l="1"/>
  <c r="I1962" i="9" s="1"/>
  <c r="L1963" i="9"/>
  <c r="B1963" i="9" l="1"/>
  <c r="M1963" i="9"/>
  <c r="O1963" i="9"/>
  <c r="E1963" i="9" s="1"/>
  <c r="N1963" i="9" l="1"/>
  <c r="C1963" i="9"/>
  <c r="D1963" i="9" l="1"/>
  <c r="P1963" i="9"/>
  <c r="Q1963" i="9" l="1"/>
  <c r="F1963" i="9"/>
  <c r="R1963" i="9" l="1"/>
  <c r="G1963" i="9"/>
  <c r="H1963" i="9" l="1"/>
  <c r="I1963" i="9" s="1"/>
  <c r="L1964" i="9"/>
  <c r="B1964" i="9" l="1"/>
  <c r="M1964" i="9"/>
  <c r="O1964" i="9"/>
  <c r="E1964" i="9" s="1"/>
  <c r="N1964" i="9" l="1"/>
  <c r="C1964" i="9"/>
  <c r="D1964" i="9" l="1"/>
  <c r="P1964" i="9"/>
  <c r="Q1964" i="9" l="1"/>
  <c r="F1964" i="9"/>
  <c r="R1964" i="9" l="1"/>
  <c r="G1964" i="9"/>
  <c r="H1964" i="9" l="1"/>
  <c r="I1964" i="9" s="1"/>
  <c r="L1965" i="9"/>
  <c r="B1965" i="9" l="1"/>
  <c r="O1965" i="9"/>
  <c r="E1965" i="9" s="1"/>
  <c r="M1965" i="9"/>
  <c r="N1965" i="9" l="1"/>
  <c r="C1965" i="9"/>
  <c r="D1965" i="9" l="1"/>
  <c r="P1965" i="9"/>
  <c r="Q1965" i="9" l="1"/>
  <c r="F1965" i="9"/>
  <c r="R1965" i="9" l="1"/>
  <c r="G1965" i="9"/>
  <c r="H1965" i="9" l="1"/>
  <c r="I1965" i="9" s="1"/>
  <c r="L1966" i="9"/>
  <c r="B1966" i="9" l="1"/>
  <c r="M1966" i="9"/>
  <c r="O1966" i="9"/>
  <c r="E1966" i="9" s="1"/>
  <c r="N1966" i="9" l="1"/>
  <c r="C1966" i="9"/>
  <c r="D1966" i="9" l="1"/>
  <c r="P1966" i="9"/>
  <c r="Q1966" i="9" l="1"/>
  <c r="F1966" i="9"/>
  <c r="R1966" i="9" l="1"/>
  <c r="G1966" i="9"/>
  <c r="H1966" i="9" l="1"/>
  <c r="I1966" i="9" s="1"/>
  <c r="L1967" i="9"/>
  <c r="B1967" i="9" l="1"/>
  <c r="O1967" i="9"/>
  <c r="E1967" i="9" s="1"/>
  <c r="M1967" i="9"/>
  <c r="N1967" i="9" l="1"/>
  <c r="C1967" i="9"/>
  <c r="D1967" i="9" l="1"/>
  <c r="P1967" i="9"/>
  <c r="Q1967" i="9" l="1"/>
  <c r="F1967" i="9"/>
  <c r="R1967" i="9" l="1"/>
  <c r="G1967" i="9"/>
  <c r="H1967" i="9" l="1"/>
  <c r="I1967" i="9" s="1"/>
  <c r="L1968" i="9"/>
  <c r="B1968" i="9" l="1"/>
  <c r="O1968" i="9"/>
  <c r="E1968" i="9" s="1"/>
  <c r="M1968" i="9"/>
  <c r="N1968" i="9" l="1"/>
  <c r="C1968" i="9"/>
  <c r="D1968" i="9" l="1"/>
  <c r="P1968" i="9"/>
  <c r="Q1968" i="9" l="1"/>
  <c r="F1968" i="9"/>
  <c r="R1968" i="9" l="1"/>
  <c r="G1968" i="9"/>
  <c r="H1968" i="9" l="1"/>
  <c r="I1968" i="9" s="1"/>
  <c r="L1969" i="9"/>
  <c r="B1969" i="9" l="1"/>
  <c r="O1969" i="9"/>
  <c r="E1969" i="9" s="1"/>
  <c r="M1969" i="9"/>
  <c r="N1969" i="9" l="1"/>
  <c r="C1969" i="9"/>
  <c r="D1969" i="9" l="1"/>
  <c r="P1969" i="9"/>
  <c r="Q1969" i="9" l="1"/>
  <c r="F1969" i="9"/>
  <c r="R1969" i="9" l="1"/>
  <c r="G1969" i="9"/>
  <c r="H1969" i="9" l="1"/>
  <c r="I1969" i="9" s="1"/>
  <c r="L1970" i="9"/>
  <c r="B1970" i="9" l="1"/>
  <c r="M1970" i="9"/>
  <c r="O1970" i="9"/>
  <c r="E1970" i="9" s="1"/>
  <c r="N1970" i="9" l="1"/>
  <c r="C1970" i="9"/>
  <c r="D1970" i="9" l="1"/>
  <c r="P1970" i="9"/>
  <c r="Q1970" i="9" l="1"/>
  <c r="F1970" i="9"/>
  <c r="R1970" i="9" l="1"/>
  <c r="G1970" i="9"/>
  <c r="H1970" i="9" l="1"/>
  <c r="I1970" i="9" s="1"/>
  <c r="L1971" i="9"/>
  <c r="B1971" i="9" l="1"/>
  <c r="M1971" i="9"/>
  <c r="O1971" i="9"/>
  <c r="E1971" i="9" s="1"/>
  <c r="N1971" i="9" l="1"/>
  <c r="C1971" i="9"/>
  <c r="D1971" i="9" l="1"/>
  <c r="P1971" i="9"/>
  <c r="Q1971" i="9" l="1"/>
  <c r="F1971" i="9"/>
  <c r="R1971" i="9" l="1"/>
  <c r="G1971" i="9"/>
  <c r="H1971" i="9" l="1"/>
  <c r="I1971" i="9" s="1"/>
  <c r="L1972" i="9"/>
  <c r="B1972" i="9" l="1"/>
  <c r="M1972" i="9"/>
  <c r="O1972" i="9"/>
  <c r="E1972" i="9" s="1"/>
  <c r="N1972" i="9" l="1"/>
  <c r="C1972" i="9"/>
  <c r="D1972" i="9" l="1"/>
  <c r="P1972" i="9"/>
  <c r="F1972" i="9" l="1"/>
  <c r="Q1972" i="9"/>
  <c r="R1972" i="9" l="1"/>
  <c r="G1972" i="9"/>
  <c r="H1972" i="9" l="1"/>
  <c r="I1972" i="9" s="1"/>
  <c r="L1973" i="9"/>
  <c r="B1973" i="9" l="1"/>
  <c r="M1973" i="9"/>
  <c r="O1973" i="9"/>
  <c r="E1973" i="9" s="1"/>
  <c r="N1973" i="9" l="1"/>
  <c r="C1973" i="9"/>
  <c r="D1973" i="9" l="1"/>
  <c r="P1973" i="9"/>
  <c r="Q1973" i="9" l="1"/>
  <c r="F1973" i="9"/>
  <c r="R1973" i="9" l="1"/>
  <c r="G1973" i="9"/>
  <c r="H1973" i="9" l="1"/>
  <c r="I1973" i="9" s="1"/>
  <c r="L1974" i="9"/>
  <c r="B1974" i="9" l="1"/>
  <c r="O1974" i="9"/>
  <c r="E1974" i="9" s="1"/>
  <c r="M1974" i="9"/>
  <c r="N1974" i="9" l="1"/>
  <c r="C1974" i="9"/>
  <c r="D1974" i="9" l="1"/>
  <c r="P1974" i="9"/>
  <c r="F1974" i="9" l="1"/>
  <c r="Q1974" i="9"/>
  <c r="R1974" i="9" l="1"/>
  <c r="G1974" i="9"/>
  <c r="H1974" i="9" l="1"/>
  <c r="I1974" i="9" s="1"/>
  <c r="L1975" i="9"/>
  <c r="B1975" i="9" l="1"/>
  <c r="M1975" i="9"/>
  <c r="O1975" i="9"/>
  <c r="E1975" i="9" s="1"/>
  <c r="N1975" i="9" l="1"/>
  <c r="C1975" i="9"/>
  <c r="D1975" i="9" l="1"/>
  <c r="P1975" i="9"/>
  <c r="Q1975" i="9" l="1"/>
  <c r="F1975" i="9"/>
  <c r="R1975" i="9" l="1"/>
  <c r="G1975" i="9"/>
  <c r="H1975" i="9" l="1"/>
  <c r="I1975" i="9" s="1"/>
  <c r="L1976" i="9"/>
  <c r="B1976" i="9" l="1"/>
  <c r="O1976" i="9"/>
  <c r="E1976" i="9" s="1"/>
  <c r="M1976" i="9"/>
  <c r="N1976" i="9" l="1"/>
  <c r="C1976" i="9"/>
  <c r="D1976" i="9" l="1"/>
  <c r="P1976" i="9"/>
  <c r="F1976" i="9" l="1"/>
  <c r="Q1976" i="9"/>
  <c r="R1976" i="9" l="1"/>
  <c r="G1976" i="9"/>
  <c r="H1976" i="9" l="1"/>
  <c r="I1976" i="9" s="1"/>
  <c r="L1977" i="9"/>
  <c r="B1977" i="9" l="1"/>
  <c r="M1977" i="9"/>
  <c r="O1977" i="9"/>
  <c r="E1977" i="9" s="1"/>
  <c r="N1977" i="9" l="1"/>
  <c r="C1977" i="9"/>
  <c r="D1977" i="9" l="1"/>
  <c r="P1977" i="9"/>
  <c r="Q1977" i="9" l="1"/>
  <c r="F1977" i="9"/>
  <c r="R1977" i="9" l="1"/>
  <c r="G1977" i="9"/>
  <c r="H1977" i="9" l="1"/>
  <c r="I1977" i="9" s="1"/>
  <c r="L1978" i="9"/>
  <c r="B1978" i="9" l="1"/>
  <c r="M1978" i="9"/>
  <c r="O1978" i="9"/>
  <c r="E1978" i="9" s="1"/>
  <c r="N1978" i="9" l="1"/>
  <c r="C1978" i="9"/>
  <c r="D1978" i="9" l="1"/>
  <c r="P1978" i="9"/>
  <c r="F1978" i="9" l="1"/>
  <c r="Q1978" i="9"/>
  <c r="R1978" i="9" l="1"/>
  <c r="G1978" i="9"/>
  <c r="H1978" i="9" l="1"/>
  <c r="I1978" i="9" s="1"/>
  <c r="L1979" i="9"/>
  <c r="B1979" i="9" l="1"/>
  <c r="M1979" i="9"/>
  <c r="O1979" i="9"/>
  <c r="E1979" i="9" s="1"/>
  <c r="N1979" i="9" l="1"/>
  <c r="C1979" i="9"/>
  <c r="D1979" i="9" l="1"/>
  <c r="P1979" i="9"/>
  <c r="Q1979" i="9" l="1"/>
  <c r="F1979" i="9"/>
  <c r="R1979" i="9" l="1"/>
  <c r="G1979" i="9"/>
  <c r="H1979" i="9" l="1"/>
  <c r="I1979" i="9" s="1"/>
  <c r="L1980" i="9"/>
  <c r="B1980" i="9" l="1"/>
  <c r="M1980" i="9"/>
  <c r="O1980" i="9"/>
  <c r="E1980" i="9" s="1"/>
  <c r="N1980" i="9" l="1"/>
  <c r="C1980" i="9"/>
  <c r="D1980" i="9" l="1"/>
  <c r="P1980" i="9"/>
  <c r="F1980" i="9" l="1"/>
  <c r="Q1980" i="9"/>
  <c r="R1980" i="9" l="1"/>
  <c r="G1980" i="9"/>
  <c r="H1980" i="9" l="1"/>
  <c r="I1980" i="9" s="1"/>
  <c r="L1981" i="9"/>
  <c r="B1981" i="9" l="1"/>
  <c r="M1981" i="9"/>
  <c r="O1981" i="9"/>
  <c r="E1981" i="9" s="1"/>
  <c r="N1981" i="9" l="1"/>
  <c r="C1981" i="9"/>
  <c r="D1981" i="9" l="1"/>
  <c r="P1981" i="9"/>
  <c r="Q1981" i="9" l="1"/>
  <c r="F1981" i="9"/>
  <c r="R1981" i="9" l="1"/>
  <c r="G1981" i="9"/>
  <c r="H1981" i="9" l="1"/>
  <c r="I1981" i="9" s="1"/>
  <c r="L1982" i="9"/>
  <c r="B1982" i="9" l="1"/>
  <c r="O1982" i="9"/>
  <c r="E1982" i="9" s="1"/>
  <c r="M1982" i="9"/>
  <c r="N1982" i="9" l="1"/>
  <c r="C1982" i="9"/>
  <c r="D1982" i="9" l="1"/>
  <c r="P1982" i="9"/>
  <c r="F1982" i="9" l="1"/>
  <c r="Q1982" i="9"/>
  <c r="R1982" i="9" l="1"/>
  <c r="G1982" i="9"/>
  <c r="H1982" i="9" l="1"/>
  <c r="I1982" i="9" s="1"/>
  <c r="L1983" i="9"/>
  <c r="B1983" i="9" l="1"/>
  <c r="O1983" i="9"/>
  <c r="E1983" i="9" s="1"/>
  <c r="M1983" i="9"/>
  <c r="N1983" i="9" l="1"/>
  <c r="C1983" i="9"/>
  <c r="D1983" i="9" l="1"/>
  <c r="P1983" i="9"/>
  <c r="Q1983" i="9" l="1"/>
  <c r="F1983" i="9"/>
  <c r="R1983" i="9" l="1"/>
  <c r="G1983" i="9"/>
  <c r="H1983" i="9" l="1"/>
  <c r="I1983" i="9" s="1"/>
  <c r="L1984" i="9"/>
  <c r="B1984" i="9" l="1"/>
  <c r="O1984" i="9"/>
  <c r="E1984" i="9" s="1"/>
  <c r="M1984" i="9"/>
  <c r="N1984" i="9" l="1"/>
  <c r="C1984" i="9"/>
  <c r="D1984" i="9" l="1"/>
  <c r="P1984" i="9"/>
  <c r="F1984" i="9" l="1"/>
  <c r="Q1984" i="9"/>
  <c r="R1984" i="9" l="1"/>
  <c r="G1984" i="9"/>
  <c r="H1984" i="9" l="1"/>
  <c r="I1984" i="9" s="1"/>
  <c r="L1985" i="9"/>
  <c r="B1985" i="9" l="1"/>
  <c r="M1985" i="9"/>
  <c r="O1985" i="9"/>
  <c r="E1985" i="9" s="1"/>
  <c r="N1985" i="9" l="1"/>
  <c r="C1985" i="9"/>
  <c r="D1985" i="9" l="1"/>
  <c r="P1985" i="9"/>
  <c r="Q1985" i="9" l="1"/>
  <c r="F1985" i="9"/>
  <c r="R1985" i="9" l="1"/>
  <c r="G1985" i="9"/>
  <c r="H1985" i="9" l="1"/>
  <c r="I1985" i="9" s="1"/>
  <c r="L1986" i="9"/>
  <c r="B1986" i="9" l="1"/>
  <c r="O1986" i="9"/>
  <c r="E1986" i="9" s="1"/>
  <c r="M1986" i="9"/>
  <c r="N1986" i="9" l="1"/>
  <c r="C1986" i="9"/>
  <c r="D1986" i="9" l="1"/>
  <c r="P1986" i="9"/>
  <c r="F1986" i="9" l="1"/>
  <c r="Q1986" i="9"/>
  <c r="R1986" i="9" l="1"/>
  <c r="G1986" i="9"/>
  <c r="H1986" i="9" l="1"/>
  <c r="I1986" i="9" s="1"/>
  <c r="L1987" i="9"/>
  <c r="B1987" i="9" l="1"/>
  <c r="O1987" i="9"/>
  <c r="E1987" i="9" s="1"/>
  <c r="M1987" i="9"/>
  <c r="N1987" i="9" l="1"/>
  <c r="C1987" i="9"/>
  <c r="D1987" i="9" l="1"/>
  <c r="P1987" i="9"/>
  <c r="Q1987" i="9" l="1"/>
  <c r="F1987" i="9"/>
  <c r="R1987" i="9" l="1"/>
  <c r="G1987" i="9"/>
  <c r="H1987" i="9" l="1"/>
  <c r="I1987" i="9" s="1"/>
  <c r="L1988" i="9"/>
  <c r="B1988" i="9" l="1"/>
  <c r="M1988" i="9"/>
  <c r="O1988" i="9"/>
  <c r="E1988" i="9" s="1"/>
  <c r="N1988" i="9" l="1"/>
  <c r="C1988" i="9"/>
  <c r="D1988" i="9" l="1"/>
  <c r="P1988" i="9"/>
  <c r="F1988" i="9" l="1"/>
  <c r="Q1988" i="9"/>
  <c r="R1988" i="9" l="1"/>
  <c r="G1988" i="9"/>
  <c r="H1988" i="9" l="1"/>
  <c r="I1988" i="9" s="1"/>
  <c r="L1989" i="9"/>
  <c r="B1989" i="9" l="1"/>
  <c r="O1989" i="9"/>
  <c r="E1989" i="9" s="1"/>
  <c r="M1989" i="9"/>
  <c r="N1989" i="9" l="1"/>
  <c r="C1989" i="9"/>
  <c r="D1989" i="9" l="1"/>
  <c r="P1989" i="9"/>
  <c r="Q1989" i="9" l="1"/>
  <c r="F1989" i="9"/>
  <c r="R1989" i="9" l="1"/>
  <c r="G1989" i="9"/>
  <c r="H1989" i="9" l="1"/>
  <c r="I1989" i="9" s="1"/>
  <c r="L1990" i="9"/>
  <c r="B1990" i="9" l="1"/>
  <c r="O1990" i="9"/>
  <c r="E1990" i="9" s="1"/>
  <c r="M1990" i="9"/>
  <c r="N1990" i="9" l="1"/>
  <c r="C1990" i="9"/>
  <c r="D1990" i="9" l="1"/>
  <c r="P1990" i="9"/>
  <c r="F1990" i="9" l="1"/>
  <c r="Q1990" i="9"/>
  <c r="R1990" i="9" l="1"/>
  <c r="G1990" i="9"/>
  <c r="H1990" i="9" l="1"/>
  <c r="I1990" i="9" s="1"/>
  <c r="L1991" i="9"/>
  <c r="B1991" i="9" l="1"/>
  <c r="M1991" i="9"/>
  <c r="O1991" i="9"/>
  <c r="E1991" i="9" s="1"/>
  <c r="N1991" i="9" l="1"/>
  <c r="C1991" i="9"/>
  <c r="D1991" i="9" l="1"/>
  <c r="P1991" i="9"/>
  <c r="Q1991" i="9" l="1"/>
  <c r="F1991" i="9"/>
  <c r="R1991" i="9" l="1"/>
  <c r="G1991" i="9"/>
  <c r="H1991" i="9" l="1"/>
  <c r="I1991" i="9" s="1"/>
  <c r="L1992" i="9"/>
  <c r="B1992" i="9" l="1"/>
  <c r="O1992" i="9"/>
  <c r="E1992" i="9" s="1"/>
  <c r="M1992" i="9"/>
  <c r="N1992" i="9" l="1"/>
  <c r="C1992" i="9"/>
  <c r="D1992" i="9" l="1"/>
  <c r="P1992" i="9"/>
  <c r="F1992" i="9" l="1"/>
  <c r="Q1992" i="9"/>
  <c r="R1992" i="9" l="1"/>
  <c r="G1992" i="9"/>
  <c r="H1992" i="9" l="1"/>
  <c r="I1992" i="9" s="1"/>
  <c r="L1993" i="9"/>
  <c r="B1993" i="9" l="1"/>
  <c r="O1993" i="9"/>
  <c r="E1993" i="9" s="1"/>
  <c r="M1993" i="9"/>
  <c r="N1993" i="9" l="1"/>
  <c r="C1993" i="9"/>
  <c r="D1993" i="9" l="1"/>
  <c r="P1993" i="9"/>
  <c r="Q1993" i="9" l="1"/>
  <c r="F1993" i="9"/>
  <c r="R1993" i="9" l="1"/>
  <c r="G1993" i="9"/>
  <c r="H1993" i="9" l="1"/>
  <c r="I1993" i="9" s="1"/>
  <c r="L1994" i="9"/>
  <c r="B1994" i="9" l="1"/>
  <c r="O1994" i="9"/>
  <c r="E1994" i="9" s="1"/>
  <c r="M1994" i="9"/>
  <c r="N1994" i="9" l="1"/>
  <c r="C1994" i="9"/>
  <c r="D1994" i="9" l="1"/>
  <c r="P1994" i="9"/>
  <c r="F1994" i="9" l="1"/>
  <c r="Q1994" i="9"/>
  <c r="R1994" i="9" l="1"/>
  <c r="G1994" i="9"/>
  <c r="H1994" i="9" l="1"/>
  <c r="I1994" i="9" s="1"/>
  <c r="L1995" i="9"/>
  <c r="B1995" i="9" l="1"/>
  <c r="O1995" i="9"/>
  <c r="E1995" i="9" s="1"/>
  <c r="M1995" i="9"/>
  <c r="N1995" i="9" l="1"/>
  <c r="C1995" i="9"/>
  <c r="D1995" i="9" l="1"/>
  <c r="P1995" i="9"/>
  <c r="Q1995" i="9" l="1"/>
  <c r="F1995" i="9"/>
  <c r="R1995" i="9" l="1"/>
  <c r="G1995" i="9"/>
  <c r="H1995" i="9" l="1"/>
  <c r="I1995" i="9" s="1"/>
  <c r="L1996" i="9"/>
  <c r="B1996" i="9" l="1"/>
  <c r="O1996" i="9"/>
  <c r="E1996" i="9" s="1"/>
  <c r="M1996" i="9"/>
  <c r="N1996" i="9" l="1"/>
  <c r="C1996" i="9"/>
  <c r="D1996" i="9" l="1"/>
  <c r="P1996" i="9"/>
  <c r="F1996" i="9" l="1"/>
  <c r="Q1996" i="9"/>
  <c r="R1996" i="9" l="1"/>
  <c r="G1996" i="9"/>
  <c r="H1996" i="9" l="1"/>
  <c r="I1996" i="9" s="1"/>
  <c r="L1997" i="9"/>
  <c r="B1997" i="9" l="1"/>
  <c r="O1997" i="9"/>
  <c r="E1997" i="9" s="1"/>
  <c r="M1997" i="9"/>
  <c r="N1997" i="9" l="1"/>
  <c r="C1997" i="9"/>
  <c r="D1997" i="9" l="1"/>
  <c r="P1997" i="9"/>
  <c r="Q1997" i="9" l="1"/>
  <c r="F1997" i="9"/>
  <c r="R1997" i="9" l="1"/>
  <c r="G1997" i="9"/>
  <c r="H1997" i="9" l="1"/>
  <c r="I1997" i="9" s="1"/>
  <c r="L1998" i="9"/>
  <c r="B1998" i="9" l="1"/>
  <c r="O1998" i="9"/>
  <c r="E1998" i="9" s="1"/>
  <c r="M1998" i="9"/>
  <c r="N1998" i="9" l="1"/>
  <c r="C1998" i="9"/>
  <c r="D1998" i="9" l="1"/>
  <c r="P1998" i="9"/>
  <c r="F1998" i="9" l="1"/>
  <c r="Q1998" i="9"/>
  <c r="R1998" i="9" l="1"/>
  <c r="G1998" i="9"/>
  <c r="H1998" i="9" l="1"/>
  <c r="I1998" i="9" s="1"/>
  <c r="L1999" i="9"/>
  <c r="B1999" i="9" l="1"/>
  <c r="O1999" i="9"/>
  <c r="E1999" i="9" s="1"/>
  <c r="M1999" i="9"/>
  <c r="N1999" i="9" l="1"/>
  <c r="C1999" i="9"/>
  <c r="D1999" i="9" l="1"/>
  <c r="P1999" i="9"/>
  <c r="Q1999" i="9" l="1"/>
  <c r="F1999" i="9"/>
  <c r="R1999" i="9" l="1"/>
  <c r="G1999" i="9"/>
  <c r="H1999" i="9" l="1"/>
  <c r="I1999" i="9" s="1"/>
  <c r="L2000" i="9"/>
  <c r="B2000" i="9" l="1"/>
  <c r="O2000" i="9"/>
  <c r="E2000" i="9" s="1"/>
  <c r="M2000" i="9"/>
  <c r="N2000" i="9" l="1"/>
  <c r="C2000" i="9"/>
  <c r="D2000" i="9" l="1"/>
  <c r="P2000" i="9"/>
  <c r="F2000" i="9" l="1"/>
  <c r="Q2000" i="9"/>
  <c r="R2000" i="9" l="1"/>
  <c r="G2000" i="9"/>
  <c r="H2000" i="9" l="1"/>
  <c r="I2000" i="9" s="1"/>
  <c r="L2001" i="9"/>
  <c r="B2001" i="9" l="1"/>
  <c r="O2001" i="9"/>
  <c r="E2001" i="9" s="1"/>
  <c r="M2001" i="9"/>
  <c r="N2001" i="9" l="1"/>
  <c r="C2001" i="9"/>
  <c r="D2001" i="9" l="1"/>
  <c r="P2001" i="9"/>
  <c r="Q2001" i="9" l="1"/>
  <c r="F2001" i="9"/>
  <c r="R2001" i="9" l="1"/>
  <c r="G2001" i="9"/>
  <c r="H2001" i="9" l="1"/>
  <c r="I2001" i="9" s="1"/>
  <c r="L2002" i="9"/>
  <c r="B2002" i="9" l="1"/>
  <c r="O2002" i="9"/>
  <c r="E2002" i="9" s="1"/>
  <c r="M2002" i="9"/>
  <c r="C2002" i="9" l="1"/>
  <c r="N2002" i="9"/>
  <c r="P2002" i="9" l="1"/>
  <c r="D2002" i="9"/>
  <c r="Q2002" i="9" l="1"/>
  <c r="F2002" i="9"/>
  <c r="G2002" i="9" l="1"/>
  <c r="R2002" i="9"/>
  <c r="H2002" i="9" l="1"/>
  <c r="I2002" i="9" s="1"/>
  <c r="L2003" i="9"/>
  <c r="B2003" i="9" l="1"/>
  <c r="O2003" i="9"/>
  <c r="E2003" i="9" s="1"/>
  <c r="M2003" i="9"/>
  <c r="N2003" i="9" l="1"/>
  <c r="C2003" i="9"/>
  <c r="D2003" i="9" l="1"/>
  <c r="P2003" i="9"/>
  <c r="Q2003" i="9" l="1"/>
  <c r="F2003" i="9"/>
  <c r="R2003" i="9" l="1"/>
  <c r="G2003" i="9"/>
  <c r="H2003" i="9" l="1"/>
  <c r="I2003" i="9" s="1"/>
  <c r="L2004" i="9"/>
  <c r="B2004" i="9" l="1"/>
  <c r="O2004" i="9"/>
  <c r="E2004" i="9" s="1"/>
  <c r="M2004" i="9"/>
  <c r="N2004" i="9" l="1"/>
  <c r="C2004" i="9"/>
  <c r="D2004" i="9" l="1"/>
  <c r="P2004" i="9"/>
  <c r="F2004" i="9" l="1"/>
  <c r="Q2004" i="9"/>
  <c r="R2004" i="9" l="1"/>
  <c r="G2004" i="9"/>
  <c r="H2004" i="9" l="1"/>
  <c r="I2004" i="9" s="1"/>
  <c r="L2005" i="9"/>
  <c r="B2005" i="9" l="1"/>
  <c r="O2005" i="9"/>
  <c r="E2005" i="9" s="1"/>
  <c r="M2005" i="9"/>
  <c r="N2005" i="9" l="1"/>
  <c r="C2005" i="9"/>
  <c r="D2005" i="9" l="1"/>
  <c r="P2005" i="9"/>
  <c r="Q2005" i="9" l="1"/>
  <c r="F2005" i="9"/>
  <c r="R2005" i="9" l="1"/>
  <c r="G2005" i="9"/>
  <c r="H2005" i="9" l="1"/>
  <c r="I2005" i="9" s="1"/>
  <c r="L2006" i="9"/>
  <c r="B2006" i="9" l="1"/>
  <c r="O2006" i="9"/>
  <c r="E2006" i="9" s="1"/>
  <c r="M2006" i="9"/>
  <c r="N2006" i="9" l="1"/>
  <c r="C2006" i="9"/>
  <c r="D2006" i="9" l="1"/>
  <c r="P2006" i="9"/>
  <c r="F2006" i="9" l="1"/>
  <c r="Q2006" i="9"/>
  <c r="R2006" i="9" l="1"/>
  <c r="G2006" i="9"/>
  <c r="H2006" i="9" l="1"/>
  <c r="I2006" i="9" s="1"/>
  <c r="L2007" i="9"/>
  <c r="B2007" i="9" l="1"/>
  <c r="O2007" i="9"/>
  <c r="E2007" i="9" s="1"/>
  <c r="M2007" i="9"/>
  <c r="N2007" i="9" l="1"/>
  <c r="C2007" i="9"/>
  <c r="D2007" i="9" l="1"/>
  <c r="P2007" i="9"/>
  <c r="Q2007" i="9" l="1"/>
  <c r="F2007" i="9"/>
  <c r="R2007" i="9" l="1"/>
  <c r="G2007" i="9"/>
  <c r="H2007" i="9" l="1"/>
  <c r="I2007" i="9" s="1"/>
  <c r="L2008" i="9"/>
  <c r="B2008" i="9" l="1"/>
  <c r="O2008" i="9"/>
  <c r="E2008" i="9" s="1"/>
  <c r="M2008" i="9"/>
  <c r="N2008" i="9" l="1"/>
  <c r="C2008" i="9"/>
  <c r="D2008" i="9" l="1"/>
  <c r="P2008" i="9"/>
  <c r="F2008" i="9" l="1"/>
  <c r="Q2008" i="9"/>
  <c r="R2008" i="9" l="1"/>
  <c r="G2008" i="9"/>
  <c r="H2008" i="9" l="1"/>
  <c r="I2008" i="9" s="1"/>
  <c r="L2009" i="9"/>
  <c r="B2009" i="9" l="1"/>
  <c r="O2009" i="9"/>
  <c r="E2009" i="9" s="1"/>
  <c r="M2009" i="9"/>
  <c r="N2009" i="9" l="1"/>
  <c r="C2009" i="9"/>
  <c r="D2009" i="9" l="1"/>
  <c r="P2009" i="9"/>
  <c r="Q2009" i="9" l="1"/>
  <c r="F2009" i="9"/>
  <c r="R2009" i="9" l="1"/>
  <c r="G2009" i="9"/>
  <c r="H2009" i="9" l="1"/>
  <c r="I2009" i="9" s="1"/>
  <c r="L2010" i="9"/>
  <c r="B2010" i="9" l="1"/>
  <c r="O2010" i="9"/>
  <c r="E2010" i="9" s="1"/>
  <c r="M2010" i="9"/>
  <c r="N2010" i="9" l="1"/>
  <c r="C2010" i="9"/>
  <c r="D2010" i="9" l="1"/>
  <c r="P2010" i="9"/>
  <c r="F2010" i="9" l="1"/>
  <c r="Q2010" i="9"/>
  <c r="R2010" i="9" l="1"/>
  <c r="G2010" i="9"/>
  <c r="H2010" i="9" l="1"/>
  <c r="I2010" i="9" s="1"/>
  <c r="L2011" i="9"/>
  <c r="B2011" i="9" l="1"/>
  <c r="O2011" i="9"/>
  <c r="E2011" i="9" s="1"/>
  <c r="M2011" i="9"/>
  <c r="N2011" i="9" l="1"/>
  <c r="C2011" i="9"/>
  <c r="D2011" i="9" l="1"/>
  <c r="P2011" i="9"/>
  <c r="Q2011" i="9" l="1"/>
  <c r="F2011" i="9"/>
  <c r="R2011" i="9" l="1"/>
  <c r="G2011" i="9"/>
  <c r="H2011" i="9" l="1"/>
  <c r="I2011" i="9" s="1"/>
  <c r="L2012" i="9"/>
  <c r="B2012" i="9" l="1"/>
  <c r="O2012" i="9"/>
  <c r="E2012" i="9" s="1"/>
  <c r="M2012" i="9"/>
  <c r="N2012" i="9" l="1"/>
  <c r="C2012" i="9"/>
  <c r="D2012" i="9" l="1"/>
  <c r="P2012" i="9"/>
  <c r="F2012" i="9" l="1"/>
  <c r="Q2012" i="9"/>
  <c r="R2012" i="9" l="1"/>
  <c r="G2012" i="9"/>
  <c r="H2012" i="9" l="1"/>
  <c r="I2012" i="9" s="1"/>
  <c r="L2013" i="9"/>
  <c r="B2013" i="9" l="1"/>
  <c r="O2013" i="9"/>
  <c r="E2013" i="9" s="1"/>
  <c r="M2013" i="9"/>
  <c r="N2013" i="9" l="1"/>
  <c r="C2013" i="9"/>
  <c r="D2013" i="9" l="1"/>
  <c r="P2013" i="9"/>
  <c r="Q2013" i="9" l="1"/>
  <c r="F2013" i="9"/>
  <c r="R2013" i="9" l="1"/>
  <c r="G2013" i="9"/>
  <c r="H2013" i="9" l="1"/>
  <c r="I2013" i="9" s="1"/>
  <c r="L2014" i="9"/>
  <c r="B2014" i="9" l="1"/>
  <c r="M2014" i="9"/>
  <c r="O2014" i="9"/>
  <c r="E2014" i="9" s="1"/>
  <c r="N2014" i="9" l="1"/>
  <c r="C2014" i="9"/>
  <c r="D2014" i="9" l="1"/>
  <c r="P2014" i="9"/>
  <c r="F2014" i="9" l="1"/>
  <c r="Q2014" i="9"/>
  <c r="R2014" i="9" l="1"/>
  <c r="G2014" i="9"/>
  <c r="H2014" i="9" l="1"/>
  <c r="I2014" i="9" s="1"/>
  <c r="L2015" i="9"/>
  <c r="B2015" i="9" l="1"/>
  <c r="O2015" i="9"/>
  <c r="E2015" i="9" s="1"/>
  <c r="M2015" i="9"/>
  <c r="N2015" i="9" l="1"/>
  <c r="C2015" i="9"/>
  <c r="D2015" i="9" l="1"/>
  <c r="P2015" i="9"/>
  <c r="Q2015" i="9" l="1"/>
  <c r="F2015" i="9"/>
  <c r="R2015" i="9" l="1"/>
  <c r="G2015" i="9"/>
  <c r="H2015" i="9" l="1"/>
  <c r="I2015" i="9" s="1"/>
  <c r="L2016" i="9"/>
  <c r="B2016" i="9" l="1"/>
  <c r="O2016" i="9"/>
  <c r="E2016" i="9" s="1"/>
  <c r="M2016" i="9"/>
  <c r="N2016" i="9" l="1"/>
  <c r="C2016" i="9"/>
  <c r="D2016" i="9" l="1"/>
  <c r="P2016" i="9"/>
  <c r="F2016" i="9" l="1"/>
  <c r="Q2016" i="9"/>
  <c r="R2016" i="9" l="1"/>
  <c r="G2016" i="9"/>
  <c r="H2016" i="9" l="1"/>
  <c r="I2016" i="9" s="1"/>
  <c r="L2017" i="9"/>
  <c r="B2017" i="9" l="1"/>
  <c r="O2017" i="9"/>
  <c r="E2017" i="9" s="1"/>
  <c r="M2017" i="9"/>
  <c r="N2017" i="9" l="1"/>
  <c r="C2017" i="9"/>
  <c r="D2017" i="9" l="1"/>
  <c r="P2017" i="9"/>
  <c r="Q2017" i="9" l="1"/>
  <c r="F2017" i="9"/>
  <c r="R2017" i="9" l="1"/>
  <c r="G2017" i="9"/>
  <c r="H2017" i="9" l="1"/>
  <c r="I2017" i="9" s="1"/>
  <c r="L2018" i="9"/>
  <c r="B2018" i="9" l="1"/>
  <c r="O2018" i="9"/>
  <c r="E2018" i="9" s="1"/>
  <c r="M2018" i="9"/>
  <c r="N2018" i="9" l="1"/>
  <c r="C2018" i="9"/>
  <c r="D2018" i="9" l="1"/>
  <c r="P2018" i="9"/>
  <c r="F2018" i="9" l="1"/>
  <c r="Q2018" i="9"/>
  <c r="R2018" i="9" l="1"/>
  <c r="G2018" i="9"/>
  <c r="H2018" i="9" l="1"/>
  <c r="I2018" i="9" s="1"/>
  <c r="L2019" i="9"/>
  <c r="B2019" i="9" l="1"/>
  <c r="M2019" i="9"/>
  <c r="O2019" i="9"/>
  <c r="E2019" i="9" s="1"/>
  <c r="N2019" i="9" l="1"/>
  <c r="C2019" i="9"/>
  <c r="D2019" i="9" l="1"/>
  <c r="P2019" i="9"/>
  <c r="Q2019" i="9" l="1"/>
  <c r="F2019" i="9"/>
  <c r="R2019" i="9" l="1"/>
  <c r="G2019" i="9"/>
  <c r="H2019" i="9" l="1"/>
  <c r="I2019" i="9" s="1"/>
  <c r="L2020" i="9"/>
  <c r="B2020" i="9" l="1"/>
  <c r="M2020" i="9"/>
  <c r="O2020" i="9"/>
  <c r="E2020" i="9" s="1"/>
  <c r="N2020" i="9" l="1"/>
  <c r="C2020" i="9"/>
  <c r="D2020" i="9" l="1"/>
  <c r="P2020" i="9"/>
  <c r="F2020" i="9" l="1"/>
  <c r="Q2020" i="9"/>
  <c r="R2020" i="9" l="1"/>
  <c r="G2020" i="9"/>
  <c r="H2020" i="9" l="1"/>
  <c r="I2020" i="9" s="1"/>
  <c r="L2021" i="9"/>
  <c r="B2021" i="9" l="1"/>
  <c r="M2021" i="9"/>
  <c r="O2021" i="9"/>
  <c r="E2021" i="9" s="1"/>
  <c r="N2021" i="9" l="1"/>
  <c r="C2021" i="9"/>
  <c r="D2021" i="9" l="1"/>
  <c r="P2021" i="9"/>
  <c r="Q2021" i="9" l="1"/>
  <c r="F2021" i="9"/>
  <c r="R2021" i="9" l="1"/>
  <c r="G2021" i="9"/>
  <c r="H2021" i="9" l="1"/>
  <c r="I2021" i="9" s="1"/>
  <c r="L2022" i="9"/>
  <c r="B2022" i="9" l="1"/>
  <c r="O2022" i="9"/>
  <c r="E2022" i="9" s="1"/>
  <c r="M2022" i="9"/>
  <c r="N2022" i="9" l="1"/>
  <c r="C2022" i="9"/>
  <c r="D2022" i="9" l="1"/>
  <c r="P2022" i="9"/>
  <c r="F2022" i="9" l="1"/>
  <c r="Q2022" i="9"/>
  <c r="R2022" i="9" l="1"/>
  <c r="G2022" i="9"/>
  <c r="H2022" i="9" l="1"/>
  <c r="I2022" i="9" s="1"/>
  <c r="L2023" i="9"/>
  <c r="B2023" i="9" l="1"/>
  <c r="O2023" i="9"/>
  <c r="E2023" i="9" s="1"/>
  <c r="M2023" i="9"/>
  <c r="N2023" i="9" l="1"/>
  <c r="C2023" i="9"/>
  <c r="D2023" i="9" l="1"/>
  <c r="P2023" i="9"/>
  <c r="Q2023" i="9" l="1"/>
  <c r="F2023" i="9"/>
  <c r="R2023" i="9" l="1"/>
  <c r="G2023" i="9"/>
  <c r="H2023" i="9" l="1"/>
  <c r="I2023" i="9" s="1"/>
  <c r="L2024" i="9"/>
  <c r="B2024" i="9" l="1"/>
  <c r="M2024" i="9"/>
  <c r="O2024" i="9"/>
  <c r="E2024" i="9" s="1"/>
  <c r="N2024" i="9" l="1"/>
  <c r="C2024" i="9"/>
  <c r="D2024" i="9" l="1"/>
  <c r="P2024" i="9"/>
  <c r="F2024" i="9" l="1"/>
  <c r="Q2024" i="9"/>
  <c r="R2024" i="9" l="1"/>
  <c r="G2024" i="9"/>
  <c r="H2024" i="9" l="1"/>
  <c r="I2024" i="9" s="1"/>
  <c r="L2025" i="9"/>
  <c r="B2025" i="9" l="1"/>
  <c r="O2025" i="9"/>
  <c r="E2025" i="9" s="1"/>
  <c r="M2025" i="9"/>
  <c r="N2025" i="9" l="1"/>
  <c r="C2025" i="9"/>
  <c r="D2025" i="9" l="1"/>
  <c r="P2025" i="9"/>
  <c r="Q2025" i="9" l="1"/>
  <c r="F2025" i="9"/>
  <c r="R2025" i="9" l="1"/>
  <c r="G2025" i="9"/>
  <c r="H2025" i="9" l="1"/>
  <c r="I2025" i="9" s="1"/>
  <c r="L2026" i="9"/>
  <c r="B2026" i="9" l="1"/>
  <c r="O2026" i="9"/>
  <c r="E2026" i="9" s="1"/>
  <c r="M2026" i="9"/>
  <c r="N2026" i="9" l="1"/>
  <c r="C2026" i="9"/>
  <c r="D2026" i="9" l="1"/>
  <c r="P2026" i="9"/>
  <c r="F2026" i="9" l="1"/>
  <c r="Q2026" i="9"/>
  <c r="R2026" i="9" l="1"/>
  <c r="G2026" i="9"/>
  <c r="H2026" i="9" l="1"/>
  <c r="I2026" i="9" s="1"/>
  <c r="L2027" i="9"/>
  <c r="B2027" i="9" l="1"/>
  <c r="M2027" i="9"/>
  <c r="O2027" i="9"/>
  <c r="E2027" i="9" s="1"/>
  <c r="N2027" i="9" l="1"/>
  <c r="C2027" i="9"/>
  <c r="D2027" i="9" l="1"/>
  <c r="P2027" i="9"/>
  <c r="Q2027" i="9" l="1"/>
  <c r="F2027" i="9"/>
  <c r="R2027" i="9" l="1"/>
  <c r="G2027" i="9"/>
  <c r="H2027" i="9" l="1"/>
  <c r="I2027" i="9" s="1"/>
  <c r="L2028" i="9"/>
  <c r="B2028" i="9" l="1"/>
  <c r="O2028" i="9"/>
  <c r="E2028" i="9" s="1"/>
  <c r="M2028" i="9"/>
  <c r="N2028" i="9" l="1"/>
  <c r="C2028" i="9"/>
  <c r="D2028" i="9" l="1"/>
  <c r="P2028" i="9"/>
  <c r="F2028" i="9" l="1"/>
  <c r="Q2028" i="9"/>
  <c r="R2028" i="9" l="1"/>
  <c r="G2028" i="9"/>
  <c r="H2028" i="9" l="1"/>
  <c r="I2028" i="9" s="1"/>
  <c r="L2029" i="9"/>
  <c r="B2029" i="9" l="1"/>
  <c r="O2029" i="9"/>
  <c r="E2029" i="9" s="1"/>
  <c r="M2029" i="9"/>
  <c r="N2029" i="9" l="1"/>
  <c r="C2029" i="9"/>
  <c r="D2029" i="9" l="1"/>
  <c r="P2029" i="9"/>
  <c r="Q2029" i="9" l="1"/>
  <c r="F2029" i="9"/>
  <c r="R2029" i="9" l="1"/>
  <c r="G2029" i="9"/>
  <c r="H2029" i="9" l="1"/>
  <c r="I2029" i="9" s="1"/>
  <c r="L2030" i="9"/>
  <c r="B2030" i="9" l="1"/>
  <c r="M2030" i="9"/>
  <c r="O2030" i="9"/>
  <c r="E2030" i="9" s="1"/>
  <c r="N2030" i="9" l="1"/>
  <c r="C2030" i="9"/>
  <c r="D2030" i="9" l="1"/>
  <c r="P2030" i="9"/>
  <c r="F2030" i="9" l="1"/>
  <c r="Q2030" i="9"/>
  <c r="R2030" i="9" l="1"/>
  <c r="G2030" i="9"/>
  <c r="H2030" i="9" l="1"/>
  <c r="I2030" i="9" s="1"/>
  <c r="L2031" i="9"/>
  <c r="B2031" i="9" l="1"/>
  <c r="M2031" i="9"/>
  <c r="O2031" i="9"/>
  <c r="E2031" i="9" s="1"/>
  <c r="N2031" i="9" l="1"/>
  <c r="C2031" i="9"/>
  <c r="D2031" i="9" l="1"/>
  <c r="P2031" i="9"/>
  <c r="Q2031" i="9" l="1"/>
  <c r="F2031" i="9"/>
  <c r="R2031" i="9" l="1"/>
  <c r="H2031" i="9" s="1"/>
  <c r="I2031" i="9" s="1"/>
  <c r="G2031" i="9"/>
  <c r="J18" i="11" l="1"/>
  <c r="M18" i="11" l="1"/>
  <c r="N18" i="11" s="1"/>
  <c r="O18" i="11" s="1"/>
  <c r="P18" i="11" s="1"/>
  <c r="C19" i="11" l="1"/>
  <c r="D19" i="11"/>
  <c r="E19" i="11" l="1"/>
  <c r="F19" i="11" s="1"/>
  <c r="B19" i="11"/>
  <c r="I19" i="11"/>
  <c r="Q19" i="11" l="1"/>
  <c r="G19" i="11"/>
  <c r="H20" i="11"/>
  <c r="J19" i="11" l="1"/>
  <c r="M19" i="11" l="1"/>
  <c r="N19" i="11" s="1"/>
  <c r="O19" i="11" s="1"/>
  <c r="P19" i="11" s="1"/>
  <c r="D20" i="11" s="1"/>
  <c r="C20" i="11" l="1"/>
  <c r="B20" i="11" s="1"/>
  <c r="E20" i="11" l="1"/>
  <c r="F20" i="11"/>
  <c r="I20" i="11" s="1"/>
  <c r="Q20" i="11" l="1"/>
  <c r="G20" i="11"/>
  <c r="H21" i="11"/>
  <c r="J20" i="11" l="1"/>
  <c r="L20" i="11"/>
  <c r="L21" i="11" l="1"/>
  <c r="M20" i="11"/>
  <c r="N20" i="11" s="1"/>
  <c r="O20" i="11" s="1"/>
  <c r="P20" i="11" s="1"/>
  <c r="D21" i="11" s="1"/>
  <c r="C21" i="11" l="1"/>
  <c r="B21" i="11" s="1"/>
  <c r="E21" i="11" l="1"/>
  <c r="F21" i="11" s="1"/>
  <c r="I21" i="11"/>
  <c r="Q21" i="11" l="1"/>
  <c r="J21" i="11"/>
  <c r="G21" i="11"/>
  <c r="H22" i="11"/>
  <c r="M21" i="11" l="1"/>
  <c r="N21" i="11" s="1"/>
  <c r="O21" i="11" s="1"/>
  <c r="P21" i="11" l="1"/>
  <c r="D22" i="11" s="1"/>
  <c r="C22" i="11"/>
  <c r="B22" i="11" l="1"/>
  <c r="E22" i="11"/>
  <c r="F22" i="11"/>
  <c r="I22" i="11" s="1"/>
  <c r="Q22" i="11" l="1"/>
  <c r="G22" i="11"/>
  <c r="H23" i="11"/>
  <c r="J22" i="11" l="1"/>
  <c r="L22" i="11"/>
  <c r="M22" i="11" l="1"/>
  <c r="N22" i="11" s="1"/>
  <c r="O22" i="11" s="1"/>
  <c r="P22" i="11" s="1"/>
  <c r="D23" i="11" s="1"/>
  <c r="C23" i="11" l="1"/>
  <c r="B23" i="11" s="1"/>
  <c r="E23" i="11" l="1"/>
  <c r="L23" i="11"/>
  <c r="F23" i="11"/>
  <c r="I23" i="11" s="1"/>
  <c r="Q23" i="11" l="1"/>
  <c r="J23" i="11"/>
  <c r="G23" i="11"/>
  <c r="H24" i="11"/>
  <c r="M23" i="11" l="1"/>
  <c r="N23" i="11" s="1"/>
  <c r="O23" i="11" s="1"/>
  <c r="P23" i="11" s="1"/>
  <c r="D24" i="11" s="1"/>
  <c r="C24" i="11" l="1"/>
  <c r="B24" i="11" s="1"/>
  <c r="E24" i="11" l="1"/>
  <c r="F24" i="11"/>
  <c r="I24" i="11" s="1"/>
  <c r="Q24" i="11" l="1"/>
  <c r="G24" i="11"/>
  <c r="J24" i="11"/>
  <c r="L24" i="11"/>
  <c r="H25" i="11"/>
  <c r="M24" i="11" l="1"/>
  <c r="N24" i="11" s="1"/>
  <c r="O24" i="11" s="1"/>
  <c r="L25" i="11" l="1"/>
  <c r="C25" i="11"/>
  <c r="E25" i="11" s="1"/>
  <c r="F25" i="11" s="1"/>
  <c r="P24" i="11"/>
  <c r="D25" i="11" s="1"/>
  <c r="I25" i="11"/>
  <c r="B25" i="11" l="1"/>
  <c r="Q25" i="11"/>
  <c r="J25" i="11"/>
  <c r="G25" i="11"/>
  <c r="H26" i="11"/>
  <c r="M25" i="11" l="1"/>
  <c r="N25" i="11" s="1"/>
  <c r="O25" i="11" s="1"/>
  <c r="L26" i="11" l="1"/>
  <c r="C26" i="11"/>
  <c r="P25" i="11"/>
  <c r="D26" i="11" s="1"/>
  <c r="B26" i="11" l="1"/>
  <c r="E26" i="11"/>
  <c r="F26" i="11" s="1"/>
  <c r="I26" i="11"/>
  <c r="Q26" i="11" l="1"/>
  <c r="J26" i="11"/>
  <c r="G26" i="11"/>
  <c r="H27" i="11"/>
  <c r="M26" i="11" l="1"/>
  <c r="N26" i="11" s="1"/>
  <c r="O26" i="11" s="1"/>
  <c r="L27" i="11" l="1"/>
  <c r="C27" i="11"/>
  <c r="P26" i="11"/>
  <c r="D27" i="11" s="1"/>
  <c r="B27" i="11" l="1"/>
  <c r="E27" i="11"/>
  <c r="F27" i="11" s="1"/>
  <c r="I27" i="11"/>
  <c r="Q27" i="11" l="1"/>
  <c r="J27" i="11"/>
  <c r="G27" i="11"/>
  <c r="H28" i="11"/>
  <c r="M27" i="11" l="1"/>
  <c r="N27" i="11" s="1"/>
  <c r="O27" i="11" s="1"/>
  <c r="P27" i="11" l="1"/>
  <c r="D28" i="11" s="1"/>
  <c r="C28" i="11"/>
  <c r="B28" i="11" l="1"/>
  <c r="E28" i="11"/>
  <c r="F28" i="11" s="1"/>
  <c r="L28" i="11"/>
  <c r="I28" i="11"/>
  <c r="Q28" i="11" l="1"/>
  <c r="J28" i="11"/>
  <c r="G28" i="11"/>
  <c r="H29" i="11"/>
  <c r="L29" i="11" l="1"/>
  <c r="M28" i="11"/>
  <c r="N28" i="11" s="1"/>
  <c r="O28" i="11" s="1"/>
  <c r="P28" i="11" s="1"/>
  <c r="D29" i="11" s="1"/>
  <c r="C29" i="11" l="1"/>
  <c r="B29" i="11" s="1"/>
  <c r="E29" i="11" l="1"/>
  <c r="F29" i="11" s="1"/>
  <c r="I29" i="11"/>
  <c r="Q29" i="11" l="1"/>
  <c r="G29" i="11"/>
  <c r="J29" i="11"/>
  <c r="M29" i="11" s="1"/>
  <c r="N29" i="11" s="1"/>
  <c r="O29" i="11" s="1"/>
  <c r="P29" i="11" s="1"/>
  <c r="D30" i="11" s="1"/>
  <c r="H30" i="11"/>
  <c r="C30" i="11" l="1"/>
  <c r="E30" i="11" s="1"/>
  <c r="B30" i="11" l="1"/>
  <c r="L30" i="11"/>
  <c r="F30" i="11"/>
  <c r="I30" i="11"/>
  <c r="Q30" i="11" l="1"/>
  <c r="G30" i="11"/>
  <c r="J30" i="11"/>
  <c r="M30" i="11" s="1"/>
  <c r="N30" i="11" s="1"/>
  <c r="O30" i="11" s="1"/>
  <c r="H31" i="11"/>
  <c r="P30" i="11" l="1"/>
  <c r="D31" i="11" s="1"/>
  <c r="C31" i="11"/>
  <c r="E31" i="11" l="1"/>
  <c r="B31" i="11"/>
  <c r="F31" i="11"/>
  <c r="I31" i="11" s="1"/>
  <c r="Q31" i="11" l="1"/>
  <c r="G31" i="11"/>
  <c r="H32" i="11"/>
  <c r="J31" i="11" l="1"/>
  <c r="L31" i="11"/>
  <c r="L32" i="11" l="1"/>
  <c r="M31" i="11"/>
  <c r="N31" i="11" s="1"/>
  <c r="O31" i="11" s="1"/>
  <c r="P31" i="11" s="1"/>
  <c r="D32" i="11" s="1"/>
  <c r="C32" i="11" l="1"/>
  <c r="E32" i="11" s="1"/>
  <c r="F32" i="11" s="1"/>
  <c r="I32" i="11"/>
  <c r="Q32" i="11" l="1"/>
  <c r="B32" i="11"/>
  <c r="J32" i="11"/>
  <c r="G32" i="11"/>
  <c r="H33" i="11"/>
  <c r="M32" i="11" l="1"/>
  <c r="N32" i="11" s="1"/>
  <c r="O32" i="11" s="1"/>
  <c r="L33" i="11" l="1"/>
  <c r="P32" i="11"/>
  <c r="D33" i="11" s="1"/>
  <c r="C33" i="11"/>
  <c r="B33" i="11" l="1"/>
  <c r="E33" i="11"/>
  <c r="F33" i="11" s="1"/>
  <c r="I33" i="11"/>
  <c r="Q33" i="11" l="1"/>
  <c r="J33" i="11"/>
  <c r="G33" i="11"/>
  <c r="H34" i="11"/>
  <c r="M33" i="11" l="1"/>
  <c r="N33" i="11" s="1"/>
  <c r="O33" i="11" s="1"/>
  <c r="P33" i="11" l="1"/>
  <c r="D34" i="11" s="1"/>
  <c r="C34" i="11"/>
  <c r="B34" i="11" l="1"/>
  <c r="E34" i="11"/>
  <c r="F34" i="11"/>
  <c r="I34" i="11" s="1"/>
  <c r="Q34" i="11" l="1"/>
  <c r="G34" i="11"/>
  <c r="H35" i="11"/>
  <c r="J34" i="11" l="1"/>
  <c r="L34" i="11"/>
  <c r="L35" i="11" l="1"/>
  <c r="M34" i="11"/>
  <c r="N34" i="11" s="1"/>
  <c r="O34" i="11" s="1"/>
  <c r="P34" i="11" s="1"/>
  <c r="D35" i="11" s="1"/>
  <c r="C35" i="11" l="1"/>
  <c r="B35" i="11" s="1"/>
  <c r="E35" i="11" l="1"/>
  <c r="F35" i="11" s="1"/>
  <c r="I35" i="11"/>
  <c r="Q35" i="11" l="1"/>
  <c r="J35" i="11"/>
  <c r="M35" i="11" s="1"/>
  <c r="N35" i="11" s="1"/>
  <c r="O35" i="11" s="1"/>
  <c r="G35" i="11"/>
  <c r="H36" i="11"/>
  <c r="P35" i="11" l="1"/>
  <c r="D36" i="11" s="1"/>
  <c r="C36" i="11"/>
  <c r="L36" i="11" l="1"/>
  <c r="B36" i="11"/>
  <c r="E36" i="11"/>
  <c r="F36" i="11" s="1"/>
  <c r="I36" i="11"/>
  <c r="Q36" i="11" l="1"/>
  <c r="J36" i="11"/>
  <c r="G36" i="11"/>
  <c r="H37" i="11"/>
  <c r="M36" i="11" l="1"/>
  <c r="N36" i="11" s="1"/>
  <c r="O36" i="11" s="1"/>
  <c r="P36" i="11" l="1"/>
  <c r="D37" i="11" s="1"/>
  <c r="C37" i="11"/>
  <c r="B37" i="11" l="1"/>
  <c r="E37" i="11"/>
  <c r="F37" i="11"/>
  <c r="I37" i="11" s="1"/>
  <c r="Q37" i="11" l="1"/>
  <c r="G37" i="11"/>
  <c r="H38" i="11"/>
  <c r="J37" i="11" l="1"/>
  <c r="L37" i="11"/>
  <c r="L38" i="11" l="1"/>
  <c r="M37" i="11"/>
  <c r="N37" i="11" s="1"/>
  <c r="O37" i="11" s="1"/>
  <c r="P37" i="11" s="1"/>
  <c r="D38" i="11" s="1"/>
  <c r="C38" i="11" l="1"/>
  <c r="B38" i="11" s="1"/>
  <c r="E38" i="11" l="1"/>
  <c r="F38" i="11" s="1"/>
  <c r="I38" i="11"/>
  <c r="Q38" i="11" l="1"/>
  <c r="G38" i="11"/>
  <c r="J38" i="11"/>
  <c r="M38" i="11" s="1"/>
  <c r="N38" i="11" s="1"/>
  <c r="O38" i="11" s="1"/>
  <c r="H39" i="11"/>
  <c r="P38" i="11" l="1"/>
  <c r="D39" i="11" s="1"/>
  <c r="C39" i="11"/>
  <c r="L39" i="11" l="1"/>
  <c r="E39" i="11"/>
  <c r="F39" i="11" s="1"/>
  <c r="B39" i="11"/>
  <c r="I39" i="11"/>
  <c r="Q39" i="11" l="1"/>
  <c r="J39" i="11"/>
  <c r="G39" i="11"/>
  <c r="H40" i="11"/>
  <c r="M39" i="11" l="1"/>
  <c r="N39" i="11" s="1"/>
  <c r="O39" i="11" s="1"/>
  <c r="P39" i="11" l="1"/>
  <c r="D40" i="11" s="1"/>
  <c r="C40" i="11"/>
  <c r="B40" i="11" l="1"/>
  <c r="E40" i="11"/>
  <c r="F40" i="11"/>
  <c r="I40" i="11" s="1"/>
  <c r="Q40" i="11" l="1"/>
  <c r="G40" i="11"/>
  <c r="H41" i="11"/>
  <c r="J40" i="11" l="1"/>
  <c r="L40" i="11"/>
  <c r="M40" i="11" l="1"/>
  <c r="N40" i="11" s="1"/>
  <c r="O40" i="11" s="1"/>
  <c r="P40" i="11" s="1"/>
  <c r="D41" i="11" s="1"/>
  <c r="C41" i="11" l="1"/>
  <c r="E41" i="11" s="1"/>
  <c r="F41" i="11"/>
  <c r="I41" i="11" s="1"/>
  <c r="Q41" i="11" l="1"/>
  <c r="B41" i="11"/>
  <c r="G41" i="11"/>
  <c r="H42" i="11"/>
  <c r="J41" i="11" l="1"/>
  <c r="L41" i="11"/>
  <c r="M41" i="11" l="1"/>
  <c r="N41" i="11" s="1"/>
  <c r="O41" i="11" s="1"/>
  <c r="P41" i="11" s="1"/>
  <c r="D42" i="11" s="1"/>
  <c r="C42" i="11" l="1"/>
  <c r="E42" i="11" s="1"/>
  <c r="F42" i="11"/>
  <c r="I42" i="11" s="1"/>
  <c r="Q42" i="11" l="1"/>
  <c r="B42" i="11"/>
  <c r="G42" i="11"/>
  <c r="H43" i="11"/>
  <c r="J42" i="11" l="1"/>
  <c r="L42" i="11"/>
  <c r="M42" i="11" l="1"/>
  <c r="N42" i="11" s="1"/>
  <c r="O42" i="11" s="1"/>
  <c r="P42" i="11" s="1"/>
  <c r="D43" i="11" s="1"/>
  <c r="C43" i="11" l="1"/>
  <c r="E43" i="11" s="1"/>
  <c r="F43" i="11"/>
  <c r="I43" i="11" s="1"/>
  <c r="Q43" i="11" l="1"/>
  <c r="B43" i="11"/>
  <c r="G43" i="11"/>
  <c r="H44" i="11"/>
  <c r="J43" i="11" l="1"/>
  <c r="L43" i="11"/>
  <c r="M43" i="11" l="1"/>
  <c r="N43" i="11" s="1"/>
  <c r="O43" i="11" s="1"/>
  <c r="P43" i="11" s="1"/>
  <c r="D44" i="11" s="1"/>
  <c r="C44" i="11" l="1"/>
  <c r="B44" i="11" l="1"/>
  <c r="E44" i="11"/>
  <c r="F44" i="11"/>
  <c r="I44" i="11" s="1"/>
  <c r="Q44" i="11" l="1"/>
  <c r="G44" i="11"/>
  <c r="H45" i="11"/>
  <c r="J44" i="11" l="1"/>
  <c r="L44" i="11"/>
  <c r="M44" i="11" l="1"/>
  <c r="N44" i="11" s="1"/>
  <c r="O44" i="11" s="1"/>
  <c r="C45" i="11" l="1"/>
  <c r="P44" i="11"/>
  <c r="D45" i="11" s="1"/>
  <c r="E45" i="11" l="1"/>
  <c r="B45" i="11"/>
  <c r="F45" i="11"/>
  <c r="I45" i="11" s="1"/>
  <c r="Q45" i="11" l="1"/>
  <c r="G45" i="11"/>
  <c r="H46" i="11"/>
  <c r="J45" i="11" l="1"/>
  <c r="L45" i="11"/>
  <c r="M45" i="11" l="1"/>
  <c r="N45" i="11" s="1"/>
  <c r="O45" i="11" s="1"/>
  <c r="P45" i="11" s="1"/>
  <c r="D46" i="11" s="1"/>
  <c r="C46" i="11" l="1"/>
  <c r="E46" i="11" s="1"/>
  <c r="F46" i="11"/>
  <c r="I46" i="11" s="1"/>
  <c r="Q46" i="11" l="1"/>
  <c r="B46" i="11"/>
  <c r="G46" i="11"/>
  <c r="J46" i="11"/>
  <c r="L46" i="11"/>
  <c r="H47" i="11"/>
  <c r="M46" i="11" l="1"/>
  <c r="N46" i="11" s="1"/>
  <c r="O46" i="11" s="1"/>
  <c r="P46" i="11" l="1"/>
  <c r="D47" i="11" s="1"/>
  <c r="C47" i="11"/>
  <c r="B47" i="11" l="1"/>
  <c r="E47" i="11"/>
  <c r="F47" i="11"/>
  <c r="I47" i="11" s="1"/>
  <c r="Q47" i="11" l="1"/>
  <c r="G47" i="11"/>
  <c r="H48" i="11"/>
  <c r="J47" i="11" l="1"/>
  <c r="L47" i="11"/>
  <c r="M47" i="11" l="1"/>
  <c r="N47" i="11" s="1"/>
  <c r="O47" i="11" s="1"/>
  <c r="C48" i="11" l="1"/>
  <c r="E48" i="11" s="1"/>
  <c r="P47" i="11"/>
  <c r="D48" i="11" s="1"/>
  <c r="L48" i="11"/>
  <c r="F48" i="11"/>
  <c r="I48" i="11" s="1"/>
  <c r="Q48" i="11" l="1"/>
  <c r="B48" i="11"/>
  <c r="J48" i="11"/>
  <c r="M48" i="11" s="1"/>
  <c r="N48" i="11" s="1"/>
  <c r="O48" i="11" s="1"/>
  <c r="P48" i="11" s="1"/>
  <c r="D49" i="11" s="1"/>
  <c r="G48" i="11"/>
  <c r="H49" i="11"/>
  <c r="C49" i="11" l="1"/>
  <c r="B49" i="11" s="1"/>
  <c r="E49" i="11" l="1"/>
  <c r="F49" i="11"/>
  <c r="I49" i="11" s="1"/>
  <c r="Q49" i="11" l="1"/>
  <c r="G49" i="11"/>
  <c r="H50" i="11"/>
  <c r="J49" i="11" l="1"/>
  <c r="L49" i="11"/>
  <c r="M49" i="11" l="1"/>
  <c r="N49" i="11" s="1"/>
  <c r="O49" i="11" s="1"/>
  <c r="P49" i="11" s="1"/>
  <c r="D50" i="11" s="1"/>
  <c r="C50" i="11" l="1"/>
  <c r="E50" i="11" s="1"/>
  <c r="F50" i="11"/>
  <c r="I50" i="11" s="1"/>
  <c r="Q50" i="11" l="1"/>
  <c r="G50" i="11"/>
  <c r="B50" i="11"/>
  <c r="H51" i="11"/>
  <c r="J50" i="11" l="1"/>
  <c r="L50" i="11"/>
  <c r="M50" i="11" l="1"/>
  <c r="N50" i="11" s="1"/>
  <c r="O50" i="11" s="1"/>
  <c r="P50" i="11" s="1"/>
  <c r="D51" i="11" s="1"/>
  <c r="C51" i="11" l="1"/>
  <c r="E51" i="11" s="1"/>
  <c r="F51" i="11"/>
  <c r="I51" i="11" s="1"/>
  <c r="Q51" i="11" l="1"/>
  <c r="G51" i="11"/>
  <c r="B51" i="11"/>
  <c r="H52" i="11"/>
  <c r="J51" i="11" l="1"/>
  <c r="L51" i="11"/>
  <c r="M51" i="11" l="1"/>
  <c r="N51" i="11" s="1"/>
  <c r="O51" i="11" s="1"/>
  <c r="P51" i="11" s="1"/>
  <c r="D52" i="11" s="1"/>
  <c r="C52" i="11" l="1"/>
  <c r="E52" i="11" s="1"/>
  <c r="F52" i="11"/>
  <c r="I52" i="11" s="1"/>
  <c r="Q52" i="11" l="1"/>
  <c r="G52" i="11"/>
  <c r="B52" i="11"/>
  <c r="J52" i="11"/>
  <c r="L52" i="11"/>
  <c r="H53" i="11"/>
  <c r="M52" i="11" l="1"/>
  <c r="N52" i="11" s="1"/>
  <c r="O52" i="11" s="1"/>
  <c r="P52" i="11" s="1"/>
  <c r="D53" i="11" s="1"/>
  <c r="C53" i="11" l="1"/>
  <c r="B53" i="11" s="1"/>
  <c r="E53" i="11" l="1"/>
  <c r="F53" i="11"/>
  <c r="I53" i="11" s="1"/>
  <c r="Q53" i="11" l="1"/>
  <c r="G53" i="11"/>
  <c r="H54" i="11"/>
  <c r="J53" i="11" l="1"/>
  <c r="L53" i="11"/>
  <c r="M53" i="11" l="1"/>
  <c r="N53" i="11" s="1"/>
  <c r="O53" i="11" s="1"/>
  <c r="P53" i="11" l="1"/>
  <c r="D54" i="11" s="1"/>
  <c r="C54" i="11"/>
  <c r="E54" i="11" l="1"/>
  <c r="B54" i="11"/>
  <c r="F54" i="11"/>
  <c r="I54" i="11" s="1"/>
  <c r="Q54" i="11" l="1"/>
  <c r="G54" i="11"/>
  <c r="H55" i="11"/>
  <c r="J54" i="11" l="1"/>
  <c r="L54" i="11"/>
  <c r="M54" i="11" l="1"/>
  <c r="N54" i="11" s="1"/>
  <c r="O54" i="11" s="1"/>
  <c r="P54" i="11" s="1"/>
  <c r="D55" i="11" s="1"/>
  <c r="C55" i="11" l="1"/>
  <c r="B55" i="11" l="1"/>
  <c r="E55" i="11"/>
  <c r="F55" i="11"/>
  <c r="I55" i="11" s="1"/>
  <c r="Q55" i="11" l="1"/>
  <c r="G55" i="11"/>
  <c r="H56" i="11"/>
  <c r="J55" i="11" l="1"/>
  <c r="L55" i="11"/>
  <c r="M55" i="11" l="1"/>
  <c r="N55" i="11" s="1"/>
  <c r="O55" i="11" s="1"/>
  <c r="C56" i="11" l="1"/>
  <c r="E56" i="11" s="1"/>
  <c r="P55" i="11"/>
  <c r="D56" i="11" s="1"/>
  <c r="L56" i="11"/>
  <c r="F56" i="11"/>
  <c r="I56" i="11" s="1"/>
  <c r="Q56" i="11" l="1"/>
  <c r="J56" i="11"/>
  <c r="G56" i="11"/>
  <c r="B56" i="11"/>
  <c r="H57" i="11"/>
  <c r="M56" i="11" l="1"/>
  <c r="N56" i="11" s="1"/>
  <c r="O56" i="11" s="1"/>
  <c r="P56" i="11" s="1"/>
  <c r="D57" i="11" s="1"/>
  <c r="C57" i="11" l="1"/>
  <c r="B57" i="11" s="1"/>
  <c r="E57" i="11" l="1"/>
  <c r="F57" i="11"/>
  <c r="I57" i="11" s="1"/>
  <c r="Q57" i="11" l="1"/>
  <c r="G57" i="11"/>
  <c r="J57" i="11"/>
  <c r="L57" i="11"/>
  <c r="H58" i="11"/>
  <c r="M57" i="11" l="1"/>
  <c r="N57" i="11" s="1"/>
  <c r="O57" i="11" s="1"/>
  <c r="P57" i="11" s="1"/>
  <c r="D58" i="11" s="1"/>
  <c r="C58" i="11" l="1"/>
  <c r="B58" i="11" s="1"/>
  <c r="E58" i="11" l="1"/>
  <c r="F58" i="11"/>
  <c r="I58" i="11" s="1"/>
  <c r="Q58" i="11" l="1"/>
  <c r="G58" i="11"/>
  <c r="J58" i="11"/>
  <c r="L58" i="11"/>
  <c r="H59" i="11"/>
  <c r="M58" i="11" l="1"/>
  <c r="N58" i="11" s="1"/>
  <c r="O58" i="11" s="1"/>
  <c r="C59" i="11" s="1"/>
  <c r="P58" i="11" l="1"/>
  <c r="D59" i="11" s="1"/>
  <c r="B59" i="11" s="1"/>
  <c r="E59" i="11"/>
  <c r="F59" i="11"/>
  <c r="I59" i="11" s="1"/>
  <c r="Q59" i="11" l="1"/>
  <c r="G59" i="11"/>
  <c r="H60" i="11"/>
  <c r="J59" i="11" l="1"/>
  <c r="L59" i="11"/>
  <c r="M59" i="11" l="1"/>
  <c r="N59" i="11" s="1"/>
  <c r="O59" i="11" s="1"/>
  <c r="P59" i="11" s="1"/>
  <c r="D60" i="11" s="1"/>
  <c r="C60" i="11" l="1"/>
  <c r="E60" i="11" s="1"/>
  <c r="F60" i="11"/>
  <c r="I60" i="11" s="1"/>
  <c r="Q60" i="11" l="1"/>
  <c r="B60" i="11"/>
  <c r="G60" i="11"/>
  <c r="H61" i="11"/>
  <c r="L60" i="11" l="1"/>
  <c r="J60" i="11"/>
  <c r="M60" i="11" l="1"/>
  <c r="N60" i="11" s="1"/>
  <c r="O60" i="11" s="1"/>
  <c r="P60" i="11" l="1"/>
  <c r="D61" i="11" s="1"/>
  <c r="C61" i="11"/>
  <c r="B61" i="11" l="1"/>
  <c r="E61" i="11"/>
  <c r="F61" i="11"/>
  <c r="I61" i="11" s="1"/>
  <c r="Q61" i="11" l="1"/>
  <c r="G61" i="11"/>
  <c r="H62" i="11"/>
  <c r="J61" i="11" l="1"/>
  <c r="L61" i="11"/>
  <c r="M61" i="11" l="1"/>
  <c r="N61" i="11" s="1"/>
  <c r="O61" i="11" s="1"/>
  <c r="P61" i="11" s="1"/>
  <c r="D62" i="11" s="1"/>
  <c r="C62" i="11" l="1"/>
  <c r="B62" i="11" s="1"/>
  <c r="E62" i="11" l="1"/>
  <c r="F62" i="11"/>
  <c r="I62" i="11" s="1"/>
  <c r="Q62" i="11" l="1"/>
  <c r="G62" i="11"/>
  <c r="H63" i="11"/>
  <c r="J62" i="11" l="1"/>
  <c r="L62" i="11"/>
  <c r="M62" i="11" l="1"/>
  <c r="N62" i="11" s="1"/>
  <c r="O62" i="11" s="1"/>
  <c r="C63" i="11" s="1"/>
  <c r="P62" i="11" l="1"/>
  <c r="D63" i="11" s="1"/>
  <c r="B63" i="11" s="1"/>
  <c r="E63" i="11"/>
  <c r="F63" i="11"/>
  <c r="I63" i="11" s="1"/>
  <c r="Q63" i="11" l="1"/>
  <c r="G63" i="11"/>
  <c r="H64" i="11"/>
  <c r="J63" i="11" l="1"/>
  <c r="L63" i="11"/>
  <c r="M63" i="11" l="1"/>
  <c r="N63" i="11" s="1"/>
  <c r="O63" i="11" s="1"/>
  <c r="P63" i="11" s="1"/>
  <c r="D64" i="11" s="1"/>
  <c r="C64" i="11" l="1"/>
  <c r="E64" i="11" s="1"/>
  <c r="F64" i="11"/>
  <c r="I64" i="11" s="1"/>
  <c r="Q64" i="11" l="1"/>
  <c r="B64" i="11"/>
  <c r="G64" i="11"/>
  <c r="H65" i="11"/>
  <c r="L64" i="11" l="1"/>
  <c r="J64" i="11"/>
  <c r="M64" i="11" l="1"/>
  <c r="N64" i="11" s="1"/>
  <c r="O64" i="11" s="1"/>
  <c r="P64" i="11" l="1"/>
  <c r="D65" i="11" s="1"/>
  <c r="C65" i="11"/>
  <c r="E65" i="11" l="1"/>
  <c r="B65" i="11"/>
  <c r="F65" i="11"/>
  <c r="I65" i="11" s="1"/>
  <c r="Q65" i="11" l="1"/>
  <c r="G65" i="11"/>
  <c r="H66" i="11"/>
  <c r="J65" i="11" l="1"/>
  <c r="L65" i="11"/>
  <c r="M65" i="11" l="1"/>
  <c r="N65" i="11" s="1"/>
  <c r="O65" i="11" s="1"/>
  <c r="P65" i="11" s="1"/>
  <c r="D66" i="11" s="1"/>
  <c r="C66" i="11" l="1"/>
  <c r="E66" i="11" s="1"/>
  <c r="F66" i="11"/>
  <c r="I66" i="11" s="1"/>
  <c r="Q66" i="11" l="1"/>
  <c r="B66" i="11"/>
  <c r="G66" i="11"/>
  <c r="H67" i="11"/>
  <c r="L66" i="11" l="1"/>
  <c r="J66" i="11"/>
  <c r="M66" i="11" l="1"/>
  <c r="N66" i="11" s="1"/>
  <c r="O66" i="11" s="1"/>
  <c r="P66" i="11" l="1"/>
  <c r="D67" i="11" s="1"/>
  <c r="C67" i="11"/>
  <c r="B67" i="11" l="1"/>
  <c r="E67" i="11"/>
  <c r="F67" i="11"/>
  <c r="I67" i="11" s="1"/>
  <c r="Q67" i="11" l="1"/>
  <c r="G67" i="11"/>
  <c r="H68" i="11"/>
  <c r="J67" i="11" l="1"/>
  <c r="L67" i="11"/>
  <c r="M67" i="11" l="1"/>
  <c r="N67" i="11" s="1"/>
  <c r="O67" i="11" s="1"/>
  <c r="P67" i="11" s="1"/>
  <c r="D68" i="11" s="1"/>
  <c r="C68" i="11" l="1"/>
  <c r="E68" i="11" s="1"/>
  <c r="F68" i="11"/>
  <c r="I68" i="11" s="1"/>
  <c r="Q68" i="11" l="1"/>
  <c r="B68" i="11"/>
  <c r="G68" i="11"/>
  <c r="H69" i="11"/>
  <c r="L68" i="11" l="1"/>
  <c r="J68" i="11"/>
  <c r="M68" i="11" l="1"/>
  <c r="N68" i="11" s="1"/>
  <c r="O68" i="11" s="1"/>
  <c r="P68" i="11" l="1"/>
  <c r="D69" i="11" s="1"/>
  <c r="C69" i="11"/>
  <c r="E69" i="11" l="1"/>
  <c r="B69" i="11"/>
  <c r="F69" i="11"/>
  <c r="I69" i="11" s="1"/>
  <c r="Q69" i="11" l="1"/>
  <c r="G69" i="11"/>
  <c r="H70" i="11"/>
  <c r="J69" i="11" l="1"/>
  <c r="L69" i="11"/>
  <c r="M69" i="11" l="1"/>
  <c r="N69" i="11" s="1"/>
  <c r="O69" i="11" s="1"/>
  <c r="P69" i="11" s="1"/>
  <c r="D70" i="11" s="1"/>
  <c r="C70" i="11" l="1"/>
  <c r="B70" i="11" s="1"/>
  <c r="E70" i="11" l="1"/>
  <c r="F70" i="11"/>
  <c r="I70" i="11" s="1"/>
  <c r="Q70" i="11" l="1"/>
  <c r="G70" i="11"/>
  <c r="H71" i="11"/>
  <c r="J70" i="11" l="1"/>
  <c r="L70" i="11"/>
  <c r="M70" i="11" l="1"/>
  <c r="N70" i="11" s="1"/>
  <c r="O70" i="11" s="1"/>
  <c r="C71" i="11" s="1"/>
  <c r="P70" i="11" l="1"/>
  <c r="D71" i="11" s="1"/>
  <c r="B71" i="11" s="1"/>
  <c r="E71" i="11"/>
  <c r="F71" i="11"/>
  <c r="I71" i="11" s="1"/>
  <c r="Q71" i="11" l="1"/>
  <c r="G71" i="11"/>
  <c r="H72" i="11"/>
  <c r="J71" i="11" l="1"/>
  <c r="L71" i="11"/>
  <c r="M71" i="11" l="1"/>
  <c r="N71" i="11" s="1"/>
  <c r="O71" i="11" s="1"/>
  <c r="P71" i="11" s="1"/>
  <c r="D72" i="11" s="1"/>
  <c r="C72" i="11" l="1"/>
  <c r="B72" i="11" s="1"/>
  <c r="E72" i="11" l="1"/>
  <c r="F72" i="11"/>
  <c r="I72" i="11" s="1"/>
  <c r="Q72" i="11" l="1"/>
  <c r="G72" i="11"/>
  <c r="H73" i="11"/>
  <c r="J72" i="11" l="1"/>
  <c r="L72" i="11"/>
  <c r="M72" i="11" l="1"/>
  <c r="N72" i="11" s="1"/>
  <c r="O72" i="11" s="1"/>
  <c r="P72" i="11" s="1"/>
  <c r="D73" i="11" s="1"/>
  <c r="C73" i="11" l="1"/>
  <c r="B73" i="11" s="1"/>
  <c r="E73" i="11" l="1"/>
  <c r="F73" i="11"/>
  <c r="I73" i="11" s="1"/>
  <c r="Q73" i="11" l="1"/>
  <c r="G73" i="11"/>
  <c r="H74" i="11"/>
  <c r="J73" i="11" l="1"/>
  <c r="L73" i="11"/>
  <c r="M73" i="11" l="1"/>
  <c r="N73" i="11" s="1"/>
  <c r="O73" i="11" s="1"/>
  <c r="P73" i="11" s="1"/>
  <c r="D74" i="11" s="1"/>
  <c r="C74" i="11" l="1"/>
  <c r="E74" i="11" s="1"/>
  <c r="F74" i="11"/>
  <c r="I74" i="11" s="1"/>
  <c r="Q74" i="11" l="1"/>
  <c r="B74" i="11"/>
  <c r="G74" i="11"/>
  <c r="H75" i="11"/>
  <c r="L74" i="11" l="1"/>
  <c r="J74" i="11"/>
  <c r="M74" i="11" l="1"/>
  <c r="N74" i="11" s="1"/>
  <c r="O74" i="11" s="1"/>
  <c r="P74" i="11" l="1"/>
  <c r="D75" i="11" s="1"/>
  <c r="C75" i="11"/>
  <c r="E75" i="11" l="1"/>
  <c r="B75" i="11"/>
  <c r="F75" i="11"/>
  <c r="I75" i="11" s="1"/>
  <c r="Q75" i="11" l="1"/>
  <c r="G75" i="11"/>
  <c r="H76" i="11"/>
  <c r="L75" i="11" l="1"/>
  <c r="J75" i="11"/>
  <c r="M75" i="11" l="1"/>
  <c r="N75" i="11" s="1"/>
  <c r="O75" i="11" s="1"/>
  <c r="P75" i="11" l="1"/>
  <c r="D76" i="11" s="1"/>
  <c r="C76" i="11"/>
  <c r="B76" i="11" l="1"/>
  <c r="E76" i="11"/>
  <c r="F76" i="11"/>
  <c r="I76" i="11" s="1"/>
  <c r="Q76" i="11" l="1"/>
  <c r="G76" i="11"/>
  <c r="H77" i="11"/>
  <c r="L76" i="11" l="1"/>
  <c r="J76" i="11"/>
  <c r="M76" i="11" l="1"/>
  <c r="N76" i="11" s="1"/>
  <c r="O76" i="11" s="1"/>
  <c r="P76" i="11" l="1"/>
  <c r="D77" i="11" s="1"/>
  <c r="C77" i="11"/>
  <c r="E77" i="11" l="1"/>
  <c r="B77" i="11"/>
  <c r="F77" i="11"/>
  <c r="I77" i="11" s="1"/>
  <c r="Q77" i="11" l="1"/>
  <c r="G77" i="11"/>
  <c r="H78" i="11"/>
  <c r="L77" i="11" l="1"/>
  <c r="J77" i="11"/>
  <c r="M77" i="11" l="1"/>
  <c r="N77" i="11" s="1"/>
  <c r="O77" i="11" s="1"/>
  <c r="P77" i="11" l="1"/>
  <c r="D78" i="11" s="1"/>
  <c r="C78" i="11"/>
  <c r="E78" i="11" l="1"/>
  <c r="B78" i="11"/>
  <c r="F78" i="11"/>
  <c r="I78" i="11" s="1"/>
  <c r="Q78" i="11" l="1"/>
  <c r="G78" i="11"/>
  <c r="H79" i="11"/>
  <c r="L78" i="11" l="1"/>
  <c r="J78" i="11"/>
  <c r="M78" i="11" l="1"/>
  <c r="N78" i="11" s="1"/>
  <c r="O78" i="11" s="1"/>
  <c r="P78" i="11" l="1"/>
  <c r="D79" i="11" s="1"/>
  <c r="C79" i="11"/>
  <c r="B79" i="11" l="1"/>
  <c r="E79" i="11"/>
  <c r="F79" i="11"/>
  <c r="I79" i="11" s="1"/>
  <c r="Q79" i="11" l="1"/>
  <c r="G79" i="11"/>
  <c r="H80" i="11"/>
  <c r="L79" i="11" l="1"/>
  <c r="J79" i="11"/>
  <c r="M79" i="11" l="1"/>
  <c r="N79" i="11" s="1"/>
  <c r="O79" i="11" s="1"/>
  <c r="P79" i="11" l="1"/>
  <c r="D80" i="11" s="1"/>
  <c r="C80" i="11"/>
  <c r="E80" i="11" l="1"/>
  <c r="B80" i="11"/>
  <c r="F80" i="11"/>
  <c r="I80" i="11" s="1"/>
  <c r="Q80" i="11" l="1"/>
  <c r="G80" i="11"/>
  <c r="H81" i="11"/>
  <c r="L80" i="11" l="1"/>
  <c r="J80" i="11"/>
  <c r="M80" i="11" l="1"/>
  <c r="N80" i="11" s="1"/>
  <c r="O80" i="11" s="1"/>
  <c r="P80" i="11" l="1"/>
  <c r="D81" i="11" s="1"/>
  <c r="C81" i="11"/>
  <c r="B81" i="11" l="1"/>
  <c r="E81" i="11"/>
  <c r="F81" i="11"/>
  <c r="I81" i="11" s="1"/>
  <c r="Q81" i="11" l="1"/>
  <c r="G81" i="11"/>
  <c r="H82" i="11"/>
  <c r="L81" i="11" l="1"/>
  <c r="J81" i="11"/>
  <c r="M81" i="11" l="1"/>
  <c r="N81" i="11" s="1"/>
  <c r="O81" i="11" s="1"/>
  <c r="P81" i="11" l="1"/>
  <c r="D82" i="11" s="1"/>
  <c r="C82" i="11"/>
  <c r="E82" i="11" l="1"/>
  <c r="B82" i="11"/>
  <c r="F82" i="11"/>
  <c r="I82" i="11" s="1"/>
  <c r="Q82" i="11" l="1"/>
  <c r="G82" i="11"/>
  <c r="H83" i="11"/>
  <c r="L82" i="11" l="1"/>
  <c r="J82" i="11"/>
  <c r="M82" i="11" l="1"/>
  <c r="N82" i="11" s="1"/>
  <c r="O82" i="11" s="1"/>
  <c r="P82" i="11" l="1"/>
  <c r="D83" i="11" s="1"/>
  <c r="C83" i="11"/>
  <c r="B83" i="11" l="1"/>
  <c r="E83" i="11"/>
  <c r="F83" i="11"/>
  <c r="I83" i="11" s="1"/>
  <c r="Q83" i="11" l="1"/>
  <c r="G83" i="11"/>
  <c r="H84" i="11"/>
  <c r="L83" i="11" l="1"/>
  <c r="J83" i="11"/>
  <c r="M83" i="11" l="1"/>
  <c r="N83" i="11" s="1"/>
  <c r="O83" i="11" s="1"/>
  <c r="P83" i="11" l="1"/>
  <c r="D84" i="11" s="1"/>
  <c r="C84" i="11"/>
  <c r="E84" i="11" l="1"/>
  <c r="B84" i="11"/>
  <c r="F84" i="11"/>
  <c r="I84" i="11" s="1"/>
  <c r="Q84" i="11" l="1"/>
  <c r="G84" i="11"/>
  <c r="H85" i="11"/>
  <c r="L84" i="11" l="1"/>
  <c r="J84" i="11"/>
  <c r="M84" i="11" l="1"/>
  <c r="N84" i="11" s="1"/>
  <c r="O84" i="11" s="1"/>
  <c r="P84" i="11" l="1"/>
  <c r="D85" i="11" s="1"/>
  <c r="C85" i="11"/>
  <c r="E85" i="11" l="1"/>
  <c r="B85" i="11"/>
  <c r="F85" i="11"/>
  <c r="I85" i="11" s="1"/>
  <c r="Q85" i="11" l="1"/>
  <c r="G85" i="11"/>
  <c r="H86" i="11"/>
  <c r="L85" i="11" l="1"/>
  <c r="J85" i="11"/>
  <c r="M85" i="11" l="1"/>
  <c r="N85" i="11" s="1"/>
  <c r="O85" i="11" s="1"/>
  <c r="P85" i="11" l="1"/>
  <c r="D86" i="11" s="1"/>
  <c r="C86" i="11"/>
  <c r="B86" i="11" l="1"/>
  <c r="E86" i="11"/>
  <c r="F86" i="11"/>
  <c r="I86" i="11" s="1"/>
  <c r="Q86" i="11" l="1"/>
  <c r="G86" i="11"/>
  <c r="H87" i="11"/>
  <c r="L86" i="11" l="1"/>
  <c r="J86" i="11"/>
  <c r="M86" i="11" l="1"/>
  <c r="N86" i="11" s="1"/>
  <c r="O86" i="11" s="1"/>
  <c r="P86" i="11" l="1"/>
  <c r="D87" i="11" s="1"/>
  <c r="C87" i="11"/>
  <c r="B87" i="11" l="1"/>
  <c r="E87" i="11"/>
  <c r="F87" i="11"/>
  <c r="I87" i="11" s="1"/>
  <c r="Q87" i="11" l="1"/>
  <c r="G87" i="11"/>
  <c r="H88" i="11"/>
  <c r="L87" i="11" l="1"/>
  <c r="J87" i="11"/>
  <c r="M87" i="11" l="1"/>
  <c r="N87" i="11" s="1"/>
  <c r="O87" i="11" s="1"/>
  <c r="P87" i="11" l="1"/>
  <c r="D88" i="11" s="1"/>
  <c r="C88" i="11"/>
  <c r="E88" i="11" l="1"/>
  <c r="B88" i="11"/>
  <c r="F88" i="11"/>
  <c r="I88" i="11" s="1"/>
  <c r="Q88" i="11" l="1"/>
  <c r="G88" i="11"/>
  <c r="H89" i="11"/>
  <c r="L88" i="11" l="1"/>
  <c r="J88" i="11"/>
  <c r="M88" i="11" l="1"/>
  <c r="N88" i="11" s="1"/>
  <c r="O88" i="11" s="1"/>
  <c r="P88" i="11" l="1"/>
  <c r="D89" i="11" s="1"/>
  <c r="C89" i="11"/>
  <c r="B89" i="11" l="1"/>
  <c r="E89" i="11"/>
  <c r="F89" i="11"/>
  <c r="I89" i="11" s="1"/>
  <c r="G89" i="11" l="1"/>
  <c r="Q89" i="11" l="1"/>
  <c r="L89" i="11"/>
  <c r="J89" i="11"/>
  <c r="H90" i="11"/>
  <c r="M89" i="11" l="1"/>
  <c r="N89" i="11" s="1"/>
  <c r="O89" i="11" s="1"/>
  <c r="P89" i="11" l="1"/>
  <c r="D90" i="11" s="1"/>
  <c r="C90" i="11"/>
  <c r="E90" i="11" l="1"/>
  <c r="B90" i="11"/>
  <c r="F90" i="11"/>
  <c r="I90" i="11" s="1"/>
  <c r="Q90" i="11" l="1"/>
  <c r="G90" i="11"/>
  <c r="H91" i="11"/>
  <c r="L90" i="11" l="1"/>
  <c r="J90" i="11"/>
  <c r="M90" i="11" l="1"/>
  <c r="N90" i="11" s="1"/>
  <c r="O90" i="11" s="1"/>
  <c r="P90" i="11" l="1"/>
  <c r="D91" i="11" s="1"/>
  <c r="C91" i="11"/>
  <c r="E91" i="11" l="1"/>
  <c r="B91" i="11"/>
  <c r="F91" i="11"/>
  <c r="I91" i="11" s="1"/>
  <c r="Q91" i="11" l="1"/>
  <c r="G91" i="11"/>
  <c r="H92" i="11"/>
  <c r="L91" i="11" l="1"/>
  <c r="J91" i="11"/>
  <c r="M91" i="11" l="1"/>
  <c r="N91" i="11" s="1"/>
  <c r="O91" i="11" s="1"/>
  <c r="P91" i="11" l="1"/>
  <c r="D92" i="11" s="1"/>
  <c r="C92" i="11"/>
  <c r="E92" i="11" l="1"/>
  <c r="B92" i="11"/>
  <c r="F92" i="11"/>
  <c r="I92" i="11" s="1"/>
  <c r="G92" i="11" l="1"/>
  <c r="Q92" i="11" l="1"/>
  <c r="L92" i="11"/>
  <c r="J92" i="11"/>
  <c r="H93" i="11"/>
  <c r="M92" i="11" l="1"/>
  <c r="N92" i="11" s="1"/>
  <c r="O92" i="11" s="1"/>
  <c r="P92" i="11" l="1"/>
  <c r="D93" i="11" s="1"/>
  <c r="C93" i="11"/>
  <c r="E93" i="11" l="1"/>
  <c r="B93" i="11"/>
  <c r="F93" i="11"/>
  <c r="I93" i="11" s="1"/>
  <c r="Q93" i="11" l="1"/>
  <c r="G93" i="11"/>
  <c r="H94" i="11"/>
  <c r="L93" i="11" l="1"/>
  <c r="J93" i="11"/>
  <c r="M93" i="11" l="1"/>
  <c r="N93" i="11" s="1"/>
  <c r="O93" i="11" s="1"/>
  <c r="P93" i="11" l="1"/>
  <c r="D94" i="11" s="1"/>
  <c r="C94" i="11"/>
  <c r="B94" i="11" l="1"/>
  <c r="E94" i="11"/>
  <c r="F94" i="11"/>
  <c r="I94" i="11" s="1"/>
  <c r="Q94" i="11" l="1"/>
  <c r="G94" i="11"/>
  <c r="H95" i="11"/>
  <c r="L94" i="11" l="1"/>
  <c r="J94" i="11"/>
  <c r="M94" i="11" l="1"/>
  <c r="N94" i="11" s="1"/>
  <c r="O94" i="11" s="1"/>
  <c r="P94" i="11" l="1"/>
  <c r="D95" i="11" s="1"/>
  <c r="C95" i="11"/>
  <c r="B95" i="11" l="1"/>
  <c r="E95" i="11"/>
  <c r="F95" i="11"/>
  <c r="I95" i="11" s="1"/>
  <c r="G95" i="11" l="1"/>
  <c r="Q95" i="11" l="1"/>
  <c r="L95" i="11"/>
  <c r="J95" i="11"/>
  <c r="H96" i="11"/>
  <c r="M95" i="11" l="1"/>
  <c r="N95" i="11" s="1"/>
  <c r="O95" i="11" s="1"/>
  <c r="P95" i="11" l="1"/>
  <c r="D96" i="11" s="1"/>
  <c r="C96" i="11"/>
  <c r="B96" i="11" l="1"/>
  <c r="E96" i="11"/>
  <c r="F96" i="11"/>
  <c r="I96" i="11" s="1"/>
  <c r="Q96" i="11" l="1"/>
  <c r="G96" i="11"/>
  <c r="H97" i="11"/>
  <c r="L96" i="11" l="1"/>
  <c r="J96" i="11"/>
  <c r="M96" i="11" l="1"/>
  <c r="N96" i="11" s="1"/>
  <c r="O96" i="11" s="1"/>
  <c r="P96" i="11" l="1"/>
  <c r="D97" i="11" s="1"/>
  <c r="C97" i="11"/>
  <c r="E97" i="11" l="1"/>
  <c r="B97" i="11"/>
  <c r="F97" i="11"/>
  <c r="I97" i="11" s="1"/>
  <c r="G97" i="11" l="1"/>
  <c r="Q97" i="11" l="1"/>
  <c r="L97" i="11"/>
  <c r="J97" i="11"/>
  <c r="H98" i="11"/>
  <c r="M97" i="11" l="1"/>
  <c r="N97" i="11" s="1"/>
  <c r="O97" i="11" s="1"/>
  <c r="P97" i="11" l="1"/>
  <c r="D98" i="11" s="1"/>
  <c r="C98" i="11"/>
  <c r="E98" i="11" l="1"/>
  <c r="B98" i="11"/>
  <c r="F98" i="11"/>
  <c r="I98" i="11" s="1"/>
  <c r="Q98" i="11" l="1"/>
  <c r="G98" i="11"/>
  <c r="H99" i="11"/>
  <c r="L98" i="11" l="1"/>
  <c r="J98" i="11"/>
  <c r="M98" i="11" l="1"/>
  <c r="N98" i="11" s="1"/>
  <c r="O98" i="11" s="1"/>
  <c r="P98" i="11" l="1"/>
  <c r="D99" i="11" s="1"/>
  <c r="C99" i="11"/>
  <c r="E99" i="11" l="1"/>
  <c r="B99" i="11"/>
  <c r="F99" i="11"/>
  <c r="I99" i="11" s="1"/>
  <c r="G99" i="11" l="1"/>
  <c r="Q99" i="11" l="1"/>
  <c r="L99" i="11"/>
  <c r="J99" i="11"/>
  <c r="H100" i="11"/>
  <c r="M99" i="11" l="1"/>
  <c r="N99" i="11" s="1"/>
  <c r="O99" i="11" s="1"/>
  <c r="P99" i="11" l="1"/>
  <c r="D100" i="11" s="1"/>
  <c r="C100" i="11"/>
  <c r="E100" i="11" l="1"/>
  <c r="B100" i="11"/>
  <c r="F100" i="11"/>
  <c r="I100" i="11" s="1"/>
  <c r="Q100" i="11" l="1"/>
  <c r="G100" i="11"/>
  <c r="H101" i="11"/>
  <c r="L100" i="11" l="1"/>
  <c r="J100" i="11"/>
  <c r="M100" i="11" l="1"/>
  <c r="N100" i="11" s="1"/>
  <c r="O100" i="11" s="1"/>
  <c r="P100" i="11" l="1"/>
  <c r="D101" i="11" s="1"/>
  <c r="C101" i="11"/>
  <c r="E101" i="11" l="1"/>
  <c r="B101" i="11"/>
  <c r="F101" i="11"/>
  <c r="I101" i="11" s="1"/>
  <c r="G101" i="11" l="1"/>
  <c r="Q101" i="11" l="1"/>
  <c r="L101" i="11"/>
  <c r="J101" i="11"/>
  <c r="H102" i="11"/>
  <c r="M101" i="11" l="1"/>
  <c r="N101" i="11" s="1"/>
  <c r="O101" i="11" s="1"/>
  <c r="P101" i="11" l="1"/>
  <c r="D102" i="11" s="1"/>
  <c r="C102" i="11"/>
  <c r="B102" i="11" l="1"/>
  <c r="E102" i="11"/>
  <c r="F102" i="11"/>
  <c r="I102" i="11" s="1"/>
  <c r="Q102" i="11" l="1"/>
  <c r="G102" i="11"/>
  <c r="H103" i="11"/>
  <c r="L102" i="11" l="1"/>
  <c r="J102" i="11"/>
  <c r="M102" i="11" l="1"/>
  <c r="N102" i="11" s="1"/>
  <c r="O102" i="11" s="1"/>
  <c r="P102" i="11" l="1"/>
  <c r="D103" i="11" s="1"/>
  <c r="C103" i="11"/>
  <c r="B103" i="11" l="1"/>
  <c r="E103" i="11"/>
  <c r="F103" i="11"/>
  <c r="I103" i="11" s="1"/>
  <c r="G103" i="11" l="1"/>
  <c r="Q103" i="11" l="1"/>
  <c r="L103" i="11"/>
  <c r="J103" i="11"/>
  <c r="H104" i="11"/>
  <c r="M103" i="11" l="1"/>
  <c r="N103" i="11" s="1"/>
  <c r="O103" i="11" s="1"/>
  <c r="P103" i="11" l="1"/>
  <c r="D104" i="11" s="1"/>
  <c r="C104" i="11"/>
  <c r="B104" i="11" l="1"/>
  <c r="E104" i="11"/>
  <c r="F104" i="11"/>
  <c r="I104" i="11" s="1"/>
  <c r="Q104" i="11" l="1"/>
  <c r="G104" i="11"/>
  <c r="H105" i="11"/>
  <c r="L104" i="11" l="1"/>
  <c r="J104" i="11"/>
  <c r="M104" i="11" l="1"/>
  <c r="N104" i="11" s="1"/>
  <c r="O104" i="11" s="1"/>
  <c r="P104" i="11" l="1"/>
  <c r="D105" i="11" s="1"/>
  <c r="C105" i="11"/>
  <c r="B105" i="11" l="1"/>
  <c r="E105" i="11"/>
  <c r="F105" i="11"/>
  <c r="I105" i="11" s="1"/>
  <c r="G105" i="11" l="1"/>
  <c r="Q105" i="11" l="1"/>
  <c r="L105" i="11"/>
  <c r="J105" i="11"/>
  <c r="H106" i="11"/>
  <c r="M105" i="11" l="1"/>
  <c r="N105" i="11" s="1"/>
  <c r="O105" i="11" s="1"/>
  <c r="P105" i="11" l="1"/>
  <c r="D106" i="11" s="1"/>
  <c r="C106" i="11"/>
  <c r="B106" i="11" l="1"/>
  <c r="E106" i="11"/>
  <c r="F106" i="11"/>
  <c r="I106" i="11" s="1"/>
  <c r="Q106" i="11" l="1"/>
  <c r="G106" i="11"/>
  <c r="H107" i="11"/>
  <c r="L106" i="11" l="1"/>
  <c r="J106" i="11"/>
  <c r="M106" i="11" l="1"/>
  <c r="N106" i="11" s="1"/>
  <c r="O106" i="11" s="1"/>
  <c r="P106" i="11" l="1"/>
  <c r="D107" i="11" s="1"/>
  <c r="C107" i="11"/>
  <c r="E107" i="11" l="1"/>
  <c r="B107" i="11"/>
  <c r="F107" i="11"/>
  <c r="I107" i="11" s="1"/>
  <c r="G107" i="11" l="1"/>
  <c r="Q107" i="11" l="1"/>
  <c r="L107" i="11"/>
  <c r="J107" i="11"/>
  <c r="H108" i="11"/>
  <c r="M107" i="11" l="1"/>
  <c r="N107" i="11" s="1"/>
  <c r="O107" i="11" s="1"/>
  <c r="P107" i="11" l="1"/>
  <c r="D108" i="11" s="1"/>
  <c r="C108" i="11"/>
  <c r="B108" i="11" l="1"/>
  <c r="E108" i="11"/>
  <c r="F108" i="11"/>
  <c r="I108" i="11" s="1"/>
  <c r="Q108" i="11" l="1"/>
  <c r="G108" i="11"/>
  <c r="H109" i="11"/>
  <c r="L108" i="11" l="1"/>
  <c r="J108" i="11"/>
  <c r="M108" i="11" l="1"/>
  <c r="N108" i="11" s="1"/>
  <c r="O108" i="11" s="1"/>
  <c r="P108" i="11" l="1"/>
  <c r="D109" i="11" s="1"/>
  <c r="C109" i="11"/>
  <c r="E109" i="11" l="1"/>
  <c r="B109" i="11"/>
  <c r="F109" i="11"/>
  <c r="I109" i="11" s="1"/>
  <c r="G109" i="11" l="1"/>
  <c r="Q109" i="11" l="1"/>
  <c r="L109" i="11"/>
  <c r="J109" i="11"/>
  <c r="H110" i="11"/>
  <c r="M109" i="11" l="1"/>
  <c r="N109" i="11" s="1"/>
  <c r="O109" i="11" s="1"/>
  <c r="P109" i="11" l="1"/>
  <c r="D110" i="11" s="1"/>
  <c r="C110" i="11"/>
  <c r="B110" i="11" l="1"/>
  <c r="E110" i="11"/>
  <c r="F110" i="11"/>
  <c r="I110" i="11" s="1"/>
  <c r="Q110" i="11" l="1"/>
  <c r="G110" i="11"/>
  <c r="H111" i="11"/>
  <c r="L110" i="11" l="1"/>
  <c r="J110" i="11"/>
  <c r="M110" i="11" l="1"/>
  <c r="N110" i="11" s="1"/>
  <c r="O110" i="11" s="1"/>
  <c r="P110" i="11" l="1"/>
  <c r="D111" i="11" s="1"/>
  <c r="C111" i="11"/>
  <c r="B111" i="11" l="1"/>
  <c r="E111" i="11"/>
  <c r="F111" i="11"/>
  <c r="I111" i="11" s="1"/>
  <c r="G111" i="11" l="1"/>
  <c r="Q111" i="11" l="1"/>
  <c r="L111" i="11"/>
  <c r="J111" i="11"/>
  <c r="H112" i="11"/>
  <c r="M111" i="11" l="1"/>
  <c r="N111" i="11" s="1"/>
  <c r="O111" i="11" s="1"/>
  <c r="P111" i="11" l="1"/>
  <c r="D112" i="11" s="1"/>
  <c r="C112" i="11"/>
  <c r="B112" i="11" l="1"/>
  <c r="E112" i="11"/>
  <c r="F112" i="11"/>
  <c r="I112" i="11" s="1"/>
  <c r="Q112" i="11" l="1"/>
  <c r="G112" i="11"/>
  <c r="H113" i="11"/>
  <c r="L112" i="11" l="1"/>
  <c r="J112" i="11"/>
  <c r="M112" i="11" l="1"/>
  <c r="N112" i="11" s="1"/>
  <c r="O112" i="11" s="1"/>
  <c r="P112" i="11" l="1"/>
  <c r="D113" i="11" s="1"/>
  <c r="C113" i="11"/>
  <c r="E113" i="11" l="1"/>
  <c r="B113" i="11"/>
  <c r="F113" i="11"/>
  <c r="I113" i="11" s="1"/>
  <c r="G113" i="11" l="1"/>
  <c r="Q113" i="11" l="1"/>
  <c r="L113" i="11"/>
  <c r="J113" i="11"/>
  <c r="H114" i="11"/>
  <c r="M113" i="11" l="1"/>
  <c r="N113" i="11" s="1"/>
  <c r="O113" i="11" s="1"/>
  <c r="P113" i="11" l="1"/>
  <c r="D114" i="11" s="1"/>
  <c r="C114" i="11"/>
  <c r="B114" i="11" l="1"/>
  <c r="E114" i="11"/>
  <c r="F114" i="11"/>
  <c r="I114" i="11" s="1"/>
  <c r="Q114" i="11" l="1"/>
  <c r="G114" i="11"/>
  <c r="H115" i="11"/>
  <c r="L114" i="11" l="1"/>
  <c r="J114" i="11"/>
  <c r="M114" i="11" l="1"/>
  <c r="N114" i="11" s="1"/>
  <c r="O114" i="11" s="1"/>
  <c r="P114" i="11" l="1"/>
  <c r="D115" i="11" s="1"/>
  <c r="C115" i="11"/>
  <c r="B115" i="11" l="1"/>
  <c r="E115" i="11"/>
  <c r="F115" i="11"/>
  <c r="I115" i="11" s="1"/>
  <c r="G115" i="11" l="1"/>
  <c r="Q115" i="11" l="1"/>
  <c r="L115" i="11"/>
  <c r="J115" i="11"/>
  <c r="H116" i="11"/>
  <c r="M115" i="11" l="1"/>
  <c r="N115" i="11" s="1"/>
  <c r="O115" i="11" s="1"/>
  <c r="P115" i="11" l="1"/>
  <c r="D116" i="11" s="1"/>
  <c r="C116" i="11"/>
  <c r="B116" i="11" l="1"/>
  <c r="E116" i="11"/>
  <c r="F116" i="11"/>
  <c r="I116" i="11" s="1"/>
  <c r="Q116" i="11" l="1"/>
  <c r="G116" i="11"/>
  <c r="H117" i="11"/>
  <c r="L116" i="11" l="1"/>
  <c r="J116" i="11"/>
  <c r="M116" i="11" l="1"/>
  <c r="N116" i="11" s="1"/>
  <c r="O116" i="11" s="1"/>
  <c r="P116" i="11" l="1"/>
  <c r="D117" i="11" s="1"/>
  <c r="C117" i="11"/>
  <c r="B117" i="11" l="1"/>
  <c r="E117" i="11"/>
  <c r="F117" i="11"/>
  <c r="I117" i="11" s="1"/>
  <c r="G117" i="11" l="1"/>
  <c r="Q117" i="11" l="1"/>
  <c r="L117" i="11"/>
  <c r="J117" i="11"/>
  <c r="H118" i="11"/>
  <c r="M117" i="11" l="1"/>
  <c r="N117" i="11" s="1"/>
  <c r="O117" i="11" s="1"/>
  <c r="P117" i="11" l="1"/>
  <c r="D118" i="11" s="1"/>
  <c r="C118" i="11"/>
  <c r="E118" i="11" l="1"/>
  <c r="B118" i="11"/>
  <c r="F118" i="11"/>
  <c r="I118" i="11" s="1"/>
  <c r="Q118" i="11" l="1"/>
  <c r="G118" i="11"/>
  <c r="H119" i="11"/>
  <c r="L118" i="11" l="1"/>
  <c r="J118" i="11"/>
  <c r="M118" i="11" l="1"/>
  <c r="N118" i="11" s="1"/>
  <c r="O118" i="11" s="1"/>
  <c r="P118" i="11" l="1"/>
  <c r="D119" i="11" s="1"/>
  <c r="C119" i="11"/>
  <c r="B119" i="11" l="1"/>
  <c r="E119" i="11"/>
  <c r="F119" i="11"/>
  <c r="I119" i="11" s="1"/>
  <c r="G119" i="11" l="1"/>
  <c r="Q119" i="11" l="1"/>
  <c r="L119" i="11"/>
  <c r="J119" i="11"/>
  <c r="H120" i="11"/>
  <c r="M119" i="11" l="1"/>
  <c r="N119" i="11" s="1"/>
  <c r="O119" i="11" s="1"/>
  <c r="P119" i="11" l="1"/>
  <c r="D120" i="11" s="1"/>
  <c r="C120" i="11"/>
  <c r="E120" i="11" l="1"/>
  <c r="B120" i="11"/>
  <c r="F120" i="11"/>
  <c r="I120" i="11" s="1"/>
  <c r="Q120" i="11" l="1"/>
  <c r="G120" i="11"/>
  <c r="H121" i="11"/>
  <c r="L120" i="11" l="1"/>
  <c r="J120" i="11"/>
  <c r="M120" i="11" l="1"/>
  <c r="N120" i="11" s="1"/>
  <c r="O120" i="11" s="1"/>
  <c r="P120" i="11" l="1"/>
  <c r="D121" i="11" s="1"/>
  <c r="C121" i="11"/>
  <c r="E121" i="11" l="1"/>
  <c r="B121" i="11"/>
  <c r="F121" i="11"/>
  <c r="I121" i="11" s="1"/>
  <c r="G121" i="11" l="1"/>
  <c r="Q121" i="11" l="1"/>
  <c r="L121" i="11"/>
  <c r="J121" i="11"/>
  <c r="H122" i="11"/>
  <c r="M121" i="11" l="1"/>
  <c r="N121" i="11" s="1"/>
  <c r="O121" i="11" s="1"/>
  <c r="P121" i="11" l="1"/>
  <c r="D122" i="11" s="1"/>
  <c r="C122" i="11"/>
  <c r="B122" i="11" l="1"/>
  <c r="E122" i="11"/>
  <c r="F122" i="11"/>
  <c r="I122" i="11" s="1"/>
  <c r="Q122" i="11" l="1"/>
  <c r="G122" i="11"/>
  <c r="H123" i="11"/>
  <c r="L122" i="11" l="1"/>
  <c r="J122" i="11"/>
  <c r="M122" i="11" l="1"/>
  <c r="N122" i="11" s="1"/>
  <c r="O122" i="11" s="1"/>
  <c r="P122" i="11" l="1"/>
  <c r="D123" i="11" s="1"/>
  <c r="C123" i="11"/>
  <c r="B123" i="11" l="1"/>
  <c r="E123" i="11"/>
  <c r="F123" i="11"/>
  <c r="I123" i="11" s="1"/>
  <c r="G123" i="11" l="1"/>
  <c r="Q123" i="11" l="1"/>
  <c r="L123" i="11"/>
  <c r="J123" i="11"/>
  <c r="H124" i="11"/>
  <c r="M123" i="11" l="1"/>
  <c r="N123" i="11" s="1"/>
  <c r="O123" i="11" s="1"/>
  <c r="P123" i="11" l="1"/>
  <c r="D124" i="11" s="1"/>
  <c r="C124" i="11"/>
  <c r="E124" i="11" l="1"/>
  <c r="B124" i="11"/>
  <c r="F124" i="11"/>
  <c r="I124" i="11" s="1"/>
  <c r="Q124" i="11" l="1"/>
  <c r="G124" i="11"/>
  <c r="H125" i="11"/>
  <c r="L124" i="11" l="1"/>
  <c r="J124" i="11"/>
  <c r="M124" i="11" l="1"/>
  <c r="N124" i="11" s="1"/>
  <c r="O124" i="11" s="1"/>
  <c r="P124" i="11" l="1"/>
  <c r="D125" i="11" s="1"/>
  <c r="C125" i="11"/>
  <c r="B125" i="11" l="1"/>
  <c r="E125" i="11"/>
  <c r="F125" i="11"/>
  <c r="I125" i="11" s="1"/>
  <c r="G125" i="11" l="1"/>
  <c r="Q125" i="11" l="1"/>
  <c r="J125" i="11"/>
  <c r="L125" i="11"/>
  <c r="H126" i="11"/>
  <c r="M125" i="11" l="1"/>
  <c r="N125" i="11" s="1"/>
  <c r="O125" i="11" s="1"/>
  <c r="P125" i="11" l="1"/>
  <c r="D126" i="11" s="1"/>
  <c r="C126" i="11"/>
  <c r="B126" i="11" l="1"/>
  <c r="E126" i="11"/>
  <c r="F126" i="11"/>
  <c r="I126" i="11" s="1"/>
  <c r="Q126" i="11" l="1"/>
  <c r="G126" i="11"/>
  <c r="H127" i="11"/>
  <c r="J126" i="11" l="1"/>
  <c r="L126" i="11"/>
  <c r="M126" i="11" l="1"/>
  <c r="N126" i="11" s="1"/>
  <c r="O126" i="11" s="1"/>
  <c r="P126" i="11" l="1"/>
  <c r="D127" i="11" s="1"/>
  <c r="C127" i="11"/>
  <c r="E127" i="11" l="1"/>
  <c r="B127" i="11"/>
  <c r="F127" i="11"/>
  <c r="I127" i="11" s="1"/>
  <c r="G127" i="11" l="1"/>
  <c r="Q127" i="11" l="1"/>
  <c r="J127" i="11"/>
  <c r="L127" i="11"/>
  <c r="H128" i="11"/>
  <c r="M127" i="11" l="1"/>
  <c r="N127" i="11" s="1"/>
  <c r="O127" i="11" s="1"/>
  <c r="P127" i="11" l="1"/>
  <c r="D128" i="11" s="1"/>
  <c r="C128" i="11"/>
  <c r="B128" i="11" l="1"/>
  <c r="E128" i="11"/>
  <c r="F128" i="11"/>
  <c r="I128" i="11" s="1"/>
  <c r="Q128" i="11" l="1"/>
  <c r="G128" i="11"/>
  <c r="H129" i="11"/>
  <c r="J128" i="11" l="1"/>
  <c r="L128" i="11"/>
  <c r="M128" i="11" l="1"/>
  <c r="N128" i="11" s="1"/>
  <c r="O128" i="11" s="1"/>
  <c r="P128" i="11" l="1"/>
  <c r="D129" i="11" s="1"/>
  <c r="C129" i="11"/>
  <c r="E129" i="11" l="1"/>
  <c r="B129" i="11"/>
  <c r="F129" i="11"/>
  <c r="I129" i="11" s="1"/>
  <c r="G129" i="11" l="1"/>
  <c r="Q129" i="11" l="1"/>
  <c r="J129" i="11"/>
  <c r="L129" i="11"/>
  <c r="H130" i="11"/>
  <c r="M129" i="11" l="1"/>
  <c r="N129" i="11" s="1"/>
  <c r="O129" i="11" s="1"/>
  <c r="P129" i="11" l="1"/>
  <c r="D130" i="11" s="1"/>
  <c r="C130" i="11"/>
  <c r="E130" i="11" l="1"/>
  <c r="B130" i="11"/>
  <c r="F130" i="11"/>
  <c r="I130" i="11" s="1"/>
  <c r="Q130" i="11" l="1"/>
  <c r="G130" i="11"/>
  <c r="H131" i="11"/>
  <c r="J130" i="11" l="1"/>
  <c r="L130" i="11"/>
  <c r="M130" i="11" l="1"/>
  <c r="N130" i="11" s="1"/>
  <c r="O130" i="11" s="1"/>
  <c r="P130" i="11" l="1"/>
  <c r="D131" i="11" s="1"/>
  <c r="C131" i="11"/>
  <c r="E131" i="11" l="1"/>
  <c r="B131" i="11"/>
  <c r="F131" i="11"/>
  <c r="I131" i="11" s="1"/>
  <c r="G131" i="11" l="1"/>
  <c r="Q131" i="11" l="1"/>
  <c r="J131" i="11"/>
  <c r="L131" i="11"/>
  <c r="H132" i="11"/>
  <c r="M131" i="11" l="1"/>
  <c r="N131" i="11" s="1"/>
  <c r="O131" i="11" s="1"/>
  <c r="P131" i="11" l="1"/>
  <c r="D132" i="11" s="1"/>
  <c r="C132" i="11"/>
  <c r="E132" i="11" l="1"/>
  <c r="B132" i="11"/>
  <c r="F132" i="11"/>
  <c r="I132" i="11" s="1"/>
  <c r="Q132" i="11" l="1"/>
  <c r="G132" i="11"/>
  <c r="H133" i="11"/>
  <c r="J132" i="11" l="1"/>
  <c r="L132" i="11"/>
  <c r="M132" i="11" l="1"/>
  <c r="N132" i="11" s="1"/>
  <c r="O132" i="11" s="1"/>
  <c r="P132" i="11" l="1"/>
  <c r="D133" i="11" s="1"/>
  <c r="C133" i="11"/>
  <c r="B133" i="11" l="1"/>
  <c r="E133" i="11"/>
  <c r="F133" i="11"/>
  <c r="I133" i="11" s="1"/>
  <c r="G133" i="11" l="1"/>
  <c r="Q133" i="11" l="1"/>
  <c r="J133" i="11"/>
  <c r="L133" i="11"/>
  <c r="H134" i="11"/>
  <c r="M133" i="11" l="1"/>
  <c r="N133" i="11" s="1"/>
  <c r="O133" i="11" s="1"/>
  <c r="P133" i="11" l="1"/>
  <c r="D134" i="11" s="1"/>
  <c r="C134" i="11"/>
  <c r="B134" i="11" l="1"/>
  <c r="E134" i="11"/>
  <c r="F134" i="11"/>
  <c r="I134" i="11" s="1"/>
  <c r="Q134" i="11" l="1"/>
  <c r="G134" i="11"/>
  <c r="H135" i="11"/>
  <c r="J134" i="11" l="1"/>
  <c r="L134" i="11"/>
  <c r="M134" i="11" l="1"/>
  <c r="N134" i="11" s="1"/>
  <c r="O134" i="11" s="1"/>
  <c r="P134" i="11" l="1"/>
  <c r="D135" i="11" s="1"/>
  <c r="C135" i="11"/>
  <c r="B135" i="11" l="1"/>
  <c r="E135" i="11"/>
  <c r="F135" i="11"/>
  <c r="I135" i="11" s="1"/>
  <c r="G135" i="11" l="1"/>
  <c r="Q135" i="11" l="1"/>
  <c r="J135" i="11"/>
  <c r="L135" i="11"/>
  <c r="H136" i="11"/>
  <c r="M135" i="11" l="1"/>
  <c r="N135" i="11" s="1"/>
  <c r="O135" i="11" s="1"/>
  <c r="P135" i="11" l="1"/>
  <c r="D136" i="11" s="1"/>
  <c r="C136" i="11"/>
  <c r="B136" i="11" l="1"/>
  <c r="E136" i="11"/>
  <c r="F136" i="11"/>
  <c r="I136" i="11" s="1"/>
  <c r="Q136" i="11" l="1"/>
  <c r="G136" i="11"/>
  <c r="H137" i="11"/>
  <c r="J136" i="11" l="1"/>
  <c r="L136" i="11"/>
  <c r="M136" i="11" l="1"/>
  <c r="N136" i="11" s="1"/>
  <c r="O136" i="11" s="1"/>
  <c r="P136" i="11" l="1"/>
  <c r="D137" i="11" s="1"/>
  <c r="C137" i="11"/>
  <c r="B137" i="11" l="1"/>
  <c r="E137" i="11"/>
  <c r="F137" i="11"/>
  <c r="I137" i="11" s="1"/>
  <c r="G137" i="11" l="1"/>
  <c r="Q137" i="11" l="1"/>
  <c r="J137" i="11"/>
  <c r="L137" i="11"/>
  <c r="H138" i="11"/>
  <c r="M137" i="11" l="1"/>
  <c r="N137" i="11" s="1"/>
  <c r="O137" i="11" s="1"/>
  <c r="P137" i="11" l="1"/>
  <c r="D138" i="11" s="1"/>
  <c r="C138" i="11"/>
  <c r="B138" i="11" l="1"/>
  <c r="E138" i="11"/>
  <c r="F138" i="11"/>
  <c r="I138" i="11" s="1"/>
  <c r="Q138" i="11" l="1"/>
  <c r="G138" i="11"/>
  <c r="H139" i="11"/>
  <c r="J138" i="11" l="1"/>
  <c r="L138" i="11"/>
  <c r="M138" i="11" l="1"/>
  <c r="N138" i="11" s="1"/>
  <c r="O138" i="11" s="1"/>
  <c r="P138" i="11" l="1"/>
  <c r="D139" i="11" s="1"/>
  <c r="C139" i="11"/>
  <c r="B139" i="11" l="1"/>
  <c r="E139" i="11"/>
  <c r="F139" i="11"/>
  <c r="I139" i="11" s="1"/>
  <c r="G139" i="11" l="1"/>
  <c r="Q139" i="11" l="1"/>
  <c r="J139" i="11"/>
  <c r="L139" i="11"/>
  <c r="H140" i="11"/>
  <c r="M139" i="11" l="1"/>
  <c r="N139" i="11" s="1"/>
  <c r="O139" i="11" s="1"/>
  <c r="P139" i="11" l="1"/>
  <c r="D140" i="11" s="1"/>
  <c r="C140" i="11"/>
  <c r="B140" i="11" l="1"/>
  <c r="E140" i="11"/>
  <c r="F140" i="11"/>
  <c r="I140" i="11" s="1"/>
  <c r="G140" i="11" l="1"/>
  <c r="Q140" i="11" l="1"/>
  <c r="J140" i="11"/>
  <c r="L140" i="11"/>
  <c r="H141" i="11"/>
  <c r="M140" i="11" l="1"/>
  <c r="N140" i="11" s="1"/>
  <c r="O140" i="11" s="1"/>
  <c r="P140" i="11" l="1"/>
  <c r="D141" i="11" s="1"/>
  <c r="C141" i="11"/>
  <c r="E141" i="11" l="1"/>
  <c r="B141" i="11"/>
  <c r="F141" i="11"/>
  <c r="I141" i="11" s="1"/>
  <c r="G141" i="11" l="1"/>
  <c r="Q141" i="11" l="1"/>
  <c r="J141" i="11"/>
  <c r="L141" i="11"/>
  <c r="H142" i="11"/>
  <c r="M141" i="11" l="1"/>
  <c r="N141" i="11" s="1"/>
  <c r="O141" i="11" s="1"/>
  <c r="P141" i="11" l="1"/>
  <c r="D142" i="11" s="1"/>
  <c r="C142" i="11"/>
  <c r="E142" i="11" l="1"/>
  <c r="B142" i="11"/>
  <c r="F142" i="11"/>
  <c r="I142" i="11" s="1"/>
  <c r="G142" i="11" l="1"/>
  <c r="Q142" i="11" l="1"/>
  <c r="J142" i="11"/>
  <c r="L142" i="11"/>
  <c r="H143" i="11"/>
  <c r="M142" i="11" l="1"/>
  <c r="N142" i="11" s="1"/>
  <c r="O142" i="11" s="1"/>
  <c r="P142" i="11" l="1"/>
  <c r="D143" i="11" s="1"/>
  <c r="C143" i="11"/>
  <c r="B143" i="11" l="1"/>
  <c r="E143" i="11"/>
  <c r="F143" i="11"/>
  <c r="I143" i="11" s="1"/>
  <c r="G143" i="11" l="1"/>
  <c r="Q143" i="11" l="1"/>
  <c r="J143" i="11"/>
  <c r="L143" i="11"/>
  <c r="H144" i="11"/>
  <c r="M143" i="11" l="1"/>
  <c r="N143" i="11" s="1"/>
  <c r="O143" i="11" s="1"/>
  <c r="P143" i="11" l="1"/>
  <c r="D144" i="11" s="1"/>
  <c r="C144" i="11"/>
  <c r="E144" i="11" l="1"/>
  <c r="B144" i="11"/>
  <c r="F144" i="11"/>
  <c r="I144" i="11" s="1"/>
  <c r="G144" i="11" l="1"/>
  <c r="Q144" i="11" l="1"/>
  <c r="J144" i="11"/>
  <c r="L144" i="11"/>
  <c r="H145" i="11"/>
  <c r="M144" i="11" l="1"/>
  <c r="N144" i="11" s="1"/>
  <c r="O144" i="11" s="1"/>
  <c r="P144" i="11" l="1"/>
  <c r="D145" i="11" s="1"/>
  <c r="C145" i="11"/>
  <c r="B145" i="11" l="1"/>
  <c r="E145" i="11"/>
  <c r="F145" i="11"/>
  <c r="I145" i="11" s="1"/>
  <c r="G145" i="11" l="1"/>
  <c r="Q145" i="11" l="1"/>
  <c r="J145" i="11"/>
  <c r="L145" i="11"/>
  <c r="H146" i="11"/>
  <c r="M145" i="11" l="1"/>
  <c r="N145" i="11" s="1"/>
  <c r="O145" i="11" s="1"/>
  <c r="P145" i="11" l="1"/>
  <c r="D146" i="11" s="1"/>
  <c r="C146" i="11"/>
  <c r="B146" i="11" l="1"/>
  <c r="E146" i="11"/>
  <c r="F146" i="11"/>
  <c r="I146" i="11" s="1"/>
  <c r="G146" i="11" l="1"/>
  <c r="Q146" i="11" l="1"/>
  <c r="J146" i="11"/>
  <c r="L146" i="11"/>
  <c r="H147" i="11"/>
  <c r="M146" i="11" l="1"/>
  <c r="N146" i="11" s="1"/>
  <c r="O146" i="11" s="1"/>
  <c r="P146" i="11" l="1"/>
  <c r="D147" i="11" s="1"/>
  <c r="C147" i="11"/>
  <c r="B147" i="11" l="1"/>
  <c r="E147" i="11"/>
  <c r="F147" i="11"/>
  <c r="I147" i="11" s="1"/>
  <c r="G147" i="11" l="1"/>
  <c r="Q147" i="11" l="1"/>
  <c r="J147" i="11"/>
  <c r="L147" i="11"/>
  <c r="H148" i="11"/>
  <c r="M147" i="11" l="1"/>
  <c r="N147" i="11" s="1"/>
  <c r="O147" i="11" s="1"/>
  <c r="P147" i="11" l="1"/>
  <c r="D148" i="11" s="1"/>
  <c r="C148" i="11"/>
  <c r="B148" i="11" l="1"/>
  <c r="E148" i="11"/>
  <c r="F148" i="11"/>
  <c r="I148" i="11" s="1"/>
  <c r="G148" i="11" l="1"/>
  <c r="Q148" i="11" l="1"/>
  <c r="J148" i="11"/>
  <c r="L148" i="11"/>
  <c r="H149" i="11"/>
  <c r="M148" i="11" l="1"/>
  <c r="N148" i="11" s="1"/>
  <c r="O148" i="11" s="1"/>
  <c r="P148" i="11" l="1"/>
  <c r="D149" i="11" s="1"/>
  <c r="C149" i="11"/>
  <c r="B149" i="11" l="1"/>
  <c r="E149" i="11"/>
  <c r="F149" i="11"/>
  <c r="I149" i="11" s="1"/>
  <c r="G149" i="11" l="1"/>
  <c r="Q149" i="11" l="1"/>
  <c r="J149" i="11"/>
  <c r="L149" i="11"/>
  <c r="H150" i="11"/>
  <c r="M149" i="11" l="1"/>
  <c r="N149" i="11" s="1"/>
  <c r="O149" i="11" s="1"/>
  <c r="P149" i="11" l="1"/>
  <c r="D150" i="11" s="1"/>
  <c r="C150" i="11"/>
  <c r="B150" i="11" l="1"/>
  <c r="E150" i="11"/>
  <c r="F150" i="11"/>
  <c r="I150" i="11" s="1"/>
  <c r="G150" i="11" l="1"/>
  <c r="Q150" i="11" l="1"/>
  <c r="J150" i="11"/>
  <c r="L150" i="11"/>
  <c r="H151" i="11"/>
  <c r="M150" i="11" l="1"/>
  <c r="N150" i="11" s="1"/>
  <c r="O150" i="11" s="1"/>
  <c r="P150" i="11" l="1"/>
  <c r="D151" i="11" s="1"/>
  <c r="C151" i="11"/>
  <c r="B151" i="11" l="1"/>
  <c r="E151" i="11"/>
  <c r="F151" i="11"/>
  <c r="I151" i="11" s="1"/>
  <c r="G151" i="11" l="1"/>
  <c r="Q151" i="11" l="1"/>
  <c r="J151" i="11"/>
  <c r="L151" i="11"/>
  <c r="H152" i="11"/>
  <c r="M151" i="11" l="1"/>
  <c r="N151" i="11" s="1"/>
  <c r="O151" i="11" s="1"/>
  <c r="P151" i="11" l="1"/>
  <c r="D152" i="11" s="1"/>
  <c r="C152" i="11"/>
  <c r="B152" i="11" l="1"/>
  <c r="E152" i="11"/>
  <c r="F152" i="11"/>
  <c r="I152" i="11" s="1"/>
  <c r="G152" i="11" l="1"/>
  <c r="Q152" i="11" l="1"/>
  <c r="J152" i="11"/>
  <c r="L152" i="11"/>
  <c r="H153" i="11"/>
  <c r="M152" i="11" l="1"/>
  <c r="N152" i="11" s="1"/>
  <c r="O152" i="11" s="1"/>
  <c r="P152" i="11" l="1"/>
  <c r="D153" i="11" s="1"/>
  <c r="C153" i="11"/>
  <c r="B153" i="11" l="1"/>
  <c r="E153" i="11"/>
  <c r="F153" i="11"/>
  <c r="I153" i="11" s="1"/>
  <c r="G153" i="11" l="1"/>
  <c r="Q153" i="11" l="1"/>
  <c r="J153" i="11"/>
  <c r="L153" i="11"/>
  <c r="H154" i="11"/>
  <c r="M153" i="11" l="1"/>
  <c r="N153" i="11" s="1"/>
  <c r="O153" i="11" s="1"/>
  <c r="P153" i="11" l="1"/>
  <c r="D154" i="11" s="1"/>
  <c r="C154" i="11"/>
  <c r="E154" i="11" l="1"/>
  <c r="B154" i="11"/>
  <c r="F154" i="11"/>
  <c r="I154" i="11" s="1"/>
  <c r="G154" i="11" l="1"/>
  <c r="Q154" i="11" l="1"/>
  <c r="J154" i="11"/>
  <c r="L154" i="11"/>
  <c r="H155" i="11"/>
  <c r="M154" i="11" l="1"/>
  <c r="N154" i="11" s="1"/>
  <c r="O154" i="11" s="1"/>
  <c r="P154" i="11" l="1"/>
  <c r="D155" i="11" s="1"/>
  <c r="C155" i="11"/>
  <c r="E155" i="11" l="1"/>
  <c r="B155" i="11"/>
  <c r="F155" i="11"/>
  <c r="I155" i="11" s="1"/>
  <c r="G155" i="11" l="1"/>
  <c r="Q155" i="11" l="1"/>
  <c r="J155" i="11"/>
  <c r="L155" i="11"/>
  <c r="H156" i="11"/>
  <c r="M155" i="11" l="1"/>
  <c r="N155" i="11" s="1"/>
  <c r="O155" i="11" s="1"/>
  <c r="P155" i="11" l="1"/>
  <c r="D156" i="11" s="1"/>
  <c r="C156" i="11"/>
  <c r="B156" i="11" l="1"/>
  <c r="E156" i="11"/>
  <c r="F156" i="11"/>
  <c r="I156" i="11" s="1"/>
  <c r="G156" i="11" l="1"/>
  <c r="Q156" i="11" l="1"/>
  <c r="J156" i="11"/>
  <c r="L156" i="11"/>
  <c r="H157" i="11"/>
  <c r="M156" i="11" l="1"/>
  <c r="N156" i="11" s="1"/>
  <c r="O156" i="11" s="1"/>
  <c r="P156" i="11" l="1"/>
  <c r="D157" i="11" s="1"/>
  <c r="C157" i="11"/>
  <c r="E157" i="11" l="1"/>
  <c r="B157" i="11"/>
  <c r="F157" i="11"/>
  <c r="I157" i="11" s="1"/>
  <c r="G157" i="11" l="1"/>
  <c r="Q157" i="11" l="1"/>
  <c r="J157" i="11"/>
  <c r="L157" i="11"/>
  <c r="H158" i="11"/>
  <c r="M157" i="11" l="1"/>
  <c r="N157" i="11" s="1"/>
  <c r="O157" i="11" s="1"/>
  <c r="P157" i="11" l="1"/>
  <c r="D158" i="11" s="1"/>
  <c r="C158" i="11"/>
  <c r="B158" i="11" l="1"/>
  <c r="E158" i="11"/>
  <c r="F158" i="11"/>
  <c r="I158" i="11" s="1"/>
  <c r="G158" i="11" l="1"/>
  <c r="Q158" i="11" l="1"/>
  <c r="J158" i="11"/>
  <c r="L158" i="11"/>
  <c r="H159" i="11"/>
  <c r="M158" i="11" l="1"/>
  <c r="N158" i="11" s="1"/>
  <c r="O158" i="11" s="1"/>
  <c r="P158" i="11" l="1"/>
  <c r="D159" i="11" s="1"/>
  <c r="C159" i="11"/>
  <c r="B159" i="11" l="1"/>
  <c r="E159" i="11"/>
  <c r="F159" i="11"/>
  <c r="I159" i="11" s="1"/>
  <c r="G159" i="11" l="1"/>
  <c r="Q159" i="11" l="1"/>
  <c r="J159" i="11"/>
  <c r="L159" i="11"/>
  <c r="H160" i="11"/>
  <c r="M159" i="11" l="1"/>
  <c r="N159" i="11" s="1"/>
  <c r="O159" i="11" s="1"/>
  <c r="P159" i="11" l="1"/>
  <c r="D160" i="11" s="1"/>
  <c r="C160" i="11"/>
  <c r="E160" i="11" l="1"/>
  <c r="B160" i="11"/>
  <c r="F160" i="11"/>
  <c r="I160" i="11" s="1"/>
  <c r="G160" i="11" l="1"/>
  <c r="Q160" i="11" l="1"/>
  <c r="J160" i="11"/>
  <c r="L160" i="11"/>
  <c r="H161" i="11"/>
  <c r="M160" i="11" l="1"/>
  <c r="N160" i="11" s="1"/>
  <c r="O160" i="11" s="1"/>
  <c r="P160" i="11" l="1"/>
  <c r="D161" i="11" s="1"/>
  <c r="C161" i="11"/>
  <c r="E161" i="11" l="1"/>
  <c r="B161" i="11"/>
  <c r="F161" i="11"/>
  <c r="I161" i="11" s="1"/>
  <c r="G161" i="11" l="1"/>
  <c r="Q161" i="11" l="1"/>
  <c r="J161" i="11"/>
  <c r="L161" i="11"/>
  <c r="H162" i="11"/>
  <c r="M161" i="11" l="1"/>
  <c r="N161" i="11" s="1"/>
  <c r="O161" i="11" s="1"/>
  <c r="P161" i="11" l="1"/>
  <c r="D162" i="11" s="1"/>
  <c r="C162" i="11"/>
  <c r="B162" i="11" l="1"/>
  <c r="E162" i="11"/>
  <c r="F162" i="11"/>
  <c r="I162" i="11" s="1"/>
  <c r="G162" i="11" l="1"/>
  <c r="Q162" i="11" l="1"/>
  <c r="J162" i="11"/>
  <c r="L162" i="11"/>
  <c r="H163" i="11"/>
  <c r="M162" i="11" l="1"/>
  <c r="N162" i="11" s="1"/>
  <c r="O162" i="11" s="1"/>
  <c r="P162" i="11" l="1"/>
  <c r="D163" i="11" s="1"/>
  <c r="C163" i="11"/>
  <c r="B163" i="11" l="1"/>
  <c r="E163" i="11"/>
  <c r="F163" i="11"/>
  <c r="I163" i="11" s="1"/>
  <c r="G163" i="11" l="1"/>
  <c r="Q163" i="11" l="1"/>
  <c r="J163" i="11"/>
  <c r="L163" i="11"/>
  <c r="H164" i="11"/>
  <c r="M163" i="11" l="1"/>
  <c r="N163" i="11" s="1"/>
  <c r="O163" i="11" s="1"/>
  <c r="P163" i="11" l="1"/>
  <c r="D164" i="11" s="1"/>
  <c r="C164" i="11"/>
  <c r="B164" i="11" l="1"/>
  <c r="E164" i="11"/>
  <c r="F164" i="11"/>
  <c r="I164" i="11" s="1"/>
  <c r="G164" i="11" l="1"/>
  <c r="Q164" i="11" l="1"/>
  <c r="J164" i="11"/>
  <c r="L164" i="11"/>
  <c r="H165" i="11"/>
  <c r="M164" i="11" l="1"/>
  <c r="N164" i="11" s="1"/>
  <c r="O164" i="11" s="1"/>
  <c r="P164" i="11" l="1"/>
  <c r="D165" i="11" s="1"/>
  <c r="C165" i="11"/>
  <c r="E165" i="11" l="1"/>
  <c r="B165" i="11"/>
  <c r="F165" i="11"/>
  <c r="I165" i="11" s="1"/>
  <c r="G165" i="11" l="1"/>
  <c r="Q165" i="11" l="1"/>
  <c r="J165" i="11"/>
  <c r="L165" i="11"/>
  <c r="H166" i="11"/>
  <c r="M165" i="11" l="1"/>
  <c r="N165" i="11" s="1"/>
  <c r="O165" i="11" s="1"/>
  <c r="P165" i="11" l="1"/>
  <c r="D166" i="11" s="1"/>
  <c r="C166" i="11"/>
  <c r="B166" i="11" l="1"/>
  <c r="E166" i="11"/>
  <c r="F166" i="11"/>
  <c r="I166" i="11" s="1"/>
  <c r="G166" i="11" l="1"/>
  <c r="Q166" i="11" l="1"/>
  <c r="J166" i="11"/>
  <c r="L166" i="11"/>
  <c r="H167" i="11"/>
  <c r="M166" i="11" l="1"/>
  <c r="N166" i="11" s="1"/>
  <c r="O166" i="11" s="1"/>
  <c r="P166" i="11" l="1"/>
  <c r="D167" i="11" s="1"/>
  <c r="C167" i="11"/>
  <c r="E167" i="11" l="1"/>
  <c r="B167" i="11"/>
  <c r="F167" i="11"/>
  <c r="I167" i="11" s="1"/>
  <c r="G167" i="11" l="1"/>
  <c r="Q167" i="11" l="1"/>
  <c r="J167" i="11"/>
  <c r="L167" i="11"/>
  <c r="H168" i="11"/>
  <c r="M167" i="11" l="1"/>
  <c r="N167" i="11" s="1"/>
  <c r="O167" i="11" s="1"/>
  <c r="P167" i="11" l="1"/>
  <c r="D168" i="11" s="1"/>
  <c r="C168" i="11"/>
  <c r="E168" i="11" l="1"/>
  <c r="B168" i="11"/>
  <c r="F168" i="11"/>
  <c r="I168" i="11" s="1"/>
  <c r="G168" i="11" l="1"/>
  <c r="Q168" i="11" l="1"/>
  <c r="J168" i="11"/>
  <c r="L168" i="11"/>
  <c r="H169" i="11"/>
  <c r="M168" i="11" l="1"/>
  <c r="N168" i="11" s="1"/>
  <c r="O168" i="11" s="1"/>
  <c r="P168" i="11" l="1"/>
  <c r="D169" i="11" s="1"/>
  <c r="C169" i="11"/>
  <c r="E169" i="11" l="1"/>
  <c r="B169" i="11"/>
  <c r="F169" i="11"/>
  <c r="I169" i="11" s="1"/>
  <c r="G169" i="11" l="1"/>
  <c r="Q169" i="11" l="1"/>
  <c r="J169" i="11"/>
  <c r="L169" i="11"/>
  <c r="H170" i="11"/>
  <c r="M169" i="11" l="1"/>
  <c r="N169" i="11" s="1"/>
  <c r="O169" i="11" s="1"/>
  <c r="P169" i="11" l="1"/>
  <c r="D170" i="11" s="1"/>
  <c r="C170" i="11"/>
  <c r="B170" i="11" l="1"/>
  <c r="E170" i="11"/>
  <c r="F170" i="11"/>
  <c r="I170" i="11" s="1"/>
  <c r="G170" i="11" l="1"/>
  <c r="Q170" i="11" l="1"/>
  <c r="J170" i="11"/>
  <c r="L170" i="11"/>
  <c r="H171" i="11"/>
  <c r="M170" i="11" l="1"/>
  <c r="N170" i="11" s="1"/>
  <c r="O170" i="11" s="1"/>
  <c r="P170" i="11" l="1"/>
  <c r="D171" i="11" s="1"/>
  <c r="C171" i="11"/>
  <c r="E171" i="11" l="1"/>
  <c r="B171" i="11"/>
  <c r="F171" i="11"/>
  <c r="I171" i="11" s="1"/>
  <c r="G171" i="11" l="1"/>
  <c r="Q171" i="11" l="1"/>
  <c r="J171" i="11"/>
  <c r="L171" i="11"/>
  <c r="H172" i="11"/>
  <c r="M171" i="11" l="1"/>
  <c r="N171" i="11" s="1"/>
  <c r="O171" i="11" s="1"/>
  <c r="P171" i="11" l="1"/>
  <c r="D172" i="11" s="1"/>
  <c r="C172" i="11"/>
  <c r="B172" i="11" l="1"/>
  <c r="E172" i="11"/>
  <c r="F172" i="11"/>
  <c r="I172" i="11" s="1"/>
  <c r="G172" i="11" l="1"/>
  <c r="Q172" i="11" l="1"/>
  <c r="J172" i="11"/>
  <c r="L172" i="11"/>
  <c r="H173" i="11"/>
  <c r="M172" i="11" l="1"/>
  <c r="N172" i="11" s="1"/>
  <c r="O172" i="11" s="1"/>
  <c r="P172" i="11" l="1"/>
  <c r="D173" i="11" s="1"/>
  <c r="C173" i="11"/>
  <c r="B173" i="11" l="1"/>
  <c r="E173" i="11"/>
  <c r="F173" i="11"/>
  <c r="I173" i="11" s="1"/>
  <c r="G173" i="11" l="1"/>
  <c r="Q173" i="11" l="1"/>
  <c r="J173" i="11"/>
  <c r="L173" i="11"/>
  <c r="H174" i="11"/>
  <c r="M173" i="11" l="1"/>
  <c r="N173" i="11" s="1"/>
  <c r="O173" i="11" s="1"/>
  <c r="P173" i="11" l="1"/>
  <c r="D174" i="11" s="1"/>
  <c r="C174" i="11"/>
  <c r="B174" i="11" l="1"/>
  <c r="E174" i="11"/>
  <c r="F174" i="11"/>
  <c r="I174" i="11" s="1"/>
  <c r="G174" i="11" l="1"/>
  <c r="Q174" i="11" l="1"/>
  <c r="J174" i="11"/>
  <c r="L174" i="11"/>
  <c r="H175" i="11"/>
  <c r="M174" i="11" l="1"/>
  <c r="N174" i="11" s="1"/>
  <c r="O174" i="11" s="1"/>
  <c r="P174" i="11" l="1"/>
  <c r="D175" i="11" s="1"/>
  <c r="C175" i="11"/>
  <c r="B175" i="11" l="1"/>
  <c r="E175" i="11"/>
  <c r="F175" i="11"/>
  <c r="I175" i="11" s="1"/>
  <c r="G175" i="11" l="1"/>
  <c r="Q175" i="11" l="1"/>
  <c r="J175" i="11"/>
  <c r="L175" i="11"/>
  <c r="H176" i="11"/>
  <c r="M175" i="11" l="1"/>
  <c r="N175" i="11" s="1"/>
  <c r="O175" i="11" s="1"/>
  <c r="P175" i="11" l="1"/>
  <c r="D176" i="11" s="1"/>
  <c r="C176" i="11"/>
  <c r="B176" i="11" l="1"/>
  <c r="E176" i="11"/>
  <c r="F176" i="11"/>
  <c r="I176" i="11" s="1"/>
  <c r="G176" i="11" l="1"/>
  <c r="Q176" i="11" l="1"/>
  <c r="J176" i="11"/>
  <c r="L176" i="11"/>
  <c r="H177" i="11"/>
  <c r="M176" i="11" l="1"/>
  <c r="N176" i="11" s="1"/>
  <c r="O176" i="11" s="1"/>
  <c r="P176" i="11" l="1"/>
  <c r="D177" i="11" s="1"/>
  <c r="C177" i="11"/>
  <c r="B177" i="11" l="1"/>
  <c r="E177" i="11"/>
  <c r="F177" i="11"/>
  <c r="I177" i="11" s="1"/>
  <c r="G177" i="11" l="1"/>
  <c r="Q177" i="11" l="1"/>
  <c r="J177" i="11"/>
  <c r="L177" i="11"/>
  <c r="H178" i="11"/>
  <c r="M177" i="11" l="1"/>
  <c r="N177" i="11" s="1"/>
  <c r="O177" i="11" s="1"/>
  <c r="P177" i="11" l="1"/>
  <c r="D178" i="11" s="1"/>
  <c r="C178" i="11"/>
  <c r="B178" i="11" l="1"/>
  <c r="E178" i="11"/>
  <c r="F178" i="11"/>
  <c r="I178" i="11" s="1"/>
  <c r="G178" i="11" l="1"/>
  <c r="Q178" i="11" l="1"/>
  <c r="J178" i="11"/>
  <c r="L178" i="11"/>
  <c r="H179" i="11"/>
  <c r="M178" i="11" l="1"/>
  <c r="N178" i="11" s="1"/>
  <c r="O178" i="11" s="1"/>
  <c r="P178" i="11" l="1"/>
  <c r="D179" i="11" s="1"/>
  <c r="C179" i="11"/>
  <c r="B179" i="11" l="1"/>
  <c r="E179" i="11"/>
  <c r="F179" i="11"/>
  <c r="I179" i="11" s="1"/>
  <c r="G179" i="11" l="1"/>
  <c r="Q179" i="11" l="1"/>
  <c r="J179" i="11"/>
  <c r="L179" i="11"/>
  <c r="H180" i="11"/>
  <c r="M179" i="11" l="1"/>
  <c r="N179" i="11" s="1"/>
  <c r="O179" i="11" s="1"/>
  <c r="P179" i="11" l="1"/>
  <c r="D180" i="11" s="1"/>
  <c r="C180" i="11"/>
  <c r="B180" i="11" l="1"/>
  <c r="E180" i="11"/>
  <c r="F180" i="11"/>
  <c r="I180" i="11" s="1"/>
  <c r="G180" i="11" l="1"/>
  <c r="Q180" i="11" l="1"/>
  <c r="J180" i="11"/>
  <c r="L180" i="11"/>
  <c r="H181" i="11"/>
  <c r="M180" i="11" l="1"/>
  <c r="N180" i="11" s="1"/>
  <c r="O180" i="11" s="1"/>
  <c r="P180" i="11" l="1"/>
  <c r="D181" i="11" s="1"/>
  <c r="C181" i="11"/>
  <c r="B181" i="11" l="1"/>
  <c r="E181" i="11"/>
  <c r="F181" i="11"/>
  <c r="I181" i="11" s="1"/>
  <c r="G181" i="11" l="1"/>
  <c r="Q181" i="11" l="1"/>
  <c r="J181" i="11"/>
  <c r="L181" i="11"/>
  <c r="H182" i="11"/>
  <c r="M181" i="11" l="1"/>
  <c r="N181" i="11" s="1"/>
  <c r="O181" i="11" s="1"/>
  <c r="P181" i="11" l="1"/>
  <c r="D182" i="11" s="1"/>
  <c r="C182" i="11"/>
  <c r="B182" i="11" l="1"/>
  <c r="E182" i="11"/>
  <c r="F182" i="11"/>
  <c r="I182" i="11" s="1"/>
  <c r="G182" i="11" l="1"/>
  <c r="Q182" i="11" l="1"/>
  <c r="J182" i="11"/>
  <c r="L182" i="11"/>
  <c r="H183" i="11"/>
  <c r="M182" i="11" l="1"/>
  <c r="N182" i="11" s="1"/>
  <c r="O182" i="11" s="1"/>
  <c r="P182" i="11" l="1"/>
  <c r="D183" i="11" s="1"/>
  <c r="C183" i="11"/>
  <c r="B183" i="11" l="1"/>
  <c r="E183" i="11"/>
  <c r="F183" i="11"/>
  <c r="I183" i="11" s="1"/>
  <c r="G183" i="11" l="1"/>
  <c r="Q183" i="11" l="1"/>
  <c r="J183" i="11"/>
  <c r="L183" i="11"/>
  <c r="H184" i="11"/>
  <c r="M183" i="11" l="1"/>
  <c r="N183" i="11" s="1"/>
  <c r="O183" i="11" s="1"/>
  <c r="P183" i="11" l="1"/>
  <c r="D184" i="11" s="1"/>
  <c r="C184" i="11"/>
  <c r="B184" i="11" l="1"/>
  <c r="E184" i="11"/>
  <c r="F184" i="11"/>
  <c r="I184" i="11" s="1"/>
  <c r="G184" i="11" l="1"/>
  <c r="Q184" i="11" l="1"/>
  <c r="J184" i="11"/>
  <c r="L184" i="11"/>
  <c r="H185" i="11"/>
  <c r="M184" i="11" l="1"/>
  <c r="N184" i="11" s="1"/>
  <c r="O184" i="11" s="1"/>
  <c r="P184" i="11" l="1"/>
  <c r="D185" i="11" s="1"/>
  <c r="C185" i="11"/>
  <c r="B185" i="11" l="1"/>
  <c r="E185" i="11"/>
  <c r="F185" i="11"/>
  <c r="I185" i="11" s="1"/>
  <c r="G185" i="11" l="1"/>
  <c r="Q185" i="11" l="1"/>
  <c r="J185" i="11"/>
  <c r="L185" i="11"/>
  <c r="H186" i="11"/>
  <c r="M185" i="11" l="1"/>
  <c r="N185" i="11" s="1"/>
  <c r="O185" i="11" s="1"/>
  <c r="P185" i="11" l="1"/>
  <c r="D186" i="11" s="1"/>
  <c r="C186" i="11"/>
  <c r="B186" i="11" l="1"/>
  <c r="E186" i="11"/>
  <c r="F186" i="11"/>
  <c r="I186" i="11" s="1"/>
  <c r="G186" i="11" l="1"/>
  <c r="Q186" i="11" l="1"/>
  <c r="J186" i="11"/>
  <c r="L186" i="11"/>
  <c r="H187" i="11"/>
  <c r="M186" i="11" l="1"/>
  <c r="N186" i="11" s="1"/>
  <c r="O186" i="11" s="1"/>
  <c r="P186" i="11" l="1"/>
  <c r="D187" i="11" s="1"/>
  <c r="C187" i="11"/>
  <c r="B187" i="11" l="1"/>
  <c r="E187" i="11"/>
  <c r="F187" i="11"/>
  <c r="I187" i="11" s="1"/>
  <c r="G187" i="11" l="1"/>
  <c r="Q187" i="11" l="1"/>
  <c r="J187" i="11"/>
  <c r="L187" i="11"/>
  <c r="H188" i="11"/>
  <c r="M187" i="11" l="1"/>
  <c r="N187" i="11" s="1"/>
  <c r="O187" i="11" s="1"/>
  <c r="P187" i="11" l="1"/>
  <c r="D188" i="11" s="1"/>
  <c r="C188" i="11"/>
  <c r="B188" i="11" l="1"/>
  <c r="E188" i="11"/>
  <c r="F188" i="11"/>
  <c r="I188" i="11" s="1"/>
  <c r="G188" i="11" l="1"/>
  <c r="Q188" i="11" l="1"/>
  <c r="J188" i="11"/>
  <c r="L188" i="11"/>
  <c r="H189" i="11"/>
  <c r="M188" i="11" l="1"/>
  <c r="N188" i="11" s="1"/>
  <c r="O188" i="11" s="1"/>
  <c r="P188" i="11" l="1"/>
  <c r="D189" i="11" s="1"/>
  <c r="C189" i="11"/>
  <c r="B189" i="11" l="1"/>
  <c r="E189" i="11"/>
  <c r="F189" i="11"/>
  <c r="I189" i="11" s="1"/>
  <c r="G189" i="11" l="1"/>
  <c r="Q189" i="11" l="1"/>
  <c r="J189" i="11"/>
  <c r="L189" i="11"/>
  <c r="H190" i="11"/>
  <c r="M189" i="11" l="1"/>
  <c r="N189" i="11" s="1"/>
  <c r="O189" i="11" s="1"/>
  <c r="P189" i="11" l="1"/>
  <c r="D190" i="11" s="1"/>
  <c r="C190" i="11"/>
  <c r="B190" i="11" l="1"/>
  <c r="E190" i="11"/>
  <c r="F190" i="11"/>
  <c r="I190" i="11" s="1"/>
  <c r="G190" i="11" l="1"/>
  <c r="Q190" i="11" l="1"/>
  <c r="J190" i="11"/>
  <c r="L190" i="11"/>
  <c r="H191" i="11"/>
  <c r="M190" i="11" l="1"/>
  <c r="N190" i="11" s="1"/>
  <c r="O190" i="11" s="1"/>
  <c r="P190" i="11" l="1"/>
  <c r="D191" i="11" s="1"/>
  <c r="C191" i="11"/>
  <c r="B191" i="11" l="1"/>
  <c r="E191" i="11"/>
  <c r="F191" i="11"/>
  <c r="I191" i="11" s="1"/>
  <c r="G191" i="11" l="1"/>
  <c r="Q191" i="11" l="1"/>
  <c r="J191" i="11"/>
  <c r="L191" i="11"/>
  <c r="H192" i="11"/>
  <c r="M191" i="11" l="1"/>
  <c r="N191" i="11" s="1"/>
  <c r="O191" i="11" s="1"/>
  <c r="P191" i="11" l="1"/>
  <c r="D192" i="11" s="1"/>
  <c r="C192" i="11"/>
  <c r="B192" i="11" l="1"/>
  <c r="E192" i="11"/>
  <c r="F192" i="11"/>
  <c r="I192" i="11" s="1"/>
  <c r="G192" i="11" l="1"/>
  <c r="Q192" i="11" l="1"/>
  <c r="J192" i="11"/>
  <c r="L192" i="11"/>
  <c r="H193" i="11"/>
  <c r="M192" i="11" l="1"/>
  <c r="N192" i="11" s="1"/>
  <c r="O192" i="11" s="1"/>
  <c r="P192" i="11" l="1"/>
  <c r="D193" i="11" s="1"/>
  <c r="C193" i="11"/>
  <c r="B193" i="11" l="1"/>
  <c r="E193" i="11"/>
  <c r="F193" i="11"/>
  <c r="I193" i="11" s="1"/>
  <c r="G193" i="11" l="1"/>
  <c r="Q193" i="11" l="1"/>
  <c r="J193" i="11"/>
  <c r="L193" i="11"/>
  <c r="H194" i="11"/>
  <c r="M193" i="11" l="1"/>
  <c r="N193" i="11" s="1"/>
  <c r="O193" i="11" s="1"/>
  <c r="P193" i="11" l="1"/>
  <c r="D194" i="11" s="1"/>
  <c r="C194" i="11"/>
  <c r="B194" i="11" l="1"/>
  <c r="E194" i="11"/>
  <c r="F194" i="11"/>
  <c r="I194" i="11" s="1"/>
  <c r="G194" i="11" l="1"/>
  <c r="Q194" i="11" l="1"/>
  <c r="J194" i="11"/>
  <c r="L194" i="11"/>
  <c r="H195" i="11"/>
  <c r="M194" i="11" l="1"/>
  <c r="N194" i="11" s="1"/>
  <c r="O194" i="11" s="1"/>
  <c r="P194" i="11" l="1"/>
  <c r="D195" i="11" s="1"/>
  <c r="C195" i="11"/>
  <c r="B195" i="11" l="1"/>
  <c r="E195" i="11"/>
  <c r="F195" i="11"/>
  <c r="I195" i="11" s="1"/>
  <c r="G195" i="11" l="1"/>
  <c r="Q195" i="11" l="1"/>
  <c r="J195" i="11"/>
  <c r="L195" i="11"/>
  <c r="H196" i="11"/>
  <c r="M195" i="11" l="1"/>
  <c r="N195" i="11" s="1"/>
  <c r="O195" i="11" s="1"/>
  <c r="P195" i="11" l="1"/>
  <c r="D196" i="11" s="1"/>
  <c r="C196" i="11"/>
  <c r="E196" i="11" l="1"/>
  <c r="B196" i="11"/>
  <c r="F196" i="11"/>
  <c r="I196" i="11" s="1"/>
  <c r="G196" i="11" l="1"/>
  <c r="Q196" i="11" l="1"/>
  <c r="J196" i="11"/>
  <c r="L196" i="11"/>
  <c r="H197" i="11"/>
  <c r="M196" i="11" l="1"/>
  <c r="N196" i="11" s="1"/>
  <c r="O196" i="11" s="1"/>
  <c r="P196" i="11" l="1"/>
  <c r="D197" i="11" s="1"/>
  <c r="C197" i="11"/>
  <c r="E197" i="11" l="1"/>
  <c r="B197" i="11"/>
  <c r="F197" i="11"/>
  <c r="I197" i="11" s="1"/>
  <c r="G197" i="11" l="1"/>
  <c r="Q197" i="11" l="1"/>
  <c r="J197" i="11"/>
  <c r="L197" i="11"/>
  <c r="H198" i="11"/>
  <c r="M197" i="11" l="1"/>
  <c r="N197" i="11" s="1"/>
  <c r="O197" i="11" s="1"/>
  <c r="P197" i="11" l="1"/>
  <c r="D198" i="11" s="1"/>
  <c r="C198" i="11"/>
  <c r="B198" i="11" l="1"/>
  <c r="E198" i="11"/>
  <c r="F198" i="11"/>
  <c r="I198" i="11" s="1"/>
  <c r="G198" i="11" l="1"/>
  <c r="Q198" i="11" l="1"/>
  <c r="J198" i="11"/>
  <c r="L198" i="11"/>
  <c r="H199" i="11"/>
  <c r="M198" i="11" l="1"/>
  <c r="N198" i="11" s="1"/>
  <c r="O198" i="11" s="1"/>
  <c r="P198" i="11" l="1"/>
  <c r="D199" i="11" s="1"/>
  <c r="C199" i="11"/>
  <c r="E199" i="11" l="1"/>
  <c r="B199" i="11"/>
  <c r="F199" i="11"/>
  <c r="I199" i="11" s="1"/>
  <c r="G199" i="11" l="1"/>
  <c r="Q199" i="11" l="1"/>
  <c r="J199" i="11"/>
  <c r="L199" i="11"/>
  <c r="H200" i="11"/>
  <c r="M199" i="11" l="1"/>
  <c r="N199" i="11" s="1"/>
  <c r="O199" i="11" s="1"/>
  <c r="P199" i="11" l="1"/>
  <c r="D200" i="11" s="1"/>
  <c r="C200" i="11"/>
  <c r="B200" i="11" l="1"/>
  <c r="E200" i="11"/>
  <c r="F200" i="11"/>
  <c r="I200" i="11" s="1"/>
  <c r="G200" i="11" l="1"/>
  <c r="Q200" i="11" l="1"/>
  <c r="J200" i="11"/>
  <c r="L200" i="11"/>
  <c r="H201" i="11"/>
  <c r="M200" i="11" l="1"/>
  <c r="N200" i="11" s="1"/>
  <c r="O200" i="11" s="1"/>
  <c r="P200" i="11" l="1"/>
  <c r="D201" i="11" s="1"/>
  <c r="C201" i="11"/>
  <c r="B201" i="11" l="1"/>
  <c r="E201" i="11"/>
  <c r="F201" i="11"/>
  <c r="I201" i="11" s="1"/>
  <c r="G201" i="11" l="1"/>
  <c r="Q201" i="11" l="1"/>
  <c r="J201" i="11"/>
  <c r="L201" i="11"/>
  <c r="H202" i="11"/>
  <c r="M201" i="11" l="1"/>
  <c r="N201" i="11" s="1"/>
  <c r="O201" i="11" s="1"/>
  <c r="P201" i="11" l="1"/>
  <c r="D202" i="11" s="1"/>
  <c r="C202" i="11"/>
  <c r="B202" i="11" l="1"/>
  <c r="E202" i="11"/>
  <c r="F202" i="11"/>
  <c r="I202" i="11" s="1"/>
  <c r="G202" i="11" l="1"/>
  <c r="Q202" i="11" l="1"/>
  <c r="J202" i="11"/>
  <c r="L202" i="11"/>
  <c r="H203" i="11"/>
  <c r="M202" i="11" l="1"/>
  <c r="N202" i="11" s="1"/>
  <c r="O202" i="11" s="1"/>
  <c r="P202" i="11" l="1"/>
  <c r="D203" i="11" s="1"/>
  <c r="C203" i="11"/>
  <c r="B203" i="11" l="1"/>
  <c r="E203" i="11"/>
  <c r="F203" i="11"/>
  <c r="I203" i="11" s="1"/>
  <c r="G203" i="11" l="1"/>
  <c r="Q203" i="11" l="1"/>
  <c r="J203" i="11"/>
  <c r="L203" i="11"/>
  <c r="H204" i="11"/>
  <c r="M203" i="11" l="1"/>
  <c r="N203" i="11" s="1"/>
  <c r="O203" i="11" s="1"/>
  <c r="P203" i="11" l="1"/>
  <c r="D204" i="11" s="1"/>
  <c r="C204" i="11"/>
  <c r="E204" i="11" l="1"/>
  <c r="B204" i="11"/>
  <c r="F204" i="11"/>
  <c r="I204" i="11" s="1"/>
  <c r="G204" i="11" l="1"/>
  <c r="Q204" i="11" l="1"/>
  <c r="J204" i="11"/>
  <c r="L204" i="11"/>
  <c r="H205" i="11"/>
  <c r="M204" i="11" l="1"/>
  <c r="N204" i="11" s="1"/>
  <c r="O204" i="11" s="1"/>
  <c r="P204" i="11" l="1"/>
  <c r="D205" i="11" s="1"/>
  <c r="C205" i="11"/>
  <c r="E205" i="11" l="1"/>
  <c r="B205" i="11"/>
  <c r="F205" i="11"/>
  <c r="I205" i="11" s="1"/>
  <c r="G205" i="11" l="1"/>
  <c r="Q205" i="11" l="1"/>
  <c r="J205" i="11"/>
  <c r="L205" i="11"/>
  <c r="H206" i="11"/>
  <c r="M205" i="11" l="1"/>
  <c r="N205" i="11" s="1"/>
  <c r="O205" i="11" s="1"/>
  <c r="P205" i="11" l="1"/>
  <c r="D206" i="11" s="1"/>
  <c r="C206" i="11"/>
  <c r="E206" i="11" l="1"/>
  <c r="B206" i="11"/>
  <c r="F206" i="11"/>
  <c r="I206" i="11" s="1"/>
  <c r="G206" i="11" l="1"/>
  <c r="Q206" i="11" l="1"/>
  <c r="J206" i="11"/>
  <c r="L206" i="11"/>
  <c r="H207" i="11"/>
  <c r="M206" i="11" l="1"/>
  <c r="N206" i="11" s="1"/>
  <c r="O206" i="11" s="1"/>
  <c r="P206" i="11" l="1"/>
  <c r="D207" i="11" s="1"/>
  <c r="C207" i="11"/>
  <c r="B207" i="11" l="1"/>
  <c r="E207" i="11"/>
  <c r="F207" i="11"/>
  <c r="I207" i="11" s="1"/>
  <c r="G207" i="11" l="1"/>
  <c r="Q207" i="11" l="1"/>
  <c r="J207" i="11"/>
  <c r="L207" i="11"/>
  <c r="H208" i="11"/>
  <c r="M207" i="11" l="1"/>
  <c r="N207" i="11" s="1"/>
  <c r="O207" i="11" s="1"/>
  <c r="P207" i="11" l="1"/>
  <c r="D208" i="11" s="1"/>
  <c r="C208" i="11"/>
  <c r="B208" i="11" l="1"/>
  <c r="E208" i="11"/>
  <c r="F208" i="11"/>
  <c r="I208" i="11" s="1"/>
  <c r="G208" i="11" l="1"/>
  <c r="Q208" i="11" l="1"/>
  <c r="J208" i="11"/>
  <c r="L208" i="11"/>
  <c r="H209" i="11"/>
  <c r="M208" i="11" l="1"/>
  <c r="N208" i="11" s="1"/>
  <c r="O208" i="11" s="1"/>
  <c r="P208" i="11" l="1"/>
  <c r="D209" i="11" s="1"/>
  <c r="C209" i="11"/>
  <c r="E209" i="11" l="1"/>
  <c r="B209" i="11"/>
  <c r="F209" i="11"/>
  <c r="I209" i="11" s="1"/>
  <c r="G209" i="11" l="1"/>
  <c r="Q209" i="11" l="1"/>
  <c r="J209" i="11"/>
  <c r="L209" i="11"/>
  <c r="H210" i="11"/>
  <c r="M209" i="11" l="1"/>
  <c r="N209" i="11" s="1"/>
  <c r="O209" i="11" s="1"/>
  <c r="P209" i="11" l="1"/>
  <c r="D210" i="11" s="1"/>
  <c r="C210" i="11"/>
  <c r="E210" i="11" l="1"/>
  <c r="B210" i="11"/>
  <c r="F210" i="11"/>
  <c r="I210" i="11" s="1"/>
  <c r="Q210" i="11" l="1"/>
  <c r="G210" i="11"/>
  <c r="H211" i="11"/>
  <c r="J210" i="11" l="1"/>
  <c r="L210" i="11"/>
  <c r="M210" i="11" l="1"/>
  <c r="N210" i="11" s="1"/>
  <c r="O210" i="11" s="1"/>
  <c r="P210" i="11" l="1"/>
  <c r="D211" i="11" s="1"/>
  <c r="C211" i="11"/>
  <c r="B211" i="11" l="1"/>
  <c r="E211" i="11"/>
  <c r="F211" i="11"/>
  <c r="I211" i="11" s="1"/>
  <c r="G211" i="11" l="1"/>
  <c r="Q211" i="11" l="1"/>
  <c r="J211" i="11"/>
  <c r="L211" i="11"/>
  <c r="H212" i="11"/>
  <c r="M211" i="11" l="1"/>
  <c r="N211" i="11" s="1"/>
  <c r="O211" i="11" s="1"/>
  <c r="P211" i="11" l="1"/>
  <c r="D212" i="11" s="1"/>
  <c r="C212" i="11"/>
  <c r="B212" i="11" l="1"/>
  <c r="E212" i="11"/>
  <c r="F212" i="11"/>
  <c r="I212" i="11" s="1"/>
  <c r="G212" i="11" l="1"/>
  <c r="Q212" i="11" l="1"/>
  <c r="J212" i="11"/>
  <c r="L212" i="11"/>
  <c r="H213" i="11"/>
  <c r="M212" i="11" l="1"/>
  <c r="N212" i="11" s="1"/>
  <c r="O212" i="11" s="1"/>
  <c r="P212" i="11" l="1"/>
  <c r="D213" i="11" s="1"/>
  <c r="C213" i="11"/>
  <c r="B213" i="11" l="1"/>
  <c r="E213" i="11"/>
  <c r="F213" i="11"/>
  <c r="I213" i="11" s="1"/>
  <c r="G213" i="11" l="1"/>
  <c r="Q213" i="11" l="1"/>
  <c r="J213" i="11"/>
  <c r="L213" i="11"/>
  <c r="H214" i="11"/>
  <c r="M213" i="11" l="1"/>
  <c r="N213" i="11" s="1"/>
  <c r="O213" i="11" s="1"/>
  <c r="P213" i="11" l="1"/>
  <c r="D214" i="11" s="1"/>
  <c r="C214" i="11"/>
  <c r="E214" i="11" l="1"/>
  <c r="B214" i="11"/>
  <c r="F214" i="11"/>
  <c r="I214" i="11" s="1"/>
  <c r="G214" i="11" l="1"/>
  <c r="Q214" i="11" l="1"/>
  <c r="J214" i="11"/>
  <c r="L214" i="11"/>
  <c r="H215" i="11"/>
  <c r="M214" i="11" l="1"/>
  <c r="N214" i="11" s="1"/>
  <c r="O214" i="11" s="1"/>
  <c r="P214" i="11" l="1"/>
  <c r="D215" i="11" s="1"/>
  <c r="C215" i="11"/>
  <c r="E215" i="11" l="1"/>
  <c r="B215" i="11"/>
  <c r="F215" i="11"/>
  <c r="I215" i="11" s="1"/>
  <c r="G215" i="11" l="1"/>
  <c r="Q215" i="11" l="1"/>
  <c r="J215" i="11"/>
  <c r="L215" i="11"/>
  <c r="H216" i="11"/>
  <c r="M215" i="11" l="1"/>
  <c r="N215" i="11" s="1"/>
  <c r="O215" i="11" s="1"/>
  <c r="P215" i="11" l="1"/>
  <c r="D216" i="11" s="1"/>
  <c r="C216" i="11"/>
  <c r="E216" i="11" l="1"/>
  <c r="B216" i="11"/>
  <c r="F216" i="11"/>
  <c r="I216" i="11" s="1"/>
  <c r="Q216" i="11" l="1"/>
  <c r="G216" i="11"/>
  <c r="H217" i="11"/>
  <c r="J216" i="11" l="1"/>
  <c r="L216" i="11"/>
  <c r="M216" i="11" l="1"/>
  <c r="N216" i="11" s="1"/>
  <c r="O216" i="11" s="1"/>
  <c r="P216" i="11" l="1"/>
  <c r="D217" i="11" s="1"/>
  <c r="C217" i="11"/>
  <c r="E217" i="11" l="1"/>
  <c r="B217" i="11"/>
  <c r="F217" i="11"/>
  <c r="I217" i="11" s="1"/>
  <c r="G217" i="11" l="1"/>
  <c r="Q217" i="11" l="1"/>
  <c r="J217" i="11"/>
  <c r="L217" i="11"/>
  <c r="H218" i="11"/>
  <c r="M217" i="11" l="1"/>
  <c r="N217" i="11" s="1"/>
  <c r="O217" i="11" s="1"/>
  <c r="P217" i="11" l="1"/>
  <c r="D218" i="11" s="1"/>
  <c r="C218" i="11"/>
  <c r="E218" i="11" l="1"/>
  <c r="B218" i="11"/>
  <c r="F218" i="11"/>
  <c r="I218" i="11" s="1"/>
  <c r="G218" i="11" l="1"/>
  <c r="Q218" i="11" l="1"/>
  <c r="J218" i="11"/>
  <c r="L218" i="11"/>
  <c r="H219" i="11"/>
  <c r="M218" i="11" l="1"/>
  <c r="N218" i="11" s="1"/>
  <c r="O218" i="11" s="1"/>
  <c r="P218" i="11" l="1"/>
  <c r="D219" i="11" s="1"/>
  <c r="C219" i="11"/>
  <c r="E219" i="11" l="1"/>
  <c r="B219" i="11"/>
  <c r="F219" i="11"/>
  <c r="I219" i="11" s="1"/>
  <c r="G219" i="11" l="1"/>
  <c r="Q219" i="11" l="1"/>
  <c r="J219" i="11"/>
  <c r="L219" i="11"/>
  <c r="H220" i="11"/>
  <c r="M219" i="11" l="1"/>
  <c r="N219" i="11" s="1"/>
  <c r="O219" i="11" s="1"/>
  <c r="P219" i="11" l="1"/>
  <c r="D220" i="11" s="1"/>
  <c r="C220" i="11"/>
  <c r="E220" i="11" l="1"/>
  <c r="B220" i="11"/>
  <c r="F220" i="11"/>
  <c r="I220" i="11" s="1"/>
  <c r="G220" i="11" l="1"/>
  <c r="Q220" i="11" l="1"/>
  <c r="J220" i="11"/>
  <c r="L220" i="11"/>
  <c r="H221" i="11"/>
  <c r="M220" i="11" l="1"/>
  <c r="N220" i="11" s="1"/>
  <c r="O220" i="11" s="1"/>
  <c r="P220" i="11" l="1"/>
  <c r="D221" i="11" s="1"/>
  <c r="C221" i="11"/>
  <c r="B221" i="11" l="1"/>
  <c r="E221" i="11"/>
  <c r="F221" i="11"/>
  <c r="I221" i="11" s="1"/>
  <c r="G221" i="11" l="1"/>
  <c r="Q221" i="11" l="1"/>
  <c r="J221" i="11"/>
  <c r="L221" i="11"/>
  <c r="H222" i="11"/>
  <c r="M221" i="11" l="1"/>
  <c r="N221" i="11" s="1"/>
  <c r="O221" i="11" s="1"/>
  <c r="P221" i="11" l="1"/>
  <c r="D222" i="11" s="1"/>
  <c r="C222" i="11"/>
  <c r="E222" i="11" l="1"/>
  <c r="B222" i="11"/>
  <c r="F222" i="11"/>
  <c r="I222" i="11" s="1"/>
  <c r="Q222" i="11" l="1"/>
  <c r="G222" i="11"/>
  <c r="H223" i="11"/>
  <c r="J222" i="11" l="1"/>
  <c r="L222" i="11"/>
  <c r="M222" i="11" l="1"/>
  <c r="N222" i="11" s="1"/>
  <c r="O222" i="11" s="1"/>
  <c r="P222" i="11" l="1"/>
  <c r="D223" i="11" s="1"/>
  <c r="C223" i="11"/>
  <c r="E223" i="11" l="1"/>
  <c r="B223" i="11"/>
  <c r="F223" i="11"/>
  <c r="I223" i="11" s="1"/>
  <c r="G223" i="11" l="1"/>
  <c r="Q223" i="11" l="1"/>
  <c r="J223" i="11"/>
  <c r="L223" i="11"/>
  <c r="H224" i="11"/>
  <c r="M223" i="11" l="1"/>
  <c r="N223" i="11" s="1"/>
  <c r="O223" i="11" s="1"/>
  <c r="P223" i="11" l="1"/>
  <c r="D224" i="11" s="1"/>
  <c r="C224" i="11"/>
  <c r="B224" i="11" l="1"/>
  <c r="E224" i="11"/>
  <c r="F224" i="11"/>
  <c r="I224" i="11" s="1"/>
  <c r="G224" i="11" l="1"/>
  <c r="Q224" i="11" l="1"/>
  <c r="J224" i="11"/>
  <c r="L224" i="11"/>
  <c r="H225" i="11"/>
  <c r="M224" i="11" l="1"/>
  <c r="N224" i="11" s="1"/>
  <c r="O224" i="11" s="1"/>
  <c r="P224" i="11" l="1"/>
  <c r="D225" i="11" s="1"/>
  <c r="C225" i="11"/>
  <c r="B225" i="11" l="1"/>
  <c r="E225" i="11"/>
  <c r="F225" i="11"/>
  <c r="I225" i="11" s="1"/>
  <c r="G225" i="11" l="1"/>
  <c r="Q225" i="11" l="1"/>
  <c r="J225" i="11"/>
  <c r="L225" i="11"/>
  <c r="H226" i="11"/>
  <c r="M225" i="11" l="1"/>
  <c r="N225" i="11" s="1"/>
  <c r="O225" i="11" s="1"/>
  <c r="P225" i="11" l="1"/>
  <c r="D226" i="11" s="1"/>
  <c r="C226" i="11"/>
  <c r="B226" i="11" l="1"/>
  <c r="E226" i="11"/>
  <c r="F226" i="11"/>
  <c r="I226" i="11" s="1"/>
  <c r="Q226" i="11" l="1"/>
  <c r="G226" i="11"/>
  <c r="H227" i="11"/>
  <c r="J226" i="11" l="1"/>
  <c r="L226" i="11"/>
  <c r="M226" i="11" l="1"/>
  <c r="N226" i="11" s="1"/>
  <c r="O226" i="11" s="1"/>
  <c r="P226" i="11" l="1"/>
  <c r="D227" i="11" s="1"/>
  <c r="C227" i="11"/>
  <c r="B227" i="11" l="1"/>
  <c r="E227" i="11"/>
  <c r="F227" i="11"/>
  <c r="I227" i="11" s="1"/>
  <c r="G227" i="11" l="1"/>
  <c r="Q227" i="11" l="1"/>
  <c r="J227" i="11"/>
  <c r="L227" i="11"/>
  <c r="H228" i="11"/>
  <c r="M227" i="11" l="1"/>
  <c r="N227" i="11" s="1"/>
  <c r="O227" i="11" s="1"/>
  <c r="P227" i="11" l="1"/>
  <c r="D228" i="11" s="1"/>
  <c r="C228" i="11"/>
  <c r="E228" i="11" l="1"/>
  <c r="B228" i="11"/>
  <c r="F228" i="11"/>
  <c r="I228" i="11" s="1"/>
  <c r="G228" i="11" l="1"/>
  <c r="Q228" i="11" l="1"/>
  <c r="J228" i="11"/>
  <c r="L228" i="11"/>
  <c r="H229" i="11"/>
  <c r="M228" i="11" l="1"/>
  <c r="N228" i="11" s="1"/>
  <c r="O228" i="11" s="1"/>
  <c r="P228" i="11" l="1"/>
  <c r="D229" i="11" s="1"/>
  <c r="C229" i="11"/>
  <c r="E229" i="11" l="1"/>
  <c r="B229" i="11"/>
  <c r="F229" i="11"/>
  <c r="I229" i="11" s="1"/>
  <c r="G229" i="11" l="1"/>
  <c r="Q229" i="11" l="1"/>
  <c r="J229" i="11"/>
  <c r="L229" i="11"/>
  <c r="H230" i="11"/>
  <c r="M229" i="11" l="1"/>
  <c r="N229" i="11" s="1"/>
  <c r="O229" i="11" s="1"/>
  <c r="P229" i="11" l="1"/>
  <c r="D230" i="11" s="1"/>
  <c r="C230" i="11"/>
  <c r="E230" i="11" l="1"/>
  <c r="B230" i="11"/>
  <c r="F230" i="11"/>
  <c r="I230" i="11" s="1"/>
  <c r="G230" i="11" l="1"/>
  <c r="Q230" i="11" l="1"/>
  <c r="J230" i="11"/>
  <c r="L230" i="11"/>
  <c r="H231" i="11"/>
  <c r="M230" i="11" l="1"/>
  <c r="N230" i="11" s="1"/>
  <c r="O230" i="11" s="1"/>
  <c r="P230" i="11" l="1"/>
  <c r="D231" i="11" s="1"/>
  <c r="C231" i="11"/>
  <c r="E231" i="11" l="1"/>
  <c r="B231" i="11"/>
  <c r="F231" i="11"/>
  <c r="I231" i="11" s="1"/>
  <c r="G231" i="11" l="1"/>
  <c r="Q231" i="11" l="1"/>
  <c r="J231" i="11"/>
  <c r="L231" i="11"/>
  <c r="H232" i="11"/>
  <c r="M231" i="11" l="1"/>
  <c r="N231" i="11" s="1"/>
  <c r="O231" i="11" s="1"/>
  <c r="P231" i="11" l="1"/>
  <c r="D232" i="11" s="1"/>
  <c r="C232" i="11"/>
  <c r="E232" i="11" l="1"/>
  <c r="B232" i="11"/>
  <c r="F232" i="11"/>
  <c r="I232" i="11" s="1"/>
  <c r="Q232" i="11" l="1"/>
  <c r="G232" i="11"/>
  <c r="H233" i="11"/>
  <c r="J232" i="11" l="1"/>
  <c r="L232" i="11"/>
  <c r="M232" i="11" l="1"/>
  <c r="N232" i="11" s="1"/>
  <c r="O232" i="11" s="1"/>
  <c r="P232" i="11" l="1"/>
  <c r="D233" i="11" s="1"/>
  <c r="C233" i="11"/>
  <c r="B233" i="11" l="1"/>
  <c r="E233" i="11"/>
  <c r="F233" i="11"/>
  <c r="I233" i="11" s="1"/>
  <c r="G233" i="11" l="1"/>
  <c r="Q233" i="11" l="1"/>
  <c r="J233" i="11"/>
  <c r="L233" i="11"/>
  <c r="H234" i="11"/>
  <c r="M233" i="11" l="1"/>
  <c r="N233" i="11" s="1"/>
  <c r="O233" i="11" s="1"/>
  <c r="P233" i="11" l="1"/>
  <c r="D234" i="11" s="1"/>
  <c r="C234" i="11"/>
  <c r="B234" i="11" l="1"/>
  <c r="E234" i="11"/>
  <c r="F234" i="11"/>
  <c r="I234" i="11" s="1"/>
  <c r="G234" i="11" l="1"/>
  <c r="Q234" i="11" l="1"/>
  <c r="J234" i="11"/>
  <c r="L234" i="11"/>
  <c r="H235" i="11"/>
  <c r="M234" i="11" l="1"/>
  <c r="N234" i="11" s="1"/>
  <c r="O234" i="11" s="1"/>
  <c r="P234" i="11" l="1"/>
  <c r="D235" i="11" s="1"/>
  <c r="C235" i="11"/>
  <c r="E235" i="11" l="1"/>
  <c r="B235" i="11"/>
  <c r="F235" i="11"/>
  <c r="I235" i="11" s="1"/>
  <c r="G235" i="11" l="1"/>
  <c r="Q235" i="11" l="1"/>
  <c r="J235" i="11"/>
  <c r="L235" i="11"/>
  <c r="H236" i="11"/>
  <c r="M235" i="11" l="1"/>
  <c r="N235" i="11" s="1"/>
  <c r="O235" i="11" s="1"/>
  <c r="P235" i="11" l="1"/>
  <c r="D236" i="11" s="1"/>
  <c r="C236" i="11"/>
  <c r="E236" i="11" l="1"/>
  <c r="B236" i="11"/>
  <c r="F236" i="11"/>
  <c r="I236" i="11" s="1"/>
  <c r="Q236" i="11" l="1"/>
  <c r="G236" i="11"/>
  <c r="H237" i="11"/>
  <c r="J236" i="11" l="1"/>
  <c r="L236" i="11"/>
  <c r="M236" i="11" l="1"/>
  <c r="N236" i="11" s="1"/>
  <c r="O236" i="11" s="1"/>
  <c r="P236" i="11" l="1"/>
  <c r="D237" i="11" s="1"/>
  <c r="C237" i="11"/>
  <c r="B237" i="11" l="1"/>
  <c r="E237" i="11"/>
  <c r="F237" i="11"/>
  <c r="I237" i="11" s="1"/>
  <c r="G237" i="11" l="1"/>
  <c r="Q237" i="11" l="1"/>
  <c r="J237" i="11"/>
  <c r="L237" i="11"/>
  <c r="H238" i="11"/>
  <c r="M237" i="11" l="1"/>
  <c r="N237" i="11" s="1"/>
  <c r="O237" i="11" s="1"/>
  <c r="P237" i="11" l="1"/>
  <c r="D238" i="11" s="1"/>
  <c r="C238" i="11"/>
  <c r="E238" i="11" l="1"/>
  <c r="B238" i="11"/>
  <c r="F238" i="11"/>
  <c r="I238" i="11" s="1"/>
  <c r="G238" i="11" l="1"/>
  <c r="Q238" i="11" l="1"/>
  <c r="J238" i="11"/>
  <c r="L238" i="11"/>
  <c r="H239" i="11"/>
  <c r="M238" i="11" l="1"/>
  <c r="N238" i="11" s="1"/>
  <c r="O238" i="11" s="1"/>
  <c r="P238" i="11" l="1"/>
  <c r="D239" i="11" s="1"/>
  <c r="C239" i="11"/>
  <c r="E239" i="11" l="1"/>
  <c r="B239" i="11"/>
  <c r="F239" i="11"/>
  <c r="I239" i="11" s="1"/>
  <c r="G239" i="11" l="1"/>
  <c r="Q239" i="11" l="1"/>
  <c r="J239" i="11"/>
  <c r="L239" i="11"/>
  <c r="H240" i="11"/>
  <c r="M239" i="11" l="1"/>
  <c r="N239" i="11" s="1"/>
  <c r="O239" i="11" s="1"/>
  <c r="P239" i="11" l="1"/>
  <c r="D240" i="11" s="1"/>
  <c r="C240" i="11"/>
  <c r="E240" i="11" l="1"/>
  <c r="B240" i="11"/>
  <c r="F240" i="11"/>
  <c r="I240" i="11" s="1"/>
  <c r="Q240" i="11" l="1"/>
  <c r="G240" i="11"/>
  <c r="H241" i="11"/>
  <c r="J240" i="11" l="1"/>
  <c r="L240" i="11"/>
  <c r="M240" i="11" l="1"/>
  <c r="N240" i="11" s="1"/>
  <c r="O240" i="11" s="1"/>
  <c r="P240" i="11" l="1"/>
  <c r="D241" i="11" s="1"/>
  <c r="C241" i="11"/>
  <c r="B241" i="11" l="1"/>
  <c r="E241" i="11"/>
  <c r="F241" i="11"/>
  <c r="I241" i="11" s="1"/>
  <c r="G241" i="11" l="1"/>
  <c r="Q241" i="11" l="1"/>
  <c r="J241" i="11"/>
  <c r="L241" i="11"/>
  <c r="H242" i="11"/>
  <c r="M241" i="11" l="1"/>
  <c r="N241" i="11" s="1"/>
  <c r="O241" i="11" s="1"/>
  <c r="P241" i="11" l="1"/>
  <c r="D242" i="11" s="1"/>
  <c r="C242" i="11"/>
  <c r="B242" i="11" l="1"/>
  <c r="E242" i="11"/>
  <c r="F242" i="11"/>
  <c r="I242" i="11" s="1"/>
  <c r="G242" i="11" l="1"/>
  <c r="Q242" i="11" l="1"/>
  <c r="J242" i="11"/>
  <c r="L242" i="11"/>
  <c r="H243" i="11"/>
  <c r="M242" i="11" l="1"/>
  <c r="N242" i="11" s="1"/>
  <c r="O242" i="11" s="1"/>
  <c r="P242" i="11" l="1"/>
  <c r="D243" i="11" s="1"/>
  <c r="C243" i="11"/>
  <c r="E243" i="11" l="1"/>
  <c r="B243" i="11"/>
  <c r="F243" i="11"/>
  <c r="I243" i="11" s="1"/>
  <c r="G243" i="11" l="1"/>
  <c r="Q243" i="11" l="1"/>
  <c r="J243" i="11"/>
  <c r="L243" i="11"/>
  <c r="H244" i="11"/>
  <c r="M243" i="11" l="1"/>
  <c r="N243" i="11" s="1"/>
  <c r="O243" i="11" s="1"/>
  <c r="P243" i="11" l="1"/>
  <c r="D244" i="11" s="1"/>
  <c r="C244" i="11"/>
  <c r="B244" i="11" l="1"/>
  <c r="E244" i="11"/>
  <c r="F244" i="11"/>
  <c r="I244" i="11" s="1"/>
  <c r="Q244" i="11" l="1"/>
  <c r="G244" i="11"/>
  <c r="H245" i="11"/>
  <c r="J244" i="11" l="1"/>
  <c r="L244" i="11"/>
  <c r="M244" i="11" l="1"/>
  <c r="N244" i="11" s="1"/>
  <c r="O244" i="11" s="1"/>
  <c r="P244" i="11" l="1"/>
  <c r="D245" i="11" s="1"/>
  <c r="C245" i="11"/>
  <c r="B245" i="11" l="1"/>
  <c r="E245" i="11"/>
  <c r="F245" i="11"/>
  <c r="I245" i="11" s="1"/>
  <c r="G245" i="11" l="1"/>
  <c r="Q245" i="11" l="1"/>
  <c r="J245" i="11"/>
  <c r="L245" i="11"/>
  <c r="H246" i="11"/>
  <c r="M245" i="11" l="1"/>
  <c r="N245" i="11" s="1"/>
  <c r="O245" i="11" s="1"/>
  <c r="P245" i="11" l="1"/>
  <c r="D246" i="11" s="1"/>
  <c r="C246" i="11"/>
  <c r="B246" i="11" l="1"/>
  <c r="E246" i="11"/>
  <c r="F246" i="11"/>
  <c r="I246" i="11" s="1"/>
  <c r="G246" i="11" l="1"/>
  <c r="Q246" i="11" l="1"/>
  <c r="J246" i="11"/>
  <c r="L246" i="11"/>
  <c r="H247" i="11"/>
  <c r="M246" i="11" l="1"/>
  <c r="N246" i="11" s="1"/>
  <c r="O246" i="11" s="1"/>
  <c r="P246" i="11" l="1"/>
  <c r="D247" i="11" s="1"/>
  <c r="C247" i="11"/>
  <c r="E247" i="11" l="1"/>
  <c r="B247" i="11"/>
  <c r="F247" i="11"/>
  <c r="I247" i="11" s="1"/>
  <c r="G247" i="11" l="1"/>
  <c r="Q247" i="11" l="1"/>
  <c r="J247" i="11"/>
  <c r="L247" i="11"/>
  <c r="H248" i="11"/>
  <c r="M247" i="11" l="1"/>
  <c r="N247" i="11" s="1"/>
  <c r="O247" i="11" s="1"/>
  <c r="P247" i="11" l="1"/>
  <c r="D248" i="11" s="1"/>
  <c r="C248" i="11"/>
  <c r="B248" i="11" l="1"/>
  <c r="E248" i="11"/>
  <c r="F248" i="11"/>
  <c r="I248" i="11" s="1"/>
  <c r="Q248" i="11" l="1"/>
  <c r="G248" i="11"/>
  <c r="H249" i="11"/>
  <c r="J248" i="11" l="1"/>
  <c r="L248" i="11"/>
  <c r="M248" i="11" l="1"/>
  <c r="N248" i="11" s="1"/>
  <c r="O248" i="11" s="1"/>
  <c r="P248" i="11" l="1"/>
  <c r="D249" i="11" s="1"/>
  <c r="C249" i="11"/>
  <c r="E249" i="11" l="1"/>
  <c r="B249" i="11"/>
  <c r="F249" i="11"/>
  <c r="I249" i="11" s="1"/>
  <c r="G249" i="11" l="1"/>
  <c r="Q249" i="11" l="1"/>
  <c r="J249" i="11"/>
  <c r="L249" i="11"/>
  <c r="H250" i="11"/>
  <c r="M249" i="11" l="1"/>
  <c r="N249" i="11" s="1"/>
  <c r="O249" i="11" s="1"/>
  <c r="P249" i="11" l="1"/>
  <c r="D250" i="11" s="1"/>
  <c r="C250" i="11"/>
  <c r="E250" i="11" l="1"/>
  <c r="B250" i="11"/>
  <c r="F250" i="11"/>
  <c r="I250" i="11" s="1"/>
  <c r="G250" i="11" l="1"/>
  <c r="Q250" i="11" l="1"/>
  <c r="J250" i="11"/>
  <c r="L250" i="11"/>
  <c r="H251" i="11"/>
  <c r="M250" i="11" l="1"/>
  <c r="N250" i="11" s="1"/>
  <c r="O250" i="11" s="1"/>
  <c r="P250" i="11" l="1"/>
  <c r="D251" i="11" s="1"/>
  <c r="C251" i="11"/>
  <c r="E251" i="11" l="1"/>
  <c r="B251" i="11"/>
  <c r="F251" i="11"/>
  <c r="I251" i="11" s="1"/>
  <c r="G251" i="11" l="1"/>
  <c r="Q251" i="11" l="1"/>
  <c r="J251" i="11"/>
  <c r="L251" i="11"/>
  <c r="H252" i="11"/>
  <c r="M251" i="11" l="1"/>
  <c r="N251" i="11" s="1"/>
  <c r="O251" i="11" s="1"/>
  <c r="P251" i="11" l="1"/>
  <c r="D252" i="11" s="1"/>
  <c r="C252" i="11"/>
  <c r="B252" i="11" l="1"/>
  <c r="E252" i="11"/>
  <c r="F252" i="11"/>
  <c r="I252" i="11" s="1"/>
  <c r="Q252" i="11" l="1"/>
  <c r="G252" i="11"/>
  <c r="H253" i="11"/>
  <c r="J252" i="11" l="1"/>
  <c r="L252" i="11"/>
  <c r="M252" i="11" l="1"/>
  <c r="N252" i="11" s="1"/>
  <c r="O252" i="11" s="1"/>
  <c r="P252" i="11" l="1"/>
  <c r="D253" i="11" s="1"/>
  <c r="C253" i="11"/>
  <c r="B253" i="11" l="1"/>
  <c r="E253" i="11"/>
  <c r="F253" i="11"/>
  <c r="I253" i="11" s="1"/>
  <c r="G253" i="11" l="1"/>
  <c r="Q253" i="11" l="1"/>
  <c r="J253" i="11"/>
  <c r="L253" i="11"/>
  <c r="H254" i="11"/>
  <c r="M253" i="11" l="1"/>
  <c r="N253" i="11" s="1"/>
  <c r="O253" i="11" s="1"/>
  <c r="P253" i="11" l="1"/>
  <c r="D254" i="11" s="1"/>
  <c r="C254" i="11"/>
  <c r="B254" i="11" l="1"/>
  <c r="E254" i="11"/>
  <c r="F254" i="11"/>
  <c r="I254" i="11" s="1"/>
  <c r="G254" i="11" l="1"/>
  <c r="Q254" i="11" l="1"/>
  <c r="J254" i="11"/>
  <c r="L254" i="11"/>
  <c r="H255" i="11"/>
  <c r="M254" i="11" l="1"/>
  <c r="N254" i="11" s="1"/>
  <c r="O254" i="11" s="1"/>
  <c r="P254" i="11" l="1"/>
  <c r="D255" i="11" s="1"/>
  <c r="C255" i="11"/>
  <c r="B255" i="11" l="1"/>
  <c r="E255" i="11"/>
  <c r="F255" i="11"/>
  <c r="I255" i="11" s="1"/>
  <c r="G255" i="11" l="1"/>
  <c r="Q255" i="11" l="1"/>
  <c r="J255" i="11"/>
  <c r="L255" i="11"/>
  <c r="H256" i="11"/>
  <c r="M255" i="11" l="1"/>
  <c r="N255" i="11" s="1"/>
  <c r="O255" i="11" s="1"/>
  <c r="P255" i="11" l="1"/>
  <c r="D256" i="11" s="1"/>
  <c r="C256" i="11"/>
  <c r="E256" i="11" l="1"/>
  <c r="B256" i="11"/>
  <c r="F256" i="11"/>
  <c r="I256" i="11" s="1"/>
  <c r="Q256" i="11" l="1"/>
  <c r="G256" i="11"/>
  <c r="H257" i="11"/>
  <c r="J256" i="11" l="1"/>
  <c r="L256" i="11"/>
  <c r="M256" i="11" l="1"/>
  <c r="N256" i="11" s="1"/>
  <c r="O256" i="11" s="1"/>
  <c r="P256" i="11" l="1"/>
  <c r="D257" i="11" s="1"/>
  <c r="C257" i="11"/>
  <c r="B257" i="11" l="1"/>
  <c r="E257" i="11"/>
  <c r="F257" i="11"/>
  <c r="I257" i="11" s="1"/>
  <c r="G257" i="11" l="1"/>
  <c r="Q257" i="11" l="1"/>
  <c r="J257" i="11"/>
  <c r="L257" i="11"/>
  <c r="H258" i="11"/>
  <c r="M257" i="11" l="1"/>
  <c r="N257" i="11" s="1"/>
  <c r="O257" i="11" s="1"/>
  <c r="P257" i="11" l="1"/>
  <c r="D258" i="11" s="1"/>
  <c r="C258" i="11"/>
  <c r="E258" i="11" l="1"/>
  <c r="B258" i="11"/>
  <c r="F258" i="11"/>
  <c r="I258" i="11" s="1"/>
  <c r="G258" i="11" l="1"/>
  <c r="Q258" i="11" l="1"/>
  <c r="J258" i="11"/>
  <c r="L258" i="11"/>
  <c r="H259" i="11"/>
  <c r="M258" i="11" l="1"/>
  <c r="N258" i="11" s="1"/>
  <c r="O258" i="11" s="1"/>
  <c r="P258" i="11" l="1"/>
  <c r="D259" i="11" s="1"/>
  <c r="C259" i="11"/>
  <c r="E259" i="11" l="1"/>
  <c r="B259" i="11"/>
  <c r="F259" i="11"/>
  <c r="I259" i="11" s="1"/>
  <c r="G259" i="11" l="1"/>
  <c r="Q259" i="11" l="1"/>
  <c r="J259" i="11"/>
  <c r="L259" i="11"/>
  <c r="H260" i="11"/>
  <c r="M259" i="11" l="1"/>
  <c r="N259" i="11" s="1"/>
  <c r="O259" i="11" s="1"/>
  <c r="P259" i="11" l="1"/>
  <c r="D260" i="11" s="1"/>
  <c r="C260" i="11"/>
  <c r="E260" i="11" l="1"/>
  <c r="B260" i="11"/>
  <c r="F260" i="11"/>
  <c r="I260" i="11" s="1"/>
  <c r="Q260" i="11" l="1"/>
  <c r="G260" i="11"/>
  <c r="H261" i="11"/>
  <c r="J260" i="11" l="1"/>
  <c r="L260" i="11"/>
  <c r="M260" i="11" l="1"/>
  <c r="N260" i="11" s="1"/>
  <c r="O260" i="11" s="1"/>
  <c r="P260" i="11" l="1"/>
  <c r="D261" i="11" s="1"/>
  <c r="C261" i="11"/>
  <c r="B261" i="11" l="1"/>
  <c r="E261" i="11"/>
  <c r="F261" i="11"/>
  <c r="I261" i="11" s="1"/>
  <c r="G261" i="11" l="1"/>
  <c r="Q261" i="11" l="1"/>
  <c r="J261" i="11"/>
  <c r="L261" i="11"/>
  <c r="H262" i="11"/>
  <c r="M261" i="11" l="1"/>
  <c r="N261" i="11" s="1"/>
  <c r="O261" i="11" s="1"/>
  <c r="P261" i="11" l="1"/>
  <c r="D262" i="11" s="1"/>
  <c r="C262" i="11"/>
  <c r="B262" i="11" l="1"/>
  <c r="E262" i="11"/>
  <c r="F262" i="11"/>
  <c r="I262" i="11" s="1"/>
  <c r="G262" i="11" l="1"/>
  <c r="Q262" i="11" l="1"/>
  <c r="J262" i="11"/>
  <c r="L262" i="11"/>
  <c r="H263" i="11"/>
  <c r="M262" i="11" l="1"/>
  <c r="N262" i="11" s="1"/>
  <c r="O262" i="11" s="1"/>
  <c r="P262" i="11" l="1"/>
  <c r="D263" i="11" s="1"/>
  <c r="C263" i="11"/>
  <c r="E263" i="11" l="1"/>
  <c r="B263" i="11"/>
  <c r="F263" i="11"/>
  <c r="I263" i="11" s="1"/>
  <c r="G263" i="11" l="1"/>
  <c r="Q263" i="11" l="1"/>
  <c r="J263" i="11"/>
  <c r="L263" i="11"/>
  <c r="H264" i="11"/>
  <c r="M263" i="11" l="1"/>
  <c r="N263" i="11" s="1"/>
  <c r="O263" i="11" s="1"/>
  <c r="P263" i="11" l="1"/>
  <c r="D264" i="11" s="1"/>
  <c r="C264" i="11"/>
  <c r="B264" i="11" l="1"/>
  <c r="E264" i="11"/>
  <c r="F264" i="11"/>
  <c r="I264" i="11" s="1"/>
  <c r="Q264" i="11" l="1"/>
  <c r="G264" i="11"/>
  <c r="H265" i="11"/>
  <c r="J264" i="11" l="1"/>
  <c r="L264" i="11"/>
  <c r="M264" i="11" l="1"/>
  <c r="N264" i="11" s="1"/>
  <c r="O264" i="11" s="1"/>
  <c r="P264" i="11" l="1"/>
  <c r="D265" i="11" s="1"/>
  <c r="C265" i="11"/>
  <c r="B265" i="11" l="1"/>
  <c r="E265" i="11"/>
  <c r="F265" i="11"/>
  <c r="I265" i="11" s="1"/>
  <c r="G265" i="11" l="1"/>
  <c r="Q265" i="11" l="1"/>
  <c r="J265" i="11"/>
  <c r="L265" i="11"/>
  <c r="H266" i="11"/>
  <c r="M265" i="11" l="1"/>
  <c r="N265" i="11" s="1"/>
  <c r="O265" i="11" s="1"/>
  <c r="P265" i="11" l="1"/>
  <c r="D266" i="11" s="1"/>
  <c r="C266" i="11"/>
  <c r="B266" i="11" l="1"/>
  <c r="E266" i="11"/>
  <c r="F266" i="11"/>
  <c r="I266" i="11" s="1"/>
  <c r="G266" i="11" l="1"/>
  <c r="Q266" i="11" l="1"/>
  <c r="J266" i="11"/>
  <c r="L266" i="11"/>
  <c r="H267" i="11"/>
  <c r="M266" i="11" l="1"/>
  <c r="N266" i="11" s="1"/>
  <c r="O266" i="11" s="1"/>
  <c r="P266" i="11" l="1"/>
  <c r="D267" i="11" s="1"/>
  <c r="C267" i="11"/>
  <c r="E267" i="11" l="1"/>
  <c r="B267" i="11"/>
  <c r="F267" i="11"/>
  <c r="I267" i="11" s="1"/>
  <c r="G267" i="11" l="1"/>
  <c r="Q267" i="11" l="1"/>
  <c r="J267" i="11"/>
  <c r="L267" i="11"/>
  <c r="H268" i="11"/>
  <c r="M267" i="11" l="1"/>
  <c r="N267" i="11" s="1"/>
  <c r="O267" i="11" s="1"/>
  <c r="P267" i="11" l="1"/>
  <c r="D268" i="11" s="1"/>
  <c r="C268" i="11"/>
  <c r="B268" i="11" l="1"/>
  <c r="E268" i="11"/>
  <c r="F268" i="11"/>
  <c r="I268" i="11" s="1"/>
  <c r="Q268" i="11" l="1"/>
  <c r="G268" i="11"/>
  <c r="H269" i="11"/>
  <c r="J268" i="11" l="1"/>
  <c r="L268" i="11"/>
  <c r="M268" i="11" l="1"/>
  <c r="N268" i="11" s="1"/>
  <c r="O268" i="11" s="1"/>
  <c r="P268" i="11" l="1"/>
  <c r="D269" i="11" s="1"/>
  <c r="C269" i="11"/>
  <c r="E269" i="11" l="1"/>
  <c r="B269" i="11"/>
  <c r="F269" i="11"/>
  <c r="I269" i="11" s="1"/>
  <c r="G269" i="11" l="1"/>
  <c r="Q269" i="11" l="1"/>
  <c r="J269" i="11"/>
  <c r="L269" i="11"/>
  <c r="H270" i="11"/>
  <c r="M269" i="11" l="1"/>
  <c r="N269" i="11" s="1"/>
  <c r="O269" i="11" s="1"/>
  <c r="P269" i="11" l="1"/>
  <c r="D270" i="11" s="1"/>
  <c r="C270" i="11"/>
  <c r="E270" i="11" l="1"/>
  <c r="B270" i="11"/>
  <c r="F270" i="11"/>
  <c r="I270" i="11" s="1"/>
  <c r="G270" i="11" l="1"/>
  <c r="Q270" i="11" l="1"/>
  <c r="J270" i="11"/>
  <c r="L270" i="11"/>
  <c r="H271" i="11"/>
  <c r="M270" i="11" l="1"/>
  <c r="N270" i="11" s="1"/>
  <c r="O270" i="11" s="1"/>
  <c r="P270" i="11" l="1"/>
  <c r="D271" i="11" s="1"/>
  <c r="C271" i="11"/>
  <c r="B271" i="11" l="1"/>
  <c r="E271" i="11"/>
  <c r="F271" i="11"/>
  <c r="I271" i="11" s="1"/>
  <c r="G271" i="11" l="1"/>
  <c r="Q271" i="11" l="1"/>
  <c r="J271" i="11"/>
  <c r="L271" i="11"/>
  <c r="H272" i="11"/>
  <c r="M271" i="11" l="1"/>
  <c r="N271" i="11" s="1"/>
  <c r="O271" i="11" s="1"/>
  <c r="P271" i="11" l="1"/>
  <c r="D272" i="11" s="1"/>
  <c r="C272" i="11"/>
  <c r="B272" i="11" l="1"/>
  <c r="E272" i="11"/>
  <c r="F272" i="11"/>
  <c r="I272" i="11" s="1"/>
  <c r="Q272" i="11" l="1"/>
  <c r="G272" i="11"/>
  <c r="H273" i="11"/>
  <c r="J272" i="11" l="1"/>
  <c r="L272" i="11"/>
  <c r="M272" i="11" l="1"/>
  <c r="N272" i="11" s="1"/>
  <c r="O272" i="11" s="1"/>
  <c r="P272" i="11" l="1"/>
  <c r="D273" i="11" s="1"/>
  <c r="C273" i="11"/>
  <c r="E273" i="11" l="1"/>
  <c r="B273" i="11"/>
  <c r="F273" i="11"/>
  <c r="I273" i="11" s="1"/>
  <c r="G273" i="11" l="1"/>
  <c r="Q273" i="11" l="1"/>
  <c r="J273" i="11"/>
  <c r="L273" i="11"/>
  <c r="H274" i="11"/>
  <c r="M273" i="11" l="1"/>
  <c r="N273" i="11" s="1"/>
  <c r="O273" i="11" s="1"/>
  <c r="P273" i="11" l="1"/>
  <c r="D274" i="11" s="1"/>
  <c r="C274" i="11"/>
  <c r="B274" i="11" l="1"/>
  <c r="E274" i="11"/>
  <c r="F274" i="11"/>
  <c r="I274" i="11" s="1"/>
  <c r="G274" i="11" l="1"/>
  <c r="Q274" i="11" l="1"/>
  <c r="J274" i="11"/>
  <c r="L274" i="11"/>
  <c r="H275" i="11"/>
  <c r="M274" i="11" l="1"/>
  <c r="N274" i="11" s="1"/>
  <c r="O274" i="11" s="1"/>
  <c r="P274" i="11" l="1"/>
  <c r="D275" i="11" s="1"/>
  <c r="C275" i="11"/>
  <c r="E275" i="11" l="1"/>
  <c r="B275" i="11"/>
  <c r="F275" i="11"/>
  <c r="I275" i="11" s="1"/>
  <c r="G275" i="11" l="1"/>
  <c r="Q275" i="11" l="1"/>
  <c r="J275" i="11"/>
  <c r="L275" i="11"/>
  <c r="H276" i="11"/>
  <c r="M275" i="11" l="1"/>
  <c r="N275" i="11" s="1"/>
  <c r="O275" i="11" s="1"/>
  <c r="P275" i="11" l="1"/>
  <c r="D276" i="11" s="1"/>
  <c r="C276" i="11"/>
  <c r="B276" i="11" l="1"/>
  <c r="E276" i="11"/>
  <c r="F276" i="11"/>
  <c r="I276" i="11" s="1"/>
  <c r="Q276" i="11" l="1"/>
  <c r="G276" i="11"/>
  <c r="H277" i="11"/>
  <c r="J276" i="11" l="1"/>
  <c r="L276" i="11"/>
  <c r="M276" i="11" l="1"/>
  <c r="N276" i="11" s="1"/>
  <c r="O276" i="11" s="1"/>
  <c r="P276" i="11" l="1"/>
  <c r="D277" i="11" s="1"/>
  <c r="C277" i="11"/>
  <c r="E277" i="11" l="1"/>
  <c r="B277" i="11"/>
  <c r="F277" i="11"/>
  <c r="I277" i="11" s="1"/>
  <c r="G277" i="11" l="1"/>
  <c r="Q277" i="11" l="1"/>
  <c r="J277" i="11"/>
  <c r="L277" i="11"/>
  <c r="H278" i="11"/>
  <c r="M277" i="11" l="1"/>
  <c r="N277" i="11" s="1"/>
  <c r="O277" i="11" s="1"/>
  <c r="P277" i="11" l="1"/>
  <c r="D278" i="11" s="1"/>
  <c r="C278" i="11"/>
  <c r="E278" i="11" l="1"/>
  <c r="B278" i="11"/>
  <c r="F278" i="11"/>
  <c r="I278" i="11" s="1"/>
  <c r="G278" i="11" l="1"/>
  <c r="Q278" i="11" l="1"/>
  <c r="J278" i="11"/>
  <c r="L278" i="11"/>
  <c r="H279" i="11"/>
  <c r="M278" i="11" l="1"/>
  <c r="N278" i="11" s="1"/>
  <c r="O278" i="11" s="1"/>
  <c r="P278" i="11" l="1"/>
  <c r="D279" i="11" s="1"/>
  <c r="C279" i="11"/>
  <c r="E279" i="11" l="1"/>
  <c r="B279" i="11"/>
  <c r="F279" i="11"/>
  <c r="I279" i="11" s="1"/>
  <c r="G279" i="11" l="1"/>
  <c r="Q279" i="11" l="1"/>
  <c r="J279" i="11"/>
  <c r="L279" i="11"/>
  <c r="H280" i="11"/>
  <c r="M279" i="11" l="1"/>
  <c r="N279" i="11" s="1"/>
  <c r="O279" i="11" s="1"/>
  <c r="P279" i="11" l="1"/>
  <c r="D280" i="11" s="1"/>
  <c r="C280" i="11"/>
  <c r="E280" i="11" l="1"/>
  <c r="B280" i="11"/>
  <c r="F280" i="11"/>
  <c r="I280" i="11" s="1"/>
  <c r="Q280" i="11" l="1"/>
  <c r="G280" i="11"/>
  <c r="H281" i="11"/>
  <c r="J280" i="11" l="1"/>
  <c r="L280" i="11"/>
  <c r="M280" i="11" l="1"/>
  <c r="N280" i="11" s="1"/>
  <c r="O280" i="11" s="1"/>
  <c r="P280" i="11" l="1"/>
  <c r="D281" i="11" s="1"/>
  <c r="C281" i="11"/>
  <c r="B281" i="11" l="1"/>
  <c r="E281" i="11"/>
  <c r="F281" i="11"/>
  <c r="I281" i="11" s="1"/>
  <c r="G281" i="11" l="1"/>
  <c r="Q281" i="11" l="1"/>
  <c r="J281" i="11"/>
  <c r="L281" i="11"/>
  <c r="H282" i="11"/>
  <c r="M281" i="11" l="1"/>
  <c r="N281" i="11" s="1"/>
  <c r="O281" i="11" s="1"/>
  <c r="P281" i="11" l="1"/>
  <c r="D282" i="11" s="1"/>
  <c r="C282" i="11"/>
  <c r="E282" i="11" l="1"/>
  <c r="B282" i="11"/>
  <c r="F282" i="11"/>
  <c r="I282" i="11" s="1"/>
  <c r="G282" i="11" l="1"/>
  <c r="Q282" i="11" l="1"/>
  <c r="J282" i="11"/>
  <c r="L282" i="11"/>
  <c r="H283" i="11"/>
  <c r="M282" i="11" l="1"/>
  <c r="N282" i="11" s="1"/>
  <c r="O282" i="11" s="1"/>
  <c r="P282" i="11" l="1"/>
  <c r="D283" i="11" s="1"/>
  <c r="C283" i="11"/>
  <c r="E283" i="11" l="1"/>
  <c r="B283" i="11"/>
  <c r="F283" i="11"/>
  <c r="I283" i="11" s="1"/>
  <c r="G283" i="11" l="1"/>
  <c r="Q283" i="11" l="1"/>
  <c r="J283" i="11"/>
  <c r="L283" i="11"/>
  <c r="H284" i="11"/>
  <c r="M283" i="11" l="1"/>
  <c r="N283" i="11" s="1"/>
  <c r="O283" i="11" s="1"/>
  <c r="P283" i="11" l="1"/>
  <c r="D284" i="11" s="1"/>
  <c r="C284" i="11"/>
  <c r="B284" i="11" l="1"/>
  <c r="E284" i="11"/>
  <c r="F284" i="11"/>
  <c r="I284" i="11" s="1"/>
  <c r="Q284" i="11" l="1"/>
  <c r="G284" i="11"/>
  <c r="H285" i="11"/>
  <c r="J284" i="11" l="1"/>
  <c r="L284" i="11"/>
  <c r="M284" i="11" l="1"/>
  <c r="N284" i="11" s="1"/>
  <c r="O284" i="11" s="1"/>
  <c r="P284" i="11" l="1"/>
  <c r="D285" i="11" s="1"/>
  <c r="C285" i="11"/>
  <c r="E285" i="11" l="1"/>
  <c r="B285" i="11"/>
  <c r="F285" i="11"/>
  <c r="I285" i="11" s="1"/>
  <c r="G285" i="11" l="1"/>
  <c r="Q285" i="11" l="1"/>
  <c r="J285" i="11"/>
  <c r="L285" i="11"/>
  <c r="H286" i="11"/>
  <c r="M285" i="11" l="1"/>
  <c r="N285" i="11" s="1"/>
  <c r="O285" i="11" s="1"/>
  <c r="P285" i="11" l="1"/>
  <c r="D286" i="11" s="1"/>
  <c r="C286" i="11"/>
  <c r="B286" i="11" l="1"/>
  <c r="E286" i="11"/>
  <c r="F286" i="11"/>
  <c r="I286" i="11" s="1"/>
  <c r="G286" i="11" l="1"/>
  <c r="Q286" i="11" l="1"/>
  <c r="J286" i="11"/>
  <c r="L286" i="11"/>
  <c r="H287" i="11"/>
  <c r="M286" i="11" l="1"/>
  <c r="N286" i="11" s="1"/>
  <c r="O286" i="11" s="1"/>
  <c r="P286" i="11" l="1"/>
  <c r="D287" i="11" s="1"/>
  <c r="C287" i="11"/>
  <c r="E287" i="11" l="1"/>
  <c r="B287" i="11"/>
  <c r="F287" i="11"/>
  <c r="I287" i="11" s="1"/>
  <c r="G287" i="11" l="1"/>
  <c r="Q287" i="11" l="1"/>
  <c r="J287" i="11"/>
  <c r="L287" i="11"/>
  <c r="H288" i="11"/>
  <c r="M287" i="11" l="1"/>
  <c r="N287" i="11" s="1"/>
  <c r="O287" i="11" s="1"/>
  <c r="P287" i="11" l="1"/>
  <c r="D288" i="11" s="1"/>
  <c r="C288" i="11"/>
  <c r="B288" i="11" l="1"/>
  <c r="E288" i="11"/>
  <c r="F288" i="11"/>
  <c r="I288" i="11" s="1"/>
  <c r="Q288" i="11" l="1"/>
  <c r="G288" i="11"/>
  <c r="H289" i="11"/>
  <c r="J288" i="11" l="1"/>
  <c r="L288" i="11"/>
  <c r="M288" i="11" l="1"/>
  <c r="N288" i="11" s="1"/>
  <c r="O288" i="11" s="1"/>
  <c r="P288" i="11" l="1"/>
  <c r="D289" i="11" s="1"/>
  <c r="C289" i="11"/>
  <c r="B289" i="11" l="1"/>
  <c r="E289" i="11"/>
  <c r="F289" i="11"/>
  <c r="I289" i="11" s="1"/>
  <c r="G289" i="11" l="1"/>
  <c r="Q289" i="11" l="1"/>
  <c r="J289" i="11"/>
  <c r="L289" i="11"/>
  <c r="H290" i="11"/>
  <c r="M289" i="11" l="1"/>
  <c r="N289" i="11" s="1"/>
  <c r="O289" i="11" s="1"/>
  <c r="P289" i="11" l="1"/>
  <c r="D290" i="11" s="1"/>
  <c r="C290" i="11"/>
  <c r="B290" i="11" l="1"/>
  <c r="E290" i="11"/>
  <c r="F290" i="11"/>
  <c r="I290" i="11" s="1"/>
  <c r="G290" i="11" l="1"/>
  <c r="Q290" i="11" l="1"/>
  <c r="J290" i="11"/>
  <c r="L290" i="11"/>
  <c r="H291" i="11"/>
  <c r="M290" i="11" l="1"/>
  <c r="N290" i="11" s="1"/>
  <c r="O290" i="11" s="1"/>
  <c r="P290" i="11" l="1"/>
  <c r="D291" i="11" s="1"/>
  <c r="C291" i="11"/>
  <c r="B291" i="11" l="1"/>
  <c r="E291" i="11"/>
  <c r="F291" i="11"/>
  <c r="I291" i="11" s="1"/>
  <c r="G291" i="11" l="1"/>
  <c r="Q291" i="11" l="1"/>
  <c r="J291" i="11"/>
  <c r="L291" i="11"/>
  <c r="H292" i="11"/>
  <c r="M291" i="11" l="1"/>
  <c r="N291" i="11" s="1"/>
  <c r="O291" i="11" s="1"/>
  <c r="P291" i="11" l="1"/>
  <c r="D292" i="11" s="1"/>
  <c r="C292" i="11"/>
  <c r="B292" i="11" l="1"/>
  <c r="E292" i="11"/>
  <c r="F292" i="11"/>
  <c r="I292" i="11" s="1"/>
  <c r="Q292" i="11" l="1"/>
  <c r="G292" i="11"/>
  <c r="H293" i="11"/>
  <c r="J292" i="11" l="1"/>
  <c r="L292" i="11"/>
  <c r="M292" i="11" l="1"/>
  <c r="N292" i="11" s="1"/>
  <c r="O292" i="11" s="1"/>
  <c r="P292" i="11" l="1"/>
  <c r="D293" i="11" s="1"/>
  <c r="C293" i="11"/>
  <c r="B293" i="11" l="1"/>
  <c r="E293" i="11"/>
  <c r="F293" i="11"/>
  <c r="I293" i="11" s="1"/>
  <c r="G293" i="11" l="1"/>
  <c r="Q293" i="11" l="1"/>
  <c r="J293" i="11"/>
  <c r="L293" i="11"/>
  <c r="H294" i="11"/>
  <c r="M293" i="11" l="1"/>
  <c r="N293" i="11" s="1"/>
  <c r="O293" i="11" s="1"/>
  <c r="P293" i="11" l="1"/>
  <c r="D294" i="11" s="1"/>
  <c r="C294" i="11"/>
  <c r="E294" i="11" l="1"/>
  <c r="B294" i="11"/>
  <c r="F294" i="11"/>
  <c r="I294" i="11" s="1"/>
  <c r="G294" i="11" l="1"/>
  <c r="Q294" i="11" l="1"/>
  <c r="J294" i="11"/>
  <c r="L294" i="11"/>
  <c r="H295" i="11"/>
  <c r="M294" i="11" l="1"/>
  <c r="N294" i="11" s="1"/>
  <c r="O294" i="11" s="1"/>
  <c r="P294" i="11" l="1"/>
  <c r="D295" i="11" s="1"/>
  <c r="C295" i="11"/>
  <c r="B295" i="11" l="1"/>
  <c r="E295" i="11"/>
  <c r="F295" i="11"/>
  <c r="I295" i="11" s="1"/>
  <c r="G295" i="11" l="1"/>
  <c r="Q295" i="11" l="1"/>
  <c r="J295" i="11"/>
  <c r="L295" i="11"/>
  <c r="H296" i="11"/>
  <c r="M295" i="11" l="1"/>
  <c r="N295" i="11" s="1"/>
  <c r="O295" i="11" s="1"/>
  <c r="P295" i="11" l="1"/>
  <c r="D296" i="11" s="1"/>
  <c r="C296" i="11"/>
  <c r="B296" i="11" l="1"/>
  <c r="E296" i="11"/>
  <c r="F296" i="11"/>
  <c r="I296" i="11" s="1"/>
  <c r="Q296" i="11" l="1"/>
  <c r="G296" i="11"/>
  <c r="H297" i="11"/>
  <c r="J296" i="11" l="1"/>
  <c r="L296" i="11"/>
  <c r="M296" i="11" l="1"/>
  <c r="N296" i="11" s="1"/>
  <c r="O296" i="11" s="1"/>
  <c r="P296" i="11" l="1"/>
  <c r="D297" i="11" s="1"/>
  <c r="C297" i="11"/>
  <c r="B297" i="11" l="1"/>
  <c r="E297" i="11"/>
  <c r="F297" i="11"/>
  <c r="I297" i="11" s="1"/>
  <c r="Q297" i="11" l="1"/>
  <c r="G297" i="11"/>
  <c r="H298" i="11"/>
  <c r="J297" i="11" l="1"/>
  <c r="L297" i="11"/>
  <c r="M297" i="11" l="1"/>
  <c r="N297" i="11" s="1"/>
  <c r="O297" i="11" s="1"/>
  <c r="P297" i="11" l="1"/>
  <c r="D298" i="11" s="1"/>
  <c r="C298" i="11"/>
  <c r="E298" i="11" l="1"/>
  <c r="B298" i="11"/>
  <c r="F298" i="11"/>
  <c r="I298" i="11" s="1"/>
  <c r="Q298" i="11" l="1"/>
  <c r="G298" i="11"/>
  <c r="H299" i="11"/>
  <c r="J298" i="11" l="1"/>
  <c r="L298" i="11"/>
  <c r="M298" i="11" l="1"/>
  <c r="N298" i="11" s="1"/>
  <c r="O298" i="11" s="1"/>
  <c r="P298" i="11" l="1"/>
  <c r="D299" i="11" s="1"/>
  <c r="C299" i="11"/>
  <c r="B299" i="11" l="1"/>
  <c r="E299" i="11"/>
  <c r="F299" i="11"/>
  <c r="I299" i="11" s="1"/>
  <c r="Q299" i="11" l="1"/>
  <c r="G299" i="11"/>
  <c r="H300" i="11"/>
  <c r="J299" i="11" l="1"/>
  <c r="L299" i="11"/>
  <c r="M299" i="11" l="1"/>
  <c r="N299" i="11" s="1"/>
  <c r="O299" i="11" s="1"/>
  <c r="P299" i="11" l="1"/>
  <c r="D300" i="11" s="1"/>
  <c r="C300" i="11"/>
  <c r="B300" i="11" l="1"/>
  <c r="E300" i="11"/>
  <c r="F300" i="11"/>
  <c r="I300" i="11" s="1"/>
  <c r="Q300" i="11" l="1"/>
  <c r="G300" i="11"/>
  <c r="H301" i="11"/>
  <c r="J300" i="11" l="1"/>
  <c r="L300" i="11"/>
  <c r="M300" i="11" l="1"/>
  <c r="N300" i="11" s="1"/>
  <c r="O300" i="11" s="1"/>
  <c r="P300" i="11" l="1"/>
  <c r="D301" i="11" s="1"/>
  <c r="C301" i="11"/>
  <c r="E301" i="11" l="1"/>
  <c r="B301" i="11"/>
  <c r="F301" i="11"/>
  <c r="I301" i="11" s="1"/>
  <c r="Q301" i="11" l="1"/>
  <c r="G301" i="11"/>
  <c r="H302" i="11"/>
  <c r="J301" i="11" l="1"/>
  <c r="L301" i="11"/>
  <c r="M301" i="11" l="1"/>
  <c r="N301" i="11" s="1"/>
  <c r="O301" i="11" s="1"/>
  <c r="P301" i="11" l="1"/>
  <c r="D302" i="11" s="1"/>
  <c r="C302" i="11"/>
  <c r="E302" i="11" l="1"/>
  <c r="B302" i="11"/>
  <c r="F302" i="11"/>
  <c r="I302" i="11" s="1"/>
  <c r="Q302" i="11" l="1"/>
  <c r="G302" i="11"/>
  <c r="H303" i="11"/>
  <c r="J302" i="11" l="1"/>
  <c r="L302" i="11"/>
  <c r="M302" i="11" l="1"/>
  <c r="N302" i="11" s="1"/>
  <c r="O302" i="11" s="1"/>
  <c r="P302" i="11" l="1"/>
  <c r="D303" i="11" s="1"/>
  <c r="C303" i="11"/>
  <c r="B303" i="11" l="1"/>
  <c r="E303" i="11"/>
  <c r="F303" i="11"/>
  <c r="I303" i="11" s="1"/>
  <c r="Q303" i="11" l="1"/>
  <c r="G303" i="11"/>
  <c r="H304" i="11"/>
  <c r="J303" i="11" l="1"/>
  <c r="L303" i="11"/>
  <c r="M303" i="11" l="1"/>
  <c r="N303" i="11" s="1"/>
  <c r="O303" i="11" s="1"/>
  <c r="P303" i="11" l="1"/>
  <c r="D304" i="11" s="1"/>
  <c r="C304" i="11"/>
  <c r="E304" i="11" l="1"/>
  <c r="B304" i="11"/>
  <c r="F304" i="11"/>
  <c r="I304" i="11" s="1"/>
  <c r="Q304" i="11" l="1"/>
  <c r="G304" i="11"/>
  <c r="H305" i="11"/>
  <c r="J304" i="11" l="1"/>
  <c r="L304" i="11"/>
  <c r="M304" i="11" l="1"/>
  <c r="N304" i="11" s="1"/>
  <c r="O304" i="11" s="1"/>
  <c r="P304" i="11" l="1"/>
  <c r="D305" i="11" s="1"/>
  <c r="C305" i="11"/>
  <c r="E305" i="11" l="1"/>
  <c r="B305" i="11"/>
  <c r="F305" i="11"/>
  <c r="I305" i="11" s="1"/>
  <c r="Q305" i="11" l="1"/>
  <c r="G305" i="11"/>
  <c r="H306" i="11"/>
  <c r="J305" i="11" l="1"/>
  <c r="L305" i="11"/>
  <c r="M305" i="11" l="1"/>
  <c r="N305" i="11" s="1"/>
  <c r="O305" i="11" s="1"/>
  <c r="P305" i="11" l="1"/>
  <c r="D306" i="11" s="1"/>
  <c r="C306" i="11"/>
  <c r="E306" i="11" l="1"/>
  <c r="B306" i="11"/>
  <c r="F306" i="11"/>
  <c r="I306" i="11" s="1"/>
  <c r="Q306" i="11" l="1"/>
  <c r="G306" i="11"/>
  <c r="H307" i="11"/>
  <c r="J306" i="11" l="1"/>
  <c r="L306" i="11"/>
  <c r="M306" i="11" l="1"/>
  <c r="N306" i="11" s="1"/>
  <c r="O306" i="11" s="1"/>
  <c r="P306" i="11" l="1"/>
  <c r="D307" i="11" s="1"/>
  <c r="C307" i="11"/>
  <c r="E307" i="11" l="1"/>
  <c r="B307" i="11"/>
  <c r="F307" i="11"/>
  <c r="I307" i="11" s="1"/>
  <c r="Q307" i="11" l="1"/>
  <c r="G307" i="11"/>
  <c r="H308" i="11"/>
  <c r="J307" i="11" l="1"/>
  <c r="L307" i="11"/>
  <c r="M307" i="11" l="1"/>
  <c r="N307" i="11" s="1"/>
  <c r="O307" i="11" s="1"/>
  <c r="P307" i="11" l="1"/>
  <c r="D308" i="11" s="1"/>
  <c r="C308" i="11"/>
  <c r="B308" i="11" l="1"/>
  <c r="E308" i="11"/>
  <c r="F308" i="11"/>
  <c r="I308" i="11" s="1"/>
  <c r="Q308" i="11" l="1"/>
  <c r="G308" i="11"/>
  <c r="H309" i="11"/>
  <c r="J308" i="11" l="1"/>
  <c r="L308" i="11"/>
  <c r="M308" i="11" l="1"/>
  <c r="N308" i="11" s="1"/>
  <c r="O308" i="11" s="1"/>
  <c r="P308" i="11" l="1"/>
  <c r="D309" i="11" s="1"/>
  <c r="C309" i="11"/>
  <c r="E309" i="11" l="1"/>
  <c r="B309" i="11"/>
  <c r="F309" i="11"/>
  <c r="I309" i="11" s="1"/>
  <c r="Q309" i="11" l="1"/>
  <c r="G309" i="11"/>
  <c r="H310" i="11"/>
  <c r="J309" i="11" l="1"/>
  <c r="L309" i="11"/>
  <c r="M309" i="11" l="1"/>
  <c r="N309" i="11" s="1"/>
  <c r="O309" i="11" s="1"/>
  <c r="P309" i="11" l="1"/>
  <c r="D310" i="11" s="1"/>
  <c r="C310" i="11"/>
  <c r="B310" i="11" l="1"/>
  <c r="E310" i="11"/>
  <c r="F310" i="11"/>
  <c r="I310" i="11" s="1"/>
  <c r="Q310" i="11" l="1"/>
  <c r="G310" i="11"/>
  <c r="H311" i="11"/>
  <c r="J310" i="11" l="1"/>
  <c r="L310" i="11"/>
  <c r="M310" i="11" l="1"/>
  <c r="N310" i="11" s="1"/>
  <c r="O310" i="11" s="1"/>
  <c r="P310" i="11" l="1"/>
  <c r="D311" i="11" s="1"/>
  <c r="C311" i="11"/>
  <c r="B311" i="11" l="1"/>
  <c r="E311" i="11"/>
  <c r="F311" i="11"/>
  <c r="I311" i="11" s="1"/>
  <c r="Q311" i="11" l="1"/>
  <c r="G311" i="11"/>
  <c r="H312" i="11"/>
  <c r="J311" i="11" l="1"/>
  <c r="L311" i="11"/>
  <c r="M311" i="11" l="1"/>
  <c r="N311" i="11" s="1"/>
  <c r="O311" i="11" s="1"/>
  <c r="P311" i="11" l="1"/>
  <c r="D312" i="11" s="1"/>
  <c r="C312" i="11"/>
  <c r="E312" i="11" l="1"/>
  <c r="B312" i="11"/>
  <c r="F312" i="11"/>
  <c r="I312" i="11" s="1"/>
  <c r="Q312" i="11" l="1"/>
  <c r="G312" i="11"/>
  <c r="H313" i="11"/>
  <c r="J312" i="11" l="1"/>
  <c r="L312" i="11"/>
  <c r="M312" i="11" l="1"/>
  <c r="N312" i="11" s="1"/>
  <c r="O312" i="11" s="1"/>
  <c r="P312" i="11" l="1"/>
  <c r="D313" i="11" s="1"/>
  <c r="C313" i="11"/>
  <c r="B313" i="11" l="1"/>
  <c r="E313" i="11"/>
  <c r="F313" i="11"/>
  <c r="I313" i="11" s="1"/>
  <c r="Q313" i="11" l="1"/>
  <c r="G313" i="11"/>
  <c r="H314" i="11"/>
  <c r="J313" i="11" l="1"/>
  <c r="L313" i="11"/>
  <c r="M313" i="11" l="1"/>
  <c r="N313" i="11" s="1"/>
  <c r="O313" i="11" s="1"/>
  <c r="P313" i="11" l="1"/>
  <c r="D314" i="11" s="1"/>
  <c r="C314" i="11"/>
  <c r="B314" i="11" l="1"/>
  <c r="E314" i="11"/>
  <c r="F314" i="11"/>
  <c r="I314" i="11" s="1"/>
  <c r="Q314" i="11" l="1"/>
  <c r="G314" i="11"/>
  <c r="H315" i="11"/>
  <c r="J314" i="11" l="1"/>
  <c r="L314" i="11"/>
  <c r="M314" i="11" l="1"/>
  <c r="N314" i="11" s="1"/>
  <c r="O314" i="11" s="1"/>
  <c r="P314" i="11" l="1"/>
  <c r="D315" i="11" s="1"/>
  <c r="C315" i="11"/>
  <c r="B315" i="11" l="1"/>
  <c r="E315" i="11"/>
  <c r="F315" i="11"/>
  <c r="I315" i="11" s="1"/>
  <c r="Q315" i="11" l="1"/>
  <c r="G315" i="11"/>
  <c r="H316" i="11"/>
  <c r="J315" i="11" l="1"/>
  <c r="L315" i="11"/>
  <c r="M315" i="11" l="1"/>
  <c r="N315" i="11" s="1"/>
  <c r="O315" i="11" s="1"/>
  <c r="P315" i="11" l="1"/>
  <c r="D316" i="11" s="1"/>
  <c r="C316" i="11"/>
  <c r="B316" i="11" l="1"/>
  <c r="E316" i="11"/>
  <c r="F316" i="11"/>
  <c r="I316" i="11" s="1"/>
  <c r="Q316" i="11" l="1"/>
  <c r="G316" i="11"/>
  <c r="H317" i="11"/>
  <c r="J316" i="11" l="1"/>
  <c r="L316" i="11"/>
  <c r="M316" i="11" l="1"/>
  <c r="N316" i="11" s="1"/>
  <c r="O316" i="11" s="1"/>
  <c r="P316" i="11" l="1"/>
  <c r="D317" i="11" s="1"/>
  <c r="C317" i="11"/>
  <c r="E317" i="11" l="1"/>
  <c r="B317" i="11"/>
  <c r="F317" i="11"/>
  <c r="I317" i="11" s="1"/>
  <c r="Q317" i="11" l="1"/>
  <c r="G317" i="11"/>
  <c r="H318" i="11"/>
  <c r="J317" i="11" l="1"/>
  <c r="L317" i="11"/>
  <c r="M317" i="11" l="1"/>
  <c r="N317" i="11" s="1"/>
  <c r="O317" i="11" s="1"/>
  <c r="P317" i="11" l="1"/>
  <c r="D318" i="11" s="1"/>
  <c r="C318" i="11"/>
  <c r="E318" i="11" l="1"/>
  <c r="B318" i="11"/>
  <c r="F318" i="11"/>
  <c r="I318" i="11" s="1"/>
  <c r="Q318" i="11" l="1"/>
  <c r="G318" i="11"/>
  <c r="H319" i="11"/>
  <c r="J318" i="11" l="1"/>
  <c r="L318" i="11"/>
  <c r="M318" i="11" l="1"/>
  <c r="N318" i="11" s="1"/>
  <c r="O318" i="11" s="1"/>
  <c r="P318" i="11" l="1"/>
  <c r="D319" i="11" s="1"/>
  <c r="C319" i="11"/>
  <c r="E319" i="11" l="1"/>
  <c r="B319" i="11"/>
  <c r="F319" i="11"/>
  <c r="I319" i="11" s="1"/>
  <c r="Q319" i="11" l="1"/>
  <c r="G319" i="11"/>
  <c r="H320" i="11"/>
  <c r="J319" i="11" l="1"/>
  <c r="L319" i="11"/>
  <c r="M319" i="11" l="1"/>
  <c r="N319" i="11" s="1"/>
  <c r="O319" i="11" s="1"/>
  <c r="P319" i="11" l="1"/>
  <c r="D320" i="11" s="1"/>
  <c r="C320" i="11"/>
  <c r="B320" i="11" l="1"/>
  <c r="E320" i="11"/>
  <c r="F320" i="11"/>
  <c r="I320" i="11" s="1"/>
  <c r="Q320" i="11" l="1"/>
  <c r="G320" i="11"/>
  <c r="H321" i="11"/>
  <c r="J320" i="11" l="1"/>
  <c r="L320" i="11"/>
  <c r="M320" i="11" l="1"/>
  <c r="N320" i="11" s="1"/>
  <c r="O320" i="11" s="1"/>
  <c r="P320" i="11" l="1"/>
  <c r="D321" i="11" s="1"/>
  <c r="C321" i="11"/>
  <c r="B321" i="11" l="1"/>
  <c r="E321" i="11"/>
  <c r="F321" i="11"/>
  <c r="I321" i="11" s="1"/>
  <c r="Q321" i="11" l="1"/>
  <c r="G321" i="11"/>
  <c r="H322" i="11"/>
  <c r="J321" i="11" l="1"/>
  <c r="L321" i="11"/>
  <c r="M321" i="11" l="1"/>
  <c r="N321" i="11" s="1"/>
  <c r="O321" i="11" s="1"/>
  <c r="P321" i="11" l="1"/>
  <c r="D322" i="11" s="1"/>
  <c r="C322" i="11"/>
  <c r="B322" i="11" l="1"/>
  <c r="E322" i="11"/>
  <c r="F322" i="11"/>
  <c r="I322" i="11" s="1"/>
  <c r="Q322" i="11" l="1"/>
  <c r="G322" i="11"/>
  <c r="J322" i="11" l="1"/>
  <c r="L322" i="11"/>
  <c r="M322" i="11" l="1"/>
  <c r="N322" i="11" s="1"/>
  <c r="O322" i="11" s="1"/>
  <c r="P322" i="11" l="1"/>
  <c r="D323" i="11" s="1"/>
  <c r="C323" i="11"/>
  <c r="E323" i="11" l="1"/>
  <c r="B323" i="11"/>
  <c r="F323" i="11"/>
  <c r="I323" i="11" s="1"/>
  <c r="Q323" i="11" l="1"/>
  <c r="G323" i="11"/>
  <c r="H323" i="11"/>
  <c r="J323" i="11" l="1"/>
  <c r="L323" i="11"/>
  <c r="M323" i="11" l="1"/>
  <c r="N323" i="11" s="1"/>
  <c r="O323" i="11" s="1"/>
  <c r="P323" i="11" l="1"/>
  <c r="D324" i="11" s="1"/>
  <c r="C324" i="11"/>
  <c r="E324" i="11" l="1"/>
  <c r="B324" i="11"/>
  <c r="F324" i="11"/>
  <c r="I324" i="11" s="1"/>
  <c r="Q324" i="11" l="1"/>
  <c r="G324" i="11"/>
  <c r="H324" i="11"/>
  <c r="J324" i="11" l="1"/>
  <c r="L324" i="11"/>
  <c r="M324" i="11" l="1"/>
  <c r="N324" i="11" s="1"/>
  <c r="O324" i="11" s="1"/>
  <c r="P324" i="11" l="1"/>
  <c r="D325" i="11" s="1"/>
  <c r="C325" i="11"/>
  <c r="E325" i="11" l="1"/>
  <c r="B325" i="11"/>
  <c r="F325" i="11"/>
  <c r="I325" i="11" s="1"/>
  <c r="Q325" i="11" l="1"/>
  <c r="G325" i="11"/>
  <c r="H325" i="11"/>
  <c r="J325" i="11" l="1"/>
  <c r="L325" i="11"/>
  <c r="M325" i="11" l="1"/>
  <c r="N325" i="11" s="1"/>
  <c r="O325" i="11" s="1"/>
  <c r="P325" i="11" l="1"/>
  <c r="D326" i="11" s="1"/>
  <c r="C326" i="11"/>
  <c r="B326" i="11" l="1"/>
  <c r="E326" i="11"/>
  <c r="F326" i="11"/>
  <c r="I326" i="11" s="1"/>
  <c r="Q326" i="11" l="1"/>
  <c r="G326" i="11"/>
  <c r="H326" i="11"/>
  <c r="J326" i="11" l="1"/>
  <c r="L326" i="11"/>
  <c r="M326" i="11" l="1"/>
  <c r="N326" i="11" s="1"/>
  <c r="O326" i="11" s="1"/>
  <c r="P326" i="11" l="1"/>
  <c r="D327" i="11" s="1"/>
  <c r="C327" i="11"/>
  <c r="E327" i="11" l="1"/>
  <c r="B327" i="11"/>
  <c r="F327" i="11"/>
  <c r="I327" i="11" s="1"/>
  <c r="Q327" i="11" l="1"/>
  <c r="G327" i="11"/>
  <c r="H327" i="11"/>
  <c r="J327" i="11" l="1"/>
  <c r="L327" i="11"/>
  <c r="M327" i="11" l="1"/>
  <c r="N327" i="11" s="1"/>
  <c r="O327" i="11" s="1"/>
  <c r="P327" i="11" l="1"/>
  <c r="D328" i="11" s="1"/>
  <c r="C328" i="11"/>
  <c r="E328" i="11" l="1"/>
  <c r="B328" i="11"/>
  <c r="F328" i="11"/>
  <c r="I328" i="11" s="1"/>
  <c r="Q328" i="11" l="1"/>
  <c r="G328" i="11"/>
  <c r="H328" i="11"/>
  <c r="J328" i="11" l="1"/>
  <c r="L328" i="11"/>
  <c r="M328" i="11" l="1"/>
  <c r="N328" i="11" s="1"/>
  <c r="O328" i="11" s="1"/>
  <c r="P328" i="11" l="1"/>
  <c r="D329" i="11" s="1"/>
  <c r="C329" i="11"/>
  <c r="E329" i="11" l="1"/>
  <c r="B329" i="11"/>
  <c r="F329" i="11"/>
  <c r="I329" i="11" s="1"/>
  <c r="Q329" i="11" l="1"/>
  <c r="G329" i="11"/>
  <c r="H329" i="11"/>
  <c r="J329" i="11" l="1"/>
  <c r="L329" i="11"/>
  <c r="M329" i="11" l="1"/>
  <c r="N329" i="11" s="1"/>
  <c r="O329" i="11" s="1"/>
  <c r="P329" i="11" l="1"/>
  <c r="D330" i="11" s="1"/>
  <c r="C330" i="11"/>
  <c r="B330" i="11" l="1"/>
  <c r="E330" i="11"/>
  <c r="F330" i="11"/>
  <c r="I330" i="11" s="1"/>
  <c r="Q330" i="11" l="1"/>
  <c r="G330" i="11"/>
  <c r="H330" i="11"/>
  <c r="J330" i="11" l="1"/>
  <c r="L330" i="11"/>
  <c r="M330" i="11" l="1"/>
  <c r="N330" i="11" s="1"/>
  <c r="O330" i="11" s="1"/>
  <c r="P330" i="11" l="1"/>
  <c r="D331" i="11" s="1"/>
  <c r="C331" i="11"/>
  <c r="E331" i="11" l="1"/>
  <c r="B331" i="11"/>
  <c r="F331" i="11"/>
  <c r="I331" i="11" s="1"/>
  <c r="Q331" i="11" l="1"/>
  <c r="G331" i="11"/>
  <c r="H331" i="11"/>
  <c r="J331" i="11" l="1"/>
  <c r="L331" i="11"/>
  <c r="M331" i="11" l="1"/>
  <c r="N331" i="11" s="1"/>
  <c r="O331" i="11" s="1"/>
  <c r="P331" i="11" l="1"/>
  <c r="D332" i="11" s="1"/>
  <c r="C332" i="11"/>
  <c r="B332" i="11" l="1"/>
  <c r="E332" i="11"/>
  <c r="F332" i="11"/>
  <c r="I332" i="11" s="1"/>
  <c r="Q332" i="11" l="1"/>
  <c r="G332" i="11"/>
  <c r="H332" i="11"/>
  <c r="J332" i="11" l="1"/>
  <c r="L332" i="11"/>
  <c r="M332" i="11" l="1"/>
  <c r="N332" i="11" s="1"/>
  <c r="O332" i="11" s="1"/>
  <c r="P332" i="11" l="1"/>
  <c r="D333" i="11" s="1"/>
  <c r="C333" i="11"/>
  <c r="B333" i="11" l="1"/>
  <c r="E333" i="11"/>
  <c r="F333" i="11"/>
  <c r="I333" i="11" s="1"/>
  <c r="Q333" i="11" l="1"/>
  <c r="G333" i="11"/>
  <c r="H333" i="11"/>
  <c r="J333" i="11" l="1"/>
  <c r="L333" i="11"/>
  <c r="M333" i="11" l="1"/>
  <c r="N333" i="11" s="1"/>
  <c r="O333" i="11" s="1"/>
  <c r="P333" i="11" l="1"/>
  <c r="D334" i="11" s="1"/>
  <c r="C334" i="11"/>
  <c r="B334" i="11" l="1"/>
  <c r="E334" i="11"/>
  <c r="F334" i="11"/>
  <c r="I334" i="11" s="1"/>
  <c r="Q334" i="11" l="1"/>
  <c r="G334" i="11"/>
  <c r="H334" i="11"/>
  <c r="J334" i="11" l="1"/>
  <c r="L334" i="11"/>
  <c r="M334" i="11" l="1"/>
  <c r="N334" i="11" s="1"/>
  <c r="O334" i="11" s="1"/>
  <c r="P334" i="11" l="1"/>
  <c r="D335" i="11" s="1"/>
  <c r="C335" i="11"/>
  <c r="B335" i="11" l="1"/>
  <c r="E335" i="11"/>
  <c r="F335" i="11"/>
  <c r="I335" i="11" s="1"/>
  <c r="Q335" i="11" l="1"/>
  <c r="G335" i="11"/>
  <c r="H335" i="11"/>
  <c r="J335" i="11" l="1"/>
  <c r="L335" i="11"/>
  <c r="M335" i="11" l="1"/>
  <c r="N335" i="11" s="1"/>
  <c r="O335" i="11" s="1"/>
  <c r="P335" i="11" l="1"/>
  <c r="D336" i="11" s="1"/>
  <c r="C336" i="11"/>
  <c r="E336" i="11" l="1"/>
  <c r="B336" i="11"/>
  <c r="F336" i="11"/>
  <c r="I336" i="11" s="1"/>
  <c r="Q336" i="11" l="1"/>
  <c r="G336" i="11"/>
  <c r="H336" i="11"/>
  <c r="J336" i="11" l="1"/>
  <c r="L336" i="11"/>
  <c r="M336" i="11" l="1"/>
  <c r="N336" i="11" s="1"/>
  <c r="O336" i="11" s="1"/>
  <c r="P336" i="11" l="1"/>
  <c r="D337" i="11" s="1"/>
  <c r="C337" i="11"/>
  <c r="E337" i="11" l="1"/>
  <c r="B337" i="11"/>
  <c r="F337" i="11"/>
  <c r="I337" i="11" s="1"/>
  <c r="Q337" i="11" l="1"/>
  <c r="G337" i="11"/>
  <c r="H337" i="11"/>
  <c r="J337" i="11" l="1"/>
  <c r="L337" i="11"/>
  <c r="M337" i="11" l="1"/>
  <c r="N337" i="11" s="1"/>
  <c r="O337" i="11" s="1"/>
  <c r="P337" i="11" l="1"/>
  <c r="D338" i="11" s="1"/>
  <c r="C338" i="11"/>
  <c r="E338" i="11" l="1"/>
  <c r="B338" i="11"/>
  <c r="F338" i="11"/>
  <c r="I338" i="11" s="1"/>
  <c r="Q338" i="11" l="1"/>
  <c r="G338" i="11"/>
  <c r="H338" i="11"/>
  <c r="J338" i="11" l="1"/>
  <c r="L338" i="11"/>
  <c r="M338" i="11" l="1"/>
  <c r="N338" i="11" s="1"/>
  <c r="O338" i="11" s="1"/>
  <c r="P338" i="11" l="1"/>
  <c r="D339" i="11" s="1"/>
  <c r="C339" i="11"/>
  <c r="B339" i="11" l="1"/>
  <c r="E339" i="11"/>
  <c r="F339" i="11"/>
  <c r="I339" i="11" s="1"/>
  <c r="Q339" i="11" l="1"/>
  <c r="G339" i="11"/>
  <c r="H339" i="11"/>
  <c r="J339" i="11" l="1"/>
  <c r="L339" i="11"/>
  <c r="M339" i="11" l="1"/>
  <c r="N339" i="11" s="1"/>
  <c r="O339" i="11" s="1"/>
  <c r="P339" i="11" l="1"/>
  <c r="D340" i="11" s="1"/>
  <c r="C340" i="11"/>
  <c r="B340" i="11" l="1"/>
  <c r="E340" i="11"/>
  <c r="F340" i="11"/>
  <c r="I340" i="11" s="1"/>
  <c r="Q340" i="11" l="1"/>
  <c r="G340" i="11"/>
  <c r="H340" i="11"/>
  <c r="J340" i="11" l="1"/>
  <c r="L340" i="11"/>
  <c r="M340" i="11" l="1"/>
  <c r="N340" i="11" s="1"/>
  <c r="O340" i="11" s="1"/>
  <c r="P340" i="11" l="1"/>
  <c r="D341" i="11" s="1"/>
  <c r="C341" i="11"/>
  <c r="B341" i="11" l="1"/>
  <c r="E341" i="11"/>
  <c r="F341" i="11"/>
  <c r="I341" i="11" s="1"/>
  <c r="Q341" i="11" l="1"/>
  <c r="G341" i="11"/>
  <c r="H341" i="11"/>
  <c r="J341" i="11" l="1"/>
  <c r="L341" i="11"/>
  <c r="M341" i="11" l="1"/>
  <c r="N341" i="11" s="1"/>
  <c r="O341" i="11" s="1"/>
  <c r="P341" i="11" l="1"/>
  <c r="D342" i="11" s="1"/>
  <c r="C342" i="11"/>
  <c r="B342" i="11" l="1"/>
  <c r="E342" i="11"/>
  <c r="F342" i="11"/>
  <c r="I342" i="11" s="1"/>
  <c r="Q342" i="11" l="1"/>
  <c r="G342" i="11"/>
  <c r="H342" i="11"/>
  <c r="J342" i="11" l="1"/>
  <c r="L342" i="11"/>
  <c r="M342" i="11" l="1"/>
  <c r="N342" i="11" s="1"/>
  <c r="O342" i="11" s="1"/>
  <c r="P342" i="11" l="1"/>
  <c r="D343" i="11" s="1"/>
  <c r="C343" i="11"/>
  <c r="E343" i="11" l="1"/>
  <c r="B343" i="11"/>
  <c r="F343" i="11"/>
  <c r="I343" i="11" s="1"/>
  <c r="Q343" i="11" l="1"/>
  <c r="G343" i="11"/>
  <c r="H343" i="11"/>
  <c r="J343" i="11" l="1"/>
  <c r="L343" i="11"/>
  <c r="M343" i="11" l="1"/>
  <c r="N343" i="11" s="1"/>
  <c r="O343" i="11" s="1"/>
  <c r="P343" i="11" l="1"/>
  <c r="D344" i="11" s="1"/>
  <c r="C344" i="11"/>
  <c r="E344" i="11" l="1"/>
  <c r="B344" i="11"/>
  <c r="F344" i="11"/>
  <c r="I344" i="11" s="1"/>
  <c r="Q344" i="11" l="1"/>
  <c r="G344" i="11"/>
  <c r="H344" i="11"/>
  <c r="J344" i="11" l="1"/>
  <c r="L344" i="11"/>
  <c r="M344" i="11" l="1"/>
  <c r="N344" i="11" s="1"/>
  <c r="O344" i="11" s="1"/>
  <c r="P344" i="11" l="1"/>
  <c r="D345" i="11" s="1"/>
  <c r="C345" i="11"/>
  <c r="E345" i="11" l="1"/>
  <c r="B345" i="11"/>
  <c r="F345" i="11"/>
  <c r="I345" i="11" s="1"/>
  <c r="Q345" i="11" l="1"/>
  <c r="G345" i="11"/>
  <c r="H345" i="11"/>
  <c r="J345" i="11" l="1"/>
  <c r="L345" i="11"/>
  <c r="M345" i="11" l="1"/>
  <c r="N345" i="11" s="1"/>
  <c r="O345" i="11" s="1"/>
  <c r="P345" i="11" l="1"/>
  <c r="D346" i="11" s="1"/>
  <c r="C346" i="11"/>
  <c r="E346" i="11" l="1"/>
  <c r="B346" i="11"/>
  <c r="F346" i="11"/>
  <c r="I346" i="11" s="1"/>
  <c r="Q346" i="11" l="1"/>
  <c r="G346" i="11"/>
  <c r="H346" i="11"/>
  <c r="J346" i="11" l="1"/>
  <c r="L346" i="11"/>
  <c r="M346" i="11" l="1"/>
  <c r="N346" i="11" s="1"/>
  <c r="O346" i="11" s="1"/>
  <c r="P346" i="11" l="1"/>
  <c r="D347" i="11" s="1"/>
  <c r="C347" i="11"/>
  <c r="B347" i="11" l="1"/>
  <c r="E347" i="11"/>
  <c r="F347" i="11"/>
  <c r="I347" i="11" s="1"/>
  <c r="Q347" i="11" l="1"/>
  <c r="G347" i="11"/>
  <c r="H347" i="11"/>
  <c r="J347" i="11" l="1"/>
  <c r="L347" i="11"/>
  <c r="M347" i="11" l="1"/>
  <c r="N347" i="11" s="1"/>
  <c r="O347" i="11" s="1"/>
  <c r="P347" i="11" l="1"/>
  <c r="D348" i="11" s="1"/>
  <c r="C348" i="11"/>
  <c r="B348" i="11" l="1"/>
  <c r="E348" i="11"/>
  <c r="F348" i="11"/>
  <c r="I348" i="11" s="1"/>
  <c r="Q348" i="11" l="1"/>
  <c r="G348" i="11"/>
  <c r="H348" i="11"/>
  <c r="J348" i="11" l="1"/>
  <c r="L348" i="11"/>
  <c r="M348" i="11" l="1"/>
  <c r="N348" i="11" s="1"/>
  <c r="O348" i="11" s="1"/>
  <c r="P348" i="11" l="1"/>
  <c r="D349" i="11" s="1"/>
  <c r="C349" i="11"/>
  <c r="E349" i="11" l="1"/>
  <c r="B349" i="11"/>
  <c r="F349" i="11"/>
  <c r="I349" i="11" s="1"/>
  <c r="Q349" i="11" l="1"/>
  <c r="G349" i="11"/>
  <c r="H349" i="11"/>
  <c r="J349" i="11" l="1"/>
  <c r="L349" i="11"/>
  <c r="M349" i="11" l="1"/>
  <c r="N349" i="11" s="1"/>
  <c r="O349" i="11" s="1"/>
  <c r="P349" i="11" l="1"/>
  <c r="D350" i="11" s="1"/>
  <c r="C350" i="11"/>
  <c r="E350" i="11" l="1"/>
  <c r="B350" i="11"/>
  <c r="F350" i="11"/>
  <c r="I350" i="11" s="1"/>
  <c r="Q350" i="11" l="1"/>
  <c r="G350" i="11"/>
  <c r="H350" i="11"/>
  <c r="J350" i="11" l="1"/>
  <c r="L350" i="11"/>
  <c r="M350" i="11" l="1"/>
  <c r="N350" i="11" s="1"/>
  <c r="O350" i="11" s="1"/>
  <c r="P350" i="11" l="1"/>
  <c r="D351" i="11" s="1"/>
  <c r="C351" i="11"/>
  <c r="E351" i="11" l="1"/>
  <c r="B351" i="11"/>
  <c r="F351" i="11"/>
  <c r="I351" i="11" s="1"/>
  <c r="Q351" i="11" l="1"/>
  <c r="G351" i="11"/>
  <c r="H351" i="11"/>
  <c r="J351" i="11" l="1"/>
  <c r="L351" i="11"/>
  <c r="M351" i="11" l="1"/>
  <c r="N351" i="11" s="1"/>
  <c r="O351" i="11" s="1"/>
  <c r="P351" i="11" l="1"/>
  <c r="D352" i="11" s="1"/>
  <c r="C352" i="11"/>
  <c r="B352" i="11" l="1"/>
  <c r="E352" i="11"/>
  <c r="F352" i="11"/>
  <c r="I352" i="11" s="1"/>
  <c r="Q352" i="11" l="1"/>
  <c r="G352" i="11"/>
  <c r="H352" i="11"/>
  <c r="J352" i="11" l="1"/>
  <c r="L352" i="11"/>
  <c r="M352" i="11" l="1"/>
  <c r="N352" i="11" s="1"/>
  <c r="O352" i="11" s="1"/>
  <c r="P352" i="11" l="1"/>
  <c r="D353" i="11" s="1"/>
  <c r="C353" i="11"/>
  <c r="B353" i="11" l="1"/>
  <c r="E353" i="11"/>
  <c r="F353" i="11"/>
  <c r="I353" i="11" s="1"/>
  <c r="Q353" i="11" l="1"/>
  <c r="G353" i="11"/>
  <c r="H353" i="11"/>
  <c r="J353" i="11" l="1"/>
  <c r="L353" i="11"/>
  <c r="M353" i="11" l="1"/>
  <c r="N353" i="11" s="1"/>
  <c r="O353" i="11" s="1"/>
  <c r="P353" i="11" l="1"/>
  <c r="D354" i="11" s="1"/>
  <c r="C354" i="11"/>
  <c r="E354" i="11" l="1"/>
  <c r="B354" i="11"/>
  <c r="F354" i="11"/>
  <c r="I354" i="11" s="1"/>
  <c r="Q354" i="11" l="1"/>
  <c r="G354" i="11"/>
  <c r="H354" i="11"/>
  <c r="J354" i="11" l="1"/>
  <c r="L354" i="11"/>
  <c r="M354" i="11" l="1"/>
  <c r="N354" i="11" s="1"/>
  <c r="O354" i="11" s="1"/>
  <c r="P354" i="11" l="1"/>
  <c r="D355" i="11" s="1"/>
  <c r="C355" i="11"/>
  <c r="E355" i="11" l="1"/>
  <c r="B355" i="11"/>
  <c r="F355" i="11"/>
  <c r="I355" i="11" s="1"/>
  <c r="Q355" i="11" l="1"/>
  <c r="G355" i="11"/>
  <c r="H355" i="11"/>
  <c r="J355" i="11" l="1"/>
  <c r="L355" i="11"/>
  <c r="M355" i="11" l="1"/>
  <c r="N355" i="11" s="1"/>
  <c r="O355" i="11" s="1"/>
  <c r="P355" i="11" l="1"/>
  <c r="D356" i="11" s="1"/>
  <c r="C356" i="11"/>
  <c r="B356" i="11" l="1"/>
  <c r="E356" i="11"/>
  <c r="F356" i="11"/>
  <c r="I356" i="11" s="1"/>
  <c r="Q356" i="11" l="1"/>
  <c r="G356" i="11"/>
  <c r="H356" i="11"/>
  <c r="J356" i="11" l="1"/>
  <c r="L356" i="11"/>
  <c r="M356" i="11" l="1"/>
  <c r="N356" i="11" s="1"/>
  <c r="O356" i="11" s="1"/>
  <c r="P356" i="11" l="1"/>
  <c r="D357" i="11" s="1"/>
  <c r="C357" i="11"/>
  <c r="B357" i="11" l="1"/>
  <c r="E357" i="11"/>
  <c r="F357" i="11"/>
  <c r="I357" i="11" s="1"/>
  <c r="Q357" i="11" l="1"/>
  <c r="G357" i="11"/>
  <c r="H357" i="11"/>
  <c r="J357" i="11" l="1"/>
  <c r="L357" i="11"/>
  <c r="M357" i="11" l="1"/>
  <c r="N357" i="11" s="1"/>
  <c r="O357" i="11" s="1"/>
  <c r="P357" i="11" l="1"/>
  <c r="D358" i="11" s="1"/>
  <c r="C358" i="11"/>
  <c r="B358" i="11" l="1"/>
  <c r="E358" i="11"/>
  <c r="F358" i="11"/>
  <c r="I358" i="11" s="1"/>
  <c r="Q358" i="11" l="1"/>
  <c r="G358" i="11"/>
  <c r="H358" i="11"/>
  <c r="J358" i="11" l="1"/>
  <c r="L358" i="11"/>
  <c r="M358" i="11" l="1"/>
  <c r="N358" i="11" s="1"/>
  <c r="O358" i="11" s="1"/>
  <c r="P358" i="11" l="1"/>
  <c r="D359" i="11" s="1"/>
  <c r="C359" i="11"/>
  <c r="B359" i="11" l="1"/>
  <c r="E359" i="11"/>
  <c r="F359" i="11"/>
  <c r="I359" i="11" s="1"/>
  <c r="Q359" i="11" l="1"/>
  <c r="G359" i="11"/>
  <c r="H359" i="11"/>
  <c r="J359" i="11" l="1"/>
  <c r="L359" i="11"/>
  <c r="M359" i="11" l="1"/>
  <c r="N359" i="11" s="1"/>
  <c r="O359" i="11" s="1"/>
  <c r="P359" i="11" l="1"/>
  <c r="D360" i="11" s="1"/>
  <c r="C360" i="11"/>
  <c r="B360" i="11" l="1"/>
  <c r="E360" i="11"/>
  <c r="F360" i="11"/>
  <c r="I360" i="11" s="1"/>
  <c r="Q360" i="11" l="1"/>
  <c r="G360" i="11"/>
  <c r="H360" i="11"/>
  <c r="J360" i="11" l="1"/>
  <c r="L360" i="11"/>
  <c r="M360" i="11" l="1"/>
  <c r="N360" i="11" s="1"/>
  <c r="O360" i="11" s="1"/>
  <c r="P360" i="11" l="1"/>
  <c r="D361" i="11" s="1"/>
  <c r="C361" i="11"/>
  <c r="E361" i="11" l="1"/>
  <c r="B361" i="11"/>
  <c r="F361" i="11"/>
  <c r="I361" i="11" s="1"/>
  <c r="Q361" i="11" l="1"/>
  <c r="G361" i="11"/>
  <c r="H361" i="11"/>
  <c r="J361" i="11" l="1"/>
  <c r="L361" i="11"/>
  <c r="M361" i="11" l="1"/>
  <c r="N361" i="11" s="1"/>
  <c r="O361" i="11" s="1"/>
  <c r="P361" i="11" l="1"/>
  <c r="D362" i="11" s="1"/>
  <c r="C362" i="11"/>
  <c r="E362" i="11" l="1"/>
  <c r="B362" i="11"/>
  <c r="F362" i="11"/>
  <c r="I362" i="11" s="1"/>
  <c r="Q362" i="11" l="1"/>
  <c r="G362" i="11"/>
  <c r="H362" i="11"/>
  <c r="J362" i="11" l="1"/>
  <c r="L362" i="11"/>
  <c r="M362" i="11" l="1"/>
  <c r="N362" i="11" s="1"/>
  <c r="O362" i="11" s="1"/>
  <c r="P362" i="11" l="1"/>
  <c r="D363" i="11" s="1"/>
  <c r="C363" i="11"/>
  <c r="B363" i="11" l="1"/>
  <c r="E363" i="11"/>
  <c r="F363" i="11"/>
  <c r="I363" i="11" s="1"/>
  <c r="Q363" i="11" l="1"/>
  <c r="G363" i="11"/>
  <c r="H363" i="11"/>
  <c r="J363" i="11" l="1"/>
  <c r="L363" i="11"/>
  <c r="M363" i="11" l="1"/>
  <c r="N363" i="11" s="1"/>
  <c r="O363" i="11" s="1"/>
  <c r="P363" i="11" l="1"/>
  <c r="D364" i="11" s="1"/>
  <c r="C364" i="11"/>
  <c r="E364" i="11" l="1"/>
  <c r="B364" i="11"/>
  <c r="F364" i="11"/>
  <c r="I364" i="11" s="1"/>
  <c r="Q364" i="11" l="1"/>
  <c r="G364" i="11"/>
  <c r="H364" i="11"/>
  <c r="J364" i="11" l="1"/>
  <c r="L364" i="11"/>
  <c r="M364" i="11" l="1"/>
  <c r="N364" i="11" s="1"/>
  <c r="O364" i="11" s="1"/>
  <c r="P364" i="11" l="1"/>
  <c r="D365" i="11" s="1"/>
  <c r="C365" i="11"/>
  <c r="E365" i="11" l="1"/>
  <c r="B365" i="11"/>
  <c r="F365" i="11"/>
  <c r="I365" i="11" s="1"/>
  <c r="Q365" i="11" l="1"/>
  <c r="G365" i="11"/>
  <c r="H365" i="11"/>
  <c r="J365" i="11" l="1"/>
  <c r="L365" i="11"/>
  <c r="M365" i="11" l="1"/>
  <c r="N365" i="11" s="1"/>
  <c r="O365" i="11" s="1"/>
  <c r="P365" i="11" l="1"/>
  <c r="D366" i="11" s="1"/>
  <c r="C366" i="11"/>
  <c r="E366" i="11" l="1"/>
  <c r="B366" i="11"/>
  <c r="F366" i="11"/>
  <c r="I366" i="11" s="1"/>
  <c r="Q366" i="11" l="1"/>
  <c r="G366" i="11"/>
  <c r="H366" i="11"/>
  <c r="J366" i="11" l="1"/>
  <c r="L366" i="11"/>
  <c r="M366" i="11" l="1"/>
  <c r="N366" i="11" s="1"/>
  <c r="O366" i="11" s="1"/>
  <c r="P366" i="11" l="1"/>
  <c r="D367" i="11" s="1"/>
  <c r="C367" i="11"/>
  <c r="B367" i="11" l="1"/>
  <c r="E367" i="11"/>
  <c r="F367" i="11"/>
  <c r="I367" i="11" s="1"/>
  <c r="Q367" i="11" l="1"/>
  <c r="G367" i="11"/>
  <c r="H367" i="11"/>
  <c r="J367" i="11" l="1"/>
  <c r="L367" i="11"/>
  <c r="M367" i="11" l="1"/>
  <c r="N367" i="11" s="1"/>
  <c r="O367" i="11" s="1"/>
  <c r="P367" i="11" l="1"/>
  <c r="D368" i="11" s="1"/>
  <c r="C368" i="11"/>
  <c r="B368" i="11" l="1"/>
  <c r="E368" i="11"/>
  <c r="F368" i="11"/>
  <c r="I368" i="11" s="1"/>
  <c r="Q368" i="11" l="1"/>
  <c r="G368" i="11"/>
  <c r="H368" i="11"/>
  <c r="J368" i="11" l="1"/>
  <c r="L368" i="11"/>
  <c r="M368" i="11" l="1"/>
  <c r="N368" i="11" s="1"/>
  <c r="O368" i="11" s="1"/>
  <c r="P368" i="11" l="1"/>
  <c r="D369" i="11" s="1"/>
  <c r="C369" i="11"/>
  <c r="B369" i="11" l="1"/>
  <c r="E369" i="11"/>
  <c r="F369" i="11"/>
  <c r="I369" i="11" s="1"/>
  <c r="Q369" i="11" l="1"/>
  <c r="G369" i="11"/>
  <c r="H369" i="11"/>
  <c r="J369" i="11" l="1"/>
  <c r="L369" i="11"/>
  <c r="M369" i="11" l="1"/>
  <c r="N369" i="11" s="1"/>
  <c r="O369" i="11" s="1"/>
  <c r="P369" i="11" l="1"/>
  <c r="D370" i="11" s="1"/>
  <c r="C370" i="11"/>
  <c r="B370" i="11" l="1"/>
  <c r="E370" i="11"/>
  <c r="F370" i="11"/>
  <c r="I370" i="11" s="1"/>
  <c r="Q370" i="11" l="1"/>
  <c r="G370" i="11"/>
  <c r="H370" i="11"/>
  <c r="J370" i="11" l="1"/>
  <c r="L370" i="11"/>
  <c r="M370" i="11" l="1"/>
  <c r="N370" i="11" s="1"/>
  <c r="O370" i="11" s="1"/>
  <c r="P370" i="11" l="1"/>
  <c r="D371" i="11" s="1"/>
  <c r="C371" i="11"/>
  <c r="E371" i="11" l="1"/>
  <c r="B371" i="11"/>
  <c r="F371" i="11"/>
  <c r="I371" i="11" s="1"/>
  <c r="Q371" i="11" l="1"/>
  <c r="G371" i="11"/>
  <c r="H371" i="11"/>
  <c r="J371" i="11" l="1"/>
  <c r="L371" i="11"/>
  <c r="M371" i="11" l="1"/>
  <c r="N371" i="11" s="1"/>
  <c r="O371" i="11" s="1"/>
  <c r="P371" i="11" l="1"/>
  <c r="D372" i="11" s="1"/>
  <c r="C372" i="11"/>
  <c r="E372" i="11" l="1"/>
  <c r="B372" i="11"/>
  <c r="F372" i="11"/>
  <c r="I372" i="11" s="1"/>
  <c r="Q372" i="11" l="1"/>
  <c r="G372" i="11"/>
  <c r="H372" i="11"/>
  <c r="J372" i="11" l="1"/>
  <c r="L372" i="11"/>
  <c r="M372" i="11" l="1"/>
  <c r="N372" i="11" s="1"/>
  <c r="O372" i="11" s="1"/>
  <c r="P372" i="11" l="1"/>
  <c r="D373" i="11" s="1"/>
  <c r="C373" i="11"/>
  <c r="B373" i="11" l="1"/>
  <c r="E373" i="11"/>
  <c r="F373" i="11"/>
  <c r="I373" i="11" s="1"/>
  <c r="Q373" i="11" l="1"/>
  <c r="G373" i="11"/>
  <c r="H373" i="11"/>
  <c r="J373" i="11" l="1"/>
  <c r="L373" i="11"/>
  <c r="M373" i="11" l="1"/>
  <c r="N373" i="11" s="1"/>
  <c r="O373" i="11" s="1"/>
  <c r="P373" i="11" l="1"/>
  <c r="D374" i="11" s="1"/>
  <c r="C374" i="11"/>
  <c r="B374" i="11" l="1"/>
  <c r="E374" i="11"/>
  <c r="F374" i="11"/>
  <c r="I374" i="11" s="1"/>
  <c r="Q374" i="11" l="1"/>
  <c r="G374" i="11"/>
  <c r="H374" i="11"/>
  <c r="J374" i="11" l="1"/>
  <c r="L374" i="11"/>
  <c r="M374" i="11" l="1"/>
  <c r="N374" i="11" s="1"/>
  <c r="O374" i="11" s="1"/>
  <c r="P374" i="11" l="1"/>
  <c r="D375" i="11" s="1"/>
  <c r="C375" i="11"/>
  <c r="B375" i="11" l="1"/>
  <c r="E375" i="11"/>
  <c r="F375" i="11"/>
  <c r="I375" i="11" s="1"/>
  <c r="Q375" i="11" l="1"/>
  <c r="G375" i="11"/>
  <c r="H375" i="11"/>
  <c r="J375" i="11" l="1"/>
  <c r="L375" i="11"/>
  <c r="M375" i="11" l="1"/>
  <c r="N375" i="11" s="1"/>
  <c r="O375" i="11" s="1"/>
  <c r="P375" i="11" l="1"/>
  <c r="D376" i="11" s="1"/>
  <c r="C376" i="11"/>
  <c r="E376" i="11" l="1"/>
  <c r="B376" i="11"/>
  <c r="F376" i="11"/>
  <c r="I376" i="11" s="1"/>
  <c r="Q376" i="11" l="1"/>
  <c r="G376" i="11"/>
  <c r="H376" i="11"/>
  <c r="J376" i="11" l="1"/>
  <c r="L376" i="11"/>
  <c r="M376" i="11" l="1"/>
  <c r="N376" i="11" s="1"/>
  <c r="O376" i="11" s="1"/>
  <c r="P376" i="11" l="1"/>
  <c r="D377" i="11" s="1"/>
  <c r="C377" i="11"/>
  <c r="E377" i="11" l="1"/>
  <c r="B377" i="11"/>
  <c r="F377" i="11"/>
  <c r="I377" i="11" s="1"/>
  <c r="Q377" i="11" l="1"/>
  <c r="G377" i="11"/>
  <c r="H377" i="11"/>
  <c r="J377" i="11" l="1"/>
  <c r="L377" i="11"/>
  <c r="M377" i="11" l="1"/>
  <c r="N377" i="11" s="1"/>
  <c r="O377" i="11" s="1"/>
  <c r="P377" i="11" l="1"/>
  <c r="D378" i="11" s="1"/>
  <c r="C378" i="11"/>
  <c r="B378" i="11" l="1"/>
  <c r="E378" i="11"/>
  <c r="F378" i="11"/>
  <c r="I378" i="11" s="1"/>
  <c r="Q378" i="11" l="1"/>
  <c r="G378" i="11"/>
  <c r="H378" i="11"/>
  <c r="J378" i="11" l="1"/>
  <c r="L378" i="11"/>
  <c r="M378" i="11" l="1"/>
  <c r="N378" i="11" s="1"/>
  <c r="O378" i="11" s="1"/>
  <c r="P378" i="11" l="1"/>
  <c r="D379" i="11" s="1"/>
  <c r="C379" i="11"/>
  <c r="E379" i="11" l="1"/>
  <c r="B379" i="11"/>
  <c r="F379" i="11"/>
  <c r="I379" i="11" s="1"/>
  <c r="Q379" i="11" l="1"/>
  <c r="G379" i="11"/>
  <c r="H379" i="11"/>
  <c r="J379" i="11" l="1"/>
  <c r="L379" i="11"/>
  <c r="M379" i="11" l="1"/>
  <c r="N379" i="11" s="1"/>
  <c r="O379" i="11" s="1"/>
  <c r="P379" i="11" l="1"/>
  <c r="D380" i="11" s="1"/>
  <c r="C380" i="11"/>
  <c r="B380" i="11" l="1"/>
  <c r="E380" i="11"/>
  <c r="F380" i="11"/>
  <c r="I380" i="11" s="1"/>
  <c r="Q380" i="11" l="1"/>
  <c r="G380" i="11"/>
  <c r="H380" i="11"/>
  <c r="J380" i="11" l="1"/>
  <c r="L380" i="11"/>
  <c r="M380" i="11" l="1"/>
  <c r="N380" i="11" s="1"/>
  <c r="O380" i="11" s="1"/>
  <c r="P380" i="11" l="1"/>
  <c r="D381" i="11" s="1"/>
  <c r="C381" i="11"/>
  <c r="B381" i="11" l="1"/>
  <c r="E381" i="11"/>
  <c r="F381" i="11"/>
  <c r="I381" i="11" s="1"/>
  <c r="Q381" i="11" l="1"/>
  <c r="G381" i="11"/>
  <c r="H381" i="11"/>
  <c r="J381" i="11" l="1"/>
  <c r="L381" i="11"/>
  <c r="M381" i="11" l="1"/>
  <c r="N381" i="11" s="1"/>
  <c r="O381" i="11" s="1"/>
  <c r="P381" i="11" l="1"/>
  <c r="D382" i="11" s="1"/>
  <c r="C382" i="11"/>
  <c r="E382" i="11" l="1"/>
  <c r="B382" i="11"/>
  <c r="F382" i="11"/>
  <c r="I382" i="11" s="1"/>
  <c r="Q382" i="11" l="1"/>
  <c r="G382" i="11"/>
  <c r="H382" i="11"/>
  <c r="J382" i="11" l="1"/>
  <c r="L382" i="11"/>
  <c r="M382" i="11" l="1"/>
  <c r="N382" i="11" s="1"/>
  <c r="O382" i="11" s="1"/>
  <c r="P382" i="11" l="1"/>
  <c r="D383" i="11" s="1"/>
  <c r="C383" i="11"/>
  <c r="B383" i="11" l="1"/>
  <c r="E383" i="11"/>
  <c r="F383" i="11"/>
  <c r="I383" i="11" s="1"/>
  <c r="Q383" i="11" l="1"/>
  <c r="G383" i="11"/>
  <c r="H383" i="11"/>
  <c r="J383" i="11" l="1"/>
  <c r="L383" i="11"/>
  <c r="M383" i="11" l="1"/>
  <c r="N383" i="11" s="1"/>
  <c r="O383" i="11" s="1"/>
  <c r="P383" i="11" l="1"/>
  <c r="D384" i="11" s="1"/>
  <c r="C384" i="11"/>
  <c r="E384" i="11" l="1"/>
  <c r="B384" i="11"/>
  <c r="F384" i="11"/>
  <c r="I384" i="11" s="1"/>
  <c r="Q384" i="11" l="1"/>
  <c r="G384" i="11"/>
  <c r="H384" i="11"/>
  <c r="J384" i="11" l="1"/>
  <c r="L384" i="11"/>
  <c r="M384" i="11" l="1"/>
  <c r="N384" i="11" s="1"/>
  <c r="O384" i="11" s="1"/>
  <c r="P384" i="11" l="1"/>
  <c r="D385" i="11" s="1"/>
  <c r="C385" i="11"/>
  <c r="B385" i="11" l="1"/>
  <c r="E385" i="11"/>
  <c r="F385" i="11"/>
  <c r="I385" i="11" s="1"/>
  <c r="Q385" i="11" l="1"/>
  <c r="G385" i="11"/>
  <c r="H385" i="11"/>
  <c r="J385" i="11" l="1"/>
  <c r="L385" i="11"/>
  <c r="M385" i="11" l="1"/>
  <c r="N385" i="11" s="1"/>
  <c r="O385" i="11" s="1"/>
  <c r="P385" i="11" l="1"/>
  <c r="D386" i="11" s="1"/>
  <c r="C386" i="11"/>
  <c r="E386" i="11" l="1"/>
  <c r="B386" i="11"/>
  <c r="F386" i="11"/>
  <c r="I386" i="11" s="1"/>
  <c r="Q386" i="11" l="1"/>
  <c r="G386" i="11"/>
  <c r="H386" i="11"/>
  <c r="J386" i="11" l="1"/>
  <c r="L386" i="11"/>
  <c r="M386" i="11" l="1"/>
  <c r="N386" i="11" s="1"/>
  <c r="O386" i="11" s="1"/>
  <c r="P386" i="11" l="1"/>
  <c r="D387" i="11" s="1"/>
  <c r="C387" i="11"/>
  <c r="E387" i="11" l="1"/>
  <c r="B387" i="11"/>
  <c r="F387" i="11"/>
  <c r="I387" i="11" s="1"/>
  <c r="Q387" i="11" l="1"/>
  <c r="G387" i="11"/>
  <c r="H387" i="11"/>
  <c r="J387" i="11" l="1"/>
  <c r="L387" i="11"/>
  <c r="M387" i="11" l="1"/>
  <c r="N387" i="11" s="1"/>
  <c r="O387" i="11" s="1"/>
  <c r="P387" i="11" l="1"/>
  <c r="D388" i="11" s="1"/>
  <c r="C388" i="11"/>
  <c r="E388" i="11" l="1"/>
  <c r="B388" i="11"/>
  <c r="F388" i="11"/>
  <c r="I388" i="11" s="1"/>
  <c r="Q388" i="11" l="1"/>
  <c r="G388" i="11"/>
  <c r="H388" i="11"/>
  <c r="J388" i="11" l="1"/>
  <c r="L388" i="11"/>
  <c r="M388" i="11" l="1"/>
  <c r="N388" i="11" s="1"/>
  <c r="O388" i="11" s="1"/>
  <c r="P388" i="11" l="1"/>
  <c r="D389" i="11" s="1"/>
  <c r="C389" i="11"/>
  <c r="B389" i="11" l="1"/>
  <c r="E389" i="11"/>
  <c r="F389" i="11"/>
  <c r="I389" i="11" s="1"/>
  <c r="Q389" i="11" l="1"/>
  <c r="G389" i="11"/>
  <c r="H389" i="11"/>
  <c r="J389" i="11" l="1"/>
  <c r="L389" i="11"/>
  <c r="M389" i="11" l="1"/>
  <c r="N389" i="11" s="1"/>
  <c r="O389" i="11" s="1"/>
  <c r="P389" i="11" l="1"/>
  <c r="D390" i="11" s="1"/>
  <c r="C390" i="11"/>
  <c r="E390" i="11" l="1"/>
  <c r="B390" i="11"/>
  <c r="F390" i="11"/>
  <c r="I390" i="11" s="1"/>
  <c r="Q390" i="11" l="1"/>
  <c r="G390" i="11"/>
  <c r="H390" i="11"/>
  <c r="J390" i="11" l="1"/>
  <c r="L390" i="11"/>
  <c r="M390" i="11" l="1"/>
  <c r="N390" i="11" s="1"/>
  <c r="O390" i="11" s="1"/>
  <c r="P390" i="11" l="1"/>
  <c r="D391" i="11" s="1"/>
  <c r="C391" i="11"/>
  <c r="B391" i="11" l="1"/>
  <c r="E391" i="11"/>
  <c r="F391" i="11"/>
  <c r="I391" i="11" s="1"/>
  <c r="Q391" i="11" l="1"/>
  <c r="G391" i="11"/>
  <c r="H391" i="11"/>
  <c r="J391" i="11" l="1"/>
  <c r="L391" i="11"/>
  <c r="M391" i="11" l="1"/>
  <c r="N391" i="11" s="1"/>
  <c r="O391" i="11" s="1"/>
  <c r="P391" i="11" l="1"/>
  <c r="D392" i="11" s="1"/>
  <c r="C392" i="11"/>
  <c r="E392" i="11" l="1"/>
  <c r="B392" i="11"/>
  <c r="F392" i="11"/>
  <c r="I392" i="11" s="1"/>
  <c r="Q392" i="11" l="1"/>
  <c r="G392" i="11"/>
  <c r="H392" i="11"/>
  <c r="J392" i="11" l="1"/>
  <c r="L392" i="11"/>
  <c r="M392" i="11" l="1"/>
  <c r="N392" i="11" s="1"/>
  <c r="O392" i="11" s="1"/>
  <c r="P392" i="11" l="1"/>
  <c r="D393" i="11" s="1"/>
  <c r="C393" i="11"/>
  <c r="E393" i="11" l="1"/>
  <c r="B393" i="11"/>
  <c r="F393" i="11"/>
  <c r="I393" i="11" s="1"/>
  <c r="Q393" i="11" l="1"/>
  <c r="G393" i="11"/>
  <c r="H393" i="11"/>
  <c r="J393" i="11" l="1"/>
  <c r="L393" i="11"/>
  <c r="M393" i="11" l="1"/>
  <c r="N393" i="11" s="1"/>
  <c r="O393" i="11" s="1"/>
  <c r="P393" i="11" l="1"/>
  <c r="D394" i="11" s="1"/>
  <c r="C394" i="11"/>
  <c r="E394" i="11" l="1"/>
  <c r="B394" i="11"/>
  <c r="F394" i="11"/>
  <c r="I394" i="11" s="1"/>
  <c r="Q394" i="11" l="1"/>
  <c r="G394" i="11"/>
  <c r="H394" i="11"/>
  <c r="J394" i="11" l="1"/>
  <c r="L394" i="11"/>
  <c r="M394" i="11" l="1"/>
  <c r="N394" i="11" s="1"/>
  <c r="O394" i="11" s="1"/>
  <c r="P394" i="11" l="1"/>
  <c r="D395" i="11" s="1"/>
  <c r="C395" i="11"/>
  <c r="B395" i="11" l="1"/>
  <c r="E395" i="11"/>
  <c r="F395" i="11"/>
  <c r="I395" i="11" s="1"/>
  <c r="Q395" i="11" l="1"/>
  <c r="G395" i="11"/>
  <c r="H395" i="11"/>
  <c r="J395" i="11" l="1"/>
  <c r="L395" i="11"/>
  <c r="M395" i="11" l="1"/>
  <c r="N395" i="11" s="1"/>
  <c r="O395" i="11" s="1"/>
  <c r="P395" i="11" l="1"/>
  <c r="D396" i="11" s="1"/>
  <c r="C396" i="11"/>
  <c r="B396" i="11" l="1"/>
  <c r="E396" i="11"/>
  <c r="F396" i="11"/>
  <c r="I396" i="11" s="1"/>
  <c r="Q396" i="11" l="1"/>
  <c r="G396" i="11"/>
  <c r="H396" i="11"/>
  <c r="J396" i="11" l="1"/>
  <c r="L396" i="11"/>
  <c r="M396" i="11" l="1"/>
  <c r="N396" i="11" s="1"/>
  <c r="O396" i="11" s="1"/>
  <c r="P396" i="11" l="1"/>
  <c r="D397" i="11" s="1"/>
  <c r="C397" i="11"/>
  <c r="E397" i="11" l="1"/>
  <c r="B397" i="11"/>
  <c r="F397" i="11"/>
  <c r="I397" i="11" s="1"/>
  <c r="Q397" i="11" l="1"/>
  <c r="G397" i="11"/>
  <c r="H397" i="11"/>
  <c r="J397" i="11" l="1"/>
  <c r="L397" i="11"/>
  <c r="M397" i="11" l="1"/>
  <c r="N397" i="11" s="1"/>
  <c r="O397" i="11" s="1"/>
  <c r="P397" i="11" l="1"/>
  <c r="D398" i="11" s="1"/>
  <c r="C398" i="11"/>
  <c r="E398" i="11" l="1"/>
  <c r="B398" i="11"/>
  <c r="F398" i="11"/>
  <c r="I398" i="11" s="1"/>
  <c r="Q398" i="11" l="1"/>
  <c r="G398" i="11"/>
  <c r="H398" i="11"/>
  <c r="J398" i="11" l="1"/>
  <c r="L398" i="11"/>
  <c r="M398" i="11" l="1"/>
  <c r="N398" i="11" s="1"/>
  <c r="O398" i="11" s="1"/>
  <c r="P398" i="11" l="1"/>
  <c r="D399" i="11" s="1"/>
  <c r="C399" i="11"/>
  <c r="B399" i="11" l="1"/>
  <c r="E399" i="11"/>
  <c r="F399" i="11"/>
  <c r="I399" i="11" s="1"/>
  <c r="Q399" i="11" l="1"/>
  <c r="G399" i="11"/>
  <c r="H399" i="11"/>
  <c r="J399" i="11" l="1"/>
  <c r="L399" i="11"/>
  <c r="M399" i="11" l="1"/>
  <c r="N399" i="11" s="1"/>
  <c r="O399" i="11" s="1"/>
  <c r="P399" i="11" l="1"/>
  <c r="D400" i="11" s="1"/>
  <c r="C400" i="11"/>
  <c r="B400" i="11" l="1"/>
  <c r="E400" i="11"/>
  <c r="F400" i="11"/>
  <c r="I400" i="11" s="1"/>
  <c r="Q400" i="11" l="1"/>
  <c r="G400" i="11"/>
  <c r="H400" i="11"/>
  <c r="J400" i="11" l="1"/>
  <c r="L400" i="11"/>
  <c r="M400" i="11" l="1"/>
  <c r="N400" i="11" s="1"/>
  <c r="O400" i="11" s="1"/>
  <c r="P400" i="11" l="1"/>
  <c r="D401" i="11" s="1"/>
  <c r="C401" i="11"/>
  <c r="E401" i="11" l="1"/>
  <c r="B401" i="11"/>
  <c r="F401" i="11"/>
  <c r="I401" i="11" s="1"/>
  <c r="Q401" i="11" l="1"/>
  <c r="G401" i="11"/>
  <c r="H401" i="11"/>
  <c r="J401" i="11" l="1"/>
  <c r="L401" i="11"/>
  <c r="M401" i="11" l="1"/>
  <c r="N401" i="11" s="1"/>
  <c r="O401" i="11" s="1"/>
  <c r="P401" i="11" l="1"/>
  <c r="D402" i="11" s="1"/>
  <c r="C402" i="11"/>
  <c r="E402" i="11" l="1"/>
  <c r="B402" i="11"/>
  <c r="F402" i="11"/>
  <c r="I402" i="11" s="1"/>
  <c r="Q402" i="11" l="1"/>
  <c r="G402" i="11"/>
  <c r="H402" i="11"/>
  <c r="J402" i="11" l="1"/>
  <c r="L402" i="11"/>
  <c r="M402" i="11" l="1"/>
  <c r="N402" i="11" s="1"/>
  <c r="O402" i="11" s="1"/>
  <c r="P402" i="11" l="1"/>
  <c r="D403" i="11" s="1"/>
  <c r="C403" i="11"/>
  <c r="E403" i="11" l="1"/>
  <c r="B403" i="11"/>
  <c r="F403" i="11"/>
  <c r="I403" i="11" s="1"/>
  <c r="Q403" i="11" l="1"/>
  <c r="G403" i="11"/>
  <c r="H403" i="11"/>
  <c r="J403" i="11" l="1"/>
  <c r="L403" i="11"/>
  <c r="M403" i="11" l="1"/>
  <c r="N403" i="11" s="1"/>
  <c r="O403" i="11" s="1"/>
  <c r="P403" i="11" l="1"/>
  <c r="D404" i="11" s="1"/>
  <c r="C404" i="11"/>
  <c r="B404" i="11" l="1"/>
  <c r="E404" i="11"/>
  <c r="F404" i="11"/>
  <c r="I404" i="11" s="1"/>
  <c r="Q404" i="11" l="1"/>
  <c r="G404" i="11"/>
  <c r="H404" i="11"/>
  <c r="J404" i="11" l="1"/>
  <c r="L404" i="11"/>
  <c r="M404" i="11" l="1"/>
  <c r="N404" i="11" s="1"/>
  <c r="O404" i="11" s="1"/>
  <c r="P404" i="11" l="1"/>
  <c r="D405" i="11" s="1"/>
  <c r="C405" i="11"/>
  <c r="B405" i="11" l="1"/>
  <c r="E405" i="11"/>
  <c r="F405" i="11"/>
  <c r="I405" i="11" s="1"/>
  <c r="Q405" i="11" l="1"/>
  <c r="G405" i="11"/>
  <c r="H405" i="11"/>
  <c r="J405" i="11" l="1"/>
  <c r="L405" i="11"/>
  <c r="M405" i="11" l="1"/>
  <c r="N405" i="11" s="1"/>
  <c r="O405" i="11" s="1"/>
  <c r="P405" i="11" l="1"/>
  <c r="D406" i="11" s="1"/>
  <c r="C406" i="11"/>
  <c r="B406" i="11" l="1"/>
  <c r="E406" i="11"/>
  <c r="F406" i="11"/>
  <c r="I406" i="11" s="1"/>
  <c r="Q406" i="11" l="1"/>
  <c r="J406" i="11"/>
  <c r="G406" i="11"/>
  <c r="H406" i="11"/>
  <c r="L406" i="11" l="1"/>
  <c r="M406" i="11" s="1"/>
  <c r="N406" i="11" s="1"/>
  <c r="O406" i="11" s="1"/>
  <c r="P406" i="11" l="1"/>
  <c r="D407" i="11" s="1"/>
  <c r="C407" i="11"/>
  <c r="B407" i="11" l="1"/>
  <c r="E407" i="11"/>
  <c r="F407" i="11"/>
  <c r="I407" i="11" s="1"/>
  <c r="Q407" i="11" l="1"/>
  <c r="J407" i="11"/>
  <c r="G407" i="11"/>
  <c r="H407" i="11"/>
  <c r="L407" i="11" l="1"/>
  <c r="M407" i="11" s="1"/>
  <c r="N407" i="11" s="1"/>
  <c r="O407" i="11" s="1"/>
  <c r="P407" i="11" l="1"/>
  <c r="D408" i="11" s="1"/>
  <c r="C408" i="11"/>
  <c r="E408" i="11" l="1"/>
  <c r="B408" i="11"/>
  <c r="F408" i="11"/>
  <c r="I408" i="11" s="1"/>
  <c r="Q408" i="11" l="1"/>
  <c r="J408" i="11"/>
  <c r="G408" i="11"/>
  <c r="H408" i="11"/>
  <c r="L408" i="11" l="1"/>
  <c r="M408" i="11" s="1"/>
  <c r="N408" i="11" s="1"/>
  <c r="O408" i="11" s="1"/>
  <c r="P408" i="11" l="1"/>
  <c r="D409" i="11" s="1"/>
  <c r="C409" i="11"/>
  <c r="E409" i="11" l="1"/>
  <c r="B409" i="11"/>
  <c r="F409" i="11"/>
  <c r="I409" i="11" s="1"/>
  <c r="J409" i="11" l="1"/>
  <c r="Q409" i="11"/>
  <c r="G409" i="11"/>
  <c r="H409" i="11"/>
  <c r="L409" i="11" l="1"/>
  <c r="M409" i="11" s="1"/>
  <c r="N409" i="11" s="1"/>
  <c r="O409" i="11" s="1"/>
  <c r="P409" i="11" s="1"/>
  <c r="D410" i="11" s="1"/>
  <c r="C410" i="11" l="1"/>
  <c r="E410" i="11"/>
  <c r="F410" i="11"/>
  <c r="B410" i="11" l="1"/>
  <c r="G410" i="11"/>
  <c r="I410" i="11"/>
  <c r="H410" i="11"/>
  <c r="J410" i="11" l="1"/>
  <c r="Q410" i="11"/>
  <c r="L410" i="11"/>
  <c r="M410" i="11" s="1"/>
  <c r="N410" i="11" s="1"/>
  <c r="O410" i="11" s="1"/>
  <c r="P410" i="11" s="1"/>
  <c r="D411" i="11" s="1"/>
  <c r="C411" i="11" l="1"/>
  <c r="B411" i="11" s="1"/>
  <c r="E411" i="11"/>
  <c r="F411" i="11"/>
  <c r="I411" i="11" s="1"/>
  <c r="J411" i="11" l="1"/>
  <c r="Q411" i="11"/>
  <c r="G411" i="11"/>
  <c r="H411" i="11"/>
  <c r="L411" i="11" l="1"/>
  <c r="M411" i="11" s="1"/>
  <c r="N411" i="11" s="1"/>
  <c r="O411" i="11" s="1"/>
  <c r="P411" i="11" s="1"/>
  <c r="D412" i="11" s="1"/>
  <c r="C412" i="11" l="1"/>
  <c r="B412" i="11" s="1"/>
  <c r="E412" i="11"/>
  <c r="F412" i="11"/>
  <c r="I412" i="11" s="1"/>
  <c r="J412" i="11" l="1"/>
  <c r="Q412" i="11"/>
  <c r="G412" i="11"/>
  <c r="H412" i="11"/>
  <c r="L412" i="11" l="1"/>
  <c r="M412" i="11" s="1"/>
  <c r="N412" i="11" s="1"/>
  <c r="O412" i="11" s="1"/>
  <c r="P412" i="11" s="1"/>
  <c r="D413" i="11" s="1"/>
  <c r="C413" i="11" l="1"/>
  <c r="E413" i="11"/>
  <c r="B413" i="11"/>
  <c r="F413" i="11"/>
  <c r="I413" i="11" s="1"/>
  <c r="J413" i="11" l="1"/>
  <c r="Q413" i="11"/>
  <c r="G413" i="11"/>
  <c r="H413" i="11"/>
  <c r="L413" i="11" l="1"/>
  <c r="M413" i="11" s="1"/>
  <c r="N413" i="11" s="1"/>
  <c r="O413" i="11" s="1"/>
  <c r="P413" i="11" l="1"/>
  <c r="D414" i="11" s="1"/>
  <c r="C414" i="11"/>
  <c r="B414" i="11" l="1"/>
  <c r="E414" i="11"/>
  <c r="F414" i="11"/>
  <c r="I414" i="11" s="1"/>
  <c r="J414" i="11" l="1"/>
  <c r="Q414" i="11"/>
  <c r="G414" i="11"/>
  <c r="H414" i="11"/>
  <c r="L414" i="11" l="1"/>
  <c r="M414" i="11" s="1"/>
  <c r="N414" i="11" s="1"/>
  <c r="O414" i="11" s="1"/>
  <c r="P414" i="11" s="1"/>
  <c r="D415" i="11" s="1"/>
  <c r="C415" i="11" l="1"/>
  <c r="B415" i="11" l="1"/>
  <c r="E415" i="11"/>
  <c r="F415" i="11"/>
  <c r="I415" i="11" s="1"/>
  <c r="J415" i="11" l="1"/>
  <c r="Q415" i="11"/>
  <c r="G415" i="11"/>
  <c r="H415" i="11"/>
  <c r="L415" i="11" l="1"/>
  <c r="M415" i="11" s="1"/>
  <c r="N415" i="11" s="1"/>
  <c r="O415" i="11" s="1"/>
  <c r="P415" i="11" l="1"/>
  <c r="D416" i="11" s="1"/>
  <c r="C416" i="11"/>
  <c r="E416" i="11" l="1"/>
  <c r="B416" i="11"/>
  <c r="F416" i="11"/>
  <c r="I416" i="11" s="1"/>
  <c r="J416" i="11" l="1"/>
  <c r="Q416" i="11"/>
  <c r="G416" i="11"/>
  <c r="H416" i="11"/>
  <c r="L416" i="11" l="1"/>
  <c r="M416" i="11" s="1"/>
  <c r="N416" i="11" s="1"/>
  <c r="O416" i="11" s="1"/>
  <c r="C417" i="11" l="1"/>
  <c r="P416" i="11"/>
  <c r="D417" i="11" s="1"/>
  <c r="E417" i="11" l="1"/>
  <c r="B417" i="11"/>
  <c r="F417" i="11"/>
  <c r="I417" i="11" s="1"/>
  <c r="J417" i="11" l="1"/>
  <c r="Q417" i="11"/>
  <c r="G417" i="11"/>
  <c r="H417" i="11"/>
  <c r="L417" i="11" l="1"/>
  <c r="M417" i="11" s="1"/>
  <c r="N417" i="11" s="1"/>
  <c r="O417" i="11" s="1"/>
  <c r="P417" i="11" l="1"/>
  <c r="D418" i="11" s="1"/>
  <c r="C418" i="11"/>
  <c r="E418" i="11" l="1"/>
  <c r="B418" i="11"/>
  <c r="F418" i="11"/>
  <c r="I418" i="11" s="1"/>
  <c r="Q418" i="11" l="1"/>
  <c r="J418" i="11"/>
  <c r="G418" i="11"/>
  <c r="H418" i="11"/>
  <c r="L418" i="11" l="1"/>
  <c r="M418" i="11" s="1"/>
  <c r="N418" i="11" s="1"/>
  <c r="O418" i="11" s="1"/>
  <c r="P418" i="11" l="1"/>
  <c r="D419" i="11" s="1"/>
  <c r="C419" i="11"/>
  <c r="B419" i="11" l="1"/>
  <c r="E419" i="11"/>
  <c r="F419" i="11"/>
  <c r="I419" i="11" s="1"/>
  <c r="J419" i="11" l="1"/>
  <c r="Q419" i="11"/>
  <c r="G419" i="11"/>
  <c r="H419" i="11"/>
  <c r="L419" i="11" l="1"/>
  <c r="M419" i="11" s="1"/>
  <c r="N419" i="11" s="1"/>
  <c r="O419" i="11" s="1"/>
  <c r="P419" i="11" l="1"/>
  <c r="D420" i="11" s="1"/>
  <c r="C420" i="11"/>
  <c r="B420" i="11" l="1"/>
  <c r="E420" i="11"/>
  <c r="F420" i="11"/>
  <c r="I420" i="11" s="1"/>
  <c r="J420" i="11" l="1"/>
  <c r="Q420" i="11"/>
  <c r="G420" i="11"/>
  <c r="H420" i="11"/>
  <c r="L420" i="11" l="1"/>
  <c r="M420" i="11" s="1"/>
  <c r="N420" i="11" s="1"/>
  <c r="O420" i="11" s="1"/>
  <c r="P420" i="11" l="1"/>
  <c r="D421" i="11" s="1"/>
  <c r="C421" i="11"/>
  <c r="E421" i="11" l="1"/>
  <c r="B421" i="11"/>
  <c r="F421" i="11"/>
  <c r="I421" i="11" s="1"/>
  <c r="Q421" i="11" l="1"/>
  <c r="J421" i="11"/>
  <c r="G421" i="11"/>
  <c r="H421" i="11"/>
  <c r="L421" i="11" l="1"/>
  <c r="M421" i="11" s="1"/>
  <c r="N421" i="11" s="1"/>
  <c r="O421" i="11" s="1"/>
  <c r="P421" i="11" l="1"/>
  <c r="D422" i="11" s="1"/>
  <c r="C422" i="11"/>
  <c r="E422" i="11" l="1"/>
  <c r="B422" i="11"/>
  <c r="F422" i="11"/>
  <c r="I422" i="11" s="1"/>
  <c r="Q422" i="11" l="1"/>
  <c r="J422" i="11"/>
  <c r="G422" i="11"/>
  <c r="H422" i="11"/>
  <c r="L422" i="11" l="1"/>
  <c r="M422" i="11" s="1"/>
  <c r="N422" i="11" s="1"/>
  <c r="O422" i="11" s="1"/>
  <c r="P422" i="11" l="1"/>
  <c r="D423" i="11" s="1"/>
  <c r="C423" i="11"/>
  <c r="E423" i="11" l="1"/>
  <c r="B423" i="11"/>
  <c r="F423" i="11"/>
  <c r="I423" i="11" s="1"/>
  <c r="J423" i="11" l="1"/>
  <c r="Q423" i="11"/>
  <c r="G423" i="11"/>
  <c r="H423" i="11"/>
  <c r="L423" i="11" l="1"/>
  <c r="M423" i="11" s="1"/>
  <c r="N423" i="11" s="1"/>
  <c r="O423" i="11" s="1"/>
  <c r="P423" i="11" l="1"/>
  <c r="D424" i="11" s="1"/>
  <c r="C424" i="11"/>
  <c r="B424" i="11" l="1"/>
  <c r="E424" i="11"/>
  <c r="F424" i="11"/>
  <c r="I424" i="11" s="1"/>
  <c r="Q424" i="11" l="1"/>
  <c r="J424" i="11"/>
  <c r="G424" i="11"/>
  <c r="H424" i="11"/>
  <c r="L424" i="11" l="1"/>
  <c r="M424" i="11" s="1"/>
  <c r="N424" i="11" s="1"/>
  <c r="O424" i="11" s="1"/>
  <c r="P424" i="11" l="1"/>
  <c r="D425" i="11" s="1"/>
  <c r="C425" i="11"/>
  <c r="B425" i="11" l="1"/>
  <c r="E425" i="11"/>
  <c r="F425" i="11"/>
  <c r="I425" i="11" s="1"/>
  <c r="Q425" i="11" l="1"/>
  <c r="J425" i="11"/>
  <c r="G425" i="11"/>
  <c r="H425" i="11"/>
  <c r="L425" i="11" l="1"/>
  <c r="M425" i="11" s="1"/>
  <c r="N425" i="11" s="1"/>
  <c r="O425" i="11" s="1"/>
  <c r="P425" i="11" l="1"/>
  <c r="D426" i="11" s="1"/>
  <c r="C426" i="11"/>
  <c r="B426" i="11" l="1"/>
  <c r="E426" i="11"/>
  <c r="F426" i="11"/>
  <c r="I426" i="11" s="1"/>
  <c r="J426" i="11" l="1"/>
  <c r="Q426" i="11"/>
  <c r="G426" i="11"/>
  <c r="H426" i="11"/>
  <c r="L426" i="11" l="1"/>
  <c r="M426" i="11" s="1"/>
  <c r="N426" i="11" s="1"/>
  <c r="O426" i="11" s="1"/>
  <c r="P426" i="11" l="1"/>
  <c r="D427" i="11" s="1"/>
  <c r="C427" i="11"/>
  <c r="E427" i="11" l="1"/>
  <c r="B427" i="11"/>
  <c r="F427" i="11"/>
  <c r="I427" i="11" s="1"/>
  <c r="Q427" i="11" l="1"/>
  <c r="J427" i="11"/>
  <c r="G427" i="11"/>
  <c r="H427" i="11"/>
  <c r="L427" i="11" l="1"/>
  <c r="M427" i="11" s="1"/>
  <c r="N427" i="11" s="1"/>
  <c r="O427" i="11" s="1"/>
  <c r="C428" i="11" l="1"/>
  <c r="P427" i="11"/>
  <c r="D428" i="11" s="1"/>
  <c r="B428" i="11" l="1"/>
  <c r="E428" i="11"/>
  <c r="F428" i="11"/>
  <c r="I428" i="11" s="1"/>
  <c r="Q428" i="11" l="1"/>
  <c r="J428" i="11"/>
  <c r="G428" i="11"/>
  <c r="H428" i="11"/>
  <c r="L428" i="11" l="1"/>
  <c r="M428" i="11" s="1"/>
  <c r="N428" i="11" s="1"/>
  <c r="O428" i="11" s="1"/>
  <c r="P428" i="11" l="1"/>
  <c r="D429" i="11" s="1"/>
  <c r="C429" i="11"/>
  <c r="E429" i="11" l="1"/>
  <c r="B429" i="11"/>
  <c r="F429" i="11"/>
  <c r="I429" i="11" s="1"/>
  <c r="Q429" i="11" l="1"/>
  <c r="J429" i="11"/>
  <c r="G429" i="11"/>
  <c r="H429" i="11"/>
  <c r="L429" i="11" l="1"/>
  <c r="M429" i="11" s="1"/>
  <c r="N429" i="11" s="1"/>
  <c r="O429" i="11" s="1"/>
  <c r="P429" i="11" l="1"/>
  <c r="D430" i="11" s="1"/>
  <c r="C430" i="11"/>
  <c r="E430" i="11" l="1"/>
  <c r="B430" i="11"/>
  <c r="F430" i="11"/>
  <c r="I430" i="11" s="1"/>
  <c r="J430" i="11" l="1"/>
  <c r="Q430" i="11"/>
  <c r="G430" i="11"/>
  <c r="H430" i="11"/>
  <c r="L430" i="11" l="1"/>
  <c r="M430" i="11" s="1"/>
  <c r="N430" i="11" s="1"/>
  <c r="O430" i="11" s="1"/>
  <c r="P430" i="11" l="1"/>
  <c r="D431" i="11" s="1"/>
  <c r="C431" i="11"/>
  <c r="E431" i="11" l="1"/>
  <c r="B431" i="11"/>
  <c r="F431" i="11"/>
  <c r="I431" i="11" s="1"/>
  <c r="Q431" i="11" l="1"/>
  <c r="J431" i="11"/>
  <c r="G431" i="11"/>
  <c r="H431" i="11"/>
  <c r="L431" i="11" l="1"/>
  <c r="M431" i="11" s="1"/>
  <c r="N431" i="11" s="1"/>
  <c r="O431" i="11" s="1"/>
  <c r="P431" i="11" l="1"/>
  <c r="D432" i="11" s="1"/>
  <c r="C432" i="11"/>
  <c r="B432" i="11" l="1"/>
  <c r="E432" i="11"/>
  <c r="F432" i="11"/>
  <c r="I432" i="11" s="1"/>
  <c r="Q432" i="11" l="1"/>
  <c r="J432" i="11"/>
  <c r="G432" i="11"/>
  <c r="H432" i="11"/>
  <c r="L432" i="11" l="1"/>
  <c r="M432" i="11" s="1"/>
  <c r="N432" i="11" s="1"/>
  <c r="O432" i="11" s="1"/>
  <c r="P432" i="11" l="1"/>
  <c r="D433" i="11" s="1"/>
  <c r="C433" i="11"/>
  <c r="E433" i="11" l="1"/>
  <c r="B433" i="11"/>
  <c r="F433" i="11"/>
  <c r="I433" i="11" s="1"/>
  <c r="Q433" i="11" l="1"/>
  <c r="J433" i="11"/>
  <c r="G433" i="11"/>
  <c r="H433" i="11"/>
  <c r="L433" i="11" l="1"/>
  <c r="M433" i="11" s="1"/>
  <c r="N433" i="11" s="1"/>
  <c r="O433" i="11" s="1"/>
  <c r="P433" i="11" l="1"/>
  <c r="D434" i="11" s="1"/>
  <c r="C434" i="11"/>
  <c r="B434" i="11" l="1"/>
  <c r="E434" i="11"/>
  <c r="F434" i="11"/>
  <c r="I434" i="11" s="1"/>
  <c r="J434" i="11" l="1"/>
  <c r="Q434" i="11"/>
  <c r="G434" i="11"/>
  <c r="H434" i="11"/>
  <c r="L434" i="11" l="1"/>
  <c r="M434" i="11" s="1"/>
  <c r="N434" i="11" s="1"/>
  <c r="O434" i="11" s="1"/>
  <c r="P434" i="11" l="1"/>
  <c r="D435" i="11" s="1"/>
  <c r="C435" i="11"/>
  <c r="E435" i="11" l="1"/>
  <c r="B435" i="11"/>
  <c r="F435" i="11"/>
  <c r="I435" i="11" s="1"/>
  <c r="Q435" i="11" l="1"/>
  <c r="J435" i="11"/>
  <c r="G435" i="11"/>
  <c r="H435" i="11"/>
  <c r="L435" i="11" l="1"/>
  <c r="M435" i="11" s="1"/>
  <c r="N435" i="11" s="1"/>
  <c r="O435" i="11" s="1"/>
  <c r="P435" i="11" l="1"/>
  <c r="D436" i="11" s="1"/>
  <c r="C436" i="11"/>
  <c r="E436" i="11" l="1"/>
  <c r="B436" i="11"/>
  <c r="F436" i="11"/>
  <c r="I436" i="11" s="1"/>
  <c r="Q436" i="11" l="1"/>
  <c r="J436" i="11"/>
  <c r="G436" i="11"/>
  <c r="H436" i="11"/>
  <c r="L436" i="11" l="1"/>
  <c r="M436" i="11" s="1"/>
  <c r="N436" i="11" s="1"/>
  <c r="O436" i="11" s="1"/>
  <c r="P436" i="11" l="1"/>
  <c r="D437" i="11" s="1"/>
  <c r="C437" i="11"/>
  <c r="E437" i="11" l="1"/>
  <c r="B437" i="11"/>
  <c r="F437" i="11"/>
  <c r="I437" i="11" s="1"/>
  <c r="Q437" i="11" l="1"/>
  <c r="J437" i="11"/>
  <c r="G437" i="11"/>
  <c r="H437" i="11"/>
  <c r="L437" i="11" l="1"/>
  <c r="M437" i="11" s="1"/>
  <c r="N437" i="11" s="1"/>
  <c r="O437" i="11" s="1"/>
  <c r="P437" i="11" l="1"/>
  <c r="D438" i="11" s="1"/>
  <c r="C438" i="11"/>
  <c r="B438" i="11" l="1"/>
  <c r="E438" i="11"/>
  <c r="F438" i="11"/>
  <c r="I438" i="11" s="1"/>
  <c r="J438" i="11" l="1"/>
  <c r="Q438" i="11"/>
  <c r="G438" i="11"/>
  <c r="H438" i="11"/>
  <c r="L438" i="11" l="1"/>
  <c r="M438" i="11" s="1"/>
  <c r="N438" i="11" s="1"/>
  <c r="O438" i="11" s="1"/>
  <c r="P438" i="11" l="1"/>
  <c r="D439" i="11" s="1"/>
  <c r="C439" i="11"/>
  <c r="B439" i="11" l="1"/>
  <c r="E439" i="11"/>
  <c r="F439" i="11"/>
  <c r="I439" i="11" s="1"/>
  <c r="Q439" i="11" l="1"/>
  <c r="J439" i="11"/>
  <c r="G439" i="11"/>
  <c r="H439" i="11"/>
  <c r="L439" i="11" l="1"/>
  <c r="M439" i="11" s="1"/>
  <c r="N439" i="11" s="1"/>
  <c r="O439" i="11" s="1"/>
  <c r="P439" i="11" l="1"/>
  <c r="D440" i="11" s="1"/>
  <c r="C440" i="11"/>
  <c r="B440" i="11" l="1"/>
  <c r="E440" i="11"/>
  <c r="F440" i="11"/>
  <c r="I440" i="11" s="1"/>
  <c r="Q440" i="11" l="1"/>
  <c r="J440" i="11"/>
  <c r="G440" i="11"/>
  <c r="H440" i="11"/>
  <c r="L440" i="11" l="1"/>
  <c r="M440" i="11" s="1"/>
  <c r="N440" i="11" s="1"/>
  <c r="O440" i="11" s="1"/>
  <c r="P440" i="11" l="1"/>
  <c r="D441" i="11" s="1"/>
  <c r="C441" i="11"/>
  <c r="B441" i="11" l="1"/>
  <c r="E441" i="11"/>
  <c r="F441" i="11"/>
  <c r="I441" i="11" s="1"/>
  <c r="J441" i="11" l="1"/>
  <c r="Q441" i="11"/>
  <c r="G441" i="11"/>
  <c r="H441" i="11"/>
  <c r="L441" i="11" l="1"/>
  <c r="M441" i="11" s="1"/>
  <c r="N441" i="11" s="1"/>
  <c r="O441" i="11" s="1"/>
  <c r="P441" i="11" l="1"/>
  <c r="D442" i="11" s="1"/>
  <c r="C442" i="11"/>
  <c r="B442" i="11" l="1"/>
  <c r="E442" i="11"/>
  <c r="F442" i="11"/>
  <c r="I442" i="11" s="1"/>
  <c r="Q442" i="11" l="1"/>
  <c r="J442" i="11"/>
  <c r="G442" i="11"/>
  <c r="H442" i="11"/>
  <c r="L442" i="11" l="1"/>
  <c r="M442" i="11" s="1"/>
  <c r="N442" i="11" s="1"/>
  <c r="O442" i="11" s="1"/>
  <c r="P442" i="11" l="1"/>
  <c r="D443" i="11" s="1"/>
  <c r="C443" i="11"/>
  <c r="B443" i="11" l="1"/>
  <c r="E443" i="11"/>
  <c r="F443" i="11"/>
  <c r="I443" i="11" s="1"/>
  <c r="Q443" i="11" l="1"/>
  <c r="J443" i="11"/>
  <c r="G443" i="11"/>
  <c r="H443" i="11"/>
  <c r="L443" i="11" l="1"/>
  <c r="M443" i="11" s="1"/>
  <c r="N443" i="11" s="1"/>
  <c r="O443" i="11" s="1"/>
  <c r="P443" i="11" l="1"/>
  <c r="D444" i="11" s="1"/>
  <c r="C444" i="11"/>
  <c r="B444" i="11" l="1"/>
  <c r="E444" i="11"/>
  <c r="F444" i="11"/>
  <c r="I444" i="11" s="1"/>
  <c r="Q444" i="11" l="1"/>
  <c r="J444" i="11"/>
  <c r="G444" i="11"/>
  <c r="H444" i="11"/>
  <c r="L444" i="11" l="1"/>
  <c r="M444" i="11" s="1"/>
  <c r="N444" i="11" s="1"/>
  <c r="O444" i="11" s="1"/>
  <c r="P444" i="11" l="1"/>
  <c r="D445" i="11" s="1"/>
  <c r="C445" i="11"/>
  <c r="B445" i="11" l="1"/>
  <c r="E445" i="11"/>
  <c r="F445" i="11"/>
  <c r="I445" i="11" s="1"/>
  <c r="Q445" i="11" l="1"/>
  <c r="J445" i="11"/>
  <c r="G445" i="11"/>
  <c r="H445" i="11"/>
  <c r="L445" i="11" l="1"/>
  <c r="M445" i="11" s="1"/>
  <c r="N445" i="11" s="1"/>
  <c r="O445" i="11" s="1"/>
  <c r="P445" i="11" l="1"/>
  <c r="D446" i="11" s="1"/>
  <c r="C446" i="11"/>
  <c r="E446" i="11" l="1"/>
  <c r="B446" i="11"/>
  <c r="F446" i="11"/>
  <c r="I446" i="11" s="1"/>
  <c r="J446" i="11" l="1"/>
  <c r="Q446" i="11"/>
  <c r="G446" i="11"/>
  <c r="H446" i="11"/>
  <c r="L446" i="11" l="1"/>
  <c r="M446" i="11" s="1"/>
  <c r="N446" i="11" s="1"/>
  <c r="O446" i="11" s="1"/>
  <c r="P446" i="11" l="1"/>
  <c r="D447" i="11" s="1"/>
  <c r="C447" i="11"/>
  <c r="E447" i="11" l="1"/>
  <c r="B447" i="11"/>
  <c r="F447" i="11"/>
  <c r="I447" i="11" s="1"/>
  <c r="Q447" i="11" l="1"/>
  <c r="J447" i="11"/>
  <c r="G447" i="11"/>
  <c r="H447" i="11"/>
  <c r="L447" i="11" l="1"/>
  <c r="M447" i="11" s="1"/>
  <c r="N447" i="11" s="1"/>
  <c r="O447" i="11" s="1"/>
  <c r="P447" i="11" l="1"/>
  <c r="D448" i="11" s="1"/>
  <c r="C448" i="11"/>
  <c r="B448" i="11" l="1"/>
  <c r="E448" i="11"/>
  <c r="F448" i="11"/>
  <c r="I448" i="11" s="1"/>
  <c r="Q448" i="11" l="1"/>
  <c r="J448" i="11"/>
  <c r="G448" i="11"/>
  <c r="H448" i="11"/>
  <c r="L448" i="11" l="1"/>
  <c r="M448" i="11" s="1"/>
  <c r="N448" i="11" s="1"/>
  <c r="O448" i="11" s="1"/>
  <c r="P448" i="11" l="1"/>
  <c r="D449" i="11" s="1"/>
  <c r="C449" i="11"/>
  <c r="B449" i="11" l="1"/>
  <c r="E449" i="11"/>
  <c r="F449" i="11"/>
  <c r="I449" i="11" s="1"/>
  <c r="Q449" i="11" l="1"/>
  <c r="J449" i="11"/>
  <c r="G449" i="11"/>
  <c r="H449" i="11"/>
  <c r="L449" i="11" l="1"/>
  <c r="M449" i="11" s="1"/>
  <c r="N449" i="11" s="1"/>
  <c r="O449" i="11" s="1"/>
  <c r="P449" i="11" l="1"/>
  <c r="D450" i="11" s="1"/>
  <c r="C450" i="11"/>
  <c r="B450" i="11" l="1"/>
  <c r="E450" i="11"/>
  <c r="F450" i="11"/>
  <c r="I450" i="11" s="1"/>
  <c r="Q450" i="11" l="1"/>
  <c r="J450" i="11"/>
  <c r="G450" i="11"/>
  <c r="H450" i="11"/>
  <c r="L450" i="11" l="1"/>
  <c r="M450" i="11" s="1"/>
  <c r="N450" i="11" s="1"/>
  <c r="O450" i="11" s="1"/>
  <c r="P450" i="11" l="1"/>
  <c r="D451" i="11" s="1"/>
  <c r="C451" i="11"/>
  <c r="E451" i="11" l="1"/>
  <c r="B451" i="11"/>
  <c r="F451" i="11"/>
  <c r="I451" i="11" s="1"/>
  <c r="Q451" i="11" l="1"/>
  <c r="J451" i="11"/>
  <c r="G451" i="11"/>
  <c r="H451" i="11"/>
  <c r="L451" i="11" l="1"/>
  <c r="M451" i="11" s="1"/>
  <c r="N451" i="11" s="1"/>
  <c r="O451" i="11" s="1"/>
  <c r="P451" i="11" l="1"/>
  <c r="D452" i="11" s="1"/>
  <c r="C452" i="11"/>
  <c r="B452" i="11" l="1"/>
  <c r="E452" i="11"/>
  <c r="F452" i="11"/>
  <c r="I452" i="11" s="1"/>
  <c r="J452" i="11" l="1"/>
  <c r="Q452" i="11"/>
  <c r="G452" i="11"/>
  <c r="H452" i="11"/>
  <c r="L452" i="11" l="1"/>
  <c r="M452" i="11" s="1"/>
  <c r="N452" i="11" s="1"/>
  <c r="O452" i="11" s="1"/>
  <c r="P452" i="11" l="1"/>
  <c r="D453" i="11" s="1"/>
  <c r="C453" i="11"/>
  <c r="B453" i="11" l="1"/>
  <c r="E453" i="11"/>
  <c r="F453" i="11"/>
  <c r="I453" i="11" s="1"/>
  <c r="J453" i="11" l="1"/>
  <c r="Q453" i="11"/>
  <c r="G453" i="11"/>
  <c r="H453" i="11"/>
  <c r="L453" i="11" l="1"/>
  <c r="M453" i="11" s="1"/>
  <c r="N453" i="11" s="1"/>
  <c r="O453" i="11" s="1"/>
  <c r="P453" i="11" l="1"/>
  <c r="D454" i="11" s="1"/>
  <c r="C454" i="11"/>
  <c r="E454" i="11" l="1"/>
  <c r="B454" i="11"/>
  <c r="F454" i="11"/>
  <c r="I454" i="11" s="1"/>
  <c r="Q454" i="11" l="1"/>
  <c r="J454" i="11"/>
  <c r="G454" i="11"/>
  <c r="H454" i="11"/>
  <c r="L454" i="11" l="1"/>
  <c r="M454" i="11" s="1"/>
  <c r="N454" i="11" s="1"/>
  <c r="O454" i="11" s="1"/>
  <c r="P454" i="11" l="1"/>
  <c r="D455" i="11" s="1"/>
  <c r="C455" i="11"/>
  <c r="E455" i="11" l="1"/>
  <c r="B455" i="11"/>
  <c r="F455" i="11"/>
  <c r="I455" i="11" s="1"/>
  <c r="Q455" i="11" l="1"/>
  <c r="J455" i="11"/>
  <c r="G455" i="11"/>
  <c r="H455" i="11"/>
  <c r="L455" i="11" l="1"/>
  <c r="M455" i="11" s="1"/>
  <c r="N455" i="11" s="1"/>
  <c r="O455" i="11" s="1"/>
  <c r="P455" i="11" l="1"/>
  <c r="D456" i="11" s="1"/>
  <c r="C456" i="11"/>
  <c r="E456" i="11" l="1"/>
  <c r="B456" i="11"/>
  <c r="F456" i="11"/>
  <c r="I456" i="11" s="1"/>
  <c r="J456" i="11" l="1"/>
  <c r="Q456" i="11"/>
  <c r="G456" i="11"/>
  <c r="H456" i="11"/>
  <c r="L456" i="11" l="1"/>
  <c r="M456" i="11" s="1"/>
  <c r="N456" i="11" s="1"/>
  <c r="O456" i="11" s="1"/>
  <c r="P456" i="11" l="1"/>
  <c r="D457" i="11" s="1"/>
  <c r="C457" i="11"/>
  <c r="B457" i="11" l="1"/>
  <c r="E457" i="11"/>
  <c r="F457" i="11"/>
  <c r="I457" i="11" s="1"/>
  <c r="J457" i="11" l="1"/>
  <c r="Q457" i="11"/>
  <c r="G457" i="11"/>
  <c r="H457" i="11"/>
  <c r="L457" i="11" l="1"/>
  <c r="M457" i="11" s="1"/>
  <c r="N457" i="11" s="1"/>
  <c r="O457" i="11" s="1"/>
  <c r="P457" i="11" l="1"/>
  <c r="D458" i="11" s="1"/>
  <c r="C458" i="11"/>
  <c r="E458" i="11" l="1"/>
  <c r="B458" i="11"/>
  <c r="F458" i="11"/>
  <c r="I458" i="11" s="1"/>
  <c r="Q458" i="11" l="1"/>
  <c r="J458" i="11"/>
  <c r="G458" i="11"/>
  <c r="H458" i="11"/>
  <c r="L458" i="11" l="1"/>
  <c r="M458" i="11" s="1"/>
  <c r="N458" i="11" s="1"/>
  <c r="O458" i="11" s="1"/>
  <c r="P458" i="11" l="1"/>
  <c r="D459" i="11" s="1"/>
  <c r="C459" i="11"/>
  <c r="E459" i="11" l="1"/>
  <c r="B459" i="11"/>
  <c r="F459" i="11"/>
  <c r="I459" i="11" s="1"/>
  <c r="Q459" i="11" l="1"/>
  <c r="J459" i="11"/>
  <c r="G459" i="11"/>
  <c r="H459" i="11"/>
  <c r="L459" i="11" l="1"/>
  <c r="M459" i="11" s="1"/>
  <c r="N459" i="11" s="1"/>
  <c r="O459" i="11" s="1"/>
  <c r="P459" i="11" l="1"/>
  <c r="D460" i="11" s="1"/>
  <c r="C460" i="11"/>
  <c r="E460" i="11" l="1"/>
  <c r="B460" i="11"/>
  <c r="F460" i="11"/>
  <c r="I460" i="11" s="1"/>
  <c r="J460" i="11" l="1"/>
  <c r="Q460" i="11"/>
  <c r="G460" i="11"/>
  <c r="H460" i="11"/>
  <c r="L460" i="11" l="1"/>
  <c r="M460" i="11" s="1"/>
  <c r="N460" i="11" s="1"/>
  <c r="O460" i="11" s="1"/>
  <c r="P460" i="11" l="1"/>
  <c r="D461" i="11" s="1"/>
  <c r="C461" i="11"/>
  <c r="E461" i="11" l="1"/>
  <c r="B461" i="11"/>
  <c r="F461" i="11"/>
  <c r="I461" i="11" s="1"/>
  <c r="Q461" i="11" l="1"/>
  <c r="J461" i="11"/>
  <c r="G461" i="11"/>
  <c r="H461" i="11"/>
  <c r="L461" i="11" l="1"/>
  <c r="M461" i="11" s="1"/>
  <c r="N461" i="11" s="1"/>
  <c r="O461" i="11" s="1"/>
  <c r="P461" i="11" l="1"/>
  <c r="D462" i="11" s="1"/>
  <c r="C462" i="11"/>
  <c r="E462" i="11" l="1"/>
  <c r="B462" i="11"/>
  <c r="F462" i="11"/>
  <c r="I462" i="11" s="1"/>
  <c r="Q462" i="11" l="1"/>
  <c r="J462" i="11"/>
  <c r="G462" i="11"/>
  <c r="H462" i="11"/>
  <c r="L462" i="11" l="1"/>
  <c r="M462" i="11" s="1"/>
  <c r="N462" i="11" s="1"/>
  <c r="O462" i="11" s="1"/>
  <c r="P462" i="11" l="1"/>
  <c r="D463" i="11" s="1"/>
  <c r="C463" i="11"/>
  <c r="B463" i="11" l="1"/>
  <c r="E463" i="11"/>
  <c r="F463" i="11"/>
  <c r="I463" i="11" s="1"/>
  <c r="Q463" i="11" l="1"/>
  <c r="J463" i="11"/>
  <c r="G463" i="11"/>
  <c r="H463" i="11"/>
  <c r="L463" i="11" l="1"/>
  <c r="M463" i="11" s="1"/>
  <c r="N463" i="11" s="1"/>
  <c r="O463" i="11" s="1"/>
  <c r="P463" i="11" l="1"/>
  <c r="D464" i="11" s="1"/>
  <c r="C464" i="11"/>
  <c r="B464" i="11" l="1"/>
  <c r="E464" i="11"/>
  <c r="F464" i="11"/>
  <c r="I464" i="11" s="1"/>
  <c r="J464" i="11" l="1"/>
  <c r="Q464" i="11"/>
  <c r="G464" i="11"/>
  <c r="H464" i="11"/>
  <c r="L464" i="11" l="1"/>
  <c r="M464" i="11" s="1"/>
  <c r="N464" i="11" s="1"/>
  <c r="O464" i="11" s="1"/>
  <c r="P464" i="11" l="1"/>
  <c r="D465" i="11" s="1"/>
  <c r="C465" i="11"/>
  <c r="B465" i="11" l="1"/>
  <c r="E465" i="11"/>
  <c r="F465" i="11"/>
  <c r="I465" i="11" s="1"/>
  <c r="J465" i="11" l="1"/>
  <c r="Q465" i="11"/>
  <c r="G465" i="11"/>
  <c r="H465" i="11"/>
  <c r="L465" i="11" l="1"/>
  <c r="M465" i="11" s="1"/>
  <c r="N465" i="11" s="1"/>
  <c r="O465" i="11" s="1"/>
  <c r="P465" i="11" l="1"/>
  <c r="D466" i="11" s="1"/>
  <c r="C466" i="11"/>
  <c r="E466" i="11" l="1"/>
  <c r="B466" i="11"/>
  <c r="F466" i="11"/>
  <c r="I466" i="11" s="1"/>
  <c r="J466" i="11" l="1"/>
  <c r="Q466" i="11"/>
  <c r="G466" i="11"/>
  <c r="H466" i="11"/>
  <c r="L466" i="11" l="1"/>
  <c r="M466" i="11" s="1"/>
  <c r="N466" i="11" s="1"/>
  <c r="O466" i="11" s="1"/>
  <c r="P466" i="11" l="1"/>
  <c r="D467" i="11" s="1"/>
  <c r="C467" i="11"/>
  <c r="B467" i="11" l="1"/>
  <c r="E467" i="11"/>
  <c r="F467" i="11"/>
  <c r="I467" i="11" s="1"/>
  <c r="Q467" i="11" l="1"/>
  <c r="J467" i="11"/>
  <c r="G467" i="11"/>
  <c r="H467" i="11"/>
  <c r="L467" i="11" l="1"/>
  <c r="M467" i="11" s="1"/>
  <c r="N467" i="11" s="1"/>
  <c r="O467" i="11" s="1"/>
  <c r="P467" i="11" l="1"/>
  <c r="D468" i="11" s="1"/>
  <c r="C468" i="11"/>
  <c r="E468" i="11" l="1"/>
  <c r="B468" i="11"/>
  <c r="F468" i="11"/>
  <c r="I468" i="11" s="1"/>
  <c r="J468" i="11" l="1"/>
  <c r="Q468" i="11"/>
  <c r="G468" i="11"/>
  <c r="H468" i="11"/>
  <c r="L468" i="11" l="1"/>
  <c r="M468" i="11" s="1"/>
  <c r="N468" i="11" s="1"/>
  <c r="O468" i="11" s="1"/>
  <c r="P468" i="11" l="1"/>
  <c r="D469" i="11" s="1"/>
  <c r="C469" i="11"/>
  <c r="B469" i="11" l="1"/>
  <c r="E469" i="11"/>
  <c r="F469" i="11"/>
  <c r="I469" i="11" s="1"/>
  <c r="Q469" i="11" l="1"/>
  <c r="J469" i="11"/>
  <c r="G469" i="11"/>
  <c r="H469" i="11"/>
  <c r="L469" i="11" l="1"/>
  <c r="M469" i="11" s="1"/>
  <c r="N469" i="11" s="1"/>
  <c r="O469" i="11" s="1"/>
  <c r="P469" i="11" l="1"/>
  <c r="D470" i="11" s="1"/>
  <c r="C470" i="11"/>
  <c r="B470" i="11" l="1"/>
  <c r="E470" i="11"/>
  <c r="F470" i="11"/>
  <c r="I470" i="11" s="1"/>
  <c r="Q470" i="11" l="1"/>
  <c r="J470" i="11"/>
  <c r="G470" i="11"/>
  <c r="H470" i="11"/>
  <c r="L470" i="11" l="1"/>
  <c r="M470" i="11" s="1"/>
  <c r="N470" i="11" s="1"/>
  <c r="O470" i="11" s="1"/>
  <c r="P470" i="11" l="1"/>
  <c r="D471" i="11" s="1"/>
  <c r="C471" i="11"/>
  <c r="B471" i="11" l="1"/>
  <c r="E471" i="11"/>
  <c r="F471" i="11"/>
  <c r="I471" i="11" s="1"/>
  <c r="Q471" i="11" l="1"/>
  <c r="J471" i="11"/>
  <c r="G471" i="11"/>
  <c r="H471" i="11"/>
  <c r="L471" i="11" l="1"/>
  <c r="M471" i="11" s="1"/>
  <c r="N471" i="11" s="1"/>
  <c r="O471" i="11" s="1"/>
  <c r="P471" i="11" l="1"/>
  <c r="D472" i="11" s="1"/>
  <c r="C472" i="11"/>
  <c r="B472" i="11" l="1"/>
  <c r="E472" i="11"/>
  <c r="F472" i="11"/>
  <c r="I472" i="11" s="1"/>
  <c r="J472" i="11" l="1"/>
  <c r="Q472" i="11"/>
  <c r="G472" i="11"/>
  <c r="H472" i="11"/>
  <c r="L472" i="11" l="1"/>
  <c r="M472" i="11" s="1"/>
  <c r="N472" i="11" s="1"/>
  <c r="O472" i="11" s="1"/>
  <c r="P472" i="11" l="1"/>
  <c r="D473" i="11" s="1"/>
  <c r="C473" i="11"/>
  <c r="B473" i="11" l="1"/>
  <c r="E473" i="11"/>
  <c r="F473" i="11"/>
  <c r="I473" i="11" s="1"/>
  <c r="J473" i="11" l="1"/>
  <c r="Q473" i="11"/>
  <c r="G473" i="11"/>
  <c r="H473" i="11"/>
  <c r="L473" i="11" l="1"/>
  <c r="M473" i="11" s="1"/>
  <c r="N473" i="11" s="1"/>
  <c r="O473" i="11" s="1"/>
  <c r="P473" i="11" l="1"/>
  <c r="D474" i="11" s="1"/>
  <c r="C474" i="11"/>
  <c r="E474" i="11" l="1"/>
  <c r="B474" i="11"/>
  <c r="F474" i="11"/>
  <c r="I474" i="11" s="1"/>
  <c r="J474" i="11" l="1"/>
  <c r="Q474" i="11"/>
  <c r="G474" i="11"/>
  <c r="H474" i="11"/>
  <c r="L474" i="11" l="1"/>
  <c r="M474" i="11" s="1"/>
  <c r="N474" i="11" s="1"/>
  <c r="O474" i="11" s="1"/>
  <c r="P474" i="11" l="1"/>
  <c r="D475" i="11" s="1"/>
  <c r="C475" i="11"/>
  <c r="E475" i="11" l="1"/>
  <c r="B475" i="11"/>
  <c r="F475" i="11"/>
  <c r="I475" i="11" s="1"/>
  <c r="Q475" i="11" l="1"/>
  <c r="J475" i="11"/>
  <c r="G475" i="11"/>
  <c r="H475" i="11"/>
  <c r="L475" i="11" l="1"/>
  <c r="M475" i="11" s="1"/>
  <c r="N475" i="11" s="1"/>
  <c r="O475" i="11" s="1"/>
  <c r="P475" i="11" l="1"/>
  <c r="D476" i="11" s="1"/>
  <c r="C476" i="11"/>
  <c r="B476" i="11" l="1"/>
  <c r="E476" i="11"/>
  <c r="F476" i="11"/>
  <c r="I476" i="11" s="1"/>
  <c r="J476" i="11" l="1"/>
  <c r="Q476" i="11"/>
  <c r="G476" i="11"/>
  <c r="H476" i="11"/>
  <c r="L476" i="11" l="1"/>
  <c r="M476" i="11" s="1"/>
  <c r="N476" i="11" s="1"/>
  <c r="O476" i="11" s="1"/>
  <c r="P476" i="11" l="1"/>
  <c r="D477" i="11" s="1"/>
  <c r="C477" i="11"/>
  <c r="B477" i="11" l="1"/>
  <c r="E477" i="11"/>
  <c r="F477" i="11"/>
  <c r="I477" i="11" s="1"/>
  <c r="Q477" i="11" l="1"/>
  <c r="J477" i="11"/>
  <c r="G477" i="11"/>
  <c r="H477" i="11"/>
  <c r="L477" i="11" l="1"/>
  <c r="M477" i="11" s="1"/>
  <c r="N477" i="11" s="1"/>
  <c r="O477" i="11" s="1"/>
  <c r="P477" i="11" l="1"/>
  <c r="D478" i="11" s="1"/>
  <c r="C478" i="11"/>
  <c r="B478" i="11" l="1"/>
  <c r="E478" i="11"/>
  <c r="F478" i="11"/>
  <c r="I478" i="11" s="1"/>
  <c r="J478" i="11" l="1"/>
  <c r="Q478" i="11"/>
  <c r="G478" i="11"/>
  <c r="H478" i="11"/>
  <c r="L478" i="11" l="1"/>
  <c r="M478" i="11" s="1"/>
  <c r="N478" i="11" s="1"/>
  <c r="O478" i="11" s="1"/>
  <c r="P478" i="11" l="1"/>
  <c r="D479" i="11" s="1"/>
  <c r="C479" i="11"/>
  <c r="E479" i="11" l="1"/>
  <c r="B479" i="11"/>
  <c r="F479" i="11"/>
  <c r="I479" i="11" s="1"/>
  <c r="J479" i="11" l="1"/>
  <c r="Q479" i="11"/>
  <c r="G479" i="11"/>
  <c r="H479" i="11"/>
  <c r="L479" i="11" l="1"/>
  <c r="M479" i="11" s="1"/>
  <c r="N479" i="11" s="1"/>
  <c r="O479" i="11" s="1"/>
  <c r="P479" i="11" l="1"/>
  <c r="D480" i="11" s="1"/>
  <c r="C480" i="11"/>
  <c r="E480" i="11" l="1"/>
  <c r="B480" i="11"/>
  <c r="F480" i="11"/>
  <c r="I480" i="11" s="1"/>
  <c r="J480" i="11" l="1"/>
  <c r="Q480" i="11"/>
  <c r="G480" i="11"/>
  <c r="H480" i="11"/>
  <c r="L480" i="11" l="1"/>
  <c r="M480" i="11" s="1"/>
  <c r="N480" i="11" s="1"/>
  <c r="O480" i="11" s="1"/>
  <c r="P480" i="11" l="1"/>
  <c r="D481" i="11" s="1"/>
  <c r="C481" i="11"/>
  <c r="E481" i="11" l="1"/>
  <c r="B481" i="11"/>
  <c r="F481" i="11"/>
  <c r="I481" i="11" s="1"/>
  <c r="J481" i="11" l="1"/>
  <c r="Q481" i="11"/>
  <c r="G481" i="11"/>
  <c r="H481" i="11"/>
  <c r="L481" i="11" l="1"/>
  <c r="M481" i="11" s="1"/>
  <c r="N481" i="11" s="1"/>
  <c r="O481" i="11" s="1"/>
  <c r="P481" i="11" l="1"/>
  <c r="D482" i="11" s="1"/>
  <c r="C482" i="11"/>
  <c r="E482" i="11" l="1"/>
  <c r="B482" i="11"/>
  <c r="F482" i="11"/>
  <c r="I482" i="11" s="1"/>
  <c r="Q482" i="11" l="1"/>
  <c r="J482" i="11"/>
  <c r="G482" i="11"/>
  <c r="H482" i="11"/>
  <c r="L482" i="11" l="1"/>
  <c r="M482" i="11" s="1"/>
  <c r="N482" i="11" s="1"/>
  <c r="O482" i="11" s="1"/>
  <c r="P482" i="11" l="1"/>
  <c r="D483" i="11" s="1"/>
  <c r="C483" i="11"/>
  <c r="B483" i="11" l="1"/>
  <c r="E483" i="11"/>
  <c r="F483" i="11"/>
  <c r="I483" i="11" s="1"/>
  <c r="Q483" i="11" l="1"/>
  <c r="J483" i="11"/>
  <c r="G483" i="11"/>
  <c r="H483" i="11"/>
  <c r="L483" i="11" l="1"/>
  <c r="M483" i="11" s="1"/>
  <c r="N483" i="11" s="1"/>
  <c r="O483" i="11" s="1"/>
  <c r="P483" i="11" l="1"/>
  <c r="D484" i="11" s="1"/>
  <c r="C484" i="11"/>
  <c r="B484" i="11" l="1"/>
  <c r="E484" i="11"/>
  <c r="F484" i="11"/>
  <c r="I484" i="11" s="1"/>
  <c r="Q484" i="11" l="1"/>
  <c r="J484" i="11"/>
  <c r="G484" i="11"/>
  <c r="H484" i="11"/>
  <c r="L484" i="11" l="1"/>
  <c r="M484" i="11" s="1"/>
  <c r="N484" i="11" s="1"/>
  <c r="O484" i="11" s="1"/>
  <c r="P484" i="11" l="1"/>
  <c r="D485" i="11" s="1"/>
  <c r="C485" i="11"/>
  <c r="B485" i="11" l="1"/>
  <c r="E485" i="11"/>
  <c r="F485" i="11"/>
  <c r="I485" i="11" s="1"/>
  <c r="Q485" i="11" l="1"/>
  <c r="J485" i="11"/>
  <c r="G485" i="11"/>
  <c r="H485" i="11"/>
  <c r="L485" i="11" l="1"/>
  <c r="M485" i="11" s="1"/>
  <c r="N485" i="11" s="1"/>
  <c r="O485" i="11" s="1"/>
  <c r="P485" i="11" l="1"/>
  <c r="D486" i="11" s="1"/>
  <c r="C486" i="11"/>
  <c r="E486" i="11" l="1"/>
  <c r="B486" i="11"/>
  <c r="F486" i="11"/>
  <c r="I486" i="11" s="1"/>
  <c r="Q486" i="11" l="1"/>
  <c r="J486" i="11"/>
  <c r="G486" i="11"/>
  <c r="H486" i="11"/>
  <c r="L486" i="11" l="1"/>
  <c r="M486" i="11" s="1"/>
  <c r="N486" i="11" s="1"/>
  <c r="O486" i="11" s="1"/>
  <c r="P486" i="11" l="1"/>
  <c r="D487" i="11" s="1"/>
  <c r="C487" i="11"/>
  <c r="E487" i="11" l="1"/>
  <c r="B487" i="11"/>
  <c r="F487" i="11"/>
  <c r="I487" i="11" s="1"/>
  <c r="Q487" i="11" l="1"/>
  <c r="J487" i="11"/>
  <c r="G487" i="11"/>
  <c r="H487" i="11"/>
  <c r="L487" i="11" l="1"/>
  <c r="M487" i="11" s="1"/>
  <c r="N487" i="11" s="1"/>
  <c r="O487" i="11" s="1"/>
  <c r="P487" i="11" l="1"/>
  <c r="D488" i="11" s="1"/>
  <c r="C488" i="11"/>
  <c r="E488" i="11" l="1"/>
  <c r="B488" i="11"/>
  <c r="F488" i="11"/>
  <c r="I488" i="11" s="1"/>
  <c r="Q488" i="11" l="1"/>
  <c r="J488" i="11"/>
  <c r="G488" i="11"/>
  <c r="H488" i="11"/>
  <c r="L488" i="11" l="1"/>
  <c r="M488" i="11" s="1"/>
  <c r="N488" i="11" s="1"/>
  <c r="O488" i="11" s="1"/>
  <c r="P488" i="11" l="1"/>
  <c r="D489" i="11" s="1"/>
  <c r="C489" i="11"/>
  <c r="B489" i="11" l="1"/>
  <c r="E489" i="11"/>
  <c r="F489" i="11"/>
  <c r="I489" i="11" s="1"/>
  <c r="J489" i="11" l="1"/>
  <c r="Q489" i="11"/>
  <c r="G489" i="11"/>
  <c r="H489" i="11"/>
  <c r="L489" i="11" l="1"/>
  <c r="M489" i="11" s="1"/>
  <c r="N489" i="11" s="1"/>
  <c r="O489" i="11" s="1"/>
  <c r="P489" i="11" l="1"/>
  <c r="D490" i="11" s="1"/>
  <c r="C490" i="11"/>
  <c r="E490" i="11" l="1"/>
  <c r="B490" i="11"/>
  <c r="F490" i="11"/>
  <c r="I490" i="11" s="1"/>
  <c r="J490" i="11" l="1"/>
  <c r="Q490" i="11"/>
  <c r="G490" i="11"/>
  <c r="H490" i="11"/>
  <c r="L490" i="11" l="1"/>
  <c r="M490" i="11" s="1"/>
  <c r="N490" i="11" s="1"/>
  <c r="O490" i="11" s="1"/>
  <c r="P490" i="11" l="1"/>
  <c r="D491" i="11" s="1"/>
  <c r="C491" i="11"/>
  <c r="E491" i="11" l="1"/>
  <c r="B491" i="11"/>
  <c r="F491" i="11"/>
  <c r="I491" i="11" s="1"/>
  <c r="J491" i="11" l="1"/>
  <c r="Q491" i="11"/>
  <c r="G491" i="11"/>
  <c r="H491" i="11"/>
  <c r="L491" i="11" l="1"/>
  <c r="M491" i="11" s="1"/>
  <c r="N491" i="11" s="1"/>
  <c r="O491" i="11" s="1"/>
  <c r="P491" i="11" l="1"/>
  <c r="D492" i="11" s="1"/>
  <c r="C492" i="11"/>
  <c r="B492" i="11" l="1"/>
  <c r="E492" i="11"/>
  <c r="F492" i="11"/>
  <c r="I492" i="11" s="1"/>
  <c r="Q492" i="11" l="1"/>
  <c r="J492" i="11"/>
  <c r="G492" i="11"/>
  <c r="H492" i="11"/>
  <c r="L492" i="11" l="1"/>
  <c r="M492" i="11" s="1"/>
  <c r="N492" i="11" s="1"/>
  <c r="O492" i="11" s="1"/>
  <c r="P492" i="11" l="1"/>
  <c r="D493" i="11" s="1"/>
  <c r="C493" i="11"/>
  <c r="E493" i="11" l="1"/>
  <c r="B493" i="11"/>
  <c r="F493" i="11"/>
  <c r="I493" i="11" s="1"/>
  <c r="Q493" i="11" l="1"/>
  <c r="J493" i="11"/>
  <c r="G493" i="11"/>
  <c r="H493" i="11"/>
  <c r="L493" i="11" l="1"/>
  <c r="M493" i="11" s="1"/>
  <c r="N493" i="11" s="1"/>
  <c r="O493" i="11" s="1"/>
  <c r="P493" i="11" l="1"/>
  <c r="D494" i="11" s="1"/>
  <c r="C494" i="11"/>
  <c r="E494" i="11" l="1"/>
  <c r="B494" i="11"/>
  <c r="F494" i="11"/>
  <c r="I494" i="11" s="1"/>
  <c r="J494" i="11" l="1"/>
  <c r="Q494" i="11"/>
  <c r="G494" i="11"/>
  <c r="H494" i="11"/>
  <c r="L494" i="11" l="1"/>
  <c r="M494" i="11" s="1"/>
  <c r="N494" i="11" s="1"/>
  <c r="O494" i="11" s="1"/>
  <c r="P494" i="11" l="1"/>
  <c r="D495" i="11" s="1"/>
  <c r="C495" i="11"/>
  <c r="E495" i="11" l="1"/>
  <c r="B495" i="11"/>
  <c r="F495" i="11"/>
  <c r="I495" i="11" s="1"/>
  <c r="Q495" i="11" l="1"/>
  <c r="J495" i="11"/>
  <c r="G495" i="11"/>
  <c r="H495" i="11"/>
  <c r="L495" i="11" l="1"/>
  <c r="M495" i="11" s="1"/>
  <c r="N495" i="11" s="1"/>
  <c r="O495" i="11" s="1"/>
  <c r="P495" i="11" l="1"/>
  <c r="D496" i="11" s="1"/>
  <c r="C496" i="11"/>
  <c r="E496" i="11" l="1"/>
  <c r="B496" i="11"/>
  <c r="F496" i="11"/>
  <c r="I496" i="11" s="1"/>
  <c r="Q496" i="11" l="1"/>
  <c r="J496" i="11"/>
  <c r="G496" i="11"/>
  <c r="H496" i="11"/>
  <c r="L496" i="11" l="1"/>
  <c r="M496" i="11" s="1"/>
  <c r="N496" i="11" s="1"/>
  <c r="O496" i="11" s="1"/>
  <c r="P496" i="11" l="1"/>
  <c r="D497" i="11" s="1"/>
  <c r="C497" i="11"/>
  <c r="B497" i="11" l="1"/>
  <c r="E497" i="11"/>
  <c r="F497" i="11"/>
  <c r="I497" i="11" s="1"/>
  <c r="J497" i="11" l="1"/>
  <c r="Q497" i="11"/>
  <c r="G497" i="11"/>
  <c r="H497" i="11"/>
  <c r="L497" i="11" l="1"/>
  <c r="M497" i="11" s="1"/>
  <c r="N497" i="11" s="1"/>
  <c r="O497" i="11" s="1"/>
  <c r="P497" i="11" l="1"/>
  <c r="D498" i="11" s="1"/>
  <c r="C498" i="11"/>
  <c r="B498" i="11" l="1"/>
  <c r="E498" i="11"/>
  <c r="F498" i="11"/>
  <c r="I498" i="11" s="1"/>
  <c r="J498" i="11" l="1"/>
  <c r="Q498" i="11"/>
  <c r="G498" i="11"/>
  <c r="H498" i="11"/>
  <c r="L498" i="11" l="1"/>
  <c r="M498" i="11" s="1"/>
  <c r="N498" i="11" s="1"/>
  <c r="O498" i="11" s="1"/>
  <c r="P498" i="11" l="1"/>
  <c r="D499" i="11" s="1"/>
  <c r="C499" i="11"/>
  <c r="B499" i="11" l="1"/>
  <c r="E499" i="11"/>
  <c r="F499" i="11"/>
  <c r="I499" i="11" s="1"/>
  <c r="Q499" i="11" l="1"/>
  <c r="J499" i="11"/>
  <c r="G499" i="11"/>
  <c r="H499" i="11"/>
  <c r="L499" i="11" l="1"/>
  <c r="M499" i="11" s="1"/>
  <c r="N499" i="11" s="1"/>
  <c r="O499" i="11" s="1"/>
  <c r="P499" i="11" l="1"/>
  <c r="D500" i="11" s="1"/>
  <c r="C500" i="11"/>
  <c r="E500" i="11" l="1"/>
  <c r="B500" i="11"/>
  <c r="F500" i="11"/>
  <c r="I500" i="11" s="1"/>
  <c r="Q500" i="11" l="1"/>
  <c r="J500" i="11"/>
  <c r="G500" i="11"/>
  <c r="H500" i="11"/>
  <c r="L500" i="11" l="1"/>
  <c r="M500" i="11" s="1"/>
  <c r="N500" i="11" s="1"/>
  <c r="O500" i="11" s="1"/>
  <c r="P500" i="11" l="1"/>
  <c r="D501" i="11" s="1"/>
  <c r="C501" i="11"/>
  <c r="B501" i="11" l="1"/>
  <c r="E501" i="11"/>
  <c r="F501" i="11"/>
  <c r="I501" i="11" s="1"/>
  <c r="Q501" i="11" l="1"/>
  <c r="J501" i="11"/>
  <c r="G501" i="11"/>
  <c r="H501" i="11"/>
  <c r="L501" i="11" l="1"/>
  <c r="M501" i="11" s="1"/>
  <c r="N501" i="11" s="1"/>
  <c r="O501" i="11" s="1"/>
  <c r="P501" i="11" l="1"/>
  <c r="D502" i="11" s="1"/>
  <c r="C502" i="11"/>
  <c r="B502" i="11" l="1"/>
  <c r="E502" i="11"/>
  <c r="F502" i="11"/>
  <c r="I502" i="11" s="1"/>
  <c r="Q502" i="11" l="1"/>
  <c r="J502" i="11"/>
  <c r="G502" i="11"/>
  <c r="H502" i="11"/>
  <c r="L502" i="11" l="1"/>
  <c r="M502" i="11" s="1"/>
  <c r="N502" i="11" s="1"/>
  <c r="O502" i="11" s="1"/>
  <c r="P502" i="11" l="1"/>
  <c r="D503" i="11" s="1"/>
  <c r="C503" i="11"/>
  <c r="B503" i="11" l="1"/>
  <c r="E503" i="11"/>
  <c r="F503" i="11"/>
  <c r="I503" i="11" s="1"/>
  <c r="Q503" i="11" l="1"/>
  <c r="J503" i="11"/>
  <c r="G503" i="11"/>
  <c r="H503" i="11"/>
  <c r="L503" i="11" l="1"/>
  <c r="M503" i="11" s="1"/>
  <c r="N503" i="11" s="1"/>
  <c r="O503" i="11" s="1"/>
  <c r="P503" i="11" l="1"/>
  <c r="D504" i="11" s="1"/>
  <c r="C504" i="11"/>
  <c r="E504" i="11" l="1"/>
  <c r="B504" i="11"/>
  <c r="F504" i="11"/>
  <c r="I504" i="11" s="1"/>
  <c r="Q504" i="11" l="1"/>
  <c r="J504" i="11"/>
  <c r="G504" i="11"/>
  <c r="H504" i="11"/>
  <c r="L504" i="11" l="1"/>
  <c r="M504" i="11" s="1"/>
  <c r="N504" i="11" s="1"/>
  <c r="O504" i="11" s="1"/>
  <c r="P504" i="11" l="1"/>
  <c r="D505" i="11" s="1"/>
  <c r="C505" i="11"/>
  <c r="E505" i="11" l="1"/>
  <c r="B505" i="11"/>
  <c r="F505" i="11"/>
  <c r="I505" i="11" s="1"/>
  <c r="Q505" i="11" l="1"/>
  <c r="J505" i="11"/>
  <c r="G505" i="11"/>
  <c r="H505" i="11"/>
  <c r="L505" i="11" l="1"/>
  <c r="M505" i="11" s="1"/>
  <c r="N505" i="11" s="1"/>
  <c r="O505" i="11" s="1"/>
  <c r="P505" i="11" l="1"/>
  <c r="D506" i="11" s="1"/>
  <c r="C506" i="11"/>
  <c r="E506" i="11" l="1"/>
  <c r="B506" i="11"/>
  <c r="F506" i="11"/>
  <c r="I506" i="11" s="1"/>
  <c r="J506" i="11" l="1"/>
  <c r="Q506" i="11"/>
  <c r="G506" i="11"/>
  <c r="H506" i="11"/>
  <c r="L506" i="11" l="1"/>
  <c r="M506" i="11" s="1"/>
  <c r="N506" i="11" s="1"/>
  <c r="O506" i="11" s="1"/>
  <c r="P506" i="11" l="1"/>
  <c r="D507" i="11" s="1"/>
  <c r="C507" i="11"/>
  <c r="E507" i="11" l="1"/>
  <c r="B507" i="11"/>
  <c r="F507" i="11"/>
  <c r="I507" i="11" s="1"/>
  <c r="J507" i="11" l="1"/>
  <c r="Q507" i="11"/>
  <c r="G507" i="11"/>
  <c r="H507" i="11"/>
  <c r="L507" i="11" l="1"/>
  <c r="M507" i="11" s="1"/>
  <c r="N507" i="11" s="1"/>
  <c r="O507" i="11" s="1"/>
  <c r="P507" i="11" l="1"/>
  <c r="D508" i="11" s="1"/>
  <c r="C508" i="11"/>
  <c r="E508" i="11" l="1"/>
  <c r="B508" i="11"/>
  <c r="F508" i="11"/>
  <c r="I508" i="11" s="1"/>
  <c r="J508" i="11" l="1"/>
  <c r="Q508" i="11"/>
  <c r="G508" i="11"/>
  <c r="H508" i="11"/>
  <c r="L508" i="11" l="1"/>
  <c r="M508" i="11" s="1"/>
  <c r="N508" i="11" s="1"/>
  <c r="O508" i="11" s="1"/>
  <c r="P508" i="11" l="1"/>
  <c r="D509" i="11" s="1"/>
  <c r="C509" i="11"/>
  <c r="B509" i="11" l="1"/>
  <c r="E509" i="11"/>
  <c r="F509" i="11"/>
  <c r="I509" i="11" s="1"/>
  <c r="J509" i="11" l="1"/>
  <c r="Q509" i="11"/>
  <c r="G509" i="11"/>
  <c r="H509" i="11"/>
  <c r="L509" i="11" l="1"/>
  <c r="M509" i="11" s="1"/>
  <c r="N509" i="11" s="1"/>
  <c r="O509" i="11" s="1"/>
  <c r="P509" i="11" l="1"/>
  <c r="D510" i="11" s="1"/>
  <c r="C510" i="11"/>
  <c r="B510" i="11" l="1"/>
  <c r="E510" i="11"/>
  <c r="F510" i="11"/>
  <c r="I510" i="11" s="1"/>
  <c r="J510" i="11" l="1"/>
  <c r="Q510" i="11"/>
  <c r="G510" i="11"/>
  <c r="H510" i="11"/>
  <c r="L510" i="11" l="1"/>
  <c r="M510" i="11" s="1"/>
  <c r="N510" i="11" s="1"/>
  <c r="O510" i="11" s="1"/>
  <c r="P510" i="11" l="1"/>
  <c r="D511" i="11" s="1"/>
  <c r="C511" i="11"/>
  <c r="B511" i="11" l="1"/>
  <c r="E511" i="11"/>
  <c r="F511" i="11"/>
  <c r="I511" i="11" s="1"/>
  <c r="J511" i="11" l="1"/>
  <c r="Q511" i="11"/>
  <c r="G511" i="11"/>
  <c r="H511" i="11"/>
  <c r="L511" i="11" l="1"/>
  <c r="M511" i="11" s="1"/>
  <c r="N511" i="11" s="1"/>
  <c r="O511" i="11" s="1"/>
  <c r="P511" i="11" l="1"/>
  <c r="D512" i="11" s="1"/>
  <c r="C512" i="11"/>
  <c r="E512" i="11" l="1"/>
  <c r="B512" i="11"/>
  <c r="F512" i="11"/>
  <c r="I512" i="11" s="1"/>
  <c r="Q512" i="11" l="1"/>
  <c r="J512" i="11"/>
  <c r="G512" i="11"/>
  <c r="H512" i="11"/>
  <c r="L512" i="11" l="1"/>
  <c r="M512" i="11" s="1"/>
  <c r="N512" i="11" s="1"/>
  <c r="O512" i="11" s="1"/>
  <c r="P512" i="11" l="1"/>
  <c r="D513" i="11" s="1"/>
  <c r="C513" i="11"/>
  <c r="E513" i="11" l="1"/>
  <c r="B513" i="11"/>
  <c r="F513" i="11"/>
  <c r="I513" i="11" s="1"/>
  <c r="J513" i="11" l="1"/>
  <c r="Q513" i="11"/>
  <c r="G513" i="11"/>
  <c r="H513" i="11"/>
  <c r="L513" i="11" l="1"/>
  <c r="M513" i="11" s="1"/>
  <c r="N513" i="11" s="1"/>
  <c r="O513" i="11" s="1"/>
  <c r="P513" i="11" l="1"/>
  <c r="D514" i="11" s="1"/>
  <c r="C514" i="11"/>
  <c r="B514" i="11" l="1"/>
  <c r="E514" i="11"/>
  <c r="F514" i="11"/>
  <c r="I514" i="11" s="1"/>
  <c r="J514" i="11" l="1"/>
  <c r="Q514" i="11"/>
  <c r="G514" i="11"/>
  <c r="H514" i="11"/>
  <c r="L514" i="11" l="1"/>
  <c r="M514" i="11" s="1"/>
  <c r="N514" i="11" s="1"/>
  <c r="O514" i="11" s="1"/>
  <c r="P514" i="11" l="1"/>
  <c r="D515" i="11" s="1"/>
  <c r="C515" i="11"/>
  <c r="B515" i="11" l="1"/>
  <c r="E515" i="11"/>
  <c r="F515" i="11"/>
  <c r="I515" i="11" s="1"/>
  <c r="J515" i="11" l="1"/>
  <c r="Q515" i="11"/>
  <c r="G515" i="11"/>
  <c r="H515" i="11"/>
  <c r="L515" i="11" l="1"/>
  <c r="M515" i="11" s="1"/>
  <c r="N515" i="11" s="1"/>
  <c r="O515" i="11" s="1"/>
  <c r="P515" i="11" l="1"/>
  <c r="D516" i="11" s="1"/>
  <c r="C516" i="11"/>
  <c r="E516" i="11" l="1"/>
  <c r="B516" i="11"/>
  <c r="F516" i="11"/>
  <c r="I516" i="11" s="1"/>
  <c r="J516" i="11" l="1"/>
  <c r="Q516" i="11"/>
  <c r="G516" i="11"/>
  <c r="H516" i="11"/>
  <c r="L516" i="11" l="1"/>
  <c r="M516" i="11" s="1"/>
  <c r="N516" i="11" s="1"/>
  <c r="O516" i="11" s="1"/>
  <c r="P516" i="11" l="1"/>
  <c r="D517" i="11" s="1"/>
  <c r="C517" i="11"/>
  <c r="B517" i="11" l="1"/>
  <c r="E517" i="11"/>
  <c r="F517" i="11"/>
  <c r="I517" i="11" s="1"/>
  <c r="Q517" i="11" l="1"/>
  <c r="J517" i="11"/>
  <c r="G517" i="11"/>
  <c r="H517" i="11"/>
  <c r="L517" i="11" l="1"/>
  <c r="M517" i="11" s="1"/>
  <c r="N517" i="11" s="1"/>
  <c r="O517" i="11" s="1"/>
  <c r="P517" i="11" l="1"/>
  <c r="D518" i="11" s="1"/>
  <c r="C518" i="11"/>
  <c r="E518" i="11" l="1"/>
  <c r="B518" i="11"/>
  <c r="F518" i="11"/>
  <c r="I518" i="11" s="1"/>
  <c r="Q518" i="11" l="1"/>
  <c r="J518" i="11"/>
  <c r="G518" i="11"/>
  <c r="H518" i="11"/>
  <c r="L518" i="11" l="1"/>
  <c r="M518" i="11" s="1"/>
  <c r="N518" i="11" s="1"/>
  <c r="O518" i="11" s="1"/>
  <c r="P518" i="11" l="1"/>
  <c r="D519" i="11" s="1"/>
  <c r="C519" i="11"/>
  <c r="E519" i="11" l="1"/>
  <c r="B519" i="11"/>
  <c r="F519" i="11"/>
  <c r="I519" i="11" s="1"/>
  <c r="J519" i="11" l="1"/>
  <c r="Q519" i="11"/>
  <c r="G519" i="11"/>
  <c r="H519" i="11"/>
  <c r="L519" i="11" l="1"/>
  <c r="M519" i="11" s="1"/>
  <c r="N519" i="11" s="1"/>
  <c r="O519" i="11" s="1"/>
  <c r="P519" i="11" l="1"/>
  <c r="D520" i="11" s="1"/>
  <c r="C520" i="11"/>
  <c r="B520" i="11" l="1"/>
  <c r="E520" i="11"/>
  <c r="F520" i="11"/>
  <c r="I520" i="11" s="1"/>
  <c r="J520" i="11" l="1"/>
  <c r="Q520" i="11"/>
  <c r="G520" i="11"/>
  <c r="H520" i="11"/>
  <c r="L520" i="11" l="1"/>
  <c r="M520" i="11" s="1"/>
  <c r="N520" i="11" s="1"/>
  <c r="O520" i="11" s="1"/>
  <c r="P520" i="11" l="1"/>
  <c r="D521" i="11" s="1"/>
  <c r="C521" i="11"/>
  <c r="B521" i="11" l="1"/>
  <c r="E521" i="11"/>
  <c r="F521" i="11"/>
  <c r="I521" i="11" s="1"/>
  <c r="J521" i="11" l="1"/>
  <c r="Q521" i="11"/>
  <c r="G521" i="11"/>
  <c r="H521" i="11"/>
  <c r="L521" i="11" l="1"/>
  <c r="M521" i="11" s="1"/>
  <c r="N521" i="11" s="1"/>
  <c r="O521" i="11" s="1"/>
  <c r="P521" i="11" l="1"/>
  <c r="D522" i="11" s="1"/>
  <c r="C522" i="11"/>
  <c r="B522" i="11" l="1"/>
  <c r="E522" i="11"/>
  <c r="F522" i="11"/>
  <c r="I522" i="11" s="1"/>
  <c r="Q522" i="11" l="1"/>
  <c r="J522" i="11"/>
  <c r="G522" i="11"/>
  <c r="H522" i="11"/>
  <c r="L522" i="11" l="1"/>
  <c r="M522" i="11" s="1"/>
  <c r="N522" i="11" s="1"/>
  <c r="O522" i="11" s="1"/>
  <c r="P522" i="11" l="1"/>
  <c r="D523" i="11" s="1"/>
  <c r="C523" i="11"/>
  <c r="E523" i="11" l="1"/>
  <c r="B523" i="11"/>
  <c r="F523" i="11"/>
  <c r="I523" i="11" s="1"/>
  <c r="J523" i="11" l="1"/>
  <c r="Q523" i="11"/>
  <c r="G523" i="11"/>
  <c r="H523" i="11"/>
  <c r="L523" i="11" l="1"/>
  <c r="M523" i="11" s="1"/>
  <c r="N523" i="11" s="1"/>
  <c r="O523" i="11" s="1"/>
  <c r="P523" i="11" l="1"/>
  <c r="D524" i="11" s="1"/>
  <c r="C524" i="11"/>
  <c r="E524" i="11" l="1"/>
  <c r="B524" i="11"/>
  <c r="F524" i="11"/>
  <c r="I524" i="11" s="1"/>
  <c r="Q524" i="11" l="1"/>
  <c r="J524" i="11"/>
  <c r="G524" i="11"/>
  <c r="H524" i="11"/>
  <c r="L524" i="11" l="1"/>
  <c r="M524" i="11" s="1"/>
  <c r="N524" i="11" s="1"/>
  <c r="O524" i="11" s="1"/>
  <c r="P524" i="11" l="1"/>
  <c r="D525" i="11" s="1"/>
  <c r="C525" i="11"/>
  <c r="B525" i="11" l="1"/>
  <c r="E525" i="11"/>
  <c r="F525" i="11"/>
  <c r="I525" i="11" s="1"/>
  <c r="Q525" i="11" l="1"/>
  <c r="J525" i="11"/>
  <c r="G525" i="11"/>
  <c r="H525" i="11"/>
  <c r="L525" i="11" l="1"/>
  <c r="M525" i="11" s="1"/>
  <c r="N525" i="11" s="1"/>
  <c r="O525" i="11" s="1"/>
  <c r="P525" i="11" l="1"/>
  <c r="D526" i="11" s="1"/>
  <c r="C526" i="11"/>
  <c r="B526" i="11" l="1"/>
  <c r="E526" i="11"/>
  <c r="F526" i="11"/>
  <c r="I526" i="11" s="1"/>
  <c r="Q526" i="11" l="1"/>
  <c r="J526" i="11"/>
  <c r="G526" i="11"/>
  <c r="H526" i="11"/>
  <c r="L526" i="11" l="1"/>
  <c r="M526" i="11" s="1"/>
  <c r="N526" i="11" s="1"/>
  <c r="O526" i="11" s="1"/>
  <c r="P526" i="11" l="1"/>
  <c r="D527" i="11" s="1"/>
  <c r="C527" i="11"/>
  <c r="B527" i="11" l="1"/>
  <c r="E527" i="11"/>
  <c r="F527" i="11"/>
  <c r="I527" i="11" s="1"/>
  <c r="J527" i="11" l="1"/>
  <c r="Q527" i="11"/>
  <c r="G527" i="11"/>
  <c r="H527" i="11"/>
  <c r="L527" i="11" l="1"/>
  <c r="M527" i="11" s="1"/>
  <c r="N527" i="11" s="1"/>
  <c r="O527" i="11" s="1"/>
  <c r="P527" i="11" l="1"/>
  <c r="D528" i="11" s="1"/>
  <c r="C528" i="11"/>
  <c r="B528" i="11" l="1"/>
  <c r="E528" i="11"/>
  <c r="F528" i="11"/>
  <c r="I528" i="11" s="1"/>
  <c r="J528" i="11" l="1"/>
  <c r="Q528" i="11"/>
  <c r="G528" i="11"/>
  <c r="H528" i="11"/>
  <c r="L528" i="11" l="1"/>
  <c r="M528" i="11" s="1"/>
  <c r="N528" i="11" s="1"/>
  <c r="O528" i="11" s="1"/>
  <c r="P528" i="11" l="1"/>
  <c r="D529" i="11" s="1"/>
  <c r="C529" i="11"/>
  <c r="B529" i="11" l="1"/>
  <c r="E529" i="11"/>
  <c r="F529" i="11"/>
  <c r="I529" i="11" s="1"/>
  <c r="Q529" i="11" l="1"/>
  <c r="J529" i="11"/>
  <c r="G529" i="11"/>
  <c r="H529" i="11"/>
  <c r="L529" i="11" l="1"/>
  <c r="M529" i="11" s="1"/>
  <c r="N529" i="11" s="1"/>
  <c r="O529" i="11" s="1"/>
  <c r="P529" i="11" l="1"/>
  <c r="D530" i="11" s="1"/>
  <c r="C530" i="11"/>
  <c r="B530" i="11" l="1"/>
  <c r="E530" i="11"/>
  <c r="F530" i="11"/>
  <c r="I530" i="11" s="1"/>
  <c r="Q530" i="11" l="1"/>
  <c r="J530" i="11"/>
  <c r="G530" i="11"/>
  <c r="H530" i="11"/>
  <c r="L530" i="11" l="1"/>
  <c r="M530" i="11" s="1"/>
  <c r="N530" i="11" s="1"/>
  <c r="O530" i="11" s="1"/>
  <c r="P530" i="11" l="1"/>
  <c r="D531" i="11" s="1"/>
  <c r="C531" i="11"/>
  <c r="B531" i="11" l="1"/>
  <c r="E531" i="11"/>
  <c r="F531" i="11"/>
  <c r="I531" i="11" s="1"/>
  <c r="Q531" i="11" l="1"/>
  <c r="J531" i="11"/>
  <c r="G531" i="11"/>
  <c r="H531" i="11"/>
  <c r="L531" i="11" l="1"/>
  <c r="M531" i="11" s="1"/>
  <c r="N531" i="11" s="1"/>
  <c r="O531" i="11" s="1"/>
  <c r="P531" i="11" l="1"/>
  <c r="D532" i="11" s="1"/>
  <c r="C532" i="11"/>
  <c r="E532" i="11" l="1"/>
  <c r="B532" i="11"/>
  <c r="F532" i="11"/>
  <c r="I532" i="11" s="1"/>
  <c r="J532" i="11" l="1"/>
  <c r="Q532" i="11"/>
  <c r="G532" i="11"/>
  <c r="H532" i="11"/>
  <c r="L532" i="11" l="1"/>
  <c r="M532" i="11" s="1"/>
  <c r="N532" i="11" s="1"/>
  <c r="O532" i="11" s="1"/>
  <c r="P532" i="11" l="1"/>
  <c r="D533" i="11" s="1"/>
  <c r="C533" i="11"/>
  <c r="E533" i="11" l="1"/>
  <c r="B533" i="11"/>
  <c r="F533" i="11"/>
  <c r="I533" i="11" s="1"/>
  <c r="J533" i="11" l="1"/>
  <c r="Q533" i="11"/>
  <c r="G533" i="11"/>
  <c r="H533" i="11"/>
  <c r="L533" i="11" l="1"/>
  <c r="M533" i="11" s="1"/>
  <c r="N533" i="11" s="1"/>
  <c r="O533" i="11" s="1"/>
  <c r="P533" i="11" l="1"/>
  <c r="D534" i="11" s="1"/>
  <c r="C534" i="11"/>
  <c r="E534" i="11" l="1"/>
  <c r="B534" i="11"/>
  <c r="F534" i="11"/>
  <c r="I534" i="11" s="1"/>
  <c r="Q534" i="11" l="1"/>
  <c r="J534" i="11"/>
  <c r="G534" i="11"/>
  <c r="H534" i="11"/>
  <c r="L534" i="11" l="1"/>
  <c r="M534" i="11" s="1"/>
  <c r="N534" i="11" s="1"/>
  <c r="O534" i="11" s="1"/>
  <c r="P534" i="11" l="1"/>
  <c r="D535" i="11" s="1"/>
  <c r="C535" i="11"/>
  <c r="B535" i="11" l="1"/>
  <c r="E535" i="11"/>
  <c r="F535" i="11"/>
  <c r="I535" i="11" s="1"/>
  <c r="J535" i="11" l="1"/>
  <c r="Q535" i="11"/>
  <c r="G535" i="11"/>
  <c r="H535" i="11"/>
  <c r="L535" i="11" l="1"/>
  <c r="M535" i="11" s="1"/>
  <c r="N535" i="11" s="1"/>
  <c r="O535" i="11" s="1"/>
  <c r="P535" i="11" l="1"/>
  <c r="D536" i="11" s="1"/>
  <c r="C536" i="11"/>
  <c r="B536" i="11" l="1"/>
  <c r="E536" i="11"/>
  <c r="F536" i="11"/>
  <c r="I536" i="11" s="1"/>
  <c r="J536" i="11" l="1"/>
  <c r="Q536" i="11"/>
  <c r="G536" i="11"/>
  <c r="H536" i="11"/>
  <c r="L536" i="11" l="1"/>
  <c r="M536" i="11" s="1"/>
  <c r="N536" i="11" s="1"/>
  <c r="O536" i="11" s="1"/>
  <c r="P536" i="11" l="1"/>
  <c r="D537" i="11" s="1"/>
  <c r="C537" i="11"/>
  <c r="B537" i="11" l="1"/>
  <c r="E537" i="11"/>
  <c r="F537" i="11"/>
  <c r="I537" i="11" s="1"/>
  <c r="Q537" i="11" l="1"/>
  <c r="J537" i="11"/>
  <c r="G537" i="11"/>
  <c r="H537" i="11"/>
  <c r="L537" i="11" l="1"/>
  <c r="M537" i="11" s="1"/>
  <c r="N537" i="11" s="1"/>
  <c r="O537" i="11" s="1"/>
  <c r="P537" i="11" l="1"/>
  <c r="D538" i="11" s="1"/>
  <c r="C538" i="11"/>
  <c r="B538" i="11" l="1"/>
  <c r="E538" i="11"/>
  <c r="F538" i="11"/>
  <c r="I538" i="11" s="1"/>
  <c r="Q538" i="11" l="1"/>
  <c r="J538" i="11"/>
  <c r="G538" i="11"/>
  <c r="H538" i="11"/>
  <c r="L538" i="11" l="1"/>
  <c r="M538" i="11" s="1"/>
  <c r="N538" i="11" s="1"/>
  <c r="O538" i="11" s="1"/>
  <c r="P538" i="11" l="1"/>
  <c r="D539" i="11" s="1"/>
  <c r="C539" i="11"/>
  <c r="E539" i="11" l="1"/>
  <c r="B539" i="11"/>
  <c r="F539" i="11"/>
  <c r="I539" i="11" s="1"/>
  <c r="J539" i="11" l="1"/>
  <c r="Q539" i="11"/>
  <c r="G539" i="11"/>
  <c r="H539" i="11"/>
  <c r="L539" i="11" l="1"/>
  <c r="M539" i="11" s="1"/>
  <c r="N539" i="11" s="1"/>
  <c r="O539" i="11" s="1"/>
  <c r="P539" i="11" l="1"/>
  <c r="D540" i="11" s="1"/>
  <c r="C540" i="11"/>
  <c r="E540" i="11" l="1"/>
  <c r="B540" i="11"/>
  <c r="F540" i="11"/>
  <c r="I540" i="11" s="1"/>
  <c r="J540" i="11" l="1"/>
  <c r="Q540" i="11"/>
  <c r="G540" i="11"/>
  <c r="H540" i="11"/>
  <c r="L540" i="11" l="1"/>
  <c r="M540" i="11" s="1"/>
  <c r="N540" i="11" s="1"/>
  <c r="O540" i="11" s="1"/>
  <c r="P540" i="11" l="1"/>
  <c r="D541" i="11" s="1"/>
  <c r="C541" i="11"/>
  <c r="E541" i="11" l="1"/>
  <c r="B541" i="11"/>
  <c r="F541" i="11"/>
  <c r="I541" i="11" s="1"/>
  <c r="J541" i="11" l="1"/>
  <c r="Q541" i="11"/>
  <c r="G541" i="11"/>
  <c r="H541" i="11"/>
  <c r="L541" i="11" l="1"/>
  <c r="M541" i="11" s="1"/>
  <c r="N541" i="11" s="1"/>
  <c r="O541" i="11" s="1"/>
  <c r="P541" i="11" l="1"/>
  <c r="D542" i="11" s="1"/>
  <c r="C542" i="11"/>
  <c r="B542" i="11" l="1"/>
  <c r="E542" i="11"/>
  <c r="F542" i="11"/>
  <c r="I542" i="11" s="1"/>
  <c r="Q542" i="11" l="1"/>
  <c r="J542" i="11"/>
  <c r="G542" i="11"/>
  <c r="H542" i="11"/>
  <c r="L542" i="11" l="1"/>
  <c r="M542" i="11" s="1"/>
  <c r="N542" i="11" s="1"/>
  <c r="O542" i="11" s="1"/>
  <c r="P542" i="11" l="1"/>
  <c r="D543" i="11" s="1"/>
  <c r="C543" i="11"/>
  <c r="B543" i="11" l="1"/>
  <c r="E543" i="11"/>
  <c r="F543" i="11"/>
  <c r="I543" i="11" s="1"/>
  <c r="J543" i="11" l="1"/>
  <c r="Q543" i="11"/>
  <c r="G543" i="11"/>
  <c r="H543" i="11"/>
  <c r="L543" i="11" l="1"/>
  <c r="M543" i="11" s="1"/>
  <c r="N543" i="11" s="1"/>
  <c r="O543" i="11" s="1"/>
  <c r="P543" i="11" l="1"/>
  <c r="D544" i="11" s="1"/>
  <c r="C544" i="11"/>
  <c r="E544" i="11" l="1"/>
  <c r="B544" i="11"/>
  <c r="F544" i="11"/>
  <c r="I544" i="11" s="1"/>
  <c r="J544" i="11" l="1"/>
  <c r="Q544" i="11"/>
  <c r="G544" i="11"/>
  <c r="H544" i="11"/>
  <c r="L544" i="11" l="1"/>
  <c r="M544" i="11" s="1"/>
  <c r="N544" i="11" s="1"/>
  <c r="O544" i="11" s="1"/>
  <c r="P544" i="11" l="1"/>
  <c r="D545" i="11" s="1"/>
  <c r="C545" i="11"/>
  <c r="E545" i="11" l="1"/>
  <c r="B545" i="11"/>
  <c r="F545" i="11"/>
  <c r="I545" i="11" s="1"/>
  <c r="J545" i="11" l="1"/>
  <c r="Q545" i="11"/>
  <c r="G545" i="11"/>
  <c r="H545" i="11"/>
  <c r="L545" i="11" l="1"/>
  <c r="M545" i="11" s="1"/>
  <c r="N545" i="11" s="1"/>
  <c r="O545" i="11" s="1"/>
  <c r="P545" i="11" l="1"/>
  <c r="D546" i="11" s="1"/>
  <c r="C546" i="11"/>
  <c r="E546" i="11" l="1"/>
  <c r="B546" i="11"/>
  <c r="F546" i="11"/>
  <c r="I546" i="11" s="1"/>
  <c r="J546" i="11" l="1"/>
  <c r="Q546" i="11"/>
  <c r="G546" i="11"/>
  <c r="H546" i="11"/>
  <c r="L546" i="11" l="1"/>
  <c r="M546" i="11" s="1"/>
  <c r="N546" i="11" s="1"/>
  <c r="O546" i="11" s="1"/>
  <c r="P546" i="11" l="1"/>
  <c r="D547" i="11" s="1"/>
  <c r="C547" i="11"/>
  <c r="B547" i="11" l="1"/>
  <c r="E547" i="11"/>
  <c r="F547" i="11"/>
  <c r="I547" i="11" s="1"/>
  <c r="Q547" i="11" l="1"/>
  <c r="J547" i="11"/>
  <c r="G547" i="11"/>
  <c r="H547" i="11"/>
  <c r="L547" i="11" l="1"/>
  <c r="M547" i="11" s="1"/>
  <c r="N547" i="11" s="1"/>
  <c r="O547" i="11" s="1"/>
  <c r="P547" i="11" l="1"/>
  <c r="D548" i="11" s="1"/>
  <c r="C548" i="11"/>
  <c r="B548" i="11" l="1"/>
  <c r="E548" i="11"/>
  <c r="F548" i="11"/>
  <c r="I548" i="11" s="1"/>
  <c r="Q548" i="11" l="1"/>
  <c r="J548" i="11"/>
  <c r="G548" i="11"/>
  <c r="H548" i="11"/>
  <c r="L548" i="11" l="1"/>
  <c r="M548" i="11" s="1"/>
  <c r="N548" i="11" s="1"/>
  <c r="O548" i="11" s="1"/>
  <c r="P548" i="11" l="1"/>
  <c r="D549" i="11" s="1"/>
  <c r="C549" i="11"/>
  <c r="E549" i="11" l="1"/>
  <c r="B549" i="11"/>
  <c r="F549" i="11"/>
  <c r="I549" i="11" s="1"/>
  <c r="J549" i="11" l="1"/>
  <c r="Q549" i="11"/>
  <c r="G549" i="11"/>
  <c r="H549" i="11"/>
  <c r="L549" i="11" l="1"/>
  <c r="M549" i="11" s="1"/>
  <c r="N549" i="11" s="1"/>
  <c r="O549" i="11" s="1"/>
  <c r="P549" i="11" l="1"/>
  <c r="D550" i="11" s="1"/>
  <c r="C550" i="11"/>
  <c r="E550" i="11" l="1"/>
  <c r="B550" i="11"/>
  <c r="F550" i="11"/>
  <c r="I550" i="11" s="1"/>
  <c r="J550" i="11" l="1"/>
  <c r="Q550" i="11"/>
  <c r="G550" i="11"/>
  <c r="H550" i="11"/>
  <c r="L550" i="11" l="1"/>
  <c r="M550" i="11" s="1"/>
  <c r="N550" i="11" s="1"/>
  <c r="O550" i="11" s="1"/>
  <c r="P550" i="11" l="1"/>
  <c r="D551" i="11" s="1"/>
  <c r="C551" i="11"/>
  <c r="E551" i="11" l="1"/>
  <c r="B551" i="11"/>
  <c r="F551" i="11"/>
  <c r="I551" i="11" s="1"/>
  <c r="Q551" i="11" l="1"/>
  <c r="J551" i="11"/>
  <c r="G551" i="11"/>
  <c r="H551" i="11"/>
  <c r="L551" i="11" l="1"/>
  <c r="M551" i="11" s="1"/>
  <c r="N551" i="11" s="1"/>
  <c r="O551" i="11" s="1"/>
  <c r="P551" i="11" l="1"/>
  <c r="D552" i="11" s="1"/>
  <c r="C552" i="11"/>
  <c r="B552" i="11" l="1"/>
  <c r="E552" i="11"/>
  <c r="F552" i="11"/>
  <c r="I552" i="11" s="1"/>
  <c r="Q552" i="11" l="1"/>
  <c r="J552" i="11"/>
  <c r="G552" i="11"/>
  <c r="H552" i="11"/>
  <c r="L552" i="11" l="1"/>
  <c r="M552" i="11" s="1"/>
  <c r="N552" i="11" s="1"/>
  <c r="O552" i="11" s="1"/>
  <c r="P552" i="11" l="1"/>
  <c r="D553" i="11" s="1"/>
  <c r="C553" i="11"/>
  <c r="B553" i="11" l="1"/>
  <c r="E553" i="11"/>
  <c r="F553" i="11"/>
  <c r="I553" i="11" s="1"/>
  <c r="Q553" i="11" l="1"/>
  <c r="J553" i="11"/>
  <c r="G553" i="11"/>
  <c r="H553" i="11"/>
  <c r="L553" i="11" l="1"/>
  <c r="M553" i="11" s="1"/>
  <c r="N553" i="11" s="1"/>
  <c r="O553" i="11" s="1"/>
  <c r="P553" i="11" l="1"/>
  <c r="D554" i="11" s="1"/>
  <c r="C554" i="11"/>
  <c r="B554" i="11" l="1"/>
  <c r="E554" i="11"/>
  <c r="F554" i="11"/>
  <c r="I554" i="11" s="1"/>
  <c r="J554" i="11" l="1"/>
  <c r="Q554" i="11"/>
  <c r="G554" i="11"/>
  <c r="H554" i="11"/>
  <c r="L554" i="11" l="1"/>
  <c r="M554" i="11" s="1"/>
  <c r="N554" i="11" s="1"/>
  <c r="O554" i="11" s="1"/>
  <c r="P554" i="11" l="1"/>
  <c r="D555" i="11" s="1"/>
  <c r="C555" i="11"/>
  <c r="B555" i="11" l="1"/>
  <c r="E555" i="11"/>
  <c r="F555" i="11"/>
  <c r="I555" i="11" s="1"/>
  <c r="Q555" i="11" l="1"/>
  <c r="J555" i="11"/>
  <c r="G555" i="11"/>
  <c r="H555" i="11"/>
  <c r="L555" i="11" l="1"/>
  <c r="M555" i="11" s="1"/>
  <c r="N555" i="11" s="1"/>
  <c r="O555" i="11" s="1"/>
  <c r="P555" i="11" l="1"/>
  <c r="D556" i="11" s="1"/>
  <c r="C556" i="11"/>
  <c r="B556" i="11" l="1"/>
  <c r="E556" i="11"/>
  <c r="F556" i="11"/>
  <c r="I556" i="11" s="1"/>
  <c r="J556" i="11" l="1"/>
  <c r="Q556" i="11"/>
  <c r="G556" i="11"/>
  <c r="H556" i="11"/>
  <c r="L556" i="11" l="1"/>
  <c r="M556" i="11" s="1"/>
  <c r="N556" i="11" s="1"/>
  <c r="O556" i="11" s="1"/>
  <c r="P556" i="11" l="1"/>
  <c r="D557" i="11" s="1"/>
  <c r="C557" i="11"/>
  <c r="B557" i="11" l="1"/>
  <c r="E557" i="11"/>
  <c r="F557" i="11"/>
  <c r="I557" i="11" s="1"/>
  <c r="Q557" i="11" l="1"/>
  <c r="J557" i="11"/>
  <c r="G557" i="11"/>
  <c r="H557" i="11"/>
  <c r="L557" i="11" l="1"/>
  <c r="M557" i="11" s="1"/>
  <c r="N557" i="11" s="1"/>
  <c r="O557" i="11" s="1"/>
  <c r="P557" i="11" l="1"/>
  <c r="D558" i="11" s="1"/>
  <c r="C558" i="11"/>
  <c r="E558" i="11" l="1"/>
  <c r="B558" i="11"/>
  <c r="F558" i="11"/>
  <c r="I558" i="11" s="1"/>
  <c r="J558" i="11" l="1"/>
  <c r="Q558" i="11"/>
  <c r="G558" i="11"/>
  <c r="H558" i="11"/>
  <c r="L558" i="11" l="1"/>
  <c r="M558" i="11" s="1"/>
  <c r="N558" i="11" s="1"/>
  <c r="O558" i="11" s="1"/>
  <c r="P558" i="11" l="1"/>
  <c r="D559" i="11" s="1"/>
  <c r="C559" i="11"/>
  <c r="E559" i="11" l="1"/>
  <c r="B559" i="11"/>
  <c r="F559" i="11"/>
  <c r="I559" i="11" s="1"/>
  <c r="J559" i="11" l="1"/>
  <c r="Q559" i="11"/>
  <c r="G559" i="11"/>
  <c r="H559" i="11"/>
  <c r="L559" i="11" l="1"/>
  <c r="M559" i="11" s="1"/>
  <c r="N559" i="11" s="1"/>
  <c r="O559" i="11" s="1"/>
  <c r="P559" i="11" l="1"/>
  <c r="D560" i="11" s="1"/>
  <c r="C560" i="11"/>
  <c r="B560" i="11" l="1"/>
  <c r="E560" i="11"/>
  <c r="F560" i="11"/>
  <c r="I560" i="11" s="1"/>
  <c r="Q560" i="11" l="1"/>
  <c r="J560" i="11"/>
  <c r="G560" i="11"/>
  <c r="H560" i="11"/>
  <c r="L560" i="11" l="1"/>
  <c r="M560" i="11" s="1"/>
  <c r="N560" i="11" s="1"/>
  <c r="O560" i="11" s="1"/>
  <c r="P560" i="11" l="1"/>
  <c r="D561" i="11" s="1"/>
  <c r="C561" i="11"/>
  <c r="E561" i="11" l="1"/>
  <c r="B561" i="11"/>
  <c r="F561" i="11"/>
  <c r="I561" i="11" s="1"/>
  <c r="Q561" i="11" l="1"/>
  <c r="J561" i="11"/>
  <c r="G561" i="11"/>
  <c r="H561" i="11"/>
  <c r="L561" i="11" l="1"/>
  <c r="M561" i="11" s="1"/>
  <c r="N561" i="11" s="1"/>
  <c r="O561" i="11" s="1"/>
  <c r="P561" i="11" l="1"/>
  <c r="D562" i="11" s="1"/>
  <c r="C562" i="11"/>
  <c r="E562" i="11" l="1"/>
  <c r="B562" i="11"/>
  <c r="F562" i="11"/>
  <c r="I562" i="11" s="1"/>
  <c r="Q562" i="11" l="1"/>
  <c r="J562" i="11"/>
  <c r="G562" i="11"/>
  <c r="H562" i="11"/>
  <c r="L562" i="11" l="1"/>
  <c r="M562" i="11" s="1"/>
  <c r="N562" i="11" s="1"/>
  <c r="O562" i="11" s="1"/>
  <c r="P562" i="11" l="1"/>
  <c r="D563" i="11" s="1"/>
  <c r="C563" i="11"/>
  <c r="B563" i="11" l="1"/>
  <c r="E563" i="11"/>
  <c r="F563" i="11"/>
  <c r="I563" i="11" s="1"/>
  <c r="Q563" i="11" l="1"/>
  <c r="J563" i="11"/>
  <c r="G563" i="11"/>
  <c r="H563" i="11"/>
  <c r="L563" i="11" l="1"/>
  <c r="M563" i="11" s="1"/>
  <c r="N563" i="11" s="1"/>
  <c r="O563" i="11" s="1"/>
  <c r="P563" i="11" l="1"/>
  <c r="D564" i="11" s="1"/>
  <c r="C564" i="11"/>
  <c r="B564" i="11" l="1"/>
  <c r="E564" i="11"/>
  <c r="F564" i="11"/>
  <c r="I564" i="11" s="1"/>
  <c r="Q564" i="11" l="1"/>
  <c r="J564" i="11"/>
  <c r="G564" i="11"/>
  <c r="H564" i="11"/>
  <c r="L564" i="11" l="1"/>
  <c r="M564" i="11" s="1"/>
  <c r="N564" i="11" s="1"/>
  <c r="O564" i="11" s="1"/>
  <c r="P564" i="11" l="1"/>
  <c r="D565" i="11" s="1"/>
  <c r="C565" i="11"/>
  <c r="E565" i="11" l="1"/>
  <c r="B565" i="11"/>
  <c r="F565" i="11"/>
  <c r="I565" i="11" s="1"/>
  <c r="J565" i="11" l="1"/>
  <c r="Q565" i="11"/>
  <c r="G565" i="11"/>
  <c r="H565" i="11"/>
  <c r="L565" i="11" l="1"/>
  <c r="M565" i="11" s="1"/>
  <c r="N565" i="11" s="1"/>
  <c r="O565" i="11" s="1"/>
  <c r="P565" i="11" l="1"/>
  <c r="D566" i="11" s="1"/>
  <c r="C566" i="11"/>
  <c r="B566" i="11" l="1"/>
  <c r="E566" i="11"/>
  <c r="F566" i="11"/>
  <c r="I566" i="11" s="1"/>
  <c r="J566" i="11" l="1"/>
  <c r="Q566" i="11"/>
  <c r="G566" i="11"/>
  <c r="H566" i="11"/>
  <c r="L566" i="11" l="1"/>
  <c r="M566" i="11" s="1"/>
  <c r="N566" i="11" s="1"/>
  <c r="O566" i="11" s="1"/>
  <c r="P566" i="11" l="1"/>
  <c r="D567" i="11" s="1"/>
  <c r="C567" i="11"/>
  <c r="B567" i="11" l="1"/>
  <c r="E567" i="11"/>
  <c r="F567" i="11"/>
  <c r="I567" i="11" s="1"/>
  <c r="J567" i="11" l="1"/>
  <c r="Q567" i="11"/>
  <c r="G567" i="11"/>
  <c r="H567" i="11"/>
  <c r="L567" i="11" l="1"/>
  <c r="M567" i="11" s="1"/>
  <c r="N567" i="11" s="1"/>
  <c r="O567" i="11" s="1"/>
  <c r="P567" i="11" l="1"/>
  <c r="D568" i="11" s="1"/>
  <c r="C568" i="11"/>
  <c r="B568" i="11" l="1"/>
  <c r="E568" i="11"/>
  <c r="F568" i="11"/>
  <c r="I568" i="11" s="1"/>
  <c r="Q568" i="11" l="1"/>
  <c r="J568" i="11"/>
  <c r="G568" i="11"/>
  <c r="H568" i="11"/>
  <c r="L568" i="11" l="1"/>
  <c r="M568" i="11" s="1"/>
  <c r="N568" i="11" s="1"/>
  <c r="O568" i="11" s="1"/>
  <c r="P568" i="11" l="1"/>
  <c r="D569" i="11" s="1"/>
  <c r="C569" i="11"/>
  <c r="B569" i="11" l="1"/>
  <c r="E569" i="11"/>
  <c r="F569" i="11"/>
  <c r="I569" i="11" s="1"/>
  <c r="Q569" i="11" l="1"/>
  <c r="J569" i="11"/>
  <c r="G569" i="11"/>
  <c r="H569" i="11"/>
  <c r="L569" i="11" l="1"/>
  <c r="M569" i="11" s="1"/>
  <c r="N569" i="11" s="1"/>
  <c r="O569" i="11" s="1"/>
  <c r="P569" i="11" l="1"/>
  <c r="D570" i="11" s="1"/>
  <c r="C570" i="11"/>
  <c r="B570" i="11" l="1"/>
  <c r="E570" i="11"/>
  <c r="F570" i="11"/>
  <c r="I570" i="11" s="1"/>
  <c r="J570" i="11" l="1"/>
  <c r="Q570" i="11"/>
  <c r="G570" i="11"/>
  <c r="H570" i="11"/>
  <c r="L570" i="11" l="1"/>
  <c r="M570" i="11" s="1"/>
  <c r="N570" i="11" s="1"/>
  <c r="O570" i="11" s="1"/>
  <c r="P570" i="11" l="1"/>
  <c r="D571" i="11" s="1"/>
  <c r="C571" i="11"/>
  <c r="E571" i="11" l="1"/>
  <c r="B571" i="11"/>
  <c r="F571" i="11"/>
  <c r="I571" i="11" s="1"/>
  <c r="J571" i="11" l="1"/>
  <c r="Q571" i="11"/>
  <c r="G571" i="11"/>
  <c r="H571" i="11"/>
  <c r="L571" i="11" l="1"/>
  <c r="M571" i="11" s="1"/>
  <c r="N571" i="11" s="1"/>
  <c r="O571" i="11" s="1"/>
  <c r="P571" i="11" l="1"/>
  <c r="D572" i="11" s="1"/>
  <c r="C572" i="11"/>
  <c r="E572" i="11" l="1"/>
  <c r="B572" i="11"/>
  <c r="F572" i="11"/>
  <c r="I572" i="11" s="1"/>
  <c r="Q572" i="11" l="1"/>
  <c r="J572" i="11"/>
  <c r="G572" i="11"/>
  <c r="H572" i="11"/>
  <c r="L572" i="11" l="1"/>
  <c r="M572" i="11" s="1"/>
  <c r="N572" i="11" s="1"/>
  <c r="O572" i="11" s="1"/>
  <c r="P572" i="11" l="1"/>
  <c r="D573" i="11" s="1"/>
  <c r="C573" i="11"/>
  <c r="E573" i="11" l="1"/>
  <c r="B573" i="11"/>
  <c r="F573" i="11"/>
  <c r="I573" i="11" s="1"/>
  <c r="Q573" i="11" l="1"/>
  <c r="J573" i="11"/>
  <c r="G573" i="11"/>
  <c r="H573" i="11"/>
  <c r="L573" i="11" l="1"/>
  <c r="M573" i="11" s="1"/>
  <c r="N573" i="11" s="1"/>
  <c r="O573" i="11" s="1"/>
  <c r="P573" i="11" l="1"/>
  <c r="D574" i="11" s="1"/>
  <c r="C574" i="11"/>
  <c r="E574" i="11" l="1"/>
  <c r="B574" i="11"/>
  <c r="F574" i="11"/>
  <c r="I574" i="11" s="1"/>
  <c r="J574" i="11" l="1"/>
  <c r="Q574" i="11"/>
  <c r="G574" i="11"/>
  <c r="H574" i="11"/>
  <c r="L574" i="11" l="1"/>
  <c r="M574" i="11" s="1"/>
  <c r="N574" i="11" s="1"/>
  <c r="O574" i="11" s="1"/>
  <c r="P574" i="11" l="1"/>
  <c r="D575" i="11" s="1"/>
  <c r="C575" i="11"/>
  <c r="E575" i="11" l="1"/>
  <c r="B575" i="11"/>
  <c r="F575" i="11"/>
  <c r="I575" i="11" s="1"/>
  <c r="J575" i="11" l="1"/>
  <c r="Q575" i="11"/>
  <c r="G575" i="11"/>
  <c r="H575" i="11"/>
  <c r="L575" i="11" l="1"/>
  <c r="M575" i="11" s="1"/>
  <c r="N575" i="11" s="1"/>
  <c r="O575" i="11" s="1"/>
  <c r="P575" i="11" l="1"/>
  <c r="D576" i="11" s="1"/>
  <c r="C576" i="11"/>
  <c r="B576" i="11" l="1"/>
  <c r="E576" i="11"/>
  <c r="F576" i="11"/>
  <c r="I576" i="11" s="1"/>
  <c r="J576" i="11" l="1"/>
  <c r="Q576" i="11"/>
  <c r="G576" i="11"/>
  <c r="H576" i="11"/>
  <c r="L576" i="11" l="1"/>
  <c r="M576" i="11" s="1"/>
  <c r="N576" i="11" s="1"/>
  <c r="O576" i="11" s="1"/>
  <c r="P576" i="11" l="1"/>
  <c r="D577" i="11" s="1"/>
  <c r="C577" i="11"/>
  <c r="E577" i="11" l="1"/>
  <c r="B577" i="11"/>
  <c r="F577" i="11"/>
  <c r="I577" i="11" s="1"/>
  <c r="Q577" i="11" l="1"/>
  <c r="J577" i="11"/>
  <c r="G577" i="11"/>
  <c r="H577" i="11"/>
  <c r="L577" i="11" l="1"/>
  <c r="M577" i="11" s="1"/>
  <c r="N577" i="11" s="1"/>
  <c r="O577" i="11" s="1"/>
  <c r="P577" i="11" l="1"/>
  <c r="D578" i="11" s="1"/>
  <c r="C578" i="11"/>
  <c r="B578" i="11" l="1"/>
  <c r="E578" i="11"/>
  <c r="F578" i="11"/>
  <c r="I578" i="11" s="1"/>
  <c r="Q578" i="11" l="1"/>
  <c r="J578" i="11"/>
  <c r="G578" i="11"/>
  <c r="H578" i="11"/>
  <c r="L578" i="11" l="1"/>
  <c r="M578" i="11" s="1"/>
  <c r="N578" i="11" s="1"/>
  <c r="O578" i="11" s="1"/>
  <c r="P578" i="11" l="1"/>
  <c r="D579" i="11" s="1"/>
  <c r="C579" i="11"/>
  <c r="B579" i="11" l="1"/>
  <c r="E579" i="11"/>
  <c r="F579" i="11"/>
  <c r="I579" i="11" s="1"/>
  <c r="J579" i="11" l="1"/>
  <c r="Q579" i="11"/>
  <c r="G579" i="11"/>
  <c r="H579" i="11"/>
  <c r="L579" i="11" l="1"/>
  <c r="M579" i="11" s="1"/>
  <c r="N579" i="11" s="1"/>
  <c r="O579" i="11" s="1"/>
  <c r="P579" i="11" l="1"/>
  <c r="D580" i="11" s="1"/>
  <c r="C580" i="11"/>
  <c r="B580" i="11" l="1"/>
  <c r="E580" i="11"/>
  <c r="F580" i="11"/>
  <c r="I580" i="11" s="1"/>
  <c r="Q580" i="11" l="1"/>
  <c r="J580" i="11"/>
  <c r="G580" i="11"/>
  <c r="H580" i="11"/>
  <c r="L580" i="11" l="1"/>
  <c r="M580" i="11" s="1"/>
  <c r="N580" i="11" s="1"/>
  <c r="O580" i="11" s="1"/>
  <c r="P580" i="11" l="1"/>
  <c r="D581" i="11" s="1"/>
  <c r="C581" i="11"/>
  <c r="E581" i="11" l="1"/>
  <c r="B581" i="11"/>
  <c r="F581" i="11"/>
  <c r="I581" i="11" s="1"/>
  <c r="J581" i="11" l="1"/>
  <c r="Q581" i="11"/>
  <c r="G581" i="11"/>
  <c r="H581" i="11"/>
  <c r="L581" i="11" l="1"/>
  <c r="M581" i="11" s="1"/>
  <c r="N581" i="11" s="1"/>
  <c r="O581" i="11" s="1"/>
  <c r="P581" i="11" l="1"/>
  <c r="D582" i="11" s="1"/>
  <c r="C582" i="11"/>
  <c r="B582" i="11" l="1"/>
  <c r="E582" i="11"/>
  <c r="F582" i="11"/>
  <c r="I582" i="11" s="1"/>
  <c r="J582" i="11" l="1"/>
  <c r="Q582" i="11"/>
  <c r="G582" i="11"/>
  <c r="H582" i="11"/>
  <c r="L582" i="11" l="1"/>
  <c r="M582" i="11" s="1"/>
  <c r="N582" i="11" s="1"/>
  <c r="O582" i="11" s="1"/>
  <c r="P582" i="11" l="1"/>
  <c r="D583" i="11" s="1"/>
  <c r="C583" i="11"/>
  <c r="E583" i="11" l="1"/>
  <c r="B583" i="11"/>
  <c r="F583" i="11"/>
  <c r="I583" i="11" s="1"/>
  <c r="J583" i="11" l="1"/>
  <c r="Q583" i="11"/>
  <c r="G583" i="11"/>
  <c r="H583" i="11"/>
  <c r="L583" i="11" l="1"/>
  <c r="M583" i="11" s="1"/>
  <c r="N583" i="11" s="1"/>
  <c r="O583" i="11" s="1"/>
  <c r="P583" i="11" l="1"/>
  <c r="D584" i="11" s="1"/>
  <c r="C584" i="11"/>
  <c r="E584" i="11" l="1"/>
  <c r="B584" i="11"/>
  <c r="F584" i="11"/>
  <c r="I584" i="11" s="1"/>
  <c r="J584" i="11" l="1"/>
  <c r="Q584" i="11"/>
  <c r="G584" i="11"/>
  <c r="H584" i="11"/>
  <c r="L584" i="11" l="1"/>
  <c r="M584" i="11" s="1"/>
  <c r="N584" i="11" s="1"/>
  <c r="O584" i="11" s="1"/>
  <c r="P584" i="11" s="1"/>
  <c r="D585" i="11" s="1"/>
  <c r="C585" i="11" l="1"/>
  <c r="E585" i="11" s="1"/>
  <c r="B585" i="11"/>
  <c r="F585" i="11"/>
  <c r="I585" i="11" s="1"/>
  <c r="J585" i="11" l="1"/>
  <c r="Q585" i="11"/>
  <c r="G585" i="11"/>
  <c r="H585" i="11"/>
  <c r="L585" i="11" l="1"/>
  <c r="M585" i="11" s="1"/>
  <c r="N585" i="11" s="1"/>
  <c r="O585" i="11" s="1"/>
  <c r="P585" i="11" s="1"/>
  <c r="D586" i="11" s="1"/>
  <c r="C586" i="11" l="1"/>
  <c r="B586" i="11" s="1"/>
  <c r="E586" i="11"/>
  <c r="F586" i="11"/>
  <c r="I586" i="11" s="1"/>
  <c r="J586" i="11" l="1"/>
  <c r="Q586" i="11"/>
  <c r="G586" i="11"/>
  <c r="H586" i="11"/>
  <c r="L586" i="11" l="1"/>
  <c r="M586" i="11" s="1"/>
  <c r="N586" i="11" s="1"/>
  <c r="O586" i="11" s="1"/>
  <c r="P586" i="11" s="1"/>
  <c r="D587" i="11" s="1"/>
  <c r="C587" i="11" l="1"/>
  <c r="B587" i="11"/>
  <c r="E587" i="11"/>
  <c r="F587" i="11"/>
  <c r="I587" i="11" s="1"/>
  <c r="Q587" i="11" l="1"/>
  <c r="J587" i="11"/>
  <c r="G587" i="11"/>
  <c r="H587" i="11"/>
  <c r="L587" i="11" l="1"/>
  <c r="M587" i="11" s="1"/>
  <c r="N587" i="11" s="1"/>
  <c r="O587" i="11" s="1"/>
  <c r="P587" i="11" s="1"/>
  <c r="D588" i="11" s="1"/>
  <c r="C588" i="11" l="1"/>
  <c r="B588" i="11" s="1"/>
  <c r="E588" i="11"/>
  <c r="F588" i="11"/>
  <c r="I588" i="11" s="1"/>
  <c r="J588" i="11" l="1"/>
  <c r="Q588" i="11"/>
  <c r="G588" i="11"/>
  <c r="H588" i="11"/>
  <c r="L588" i="11" l="1"/>
  <c r="M588" i="11" s="1"/>
  <c r="N588" i="11" s="1"/>
  <c r="O588" i="11" s="1"/>
  <c r="P588" i="11" s="1"/>
  <c r="D589" i="11" s="1"/>
  <c r="C589" i="11" l="1"/>
  <c r="E589" i="11"/>
  <c r="B589" i="11"/>
  <c r="F589" i="11"/>
  <c r="I589" i="11" s="1"/>
  <c r="J589" i="11" l="1"/>
  <c r="Q589" i="11"/>
  <c r="G589" i="11"/>
  <c r="H589" i="11"/>
  <c r="L589" i="11" l="1"/>
  <c r="M589" i="11" s="1"/>
  <c r="N589" i="11" s="1"/>
  <c r="O589" i="11" s="1"/>
  <c r="P589" i="11" s="1"/>
  <c r="D590" i="11" s="1"/>
  <c r="C590" i="11" l="1"/>
  <c r="E590" i="11"/>
  <c r="B590" i="11"/>
  <c r="F590" i="11"/>
  <c r="I590" i="11" s="1"/>
  <c r="J590" i="11" l="1"/>
  <c r="Q590" i="11"/>
  <c r="G590" i="11"/>
  <c r="H590" i="11"/>
  <c r="L590" i="11" l="1"/>
  <c r="M590" i="11" s="1"/>
  <c r="N590" i="11" s="1"/>
  <c r="O590" i="11" s="1"/>
  <c r="P590" i="11" s="1"/>
  <c r="D591" i="11" s="1"/>
  <c r="C591" i="11" l="1"/>
  <c r="E591" i="11"/>
  <c r="B591" i="11"/>
  <c r="F591" i="11"/>
  <c r="I591" i="11" s="1"/>
  <c r="Q591" i="11" l="1"/>
  <c r="J591" i="11"/>
  <c r="G591" i="11"/>
  <c r="H591" i="11"/>
  <c r="L591" i="11" l="1"/>
  <c r="M591" i="11" s="1"/>
  <c r="N591" i="11" s="1"/>
  <c r="O591" i="11" s="1"/>
  <c r="P591" i="11" s="1"/>
  <c r="D592" i="11" s="1"/>
  <c r="C592" i="11" l="1"/>
  <c r="B592" i="11" s="1"/>
  <c r="E592" i="11"/>
  <c r="F592" i="11"/>
  <c r="I592" i="11" s="1"/>
  <c r="J592" i="11" l="1"/>
  <c r="Q592" i="11"/>
  <c r="G592" i="11"/>
  <c r="H592" i="11"/>
  <c r="L592" i="11" l="1"/>
  <c r="M592" i="11" s="1"/>
  <c r="N592" i="11" s="1"/>
  <c r="O592" i="11" s="1"/>
  <c r="P592" i="11" s="1"/>
  <c r="D593" i="11" s="1"/>
  <c r="C593" i="11" l="1"/>
  <c r="E593" i="11"/>
  <c r="B593" i="11"/>
  <c r="F593" i="11"/>
  <c r="I593" i="11" s="1"/>
  <c r="J593" i="11" l="1"/>
  <c r="Q593" i="11"/>
  <c r="G593" i="11"/>
  <c r="H593" i="11"/>
  <c r="L593" i="11" l="1"/>
  <c r="M593" i="11" s="1"/>
  <c r="N593" i="11" s="1"/>
  <c r="O593" i="11" s="1"/>
  <c r="P593" i="11" s="1"/>
  <c r="D594" i="11" s="1"/>
  <c r="C594" i="11" l="1"/>
  <c r="E594" i="11"/>
  <c r="B594" i="11"/>
  <c r="F594" i="11"/>
  <c r="I594" i="11" s="1"/>
  <c r="J594" i="11" l="1"/>
  <c r="Q594" i="11"/>
  <c r="G594" i="11"/>
  <c r="H594" i="11"/>
  <c r="L594" i="11" l="1"/>
  <c r="M594" i="11" s="1"/>
  <c r="N594" i="11" s="1"/>
  <c r="O594" i="11" s="1"/>
  <c r="P594" i="11" s="1"/>
  <c r="D595" i="11" s="1"/>
  <c r="C595" i="11" l="1"/>
  <c r="B595" i="11"/>
  <c r="E595" i="11"/>
  <c r="F595" i="11"/>
  <c r="I595" i="11" s="1"/>
  <c r="J595" i="11" l="1"/>
  <c r="Q595" i="11"/>
  <c r="G595" i="11"/>
  <c r="H595" i="11"/>
  <c r="L595" i="11" l="1"/>
  <c r="M595" i="11" s="1"/>
  <c r="N595" i="11" s="1"/>
  <c r="O595" i="11" s="1"/>
  <c r="P595" i="11" s="1"/>
  <c r="D596" i="11" s="1"/>
  <c r="C596" i="11" l="1"/>
  <c r="B596" i="11" s="1"/>
  <c r="E596" i="11" l="1"/>
  <c r="F596" i="11"/>
  <c r="I596" i="11"/>
  <c r="J596" i="11" l="1"/>
  <c r="Q596" i="11"/>
  <c r="G596" i="11"/>
  <c r="H596" i="11"/>
  <c r="L596" i="11" l="1"/>
  <c r="M596" i="11" s="1"/>
  <c r="N596" i="11" s="1"/>
  <c r="O596" i="11" s="1"/>
  <c r="P596" i="11" s="1"/>
  <c r="D597" i="11" s="1"/>
  <c r="C597" i="11" l="1"/>
  <c r="B597" i="11" l="1"/>
  <c r="E597" i="11"/>
  <c r="F597" i="11"/>
  <c r="I597" i="11"/>
  <c r="Q597" i="11" l="1"/>
  <c r="J597" i="11"/>
  <c r="G597" i="11"/>
  <c r="H597" i="11"/>
  <c r="L597" i="11" l="1"/>
  <c r="M597" i="11" s="1"/>
  <c r="N597" i="11" s="1"/>
  <c r="O597" i="11" s="1"/>
  <c r="P597" i="11" l="1"/>
  <c r="D598" i="11" s="1"/>
  <c r="C598" i="11"/>
  <c r="B598" i="11" l="1"/>
  <c r="E598" i="11"/>
  <c r="F598" i="11"/>
  <c r="I598" i="11"/>
  <c r="Q598" i="11" l="1"/>
  <c r="J598" i="11"/>
  <c r="G598" i="11"/>
  <c r="H598" i="11"/>
  <c r="L598" i="11" l="1"/>
  <c r="M598" i="11" s="1"/>
  <c r="N598" i="11" s="1"/>
  <c r="O598" i="11" s="1"/>
  <c r="P598" i="11" l="1"/>
  <c r="D599" i="11" s="1"/>
  <c r="C599" i="11"/>
  <c r="E599" i="11" l="1"/>
  <c r="B599" i="11"/>
  <c r="F599" i="11"/>
  <c r="I599" i="11"/>
  <c r="J599" i="11" l="1"/>
  <c r="Q599" i="11"/>
  <c r="G599" i="11"/>
  <c r="H599" i="11"/>
  <c r="L599" i="11" l="1"/>
  <c r="M599" i="11" s="1"/>
  <c r="N599" i="11" s="1"/>
  <c r="O599" i="11" s="1"/>
  <c r="P599" i="11" l="1"/>
  <c r="D600" i="11" s="1"/>
  <c r="C600" i="11"/>
  <c r="E600" i="11" l="1"/>
  <c r="B600" i="11"/>
  <c r="F600" i="11"/>
  <c r="I600" i="11"/>
  <c r="J600" i="11" l="1"/>
  <c r="Q600" i="11"/>
  <c r="G600" i="11"/>
  <c r="H600" i="11"/>
  <c r="L600" i="11" l="1"/>
  <c r="M600" i="11" s="1"/>
  <c r="N600" i="11" s="1"/>
  <c r="O600" i="11" s="1"/>
  <c r="P600" i="11" l="1"/>
  <c r="D601" i="11" s="1"/>
  <c r="C601" i="11"/>
  <c r="B601" i="11" l="1"/>
  <c r="E601" i="11"/>
  <c r="F601" i="11"/>
  <c r="I601" i="11"/>
  <c r="J601" i="11" l="1"/>
  <c r="Q601" i="11"/>
  <c r="G601" i="11"/>
  <c r="H601" i="11"/>
  <c r="L601" i="11" l="1"/>
  <c r="M601" i="11" s="1"/>
  <c r="N601" i="11" s="1"/>
  <c r="O601" i="11" s="1"/>
  <c r="P601" i="11" l="1"/>
  <c r="D602" i="11" s="1"/>
  <c r="C602" i="11"/>
  <c r="E602" i="11" l="1"/>
  <c r="B602" i="11"/>
  <c r="F602" i="11"/>
  <c r="I602" i="11"/>
  <c r="J602" i="11" l="1"/>
  <c r="Q602" i="11"/>
  <c r="G602" i="11"/>
  <c r="H602" i="11"/>
  <c r="L602" i="11" l="1"/>
  <c r="M602" i="11" s="1"/>
  <c r="N602" i="11" s="1"/>
  <c r="O602" i="11" s="1"/>
  <c r="P602" i="11" l="1"/>
  <c r="D603" i="11" s="1"/>
  <c r="C603" i="11"/>
  <c r="B603" i="11" l="1"/>
  <c r="E603" i="11"/>
  <c r="F603" i="11"/>
  <c r="I603" i="11"/>
  <c r="J603" i="11" l="1"/>
  <c r="Q603" i="11"/>
  <c r="G603" i="11"/>
  <c r="H603" i="11"/>
  <c r="L603" i="11" l="1"/>
  <c r="M603" i="11" s="1"/>
  <c r="N603" i="11" s="1"/>
  <c r="O603" i="11" s="1"/>
  <c r="P603" i="11" l="1"/>
  <c r="D604" i="11" s="1"/>
  <c r="C604" i="11"/>
  <c r="B604" i="11" l="1"/>
  <c r="E604" i="11"/>
  <c r="F604" i="11"/>
  <c r="I604" i="11"/>
  <c r="J604" i="11" l="1"/>
  <c r="Q604" i="11"/>
  <c r="G604" i="11"/>
  <c r="H604" i="11"/>
  <c r="L604" i="11" l="1"/>
  <c r="M604" i="11" s="1"/>
  <c r="N604" i="11" s="1"/>
  <c r="O604" i="11" s="1"/>
  <c r="P604" i="11" l="1"/>
  <c r="D605" i="11" s="1"/>
  <c r="C605" i="11"/>
  <c r="B605" i="11" l="1"/>
  <c r="E605" i="11"/>
  <c r="F605" i="11"/>
  <c r="I605" i="11"/>
  <c r="J605" i="11" l="1"/>
  <c r="Q605" i="11"/>
  <c r="G605" i="11"/>
  <c r="H605" i="11"/>
  <c r="L605" i="11" l="1"/>
  <c r="M605" i="11" s="1"/>
  <c r="N605" i="11" s="1"/>
  <c r="O605" i="11" s="1"/>
  <c r="P605" i="11" l="1"/>
  <c r="D606" i="11" s="1"/>
  <c r="C606" i="11"/>
  <c r="E606" i="11" l="1"/>
  <c r="B606" i="11"/>
  <c r="F606" i="11"/>
  <c r="I606" i="11"/>
  <c r="Q606" i="11" l="1"/>
  <c r="J606" i="11"/>
  <c r="G606" i="11"/>
  <c r="H606" i="11"/>
  <c r="L606" i="11" l="1"/>
  <c r="M606" i="11" s="1"/>
  <c r="N606" i="11" s="1"/>
  <c r="O606" i="11" s="1"/>
  <c r="P606" i="11" l="1"/>
  <c r="D607" i="11" s="1"/>
  <c r="C607" i="11"/>
  <c r="E607" i="11" l="1"/>
  <c r="B607" i="11"/>
  <c r="F607" i="11"/>
  <c r="I607" i="11"/>
  <c r="Q607" i="11" l="1"/>
  <c r="J607" i="11"/>
  <c r="G607" i="11"/>
  <c r="H607" i="11"/>
  <c r="L607" i="11" l="1"/>
  <c r="M607" i="11" s="1"/>
  <c r="N607" i="11" s="1"/>
  <c r="O607" i="11" s="1"/>
  <c r="P607" i="11" l="1"/>
  <c r="D608" i="11" s="1"/>
  <c r="C608" i="11"/>
  <c r="E608" i="11" l="1"/>
  <c r="B608" i="11"/>
  <c r="F608" i="11"/>
  <c r="I608" i="11"/>
  <c r="J608" i="11" l="1"/>
  <c r="Q608" i="11"/>
  <c r="G608" i="11"/>
  <c r="H608" i="11"/>
  <c r="L608" i="11" l="1"/>
  <c r="M608" i="11" s="1"/>
  <c r="N608" i="11" s="1"/>
  <c r="O608" i="11" s="1"/>
  <c r="P608" i="11" l="1"/>
  <c r="D609" i="11" s="1"/>
  <c r="C609" i="11"/>
  <c r="B609" i="11" l="1"/>
  <c r="E609" i="11"/>
  <c r="F609" i="11"/>
  <c r="I609" i="11"/>
  <c r="J609" i="11" l="1"/>
  <c r="Q609" i="11"/>
  <c r="G609" i="11"/>
  <c r="H609" i="11"/>
  <c r="L609" i="11" l="1"/>
  <c r="M609" i="11" s="1"/>
  <c r="N609" i="11" s="1"/>
  <c r="O609" i="11" s="1"/>
  <c r="P609" i="11" l="1"/>
  <c r="D610" i="11" s="1"/>
  <c r="C610" i="11"/>
  <c r="E610" i="11" l="1"/>
  <c r="B610" i="11"/>
  <c r="F610" i="11"/>
  <c r="I610" i="11"/>
  <c r="Q610" i="11" l="1"/>
  <c r="J610" i="11"/>
  <c r="G610" i="11"/>
  <c r="H610" i="11"/>
  <c r="L610" i="11" l="1"/>
  <c r="M610" i="11" s="1"/>
  <c r="N610" i="11" s="1"/>
  <c r="O610" i="11" s="1"/>
  <c r="P610" i="11" l="1"/>
  <c r="D611" i="11" s="1"/>
  <c r="C611" i="11"/>
  <c r="B611" i="11" l="1"/>
  <c r="E611" i="11"/>
  <c r="F611" i="11"/>
  <c r="I611" i="11"/>
  <c r="Q611" i="11" l="1"/>
  <c r="J611" i="11"/>
  <c r="G611" i="11"/>
  <c r="H611" i="11"/>
  <c r="L611" i="11" l="1"/>
  <c r="M611" i="11" s="1"/>
  <c r="N611" i="11" s="1"/>
  <c r="O611" i="11" s="1"/>
  <c r="P611" i="11" l="1"/>
  <c r="D612" i="11" s="1"/>
  <c r="C612" i="11"/>
  <c r="B612" i="11" l="1"/>
  <c r="E612" i="11"/>
  <c r="F612" i="11"/>
  <c r="I612" i="11"/>
  <c r="J612" i="11" l="1"/>
  <c r="Q612" i="11"/>
  <c r="G612" i="11"/>
  <c r="H612" i="11"/>
  <c r="L612" i="11" l="1"/>
  <c r="M612" i="11" s="1"/>
  <c r="N612" i="11" s="1"/>
  <c r="O612" i="11" s="1"/>
  <c r="P612" i="11" l="1"/>
  <c r="D613" i="11" s="1"/>
  <c r="C613" i="11"/>
  <c r="B613" i="11" l="1"/>
  <c r="E613" i="11"/>
  <c r="F613" i="11"/>
  <c r="I613" i="11"/>
  <c r="Q613" i="11" l="1"/>
  <c r="J613" i="11"/>
  <c r="G613" i="11"/>
  <c r="H613" i="11"/>
  <c r="L613" i="11" l="1"/>
  <c r="M613" i="11" s="1"/>
  <c r="N613" i="11" s="1"/>
  <c r="O613" i="11" s="1"/>
  <c r="P613" i="11" l="1"/>
  <c r="D614" i="11" s="1"/>
  <c r="C614" i="11"/>
  <c r="B614" i="11" l="1"/>
  <c r="E614" i="11"/>
  <c r="F614" i="11"/>
  <c r="I614" i="11"/>
  <c r="J614" i="11" l="1"/>
  <c r="Q614" i="11"/>
  <c r="G614" i="11"/>
  <c r="H614" i="11"/>
  <c r="L614" i="11" l="1"/>
  <c r="M614" i="11" s="1"/>
  <c r="N614" i="11" s="1"/>
  <c r="O614" i="11" s="1"/>
  <c r="P614" i="11" l="1"/>
  <c r="D615" i="11" s="1"/>
  <c r="C615" i="11"/>
  <c r="B615" i="11" l="1"/>
  <c r="E615" i="11"/>
  <c r="F615" i="11"/>
  <c r="I615" i="11"/>
  <c r="J615" i="11" l="1"/>
  <c r="Q615" i="11"/>
  <c r="G615" i="11"/>
  <c r="H615" i="11"/>
  <c r="L615" i="11" l="1"/>
  <c r="M615" i="11" s="1"/>
  <c r="N615" i="11" s="1"/>
  <c r="O615" i="11" s="1"/>
  <c r="P615" i="11" l="1"/>
  <c r="D616" i="11" s="1"/>
  <c r="C616" i="11"/>
  <c r="E616" i="11" l="1"/>
  <c r="B616" i="11"/>
  <c r="F616" i="11"/>
  <c r="I616" i="11"/>
  <c r="Q616" i="11" l="1"/>
  <c r="J616" i="11"/>
  <c r="G616" i="11"/>
  <c r="H616" i="11"/>
  <c r="L616" i="11" l="1"/>
  <c r="M616" i="11" s="1"/>
  <c r="N616" i="11" s="1"/>
  <c r="O616" i="11" s="1"/>
  <c r="P616" i="11" l="1"/>
  <c r="D617" i="11" s="1"/>
  <c r="C617" i="11"/>
  <c r="E617" i="11" l="1"/>
  <c r="B617" i="11"/>
  <c r="F617" i="11"/>
  <c r="I617" i="11"/>
  <c r="J617" i="11" l="1"/>
  <c r="Q617" i="11"/>
  <c r="G617" i="11"/>
  <c r="H617" i="11"/>
  <c r="L617" i="11" l="1"/>
  <c r="M617" i="11" s="1"/>
  <c r="N617" i="11" s="1"/>
  <c r="O617" i="11" s="1"/>
  <c r="P617" i="11" l="1"/>
  <c r="D618" i="11" s="1"/>
  <c r="C618" i="11"/>
  <c r="B618" i="11" l="1"/>
  <c r="E618" i="11"/>
  <c r="F618" i="11"/>
  <c r="I618" i="11"/>
  <c r="Q618" i="11" l="1"/>
  <c r="J618" i="11"/>
  <c r="G618" i="11"/>
  <c r="H618" i="11"/>
  <c r="L618" i="11" l="1"/>
  <c r="M618" i="11" s="1"/>
  <c r="N618" i="11" s="1"/>
  <c r="O618" i="11" s="1"/>
  <c r="P618" i="11" l="1"/>
  <c r="D619" i="11" s="1"/>
  <c r="C619" i="11"/>
  <c r="E619" i="11" l="1"/>
  <c r="B619" i="11"/>
  <c r="F619" i="11"/>
  <c r="I619" i="11"/>
  <c r="J619" i="11" l="1"/>
  <c r="Q619" i="11"/>
  <c r="G619" i="11"/>
  <c r="H619" i="11"/>
  <c r="L619" i="11" l="1"/>
  <c r="M619" i="11" s="1"/>
  <c r="N619" i="11" s="1"/>
  <c r="O619" i="11" s="1"/>
  <c r="P619" i="11" l="1"/>
  <c r="D620" i="11" s="1"/>
  <c r="C620" i="11"/>
  <c r="E620" i="11" l="1"/>
  <c r="B620" i="11"/>
  <c r="F620" i="11"/>
  <c r="I620" i="11"/>
  <c r="Q620" i="11" l="1"/>
  <c r="J620" i="11"/>
  <c r="G620" i="11"/>
  <c r="H620" i="11"/>
  <c r="L620" i="11" l="1"/>
  <c r="M620" i="11" s="1"/>
  <c r="N620" i="11" s="1"/>
  <c r="O620" i="11" s="1"/>
  <c r="P620" i="11" l="1"/>
  <c r="D621" i="11" s="1"/>
  <c r="C621" i="11"/>
  <c r="B621" i="11" l="1"/>
  <c r="E621" i="11"/>
  <c r="F621" i="11"/>
  <c r="I621" i="11"/>
  <c r="J621" i="11" l="1"/>
  <c r="Q621" i="11"/>
  <c r="G621" i="11"/>
  <c r="H621" i="11"/>
  <c r="L621" i="11" l="1"/>
  <c r="M621" i="11" s="1"/>
  <c r="N621" i="11" s="1"/>
  <c r="O621" i="11" s="1"/>
  <c r="P621" i="11" l="1"/>
  <c r="D622" i="11" s="1"/>
  <c r="C622" i="11"/>
  <c r="B622" i="11" l="1"/>
  <c r="E622" i="11"/>
  <c r="F622" i="11"/>
  <c r="I622" i="11"/>
  <c r="Q622" i="11" l="1"/>
  <c r="J622" i="11"/>
  <c r="G622" i="11"/>
  <c r="H622" i="11"/>
  <c r="L622" i="11" l="1"/>
  <c r="M622" i="11" s="1"/>
  <c r="N622" i="11" s="1"/>
  <c r="O622" i="11" s="1"/>
  <c r="P622" i="11" l="1"/>
  <c r="D623" i="11" s="1"/>
  <c r="C623" i="11"/>
  <c r="B623" i="11" l="1"/>
  <c r="E623" i="11"/>
  <c r="F623" i="11"/>
  <c r="I623" i="11"/>
  <c r="Q623" i="11" l="1"/>
  <c r="J623" i="11"/>
  <c r="G623" i="11"/>
  <c r="H623" i="11"/>
  <c r="L623" i="11" l="1"/>
  <c r="M623" i="11" s="1"/>
  <c r="N623" i="11" s="1"/>
  <c r="O623" i="11" s="1"/>
  <c r="P623" i="11" l="1"/>
  <c r="D624" i="11" s="1"/>
  <c r="C624" i="11"/>
  <c r="B624" i="11" l="1"/>
  <c r="E624" i="11"/>
  <c r="F624" i="11"/>
  <c r="I624" i="11"/>
  <c r="Q624" i="11" l="1"/>
  <c r="J624" i="11"/>
  <c r="G624" i="11"/>
  <c r="H624" i="11"/>
  <c r="L624" i="11" l="1"/>
  <c r="M624" i="11" s="1"/>
  <c r="N624" i="11" s="1"/>
  <c r="O624" i="11" s="1"/>
  <c r="P624" i="11" l="1"/>
  <c r="D625" i="11" s="1"/>
  <c r="C625" i="11"/>
  <c r="E625" i="11" l="1"/>
  <c r="B625" i="11"/>
  <c r="F625" i="11"/>
  <c r="I625" i="11"/>
  <c r="J625" i="11" l="1"/>
  <c r="Q625" i="11"/>
  <c r="G625" i="11"/>
  <c r="H625" i="11"/>
  <c r="L625" i="11" l="1"/>
  <c r="M625" i="11" s="1"/>
  <c r="N625" i="11" s="1"/>
  <c r="O625" i="11" s="1"/>
  <c r="P625" i="11" l="1"/>
  <c r="D626" i="11" s="1"/>
  <c r="C626" i="11"/>
  <c r="E626" i="11" l="1"/>
  <c r="B626" i="11"/>
  <c r="F626" i="11"/>
  <c r="I626" i="11"/>
  <c r="Q626" i="11" l="1"/>
  <c r="J626" i="11"/>
  <c r="G626" i="11"/>
  <c r="H626" i="11"/>
  <c r="L626" i="11" l="1"/>
  <c r="M626" i="11" s="1"/>
  <c r="N626" i="11" s="1"/>
  <c r="O626" i="11" s="1"/>
  <c r="P626" i="11" l="1"/>
  <c r="D627" i="11" s="1"/>
  <c r="C627" i="11"/>
  <c r="B627" i="11" l="1"/>
  <c r="E627" i="11"/>
  <c r="F627" i="11"/>
  <c r="I627" i="11"/>
  <c r="J627" i="11" l="1"/>
  <c r="Q627" i="11"/>
  <c r="G627" i="11"/>
  <c r="H627" i="11"/>
  <c r="L627" i="11" l="1"/>
  <c r="M627" i="11" s="1"/>
  <c r="N627" i="11" s="1"/>
  <c r="O627" i="11" s="1"/>
  <c r="P627" i="11" l="1"/>
  <c r="D628" i="11" s="1"/>
  <c r="C628" i="11"/>
  <c r="B628" i="11" l="1"/>
  <c r="E628" i="11"/>
  <c r="F628" i="11"/>
  <c r="I628" i="11"/>
  <c r="J628" i="11" l="1"/>
  <c r="Q628" i="11"/>
  <c r="G628" i="11"/>
  <c r="H628" i="11"/>
  <c r="L628" i="11" l="1"/>
  <c r="M628" i="11" s="1"/>
  <c r="N628" i="11" s="1"/>
  <c r="O628" i="11" s="1"/>
  <c r="P628" i="11" l="1"/>
  <c r="D629" i="11" s="1"/>
  <c r="C629" i="11"/>
  <c r="E629" i="11" l="1"/>
  <c r="B629" i="11"/>
  <c r="F629" i="11"/>
  <c r="I629" i="11"/>
  <c r="J629" i="11" l="1"/>
  <c r="Q629" i="11"/>
  <c r="G629" i="11"/>
  <c r="H629" i="11"/>
  <c r="L629" i="11" l="1"/>
  <c r="M629" i="11" s="1"/>
  <c r="N629" i="11" s="1"/>
  <c r="O629" i="11" s="1"/>
  <c r="P629" i="11" l="1"/>
  <c r="D630" i="11" s="1"/>
  <c r="C630" i="11"/>
  <c r="E630" i="11" l="1"/>
  <c r="B630" i="11"/>
  <c r="F630" i="11"/>
  <c r="I630" i="11"/>
  <c r="J630" i="11" l="1"/>
  <c r="Q630" i="11"/>
  <c r="G630" i="11"/>
  <c r="H630" i="11"/>
  <c r="L630" i="11" l="1"/>
  <c r="M630" i="11" s="1"/>
  <c r="N630" i="11" s="1"/>
  <c r="O630" i="11" s="1"/>
  <c r="P630" i="11" l="1"/>
  <c r="D631" i="11" s="1"/>
  <c r="C631" i="11"/>
  <c r="B631" i="11" l="1"/>
  <c r="E631" i="11"/>
  <c r="F631" i="11"/>
  <c r="I631" i="11"/>
  <c r="Q631" i="11" l="1"/>
  <c r="J631" i="11"/>
  <c r="G631" i="11"/>
  <c r="H631" i="11"/>
  <c r="L631" i="11" l="1"/>
  <c r="M631" i="11" s="1"/>
  <c r="N631" i="11" s="1"/>
  <c r="O631" i="11" s="1"/>
  <c r="P631" i="11" l="1"/>
  <c r="D632" i="11" s="1"/>
  <c r="C632" i="11"/>
  <c r="E632" i="11" l="1"/>
  <c r="B632" i="11"/>
  <c r="F632" i="11"/>
  <c r="I632" i="11"/>
  <c r="Q632" i="11" l="1"/>
  <c r="J632" i="11"/>
  <c r="G632" i="11"/>
  <c r="H632" i="11"/>
  <c r="L632" i="11" l="1"/>
  <c r="M632" i="11" s="1"/>
  <c r="N632" i="11" s="1"/>
  <c r="O632" i="11" s="1"/>
  <c r="P632" i="11" l="1"/>
  <c r="D633" i="11" s="1"/>
  <c r="C633" i="11"/>
  <c r="B633" i="11" l="1"/>
  <c r="E633" i="11"/>
  <c r="F633" i="11"/>
  <c r="I633" i="11"/>
  <c r="J633" i="11" l="1"/>
  <c r="Q633" i="11"/>
  <c r="G633" i="11"/>
  <c r="H633" i="11"/>
  <c r="L633" i="11" l="1"/>
  <c r="M633" i="11" s="1"/>
  <c r="N633" i="11" s="1"/>
  <c r="O633" i="11" s="1"/>
  <c r="P633" i="11" l="1"/>
  <c r="D634" i="11" s="1"/>
  <c r="C634" i="11"/>
  <c r="B634" i="11" l="1"/>
  <c r="E634" i="11"/>
  <c r="F634" i="11"/>
  <c r="I634" i="11"/>
  <c r="Q634" i="11" l="1"/>
  <c r="J634" i="11"/>
  <c r="G634" i="11"/>
  <c r="H634" i="11"/>
  <c r="L634" i="11" l="1"/>
  <c r="M634" i="11" s="1"/>
  <c r="N634" i="11" s="1"/>
  <c r="O634" i="11" s="1"/>
  <c r="P634" i="11" l="1"/>
  <c r="D635" i="11" s="1"/>
  <c r="C635" i="11"/>
  <c r="B635" i="11" l="1"/>
  <c r="E635" i="11"/>
  <c r="F635" i="11"/>
  <c r="I635" i="11"/>
  <c r="J635" i="11" l="1"/>
  <c r="Q635" i="11"/>
  <c r="G635" i="11"/>
  <c r="H635" i="11"/>
  <c r="L635" i="11" l="1"/>
  <c r="M635" i="11" s="1"/>
  <c r="N635" i="11" s="1"/>
  <c r="O635" i="11" s="1"/>
  <c r="P635" i="11" l="1"/>
  <c r="D636" i="11" s="1"/>
  <c r="C636" i="11"/>
  <c r="E636" i="11" l="1"/>
  <c r="B636" i="11"/>
  <c r="F636" i="11"/>
  <c r="I636" i="11"/>
  <c r="J636" i="11" l="1"/>
  <c r="Q636" i="11"/>
  <c r="G636" i="11"/>
  <c r="H636" i="11"/>
  <c r="L636" i="11" l="1"/>
  <c r="M636" i="11" s="1"/>
  <c r="N636" i="11" s="1"/>
  <c r="O636" i="11" s="1"/>
  <c r="P636" i="11" l="1"/>
  <c r="D637" i="11" s="1"/>
  <c r="C637" i="11"/>
  <c r="E637" i="11" l="1"/>
  <c r="B637" i="11"/>
  <c r="F637" i="11"/>
  <c r="I637" i="11"/>
  <c r="J637" i="11" l="1"/>
  <c r="Q637" i="11"/>
  <c r="G637" i="11"/>
  <c r="H637" i="11"/>
  <c r="L637" i="11" l="1"/>
  <c r="M637" i="11" s="1"/>
  <c r="N637" i="11" s="1"/>
  <c r="O637" i="11" s="1"/>
  <c r="P637" i="11" l="1"/>
  <c r="D638" i="11" s="1"/>
  <c r="C638" i="11"/>
  <c r="B638" i="11" l="1"/>
  <c r="E638" i="11"/>
  <c r="F638" i="11"/>
  <c r="I638" i="11"/>
  <c r="J638" i="11" l="1"/>
  <c r="Q638" i="11"/>
  <c r="G638" i="11"/>
  <c r="H638" i="11"/>
  <c r="L638" i="11" l="1"/>
  <c r="M638" i="11" s="1"/>
  <c r="N638" i="11" s="1"/>
  <c r="O638" i="11" s="1"/>
  <c r="P638" i="11" l="1"/>
  <c r="D639" i="11" s="1"/>
  <c r="C639" i="11"/>
  <c r="B639" i="11" l="1"/>
  <c r="E639" i="11"/>
  <c r="F639" i="11"/>
  <c r="I639" i="11"/>
  <c r="J639" i="11" l="1"/>
  <c r="Q639" i="11"/>
  <c r="G639" i="11"/>
  <c r="H639" i="11"/>
  <c r="L639" i="11" l="1"/>
  <c r="M639" i="11" s="1"/>
  <c r="N639" i="11" s="1"/>
  <c r="O639" i="11" s="1"/>
  <c r="P639" i="11" l="1"/>
  <c r="D640" i="11" s="1"/>
  <c r="C640" i="11"/>
  <c r="E640" i="11" l="1"/>
  <c r="B640" i="11"/>
  <c r="F640" i="11"/>
  <c r="I640" i="11"/>
  <c r="J640" i="11" l="1"/>
  <c r="Q640" i="11"/>
  <c r="G640" i="11"/>
  <c r="H640" i="11"/>
  <c r="L640" i="11" l="1"/>
  <c r="M640" i="11" s="1"/>
  <c r="N640" i="11" s="1"/>
  <c r="O640" i="11" s="1"/>
  <c r="P640" i="11" l="1"/>
  <c r="D641" i="11" s="1"/>
  <c r="C641" i="11"/>
  <c r="E641" i="11" l="1"/>
  <c r="B641" i="11"/>
  <c r="F641" i="11"/>
  <c r="I641" i="11"/>
  <c r="Q641" i="11" l="1"/>
  <c r="J641" i="11"/>
  <c r="G641" i="11"/>
  <c r="H641" i="11"/>
  <c r="L641" i="11" l="1"/>
  <c r="M641" i="11" s="1"/>
  <c r="N641" i="11" s="1"/>
  <c r="O641" i="11" s="1"/>
  <c r="P641" i="11" l="1"/>
  <c r="D642" i="11" s="1"/>
  <c r="C642" i="11"/>
  <c r="E642" i="11" l="1"/>
  <c r="B642" i="11"/>
  <c r="F642" i="11"/>
  <c r="I642" i="11"/>
  <c r="J642" i="11" l="1"/>
  <c r="Q642" i="11"/>
  <c r="G642" i="11"/>
  <c r="H642" i="11"/>
  <c r="L642" i="11" l="1"/>
  <c r="M642" i="11" s="1"/>
  <c r="N642" i="11" s="1"/>
  <c r="O642" i="11" s="1"/>
  <c r="P642" i="11" l="1"/>
  <c r="D643" i="11" s="1"/>
  <c r="C643" i="11"/>
  <c r="B643" i="11" l="1"/>
  <c r="E643" i="11"/>
  <c r="F643" i="11"/>
  <c r="I643" i="11"/>
  <c r="Q643" i="11" l="1"/>
  <c r="J643" i="11"/>
  <c r="G643" i="11"/>
  <c r="H643" i="11"/>
  <c r="L643" i="11" l="1"/>
  <c r="M643" i="11" s="1"/>
  <c r="N643" i="11" s="1"/>
  <c r="O643" i="11" s="1"/>
  <c r="P643" i="11" l="1"/>
  <c r="D644" i="11" s="1"/>
  <c r="C644" i="11"/>
  <c r="E644" i="11" l="1"/>
  <c r="B644" i="11"/>
  <c r="F644" i="11"/>
  <c r="I644" i="11"/>
  <c r="J644" i="11" l="1"/>
  <c r="Q644" i="11"/>
  <c r="G644" i="11"/>
  <c r="H644" i="11"/>
  <c r="L644" i="11" l="1"/>
  <c r="M644" i="11" s="1"/>
  <c r="N644" i="11" s="1"/>
  <c r="O644" i="11" s="1"/>
  <c r="P644" i="11" l="1"/>
  <c r="D645" i="11" s="1"/>
  <c r="C645" i="11"/>
  <c r="B645" i="11" l="1"/>
  <c r="E645" i="11"/>
  <c r="F645" i="11"/>
  <c r="I645" i="11"/>
  <c r="J645" i="11" l="1"/>
  <c r="Q645" i="11"/>
  <c r="G645" i="11"/>
  <c r="H645" i="11"/>
  <c r="L645" i="11" l="1"/>
  <c r="M645" i="11" s="1"/>
  <c r="N645" i="11" s="1"/>
  <c r="O645" i="11" s="1"/>
  <c r="P645" i="11" l="1"/>
  <c r="D646" i="11" s="1"/>
  <c r="C646" i="11"/>
  <c r="E646" i="11" l="1"/>
  <c r="B646" i="11"/>
  <c r="F646" i="11"/>
  <c r="I646" i="11"/>
  <c r="Q646" i="11" l="1"/>
  <c r="J646" i="11"/>
  <c r="G646" i="11"/>
  <c r="H646" i="11"/>
  <c r="L646" i="11" l="1"/>
  <c r="M646" i="11" s="1"/>
  <c r="N646" i="11" s="1"/>
  <c r="O646" i="11" s="1"/>
  <c r="P646" i="11" l="1"/>
  <c r="D647" i="11" s="1"/>
  <c r="C647" i="11"/>
  <c r="I647" i="11"/>
  <c r="Q647" i="11" l="1"/>
  <c r="J647" i="11"/>
  <c r="B647" i="11"/>
  <c r="E647" i="11"/>
  <c r="F647" i="11"/>
  <c r="G647" i="11" l="1"/>
  <c r="H647" i="11"/>
  <c r="L647" i="11" l="1"/>
  <c r="M647" i="11" s="1"/>
  <c r="N647" i="11" s="1"/>
  <c r="O647" i="11" s="1"/>
  <c r="P647" i="11" l="1"/>
  <c r="D648" i="11" s="1"/>
  <c r="C648" i="11"/>
  <c r="I648" i="11"/>
  <c r="J648" i="11" l="1"/>
  <c r="Q648" i="11"/>
  <c r="B648" i="11"/>
  <c r="E648" i="11"/>
  <c r="F648" i="11"/>
  <c r="G648" i="11" l="1"/>
  <c r="H648" i="11"/>
  <c r="L648" i="11" l="1"/>
  <c r="M648" i="11" s="1"/>
  <c r="N648" i="11" s="1"/>
  <c r="O648" i="11" s="1"/>
  <c r="P648" i="11" l="1"/>
  <c r="D649" i="11" s="1"/>
  <c r="C649" i="11"/>
  <c r="I649" i="11"/>
  <c r="Q649" i="11" l="1"/>
  <c r="J649" i="11"/>
  <c r="B649" i="11"/>
  <c r="E649" i="11"/>
  <c r="F649" i="11"/>
  <c r="G649" i="11" l="1"/>
  <c r="H649" i="11"/>
  <c r="L649" i="11" l="1"/>
  <c r="M649" i="11" s="1"/>
  <c r="N649" i="11" s="1"/>
  <c r="O649" i="11" s="1"/>
  <c r="P649" i="11" l="1"/>
  <c r="D650" i="11" s="1"/>
  <c r="C650" i="11"/>
  <c r="I650" i="11"/>
  <c r="Q650" i="11" l="1"/>
  <c r="J650" i="11"/>
  <c r="E650" i="11"/>
  <c r="B650" i="11"/>
  <c r="F650" i="11"/>
  <c r="G650" i="11" l="1"/>
  <c r="H650" i="11"/>
  <c r="L650" i="11" l="1"/>
  <c r="M650" i="11" s="1"/>
  <c r="N650" i="11" s="1"/>
  <c r="O650" i="11" s="1"/>
  <c r="P650" i="11" l="1"/>
  <c r="D651" i="11" s="1"/>
  <c r="C651" i="11"/>
  <c r="I651" i="11"/>
  <c r="Q651" i="11" l="1"/>
  <c r="J651" i="11"/>
  <c r="B651" i="11"/>
  <c r="E651" i="11"/>
  <c r="F651" i="11"/>
  <c r="G651" i="11" l="1"/>
  <c r="H651" i="11"/>
  <c r="L651" i="11" l="1"/>
  <c r="M651" i="11" s="1"/>
  <c r="N651" i="11" s="1"/>
  <c r="O651" i="11" s="1"/>
  <c r="P651" i="11" l="1"/>
  <c r="D652" i="11" s="1"/>
  <c r="C652" i="11"/>
  <c r="I652" i="11"/>
  <c r="Q652" i="11" l="1"/>
  <c r="J652" i="11"/>
  <c r="E652" i="11"/>
  <c r="B652" i="11"/>
  <c r="F652" i="11"/>
  <c r="G652" i="11" l="1"/>
  <c r="H652" i="11"/>
  <c r="L652" i="11" l="1"/>
  <c r="M652" i="11" s="1"/>
  <c r="N652" i="11" s="1"/>
  <c r="O652" i="11" s="1"/>
  <c r="P652" i="11" l="1"/>
  <c r="D653" i="11" s="1"/>
  <c r="C653" i="11"/>
  <c r="I653" i="11"/>
  <c r="Q653" i="11" l="1"/>
  <c r="J653" i="11"/>
  <c r="E653" i="11"/>
  <c r="B653" i="11"/>
  <c r="F653" i="11"/>
  <c r="G653" i="11" l="1"/>
  <c r="H653" i="11"/>
  <c r="L653" i="11" l="1"/>
  <c r="M653" i="11" s="1"/>
  <c r="N653" i="11" s="1"/>
  <c r="O653" i="11" s="1"/>
  <c r="P653" i="11" l="1"/>
  <c r="D654" i="11" s="1"/>
  <c r="C654" i="11"/>
  <c r="I654" i="11"/>
  <c r="Q654" i="11" l="1"/>
  <c r="J654" i="11"/>
  <c r="B654" i="11"/>
  <c r="E654" i="11"/>
  <c r="F654" i="11"/>
  <c r="G654" i="11" l="1"/>
  <c r="H654" i="11"/>
  <c r="L654" i="11" l="1"/>
  <c r="M654" i="11" s="1"/>
  <c r="N654" i="11" s="1"/>
  <c r="O654" i="11" s="1"/>
  <c r="P654" i="11" l="1"/>
  <c r="D655" i="11" s="1"/>
  <c r="C655" i="11"/>
  <c r="I655" i="11"/>
  <c r="J655" i="11" l="1"/>
  <c r="Q655" i="11"/>
  <c r="E655" i="11"/>
  <c r="B655" i="11"/>
  <c r="F655" i="11"/>
  <c r="G655" i="11" l="1"/>
  <c r="H655" i="11"/>
  <c r="L655" i="11" l="1"/>
  <c r="M655" i="11" s="1"/>
  <c r="N655" i="11" s="1"/>
  <c r="O655" i="11" s="1"/>
  <c r="P655" i="11" l="1"/>
  <c r="D656" i="11" s="1"/>
  <c r="C656" i="11"/>
  <c r="I656" i="11"/>
  <c r="J656" i="11" l="1"/>
  <c r="Q656" i="11"/>
  <c r="B656" i="11"/>
  <c r="E656" i="11"/>
  <c r="F656" i="11"/>
  <c r="G656" i="11" l="1"/>
  <c r="H656" i="11"/>
  <c r="L656" i="11" l="1"/>
  <c r="M656" i="11" s="1"/>
  <c r="N656" i="11" s="1"/>
  <c r="O656" i="11" s="1"/>
  <c r="P656" i="11" l="1"/>
  <c r="D657" i="11" s="1"/>
  <c r="C657" i="11"/>
  <c r="I657" i="11"/>
  <c r="Q657" i="11" l="1"/>
  <c r="J657" i="11"/>
  <c r="E657" i="11"/>
  <c r="B657" i="11"/>
  <c r="F657" i="11"/>
  <c r="G657" i="11" l="1"/>
  <c r="H657" i="11"/>
  <c r="L657" i="11" l="1"/>
  <c r="M657" i="11" s="1"/>
  <c r="N657" i="11" s="1"/>
  <c r="O657" i="11" s="1"/>
  <c r="P657" i="11" l="1"/>
  <c r="D658" i="11" s="1"/>
  <c r="C658" i="11"/>
  <c r="I658" i="11"/>
  <c r="J658" i="11" l="1"/>
  <c r="Q658" i="11"/>
  <c r="B658" i="11"/>
  <c r="E658" i="11"/>
  <c r="F658" i="11"/>
  <c r="G658" i="11" l="1"/>
  <c r="H658" i="11"/>
  <c r="L658" i="11" l="1"/>
  <c r="M658" i="11" s="1"/>
  <c r="N658" i="11" s="1"/>
  <c r="O658" i="11" s="1"/>
  <c r="P658" i="11" l="1"/>
  <c r="D659" i="11" s="1"/>
  <c r="C659" i="11"/>
  <c r="I659" i="11"/>
  <c r="Q659" i="11" l="1"/>
  <c r="J659" i="11"/>
  <c r="E659" i="11"/>
  <c r="B659" i="11"/>
  <c r="F659" i="11"/>
  <c r="G659" i="11" l="1"/>
  <c r="H659" i="11"/>
  <c r="L659" i="11" l="1"/>
  <c r="M659" i="11" s="1"/>
  <c r="N659" i="11" s="1"/>
  <c r="O659" i="11" s="1"/>
  <c r="P659" i="11" l="1"/>
  <c r="D660" i="11" s="1"/>
  <c r="C660" i="11"/>
  <c r="I660" i="11"/>
  <c r="J660" i="11" l="1"/>
  <c r="Q660" i="11"/>
  <c r="E660" i="11"/>
  <c r="B660" i="11"/>
  <c r="F660" i="11"/>
  <c r="G660" i="11" l="1"/>
  <c r="H660" i="11"/>
  <c r="L660" i="11" l="1"/>
  <c r="M660" i="11" s="1"/>
  <c r="N660" i="11" s="1"/>
  <c r="O660" i="11" s="1"/>
  <c r="P660" i="11" l="1"/>
  <c r="D661" i="11" s="1"/>
  <c r="C661" i="11"/>
  <c r="I661" i="11"/>
  <c r="Q661" i="11" l="1"/>
  <c r="J661" i="11"/>
  <c r="B661" i="11"/>
  <c r="E661" i="11"/>
  <c r="F661" i="11"/>
  <c r="G661" i="11" l="1"/>
  <c r="H661" i="11"/>
  <c r="L661" i="11" l="1"/>
  <c r="M661" i="11" s="1"/>
  <c r="N661" i="11" s="1"/>
  <c r="O661" i="11" s="1"/>
  <c r="P661" i="11" l="1"/>
  <c r="D662" i="11" s="1"/>
  <c r="C662" i="11"/>
  <c r="I662" i="11"/>
  <c r="J662" i="11" l="1"/>
  <c r="Q662" i="11"/>
  <c r="B662" i="11"/>
  <c r="E662" i="11"/>
  <c r="F662" i="11"/>
  <c r="G662" i="11" l="1"/>
  <c r="H662" i="11"/>
  <c r="L662" i="11" l="1"/>
  <c r="M662" i="11" s="1"/>
  <c r="N662" i="11" s="1"/>
  <c r="O662" i="11" s="1"/>
  <c r="P662" i="11" l="1"/>
  <c r="D663" i="11" s="1"/>
  <c r="C663" i="11"/>
  <c r="I663" i="11"/>
  <c r="Q663" i="11" l="1"/>
  <c r="J663" i="11"/>
  <c r="E663" i="11"/>
  <c r="B663" i="11"/>
  <c r="F663" i="11"/>
  <c r="G663" i="11" l="1"/>
  <c r="H663" i="11"/>
  <c r="L663" i="11" l="1"/>
  <c r="M663" i="11" s="1"/>
  <c r="N663" i="11" s="1"/>
  <c r="O663" i="11" s="1"/>
  <c r="P663" i="11" l="1"/>
  <c r="D664" i="11" s="1"/>
  <c r="C664" i="11"/>
  <c r="I664" i="11"/>
  <c r="Q664" i="11" l="1"/>
  <c r="J664" i="11"/>
  <c r="B664" i="11"/>
  <c r="E664" i="11"/>
  <c r="F664" i="11"/>
  <c r="G664" i="11" l="1"/>
  <c r="H664" i="11"/>
  <c r="L664" i="11" l="1"/>
  <c r="M664" i="11" s="1"/>
  <c r="N664" i="11" s="1"/>
  <c r="O664" i="11" s="1"/>
  <c r="P664" i="11" l="1"/>
  <c r="D665" i="11" s="1"/>
  <c r="C665" i="11"/>
  <c r="I665" i="11"/>
  <c r="Q665" i="11" l="1"/>
  <c r="J665" i="11"/>
  <c r="E665" i="11"/>
  <c r="B665" i="11"/>
  <c r="F665" i="11"/>
  <c r="G665" i="11" l="1"/>
  <c r="H665" i="11"/>
  <c r="L665" i="11" l="1"/>
  <c r="M665" i="11" s="1"/>
  <c r="N665" i="11" s="1"/>
  <c r="O665" i="11" s="1"/>
  <c r="P665" i="11" l="1"/>
  <c r="D666" i="11" s="1"/>
  <c r="C666" i="11"/>
  <c r="I666" i="11"/>
  <c r="J666" i="11" l="1"/>
  <c r="Q666" i="11"/>
  <c r="B666" i="11"/>
  <c r="E666" i="11"/>
  <c r="F666" i="11"/>
  <c r="G666" i="11" l="1"/>
  <c r="H666" i="11"/>
  <c r="L666" i="11" l="1"/>
  <c r="M666" i="11" s="1"/>
  <c r="N666" i="11" s="1"/>
  <c r="O666" i="11" s="1"/>
  <c r="P666" i="11" l="1"/>
  <c r="D667" i="11" s="1"/>
  <c r="C667" i="11"/>
  <c r="I667" i="11"/>
  <c r="J667" i="11" l="1"/>
  <c r="Q667" i="11"/>
  <c r="B667" i="11"/>
  <c r="E667" i="11"/>
  <c r="F667" i="11"/>
  <c r="G667" i="11" l="1"/>
  <c r="H667" i="11"/>
  <c r="L667" i="11" l="1"/>
  <c r="M667" i="11" s="1"/>
  <c r="N667" i="11" s="1"/>
  <c r="O667" i="11" s="1"/>
  <c r="P667" i="11" l="1"/>
  <c r="D668" i="11" s="1"/>
  <c r="C668" i="11"/>
  <c r="I668" i="11"/>
  <c r="Q668" i="11" l="1"/>
  <c r="J668" i="11"/>
  <c r="B668" i="11"/>
  <c r="E668" i="11"/>
  <c r="F668" i="11"/>
  <c r="G668" i="11" l="1"/>
  <c r="H668" i="11"/>
  <c r="L668" i="11" l="1"/>
  <c r="M668" i="11" s="1"/>
  <c r="N668" i="11" s="1"/>
  <c r="O668" i="11" s="1"/>
  <c r="P668" i="11" l="1"/>
  <c r="D669" i="11" s="1"/>
  <c r="C669" i="11"/>
  <c r="I669" i="11"/>
  <c r="Q669" i="11" l="1"/>
  <c r="J669" i="11"/>
  <c r="B669" i="11"/>
  <c r="E669" i="11"/>
  <c r="F669" i="11"/>
  <c r="G669" i="11" l="1"/>
  <c r="H669" i="11"/>
  <c r="L669" i="11" l="1"/>
  <c r="M669" i="11" s="1"/>
  <c r="N669" i="11" s="1"/>
  <c r="O669" i="11" s="1"/>
  <c r="P669" i="11" l="1"/>
  <c r="D670" i="11" s="1"/>
  <c r="C670" i="11"/>
  <c r="I670" i="11"/>
  <c r="Q670" i="11" l="1"/>
  <c r="J670" i="11"/>
  <c r="E670" i="11"/>
  <c r="B670" i="11"/>
  <c r="F670" i="11"/>
  <c r="G670" i="11" l="1"/>
  <c r="H670" i="11"/>
  <c r="L670" i="11" l="1"/>
  <c r="M670" i="11" s="1"/>
  <c r="N670" i="11" s="1"/>
  <c r="O670" i="11" s="1"/>
  <c r="P670" i="11" l="1"/>
  <c r="D671" i="11" s="1"/>
  <c r="C671" i="11"/>
  <c r="I671" i="11"/>
  <c r="J671" i="11" l="1"/>
  <c r="Q671" i="11"/>
  <c r="E671" i="11"/>
  <c r="B671" i="11"/>
  <c r="F671" i="11"/>
  <c r="G671" i="11" l="1"/>
  <c r="H671" i="11"/>
  <c r="L671" i="11" l="1"/>
  <c r="M671" i="11" s="1"/>
  <c r="N671" i="11" s="1"/>
  <c r="O671" i="11" s="1"/>
  <c r="P671" i="11" l="1"/>
  <c r="D672" i="11" s="1"/>
  <c r="C672" i="11"/>
  <c r="I672" i="11"/>
  <c r="J672" i="11" l="1"/>
  <c r="Q672" i="11"/>
  <c r="B672" i="11"/>
  <c r="E672" i="11"/>
  <c r="F672" i="11"/>
  <c r="G672" i="11" l="1"/>
  <c r="H672" i="11"/>
  <c r="L672" i="11" l="1"/>
  <c r="M672" i="11" s="1"/>
  <c r="N672" i="11" s="1"/>
  <c r="O672" i="11" s="1"/>
  <c r="P672" i="11" l="1"/>
  <c r="D673" i="11" s="1"/>
  <c r="C673" i="11"/>
  <c r="I673" i="11"/>
  <c r="J673" i="11" l="1"/>
  <c r="Q673" i="11"/>
  <c r="B673" i="11"/>
  <c r="E673" i="11"/>
  <c r="F673" i="11"/>
  <c r="G673" i="11" l="1"/>
  <c r="H673" i="11"/>
  <c r="L673" i="11" l="1"/>
  <c r="M673" i="11" s="1"/>
  <c r="N673" i="11" s="1"/>
  <c r="O673" i="11" s="1"/>
  <c r="P673" i="11" l="1"/>
  <c r="D674" i="11" s="1"/>
  <c r="C674" i="11"/>
  <c r="I674" i="11"/>
  <c r="J674" i="11" l="1"/>
  <c r="Q674" i="11"/>
  <c r="E674" i="11"/>
  <c r="B674" i="11"/>
  <c r="F674" i="11"/>
  <c r="G674" i="11" l="1"/>
  <c r="H674" i="11"/>
  <c r="L674" i="11" l="1"/>
  <c r="M674" i="11" s="1"/>
  <c r="N674" i="11" s="1"/>
  <c r="O674" i="11" s="1"/>
  <c r="P674" i="11" l="1"/>
  <c r="D675" i="11" s="1"/>
  <c r="C675" i="11"/>
  <c r="I675" i="11"/>
  <c r="Q675" i="11" l="1"/>
  <c r="J675" i="11"/>
  <c r="B675" i="11"/>
  <c r="E675" i="11"/>
  <c r="F675" i="11"/>
  <c r="G675" i="11" l="1"/>
  <c r="H675" i="11"/>
  <c r="L675" i="11" l="1"/>
  <c r="M675" i="11" s="1"/>
  <c r="N675" i="11" s="1"/>
  <c r="O675" i="11" s="1"/>
  <c r="P675" i="11" l="1"/>
  <c r="D676" i="11" s="1"/>
  <c r="C676" i="11"/>
  <c r="I676" i="11"/>
  <c r="J676" i="11" l="1"/>
  <c r="Q676" i="11"/>
  <c r="B676" i="11"/>
  <c r="E676" i="11"/>
  <c r="F676" i="11"/>
  <c r="G676" i="11" l="1"/>
  <c r="H676" i="11"/>
  <c r="L676" i="11" l="1"/>
  <c r="M676" i="11" s="1"/>
  <c r="N676" i="11" s="1"/>
  <c r="O676" i="11" s="1"/>
  <c r="P676" i="11" l="1"/>
  <c r="D677" i="11" s="1"/>
  <c r="C677" i="11"/>
  <c r="I677" i="11"/>
  <c r="J677" i="11" l="1"/>
  <c r="Q677" i="11"/>
  <c r="B677" i="11"/>
  <c r="E677" i="11"/>
  <c r="F677" i="11"/>
  <c r="G677" i="11" l="1"/>
  <c r="H677" i="11"/>
  <c r="L677" i="11" l="1"/>
  <c r="M677" i="11" s="1"/>
  <c r="N677" i="11" s="1"/>
  <c r="O677" i="11" s="1"/>
  <c r="P677" i="11" l="1"/>
  <c r="D678" i="11" s="1"/>
  <c r="C678" i="11"/>
  <c r="I678" i="11"/>
  <c r="Q678" i="11" l="1"/>
  <c r="J678" i="11"/>
  <c r="B678" i="11"/>
  <c r="E678" i="11"/>
  <c r="F678" i="11"/>
  <c r="G678" i="11" l="1"/>
  <c r="H678" i="11"/>
  <c r="L678" i="11" l="1"/>
  <c r="M678" i="11" s="1"/>
  <c r="N678" i="11" s="1"/>
  <c r="O678" i="11" s="1"/>
  <c r="P678" i="11" l="1"/>
  <c r="D679" i="11" s="1"/>
  <c r="C679" i="11"/>
  <c r="I679" i="11"/>
  <c r="J679" i="11" l="1"/>
  <c r="Q679" i="11"/>
  <c r="E679" i="11"/>
  <c r="B679" i="11"/>
  <c r="F679" i="11"/>
  <c r="G679" i="11" l="1"/>
  <c r="H679" i="11"/>
  <c r="L679" i="11" l="1"/>
  <c r="M679" i="11" s="1"/>
  <c r="N679" i="11" s="1"/>
  <c r="O679" i="11" s="1"/>
  <c r="P679" i="11" l="1"/>
  <c r="D680" i="11" s="1"/>
  <c r="C680" i="11"/>
  <c r="I680" i="11"/>
  <c r="J680" i="11" l="1"/>
  <c r="Q680" i="11"/>
  <c r="E680" i="11"/>
  <c r="B680" i="11"/>
  <c r="F680" i="11"/>
  <c r="G680" i="11" l="1"/>
  <c r="H680" i="11"/>
  <c r="L680" i="11" l="1"/>
  <c r="M680" i="11" s="1"/>
  <c r="N680" i="11" s="1"/>
  <c r="O680" i="11" s="1"/>
  <c r="P680" i="11" l="1"/>
  <c r="D681" i="11" s="1"/>
  <c r="C681" i="11"/>
  <c r="I681" i="11"/>
  <c r="Q681" i="11" l="1"/>
  <c r="J681" i="11"/>
  <c r="E681" i="11"/>
  <c r="B681" i="11"/>
  <c r="F681" i="11"/>
  <c r="G681" i="11" l="1"/>
  <c r="H681" i="11"/>
  <c r="L681" i="11" l="1"/>
  <c r="M681" i="11" s="1"/>
  <c r="N681" i="11" s="1"/>
  <c r="O681" i="11" s="1"/>
  <c r="P681" i="11" l="1"/>
  <c r="D682" i="11" s="1"/>
  <c r="C682" i="11"/>
  <c r="I682" i="11"/>
  <c r="J682" i="11" l="1"/>
  <c r="Q682" i="11"/>
  <c r="B682" i="11"/>
  <c r="E682" i="11"/>
  <c r="F682" i="11"/>
  <c r="G682" i="11" l="1"/>
  <c r="H682" i="11"/>
  <c r="L682" i="11" l="1"/>
  <c r="M682" i="11" s="1"/>
  <c r="N682" i="11" s="1"/>
  <c r="O682" i="11" s="1"/>
  <c r="P682" i="11" l="1"/>
  <c r="D683" i="11" s="1"/>
  <c r="C683" i="11"/>
  <c r="I683" i="11"/>
  <c r="Q683" i="11" l="1"/>
  <c r="J683" i="11"/>
  <c r="E683" i="11"/>
  <c r="B683" i="11"/>
  <c r="F683" i="11"/>
  <c r="G683" i="11" l="1"/>
  <c r="H683" i="11"/>
  <c r="L683" i="11" l="1"/>
  <c r="M683" i="11" s="1"/>
  <c r="N683" i="11" s="1"/>
  <c r="O683" i="11" s="1"/>
  <c r="P683" i="11" l="1"/>
  <c r="D684" i="11" s="1"/>
  <c r="C684" i="11"/>
  <c r="I684" i="11"/>
  <c r="Q684" i="11" l="1"/>
  <c r="J684" i="11"/>
  <c r="E684" i="11"/>
  <c r="B684" i="11"/>
  <c r="F684" i="11"/>
  <c r="G684" i="11" l="1"/>
  <c r="H684" i="11"/>
  <c r="L684" i="11" l="1"/>
  <c r="M684" i="11" s="1"/>
  <c r="N684" i="11" s="1"/>
  <c r="O684" i="11" s="1"/>
  <c r="P684" i="11" l="1"/>
  <c r="D685" i="11" s="1"/>
  <c r="C685" i="11"/>
  <c r="I685" i="11"/>
  <c r="Q685" i="11" l="1"/>
  <c r="J685" i="11"/>
  <c r="E685" i="11"/>
  <c r="B685" i="11"/>
  <c r="F685" i="11"/>
  <c r="G685" i="11" l="1"/>
  <c r="H685" i="11"/>
  <c r="L685" i="11" l="1"/>
  <c r="M685" i="11" s="1"/>
  <c r="N685" i="11" s="1"/>
  <c r="O685" i="11" s="1"/>
  <c r="P685" i="11" l="1"/>
  <c r="D686" i="11" s="1"/>
  <c r="C686" i="11"/>
  <c r="I686" i="11"/>
  <c r="Q686" i="11" l="1"/>
  <c r="J686" i="11"/>
  <c r="E686" i="11"/>
  <c r="B686" i="11"/>
  <c r="F686" i="11"/>
  <c r="G686" i="11" l="1"/>
  <c r="H686" i="11"/>
  <c r="L686" i="11" l="1"/>
  <c r="M686" i="11" s="1"/>
  <c r="N686" i="11" s="1"/>
  <c r="O686" i="11" s="1"/>
  <c r="P686" i="11" l="1"/>
  <c r="D687" i="11" s="1"/>
  <c r="C687" i="11"/>
  <c r="I687" i="11"/>
  <c r="Q687" i="11" l="1"/>
  <c r="J687" i="11"/>
  <c r="B687" i="11"/>
  <c r="E687" i="11"/>
  <c r="F687" i="11"/>
  <c r="G687" i="11" l="1"/>
  <c r="H687" i="11"/>
  <c r="L687" i="11" l="1"/>
  <c r="M687" i="11" s="1"/>
  <c r="N687" i="11" s="1"/>
  <c r="O687" i="11" s="1"/>
  <c r="P687" i="11" l="1"/>
  <c r="D688" i="11" s="1"/>
  <c r="C688" i="11"/>
  <c r="I688" i="11"/>
  <c r="Q688" i="11" l="1"/>
  <c r="J688" i="11"/>
  <c r="B688" i="11"/>
  <c r="E688" i="11"/>
  <c r="F688" i="11"/>
  <c r="G688" i="11" l="1"/>
  <c r="H688" i="11"/>
  <c r="L688" i="11" l="1"/>
  <c r="M688" i="11" s="1"/>
  <c r="N688" i="11" s="1"/>
  <c r="O688" i="11" s="1"/>
  <c r="P688" i="11" l="1"/>
  <c r="D689" i="11" s="1"/>
  <c r="C689" i="11"/>
  <c r="I689" i="11"/>
  <c r="Q689" i="11" l="1"/>
  <c r="J689" i="11"/>
  <c r="E689" i="11"/>
  <c r="B689" i="11"/>
  <c r="F689" i="11"/>
  <c r="G689" i="11" l="1"/>
  <c r="H689" i="11"/>
  <c r="L689" i="11" l="1"/>
  <c r="M689" i="11" s="1"/>
  <c r="N689" i="11" s="1"/>
  <c r="O689" i="11" s="1"/>
  <c r="P689" i="11" l="1"/>
  <c r="D690" i="11" s="1"/>
  <c r="C690" i="11"/>
  <c r="I690" i="11"/>
  <c r="J690" i="11" l="1"/>
  <c r="Q690" i="11"/>
  <c r="B690" i="11"/>
  <c r="E690" i="11"/>
  <c r="F690" i="11"/>
  <c r="G690" i="11" l="1"/>
  <c r="H690" i="11"/>
  <c r="L690" i="11" l="1"/>
  <c r="M690" i="11" s="1"/>
  <c r="N690" i="11" s="1"/>
  <c r="O690" i="11" s="1"/>
  <c r="P690" i="11" l="1"/>
  <c r="D691" i="11" s="1"/>
  <c r="C691" i="11"/>
  <c r="I691" i="11"/>
  <c r="Q691" i="11" l="1"/>
  <c r="J691" i="11"/>
  <c r="E691" i="11"/>
  <c r="B691" i="11"/>
  <c r="F691" i="11"/>
  <c r="G691" i="11" l="1"/>
  <c r="H691" i="11"/>
  <c r="L691" i="11" l="1"/>
  <c r="M691" i="11" s="1"/>
  <c r="N691" i="11" s="1"/>
  <c r="O691" i="11" s="1"/>
  <c r="P691" i="11" l="1"/>
  <c r="D692" i="11" s="1"/>
  <c r="C692" i="11"/>
  <c r="I692" i="11"/>
  <c r="J692" i="11" l="1"/>
  <c r="Q692" i="11"/>
  <c r="E692" i="11"/>
  <c r="B692" i="11"/>
  <c r="F692" i="11"/>
  <c r="G692" i="11" l="1"/>
  <c r="H692" i="11"/>
  <c r="L692" i="11" l="1"/>
  <c r="M692" i="11" s="1"/>
  <c r="N692" i="11" s="1"/>
  <c r="O692" i="11" s="1"/>
  <c r="P692" i="11" l="1"/>
  <c r="D693" i="11" s="1"/>
  <c r="C693" i="11"/>
  <c r="I693" i="11"/>
  <c r="J693" i="11" l="1"/>
  <c r="Q693" i="11"/>
  <c r="E693" i="11"/>
  <c r="B693" i="11"/>
  <c r="F693" i="11"/>
  <c r="G693" i="11" l="1"/>
  <c r="H693" i="11"/>
  <c r="L693" i="11" l="1"/>
  <c r="M693" i="11" s="1"/>
  <c r="N693" i="11" s="1"/>
  <c r="O693" i="11" s="1"/>
  <c r="P693" i="11" l="1"/>
  <c r="D694" i="11" s="1"/>
  <c r="C694" i="11"/>
  <c r="I694" i="11"/>
  <c r="J694" i="11" l="1"/>
  <c r="Q694" i="11"/>
  <c r="B694" i="11"/>
  <c r="E694" i="11"/>
  <c r="F694" i="11"/>
  <c r="G694" i="11" l="1"/>
  <c r="H694" i="11"/>
  <c r="L694" i="11" l="1"/>
  <c r="M694" i="11" s="1"/>
  <c r="N694" i="11" s="1"/>
  <c r="O694" i="11" s="1"/>
  <c r="P694" i="11" l="1"/>
  <c r="D695" i="11" s="1"/>
  <c r="C695" i="11"/>
  <c r="I695" i="11"/>
  <c r="J695" i="11" l="1"/>
  <c r="Q695" i="11"/>
  <c r="B695" i="11"/>
  <c r="E695" i="11"/>
  <c r="F695" i="11"/>
  <c r="G695" i="11" l="1"/>
  <c r="H695" i="11"/>
  <c r="L695" i="11" l="1"/>
  <c r="M695" i="11" s="1"/>
  <c r="N695" i="11" s="1"/>
  <c r="O695" i="11" s="1"/>
  <c r="P695" i="11" l="1"/>
  <c r="D696" i="11" s="1"/>
  <c r="C696" i="11"/>
  <c r="I696" i="11"/>
  <c r="J696" i="11" l="1"/>
  <c r="Q696" i="11"/>
  <c r="B696" i="11"/>
  <c r="E696" i="11"/>
  <c r="F696" i="11"/>
  <c r="G696" i="11" l="1"/>
  <c r="H696" i="11"/>
  <c r="L696" i="11" l="1"/>
  <c r="M696" i="11" s="1"/>
  <c r="N696" i="11" s="1"/>
  <c r="O696" i="11" s="1"/>
  <c r="P696" i="11" l="1"/>
  <c r="D697" i="11" s="1"/>
  <c r="C697" i="11"/>
  <c r="I697" i="11"/>
  <c r="Q697" i="11" l="1"/>
  <c r="J697" i="11"/>
  <c r="B697" i="11"/>
  <c r="E697" i="11"/>
  <c r="F697" i="11"/>
  <c r="G697" i="11" l="1"/>
  <c r="H697" i="11"/>
  <c r="L697" i="11" l="1"/>
  <c r="M697" i="11" s="1"/>
  <c r="N697" i="11" s="1"/>
  <c r="O697" i="11" s="1"/>
  <c r="P697" i="11" l="1"/>
  <c r="D698" i="11" s="1"/>
  <c r="C698" i="11"/>
  <c r="I698" i="11"/>
  <c r="Q698" i="11" l="1"/>
  <c r="J698" i="11"/>
  <c r="B698" i="11"/>
  <c r="E698" i="11"/>
  <c r="F698" i="11"/>
  <c r="G698" i="11" l="1"/>
  <c r="H698" i="11"/>
  <c r="L698" i="11" l="1"/>
  <c r="M698" i="11" s="1"/>
  <c r="N698" i="11" s="1"/>
  <c r="O698" i="11" s="1"/>
  <c r="P698" i="11" l="1"/>
  <c r="D699" i="11" s="1"/>
  <c r="C699" i="11"/>
  <c r="I699" i="11"/>
  <c r="Q699" i="11" l="1"/>
  <c r="J699" i="11"/>
  <c r="B699" i="11"/>
  <c r="E699" i="11"/>
  <c r="F699" i="11"/>
  <c r="G699" i="11" l="1"/>
  <c r="H699" i="11"/>
  <c r="L699" i="11" l="1"/>
  <c r="M699" i="11" s="1"/>
  <c r="N699" i="11" s="1"/>
  <c r="O699" i="11" s="1"/>
  <c r="P699" i="11" l="1"/>
  <c r="D700" i="11" s="1"/>
  <c r="C700" i="11"/>
  <c r="I700" i="11"/>
  <c r="Q700" i="11" l="1"/>
  <c r="J700" i="11"/>
  <c r="B700" i="11"/>
  <c r="E700" i="11"/>
  <c r="F700" i="11"/>
  <c r="G700" i="11" l="1"/>
  <c r="H700" i="11"/>
  <c r="L700" i="11" l="1"/>
  <c r="M700" i="11" s="1"/>
  <c r="N700" i="11" s="1"/>
  <c r="O700" i="11" s="1"/>
  <c r="P700" i="11" l="1"/>
  <c r="D701" i="11" s="1"/>
  <c r="C701" i="11"/>
  <c r="I701" i="11"/>
  <c r="Q701" i="11" l="1"/>
  <c r="J701" i="11"/>
  <c r="E701" i="11"/>
  <c r="B701" i="11"/>
  <c r="F701" i="11"/>
  <c r="G701" i="11" l="1"/>
  <c r="H701" i="11"/>
  <c r="L701" i="11" l="1"/>
  <c r="M701" i="11" s="1"/>
  <c r="N701" i="11" s="1"/>
  <c r="O701" i="11" s="1"/>
  <c r="P701" i="11" l="1"/>
  <c r="D702" i="11" s="1"/>
  <c r="C702" i="11"/>
  <c r="I702" i="11"/>
  <c r="Q702" i="11" l="1"/>
  <c r="J702" i="11"/>
  <c r="E702" i="11"/>
  <c r="B702" i="11"/>
  <c r="F702" i="11"/>
  <c r="G702" i="11" l="1"/>
  <c r="H702" i="11"/>
  <c r="L702" i="11" l="1"/>
  <c r="M702" i="11" s="1"/>
  <c r="N702" i="11" s="1"/>
  <c r="O702" i="11" s="1"/>
  <c r="P702" i="11" l="1"/>
  <c r="D703" i="11" s="1"/>
  <c r="C703" i="11"/>
  <c r="I703" i="11"/>
  <c r="J703" i="11" l="1"/>
  <c r="Q703" i="11"/>
  <c r="E703" i="11"/>
  <c r="B703" i="11"/>
  <c r="F703" i="11"/>
  <c r="G703" i="11" l="1"/>
  <c r="H703" i="11"/>
  <c r="L703" i="11" l="1"/>
  <c r="M703" i="11" s="1"/>
  <c r="N703" i="11" s="1"/>
  <c r="O703" i="11" s="1"/>
  <c r="P703" i="11" l="1"/>
  <c r="D704" i="11" s="1"/>
  <c r="C704" i="11"/>
  <c r="I704" i="11"/>
  <c r="J704" i="11" l="1"/>
  <c r="Q704" i="11"/>
  <c r="B704" i="11"/>
  <c r="E704" i="11"/>
  <c r="F704" i="11"/>
  <c r="G704" i="11" l="1"/>
  <c r="H704" i="11"/>
  <c r="L704" i="11" l="1"/>
  <c r="M704" i="11" s="1"/>
  <c r="N704" i="11" s="1"/>
  <c r="O704" i="11" s="1"/>
  <c r="P704" i="11" l="1"/>
  <c r="D705" i="11" s="1"/>
  <c r="C705" i="11"/>
  <c r="I705" i="11"/>
  <c r="J705" i="11" l="1"/>
  <c r="Q705" i="11"/>
  <c r="B705" i="11"/>
  <c r="E705" i="11"/>
  <c r="F705" i="11"/>
  <c r="G705" i="11" l="1"/>
  <c r="H705" i="11"/>
  <c r="L705" i="11" l="1"/>
  <c r="M705" i="11" s="1"/>
  <c r="N705" i="11" s="1"/>
  <c r="O705" i="11" s="1"/>
  <c r="P705" i="11" l="1"/>
  <c r="D706" i="11" s="1"/>
  <c r="C706" i="11"/>
  <c r="I706" i="11"/>
  <c r="Q706" i="11" l="1"/>
  <c r="J706" i="11"/>
  <c r="E706" i="11"/>
  <c r="B706" i="11"/>
  <c r="F706" i="11"/>
  <c r="G706" i="11" l="1"/>
  <c r="H706" i="11"/>
  <c r="L706" i="11" l="1"/>
  <c r="M706" i="11" s="1"/>
  <c r="N706" i="11" s="1"/>
  <c r="O706" i="11" s="1"/>
  <c r="P706" i="11" l="1"/>
  <c r="D707" i="11" s="1"/>
  <c r="C707" i="11"/>
  <c r="I707" i="11"/>
  <c r="J707" i="11" l="1"/>
  <c r="Q707" i="11"/>
  <c r="E707" i="11"/>
  <c r="B707" i="11"/>
  <c r="F707" i="11"/>
  <c r="G707" i="11" l="1"/>
  <c r="H707" i="11"/>
  <c r="L707" i="11" l="1"/>
  <c r="M707" i="11" s="1"/>
  <c r="N707" i="11" s="1"/>
  <c r="O707" i="11" s="1"/>
  <c r="P707" i="11" l="1"/>
  <c r="D708" i="11" s="1"/>
  <c r="C708" i="11"/>
  <c r="I708" i="11"/>
  <c r="Q708" i="11" l="1"/>
  <c r="J708" i="11"/>
  <c r="E708" i="11"/>
  <c r="B708" i="11"/>
  <c r="F708" i="11"/>
  <c r="G708" i="11" l="1"/>
  <c r="H708" i="11"/>
  <c r="L708" i="11" l="1"/>
  <c r="M708" i="11" s="1"/>
  <c r="N708" i="11" s="1"/>
  <c r="O708" i="11" s="1"/>
  <c r="P708" i="11" l="1"/>
  <c r="D709" i="11" s="1"/>
  <c r="C709" i="11"/>
  <c r="I709" i="11"/>
  <c r="Q709" i="11" l="1"/>
  <c r="J709" i="11"/>
  <c r="E709" i="11"/>
  <c r="B709" i="11"/>
  <c r="F709" i="11"/>
  <c r="G709" i="11" l="1"/>
  <c r="H709" i="11"/>
  <c r="L709" i="11" l="1"/>
  <c r="M709" i="11" s="1"/>
  <c r="N709" i="11" s="1"/>
  <c r="O709" i="11" s="1"/>
  <c r="P709" i="11" l="1"/>
  <c r="D710" i="11" s="1"/>
  <c r="C710" i="11"/>
  <c r="I710" i="11"/>
  <c r="Q710" i="11" l="1"/>
  <c r="J710" i="11"/>
  <c r="E710" i="11"/>
  <c r="B710" i="11"/>
  <c r="F710" i="11"/>
  <c r="G710" i="11" l="1"/>
  <c r="H710" i="11"/>
  <c r="L710" i="11" l="1"/>
  <c r="M710" i="11" s="1"/>
  <c r="N710" i="11" s="1"/>
  <c r="O710" i="11" s="1"/>
  <c r="P710" i="11" l="1"/>
  <c r="D711" i="11" s="1"/>
  <c r="C711" i="11"/>
  <c r="I711" i="11"/>
  <c r="Q711" i="11" l="1"/>
  <c r="J711" i="11"/>
  <c r="E711" i="11"/>
  <c r="B711" i="11"/>
  <c r="F711" i="11"/>
  <c r="G711" i="11" l="1"/>
  <c r="H711" i="11"/>
  <c r="L711" i="11" l="1"/>
  <c r="M711" i="11" s="1"/>
  <c r="N711" i="11" s="1"/>
  <c r="O711" i="11" s="1"/>
  <c r="P711" i="11" l="1"/>
  <c r="D712" i="11" s="1"/>
  <c r="C712" i="11"/>
  <c r="I712" i="11"/>
  <c r="J712" i="11" l="1"/>
  <c r="Q712" i="11"/>
  <c r="B712" i="11"/>
  <c r="E712" i="11"/>
  <c r="F712" i="11"/>
  <c r="G712" i="11" l="1"/>
  <c r="H712" i="11"/>
  <c r="L712" i="11" l="1"/>
  <c r="M712" i="11" s="1"/>
  <c r="N712" i="11" s="1"/>
  <c r="O712" i="11" s="1"/>
  <c r="P712" i="11" l="1"/>
  <c r="D713" i="11" s="1"/>
  <c r="C713" i="11"/>
  <c r="I713" i="11"/>
  <c r="Q713" i="11" l="1"/>
  <c r="J713" i="11"/>
  <c r="E713" i="11"/>
  <c r="B713" i="11"/>
  <c r="F713" i="11"/>
  <c r="G713" i="11" l="1"/>
  <c r="H713" i="11"/>
  <c r="L713" i="11" l="1"/>
  <c r="M713" i="11" s="1"/>
  <c r="N713" i="11" s="1"/>
  <c r="O713" i="11" s="1"/>
  <c r="P713" i="11" l="1"/>
  <c r="D714" i="11" s="1"/>
  <c r="C714" i="11"/>
  <c r="I714" i="11"/>
  <c r="Q714" i="11" l="1"/>
  <c r="J714" i="11"/>
  <c r="B714" i="11"/>
  <c r="E714" i="11"/>
  <c r="F714" i="11"/>
  <c r="G714" i="11" l="1"/>
  <c r="H714" i="11"/>
  <c r="L714" i="11" l="1"/>
  <c r="M714" i="11" s="1"/>
  <c r="N714" i="11" s="1"/>
  <c r="O714" i="11" s="1"/>
  <c r="P714" i="11" l="1"/>
  <c r="D715" i="11" s="1"/>
  <c r="C715" i="11"/>
  <c r="I715" i="11"/>
  <c r="Q715" i="11" l="1"/>
  <c r="J715" i="11"/>
  <c r="E715" i="11"/>
  <c r="B715" i="11"/>
  <c r="F715" i="11"/>
  <c r="G715" i="11" l="1"/>
  <c r="H715" i="11"/>
  <c r="L715" i="11" l="1"/>
  <c r="M715" i="11" s="1"/>
  <c r="N715" i="11" s="1"/>
  <c r="O715" i="11" s="1"/>
  <c r="P715" i="11" l="1"/>
  <c r="D716" i="11" s="1"/>
  <c r="C716" i="11"/>
  <c r="I716" i="11"/>
  <c r="Q716" i="11" l="1"/>
  <c r="J716" i="11"/>
  <c r="B716" i="11"/>
  <c r="E716" i="11"/>
  <c r="F716" i="11"/>
  <c r="G716" i="11" l="1"/>
  <c r="H716" i="11"/>
  <c r="L716" i="11" l="1"/>
  <c r="M716" i="11" s="1"/>
  <c r="N716" i="11" s="1"/>
  <c r="O716" i="11" s="1"/>
  <c r="P716" i="11" l="1"/>
  <c r="D717" i="11" s="1"/>
  <c r="C717" i="11"/>
  <c r="I717" i="11"/>
  <c r="J717" i="11" l="1"/>
  <c r="Q717" i="11"/>
  <c r="B717" i="11"/>
  <c r="E717" i="11"/>
  <c r="F717" i="11"/>
  <c r="G717" i="11" l="1"/>
  <c r="H717" i="11"/>
  <c r="L717" i="11" l="1"/>
  <c r="M717" i="11" s="1"/>
  <c r="N717" i="11" s="1"/>
  <c r="O717" i="11" s="1"/>
  <c r="P717" i="11" l="1"/>
  <c r="D718" i="11" s="1"/>
  <c r="C718" i="11"/>
  <c r="I718" i="11"/>
  <c r="Q718" i="11" l="1"/>
  <c r="J718" i="11"/>
  <c r="E718" i="11"/>
  <c r="B718" i="11"/>
  <c r="F718" i="11"/>
  <c r="G718" i="11" l="1"/>
  <c r="H718" i="11"/>
  <c r="L718" i="11" l="1"/>
  <c r="M718" i="11" s="1"/>
  <c r="N718" i="11" s="1"/>
  <c r="O718" i="11" s="1"/>
  <c r="P718" i="11" l="1"/>
  <c r="D719" i="11" s="1"/>
  <c r="C719" i="11"/>
  <c r="I719" i="11"/>
  <c r="J719" i="11" l="1"/>
  <c r="Q719" i="11"/>
  <c r="E719" i="11"/>
  <c r="B719" i="11"/>
  <c r="F719" i="11"/>
  <c r="G719" i="11" l="1"/>
  <c r="H719" i="11"/>
  <c r="L719" i="11" l="1"/>
  <c r="M719" i="11" s="1"/>
  <c r="N719" i="11" s="1"/>
  <c r="O719" i="11" s="1"/>
  <c r="P719" i="11" l="1"/>
  <c r="D720" i="11" s="1"/>
  <c r="C720" i="11"/>
  <c r="I720" i="11"/>
  <c r="Q720" i="11" l="1"/>
  <c r="J720" i="11"/>
  <c r="E720" i="11"/>
  <c r="B720" i="11"/>
  <c r="F720" i="11"/>
  <c r="G720" i="11" l="1"/>
  <c r="H720" i="11"/>
  <c r="L720" i="11" l="1"/>
  <c r="M720" i="11" s="1"/>
  <c r="N720" i="11" s="1"/>
  <c r="O720" i="11" s="1"/>
  <c r="P720" i="11" l="1"/>
  <c r="D721" i="11" s="1"/>
  <c r="C721" i="11"/>
  <c r="I721" i="11"/>
  <c r="Q721" i="11" l="1"/>
  <c r="J721" i="11"/>
  <c r="B721" i="11"/>
  <c r="E721" i="11"/>
  <c r="F721" i="11"/>
  <c r="G721" i="11" l="1"/>
  <c r="H721" i="11"/>
  <c r="L721" i="11" l="1"/>
  <c r="M721" i="11" s="1"/>
  <c r="N721" i="11" s="1"/>
  <c r="O721" i="11" s="1"/>
  <c r="P721" i="11" l="1"/>
  <c r="D722" i="11" s="1"/>
  <c r="C722" i="11"/>
  <c r="I722" i="11"/>
  <c r="Q722" i="11" l="1"/>
  <c r="J722" i="11"/>
  <c r="B722" i="11"/>
  <c r="E722" i="11"/>
  <c r="F722" i="11"/>
  <c r="G722" i="11" l="1"/>
  <c r="H722" i="11"/>
  <c r="L722" i="11" l="1"/>
  <c r="M722" i="11" s="1"/>
  <c r="N722" i="11" s="1"/>
  <c r="O722" i="11" s="1"/>
  <c r="P722" i="11" l="1"/>
  <c r="D723" i="11" s="1"/>
  <c r="C723" i="11"/>
  <c r="I723" i="11"/>
  <c r="J723" i="11" l="1"/>
  <c r="Q723" i="11"/>
  <c r="B723" i="11"/>
  <c r="E723" i="11"/>
  <c r="F723" i="11"/>
  <c r="G723" i="11" l="1"/>
  <c r="H723" i="11"/>
  <c r="L723" i="11" l="1"/>
  <c r="M723" i="11" s="1"/>
  <c r="N723" i="11" s="1"/>
  <c r="O723" i="11" s="1"/>
  <c r="P723" i="11" l="1"/>
  <c r="D724" i="11" s="1"/>
  <c r="C724" i="11"/>
  <c r="I724" i="11"/>
  <c r="J724" i="11" l="1"/>
  <c r="Q724" i="11"/>
  <c r="B724" i="11"/>
  <c r="E724" i="11"/>
  <c r="F724" i="11"/>
  <c r="G724" i="11" l="1"/>
  <c r="H724" i="11"/>
  <c r="L724" i="11" l="1"/>
  <c r="M724" i="11" s="1"/>
  <c r="N724" i="11" s="1"/>
  <c r="O724" i="11" s="1"/>
  <c r="P724" i="11" l="1"/>
  <c r="D725" i="11" s="1"/>
  <c r="C725" i="11"/>
  <c r="I725" i="11"/>
  <c r="J725" i="11" l="1"/>
  <c r="Q725" i="11"/>
  <c r="E725" i="11"/>
  <c r="B725" i="11"/>
  <c r="F725" i="11"/>
  <c r="G725" i="11" l="1"/>
  <c r="H725" i="11"/>
  <c r="L725" i="11" l="1"/>
  <c r="M725" i="11" s="1"/>
  <c r="N725" i="11" s="1"/>
  <c r="O725" i="11" s="1"/>
  <c r="P725" i="11" l="1"/>
  <c r="D726" i="11" s="1"/>
  <c r="C726" i="11"/>
  <c r="I726" i="11"/>
  <c r="Q726" i="11" l="1"/>
  <c r="J726" i="11"/>
  <c r="E726" i="11"/>
  <c r="B726" i="11"/>
  <c r="F726" i="11"/>
  <c r="G726" i="11" l="1"/>
  <c r="H726" i="11"/>
  <c r="L726" i="11" l="1"/>
  <c r="M726" i="11" s="1"/>
  <c r="N726" i="11" s="1"/>
  <c r="O726" i="11" s="1"/>
  <c r="P726" i="11" l="1"/>
  <c r="D727" i="11" s="1"/>
  <c r="C727" i="11"/>
  <c r="I727" i="11"/>
  <c r="J727" i="11" l="1"/>
  <c r="Q727" i="11"/>
  <c r="E727" i="11"/>
  <c r="B727" i="11"/>
  <c r="F727" i="11"/>
  <c r="G727" i="11" l="1"/>
  <c r="H727" i="11"/>
  <c r="L727" i="11" l="1"/>
  <c r="M727" i="11" s="1"/>
  <c r="N727" i="11" s="1"/>
  <c r="O727" i="11" s="1"/>
  <c r="P727" i="11" l="1"/>
  <c r="D728" i="11" s="1"/>
  <c r="C728" i="11"/>
  <c r="I728" i="11"/>
  <c r="J728" i="11" l="1"/>
  <c r="Q728" i="11"/>
  <c r="E728" i="11"/>
  <c r="B728" i="11"/>
  <c r="F728" i="11"/>
  <c r="G728" i="11" l="1"/>
  <c r="H728" i="11"/>
  <c r="L728" i="11" l="1"/>
  <c r="M728" i="11" s="1"/>
  <c r="N728" i="11" s="1"/>
  <c r="O728" i="11" s="1"/>
  <c r="P728" i="11" l="1"/>
  <c r="D729" i="11" s="1"/>
  <c r="C729" i="11"/>
  <c r="I729" i="11"/>
  <c r="J729" i="11" l="1"/>
  <c r="Q729" i="11"/>
  <c r="E729" i="11"/>
  <c r="B729" i="11"/>
  <c r="F729" i="11"/>
  <c r="G729" i="11" l="1"/>
  <c r="H729" i="11"/>
  <c r="L729" i="11" l="1"/>
  <c r="M729" i="11" s="1"/>
  <c r="N729" i="11" s="1"/>
  <c r="O729" i="11" s="1"/>
  <c r="P729" i="11" l="1"/>
  <c r="D730" i="11" s="1"/>
  <c r="C730" i="11"/>
  <c r="I730" i="11"/>
  <c r="J730" i="11" l="1"/>
  <c r="Q730" i="11"/>
  <c r="E730" i="11"/>
  <c r="B730" i="11"/>
  <c r="F730" i="11"/>
  <c r="G730" i="11" l="1"/>
  <c r="H730" i="11"/>
  <c r="L730" i="11" l="1"/>
  <c r="M730" i="11" s="1"/>
  <c r="N730" i="11" s="1"/>
  <c r="O730" i="11" s="1"/>
  <c r="P730" i="11" l="1"/>
  <c r="D731" i="11" s="1"/>
  <c r="C731" i="11"/>
  <c r="I731" i="11"/>
  <c r="Q731" i="11" l="1"/>
  <c r="J731" i="11"/>
  <c r="B731" i="11"/>
  <c r="E731" i="11"/>
  <c r="F731" i="11"/>
  <c r="G731" i="11" l="1"/>
  <c r="H731" i="11"/>
  <c r="L731" i="11" l="1"/>
  <c r="M731" i="11" s="1"/>
  <c r="N731" i="11" s="1"/>
  <c r="O731" i="11" s="1"/>
  <c r="P731" i="11" l="1"/>
  <c r="D732" i="11" s="1"/>
  <c r="C732" i="11"/>
  <c r="I732" i="11"/>
  <c r="Q732" i="11" l="1"/>
  <c r="J732" i="11"/>
  <c r="B732" i="11"/>
  <c r="E732" i="11"/>
  <c r="F732" i="11"/>
  <c r="G732" i="11" l="1"/>
  <c r="H732" i="11"/>
  <c r="L732" i="11" l="1"/>
  <c r="M732" i="11" s="1"/>
  <c r="N732" i="11" s="1"/>
  <c r="O732" i="11" s="1"/>
  <c r="P732" i="11" l="1"/>
  <c r="D733" i="11" s="1"/>
  <c r="C733" i="11"/>
  <c r="I733" i="11"/>
  <c r="J733" i="11" l="1"/>
  <c r="Q733" i="11"/>
  <c r="E733" i="11"/>
  <c r="B733" i="11"/>
  <c r="F733" i="11"/>
  <c r="G733" i="11" l="1"/>
  <c r="H733" i="11"/>
  <c r="L733" i="11" l="1"/>
  <c r="M733" i="11" s="1"/>
  <c r="N733" i="11" s="1"/>
  <c r="O733" i="11" s="1"/>
  <c r="P733" i="11" l="1"/>
  <c r="D734" i="11" s="1"/>
  <c r="C734" i="11"/>
  <c r="I734" i="11"/>
  <c r="J734" i="11" l="1"/>
  <c r="Q734" i="11"/>
  <c r="E734" i="11"/>
  <c r="B734" i="11"/>
  <c r="F734" i="11"/>
  <c r="G734" i="11" l="1"/>
  <c r="H734" i="11"/>
  <c r="L734" i="11" l="1"/>
  <c r="M734" i="11" s="1"/>
  <c r="N734" i="11" s="1"/>
  <c r="O734" i="11" s="1"/>
  <c r="P734" i="11" l="1"/>
  <c r="D735" i="11" s="1"/>
  <c r="C735" i="11"/>
  <c r="I735" i="11"/>
  <c r="J735" i="11" l="1"/>
  <c r="Q735" i="11"/>
  <c r="E735" i="11"/>
  <c r="B735" i="11"/>
  <c r="F735" i="11"/>
  <c r="G735" i="11" l="1"/>
  <c r="H735" i="11"/>
  <c r="L735" i="11" l="1"/>
  <c r="M735" i="11" s="1"/>
  <c r="N735" i="11" s="1"/>
  <c r="O735" i="11" s="1"/>
  <c r="P735" i="11" l="1"/>
  <c r="D736" i="11" s="1"/>
  <c r="C736" i="11"/>
  <c r="I736" i="11"/>
  <c r="Q736" i="11" l="1"/>
  <c r="J736" i="11"/>
  <c r="E736" i="11"/>
  <c r="B736" i="11"/>
  <c r="F736" i="11"/>
  <c r="G736" i="11" l="1"/>
  <c r="H736" i="11"/>
  <c r="L736" i="11" l="1"/>
  <c r="M736" i="11" s="1"/>
  <c r="N736" i="11" s="1"/>
  <c r="O736" i="11" s="1"/>
  <c r="P736" i="11" l="1"/>
  <c r="D737" i="11" s="1"/>
  <c r="C737" i="11"/>
  <c r="I737" i="11"/>
  <c r="Q737" i="11" l="1"/>
  <c r="J737" i="11"/>
  <c r="E737" i="11"/>
  <c r="B737" i="11"/>
  <c r="F737" i="11"/>
  <c r="G737" i="11" l="1"/>
  <c r="H737" i="11"/>
  <c r="L737" i="11" l="1"/>
  <c r="M737" i="11" s="1"/>
  <c r="N737" i="11" s="1"/>
  <c r="O737" i="11" s="1"/>
  <c r="P737" i="11" l="1"/>
  <c r="D738" i="11" s="1"/>
  <c r="C738" i="11"/>
  <c r="I738" i="11"/>
  <c r="Q738" i="11" l="1"/>
  <c r="J738" i="11"/>
  <c r="E738" i="11"/>
  <c r="B738" i="11"/>
  <c r="F738" i="11"/>
  <c r="G738" i="11" l="1"/>
  <c r="H738" i="11"/>
  <c r="L738" i="11" l="1"/>
  <c r="M738" i="11" s="1"/>
  <c r="N738" i="11" s="1"/>
  <c r="O738" i="11" s="1"/>
  <c r="P738" i="11" l="1"/>
  <c r="D739" i="11" s="1"/>
  <c r="C739" i="11"/>
  <c r="I739" i="11"/>
  <c r="J739" i="11" l="1"/>
  <c r="Q739" i="11"/>
  <c r="E739" i="11"/>
  <c r="B739" i="11"/>
  <c r="F739" i="11"/>
  <c r="G739" i="11" l="1"/>
  <c r="H739" i="11"/>
  <c r="L739" i="11" l="1"/>
  <c r="M739" i="11" s="1"/>
  <c r="N739" i="11" s="1"/>
  <c r="O739" i="11" s="1"/>
  <c r="P739" i="11" l="1"/>
  <c r="D740" i="11" s="1"/>
  <c r="C740" i="11"/>
  <c r="I740" i="11"/>
  <c r="Q740" i="11" l="1"/>
  <c r="J740" i="11"/>
  <c r="B740" i="11"/>
  <c r="E740" i="11"/>
  <c r="F740" i="11"/>
  <c r="G740" i="11" l="1"/>
  <c r="H740" i="11"/>
  <c r="L740" i="11" l="1"/>
  <c r="M740" i="11" s="1"/>
  <c r="N740" i="11" s="1"/>
  <c r="O740" i="11" s="1"/>
  <c r="P740" i="11" l="1"/>
  <c r="D741" i="11" s="1"/>
  <c r="C741" i="11"/>
  <c r="I741" i="11"/>
  <c r="J741" i="11" l="1"/>
  <c r="Q741" i="11"/>
  <c r="B741" i="11"/>
  <c r="E741" i="11"/>
  <c r="F741" i="11"/>
  <c r="G741" i="11" l="1"/>
  <c r="H741" i="11"/>
  <c r="L741" i="11" l="1"/>
  <c r="M741" i="11" s="1"/>
  <c r="N741" i="11" s="1"/>
  <c r="O741" i="11" s="1"/>
  <c r="P741" i="11" l="1"/>
  <c r="D742" i="11" s="1"/>
  <c r="C742" i="11"/>
  <c r="I742" i="11"/>
  <c r="Q742" i="11" l="1"/>
  <c r="J742" i="11"/>
  <c r="B742" i="11"/>
  <c r="E742" i="11"/>
  <c r="F742" i="11"/>
  <c r="G742" i="11" l="1"/>
  <c r="H742" i="11"/>
  <c r="L742" i="11" l="1"/>
  <c r="M742" i="11" s="1"/>
  <c r="N742" i="11" s="1"/>
  <c r="O742" i="11" s="1"/>
  <c r="P742" i="11" l="1"/>
  <c r="D743" i="11" s="1"/>
  <c r="C743" i="11"/>
  <c r="I743" i="11"/>
  <c r="J743" i="11" l="1"/>
  <c r="Q743" i="11"/>
  <c r="E743" i="11"/>
  <c r="B743" i="11"/>
  <c r="F743" i="11"/>
  <c r="G743" i="11" l="1"/>
  <c r="H743" i="11"/>
  <c r="L743" i="11" l="1"/>
  <c r="M743" i="11" s="1"/>
  <c r="N743" i="11" s="1"/>
  <c r="O743" i="11" s="1"/>
  <c r="P743" i="11" l="1"/>
  <c r="D744" i="11" s="1"/>
  <c r="C744" i="11"/>
  <c r="I744" i="11"/>
  <c r="J744" i="11" l="1"/>
  <c r="Q744" i="11"/>
  <c r="E744" i="11"/>
  <c r="B744" i="11"/>
  <c r="F744" i="11"/>
  <c r="G744" i="11" l="1"/>
  <c r="H744" i="11"/>
  <c r="L744" i="11" l="1"/>
  <c r="M744" i="11" s="1"/>
  <c r="N744" i="11" s="1"/>
  <c r="O744" i="11" s="1"/>
  <c r="P744" i="11" l="1"/>
  <c r="D745" i="11" s="1"/>
  <c r="C745" i="11"/>
  <c r="I745" i="11"/>
  <c r="Q745" i="11" l="1"/>
  <c r="J745" i="11"/>
  <c r="E745" i="11"/>
  <c r="B745" i="11"/>
  <c r="F745" i="11"/>
  <c r="G745" i="11" l="1"/>
  <c r="H745" i="11"/>
  <c r="L745" i="11" l="1"/>
  <c r="M745" i="11" s="1"/>
  <c r="N745" i="11" s="1"/>
  <c r="O745" i="11" s="1"/>
  <c r="P745" i="11" l="1"/>
  <c r="D746" i="11" s="1"/>
  <c r="C746" i="11"/>
  <c r="I746" i="11"/>
  <c r="J746" i="11" l="1"/>
  <c r="Q746" i="11"/>
  <c r="B746" i="11"/>
  <c r="E746" i="11"/>
  <c r="F746" i="11"/>
  <c r="G746" i="11" l="1"/>
  <c r="H746" i="11"/>
  <c r="L746" i="11" l="1"/>
  <c r="M746" i="11" s="1"/>
  <c r="N746" i="11" s="1"/>
  <c r="O746" i="11" s="1"/>
  <c r="P746" i="11" l="1"/>
  <c r="D747" i="11" s="1"/>
  <c r="C747" i="11"/>
  <c r="I747" i="11"/>
  <c r="Q747" i="11" l="1"/>
  <c r="J747" i="11"/>
  <c r="E747" i="11"/>
  <c r="B747" i="11"/>
  <c r="F747" i="11"/>
  <c r="G747" i="11" l="1"/>
  <c r="H747" i="11"/>
  <c r="L747" i="11" l="1"/>
  <c r="M747" i="11" s="1"/>
  <c r="N747" i="11" s="1"/>
  <c r="O747" i="11" s="1"/>
  <c r="P747" i="11" l="1"/>
  <c r="D748" i="11" s="1"/>
  <c r="C748" i="11"/>
  <c r="I748" i="11"/>
  <c r="Q748" i="11" l="1"/>
  <c r="J748" i="11"/>
  <c r="E748" i="11"/>
  <c r="B748" i="11"/>
  <c r="F748" i="11"/>
  <c r="G748" i="11" l="1"/>
  <c r="H748" i="11"/>
  <c r="L748" i="11" l="1"/>
  <c r="M748" i="11" s="1"/>
  <c r="N748" i="11" s="1"/>
  <c r="O748" i="11" s="1"/>
  <c r="P748" i="11" l="1"/>
  <c r="D749" i="11" s="1"/>
  <c r="C749" i="11"/>
  <c r="I749" i="11"/>
  <c r="J749" i="11" l="1"/>
  <c r="Q749" i="11"/>
  <c r="B749" i="11"/>
  <c r="E749" i="11"/>
  <c r="F749" i="11"/>
  <c r="G749" i="11" l="1"/>
  <c r="H749" i="11"/>
  <c r="L749" i="11" l="1"/>
  <c r="M749" i="11" s="1"/>
  <c r="N749" i="11" s="1"/>
  <c r="O749" i="11" s="1"/>
  <c r="P749" i="11" l="1"/>
  <c r="D750" i="11" s="1"/>
  <c r="C750" i="11"/>
  <c r="I750" i="11"/>
  <c r="J750" i="11" l="1"/>
  <c r="Q750" i="11"/>
  <c r="B750" i="11"/>
  <c r="E750" i="11"/>
  <c r="F750" i="11"/>
  <c r="G750" i="11" l="1"/>
  <c r="H750" i="11"/>
  <c r="L750" i="11" l="1"/>
  <c r="M750" i="11" s="1"/>
  <c r="N750" i="11" s="1"/>
  <c r="O750" i="11" s="1"/>
  <c r="P750" i="11" l="1"/>
  <c r="D751" i="11" s="1"/>
  <c r="C751" i="11"/>
  <c r="I751" i="11"/>
  <c r="Q751" i="11" l="1"/>
  <c r="J751" i="11"/>
  <c r="B751" i="11"/>
  <c r="E751" i="11"/>
  <c r="F751" i="11"/>
  <c r="G751" i="11" l="1"/>
  <c r="H751" i="11"/>
  <c r="L751" i="11" l="1"/>
  <c r="M751" i="11" s="1"/>
  <c r="N751" i="11" s="1"/>
  <c r="O751" i="11" s="1"/>
  <c r="P751" i="11" l="1"/>
  <c r="D752" i="11" s="1"/>
  <c r="C752" i="11"/>
  <c r="I752" i="11"/>
  <c r="J752" i="11" l="1"/>
  <c r="Q752" i="11"/>
  <c r="B752" i="11"/>
  <c r="E752" i="11"/>
  <c r="F752" i="11"/>
  <c r="G752" i="11" l="1"/>
  <c r="H752" i="11"/>
  <c r="L752" i="11" l="1"/>
  <c r="M752" i="11" s="1"/>
  <c r="N752" i="11" s="1"/>
  <c r="O752" i="11" s="1"/>
  <c r="P752" i="11" l="1"/>
  <c r="D753" i="11" s="1"/>
  <c r="C753" i="11"/>
  <c r="I753" i="11"/>
  <c r="J753" i="11" l="1"/>
  <c r="Q753" i="11"/>
  <c r="B753" i="11"/>
  <c r="E753" i="11"/>
  <c r="F753" i="11"/>
  <c r="G753" i="11" l="1"/>
  <c r="H753" i="11"/>
  <c r="L753" i="11" l="1"/>
  <c r="M753" i="11" s="1"/>
  <c r="N753" i="11" s="1"/>
  <c r="O753" i="11" s="1"/>
  <c r="P753" i="11" l="1"/>
  <c r="D754" i="11" s="1"/>
  <c r="C754" i="11"/>
  <c r="I754" i="11"/>
  <c r="Q754" i="11" l="1"/>
  <c r="J754" i="11"/>
  <c r="E754" i="11"/>
  <c r="B754" i="11"/>
  <c r="F754" i="11"/>
  <c r="G754" i="11" l="1"/>
  <c r="H754" i="11"/>
  <c r="L754" i="11" l="1"/>
  <c r="M754" i="11" s="1"/>
  <c r="N754" i="11" s="1"/>
  <c r="O754" i="11" s="1"/>
  <c r="P754" i="11" l="1"/>
  <c r="D755" i="11" s="1"/>
  <c r="C755" i="11"/>
  <c r="I755" i="11"/>
  <c r="Q755" i="11" l="1"/>
  <c r="J755" i="11"/>
  <c r="B755" i="11"/>
  <c r="E755" i="11"/>
  <c r="F755" i="11"/>
  <c r="G755" i="11" l="1"/>
  <c r="H755" i="11"/>
  <c r="L755" i="11" l="1"/>
  <c r="M755" i="11" s="1"/>
  <c r="N755" i="11" s="1"/>
  <c r="O755" i="11" s="1"/>
  <c r="P755" i="11" l="1"/>
  <c r="D756" i="11" s="1"/>
  <c r="C756" i="11"/>
  <c r="I756" i="11"/>
  <c r="Q756" i="11" l="1"/>
  <c r="J756" i="11"/>
  <c r="B756" i="11"/>
  <c r="E756" i="11"/>
  <c r="F756" i="11"/>
  <c r="G756" i="11" l="1"/>
  <c r="H756" i="11"/>
  <c r="L756" i="11" l="1"/>
  <c r="M756" i="11" s="1"/>
  <c r="N756" i="11" s="1"/>
  <c r="O756" i="11" s="1"/>
  <c r="P756" i="11" l="1"/>
  <c r="D757" i="11" s="1"/>
  <c r="C757" i="11"/>
  <c r="I757" i="11"/>
  <c r="J757" i="11" l="1"/>
  <c r="Q757" i="11"/>
  <c r="E757" i="11"/>
  <c r="B757" i="11"/>
  <c r="F757" i="11"/>
  <c r="G757" i="11" l="1"/>
  <c r="H757" i="11"/>
  <c r="L757" i="11" l="1"/>
  <c r="M757" i="11" s="1"/>
  <c r="N757" i="11" s="1"/>
  <c r="O757" i="11" s="1"/>
  <c r="P757" i="11" l="1"/>
  <c r="D758" i="11" s="1"/>
  <c r="C758" i="11"/>
  <c r="I758" i="11"/>
  <c r="Q758" i="11" l="1"/>
  <c r="J758" i="11"/>
  <c r="E758" i="11"/>
  <c r="B758" i="11"/>
  <c r="F758" i="11"/>
  <c r="G758" i="11" l="1"/>
  <c r="H758" i="11"/>
  <c r="L758" i="11" l="1"/>
  <c r="M758" i="11" s="1"/>
  <c r="N758" i="11" s="1"/>
  <c r="O758" i="11" s="1"/>
  <c r="P758" i="11" l="1"/>
  <c r="D759" i="11" s="1"/>
  <c r="C759" i="11"/>
  <c r="I759" i="11"/>
  <c r="J759" i="11" l="1"/>
  <c r="Q759" i="11"/>
  <c r="E759" i="11"/>
  <c r="B759" i="11"/>
  <c r="F759" i="11"/>
  <c r="G759" i="11" l="1"/>
  <c r="H759" i="11"/>
  <c r="L759" i="11" l="1"/>
  <c r="M759" i="11" s="1"/>
  <c r="N759" i="11" s="1"/>
  <c r="O759" i="11" s="1"/>
  <c r="P759" i="11" l="1"/>
  <c r="D760" i="11" s="1"/>
  <c r="C760" i="11"/>
  <c r="I760" i="11"/>
  <c r="Q760" i="11" l="1"/>
  <c r="J760" i="11"/>
  <c r="B760" i="11"/>
  <c r="E760" i="11"/>
  <c r="F760" i="11"/>
  <c r="G760" i="11" l="1"/>
  <c r="H760" i="11"/>
  <c r="L760" i="11" l="1"/>
  <c r="M760" i="11" s="1"/>
  <c r="N760" i="11" s="1"/>
  <c r="O760" i="11" s="1"/>
  <c r="P760" i="11" l="1"/>
  <c r="D761" i="11" s="1"/>
  <c r="C761" i="11"/>
  <c r="I761" i="11"/>
  <c r="Q761" i="11" l="1"/>
  <c r="J761" i="11"/>
  <c r="E761" i="11"/>
  <c r="B761" i="11"/>
  <c r="F761" i="11"/>
  <c r="G761" i="11" l="1"/>
  <c r="H761" i="11"/>
  <c r="L761" i="11" l="1"/>
  <c r="M761" i="11" s="1"/>
  <c r="N761" i="11" s="1"/>
  <c r="O761" i="11" s="1"/>
  <c r="P761" i="11" l="1"/>
  <c r="D762" i="11" s="1"/>
  <c r="C762" i="11"/>
  <c r="I762" i="11"/>
  <c r="J762" i="11" l="1"/>
  <c r="Q762" i="11"/>
  <c r="B762" i="11"/>
  <c r="E762" i="11"/>
  <c r="F762" i="11"/>
  <c r="G762" i="11" l="1"/>
  <c r="H762" i="11"/>
  <c r="L762" i="11" l="1"/>
  <c r="M762" i="11" s="1"/>
  <c r="N762" i="11" s="1"/>
  <c r="O762" i="11" s="1"/>
  <c r="P762" i="11" l="1"/>
  <c r="D763" i="11" s="1"/>
  <c r="C763" i="11"/>
  <c r="I763" i="11"/>
  <c r="J763" i="11" l="1"/>
  <c r="Q763" i="11"/>
  <c r="B763" i="11"/>
  <c r="E763" i="11"/>
  <c r="F763" i="11"/>
  <c r="G763" i="11" l="1"/>
  <c r="H763" i="11"/>
  <c r="L763" i="11" l="1"/>
  <c r="M763" i="11" s="1"/>
  <c r="N763" i="11" s="1"/>
  <c r="O763" i="11" s="1"/>
  <c r="P763" i="11" l="1"/>
  <c r="D764" i="11" s="1"/>
  <c r="C764" i="11"/>
  <c r="I764" i="11"/>
  <c r="J764" i="11" l="1"/>
  <c r="Q764" i="11"/>
  <c r="E764" i="11"/>
  <c r="B764" i="11"/>
  <c r="F764" i="11"/>
  <c r="G764" i="11" l="1"/>
  <c r="H764" i="11"/>
  <c r="L764" i="11" l="1"/>
  <c r="M764" i="11" s="1"/>
  <c r="N764" i="11" s="1"/>
  <c r="O764" i="11" s="1"/>
  <c r="P764" i="11" l="1"/>
  <c r="D765" i="11" s="1"/>
  <c r="C765" i="11"/>
  <c r="I765" i="11"/>
  <c r="Q765" i="11" l="1"/>
  <c r="J765" i="11"/>
  <c r="B765" i="11"/>
  <c r="E765" i="11"/>
  <c r="F765" i="11"/>
  <c r="G765" i="11" l="1"/>
  <c r="H765" i="11"/>
  <c r="L765" i="11" l="1"/>
  <c r="M765" i="11" s="1"/>
  <c r="N765" i="11" s="1"/>
  <c r="O765" i="11" s="1"/>
  <c r="P765" i="11" l="1"/>
  <c r="D766" i="11" s="1"/>
  <c r="C766" i="11"/>
  <c r="I766" i="11"/>
  <c r="Q766" i="11" l="1"/>
  <c r="J766" i="11"/>
  <c r="E766" i="11"/>
  <c r="B766" i="11"/>
  <c r="F766" i="11"/>
  <c r="G766" i="11" l="1"/>
  <c r="H766" i="11"/>
  <c r="L766" i="11" l="1"/>
  <c r="M766" i="11" s="1"/>
  <c r="N766" i="11" s="1"/>
  <c r="O766" i="11" s="1"/>
  <c r="P766" i="11" l="1"/>
  <c r="D767" i="11" s="1"/>
  <c r="C767" i="11"/>
  <c r="I767" i="11"/>
  <c r="Q767" i="11" l="1"/>
  <c r="J767" i="11"/>
  <c r="E767" i="11"/>
  <c r="B767" i="11"/>
  <c r="F767" i="11"/>
  <c r="G767" i="11" l="1"/>
  <c r="H767" i="11"/>
  <c r="L767" i="11" l="1"/>
  <c r="M767" i="11" s="1"/>
  <c r="N767" i="11" s="1"/>
  <c r="O767" i="11" s="1"/>
  <c r="P767" i="11" l="1"/>
  <c r="D768" i="11" s="1"/>
  <c r="C768" i="11"/>
  <c r="I768" i="11"/>
  <c r="J768" i="11" l="1"/>
  <c r="Q768" i="11"/>
  <c r="B768" i="11"/>
  <c r="E768" i="11"/>
  <c r="F768" i="11"/>
  <c r="G768" i="11" l="1"/>
  <c r="H768" i="11"/>
  <c r="L768" i="11" l="1"/>
  <c r="M768" i="11" s="1"/>
  <c r="N768" i="11" s="1"/>
  <c r="O768" i="11" s="1"/>
  <c r="P768" i="11" l="1"/>
  <c r="D769" i="11" s="1"/>
  <c r="C769" i="11"/>
  <c r="I769" i="11"/>
  <c r="J769" i="11" l="1"/>
  <c r="Q769" i="11"/>
  <c r="B769" i="11"/>
  <c r="E769" i="11"/>
  <c r="F769" i="11"/>
  <c r="G769" i="11" l="1"/>
  <c r="H769" i="11"/>
  <c r="L769" i="11" l="1"/>
  <c r="M769" i="11" s="1"/>
  <c r="N769" i="11" s="1"/>
  <c r="O769" i="11" s="1"/>
  <c r="P769" i="11" l="1"/>
  <c r="D770" i="11" s="1"/>
  <c r="C770" i="11"/>
  <c r="I770" i="11"/>
  <c r="J770" i="11" l="1"/>
  <c r="Q770" i="11"/>
  <c r="E770" i="11"/>
  <c r="B770" i="11"/>
  <c r="F770" i="11"/>
  <c r="G770" i="11" l="1"/>
  <c r="H770" i="11"/>
  <c r="L770" i="11" l="1"/>
  <c r="M770" i="11" s="1"/>
  <c r="N770" i="11" s="1"/>
  <c r="O770" i="11" s="1"/>
  <c r="P770" i="11" l="1"/>
  <c r="D771" i="11" s="1"/>
  <c r="C771" i="11"/>
  <c r="I771" i="11"/>
  <c r="J771" i="11" l="1"/>
  <c r="Q771" i="11"/>
  <c r="B771" i="11"/>
  <c r="E771" i="11"/>
  <c r="F771" i="11"/>
  <c r="G771" i="11" l="1"/>
  <c r="H771" i="11"/>
  <c r="L771" i="11" l="1"/>
  <c r="M771" i="11" s="1"/>
  <c r="N771" i="11" s="1"/>
  <c r="O771" i="11" s="1"/>
  <c r="P771" i="11" l="1"/>
  <c r="D772" i="11" s="1"/>
  <c r="C772" i="11"/>
  <c r="I772" i="11"/>
  <c r="J772" i="11" l="1"/>
  <c r="Q772" i="11"/>
  <c r="B772" i="11"/>
  <c r="E772" i="11"/>
  <c r="F772" i="11"/>
  <c r="G772" i="11" l="1"/>
  <c r="H772" i="11"/>
  <c r="L772" i="11" l="1"/>
  <c r="M772" i="11" s="1"/>
  <c r="N772" i="11" s="1"/>
  <c r="O772" i="11" s="1"/>
  <c r="P772" i="11" l="1"/>
  <c r="D773" i="11" s="1"/>
  <c r="C773" i="11"/>
  <c r="I773" i="11"/>
  <c r="J773" i="11" l="1"/>
  <c r="Q773" i="11"/>
  <c r="E773" i="11"/>
  <c r="B773" i="11"/>
  <c r="F773" i="11"/>
  <c r="G773" i="11" l="1"/>
  <c r="H773" i="11"/>
  <c r="L773" i="11" l="1"/>
  <c r="M773" i="11" s="1"/>
  <c r="N773" i="11" s="1"/>
  <c r="O773" i="11" s="1"/>
  <c r="P773" i="11" l="1"/>
  <c r="D774" i="11" s="1"/>
  <c r="C774" i="11"/>
  <c r="I774" i="11"/>
  <c r="Q774" i="11" l="1"/>
  <c r="J774" i="11"/>
  <c r="E774" i="11"/>
  <c r="B774" i="11"/>
  <c r="F774" i="11"/>
  <c r="G774" i="11" l="1"/>
  <c r="H774" i="11"/>
  <c r="L774" i="11" l="1"/>
  <c r="M774" i="11" s="1"/>
  <c r="N774" i="11" s="1"/>
  <c r="O774" i="11" s="1"/>
  <c r="P774" i="11" l="1"/>
  <c r="D775" i="11" s="1"/>
  <c r="C775" i="11"/>
  <c r="I775" i="11"/>
  <c r="Q775" i="11" l="1"/>
  <c r="J775" i="11"/>
  <c r="E775" i="11"/>
  <c r="B775" i="11"/>
  <c r="F775" i="11"/>
  <c r="G775" i="11" l="1"/>
  <c r="H775" i="11"/>
  <c r="L775" i="11" l="1"/>
  <c r="M775" i="11" s="1"/>
  <c r="N775" i="11" s="1"/>
  <c r="O775" i="11" s="1"/>
  <c r="P775" i="11" l="1"/>
  <c r="D776" i="11" s="1"/>
  <c r="C776" i="11"/>
  <c r="I776" i="11"/>
  <c r="Q776" i="11" l="1"/>
  <c r="J776" i="11"/>
  <c r="E776" i="11"/>
  <c r="B776" i="11"/>
  <c r="F776" i="11"/>
  <c r="G776" i="11" l="1"/>
  <c r="H776" i="11"/>
  <c r="L776" i="11" l="1"/>
  <c r="M776" i="11" s="1"/>
  <c r="N776" i="11" s="1"/>
  <c r="O776" i="11" s="1"/>
  <c r="P776" i="11" l="1"/>
  <c r="D777" i="11" s="1"/>
  <c r="C777" i="11"/>
  <c r="I777" i="11"/>
  <c r="J777" i="11" l="1"/>
  <c r="Q777" i="11"/>
  <c r="E777" i="11"/>
  <c r="B777" i="11"/>
  <c r="F777" i="11"/>
  <c r="G777" i="11" l="1"/>
  <c r="H777" i="11"/>
  <c r="L777" i="11" l="1"/>
  <c r="M777" i="11" s="1"/>
  <c r="N777" i="11" s="1"/>
  <c r="O777" i="11" s="1"/>
  <c r="P777" i="11" l="1"/>
  <c r="D778" i="11" s="1"/>
  <c r="C778" i="11"/>
  <c r="I778" i="11"/>
  <c r="Q778" i="11" l="1"/>
  <c r="J778" i="11"/>
  <c r="E778" i="11"/>
  <c r="B778" i="11"/>
  <c r="F778" i="11"/>
  <c r="G778" i="11" l="1"/>
  <c r="H778" i="11"/>
  <c r="L778" i="11" l="1"/>
  <c r="M778" i="11" s="1"/>
  <c r="N778" i="11" s="1"/>
  <c r="O778" i="11" s="1"/>
  <c r="P778" i="11" l="1"/>
  <c r="D779" i="11" s="1"/>
  <c r="C779" i="11"/>
  <c r="I779" i="11"/>
  <c r="Q779" i="11" l="1"/>
  <c r="J779" i="11"/>
  <c r="E779" i="11"/>
  <c r="B779" i="11"/>
  <c r="F779" i="11"/>
  <c r="G779" i="11" l="1"/>
  <c r="H779" i="11"/>
  <c r="L779" i="11" l="1"/>
  <c r="M779" i="11" s="1"/>
  <c r="N779" i="11" s="1"/>
  <c r="O779" i="11" s="1"/>
  <c r="P779" i="11" l="1"/>
  <c r="D780" i="11" s="1"/>
  <c r="C780" i="11"/>
  <c r="I780" i="11"/>
  <c r="J780" i="11" l="1"/>
  <c r="Q780" i="11"/>
  <c r="E780" i="11"/>
  <c r="B780" i="11"/>
  <c r="F780" i="11"/>
  <c r="G780" i="11" l="1"/>
  <c r="H780" i="11"/>
  <c r="L780" i="11" l="1"/>
  <c r="M780" i="11" s="1"/>
  <c r="N780" i="11" s="1"/>
  <c r="O780" i="11" s="1"/>
  <c r="P780" i="11" l="1"/>
  <c r="D781" i="11" s="1"/>
  <c r="C781" i="11"/>
  <c r="I781" i="11"/>
  <c r="Q781" i="11" l="1"/>
  <c r="J781" i="11"/>
  <c r="E781" i="11"/>
  <c r="B781" i="11"/>
  <c r="F781" i="11"/>
  <c r="G781" i="11" l="1"/>
  <c r="H781" i="11"/>
  <c r="L781" i="11" l="1"/>
  <c r="M781" i="11" s="1"/>
  <c r="N781" i="11" s="1"/>
  <c r="O781" i="11" s="1"/>
  <c r="P781" i="11" l="1"/>
  <c r="D782" i="11" s="1"/>
  <c r="C782" i="11"/>
  <c r="I782" i="11"/>
  <c r="J782" i="11" l="1"/>
  <c r="Q782" i="11"/>
  <c r="E782" i="11"/>
  <c r="B782" i="11"/>
  <c r="F782" i="11"/>
  <c r="G782" i="11" l="1"/>
  <c r="H782" i="11"/>
  <c r="L782" i="11" l="1"/>
  <c r="M782" i="11" s="1"/>
  <c r="N782" i="11" s="1"/>
  <c r="O782" i="11" s="1"/>
  <c r="P782" i="11" l="1"/>
  <c r="D783" i="11" s="1"/>
  <c r="C783" i="11"/>
  <c r="I783" i="11"/>
  <c r="J783" i="11" l="1"/>
  <c r="Q783" i="11"/>
  <c r="B783" i="11"/>
  <c r="E783" i="11"/>
  <c r="F783" i="11"/>
  <c r="G783" i="11" l="1"/>
  <c r="H783" i="11"/>
  <c r="L783" i="11" l="1"/>
  <c r="M783" i="11" s="1"/>
  <c r="N783" i="11" s="1"/>
  <c r="O783" i="11" s="1"/>
  <c r="P783" i="11" l="1"/>
  <c r="D784" i="11" s="1"/>
  <c r="C784" i="11"/>
  <c r="I784" i="11"/>
  <c r="J784" i="11" l="1"/>
  <c r="Q784" i="11"/>
  <c r="E784" i="11"/>
  <c r="B784" i="11"/>
  <c r="F784" i="11"/>
  <c r="G784" i="11" l="1"/>
  <c r="H784" i="11"/>
  <c r="L784" i="11" l="1"/>
  <c r="M784" i="11" s="1"/>
  <c r="N784" i="11" s="1"/>
  <c r="O784" i="11" s="1"/>
  <c r="P784" i="11" l="1"/>
  <c r="D785" i="11" s="1"/>
  <c r="C785" i="11"/>
  <c r="I785" i="11"/>
  <c r="Q785" i="11" l="1"/>
  <c r="J785" i="11"/>
  <c r="E785" i="11"/>
  <c r="B785" i="11"/>
  <c r="F785" i="11"/>
  <c r="G785" i="11" l="1"/>
  <c r="H785" i="11"/>
  <c r="L785" i="11" l="1"/>
  <c r="M785" i="11" s="1"/>
  <c r="N785" i="11" s="1"/>
  <c r="O785" i="11" s="1"/>
  <c r="P785" i="11" l="1"/>
  <c r="D786" i="11" s="1"/>
  <c r="C786" i="11"/>
  <c r="I786" i="11"/>
  <c r="Q786" i="11" l="1"/>
  <c r="J786" i="11"/>
  <c r="B786" i="11"/>
  <c r="E786" i="11"/>
  <c r="F786" i="11"/>
  <c r="G786" i="11" l="1"/>
  <c r="H786" i="11"/>
  <c r="L786" i="11" l="1"/>
  <c r="M786" i="11" s="1"/>
  <c r="N786" i="11" s="1"/>
  <c r="O786" i="11" s="1"/>
  <c r="P786" i="11" l="1"/>
  <c r="D787" i="11" s="1"/>
  <c r="C787" i="11"/>
  <c r="I787" i="11"/>
  <c r="J787" i="11" l="1"/>
  <c r="Q787" i="11"/>
  <c r="B787" i="11"/>
  <c r="E787" i="11"/>
  <c r="F787" i="11"/>
  <c r="G787" i="11" l="1"/>
  <c r="H787" i="11"/>
  <c r="L787" i="11" l="1"/>
  <c r="M787" i="11" s="1"/>
  <c r="N787" i="11" s="1"/>
  <c r="O787" i="11" s="1"/>
  <c r="P787" i="11" l="1"/>
  <c r="D788" i="11" s="1"/>
  <c r="C788" i="11"/>
  <c r="I788" i="11"/>
  <c r="J788" i="11" l="1"/>
  <c r="Q788" i="11"/>
  <c r="B788" i="11"/>
  <c r="E788" i="11"/>
  <c r="F788" i="11"/>
  <c r="G788" i="11" l="1"/>
  <c r="H788" i="11"/>
  <c r="L788" i="11" l="1"/>
  <c r="M788" i="11" s="1"/>
  <c r="N788" i="11" s="1"/>
  <c r="O788" i="11" s="1"/>
  <c r="P788" i="11" l="1"/>
  <c r="D789" i="11" s="1"/>
  <c r="C789" i="11"/>
  <c r="I789" i="11"/>
  <c r="Q789" i="11" l="1"/>
  <c r="J789" i="11"/>
  <c r="B789" i="11"/>
  <c r="E789" i="11"/>
  <c r="F789" i="11"/>
  <c r="G789" i="11" l="1"/>
  <c r="H789" i="11"/>
  <c r="L789" i="11" l="1"/>
  <c r="M789" i="11" s="1"/>
  <c r="N789" i="11" s="1"/>
  <c r="O789" i="11" s="1"/>
  <c r="P789" i="11" l="1"/>
  <c r="D790" i="11" s="1"/>
  <c r="C790" i="11"/>
  <c r="I790" i="11"/>
  <c r="J790" i="11" l="1"/>
  <c r="Q790" i="11"/>
  <c r="E790" i="11"/>
  <c r="B790" i="11"/>
  <c r="F790" i="11"/>
  <c r="G790" i="11" l="1"/>
  <c r="H790" i="11"/>
  <c r="L790" i="11" l="1"/>
  <c r="M790" i="11" s="1"/>
  <c r="N790" i="11" s="1"/>
  <c r="O790" i="11" s="1"/>
  <c r="P790" i="11" l="1"/>
  <c r="D791" i="11" s="1"/>
  <c r="C791" i="11"/>
  <c r="I791" i="11"/>
  <c r="Q791" i="11" l="1"/>
  <c r="J791" i="11"/>
  <c r="B791" i="11"/>
  <c r="E791" i="11"/>
  <c r="F791" i="11"/>
  <c r="G791" i="11" l="1"/>
  <c r="H791" i="11"/>
  <c r="L791" i="11" l="1"/>
  <c r="M791" i="11" s="1"/>
  <c r="N791" i="11" s="1"/>
  <c r="O791" i="11" s="1"/>
  <c r="P791" i="11" l="1"/>
  <c r="D792" i="11" s="1"/>
  <c r="C792" i="11"/>
  <c r="I792" i="11"/>
  <c r="Q792" i="11" l="1"/>
  <c r="J792" i="11"/>
  <c r="B792" i="11"/>
  <c r="E792" i="11"/>
  <c r="F792" i="11"/>
  <c r="G792" i="11" l="1"/>
  <c r="H792" i="11"/>
  <c r="L792" i="11" l="1"/>
  <c r="M792" i="11" s="1"/>
  <c r="N792" i="11" s="1"/>
  <c r="O792" i="11" s="1"/>
  <c r="P792" i="11" l="1"/>
  <c r="D793" i="11" s="1"/>
  <c r="C793" i="11"/>
  <c r="I793" i="11"/>
  <c r="J793" i="11" l="1"/>
  <c r="Q793" i="11"/>
  <c r="E793" i="11"/>
  <c r="B793" i="11"/>
  <c r="F793" i="11"/>
  <c r="G793" i="11" l="1"/>
  <c r="H793" i="11"/>
  <c r="L793" i="11" l="1"/>
  <c r="M793" i="11" s="1"/>
  <c r="N793" i="11" s="1"/>
  <c r="O793" i="11" s="1"/>
  <c r="P793" i="11" l="1"/>
  <c r="D794" i="11" s="1"/>
  <c r="C794" i="11"/>
  <c r="I794" i="11"/>
  <c r="Q794" i="11" l="1"/>
  <c r="J794" i="11"/>
  <c r="B794" i="11"/>
  <c r="E794" i="11"/>
  <c r="F794" i="11"/>
  <c r="G794" i="11" l="1"/>
  <c r="H794" i="11"/>
  <c r="L794" i="11" l="1"/>
  <c r="M794" i="11" s="1"/>
  <c r="N794" i="11" s="1"/>
  <c r="O794" i="11" s="1"/>
  <c r="P794" i="11" l="1"/>
  <c r="D795" i="11" s="1"/>
  <c r="C795" i="11"/>
  <c r="I795" i="11"/>
  <c r="Q795" i="11" l="1"/>
  <c r="J795" i="11"/>
  <c r="B795" i="11"/>
  <c r="E795" i="11"/>
  <c r="F795" i="11"/>
  <c r="G795" i="11" l="1"/>
  <c r="H795" i="11"/>
  <c r="L795" i="11" l="1"/>
  <c r="M795" i="11" s="1"/>
  <c r="N795" i="11" s="1"/>
  <c r="O795" i="11" s="1"/>
  <c r="P795" i="11" l="1"/>
  <c r="D796" i="11" s="1"/>
  <c r="C796" i="11"/>
  <c r="I796" i="11"/>
  <c r="J796" i="11" l="1"/>
  <c r="Q796" i="11"/>
  <c r="B796" i="11"/>
  <c r="E796" i="11"/>
  <c r="F796" i="11"/>
  <c r="G796" i="11" l="1"/>
  <c r="H796" i="11"/>
  <c r="L796" i="11" l="1"/>
  <c r="M796" i="11" s="1"/>
  <c r="N796" i="11" s="1"/>
  <c r="O796" i="11" s="1"/>
  <c r="P796" i="11" l="1"/>
  <c r="D797" i="11" s="1"/>
  <c r="C797" i="11"/>
  <c r="I797" i="11"/>
  <c r="J797" i="11" l="1"/>
  <c r="Q797" i="11"/>
  <c r="E797" i="11"/>
  <c r="B797" i="11"/>
  <c r="F797" i="11"/>
  <c r="G797" i="11" l="1"/>
  <c r="H797" i="11"/>
  <c r="L797" i="11" l="1"/>
  <c r="M797" i="11" s="1"/>
  <c r="N797" i="11" s="1"/>
  <c r="O797" i="11" s="1"/>
  <c r="P797" i="11" l="1"/>
  <c r="D798" i="11" s="1"/>
  <c r="C798" i="11"/>
  <c r="I798" i="11"/>
  <c r="Q798" i="11" l="1"/>
  <c r="J798" i="11"/>
  <c r="B798" i="11"/>
  <c r="E798" i="11"/>
  <c r="F798" i="11"/>
  <c r="G798" i="11" l="1"/>
  <c r="H798" i="11"/>
  <c r="L798" i="11" l="1"/>
  <c r="M798" i="11" s="1"/>
  <c r="N798" i="11" s="1"/>
  <c r="O798" i="11" s="1"/>
  <c r="P798" i="11" l="1"/>
  <c r="D799" i="11" s="1"/>
  <c r="C799" i="11"/>
  <c r="I799" i="11"/>
  <c r="Q799" i="11" l="1"/>
  <c r="J799" i="11"/>
  <c r="B799" i="11"/>
  <c r="E799" i="11"/>
  <c r="F799" i="11"/>
  <c r="G799" i="11" l="1"/>
  <c r="H799" i="11"/>
  <c r="L799" i="11" l="1"/>
  <c r="M799" i="11" s="1"/>
  <c r="N799" i="11" s="1"/>
  <c r="O799" i="11" s="1"/>
  <c r="P799" i="11" l="1"/>
  <c r="D800" i="11" s="1"/>
  <c r="C800" i="11"/>
  <c r="I800" i="11"/>
  <c r="J800" i="11" l="1"/>
  <c r="Q800" i="11"/>
  <c r="B800" i="11"/>
  <c r="E800" i="11"/>
  <c r="F800" i="11"/>
  <c r="G800" i="11" l="1"/>
  <c r="H800" i="11"/>
  <c r="L800" i="11" l="1"/>
  <c r="M800" i="11" s="1"/>
  <c r="N800" i="11" s="1"/>
  <c r="O800" i="11" s="1"/>
  <c r="P800" i="11" l="1"/>
  <c r="D801" i="11" s="1"/>
  <c r="C801" i="11"/>
  <c r="I801" i="11"/>
  <c r="Q801" i="11" l="1"/>
  <c r="J801" i="11"/>
  <c r="B801" i="11"/>
  <c r="E801" i="11"/>
  <c r="F801" i="11"/>
  <c r="G801" i="11" l="1"/>
  <c r="H801" i="11"/>
  <c r="L801" i="11" l="1"/>
  <c r="M801" i="11" s="1"/>
  <c r="N801" i="11" s="1"/>
  <c r="O801" i="11" s="1"/>
  <c r="P801" i="11" l="1"/>
  <c r="D802" i="11" s="1"/>
  <c r="C802" i="11"/>
  <c r="I802" i="11"/>
  <c r="Q802" i="11" l="1"/>
  <c r="J802" i="11"/>
  <c r="B802" i="11"/>
  <c r="E802" i="11"/>
  <c r="F802" i="11"/>
  <c r="G802" i="11" l="1"/>
  <c r="H802" i="11"/>
  <c r="L802" i="11" l="1"/>
  <c r="M802" i="11" s="1"/>
  <c r="N802" i="11" s="1"/>
  <c r="O802" i="11" s="1"/>
  <c r="P802" i="11" l="1"/>
  <c r="D803" i="11" s="1"/>
  <c r="C803" i="11"/>
  <c r="I803" i="11"/>
  <c r="J803" i="11" l="1"/>
  <c r="Q803" i="11"/>
  <c r="E803" i="11"/>
  <c r="B803" i="11"/>
  <c r="F803" i="11"/>
  <c r="G803" i="11" l="1"/>
  <c r="H803" i="11"/>
  <c r="L803" i="11" l="1"/>
  <c r="M803" i="11" s="1"/>
  <c r="N803" i="11" s="1"/>
  <c r="O803" i="11" s="1"/>
  <c r="P803" i="11" l="1"/>
  <c r="D804" i="11" s="1"/>
  <c r="C804" i="11"/>
  <c r="I804" i="11"/>
  <c r="J804" i="11" l="1"/>
  <c r="Q804" i="11"/>
  <c r="E804" i="11"/>
  <c r="B804" i="11"/>
  <c r="F804" i="11"/>
  <c r="G804" i="11" l="1"/>
  <c r="H804" i="11"/>
  <c r="L804" i="11" l="1"/>
  <c r="M804" i="11" s="1"/>
  <c r="N804" i="11" s="1"/>
  <c r="O804" i="11" s="1"/>
  <c r="P804" i="11" l="1"/>
  <c r="D805" i="11" s="1"/>
  <c r="C805" i="11"/>
  <c r="I805" i="11"/>
  <c r="J805" i="11" l="1"/>
  <c r="Q805" i="11"/>
  <c r="B805" i="11"/>
  <c r="E805" i="11"/>
  <c r="F805" i="11"/>
  <c r="G805" i="11" l="1"/>
  <c r="H805" i="11"/>
  <c r="L805" i="11" l="1"/>
  <c r="M805" i="11" s="1"/>
  <c r="N805" i="11" s="1"/>
  <c r="O805" i="11" s="1"/>
  <c r="P805" i="11" l="1"/>
  <c r="D806" i="11" s="1"/>
  <c r="C806" i="11"/>
  <c r="E806" i="11" l="1"/>
  <c r="B806" i="11"/>
  <c r="F806" i="11"/>
  <c r="I806" i="11"/>
  <c r="Q806" i="11" l="1"/>
  <c r="J806" i="11"/>
  <c r="G806" i="11"/>
  <c r="H806" i="11"/>
  <c r="L806" i="11" l="1"/>
  <c r="M806" i="11" s="1"/>
  <c r="N806" i="11" s="1"/>
  <c r="O806" i="11" s="1"/>
  <c r="P806" i="11" l="1"/>
  <c r="D807" i="11" s="1"/>
  <c r="C807" i="11"/>
  <c r="E807" i="11" l="1"/>
  <c r="B807" i="11"/>
  <c r="F807" i="11"/>
  <c r="I807" i="11"/>
  <c r="J807" i="11" l="1"/>
  <c r="Q807" i="11"/>
  <c r="G807" i="11"/>
  <c r="H807" i="11"/>
  <c r="L807" i="11" l="1"/>
  <c r="M807" i="11" s="1"/>
  <c r="N807" i="11" s="1"/>
  <c r="O807" i="11" s="1"/>
  <c r="P807" i="11" l="1"/>
  <c r="D808" i="11" s="1"/>
  <c r="C808" i="11"/>
  <c r="B808" i="11" l="1"/>
  <c r="E808" i="11"/>
  <c r="F808" i="11"/>
  <c r="I808" i="11"/>
  <c r="J808" i="11" l="1"/>
  <c r="Q808" i="11"/>
  <c r="G808" i="11"/>
  <c r="H808" i="11"/>
  <c r="L808" i="11" l="1"/>
  <c r="M808" i="11" s="1"/>
  <c r="N808" i="11" s="1"/>
  <c r="O808" i="11" s="1"/>
  <c r="P808" i="11" l="1"/>
  <c r="D809" i="11" s="1"/>
  <c r="C809" i="11"/>
  <c r="E809" i="11" l="1"/>
  <c r="B809" i="11"/>
  <c r="F809" i="11"/>
  <c r="I809" i="11"/>
  <c r="Q809" i="11" l="1"/>
  <c r="J809" i="11"/>
  <c r="G809" i="11"/>
  <c r="H809" i="11"/>
  <c r="L809" i="11" l="1"/>
  <c r="M809" i="11" s="1"/>
  <c r="N809" i="11" s="1"/>
  <c r="O809" i="11" s="1"/>
  <c r="P809" i="11" l="1"/>
  <c r="D810" i="11" s="1"/>
  <c r="C810" i="11"/>
  <c r="E810" i="11" l="1"/>
  <c r="B810" i="11"/>
  <c r="F810" i="11"/>
  <c r="I810" i="11"/>
  <c r="Q810" i="11" l="1"/>
  <c r="J810" i="11"/>
  <c r="G810" i="11"/>
  <c r="H810" i="11"/>
  <c r="L810" i="11" l="1"/>
  <c r="M810" i="11" s="1"/>
  <c r="N810" i="11" s="1"/>
  <c r="O810" i="11" s="1"/>
  <c r="P810" i="11" l="1"/>
  <c r="D811" i="11" s="1"/>
  <c r="C811" i="11"/>
  <c r="E811" i="11" l="1"/>
  <c r="B811" i="11"/>
  <c r="F811" i="11"/>
  <c r="I811" i="11"/>
  <c r="Q811" i="11" l="1"/>
  <c r="J811" i="11"/>
  <c r="G811" i="11"/>
  <c r="H811" i="11"/>
  <c r="L811" i="11" l="1"/>
  <c r="M811" i="11" s="1"/>
  <c r="N811" i="11" s="1"/>
  <c r="O811" i="11" s="1"/>
  <c r="P811" i="11" l="1"/>
  <c r="D812" i="11" s="1"/>
  <c r="C812" i="11"/>
  <c r="E812" i="11" l="1"/>
  <c r="B812" i="11"/>
  <c r="F812" i="11"/>
  <c r="I812" i="11"/>
  <c r="J812" i="11" l="1"/>
  <c r="Q812" i="11"/>
  <c r="G812" i="11"/>
  <c r="H812" i="11"/>
  <c r="L812" i="11" l="1"/>
  <c r="M812" i="11" s="1"/>
  <c r="N812" i="11" s="1"/>
  <c r="O812" i="11" s="1"/>
  <c r="P812" i="11" l="1"/>
  <c r="D813" i="11" s="1"/>
  <c r="C813" i="11"/>
  <c r="B813" i="11" l="1"/>
  <c r="E813" i="11"/>
  <c r="F813" i="11"/>
  <c r="I813" i="11"/>
  <c r="J813" i="11" l="1"/>
  <c r="Q813" i="11"/>
  <c r="G813" i="11"/>
  <c r="H813" i="11"/>
  <c r="L813" i="11" l="1"/>
  <c r="M813" i="11" s="1"/>
  <c r="N813" i="11" s="1"/>
  <c r="O813" i="11" s="1"/>
  <c r="P813" i="11" l="1"/>
  <c r="D814" i="11" s="1"/>
  <c r="C814" i="11"/>
  <c r="E814" i="11" l="1"/>
  <c r="B814" i="11"/>
  <c r="F814" i="11"/>
  <c r="I814" i="11"/>
  <c r="J814" i="11" l="1"/>
  <c r="Q814" i="11"/>
  <c r="G814" i="11"/>
  <c r="H814" i="11"/>
  <c r="L814" i="11" l="1"/>
  <c r="M814" i="11" s="1"/>
  <c r="N814" i="11" s="1"/>
  <c r="O814" i="11" s="1"/>
  <c r="P814" i="11" l="1"/>
  <c r="D815" i="11" s="1"/>
  <c r="C815" i="11"/>
  <c r="E815" i="11" l="1"/>
  <c r="B815" i="11"/>
  <c r="F815" i="11"/>
  <c r="I815" i="11"/>
  <c r="Q815" i="11" l="1"/>
  <c r="J815" i="11"/>
  <c r="G815" i="11"/>
  <c r="H815" i="11"/>
  <c r="L815" i="11" l="1"/>
  <c r="M815" i="11" s="1"/>
  <c r="N815" i="11" s="1"/>
  <c r="O815" i="11" s="1"/>
  <c r="P815" i="11" l="1"/>
  <c r="D816" i="11" s="1"/>
  <c r="C816" i="11"/>
  <c r="B816" i="11" l="1"/>
  <c r="E816" i="11"/>
  <c r="F816" i="11"/>
  <c r="I816" i="11"/>
  <c r="Q816" i="11" l="1"/>
  <c r="J816" i="11"/>
  <c r="G816" i="11"/>
  <c r="H816" i="11"/>
  <c r="L816" i="11" l="1"/>
  <c r="M816" i="11" s="1"/>
  <c r="N816" i="11" s="1"/>
  <c r="O816" i="11" s="1"/>
  <c r="P816" i="11" l="1"/>
  <c r="D817" i="11" s="1"/>
  <c r="C817" i="11"/>
  <c r="E817" i="11" l="1"/>
  <c r="B817" i="11"/>
  <c r="F817" i="11"/>
  <c r="I817" i="11"/>
  <c r="J817" i="11" l="1"/>
  <c r="Q817" i="11"/>
  <c r="G817" i="11"/>
  <c r="H817" i="11"/>
  <c r="L817" i="11" l="1"/>
  <c r="M817" i="11" s="1"/>
  <c r="N817" i="11" s="1"/>
  <c r="O817" i="11" s="1"/>
  <c r="P817" i="11" l="1"/>
  <c r="D818" i="11" s="1"/>
  <c r="C818" i="11"/>
  <c r="B818" i="11" l="1"/>
  <c r="E818" i="11"/>
  <c r="F818" i="11"/>
  <c r="I818" i="11"/>
  <c r="Q818" i="11" l="1"/>
  <c r="J818" i="11"/>
  <c r="G818" i="11"/>
  <c r="H818" i="11"/>
  <c r="L818" i="11" l="1"/>
  <c r="M818" i="11" s="1"/>
  <c r="N818" i="11" s="1"/>
  <c r="O818" i="11" s="1"/>
  <c r="P818" i="11" l="1"/>
  <c r="D819" i="11" s="1"/>
  <c r="C819" i="11"/>
  <c r="B819" i="11" l="1"/>
  <c r="E819" i="11"/>
  <c r="F819" i="11"/>
  <c r="I819" i="11"/>
  <c r="J819" i="11" l="1"/>
  <c r="Q819" i="11"/>
  <c r="G819" i="11"/>
  <c r="H819" i="11"/>
  <c r="L819" i="11" l="1"/>
  <c r="M819" i="11" s="1"/>
  <c r="N819" i="11" s="1"/>
  <c r="O819" i="11" s="1"/>
  <c r="P819" i="11" l="1"/>
  <c r="D820" i="11" s="1"/>
  <c r="C820" i="11"/>
  <c r="E820" i="11" l="1"/>
  <c r="B820" i="11"/>
  <c r="F820" i="11"/>
  <c r="I820" i="11"/>
  <c r="Q820" i="11" l="1"/>
  <c r="J820" i="11"/>
  <c r="G820" i="11"/>
  <c r="H820" i="11"/>
  <c r="L820" i="11" l="1"/>
  <c r="M820" i="11" s="1"/>
  <c r="N820" i="11" s="1"/>
  <c r="O820" i="11" s="1"/>
  <c r="P820" i="11" l="1"/>
  <c r="D821" i="11" s="1"/>
  <c r="C821" i="11"/>
  <c r="E821" i="11" l="1"/>
  <c r="B821" i="11"/>
  <c r="F821" i="11"/>
  <c r="I821" i="11"/>
  <c r="J821" i="11" l="1"/>
  <c r="Q821" i="11"/>
  <c r="G821" i="11"/>
  <c r="H821" i="11"/>
  <c r="L821" i="11" l="1"/>
  <c r="M821" i="11" s="1"/>
  <c r="N821" i="11" s="1"/>
  <c r="O821" i="11" s="1"/>
  <c r="P821" i="11" l="1"/>
  <c r="D822" i="11" s="1"/>
  <c r="C822" i="11"/>
  <c r="B822" i="11" l="1"/>
  <c r="E822" i="11"/>
  <c r="F822" i="11"/>
  <c r="I822" i="11"/>
  <c r="J822" i="11" l="1"/>
  <c r="Q822" i="11"/>
  <c r="G822" i="11"/>
  <c r="H822" i="11"/>
  <c r="L822" i="11" l="1"/>
  <c r="M822" i="11" s="1"/>
  <c r="N822" i="11" s="1"/>
  <c r="O822" i="11" s="1"/>
  <c r="P822" i="11" l="1"/>
  <c r="D823" i="11" s="1"/>
  <c r="C823" i="11"/>
  <c r="B823" i="11" l="1"/>
  <c r="E823" i="11"/>
  <c r="F823" i="11"/>
  <c r="I823" i="11"/>
  <c r="J823" i="11" l="1"/>
  <c r="Q823" i="11"/>
  <c r="G823" i="11"/>
  <c r="H823" i="11"/>
  <c r="L823" i="11" l="1"/>
  <c r="M823" i="11" s="1"/>
  <c r="N823" i="11" s="1"/>
  <c r="O823" i="11" s="1"/>
  <c r="P823" i="11" l="1"/>
  <c r="D824" i="11" s="1"/>
  <c r="C824" i="11"/>
  <c r="B824" i="11" l="1"/>
  <c r="E824" i="11"/>
  <c r="F824" i="11"/>
  <c r="I824" i="11"/>
  <c r="Q824" i="11" l="1"/>
  <c r="J824" i="11"/>
  <c r="G824" i="11"/>
  <c r="H824" i="11"/>
  <c r="L824" i="11" l="1"/>
  <c r="M824" i="11" s="1"/>
  <c r="N824" i="11" s="1"/>
  <c r="O824" i="11" s="1"/>
  <c r="P824" i="11" l="1"/>
  <c r="D825" i="11" s="1"/>
  <c r="C825" i="11"/>
  <c r="B825" i="11" l="1"/>
  <c r="E825" i="11"/>
  <c r="F825" i="11"/>
  <c r="I825" i="11"/>
  <c r="Q825" i="11" l="1"/>
  <c r="J825" i="11"/>
  <c r="G825" i="11"/>
  <c r="H825" i="11"/>
  <c r="L825" i="11" l="1"/>
  <c r="M825" i="11" s="1"/>
  <c r="N825" i="11" s="1"/>
  <c r="O825" i="11" s="1"/>
  <c r="P825" i="11" l="1"/>
  <c r="D826" i="11" s="1"/>
  <c r="C826" i="11"/>
  <c r="B826" i="11" l="1"/>
  <c r="E826" i="11"/>
  <c r="F826" i="11"/>
  <c r="I826" i="11"/>
  <c r="J826" i="11" l="1"/>
  <c r="Q826" i="11"/>
  <c r="G826" i="11"/>
  <c r="H826" i="11"/>
  <c r="L826" i="11" l="1"/>
  <c r="M826" i="11" s="1"/>
  <c r="N826" i="11" s="1"/>
  <c r="O826" i="11" s="1"/>
  <c r="P826" i="11" l="1"/>
  <c r="D827" i="11" s="1"/>
  <c r="C827" i="11"/>
  <c r="E827" i="11" l="1"/>
  <c r="B827" i="11"/>
  <c r="F827" i="11"/>
  <c r="I827" i="11"/>
  <c r="Q827" i="11" l="1"/>
  <c r="J827" i="11"/>
  <c r="G827" i="11"/>
  <c r="H827" i="11"/>
  <c r="L827" i="11" l="1"/>
  <c r="M827" i="11" s="1"/>
  <c r="N827" i="11" s="1"/>
  <c r="O827" i="11" s="1"/>
  <c r="P827" i="11" l="1"/>
  <c r="D828" i="11" s="1"/>
  <c r="C828" i="11"/>
  <c r="E828" i="11" l="1"/>
  <c r="B828" i="11"/>
  <c r="F828" i="11"/>
  <c r="I828" i="11"/>
  <c r="Q828" i="11" l="1"/>
  <c r="J828" i="11"/>
  <c r="G828" i="11"/>
  <c r="H828" i="11"/>
  <c r="L828" i="11" l="1"/>
  <c r="M828" i="11" s="1"/>
  <c r="N828" i="11" s="1"/>
  <c r="O828" i="11" s="1"/>
  <c r="P828" i="11" l="1"/>
  <c r="D829" i="11" s="1"/>
  <c r="C829" i="11"/>
  <c r="E829" i="11" l="1"/>
  <c r="B829" i="11"/>
  <c r="F829" i="11"/>
  <c r="I829" i="11"/>
  <c r="Q829" i="11" l="1"/>
  <c r="J829" i="11"/>
  <c r="G829" i="11"/>
  <c r="H829" i="11"/>
  <c r="L829" i="11" l="1"/>
  <c r="M829" i="11" s="1"/>
  <c r="N829" i="11" s="1"/>
  <c r="O829" i="11" s="1"/>
  <c r="P829" i="11" l="1"/>
  <c r="D830" i="11" s="1"/>
  <c r="C830" i="11"/>
  <c r="B830" i="11" l="1"/>
  <c r="E830" i="11"/>
  <c r="F830" i="11"/>
  <c r="I830" i="11"/>
  <c r="J830" i="11" l="1"/>
  <c r="Q830" i="11"/>
  <c r="G830" i="11"/>
  <c r="H830" i="11"/>
  <c r="L830" i="11" l="1"/>
  <c r="M830" i="11" s="1"/>
  <c r="N830" i="11" s="1"/>
  <c r="O830" i="11" s="1"/>
  <c r="P830" i="11" l="1"/>
  <c r="D831" i="11" s="1"/>
  <c r="C831" i="11"/>
  <c r="B831" i="11" l="1"/>
  <c r="E831" i="11"/>
  <c r="F831" i="11"/>
  <c r="I831" i="11"/>
  <c r="J831" i="11" l="1"/>
  <c r="Q831" i="11"/>
  <c r="G831" i="11"/>
  <c r="H831" i="11"/>
  <c r="L831" i="11" l="1"/>
  <c r="M831" i="11" s="1"/>
  <c r="N831" i="11" s="1"/>
  <c r="O831" i="11" s="1"/>
  <c r="P831" i="11" l="1"/>
  <c r="D832" i="11" s="1"/>
  <c r="C832" i="11"/>
  <c r="E832" i="11" l="1"/>
  <c r="B832" i="11"/>
  <c r="F832" i="11"/>
  <c r="I832" i="11"/>
  <c r="J832" i="11" l="1"/>
  <c r="Q832" i="11"/>
  <c r="G832" i="11"/>
  <c r="H832" i="11"/>
  <c r="L832" i="11" l="1"/>
  <c r="M832" i="11" s="1"/>
  <c r="N832" i="11" s="1"/>
  <c r="O832" i="11" s="1"/>
  <c r="P832" i="11" l="1"/>
  <c r="D833" i="11" s="1"/>
  <c r="C833" i="11"/>
  <c r="E833" i="11" l="1"/>
  <c r="B833" i="11"/>
  <c r="F833" i="11"/>
  <c r="I833" i="11"/>
  <c r="J833" i="11" l="1"/>
  <c r="Q833" i="11"/>
  <c r="G833" i="11"/>
  <c r="H833" i="11"/>
  <c r="L833" i="11" l="1"/>
  <c r="M833" i="11" s="1"/>
  <c r="N833" i="11" s="1"/>
  <c r="O833" i="11" s="1"/>
  <c r="P833" i="11" l="1"/>
  <c r="D834" i="11" s="1"/>
  <c r="C834" i="11"/>
  <c r="B834" i="11" l="1"/>
  <c r="E834" i="11"/>
  <c r="F834" i="11"/>
  <c r="I834" i="11"/>
  <c r="J834" i="11" l="1"/>
  <c r="Q834" i="11"/>
  <c r="G834" i="11"/>
  <c r="H834" i="11"/>
  <c r="L834" i="11" l="1"/>
  <c r="M834" i="11" s="1"/>
  <c r="N834" i="11" s="1"/>
  <c r="O834" i="11" s="1"/>
  <c r="P834" i="11" l="1"/>
  <c r="D835" i="11" s="1"/>
  <c r="C835" i="11"/>
  <c r="E835" i="11" l="1"/>
  <c r="B835" i="11"/>
  <c r="F835" i="11"/>
  <c r="I835" i="11"/>
  <c r="Q835" i="11" l="1"/>
  <c r="J835" i="11"/>
  <c r="G835" i="11"/>
  <c r="H835" i="11"/>
  <c r="L835" i="11" l="1"/>
  <c r="M835" i="11" s="1"/>
  <c r="N835" i="11" s="1"/>
  <c r="O835" i="11" s="1"/>
  <c r="P835" i="11" l="1"/>
  <c r="D836" i="11" s="1"/>
  <c r="C836" i="11"/>
  <c r="E836" i="11" l="1"/>
  <c r="B836" i="11"/>
  <c r="F836" i="11"/>
  <c r="I836" i="11"/>
  <c r="Q836" i="11" l="1"/>
  <c r="J836" i="11"/>
  <c r="G836" i="11"/>
  <c r="H836" i="11"/>
  <c r="L836" i="11" l="1"/>
  <c r="M836" i="11" s="1"/>
  <c r="N836" i="11" s="1"/>
  <c r="O836" i="11" s="1"/>
  <c r="P836" i="11" l="1"/>
  <c r="D837" i="11" s="1"/>
  <c r="C837" i="11"/>
  <c r="B837" i="11" l="1"/>
  <c r="E837" i="11"/>
  <c r="F837" i="11"/>
  <c r="I837" i="11"/>
  <c r="Q837" i="11" l="1"/>
  <c r="J837" i="11"/>
  <c r="G837" i="11"/>
  <c r="H837" i="11"/>
  <c r="L837" i="11" l="1"/>
  <c r="M837" i="11" s="1"/>
  <c r="N837" i="11" s="1"/>
  <c r="O837" i="11" s="1"/>
  <c r="P837" i="11" l="1"/>
  <c r="D838" i="11" s="1"/>
  <c r="C838" i="11"/>
  <c r="E838" i="11" l="1"/>
  <c r="B838" i="11"/>
  <c r="F838" i="11"/>
  <c r="I838" i="11"/>
  <c r="Q838" i="11" l="1"/>
  <c r="J838" i="11"/>
  <c r="G838" i="11"/>
  <c r="H838" i="11"/>
  <c r="L838" i="11" l="1"/>
  <c r="M838" i="11" s="1"/>
  <c r="N838" i="11" s="1"/>
  <c r="O838" i="11" s="1"/>
  <c r="P838" i="11" l="1"/>
  <c r="D839" i="11" s="1"/>
  <c r="C839" i="11"/>
  <c r="B839" i="11" l="1"/>
  <c r="E839" i="11"/>
  <c r="F839" i="11"/>
  <c r="I839" i="11"/>
  <c r="Q839" i="11" l="1"/>
  <c r="J839" i="11"/>
  <c r="G839" i="11"/>
  <c r="H839" i="11"/>
  <c r="L839" i="11" l="1"/>
  <c r="M839" i="11" s="1"/>
  <c r="N839" i="11" s="1"/>
  <c r="O839" i="11" s="1"/>
  <c r="P839" i="11" l="1"/>
  <c r="D840" i="11" s="1"/>
  <c r="C840" i="11"/>
  <c r="E840" i="11" l="1"/>
  <c r="B840" i="11"/>
  <c r="F840" i="11"/>
  <c r="I840" i="11"/>
  <c r="Q840" i="11" l="1"/>
  <c r="J840" i="11"/>
  <c r="G840" i="11"/>
  <c r="H840" i="11"/>
  <c r="L840" i="11" l="1"/>
  <c r="M840" i="11" s="1"/>
  <c r="N840" i="11" s="1"/>
  <c r="O840" i="11" s="1"/>
  <c r="P840" i="11" l="1"/>
  <c r="D841" i="11" s="1"/>
  <c r="C841" i="11"/>
  <c r="E841" i="11" l="1"/>
  <c r="B841" i="11"/>
  <c r="F841" i="11"/>
  <c r="I841" i="11"/>
  <c r="J841" i="11" l="1"/>
  <c r="Q841" i="11"/>
  <c r="G841" i="11"/>
  <c r="H841" i="11"/>
  <c r="L841" i="11" l="1"/>
  <c r="M841" i="11" s="1"/>
  <c r="N841" i="11" s="1"/>
  <c r="O841" i="11" s="1"/>
  <c r="P841" i="11" l="1"/>
  <c r="D842" i="11" s="1"/>
  <c r="C842" i="11"/>
  <c r="E842" i="11" l="1"/>
  <c r="B842" i="11"/>
  <c r="F842" i="11"/>
  <c r="I842" i="11"/>
  <c r="Q842" i="11" l="1"/>
  <c r="J842" i="11"/>
  <c r="G842" i="11"/>
  <c r="H842" i="11"/>
  <c r="L842" i="11" l="1"/>
  <c r="M842" i="11" s="1"/>
  <c r="N842" i="11" s="1"/>
  <c r="O842" i="11" s="1"/>
  <c r="P842" i="11" l="1"/>
  <c r="D843" i="11" s="1"/>
  <c r="C843" i="11"/>
  <c r="E843" i="11" l="1"/>
  <c r="B843" i="11"/>
  <c r="F843" i="11"/>
  <c r="I843" i="11"/>
  <c r="Q843" i="11" l="1"/>
  <c r="J843" i="11"/>
  <c r="G843" i="11"/>
  <c r="H843" i="11"/>
  <c r="L843" i="11" l="1"/>
  <c r="M843" i="11" s="1"/>
  <c r="N843" i="11" s="1"/>
  <c r="O843" i="11" s="1"/>
  <c r="P843" i="11" l="1"/>
  <c r="D844" i="11" s="1"/>
  <c r="C844" i="11"/>
  <c r="E844" i="11" l="1"/>
  <c r="B844" i="11"/>
  <c r="F844" i="11"/>
  <c r="I844" i="11"/>
  <c r="J844" i="11" l="1"/>
  <c r="Q844" i="11"/>
  <c r="G844" i="11"/>
  <c r="H844" i="11"/>
  <c r="L844" i="11" l="1"/>
  <c r="M844" i="11" s="1"/>
  <c r="N844" i="11" s="1"/>
  <c r="O844" i="11" s="1"/>
  <c r="P844" i="11" l="1"/>
  <c r="D845" i="11" s="1"/>
  <c r="C845" i="11"/>
  <c r="E845" i="11" l="1"/>
  <c r="B845" i="11"/>
  <c r="F845" i="11"/>
  <c r="I845" i="11"/>
  <c r="Q845" i="11" l="1"/>
  <c r="J845" i="11"/>
  <c r="G845" i="11"/>
  <c r="H845" i="11"/>
  <c r="L845" i="11" l="1"/>
  <c r="M845" i="11" s="1"/>
  <c r="N845" i="11" s="1"/>
  <c r="O845" i="11" s="1"/>
  <c r="P845" i="11" l="1"/>
  <c r="D846" i="11" s="1"/>
  <c r="C846" i="11"/>
  <c r="E846" i="11" l="1"/>
  <c r="B846" i="11"/>
  <c r="F846" i="11"/>
  <c r="I846" i="11"/>
  <c r="J846" i="11" l="1"/>
  <c r="Q846" i="11"/>
  <c r="G846" i="11"/>
  <c r="H846" i="11"/>
  <c r="L846" i="11" l="1"/>
  <c r="M846" i="11" s="1"/>
  <c r="N846" i="11" s="1"/>
  <c r="O846" i="11" s="1"/>
  <c r="P846" i="11" l="1"/>
  <c r="D847" i="11" s="1"/>
  <c r="C847" i="11"/>
  <c r="E847" i="11" l="1"/>
  <c r="B847" i="11"/>
  <c r="F847" i="11"/>
  <c r="I847" i="11"/>
  <c r="Q847" i="11" l="1"/>
  <c r="J847" i="11"/>
  <c r="G847" i="11"/>
  <c r="H847" i="11"/>
  <c r="L847" i="11" l="1"/>
  <c r="M847" i="11" s="1"/>
  <c r="N847" i="11" s="1"/>
  <c r="O847" i="11" s="1"/>
  <c r="P847" i="11" l="1"/>
  <c r="D848" i="11" s="1"/>
  <c r="C848" i="11"/>
  <c r="B848" i="11" l="1"/>
  <c r="E848" i="11"/>
  <c r="F848" i="11"/>
  <c r="I848" i="11"/>
  <c r="J848" i="11" l="1"/>
  <c r="Q848" i="11"/>
  <c r="G848" i="11"/>
  <c r="H848" i="11"/>
  <c r="L848" i="11" l="1"/>
  <c r="M848" i="11" s="1"/>
  <c r="N848" i="11" s="1"/>
  <c r="O848" i="11" s="1"/>
  <c r="P848" i="11" l="1"/>
  <c r="D849" i="11" s="1"/>
  <c r="C849" i="11"/>
  <c r="B849" i="11" l="1"/>
  <c r="E849" i="11"/>
  <c r="F849" i="11"/>
  <c r="I849" i="11"/>
  <c r="Q849" i="11" l="1"/>
  <c r="J849" i="11"/>
  <c r="G849" i="11"/>
  <c r="H849" i="11"/>
  <c r="L849" i="11" l="1"/>
  <c r="M849" i="11" s="1"/>
  <c r="N849" i="11" s="1"/>
  <c r="O849" i="11" s="1"/>
  <c r="P849" i="11" l="1"/>
  <c r="D850" i="11" s="1"/>
  <c r="C850" i="11"/>
  <c r="B850" i="11" l="1"/>
  <c r="E850" i="11"/>
  <c r="F850" i="11"/>
  <c r="I850" i="11"/>
  <c r="Q850" i="11" l="1"/>
  <c r="J850" i="11"/>
  <c r="G850" i="11"/>
  <c r="H850" i="11"/>
  <c r="L850" i="11" l="1"/>
  <c r="M850" i="11" s="1"/>
  <c r="N850" i="11" s="1"/>
  <c r="O850" i="11" s="1"/>
  <c r="P850" i="11" l="1"/>
  <c r="D851" i="11" s="1"/>
  <c r="C851" i="11"/>
  <c r="B851" i="11" l="1"/>
  <c r="E851" i="11"/>
  <c r="F851" i="11"/>
  <c r="I851" i="11"/>
  <c r="J851" i="11" l="1"/>
  <c r="Q851" i="11"/>
  <c r="G851" i="11"/>
  <c r="H851" i="11"/>
  <c r="L851" i="11" l="1"/>
  <c r="M851" i="11" s="1"/>
  <c r="N851" i="11" s="1"/>
  <c r="O851" i="11" s="1"/>
  <c r="P851" i="11" l="1"/>
  <c r="D852" i="11" s="1"/>
  <c r="C852" i="11"/>
  <c r="E852" i="11" l="1"/>
  <c r="B852" i="11"/>
  <c r="F852" i="11"/>
  <c r="I852" i="11"/>
  <c r="Q852" i="11" l="1"/>
  <c r="J852" i="11"/>
  <c r="G852" i="11"/>
  <c r="H852" i="11"/>
  <c r="L852" i="11" l="1"/>
  <c r="M852" i="11" s="1"/>
  <c r="N852" i="11" s="1"/>
  <c r="O852" i="11" s="1"/>
  <c r="P852" i="11" l="1"/>
  <c r="D853" i="11" s="1"/>
  <c r="C853" i="11"/>
  <c r="E853" i="11" l="1"/>
  <c r="B853" i="11"/>
  <c r="F853" i="11"/>
  <c r="I853" i="11"/>
  <c r="Q853" i="11" l="1"/>
  <c r="J853" i="11"/>
  <c r="G853" i="11"/>
  <c r="H853" i="11"/>
  <c r="L853" i="11" l="1"/>
  <c r="M853" i="11" s="1"/>
  <c r="N853" i="11" s="1"/>
  <c r="O853" i="11" s="1"/>
  <c r="P853" i="11" l="1"/>
  <c r="D854" i="11" s="1"/>
  <c r="C854" i="11"/>
  <c r="B854" i="11" l="1"/>
  <c r="E854" i="11"/>
  <c r="F854" i="11"/>
  <c r="I854" i="11"/>
  <c r="J854" i="11" l="1"/>
  <c r="Q854" i="11"/>
  <c r="G854" i="11"/>
  <c r="H854" i="11"/>
  <c r="L854" i="11" l="1"/>
  <c r="M854" i="11" s="1"/>
  <c r="N854" i="11" s="1"/>
  <c r="O854" i="11" s="1"/>
  <c r="P854" i="11" l="1"/>
  <c r="D855" i="11" s="1"/>
  <c r="C855" i="11"/>
  <c r="E855" i="11" l="1"/>
  <c r="B855" i="11"/>
  <c r="F855" i="11"/>
  <c r="I855" i="11"/>
  <c r="Q855" i="11" l="1"/>
  <c r="J855" i="11"/>
  <c r="G855" i="11"/>
  <c r="H855" i="11"/>
  <c r="L855" i="11" l="1"/>
  <c r="M855" i="11" s="1"/>
  <c r="N855" i="11" s="1"/>
  <c r="O855" i="11" s="1"/>
  <c r="P855" i="11" l="1"/>
  <c r="D856" i="11" s="1"/>
  <c r="C856" i="11"/>
  <c r="E856" i="11" l="1"/>
  <c r="B856" i="11"/>
  <c r="F856" i="11"/>
  <c r="I856" i="11"/>
  <c r="J856" i="11" l="1"/>
  <c r="Q856" i="11"/>
  <c r="G856" i="11"/>
  <c r="H856" i="11"/>
  <c r="L856" i="11" l="1"/>
  <c r="M856" i="11" s="1"/>
  <c r="N856" i="11" s="1"/>
  <c r="O856" i="11" s="1"/>
  <c r="P856" i="11" l="1"/>
  <c r="D857" i="11" s="1"/>
  <c r="C857" i="11"/>
  <c r="B857" i="11" l="1"/>
  <c r="E857" i="11"/>
  <c r="F857" i="11"/>
  <c r="I857" i="11"/>
  <c r="Q857" i="11" l="1"/>
  <c r="J857" i="11"/>
  <c r="G857" i="11"/>
  <c r="H857" i="11"/>
  <c r="L857" i="11" l="1"/>
  <c r="M857" i="11" s="1"/>
  <c r="N857" i="11" s="1"/>
  <c r="O857" i="11" s="1"/>
  <c r="P857" i="11" l="1"/>
  <c r="D858" i="11" s="1"/>
  <c r="C858" i="11"/>
  <c r="B858" i="11" l="1"/>
  <c r="E858" i="11"/>
  <c r="F858" i="11"/>
  <c r="I858" i="11"/>
  <c r="J858" i="11" l="1"/>
  <c r="Q858" i="11"/>
  <c r="G858" i="11"/>
  <c r="H858" i="11"/>
  <c r="L858" i="11" l="1"/>
  <c r="M858" i="11" s="1"/>
  <c r="N858" i="11" s="1"/>
  <c r="O858" i="11" s="1"/>
  <c r="P858" i="11" l="1"/>
  <c r="D859" i="11" s="1"/>
  <c r="C859" i="11"/>
  <c r="E859" i="11" l="1"/>
  <c r="B859" i="11"/>
  <c r="F859" i="11"/>
  <c r="I859" i="11"/>
  <c r="J859" i="11" l="1"/>
  <c r="Q859" i="11"/>
  <c r="G859" i="11"/>
  <c r="H859" i="11"/>
  <c r="L859" i="11" l="1"/>
  <c r="M859" i="11" s="1"/>
  <c r="N859" i="11" s="1"/>
  <c r="O859" i="11" s="1"/>
  <c r="P859" i="11" l="1"/>
  <c r="D860" i="11" s="1"/>
  <c r="C860" i="11"/>
  <c r="B860" i="11" l="1"/>
  <c r="E860" i="11"/>
  <c r="F860" i="11"/>
  <c r="I860" i="11"/>
  <c r="Q860" i="11" l="1"/>
  <c r="J860" i="11"/>
  <c r="G860" i="11"/>
  <c r="H860" i="11"/>
  <c r="L860" i="11" l="1"/>
  <c r="M860" i="11" s="1"/>
  <c r="N860" i="11" s="1"/>
  <c r="O860" i="11" s="1"/>
  <c r="P860" i="11" l="1"/>
  <c r="D861" i="11" s="1"/>
  <c r="C861" i="11"/>
  <c r="B861" i="11" l="1"/>
  <c r="E861" i="11"/>
  <c r="F861" i="11"/>
  <c r="I861" i="11"/>
  <c r="J861" i="11" l="1"/>
  <c r="Q861" i="11"/>
  <c r="G861" i="11"/>
  <c r="H861" i="11"/>
  <c r="L861" i="11" l="1"/>
  <c r="M861" i="11" s="1"/>
  <c r="N861" i="11" s="1"/>
  <c r="O861" i="11" s="1"/>
  <c r="P861" i="11" l="1"/>
  <c r="D862" i="11" s="1"/>
  <c r="C862" i="11"/>
  <c r="B862" i="11" l="1"/>
  <c r="E862" i="11"/>
  <c r="F862" i="11"/>
  <c r="I862" i="11"/>
  <c r="J862" i="11" l="1"/>
  <c r="Q862" i="11"/>
  <c r="G862" i="11"/>
  <c r="H862" i="11"/>
  <c r="L862" i="11" l="1"/>
  <c r="M862" i="11" s="1"/>
  <c r="N862" i="11" s="1"/>
  <c r="O862" i="11" s="1"/>
  <c r="P862" i="11" l="1"/>
  <c r="D863" i="11" s="1"/>
  <c r="C863" i="11"/>
  <c r="B863" i="11" l="1"/>
  <c r="E863" i="11"/>
  <c r="F863" i="11"/>
  <c r="I863" i="11"/>
  <c r="J863" i="11" l="1"/>
  <c r="Q863" i="11"/>
  <c r="G863" i="11"/>
  <c r="H863" i="11"/>
  <c r="L863" i="11" l="1"/>
  <c r="M863" i="11" s="1"/>
  <c r="N863" i="11" s="1"/>
  <c r="O863" i="11" s="1"/>
  <c r="P863" i="11" l="1"/>
  <c r="D864" i="11" s="1"/>
  <c r="C864" i="11"/>
  <c r="E864" i="11" l="1"/>
  <c r="B864" i="11"/>
  <c r="F864" i="11"/>
  <c r="I864" i="11"/>
  <c r="Q864" i="11" l="1"/>
  <c r="J864" i="11"/>
  <c r="G864" i="11"/>
  <c r="H864" i="11"/>
  <c r="L864" i="11" l="1"/>
  <c r="M864" i="11" s="1"/>
  <c r="N864" i="11" s="1"/>
  <c r="O864" i="11" s="1"/>
  <c r="P864" i="11" l="1"/>
  <c r="D865" i="11" s="1"/>
  <c r="C865" i="11"/>
  <c r="E865" i="11" l="1"/>
  <c r="B865" i="11"/>
  <c r="F865" i="11"/>
  <c r="I865" i="11"/>
  <c r="J865" i="11" l="1"/>
  <c r="Q865" i="11"/>
  <c r="G865" i="11"/>
  <c r="H865" i="11"/>
  <c r="L865" i="11" l="1"/>
  <c r="M865" i="11" s="1"/>
  <c r="N865" i="11" s="1"/>
  <c r="O865" i="11" s="1"/>
  <c r="P865" i="11" l="1"/>
  <c r="D866" i="11" s="1"/>
  <c r="C866" i="11"/>
  <c r="E866" i="11" l="1"/>
  <c r="B866" i="11"/>
  <c r="F866" i="11"/>
  <c r="I866" i="11"/>
  <c r="J866" i="11" l="1"/>
  <c r="Q866" i="11"/>
  <c r="G866" i="11"/>
  <c r="H866" i="11"/>
  <c r="L866" i="11" l="1"/>
  <c r="M866" i="11" s="1"/>
  <c r="N866" i="11" s="1"/>
  <c r="O866" i="11" s="1"/>
  <c r="P866" i="11" l="1"/>
  <c r="D867" i="11" s="1"/>
  <c r="C867" i="11"/>
  <c r="B867" i="11" l="1"/>
  <c r="E867" i="11"/>
  <c r="F867" i="11"/>
  <c r="I867" i="11"/>
  <c r="J867" i="11" l="1"/>
  <c r="Q867" i="11"/>
  <c r="G867" i="11"/>
  <c r="H867" i="11"/>
  <c r="L867" i="11" l="1"/>
  <c r="M867" i="11" s="1"/>
  <c r="N867" i="11" s="1"/>
  <c r="O867" i="11" s="1"/>
  <c r="P867" i="11" l="1"/>
  <c r="D868" i="11" s="1"/>
  <c r="C868" i="11"/>
  <c r="E868" i="11" l="1"/>
  <c r="B868" i="11"/>
  <c r="F868" i="11"/>
  <c r="I868" i="11"/>
  <c r="J868" i="11" l="1"/>
  <c r="Q868" i="11"/>
  <c r="G868" i="11"/>
  <c r="H868" i="11"/>
  <c r="L868" i="11" l="1"/>
  <c r="M868" i="11" s="1"/>
  <c r="N868" i="11" s="1"/>
  <c r="O868" i="11" s="1"/>
  <c r="P868" i="11" l="1"/>
  <c r="D869" i="11" s="1"/>
  <c r="C869" i="11"/>
  <c r="B869" i="11" l="1"/>
  <c r="E869" i="11"/>
  <c r="F869" i="11"/>
  <c r="I869" i="11"/>
  <c r="Q869" i="11" l="1"/>
  <c r="J869" i="11"/>
  <c r="G869" i="11"/>
  <c r="H869" i="11"/>
  <c r="L869" i="11" l="1"/>
  <c r="M869" i="11" s="1"/>
  <c r="N869" i="11" s="1"/>
  <c r="O869" i="11" s="1"/>
  <c r="P869" i="11" l="1"/>
  <c r="D870" i="11" s="1"/>
  <c r="C870" i="11"/>
  <c r="E870" i="11" l="1"/>
  <c r="B870" i="11"/>
  <c r="F870" i="11"/>
  <c r="I870" i="11"/>
  <c r="J870" i="11" l="1"/>
  <c r="Q870" i="11"/>
  <c r="G870" i="11"/>
  <c r="H870" i="11"/>
  <c r="L870" i="11" l="1"/>
  <c r="M870" i="11" s="1"/>
  <c r="N870" i="11" s="1"/>
  <c r="O870" i="11" s="1"/>
  <c r="P870" i="11" l="1"/>
  <c r="D871" i="11" s="1"/>
  <c r="C871" i="11"/>
  <c r="E871" i="11" l="1"/>
  <c r="B871" i="11"/>
  <c r="F871" i="11"/>
  <c r="I871" i="11"/>
  <c r="Q871" i="11" l="1"/>
  <c r="J871" i="11"/>
  <c r="G871" i="11"/>
  <c r="H871" i="11"/>
  <c r="L871" i="11" l="1"/>
  <c r="M871" i="11" s="1"/>
  <c r="N871" i="11" s="1"/>
  <c r="O871" i="11" s="1"/>
  <c r="P871" i="11" l="1"/>
  <c r="D872" i="11" s="1"/>
  <c r="C872" i="11"/>
  <c r="E872" i="11" l="1"/>
  <c r="B872" i="11"/>
  <c r="F872" i="11"/>
  <c r="I872" i="11"/>
  <c r="J872" i="11" l="1"/>
  <c r="Q872" i="11"/>
  <c r="G872" i="11"/>
  <c r="H872" i="11"/>
  <c r="L872" i="11" l="1"/>
  <c r="M872" i="11" s="1"/>
  <c r="N872" i="11" s="1"/>
  <c r="O872" i="11" s="1"/>
  <c r="P872" i="11" l="1"/>
  <c r="D873" i="11" s="1"/>
  <c r="C873" i="11"/>
  <c r="B873" i="11" l="1"/>
  <c r="E873" i="11"/>
  <c r="F873" i="11"/>
  <c r="I873" i="11"/>
  <c r="J873" i="11" l="1"/>
  <c r="Q873" i="11"/>
  <c r="G873" i="11"/>
  <c r="H873" i="11"/>
  <c r="L873" i="11" l="1"/>
  <c r="M873" i="11" s="1"/>
  <c r="N873" i="11" s="1"/>
  <c r="O873" i="11" s="1"/>
  <c r="P873" i="11" l="1"/>
  <c r="D874" i="11" s="1"/>
  <c r="C874" i="11"/>
  <c r="B874" i="11" l="1"/>
  <c r="E874" i="11"/>
  <c r="F874" i="11"/>
  <c r="I874" i="11"/>
  <c r="Q874" i="11" l="1"/>
  <c r="J874" i="11"/>
  <c r="G874" i="11"/>
  <c r="H874" i="11"/>
  <c r="L874" i="11" l="1"/>
  <c r="M874" i="11" s="1"/>
  <c r="N874" i="11" s="1"/>
  <c r="O874" i="11" s="1"/>
  <c r="P874" i="11" l="1"/>
  <c r="D875" i="11" s="1"/>
  <c r="C875" i="11"/>
  <c r="E875" i="11" l="1"/>
  <c r="B875" i="11"/>
  <c r="F875" i="11"/>
  <c r="I875" i="11"/>
  <c r="J875" i="11" l="1"/>
  <c r="Q875" i="11"/>
  <c r="G875" i="11"/>
  <c r="H875" i="11"/>
  <c r="L875" i="11" l="1"/>
  <c r="M875" i="11" s="1"/>
  <c r="N875" i="11" s="1"/>
  <c r="O875" i="11" s="1"/>
  <c r="P875" i="11" l="1"/>
  <c r="D876" i="11" s="1"/>
  <c r="C876" i="11"/>
  <c r="E876" i="11" l="1"/>
  <c r="B876" i="11"/>
  <c r="F876" i="11"/>
  <c r="I876" i="11"/>
  <c r="J876" i="11" l="1"/>
  <c r="Q876" i="11"/>
  <c r="G876" i="11"/>
  <c r="H876" i="11"/>
  <c r="L876" i="11" l="1"/>
  <c r="M876" i="11" s="1"/>
  <c r="N876" i="11" s="1"/>
  <c r="O876" i="11" s="1"/>
  <c r="P876" i="11" l="1"/>
  <c r="D877" i="11" s="1"/>
  <c r="C877" i="11"/>
  <c r="E877" i="11" l="1"/>
  <c r="B877" i="11"/>
  <c r="F877" i="11"/>
  <c r="I877" i="11"/>
  <c r="J877" i="11" l="1"/>
  <c r="Q877" i="11"/>
  <c r="G877" i="11"/>
  <c r="H877" i="11"/>
  <c r="L877" i="11" l="1"/>
  <c r="M877" i="11" s="1"/>
  <c r="N877" i="11" s="1"/>
  <c r="O877" i="11" s="1"/>
  <c r="P877" i="11" l="1"/>
  <c r="D878" i="11" s="1"/>
  <c r="C878" i="11"/>
  <c r="E878" i="11" l="1"/>
  <c r="B878" i="11"/>
  <c r="F878" i="11"/>
  <c r="I878" i="11"/>
  <c r="Q878" i="11" l="1"/>
  <c r="J878" i="11"/>
  <c r="G878" i="11"/>
  <c r="H878" i="11"/>
  <c r="L878" i="11" l="1"/>
  <c r="M878" i="11" s="1"/>
  <c r="N878" i="11" s="1"/>
  <c r="O878" i="11" s="1"/>
  <c r="P878" i="11" l="1"/>
  <c r="D879" i="11" s="1"/>
  <c r="C879" i="11"/>
  <c r="E879" i="11" l="1"/>
  <c r="B879" i="11"/>
  <c r="F879" i="11"/>
  <c r="I879" i="11"/>
  <c r="J879" i="11" l="1"/>
  <c r="Q879" i="11"/>
  <c r="G879" i="11"/>
  <c r="H879" i="11"/>
  <c r="L879" i="11" l="1"/>
  <c r="M879" i="11" s="1"/>
  <c r="N879" i="11" s="1"/>
  <c r="O879" i="11" s="1"/>
  <c r="P879" i="11" l="1"/>
  <c r="D880" i="11" s="1"/>
  <c r="C880" i="11"/>
  <c r="B880" i="11" l="1"/>
  <c r="E880" i="11"/>
  <c r="F880" i="11"/>
  <c r="I880" i="11"/>
  <c r="Q880" i="11" l="1"/>
  <c r="J880" i="11"/>
  <c r="G880" i="11"/>
  <c r="H880" i="11"/>
  <c r="L880" i="11" l="1"/>
  <c r="M880" i="11" s="1"/>
  <c r="N880" i="11" s="1"/>
  <c r="O880" i="11" s="1"/>
  <c r="P880" i="11" l="1"/>
  <c r="D881" i="11" s="1"/>
  <c r="C881" i="11"/>
  <c r="E881" i="11" l="1"/>
  <c r="B881" i="11"/>
  <c r="F881" i="11"/>
  <c r="I881" i="11"/>
  <c r="Q881" i="11" l="1"/>
  <c r="J881" i="11"/>
  <c r="G881" i="11"/>
  <c r="H881" i="11"/>
  <c r="L881" i="11" l="1"/>
  <c r="M881" i="11" s="1"/>
  <c r="N881" i="11" s="1"/>
  <c r="O881" i="11" s="1"/>
  <c r="P881" i="11" l="1"/>
  <c r="D882" i="11" s="1"/>
  <c r="C882" i="11"/>
  <c r="E882" i="11" l="1"/>
  <c r="B882" i="11"/>
  <c r="F882" i="11"/>
  <c r="I882" i="11"/>
  <c r="Q882" i="11" l="1"/>
  <c r="J882" i="11"/>
  <c r="G882" i="11"/>
  <c r="H882" i="11"/>
  <c r="L882" i="11" l="1"/>
  <c r="M882" i="11" s="1"/>
  <c r="N882" i="11" s="1"/>
  <c r="O882" i="11" s="1"/>
  <c r="P882" i="11" l="1"/>
  <c r="D883" i="11" s="1"/>
  <c r="C883" i="11"/>
  <c r="E883" i="11" l="1"/>
  <c r="B883" i="11"/>
  <c r="F883" i="11"/>
  <c r="I883" i="11"/>
  <c r="Q883" i="11" l="1"/>
  <c r="J883" i="11"/>
  <c r="G883" i="11"/>
  <c r="H883" i="11"/>
  <c r="L883" i="11" l="1"/>
  <c r="M883" i="11" s="1"/>
  <c r="N883" i="11" s="1"/>
  <c r="O883" i="11" s="1"/>
  <c r="P883" i="11" l="1"/>
  <c r="D884" i="11" s="1"/>
  <c r="C884" i="11"/>
  <c r="E884" i="11" l="1"/>
  <c r="B884" i="11"/>
  <c r="F884" i="11"/>
  <c r="I884" i="11"/>
  <c r="J884" i="11" l="1"/>
  <c r="Q884" i="11"/>
  <c r="G884" i="11"/>
  <c r="H884" i="11"/>
  <c r="L884" i="11" l="1"/>
  <c r="M884" i="11" s="1"/>
  <c r="N884" i="11" s="1"/>
  <c r="O884" i="11" s="1"/>
  <c r="P884" i="11" l="1"/>
  <c r="D885" i="11" s="1"/>
  <c r="C885" i="11"/>
  <c r="E885" i="11" l="1"/>
  <c r="B885" i="11"/>
  <c r="F885" i="11"/>
  <c r="I885" i="11"/>
  <c r="Q885" i="11" l="1"/>
  <c r="J885" i="11"/>
  <c r="G885" i="11"/>
  <c r="H885" i="11"/>
  <c r="L885" i="11" l="1"/>
  <c r="M885" i="11" s="1"/>
  <c r="N885" i="11" s="1"/>
  <c r="O885" i="11" s="1"/>
  <c r="P885" i="11" l="1"/>
  <c r="D886" i="11" s="1"/>
  <c r="C886" i="11"/>
  <c r="E886" i="11" l="1"/>
  <c r="B886" i="11"/>
  <c r="F886" i="11"/>
  <c r="I886" i="11"/>
  <c r="Q886" i="11" l="1"/>
  <c r="J886" i="11"/>
  <c r="G886" i="11"/>
  <c r="H886" i="11"/>
  <c r="L886" i="11" l="1"/>
  <c r="M886" i="11" s="1"/>
  <c r="N886" i="11" s="1"/>
  <c r="O886" i="11" s="1"/>
  <c r="P886" i="11" l="1"/>
  <c r="D887" i="11" s="1"/>
  <c r="C887" i="11"/>
  <c r="E887" i="11" l="1"/>
  <c r="B887" i="11"/>
  <c r="F887" i="11"/>
  <c r="I887" i="11"/>
  <c r="Q887" i="11" l="1"/>
  <c r="J887" i="11"/>
  <c r="G887" i="11"/>
  <c r="H887" i="11"/>
  <c r="L887" i="11" l="1"/>
  <c r="M887" i="11" s="1"/>
  <c r="N887" i="11" s="1"/>
  <c r="O887" i="11" s="1"/>
  <c r="P887" i="11" l="1"/>
  <c r="D888" i="11" s="1"/>
  <c r="C888" i="11"/>
  <c r="E888" i="11" l="1"/>
  <c r="B888" i="11"/>
  <c r="F888" i="11"/>
  <c r="I888" i="11"/>
  <c r="Q888" i="11" l="1"/>
  <c r="J888" i="11"/>
  <c r="G888" i="11"/>
  <c r="H888" i="11"/>
  <c r="L888" i="11" l="1"/>
  <c r="M888" i="11" s="1"/>
  <c r="N888" i="11" s="1"/>
  <c r="O888" i="11" s="1"/>
  <c r="P888" i="11" l="1"/>
  <c r="D889" i="11" s="1"/>
  <c r="C889" i="11"/>
  <c r="E889" i="11" l="1"/>
  <c r="B889" i="11"/>
  <c r="F889" i="11"/>
  <c r="I889" i="11"/>
  <c r="Q889" i="11" l="1"/>
  <c r="J889" i="11"/>
  <c r="G889" i="11"/>
  <c r="H889" i="11"/>
  <c r="L889" i="11" l="1"/>
  <c r="M889" i="11" s="1"/>
  <c r="N889" i="11" s="1"/>
  <c r="O889" i="11" s="1"/>
  <c r="P889" i="11" l="1"/>
  <c r="D890" i="11" s="1"/>
  <c r="C890" i="11"/>
  <c r="B890" i="11" l="1"/>
  <c r="E890" i="11"/>
  <c r="F890" i="11"/>
  <c r="I890" i="11"/>
  <c r="J890" i="11" l="1"/>
  <c r="Q890" i="11"/>
  <c r="G890" i="11"/>
  <c r="H890" i="11"/>
  <c r="L890" i="11" l="1"/>
  <c r="M890" i="11" s="1"/>
  <c r="N890" i="11" s="1"/>
  <c r="O890" i="11" s="1"/>
  <c r="P890" i="11" l="1"/>
  <c r="D891" i="11" s="1"/>
  <c r="C891" i="11"/>
  <c r="B891" i="11" l="1"/>
  <c r="E891" i="11"/>
  <c r="F891" i="11"/>
  <c r="I891" i="11"/>
  <c r="Q891" i="11" l="1"/>
  <c r="J891" i="11"/>
  <c r="G891" i="11"/>
  <c r="H891" i="11"/>
  <c r="L891" i="11" l="1"/>
  <c r="M891" i="11" s="1"/>
  <c r="N891" i="11" s="1"/>
  <c r="O891" i="11" s="1"/>
  <c r="P891" i="11" l="1"/>
  <c r="D892" i="11" s="1"/>
  <c r="C892" i="11"/>
  <c r="E892" i="11" l="1"/>
  <c r="B892" i="11"/>
  <c r="F892" i="11"/>
  <c r="I892" i="11"/>
  <c r="J892" i="11" l="1"/>
  <c r="Q892" i="11"/>
  <c r="G892" i="11"/>
  <c r="H892" i="11"/>
  <c r="L892" i="11" l="1"/>
  <c r="M892" i="11" s="1"/>
  <c r="N892" i="11" s="1"/>
  <c r="O892" i="11" s="1"/>
  <c r="P892" i="11" l="1"/>
  <c r="D893" i="11" s="1"/>
  <c r="C893" i="11"/>
  <c r="B893" i="11" l="1"/>
  <c r="E893" i="11"/>
  <c r="F893" i="11"/>
  <c r="I893" i="11"/>
  <c r="J893" i="11" l="1"/>
  <c r="Q893" i="11"/>
  <c r="G893" i="11"/>
  <c r="H893" i="11"/>
  <c r="L893" i="11" l="1"/>
  <c r="M893" i="11" s="1"/>
  <c r="N893" i="11" s="1"/>
  <c r="O893" i="11" s="1"/>
  <c r="P893" i="11" l="1"/>
  <c r="D894" i="11" s="1"/>
  <c r="C894" i="11"/>
  <c r="B894" i="11" l="1"/>
  <c r="E894" i="11"/>
  <c r="F894" i="11"/>
  <c r="I894" i="11"/>
  <c r="J894" i="11" l="1"/>
  <c r="Q894" i="11"/>
  <c r="G894" i="11"/>
  <c r="H894" i="11"/>
  <c r="L894" i="11" l="1"/>
  <c r="M894" i="11" s="1"/>
  <c r="N894" i="11" s="1"/>
  <c r="O894" i="11" s="1"/>
  <c r="P894" i="11" l="1"/>
  <c r="D895" i="11" s="1"/>
  <c r="C895" i="11"/>
  <c r="B895" i="11" l="1"/>
  <c r="E895" i="11"/>
  <c r="F895" i="11"/>
  <c r="I895" i="11"/>
  <c r="J895" i="11" l="1"/>
  <c r="Q895" i="11"/>
  <c r="G895" i="11"/>
  <c r="H895" i="11"/>
  <c r="L895" i="11" l="1"/>
  <c r="M895" i="11" s="1"/>
  <c r="N895" i="11" s="1"/>
  <c r="O895" i="11" s="1"/>
  <c r="P895" i="11" l="1"/>
  <c r="D896" i="11" s="1"/>
  <c r="C896" i="11"/>
  <c r="B896" i="11" l="1"/>
  <c r="E896" i="11"/>
  <c r="F896" i="11"/>
  <c r="I896" i="11"/>
  <c r="Q896" i="11" l="1"/>
  <c r="J896" i="11"/>
  <c r="G896" i="11"/>
  <c r="H896" i="11"/>
  <c r="L896" i="11" l="1"/>
  <c r="M896" i="11" s="1"/>
  <c r="N896" i="11" s="1"/>
  <c r="O896" i="11" s="1"/>
  <c r="P896" i="11" l="1"/>
  <c r="D897" i="11" s="1"/>
  <c r="C897" i="11"/>
  <c r="B897" i="11" l="1"/>
  <c r="E897" i="11"/>
  <c r="F897" i="11"/>
  <c r="I897" i="11"/>
  <c r="Q897" i="11" l="1"/>
  <c r="J897" i="11"/>
  <c r="G897" i="11"/>
  <c r="H897" i="11"/>
  <c r="L897" i="11" l="1"/>
  <c r="M897" i="11" s="1"/>
  <c r="N897" i="11" s="1"/>
  <c r="O897" i="11" s="1"/>
  <c r="P897" i="11" l="1"/>
  <c r="D898" i="11" s="1"/>
  <c r="C898" i="11"/>
  <c r="B898" i="11" l="1"/>
  <c r="E898" i="11"/>
  <c r="F898" i="11"/>
  <c r="I898" i="11"/>
  <c r="Q898" i="11" l="1"/>
  <c r="J898" i="11"/>
  <c r="G898" i="11"/>
  <c r="H898" i="11"/>
  <c r="L898" i="11" l="1"/>
  <c r="M898" i="11" s="1"/>
  <c r="N898" i="11" s="1"/>
  <c r="O898" i="11" s="1"/>
  <c r="P898" i="11" l="1"/>
  <c r="D899" i="11" s="1"/>
  <c r="C899" i="11"/>
  <c r="B899" i="11" l="1"/>
  <c r="E899" i="11"/>
  <c r="F899" i="11"/>
  <c r="I899" i="11"/>
  <c r="J899" i="11" l="1"/>
  <c r="Q899" i="11"/>
  <c r="G899" i="11"/>
  <c r="H899" i="11"/>
  <c r="L899" i="11" l="1"/>
  <c r="M899" i="11" s="1"/>
  <c r="N899" i="11" s="1"/>
  <c r="O899" i="11" s="1"/>
  <c r="P899" i="11" l="1"/>
  <c r="D900" i="11" s="1"/>
  <c r="C900" i="11"/>
  <c r="E900" i="11" l="1"/>
  <c r="B900" i="11"/>
  <c r="F900" i="11"/>
  <c r="I900" i="11"/>
  <c r="J900" i="11" l="1"/>
  <c r="Q900" i="11"/>
  <c r="G900" i="11"/>
  <c r="H900" i="11"/>
  <c r="L900" i="11" l="1"/>
  <c r="M900" i="11" s="1"/>
  <c r="N900" i="11" s="1"/>
  <c r="O900" i="11" s="1"/>
  <c r="P900" i="11" l="1"/>
  <c r="D901" i="11" s="1"/>
  <c r="C901" i="11"/>
  <c r="E901" i="11" l="1"/>
  <c r="B901" i="11"/>
  <c r="F901" i="11"/>
  <c r="I901" i="11"/>
  <c r="J901" i="11" l="1"/>
  <c r="Q901" i="11"/>
  <c r="G901" i="11"/>
  <c r="H901" i="11"/>
  <c r="L901" i="11" l="1"/>
  <c r="M901" i="11" s="1"/>
  <c r="N901" i="11" s="1"/>
  <c r="O901" i="11" s="1"/>
  <c r="P901" i="11" l="1"/>
  <c r="D902" i="11" s="1"/>
  <c r="C902" i="11"/>
  <c r="B902" i="11" l="1"/>
  <c r="E902" i="11"/>
  <c r="F902" i="11"/>
  <c r="I902" i="11"/>
  <c r="Q902" i="11" l="1"/>
  <c r="J902" i="11"/>
  <c r="G902" i="11"/>
  <c r="H902" i="11"/>
  <c r="L902" i="11" l="1"/>
  <c r="M902" i="11" s="1"/>
  <c r="N902" i="11" s="1"/>
  <c r="O902" i="11" s="1"/>
  <c r="P902" i="11" l="1"/>
  <c r="D903" i="11" s="1"/>
  <c r="C903" i="11"/>
  <c r="E903" i="11" l="1"/>
  <c r="B903" i="11"/>
  <c r="F903" i="11"/>
  <c r="I903" i="11"/>
  <c r="J903" i="11" l="1"/>
  <c r="Q903" i="11"/>
  <c r="G903" i="11"/>
  <c r="H903" i="11"/>
  <c r="L903" i="11" l="1"/>
  <c r="M903" i="11" s="1"/>
  <c r="N903" i="11" s="1"/>
  <c r="O903" i="11" s="1"/>
  <c r="P903" i="11" l="1"/>
  <c r="D904" i="11" s="1"/>
  <c r="C904" i="11"/>
  <c r="E904" i="11" l="1"/>
  <c r="B904" i="11"/>
  <c r="F904" i="11"/>
  <c r="I904" i="11"/>
  <c r="J904" i="11" l="1"/>
  <c r="Q904" i="11"/>
  <c r="G904" i="11"/>
  <c r="H904" i="11"/>
  <c r="L904" i="11" l="1"/>
  <c r="M904" i="11" s="1"/>
  <c r="N904" i="11" s="1"/>
  <c r="O904" i="11" s="1"/>
  <c r="P904" i="11" l="1"/>
  <c r="D905" i="11" s="1"/>
  <c r="C905" i="11"/>
  <c r="E905" i="11" l="1"/>
  <c r="B905" i="11"/>
  <c r="F905" i="11"/>
  <c r="I905" i="11"/>
  <c r="J905" i="11" l="1"/>
  <c r="Q905" i="11"/>
  <c r="G905" i="11"/>
  <c r="H905" i="11"/>
  <c r="L905" i="11" l="1"/>
  <c r="M905" i="11" s="1"/>
  <c r="N905" i="11" s="1"/>
  <c r="O905" i="11" s="1"/>
  <c r="P905" i="11" l="1"/>
  <c r="D906" i="11" s="1"/>
  <c r="C906" i="11"/>
  <c r="E906" i="11" l="1"/>
  <c r="B906" i="11"/>
  <c r="F906" i="11"/>
  <c r="I906" i="11"/>
  <c r="Q906" i="11" l="1"/>
  <c r="J906" i="11"/>
  <c r="G906" i="11"/>
  <c r="H906" i="11"/>
  <c r="L906" i="11" l="1"/>
  <c r="M906" i="11" s="1"/>
  <c r="N906" i="11" s="1"/>
  <c r="O906" i="11" s="1"/>
  <c r="P906" i="11" l="1"/>
  <c r="D907" i="11" s="1"/>
  <c r="C907" i="11"/>
  <c r="E907" i="11" l="1"/>
  <c r="B907" i="11"/>
  <c r="F907" i="11"/>
  <c r="I907" i="11"/>
  <c r="J907" i="11" l="1"/>
  <c r="Q907" i="11"/>
  <c r="G907" i="11"/>
  <c r="H907" i="11"/>
  <c r="L907" i="11" l="1"/>
  <c r="M907" i="11" s="1"/>
  <c r="N907" i="11" s="1"/>
  <c r="O907" i="11" s="1"/>
  <c r="P907" i="11" l="1"/>
  <c r="D908" i="11" s="1"/>
  <c r="C908" i="11"/>
  <c r="E908" i="11" l="1"/>
  <c r="B908" i="11"/>
  <c r="F908" i="11"/>
  <c r="I908" i="11"/>
  <c r="J908" i="11" l="1"/>
  <c r="Q908" i="11"/>
  <c r="G908" i="11"/>
  <c r="H908" i="11"/>
  <c r="L908" i="11" l="1"/>
  <c r="M908" i="11" s="1"/>
  <c r="N908" i="11" s="1"/>
  <c r="O908" i="11" s="1"/>
  <c r="P908" i="11" l="1"/>
  <c r="D909" i="11" s="1"/>
  <c r="C909" i="11"/>
  <c r="E909" i="11" l="1"/>
  <c r="B909" i="11"/>
  <c r="F909" i="11"/>
  <c r="I909" i="11"/>
  <c r="J909" i="11" l="1"/>
  <c r="Q909" i="11"/>
  <c r="G909" i="11"/>
  <c r="H909" i="11"/>
  <c r="L909" i="11" l="1"/>
  <c r="M909" i="11" s="1"/>
  <c r="N909" i="11" s="1"/>
  <c r="O909" i="11" s="1"/>
  <c r="P909" i="11" l="1"/>
  <c r="D910" i="11" s="1"/>
  <c r="C910" i="11"/>
  <c r="B910" i="11" l="1"/>
  <c r="E910" i="11"/>
  <c r="F910" i="11"/>
  <c r="I910" i="11"/>
  <c r="Q910" i="11" l="1"/>
  <c r="J910" i="11"/>
  <c r="G910" i="11"/>
  <c r="H910" i="11"/>
  <c r="L910" i="11" l="1"/>
  <c r="M910" i="11" s="1"/>
  <c r="N910" i="11" s="1"/>
  <c r="O910" i="11" s="1"/>
  <c r="P910" i="11" l="1"/>
  <c r="D911" i="11" s="1"/>
  <c r="C911" i="11"/>
  <c r="E911" i="11" l="1"/>
  <c r="B911" i="11"/>
  <c r="F911" i="11"/>
  <c r="I911" i="11"/>
  <c r="J911" i="11" l="1"/>
  <c r="Q911" i="11"/>
  <c r="G911" i="11"/>
  <c r="H911" i="11"/>
  <c r="L911" i="11" l="1"/>
  <c r="M911" i="11" s="1"/>
  <c r="N911" i="11" s="1"/>
  <c r="O911" i="11" s="1"/>
  <c r="P911" i="11" l="1"/>
  <c r="D912" i="11" s="1"/>
  <c r="C912" i="11"/>
  <c r="E912" i="11" l="1"/>
  <c r="B912" i="11"/>
  <c r="F912" i="11"/>
  <c r="I912" i="11"/>
  <c r="J912" i="11" l="1"/>
  <c r="Q912" i="11"/>
  <c r="G912" i="11"/>
  <c r="H912" i="11"/>
  <c r="L912" i="11" l="1"/>
  <c r="M912" i="11" s="1"/>
  <c r="N912" i="11" s="1"/>
  <c r="O912" i="11" s="1"/>
  <c r="P912" i="11" l="1"/>
  <c r="D913" i="11" s="1"/>
  <c r="C913" i="11"/>
  <c r="E913" i="11" l="1"/>
  <c r="B913" i="11"/>
  <c r="F913" i="11"/>
  <c r="I913" i="11"/>
  <c r="J913" i="11" l="1"/>
  <c r="Q913" i="11"/>
  <c r="G913" i="11"/>
  <c r="H913" i="11"/>
  <c r="L913" i="11" l="1"/>
  <c r="M913" i="11" s="1"/>
  <c r="N913" i="11" s="1"/>
  <c r="O913" i="11" s="1"/>
  <c r="P913" i="11" l="1"/>
  <c r="D914" i="11" s="1"/>
  <c r="C914" i="11"/>
  <c r="B914" i="11" l="1"/>
  <c r="E914" i="11"/>
  <c r="F914" i="11"/>
  <c r="I914" i="11"/>
  <c r="J914" i="11" l="1"/>
  <c r="Q914" i="11"/>
  <c r="G914" i="11"/>
  <c r="H914" i="11"/>
  <c r="L914" i="11" l="1"/>
  <c r="M914" i="11" s="1"/>
  <c r="N914" i="11" s="1"/>
  <c r="O914" i="11" s="1"/>
  <c r="P914" i="11" l="1"/>
  <c r="D915" i="11" s="1"/>
  <c r="C915" i="11"/>
  <c r="B915" i="11" l="1"/>
  <c r="E915" i="11"/>
  <c r="F915" i="11"/>
  <c r="I915" i="11"/>
  <c r="Q915" i="11" l="1"/>
  <c r="J915" i="11"/>
  <c r="G915" i="11"/>
  <c r="H915" i="11"/>
  <c r="L915" i="11" l="1"/>
  <c r="M915" i="11" s="1"/>
  <c r="N915" i="11" s="1"/>
  <c r="O915" i="11" s="1"/>
  <c r="P915" i="11" l="1"/>
  <c r="D916" i="11" s="1"/>
  <c r="C916" i="11"/>
  <c r="E916" i="11" l="1"/>
  <c r="B916" i="11"/>
  <c r="F916" i="11"/>
  <c r="I916" i="11"/>
  <c r="Q916" i="11" l="1"/>
  <c r="J916" i="11"/>
  <c r="G916" i="11"/>
  <c r="H916" i="11"/>
  <c r="L916" i="11" l="1"/>
  <c r="M916" i="11" s="1"/>
  <c r="N916" i="11" s="1"/>
  <c r="O916" i="11" s="1"/>
  <c r="P916" i="11" l="1"/>
  <c r="D917" i="11" s="1"/>
  <c r="C917" i="11"/>
  <c r="E917" i="11" l="1"/>
  <c r="B917" i="11"/>
  <c r="F917" i="11"/>
  <c r="I917" i="11"/>
  <c r="Q917" i="11" l="1"/>
  <c r="J917" i="11"/>
  <c r="G917" i="11"/>
  <c r="H917" i="11"/>
  <c r="L917" i="11" l="1"/>
  <c r="M917" i="11" s="1"/>
  <c r="N917" i="11" s="1"/>
  <c r="O917" i="11" s="1"/>
  <c r="P917" i="11" l="1"/>
  <c r="D918" i="11" s="1"/>
  <c r="C918" i="11"/>
  <c r="E918" i="11" l="1"/>
  <c r="B918" i="11"/>
  <c r="F918" i="11"/>
  <c r="I918" i="11"/>
  <c r="Q918" i="11" l="1"/>
  <c r="J918" i="11"/>
  <c r="G918" i="11"/>
  <c r="H918" i="11"/>
  <c r="L918" i="11" l="1"/>
  <c r="M918" i="11" s="1"/>
  <c r="N918" i="11" s="1"/>
  <c r="O918" i="11" s="1"/>
  <c r="P918" i="11" l="1"/>
  <c r="D919" i="11" s="1"/>
  <c r="C919" i="11"/>
  <c r="E919" i="11" l="1"/>
  <c r="B919" i="11"/>
  <c r="F919" i="11"/>
  <c r="I919" i="11"/>
  <c r="J919" i="11" l="1"/>
  <c r="Q919" i="11"/>
  <c r="G919" i="11"/>
  <c r="H919" i="11"/>
  <c r="L919" i="11" l="1"/>
  <c r="M919" i="11" s="1"/>
  <c r="N919" i="11" s="1"/>
  <c r="O919" i="11" s="1"/>
  <c r="P919" i="11" l="1"/>
  <c r="D920" i="11" s="1"/>
  <c r="C920" i="11"/>
  <c r="E920" i="11" l="1"/>
  <c r="B920" i="11"/>
  <c r="F920" i="11"/>
  <c r="I920" i="11"/>
  <c r="Q920" i="11" l="1"/>
  <c r="J920" i="11"/>
  <c r="G920" i="11"/>
  <c r="H920" i="11"/>
  <c r="L920" i="11" l="1"/>
  <c r="M920" i="11" s="1"/>
  <c r="N920" i="11" s="1"/>
  <c r="O920" i="11" s="1"/>
  <c r="P920" i="11" l="1"/>
  <c r="D921" i="11" s="1"/>
  <c r="C921" i="11"/>
  <c r="E921" i="11" l="1"/>
  <c r="B921" i="11"/>
  <c r="F921" i="11"/>
  <c r="I921" i="11"/>
  <c r="Q921" i="11" l="1"/>
  <c r="J921" i="11"/>
  <c r="G921" i="11"/>
  <c r="H921" i="11"/>
  <c r="L921" i="11" l="1"/>
  <c r="M921" i="11" s="1"/>
  <c r="N921" i="11" s="1"/>
  <c r="O921" i="11" s="1"/>
  <c r="P921" i="11" l="1"/>
  <c r="D922" i="11" s="1"/>
  <c r="C922" i="11"/>
  <c r="B922" i="11" l="1"/>
  <c r="E922" i="11"/>
  <c r="F922" i="11"/>
  <c r="I922" i="11"/>
  <c r="J922" i="11" l="1"/>
  <c r="Q922" i="11"/>
  <c r="G922" i="11"/>
  <c r="H922" i="11"/>
  <c r="L922" i="11" l="1"/>
  <c r="M922" i="11" s="1"/>
  <c r="N922" i="11" s="1"/>
  <c r="O922" i="11" s="1"/>
  <c r="P922" i="11" l="1"/>
  <c r="D923" i="11" s="1"/>
  <c r="C923" i="11"/>
  <c r="B923" i="11" l="1"/>
  <c r="E923" i="11"/>
  <c r="F923" i="11"/>
  <c r="I923" i="11"/>
  <c r="J923" i="11" l="1"/>
  <c r="Q923" i="11"/>
  <c r="G923" i="11"/>
  <c r="H923" i="11"/>
  <c r="L923" i="11" l="1"/>
  <c r="M923" i="11" s="1"/>
  <c r="N923" i="11" s="1"/>
  <c r="O923" i="11" s="1"/>
  <c r="P923" i="11" l="1"/>
  <c r="D924" i="11" s="1"/>
  <c r="C924" i="11"/>
  <c r="B924" i="11" l="1"/>
  <c r="E924" i="11"/>
  <c r="F924" i="11"/>
  <c r="I924" i="11"/>
  <c r="Q924" i="11" l="1"/>
  <c r="J924" i="11"/>
  <c r="G924" i="11"/>
  <c r="H924" i="11"/>
  <c r="L924" i="11" l="1"/>
  <c r="M924" i="11" s="1"/>
  <c r="N924" i="11" s="1"/>
  <c r="O924" i="11" s="1"/>
  <c r="P924" i="11" l="1"/>
  <c r="D925" i="11" s="1"/>
  <c r="C925" i="11"/>
  <c r="B925" i="11" l="1"/>
  <c r="E925" i="11"/>
  <c r="F925" i="11"/>
  <c r="I925" i="11"/>
  <c r="Q925" i="11" l="1"/>
  <c r="J925" i="11"/>
  <c r="G925" i="11"/>
  <c r="H925" i="11"/>
  <c r="L925" i="11" l="1"/>
  <c r="M925" i="11" s="1"/>
  <c r="N925" i="11" s="1"/>
  <c r="O925" i="11" s="1"/>
  <c r="P925" i="11" l="1"/>
  <c r="D926" i="11" s="1"/>
  <c r="C926" i="11"/>
  <c r="B926" i="11" l="1"/>
  <c r="E926" i="11"/>
  <c r="F926" i="11"/>
  <c r="I926" i="11"/>
  <c r="J926" i="11" l="1"/>
  <c r="Q926" i="11"/>
  <c r="G926" i="11"/>
  <c r="H926" i="11"/>
  <c r="L926" i="11" l="1"/>
  <c r="M926" i="11" s="1"/>
  <c r="N926" i="11" s="1"/>
  <c r="O926" i="11" s="1"/>
  <c r="P926" i="11" l="1"/>
  <c r="D927" i="11" s="1"/>
  <c r="C927" i="11"/>
  <c r="B927" i="11" l="1"/>
  <c r="E927" i="11"/>
  <c r="F927" i="11"/>
  <c r="I927" i="11"/>
  <c r="J927" i="11" l="1"/>
  <c r="Q927" i="11"/>
  <c r="G927" i="11"/>
  <c r="H927" i="11"/>
  <c r="L927" i="11" l="1"/>
  <c r="M927" i="11" s="1"/>
  <c r="N927" i="11" s="1"/>
  <c r="O927" i="11" s="1"/>
  <c r="P927" i="11" l="1"/>
  <c r="D928" i="11" s="1"/>
  <c r="C928" i="11"/>
  <c r="E928" i="11" l="1"/>
  <c r="B928" i="11"/>
  <c r="F928" i="11"/>
  <c r="I928" i="11"/>
  <c r="J928" i="11" l="1"/>
  <c r="Q928" i="11"/>
  <c r="G928" i="11"/>
  <c r="H928" i="11"/>
  <c r="L928" i="11" l="1"/>
  <c r="M928" i="11" s="1"/>
  <c r="N928" i="11" s="1"/>
  <c r="O928" i="11" s="1"/>
  <c r="P928" i="11" l="1"/>
  <c r="D929" i="11" s="1"/>
  <c r="C929" i="11"/>
  <c r="E929" i="11" l="1"/>
  <c r="B929" i="11"/>
  <c r="F929" i="11"/>
  <c r="I929" i="11"/>
  <c r="Q929" i="11" l="1"/>
  <c r="J929" i="11"/>
  <c r="G929" i="11"/>
  <c r="H929" i="11"/>
  <c r="L929" i="11" l="1"/>
  <c r="M929" i="11" s="1"/>
  <c r="N929" i="11" s="1"/>
  <c r="O929" i="11" s="1"/>
  <c r="P929" i="11" l="1"/>
  <c r="D930" i="11" s="1"/>
  <c r="C930" i="11"/>
  <c r="B930" i="11" l="1"/>
  <c r="E930" i="11"/>
  <c r="F930" i="11"/>
  <c r="I930" i="11"/>
  <c r="Q930" i="11" l="1"/>
  <c r="J930" i="11"/>
  <c r="G930" i="11"/>
  <c r="H930" i="11"/>
  <c r="L930" i="11" l="1"/>
  <c r="M930" i="11" s="1"/>
  <c r="N930" i="11" s="1"/>
  <c r="O930" i="11" s="1"/>
  <c r="P930" i="11" l="1"/>
  <c r="D931" i="11" s="1"/>
  <c r="C931" i="11"/>
  <c r="E931" i="11" l="1"/>
  <c r="B931" i="11"/>
  <c r="F931" i="11"/>
  <c r="I931" i="11"/>
  <c r="J931" i="11" l="1"/>
  <c r="Q931" i="11"/>
  <c r="G931" i="11"/>
  <c r="H931" i="11"/>
  <c r="L931" i="11" l="1"/>
  <c r="M931" i="11" s="1"/>
  <c r="N931" i="11" s="1"/>
  <c r="O931" i="11" s="1"/>
  <c r="P931" i="11" l="1"/>
  <c r="D932" i="11" s="1"/>
  <c r="C932" i="11"/>
  <c r="E932" i="11" l="1"/>
  <c r="B932" i="11"/>
  <c r="F932" i="11"/>
  <c r="I932" i="11"/>
  <c r="J932" i="11" l="1"/>
  <c r="Q932" i="11"/>
  <c r="G932" i="11"/>
  <c r="H932" i="11"/>
  <c r="L932" i="11" l="1"/>
  <c r="M932" i="11" s="1"/>
  <c r="N932" i="11" s="1"/>
  <c r="O932" i="11" s="1"/>
  <c r="P932" i="11" l="1"/>
  <c r="D933" i="11" s="1"/>
  <c r="C933" i="11"/>
  <c r="E933" i="11" l="1"/>
  <c r="B933" i="11"/>
  <c r="F933" i="11"/>
  <c r="I933" i="11"/>
  <c r="J933" i="11" l="1"/>
  <c r="Q933" i="11"/>
  <c r="G933" i="11"/>
  <c r="H933" i="11"/>
  <c r="L933" i="11" l="1"/>
  <c r="M933" i="11" s="1"/>
  <c r="N933" i="11" s="1"/>
  <c r="O933" i="11" s="1"/>
  <c r="P933" i="11" l="1"/>
  <c r="D934" i="11" s="1"/>
  <c r="C934" i="11"/>
  <c r="B934" i="11" l="1"/>
  <c r="E934" i="11"/>
  <c r="F934" i="11"/>
  <c r="I934" i="11"/>
  <c r="Q934" i="11" l="1"/>
  <c r="J934" i="11"/>
  <c r="G934" i="11"/>
  <c r="H934" i="11"/>
  <c r="L934" i="11" l="1"/>
  <c r="M934" i="11" s="1"/>
  <c r="N934" i="11" s="1"/>
  <c r="O934" i="11" s="1"/>
  <c r="P934" i="11" l="1"/>
  <c r="D935" i="11" s="1"/>
  <c r="C935" i="11"/>
  <c r="E935" i="11" l="1"/>
  <c r="B935" i="11"/>
  <c r="F935" i="11"/>
  <c r="I935" i="11"/>
  <c r="J935" i="11" l="1"/>
  <c r="Q935" i="11"/>
  <c r="G935" i="11"/>
  <c r="H935" i="11"/>
  <c r="L935" i="11" l="1"/>
  <c r="M935" i="11" s="1"/>
  <c r="N935" i="11" s="1"/>
  <c r="O935" i="11" s="1"/>
  <c r="P935" i="11" l="1"/>
  <c r="D936" i="11" s="1"/>
  <c r="C936" i="11"/>
  <c r="E936" i="11" l="1"/>
  <c r="B936" i="11"/>
  <c r="F936" i="11"/>
  <c r="I936" i="11"/>
  <c r="Q936" i="11" l="1"/>
  <c r="J936" i="11"/>
  <c r="G936" i="11"/>
  <c r="H936" i="11"/>
  <c r="L936" i="11" l="1"/>
  <c r="M936" i="11" s="1"/>
  <c r="N936" i="11" s="1"/>
  <c r="O936" i="11" s="1"/>
  <c r="P936" i="11" l="1"/>
  <c r="D937" i="11" s="1"/>
  <c r="C937" i="11"/>
  <c r="E937" i="11" l="1"/>
  <c r="B937" i="11"/>
  <c r="F937" i="11"/>
  <c r="I937" i="11"/>
  <c r="J937" i="11" l="1"/>
  <c r="Q937" i="11"/>
  <c r="G937" i="11"/>
  <c r="H937" i="11"/>
  <c r="L937" i="11" l="1"/>
  <c r="M937" i="11" s="1"/>
  <c r="N937" i="11" s="1"/>
  <c r="O937" i="11" s="1"/>
  <c r="P937" i="11" l="1"/>
  <c r="D938" i="11" s="1"/>
  <c r="C938" i="11"/>
  <c r="E938" i="11" l="1"/>
  <c r="B938" i="11"/>
  <c r="F938" i="11"/>
  <c r="I938" i="11"/>
  <c r="Q938" i="11" l="1"/>
  <c r="J938" i="11"/>
  <c r="G938" i="11"/>
  <c r="H938" i="11"/>
  <c r="L938" i="11" l="1"/>
  <c r="M938" i="11" s="1"/>
  <c r="N938" i="11" s="1"/>
  <c r="O938" i="11" s="1"/>
  <c r="P938" i="11" l="1"/>
  <c r="D939" i="11" s="1"/>
  <c r="C939" i="11"/>
  <c r="E939" i="11" l="1"/>
  <c r="B939" i="11"/>
  <c r="F939" i="11"/>
  <c r="I939" i="11"/>
  <c r="J939" i="11" l="1"/>
  <c r="Q939" i="11"/>
  <c r="G939" i="11"/>
  <c r="H939" i="11"/>
  <c r="L939" i="11" l="1"/>
  <c r="M939" i="11" s="1"/>
  <c r="N939" i="11" s="1"/>
  <c r="O939" i="11" s="1"/>
  <c r="P939" i="11" l="1"/>
  <c r="D940" i="11" s="1"/>
  <c r="C940" i="11"/>
  <c r="E940" i="11" l="1"/>
  <c r="B940" i="11"/>
  <c r="F940" i="11"/>
  <c r="I940" i="11"/>
  <c r="J940" i="11" l="1"/>
  <c r="Q940" i="11"/>
  <c r="G940" i="11"/>
  <c r="H940" i="11"/>
  <c r="L940" i="11" l="1"/>
  <c r="M940" i="11" s="1"/>
  <c r="N940" i="11" s="1"/>
  <c r="O940" i="11" s="1"/>
  <c r="P940" i="11" l="1"/>
  <c r="D941" i="11" s="1"/>
  <c r="C941" i="11"/>
  <c r="B941" i="11" l="1"/>
  <c r="E941" i="11"/>
  <c r="F941" i="11"/>
  <c r="I941" i="11"/>
  <c r="J941" i="11" l="1"/>
  <c r="Q941" i="11"/>
  <c r="G941" i="11"/>
  <c r="H941" i="11"/>
  <c r="L941" i="11" l="1"/>
  <c r="M941" i="11" s="1"/>
  <c r="N941" i="11" s="1"/>
  <c r="O941" i="11" s="1"/>
  <c r="P941" i="11" l="1"/>
  <c r="D942" i="11" s="1"/>
  <c r="C942" i="11"/>
  <c r="B942" i="11" l="1"/>
  <c r="E942" i="11"/>
  <c r="F942" i="11"/>
  <c r="I942" i="11"/>
  <c r="Q942" i="11" l="1"/>
  <c r="J942" i="11"/>
  <c r="G942" i="11"/>
  <c r="H942" i="11"/>
  <c r="L942" i="11" l="1"/>
  <c r="M942" i="11" s="1"/>
  <c r="N942" i="11" s="1"/>
  <c r="O942" i="11" s="1"/>
  <c r="P942" i="11" l="1"/>
  <c r="D943" i="11" s="1"/>
  <c r="C943" i="11"/>
  <c r="B943" i="11" l="1"/>
  <c r="E943" i="11"/>
  <c r="F943" i="11"/>
  <c r="I943" i="11"/>
  <c r="J943" i="11" l="1"/>
  <c r="Q943" i="11"/>
  <c r="G943" i="11"/>
  <c r="H943" i="11"/>
  <c r="L943" i="11" l="1"/>
  <c r="M943" i="11" s="1"/>
  <c r="N943" i="11" s="1"/>
  <c r="O943" i="11" s="1"/>
  <c r="P943" i="11" l="1"/>
  <c r="D944" i="11" s="1"/>
  <c r="C944" i="11"/>
  <c r="B944" i="11" l="1"/>
  <c r="E944" i="11"/>
  <c r="F944" i="11"/>
  <c r="I944" i="11"/>
  <c r="Q944" i="11" l="1"/>
  <c r="J944" i="11"/>
  <c r="G944" i="11"/>
  <c r="H944" i="11"/>
  <c r="L944" i="11" l="1"/>
  <c r="M944" i="11" s="1"/>
  <c r="N944" i="11" s="1"/>
  <c r="O944" i="11" s="1"/>
  <c r="P944" i="11" l="1"/>
  <c r="D945" i="11" s="1"/>
  <c r="C945" i="11"/>
  <c r="B945" i="11" l="1"/>
  <c r="E945" i="11"/>
  <c r="F945" i="11"/>
  <c r="I945" i="11"/>
  <c r="J945" i="11" l="1"/>
  <c r="Q945" i="11"/>
  <c r="G945" i="11"/>
  <c r="H945" i="11"/>
  <c r="L945" i="11" l="1"/>
  <c r="M945" i="11" s="1"/>
  <c r="N945" i="11" s="1"/>
  <c r="O945" i="11" s="1"/>
  <c r="P945" i="11" l="1"/>
  <c r="D946" i="11" s="1"/>
  <c r="C946" i="11"/>
  <c r="E946" i="11" l="1"/>
  <c r="B946" i="11"/>
  <c r="F946" i="11"/>
  <c r="I946" i="11"/>
  <c r="Q946" i="11" l="1"/>
  <c r="J946" i="11"/>
  <c r="G946" i="11"/>
  <c r="H946" i="11"/>
  <c r="L946" i="11" l="1"/>
  <c r="M946" i="11" s="1"/>
  <c r="N946" i="11" s="1"/>
  <c r="O946" i="11" s="1"/>
  <c r="P946" i="11" l="1"/>
  <c r="D947" i="11" s="1"/>
  <c r="C947" i="11"/>
  <c r="E947" i="11" l="1"/>
  <c r="B947" i="11"/>
  <c r="F947" i="11"/>
  <c r="I947" i="11"/>
  <c r="Q947" i="11" l="1"/>
  <c r="J947" i="11"/>
  <c r="G947" i="11"/>
  <c r="H947" i="11"/>
  <c r="L947" i="11" l="1"/>
  <c r="M947" i="11" s="1"/>
  <c r="N947" i="11" s="1"/>
  <c r="O947" i="11" s="1"/>
  <c r="P947" i="11" l="1"/>
  <c r="D948" i="11" s="1"/>
  <c r="C948" i="11"/>
  <c r="E948" i="11" l="1"/>
  <c r="B948" i="11"/>
  <c r="F948" i="11"/>
  <c r="I948" i="11"/>
  <c r="J948" i="11" l="1"/>
  <c r="Q948" i="11"/>
  <c r="G948" i="11"/>
  <c r="H948" i="11"/>
  <c r="L948" i="11" l="1"/>
  <c r="M948" i="11" s="1"/>
  <c r="N948" i="11" s="1"/>
  <c r="O948" i="11" s="1"/>
  <c r="P948" i="11" l="1"/>
  <c r="D949" i="11" s="1"/>
  <c r="C949" i="11"/>
  <c r="E949" i="11" l="1"/>
  <c r="B949" i="11"/>
  <c r="F949" i="11"/>
  <c r="I949" i="11"/>
  <c r="Q949" i="11" l="1"/>
  <c r="J949" i="11"/>
  <c r="G949" i="11"/>
  <c r="H949" i="11"/>
  <c r="L949" i="11" l="1"/>
  <c r="M949" i="11" s="1"/>
  <c r="N949" i="11" s="1"/>
  <c r="O949" i="11" s="1"/>
  <c r="P949" i="11" l="1"/>
  <c r="D950" i="11" s="1"/>
  <c r="C950" i="11"/>
  <c r="B950" i="11" l="1"/>
  <c r="E950" i="11"/>
  <c r="F950" i="11"/>
  <c r="I950" i="11"/>
  <c r="Q950" i="11" l="1"/>
  <c r="J950" i="11"/>
  <c r="G950" i="11"/>
  <c r="H950" i="11"/>
  <c r="L950" i="11" l="1"/>
  <c r="M950" i="11" s="1"/>
  <c r="N950" i="11" s="1"/>
  <c r="O950" i="11" s="1"/>
  <c r="P950" i="11" l="1"/>
  <c r="D951" i="11" s="1"/>
  <c r="C951" i="11"/>
  <c r="B951" i="11" l="1"/>
  <c r="E951" i="11"/>
  <c r="F951" i="11"/>
  <c r="I951" i="11"/>
  <c r="Q951" i="11" l="1"/>
  <c r="J951" i="11"/>
  <c r="G951" i="11"/>
  <c r="H951" i="11"/>
  <c r="L951" i="11" l="1"/>
  <c r="M951" i="11" s="1"/>
  <c r="N951" i="11" s="1"/>
  <c r="O951" i="11" s="1"/>
  <c r="P951" i="11" l="1"/>
  <c r="D952" i="11" s="1"/>
  <c r="C952" i="11"/>
  <c r="E952" i="11" l="1"/>
  <c r="B952" i="11"/>
  <c r="F952" i="11"/>
  <c r="I952" i="11"/>
  <c r="Q952" i="11" l="1"/>
  <c r="J952" i="11"/>
  <c r="G952" i="11"/>
  <c r="H952" i="11"/>
  <c r="L952" i="11" l="1"/>
  <c r="M952" i="11" s="1"/>
  <c r="N952" i="11" s="1"/>
  <c r="O952" i="11" s="1"/>
  <c r="P952" i="11" l="1"/>
  <c r="D953" i="11" s="1"/>
  <c r="C953" i="11"/>
  <c r="B953" i="11" l="1"/>
  <c r="E953" i="11"/>
  <c r="F953" i="11"/>
  <c r="I953" i="11"/>
  <c r="Q953" i="11" l="1"/>
  <c r="J953" i="11"/>
  <c r="G953" i="11"/>
  <c r="H953" i="11"/>
  <c r="L953" i="11" l="1"/>
  <c r="M953" i="11" s="1"/>
  <c r="N953" i="11" s="1"/>
  <c r="O953" i="11" s="1"/>
  <c r="P953" i="11" l="1"/>
  <c r="D954" i="11" s="1"/>
  <c r="C954" i="11"/>
  <c r="B954" i="11" l="1"/>
  <c r="E954" i="11"/>
  <c r="F954" i="11"/>
  <c r="I954" i="11"/>
  <c r="Q954" i="11" l="1"/>
  <c r="J954" i="11"/>
  <c r="G954" i="11"/>
  <c r="H954" i="11"/>
  <c r="L954" i="11" l="1"/>
  <c r="M954" i="11" s="1"/>
  <c r="N954" i="11" s="1"/>
  <c r="O954" i="11" s="1"/>
  <c r="P954" i="11" l="1"/>
  <c r="D955" i="11" s="1"/>
  <c r="C955" i="11"/>
  <c r="E955" i="11" l="1"/>
  <c r="B955" i="11"/>
  <c r="F955" i="11"/>
  <c r="I955" i="11"/>
  <c r="J955" i="11" l="1"/>
  <c r="Q955" i="11"/>
  <c r="G955" i="11"/>
  <c r="H955" i="11"/>
  <c r="L955" i="11" l="1"/>
  <c r="M955" i="11" s="1"/>
  <c r="N955" i="11" s="1"/>
  <c r="O955" i="11" s="1"/>
  <c r="P955" i="11" l="1"/>
  <c r="D956" i="11" s="1"/>
  <c r="C956" i="11"/>
  <c r="E956" i="11" l="1"/>
  <c r="B956" i="11"/>
  <c r="F956" i="11"/>
  <c r="I956" i="11"/>
  <c r="J956" i="11" l="1"/>
  <c r="Q956" i="11"/>
  <c r="G956" i="11"/>
  <c r="H956" i="11"/>
  <c r="L956" i="11" l="1"/>
  <c r="M956" i="11" s="1"/>
  <c r="N956" i="11" s="1"/>
  <c r="O956" i="11" s="1"/>
  <c r="P956" i="11" l="1"/>
  <c r="D957" i="11" s="1"/>
  <c r="C957" i="11"/>
  <c r="E957" i="11" l="1"/>
  <c r="B957" i="11"/>
  <c r="F957" i="11"/>
  <c r="I957" i="11"/>
  <c r="J957" i="11" l="1"/>
  <c r="Q957" i="11"/>
  <c r="G957" i="11"/>
  <c r="H957" i="11"/>
  <c r="L957" i="11" l="1"/>
  <c r="M957" i="11" s="1"/>
  <c r="N957" i="11" s="1"/>
  <c r="O957" i="11" s="1"/>
  <c r="P957" i="11" l="1"/>
  <c r="D958" i="11" s="1"/>
  <c r="C958" i="11"/>
  <c r="E958" i="11" l="1"/>
  <c r="B958" i="11"/>
  <c r="F958" i="11"/>
  <c r="I958" i="11"/>
  <c r="J958" i="11" l="1"/>
  <c r="Q958" i="11"/>
  <c r="G958" i="11"/>
  <c r="H958" i="11"/>
  <c r="L958" i="11" l="1"/>
  <c r="M958" i="11" s="1"/>
  <c r="N958" i="11" s="1"/>
  <c r="O958" i="11" s="1"/>
  <c r="P958" i="11" l="1"/>
  <c r="D959" i="11" s="1"/>
  <c r="C959" i="11"/>
  <c r="E959" i="11" l="1"/>
  <c r="B959" i="11"/>
  <c r="F959" i="11"/>
  <c r="I959" i="11"/>
  <c r="J959" i="11" l="1"/>
  <c r="Q959" i="11"/>
  <c r="G959" i="11"/>
  <c r="H959" i="11"/>
  <c r="L959" i="11" l="1"/>
  <c r="M959" i="11" s="1"/>
  <c r="N959" i="11" s="1"/>
  <c r="O959" i="11" s="1"/>
  <c r="P959" i="11" l="1"/>
  <c r="D960" i="11" s="1"/>
  <c r="C960" i="11"/>
  <c r="E960" i="11" l="1"/>
  <c r="B960" i="11"/>
  <c r="F960" i="11"/>
  <c r="I960" i="11"/>
  <c r="J960" i="11" l="1"/>
  <c r="Q960" i="11"/>
  <c r="G960" i="11"/>
  <c r="H960" i="11"/>
  <c r="L960" i="11" l="1"/>
  <c r="M960" i="11" s="1"/>
  <c r="N960" i="11" s="1"/>
  <c r="O960" i="11" s="1"/>
  <c r="P960" i="11" l="1"/>
  <c r="D961" i="11" s="1"/>
  <c r="C961" i="11"/>
  <c r="B961" i="11" l="1"/>
  <c r="E961" i="11"/>
  <c r="F961" i="11"/>
  <c r="I961" i="11"/>
  <c r="J961" i="11" l="1"/>
  <c r="Q961" i="11"/>
  <c r="G961" i="11"/>
  <c r="H961" i="11"/>
  <c r="L961" i="11" l="1"/>
  <c r="M961" i="11" s="1"/>
  <c r="N961" i="11" s="1"/>
  <c r="O961" i="11" s="1"/>
  <c r="P961" i="11" l="1"/>
  <c r="D962" i="11" s="1"/>
  <c r="C962" i="11"/>
  <c r="B962" i="11" l="1"/>
  <c r="E962" i="11"/>
  <c r="F962" i="11"/>
  <c r="I962" i="11"/>
  <c r="J962" i="11" l="1"/>
  <c r="Q962" i="11"/>
  <c r="G962" i="11"/>
  <c r="H962" i="11"/>
  <c r="L962" i="11" l="1"/>
  <c r="M962" i="11" s="1"/>
  <c r="N962" i="11" s="1"/>
  <c r="O962" i="11" s="1"/>
  <c r="P962" i="11" l="1"/>
  <c r="D963" i="11" s="1"/>
  <c r="C963" i="11"/>
  <c r="B963" i="11" l="1"/>
  <c r="E963" i="11"/>
  <c r="F963" i="11"/>
  <c r="I963" i="11"/>
  <c r="J963" i="11" l="1"/>
  <c r="Q963" i="11"/>
  <c r="G963" i="11"/>
  <c r="H963" i="11"/>
  <c r="L963" i="11" l="1"/>
  <c r="M963" i="11" s="1"/>
  <c r="N963" i="11" s="1"/>
  <c r="O963" i="11" s="1"/>
  <c r="P963" i="11" l="1"/>
  <c r="D964" i="11" s="1"/>
  <c r="C964" i="11"/>
  <c r="B964" i="11" l="1"/>
  <c r="E964" i="11"/>
  <c r="F964" i="11"/>
  <c r="I964" i="11"/>
  <c r="Q964" i="11" l="1"/>
  <c r="J964" i="11"/>
  <c r="G964" i="11"/>
  <c r="H964" i="11"/>
  <c r="L964" i="11" l="1"/>
  <c r="M964" i="11" s="1"/>
  <c r="N964" i="11" s="1"/>
  <c r="O964" i="11" s="1"/>
  <c r="P964" i="11" l="1"/>
  <c r="D965" i="11" s="1"/>
  <c r="C965" i="11"/>
  <c r="B965" i="11" l="1"/>
  <c r="E965" i="11"/>
  <c r="F965" i="11"/>
  <c r="I965" i="11"/>
  <c r="Q965" i="11" l="1"/>
  <c r="J965" i="11"/>
  <c r="G965" i="11"/>
  <c r="H965" i="11"/>
  <c r="L965" i="11" l="1"/>
  <c r="M965" i="11" s="1"/>
  <c r="N965" i="11" s="1"/>
  <c r="O965" i="11" s="1"/>
  <c r="P965" i="11" l="1"/>
  <c r="D966" i="11" s="1"/>
  <c r="C966" i="11"/>
  <c r="E966" i="11" l="1"/>
  <c r="B966" i="11"/>
  <c r="F966" i="11"/>
  <c r="I966" i="11"/>
  <c r="J966" i="11" l="1"/>
  <c r="Q966" i="11"/>
  <c r="G966" i="11"/>
  <c r="H966" i="11"/>
  <c r="L966" i="11" l="1"/>
  <c r="M966" i="11" s="1"/>
  <c r="N966" i="11" s="1"/>
  <c r="O966" i="11" s="1"/>
  <c r="P966" i="11" l="1"/>
  <c r="D967" i="11" s="1"/>
  <c r="C967" i="11"/>
  <c r="E967" i="11" l="1"/>
  <c r="B967" i="11"/>
  <c r="F967" i="11"/>
  <c r="I967" i="11"/>
  <c r="Q967" i="11" l="1"/>
  <c r="J967" i="11"/>
  <c r="G967" i="11"/>
  <c r="H967" i="11"/>
  <c r="L967" i="11" l="1"/>
  <c r="M967" i="11" s="1"/>
  <c r="N967" i="11" s="1"/>
  <c r="O967" i="11" s="1"/>
  <c r="P967" i="11" l="1"/>
  <c r="D968" i="11" s="1"/>
  <c r="C968" i="11"/>
  <c r="E968" i="11" l="1"/>
  <c r="B968" i="11"/>
  <c r="F968" i="11"/>
  <c r="I968" i="11"/>
  <c r="J968" i="11" l="1"/>
  <c r="Q968" i="11"/>
  <c r="G968" i="11"/>
  <c r="H968" i="11"/>
  <c r="L968" i="11" l="1"/>
  <c r="M968" i="11" s="1"/>
  <c r="N968" i="11" s="1"/>
  <c r="O968" i="11" s="1"/>
  <c r="P968" i="11" l="1"/>
  <c r="D969" i="11" s="1"/>
  <c r="C969" i="11"/>
  <c r="E969" i="11" l="1"/>
  <c r="B969" i="11"/>
  <c r="F969" i="11"/>
  <c r="I969" i="11"/>
  <c r="J969" i="11" l="1"/>
  <c r="Q969" i="11"/>
  <c r="G969" i="11"/>
  <c r="H969" i="11"/>
  <c r="L969" i="11" l="1"/>
  <c r="M969" i="11" s="1"/>
  <c r="N969" i="11" s="1"/>
  <c r="O969" i="11" s="1"/>
  <c r="P969" i="11" l="1"/>
  <c r="D970" i="11" s="1"/>
  <c r="C970" i="11"/>
  <c r="E970" i="11" l="1"/>
  <c r="B970" i="11"/>
  <c r="F970" i="11"/>
  <c r="I970" i="11"/>
  <c r="J970" i="11" l="1"/>
  <c r="Q970" i="11"/>
  <c r="G970" i="11"/>
  <c r="H970" i="11"/>
  <c r="L970" i="11" l="1"/>
  <c r="M970" i="11" s="1"/>
  <c r="N970" i="11" s="1"/>
  <c r="O970" i="11" s="1"/>
  <c r="P970" i="11" l="1"/>
  <c r="D971" i="11" s="1"/>
  <c r="C971" i="11"/>
  <c r="E971" i="11" l="1"/>
  <c r="B971" i="11"/>
  <c r="F971" i="11"/>
  <c r="I971" i="11"/>
  <c r="J971" i="11" l="1"/>
  <c r="Q971" i="11"/>
  <c r="G971" i="11"/>
  <c r="H971" i="11"/>
  <c r="L971" i="11" l="1"/>
  <c r="M971" i="11" s="1"/>
  <c r="N971" i="11" s="1"/>
  <c r="O971" i="11" s="1"/>
  <c r="P971" i="11" l="1"/>
  <c r="D972" i="11" s="1"/>
  <c r="C972" i="11"/>
  <c r="E972" i="11" l="1"/>
  <c r="B972" i="11"/>
  <c r="F972" i="11"/>
  <c r="I972" i="11"/>
  <c r="J972" i="11" l="1"/>
  <c r="Q972" i="11"/>
  <c r="G972" i="11"/>
  <c r="H972" i="11"/>
  <c r="L972" i="11" l="1"/>
  <c r="M972" i="11" s="1"/>
  <c r="N972" i="11" s="1"/>
  <c r="O972" i="11" s="1"/>
  <c r="P972" i="11" l="1"/>
  <c r="D973" i="11" s="1"/>
  <c r="C973" i="11"/>
  <c r="B973" i="11" l="1"/>
  <c r="E973" i="11"/>
  <c r="F973" i="11"/>
  <c r="I973" i="11"/>
  <c r="Q973" i="11" l="1"/>
  <c r="J973" i="11"/>
  <c r="G973" i="11"/>
  <c r="H973" i="11"/>
  <c r="L973" i="11" l="1"/>
  <c r="M973" i="11" s="1"/>
  <c r="N973" i="11" s="1"/>
  <c r="O973" i="11" s="1"/>
  <c r="P973" i="11" l="1"/>
  <c r="D974" i="11" s="1"/>
  <c r="C974" i="11"/>
  <c r="B974" i="11" l="1"/>
  <c r="E974" i="11"/>
  <c r="F974" i="11"/>
  <c r="I974" i="11"/>
  <c r="J974" i="11" l="1"/>
  <c r="Q974" i="11"/>
  <c r="G974" i="11"/>
  <c r="H974" i="11"/>
  <c r="L974" i="11" l="1"/>
  <c r="M974" i="11" s="1"/>
  <c r="N974" i="11" s="1"/>
  <c r="O974" i="11" s="1"/>
  <c r="P974" i="11" l="1"/>
  <c r="D975" i="11" s="1"/>
  <c r="C975" i="11"/>
  <c r="E975" i="11" l="1"/>
  <c r="B975" i="11"/>
  <c r="F975" i="11"/>
  <c r="I975" i="11"/>
  <c r="Q975" i="11" l="1"/>
  <c r="J975" i="11"/>
  <c r="G975" i="11"/>
  <c r="H975" i="11"/>
  <c r="L975" i="11" l="1"/>
  <c r="M975" i="11" s="1"/>
  <c r="N975" i="11" s="1"/>
  <c r="O975" i="11" s="1"/>
  <c r="P975" i="11" l="1"/>
  <c r="D976" i="11" s="1"/>
  <c r="C976" i="11"/>
  <c r="B976" i="11" l="1"/>
  <c r="E976" i="11"/>
  <c r="F976" i="11"/>
  <c r="I976" i="11"/>
  <c r="J976" i="11" l="1"/>
  <c r="Q976" i="11"/>
  <c r="G976" i="11"/>
  <c r="H976" i="11"/>
  <c r="L976" i="11" l="1"/>
  <c r="M976" i="11" s="1"/>
  <c r="N976" i="11" s="1"/>
  <c r="O976" i="11" s="1"/>
  <c r="P976" i="11" l="1"/>
  <c r="D977" i="11" s="1"/>
  <c r="C977" i="11"/>
  <c r="E977" i="11" l="1"/>
  <c r="B977" i="11"/>
  <c r="F977" i="11"/>
  <c r="I977" i="11"/>
  <c r="J977" i="11" l="1"/>
  <c r="Q977" i="11"/>
  <c r="G977" i="11"/>
  <c r="H977" i="11"/>
  <c r="L977" i="11" l="1"/>
  <c r="M977" i="11" s="1"/>
  <c r="N977" i="11" s="1"/>
  <c r="O977" i="11" s="1"/>
  <c r="P977" i="11" l="1"/>
  <c r="D978" i="11" s="1"/>
  <c r="C978" i="11"/>
  <c r="B978" i="11" l="1"/>
  <c r="E978" i="11"/>
  <c r="F978" i="11"/>
  <c r="I978" i="11"/>
  <c r="J978" i="11" l="1"/>
  <c r="Q978" i="11"/>
  <c r="G978" i="11"/>
  <c r="H978" i="11"/>
  <c r="L978" i="11" l="1"/>
  <c r="M978" i="11" s="1"/>
  <c r="N978" i="11" s="1"/>
  <c r="O978" i="11" s="1"/>
  <c r="P978" i="11" l="1"/>
  <c r="D979" i="11" s="1"/>
  <c r="C979" i="11"/>
  <c r="E979" i="11" l="1"/>
  <c r="B979" i="11"/>
  <c r="F979" i="11"/>
  <c r="I979" i="11"/>
  <c r="J979" i="11" l="1"/>
  <c r="Q979" i="11"/>
  <c r="G979" i="11"/>
  <c r="H979" i="11"/>
  <c r="L979" i="11" l="1"/>
  <c r="M979" i="11" s="1"/>
  <c r="N979" i="11" s="1"/>
  <c r="O979" i="11" s="1"/>
  <c r="P979" i="11" l="1"/>
  <c r="D980" i="11" s="1"/>
  <c r="C980" i="11"/>
  <c r="B980" i="11" l="1"/>
  <c r="E980" i="11"/>
  <c r="F980" i="11"/>
  <c r="I980" i="11"/>
  <c r="Q980" i="11" l="1"/>
  <c r="J980" i="11"/>
  <c r="G980" i="11"/>
  <c r="H980" i="11"/>
  <c r="L980" i="11" l="1"/>
  <c r="M980" i="11" s="1"/>
  <c r="N980" i="11" s="1"/>
  <c r="O980" i="11" s="1"/>
  <c r="P980" i="11" l="1"/>
  <c r="D981" i="11" s="1"/>
  <c r="C981" i="11"/>
  <c r="E981" i="11" l="1"/>
  <c r="B981" i="11"/>
  <c r="F981" i="11"/>
  <c r="I981" i="11"/>
  <c r="J981" i="11" l="1"/>
  <c r="Q981" i="11"/>
  <c r="G981" i="11"/>
  <c r="H981" i="11"/>
  <c r="L981" i="11" l="1"/>
  <c r="M981" i="11" s="1"/>
  <c r="N981" i="11" s="1"/>
  <c r="O981" i="11" s="1"/>
  <c r="P981" i="11" l="1"/>
  <c r="D982" i="11" s="1"/>
  <c r="C982" i="11"/>
  <c r="B982" i="11" l="1"/>
  <c r="E982" i="11"/>
  <c r="F982" i="11"/>
  <c r="I982" i="11"/>
  <c r="Q982" i="11" l="1"/>
  <c r="J982" i="11"/>
  <c r="G982" i="11"/>
  <c r="H982" i="11"/>
  <c r="L982" i="11" l="1"/>
  <c r="M982" i="11" s="1"/>
  <c r="N982" i="11" s="1"/>
  <c r="O982" i="11" s="1"/>
  <c r="P982" i="11" l="1"/>
  <c r="D983" i="11" s="1"/>
  <c r="C983" i="11"/>
  <c r="E983" i="11" l="1"/>
  <c r="B983" i="11"/>
  <c r="F983" i="11"/>
  <c r="I983" i="11"/>
  <c r="J983" i="11" l="1"/>
  <c r="Q983" i="11"/>
  <c r="G983" i="11"/>
  <c r="H983" i="11"/>
  <c r="L983" i="11" l="1"/>
  <c r="M983" i="11" s="1"/>
  <c r="N983" i="11" s="1"/>
  <c r="O983" i="11" s="1"/>
  <c r="P983" i="11" l="1"/>
  <c r="D984" i="11" s="1"/>
  <c r="C984" i="11"/>
  <c r="B984" i="11" l="1"/>
  <c r="E984" i="11"/>
  <c r="F984" i="11"/>
  <c r="I984" i="11"/>
  <c r="Q984" i="11" l="1"/>
  <c r="J984" i="11"/>
  <c r="G984" i="11"/>
  <c r="H984" i="11"/>
  <c r="L984" i="11" l="1"/>
  <c r="M984" i="11" s="1"/>
  <c r="N984" i="11" s="1"/>
  <c r="O984" i="11" s="1"/>
  <c r="P984" i="11" l="1"/>
  <c r="D985" i="11" s="1"/>
  <c r="C985" i="11"/>
  <c r="B985" i="11" l="1"/>
  <c r="E985" i="11"/>
  <c r="F985" i="11"/>
  <c r="I985" i="11"/>
  <c r="J985" i="11" l="1"/>
  <c r="Q985" i="11"/>
  <c r="G985" i="11"/>
  <c r="H985" i="11"/>
  <c r="L985" i="11" l="1"/>
  <c r="M985" i="11" s="1"/>
  <c r="N985" i="11" s="1"/>
  <c r="O985" i="11" s="1"/>
  <c r="P985" i="11" l="1"/>
  <c r="D986" i="11" s="1"/>
  <c r="C986" i="11"/>
  <c r="B986" i="11" l="1"/>
  <c r="E986" i="11"/>
  <c r="F986" i="11"/>
  <c r="I986" i="11"/>
  <c r="Q986" i="11" l="1"/>
  <c r="J986" i="11"/>
  <c r="G986" i="11"/>
  <c r="H986" i="11"/>
  <c r="L986" i="11" l="1"/>
  <c r="M986" i="11" s="1"/>
  <c r="N986" i="11" s="1"/>
  <c r="O986" i="11" s="1"/>
  <c r="P986" i="11" l="1"/>
  <c r="D987" i="11" s="1"/>
  <c r="C987" i="11"/>
  <c r="E987" i="11" l="1"/>
  <c r="B987" i="11"/>
  <c r="F987" i="11"/>
  <c r="I987" i="11"/>
  <c r="Q987" i="11" l="1"/>
  <c r="J987" i="11"/>
  <c r="G987" i="11"/>
  <c r="H987" i="11"/>
  <c r="L987" i="11" l="1"/>
  <c r="M987" i="11" s="1"/>
  <c r="N987" i="11" s="1"/>
  <c r="O987" i="11" s="1"/>
  <c r="P987" i="11" l="1"/>
  <c r="D988" i="11" s="1"/>
  <c r="C988" i="11"/>
  <c r="B988" i="11" l="1"/>
  <c r="E988" i="11"/>
  <c r="F988" i="11"/>
  <c r="I988" i="11"/>
  <c r="J988" i="11" l="1"/>
  <c r="Q988" i="11"/>
  <c r="G988" i="11"/>
  <c r="H988" i="11"/>
  <c r="L988" i="11" l="1"/>
  <c r="M988" i="11" s="1"/>
  <c r="N988" i="11" s="1"/>
  <c r="O988" i="11" s="1"/>
  <c r="P988" i="11" l="1"/>
  <c r="D989" i="11" s="1"/>
  <c r="C989" i="11"/>
  <c r="B989" i="11" l="1"/>
  <c r="E989" i="11"/>
  <c r="F989" i="11"/>
  <c r="I989" i="11"/>
  <c r="J989" i="11" l="1"/>
  <c r="Q989" i="11"/>
  <c r="G989" i="11"/>
  <c r="H989" i="11"/>
  <c r="L989" i="11" l="1"/>
  <c r="M989" i="11" s="1"/>
  <c r="N989" i="11" s="1"/>
  <c r="O989" i="11" s="1"/>
  <c r="P989" i="11" l="1"/>
  <c r="D990" i="11" s="1"/>
  <c r="C990" i="11"/>
  <c r="B990" i="11" l="1"/>
  <c r="E990" i="11"/>
  <c r="F990" i="11"/>
  <c r="I990" i="11"/>
  <c r="Q990" i="11" l="1"/>
  <c r="J990" i="11"/>
  <c r="G990" i="11"/>
  <c r="H990" i="11"/>
  <c r="L990" i="11" l="1"/>
  <c r="M990" i="11" s="1"/>
  <c r="N990" i="11" s="1"/>
  <c r="O990" i="11" s="1"/>
  <c r="P990" i="11" l="1"/>
  <c r="D991" i="11" s="1"/>
  <c r="C991" i="11"/>
  <c r="E991" i="11" l="1"/>
  <c r="B991" i="11"/>
  <c r="F991" i="11"/>
  <c r="I991" i="11"/>
  <c r="J991" i="11" l="1"/>
  <c r="Q991" i="11"/>
  <c r="G991" i="11"/>
  <c r="H991" i="11"/>
  <c r="L991" i="11" l="1"/>
  <c r="M991" i="11" s="1"/>
  <c r="N991" i="11" s="1"/>
  <c r="O991" i="11" s="1"/>
  <c r="P991" i="11" l="1"/>
  <c r="D992" i="11" s="1"/>
  <c r="C992" i="11"/>
  <c r="E992" i="11" l="1"/>
  <c r="B992" i="11"/>
  <c r="F992" i="11"/>
  <c r="I992" i="11"/>
  <c r="J992" i="11" l="1"/>
  <c r="Q992" i="11"/>
  <c r="G992" i="11"/>
  <c r="H992" i="11"/>
  <c r="L992" i="11" l="1"/>
  <c r="M992" i="11" s="1"/>
  <c r="N992" i="11" s="1"/>
  <c r="O992" i="11" s="1"/>
  <c r="P992" i="11" l="1"/>
  <c r="D993" i="11" s="1"/>
  <c r="C993" i="11"/>
  <c r="E993" i="11" l="1"/>
  <c r="B993" i="11"/>
  <c r="F993" i="11"/>
  <c r="I993" i="11"/>
  <c r="J993" i="11" l="1"/>
  <c r="Q993" i="11"/>
  <c r="G993" i="11"/>
  <c r="H993" i="11"/>
  <c r="L993" i="11" l="1"/>
  <c r="M993" i="11" s="1"/>
  <c r="N993" i="11" s="1"/>
  <c r="O993" i="11" s="1"/>
  <c r="P993" i="11" l="1"/>
  <c r="D994" i="11" s="1"/>
  <c r="C994" i="11"/>
  <c r="B994" i="11" l="1"/>
  <c r="E994" i="11"/>
  <c r="F994" i="11"/>
  <c r="I994" i="11"/>
  <c r="Q994" i="11" l="1"/>
  <c r="J994" i="11"/>
  <c r="G994" i="11"/>
  <c r="H994" i="11"/>
  <c r="L994" i="11" l="1"/>
  <c r="M994" i="11" s="1"/>
  <c r="N994" i="11" s="1"/>
  <c r="O994" i="11" s="1"/>
  <c r="P994" i="11" l="1"/>
  <c r="D995" i="11" s="1"/>
  <c r="C995" i="11"/>
  <c r="B995" i="11" l="1"/>
  <c r="E995" i="11"/>
  <c r="F995" i="11"/>
  <c r="I995" i="11"/>
  <c r="J995" i="11" l="1"/>
  <c r="Q995" i="11"/>
  <c r="G995" i="11"/>
  <c r="H995" i="11"/>
  <c r="L995" i="11" l="1"/>
  <c r="M995" i="11" s="1"/>
  <c r="N995" i="11" s="1"/>
  <c r="O995" i="11" s="1"/>
  <c r="P995" i="11" l="1"/>
  <c r="D996" i="11" s="1"/>
  <c r="C996" i="11"/>
  <c r="E996" i="11" l="1"/>
  <c r="B996" i="11"/>
  <c r="F996" i="11"/>
  <c r="I996" i="11"/>
  <c r="Q996" i="11" l="1"/>
  <c r="J996" i="11"/>
  <c r="G996" i="11"/>
  <c r="H996" i="11"/>
  <c r="L996" i="11" l="1"/>
  <c r="M996" i="11" s="1"/>
  <c r="N996" i="11" s="1"/>
  <c r="O996" i="11" s="1"/>
  <c r="P996" i="11" l="1"/>
  <c r="D997" i="11" s="1"/>
  <c r="C997" i="11"/>
  <c r="E997" i="11" l="1"/>
  <c r="B997" i="11"/>
  <c r="F997" i="11"/>
  <c r="I997" i="11"/>
  <c r="J997" i="11" l="1"/>
  <c r="Q997" i="11"/>
  <c r="G997" i="11"/>
  <c r="H997" i="11"/>
  <c r="L997" i="11" l="1"/>
  <c r="M997" i="11" s="1"/>
  <c r="N997" i="11" s="1"/>
  <c r="O997" i="11" s="1"/>
  <c r="P997" i="11" l="1"/>
  <c r="D998" i="11" s="1"/>
  <c r="C998" i="11"/>
  <c r="B998" i="11" l="1"/>
  <c r="E998" i="11"/>
  <c r="F998" i="11"/>
  <c r="I998" i="11"/>
  <c r="Q998" i="11" l="1"/>
  <c r="J998" i="11"/>
  <c r="G998" i="11"/>
  <c r="H998" i="11"/>
  <c r="L998" i="11" l="1"/>
  <c r="M998" i="11" s="1"/>
  <c r="N998" i="11" s="1"/>
  <c r="O998" i="11" s="1"/>
  <c r="P998" i="11" l="1"/>
  <c r="D999" i="11" s="1"/>
  <c r="C999" i="11"/>
  <c r="B999" i="11" l="1"/>
  <c r="E999" i="11"/>
  <c r="F999" i="11"/>
  <c r="I999" i="11"/>
  <c r="Q999" i="11" l="1"/>
  <c r="J999" i="11"/>
  <c r="G999" i="11"/>
  <c r="H999" i="11"/>
  <c r="L999" i="11" l="1"/>
  <c r="M999" i="11" s="1"/>
  <c r="N999" i="11" s="1"/>
  <c r="O999" i="11" s="1"/>
  <c r="P999" i="11" l="1"/>
  <c r="D1000" i="11" s="1"/>
  <c r="C1000" i="11"/>
  <c r="B1000" i="11" l="1"/>
  <c r="E1000" i="11"/>
  <c r="F1000" i="11"/>
  <c r="I1000" i="11"/>
  <c r="Q1000" i="11" l="1"/>
  <c r="J1000" i="11"/>
  <c r="G1000" i="11"/>
  <c r="H1000" i="11"/>
  <c r="L1000" i="11" l="1"/>
  <c r="M1000" i="11" s="1"/>
  <c r="N1000" i="11" s="1"/>
  <c r="O1000" i="11" s="1"/>
  <c r="P1000" i="11" l="1"/>
  <c r="D1001" i="11" s="1"/>
  <c r="C1001" i="11"/>
  <c r="E1001" i="11" l="1"/>
  <c r="B1001" i="11"/>
  <c r="F1001" i="11"/>
  <c r="I1001" i="11"/>
  <c r="Q1001" i="11" l="1"/>
  <c r="J1001" i="11"/>
  <c r="G1001" i="11"/>
  <c r="H1001" i="11"/>
  <c r="L1001" i="11" l="1"/>
  <c r="M1001" i="11" s="1"/>
  <c r="N1001" i="11" s="1"/>
  <c r="O1001" i="11" s="1"/>
  <c r="P1001" i="11" l="1"/>
  <c r="D1002" i="11" s="1"/>
  <c r="C1002" i="11"/>
  <c r="B1002" i="11" l="1"/>
  <c r="E1002" i="11"/>
  <c r="F1002" i="11"/>
  <c r="I1002" i="11"/>
  <c r="Q1002" i="11" l="1"/>
  <c r="J1002" i="11"/>
  <c r="G1002" i="11"/>
  <c r="H1002" i="11"/>
  <c r="L1002" i="11" l="1"/>
  <c r="M1002" i="11" s="1"/>
  <c r="N1002" i="11" s="1"/>
  <c r="O1002" i="11" s="1"/>
  <c r="P1002" i="11" l="1"/>
  <c r="D1003" i="11" s="1"/>
  <c r="C1003" i="11"/>
  <c r="E1003" i="11" l="1"/>
  <c r="B1003" i="11"/>
  <c r="F1003" i="11"/>
  <c r="I1003" i="11"/>
  <c r="Q1003" i="11" l="1"/>
  <c r="J1003" i="11"/>
  <c r="G1003" i="11"/>
  <c r="H1003" i="11"/>
  <c r="L1003" i="11" l="1"/>
  <c r="M1003" i="11" s="1"/>
  <c r="N1003" i="11" s="1"/>
  <c r="O1003" i="11" s="1"/>
  <c r="P1003" i="11" l="1"/>
  <c r="D1004" i="11" s="1"/>
  <c r="C1004" i="11"/>
  <c r="B1004" i="11" l="1"/>
  <c r="E1004" i="11"/>
  <c r="F1004" i="11"/>
  <c r="I1004" i="11"/>
  <c r="J1004" i="11" l="1"/>
  <c r="Q1004" i="11"/>
  <c r="G1004" i="11"/>
  <c r="H1004" i="11"/>
  <c r="L1004" i="11" l="1"/>
  <c r="M1004" i="11" s="1"/>
  <c r="N1004" i="11" s="1"/>
  <c r="O1004" i="11" s="1"/>
  <c r="P1004" i="11" l="1"/>
  <c r="D1005" i="11" s="1"/>
  <c r="C1005" i="11"/>
  <c r="B1005" i="11" l="1"/>
  <c r="E1005" i="11"/>
  <c r="F1005" i="11"/>
  <c r="I1005" i="11"/>
  <c r="Q1005" i="11" l="1"/>
  <c r="J1005" i="11"/>
  <c r="G1005" i="11"/>
  <c r="H1005" i="11"/>
  <c r="L1005" i="11" l="1"/>
  <c r="M1005" i="11" s="1"/>
  <c r="N1005" i="11" s="1"/>
  <c r="O1005" i="11" s="1"/>
  <c r="P1005" i="11" l="1"/>
  <c r="D1006" i="11" s="1"/>
  <c r="C1006" i="11"/>
  <c r="E1006" i="11" l="1"/>
  <c r="B1006" i="11"/>
  <c r="F1006" i="11"/>
  <c r="I1006" i="11"/>
  <c r="Q1006" i="11" l="1"/>
  <c r="J1006" i="11"/>
  <c r="G1006" i="11"/>
  <c r="H1006" i="11"/>
  <c r="L1006" i="11" l="1"/>
  <c r="M1006" i="11" s="1"/>
  <c r="N1006" i="11" s="1"/>
  <c r="O1006" i="11" s="1"/>
  <c r="P1006" i="11" l="1"/>
  <c r="D1007" i="11" s="1"/>
  <c r="C1007" i="11"/>
  <c r="E1007" i="11" l="1"/>
  <c r="B1007" i="11"/>
  <c r="F1007" i="11"/>
  <c r="I1007" i="11"/>
  <c r="Q1007" i="11" l="1"/>
  <c r="J1007" i="11"/>
  <c r="G1007" i="11"/>
  <c r="H1007" i="11"/>
  <c r="L1007" i="11" l="1"/>
  <c r="M1007" i="11" s="1"/>
  <c r="N1007" i="11" s="1"/>
  <c r="O1007" i="11" s="1"/>
  <c r="P1007" i="11" l="1"/>
  <c r="D1008" i="11" s="1"/>
  <c r="C1008" i="11"/>
  <c r="B1008" i="11" l="1"/>
  <c r="E1008" i="11"/>
  <c r="F1008" i="11"/>
  <c r="I1008" i="11"/>
  <c r="Q1008" i="11" l="1"/>
  <c r="J1008" i="11"/>
  <c r="G1008" i="11"/>
  <c r="H1008" i="11"/>
  <c r="L1008" i="11" l="1"/>
  <c r="M1008" i="11" s="1"/>
  <c r="N1008" i="11" s="1"/>
  <c r="O1008" i="11" s="1"/>
  <c r="P1008" i="11" l="1"/>
  <c r="D1009" i="11" s="1"/>
  <c r="C1009" i="11"/>
  <c r="E1009" i="11" l="1"/>
  <c r="B1009" i="11"/>
  <c r="F1009" i="11"/>
  <c r="I1009" i="11"/>
  <c r="J1009" i="11" l="1"/>
  <c r="Q1009" i="11"/>
  <c r="G1009" i="11"/>
  <c r="H1009" i="11"/>
  <c r="L1009" i="11" l="1"/>
  <c r="M1009" i="11" s="1"/>
  <c r="N1009" i="11" s="1"/>
  <c r="O1009" i="11" s="1"/>
  <c r="P1009" i="11" l="1"/>
  <c r="D1010" i="11" s="1"/>
  <c r="C1010" i="11"/>
  <c r="E1010" i="11" l="1"/>
  <c r="B1010" i="11"/>
  <c r="F1010" i="11"/>
  <c r="I1010" i="11"/>
  <c r="Q1010" i="11" l="1"/>
  <c r="J1010" i="11"/>
  <c r="G1010" i="11"/>
  <c r="H1010" i="11"/>
  <c r="L1010" i="11" l="1"/>
  <c r="M1010" i="11" s="1"/>
  <c r="N1010" i="11" s="1"/>
  <c r="O1010" i="11" s="1"/>
  <c r="P1010" i="11" l="1"/>
  <c r="D1011" i="11" s="1"/>
  <c r="C1011" i="11"/>
  <c r="B1011" i="11" l="1"/>
  <c r="E1011" i="11"/>
  <c r="F1011" i="11"/>
  <c r="I1011" i="11"/>
  <c r="Q1011" i="11" l="1"/>
  <c r="J1011" i="11"/>
  <c r="G1011" i="11"/>
  <c r="H1011" i="11"/>
  <c r="L1011" i="11" l="1"/>
  <c r="M1011" i="11" s="1"/>
  <c r="N1011" i="11" s="1"/>
  <c r="O1011" i="11" s="1"/>
  <c r="P1011" i="11" l="1"/>
  <c r="D1012" i="11" s="1"/>
  <c r="C1012" i="11"/>
  <c r="B1012" i="11" l="1"/>
  <c r="E1012" i="11"/>
  <c r="F1012" i="11"/>
  <c r="I1012" i="11"/>
  <c r="J1012" i="11" l="1"/>
  <c r="Q1012" i="11"/>
  <c r="G1012" i="11"/>
  <c r="H1012" i="11"/>
  <c r="L1012" i="11" l="1"/>
  <c r="M1012" i="11" s="1"/>
  <c r="N1012" i="11" s="1"/>
  <c r="O1012" i="11" s="1"/>
  <c r="P1012" i="11" l="1"/>
  <c r="D1013" i="11" s="1"/>
  <c r="C1013" i="11"/>
  <c r="B1013" i="11" l="1"/>
  <c r="E1013" i="11"/>
  <c r="F1013" i="11"/>
  <c r="I1013" i="11"/>
  <c r="Q1013" i="11" l="1"/>
  <c r="J1013" i="11"/>
  <c r="G1013" i="11"/>
  <c r="H1013" i="11"/>
  <c r="L1013" i="11" l="1"/>
  <c r="M1013" i="11" s="1"/>
  <c r="N1013" i="11" s="1"/>
  <c r="O1013" i="11" s="1"/>
  <c r="P1013" i="11" l="1"/>
  <c r="D1014" i="11" s="1"/>
  <c r="C1014" i="11"/>
  <c r="B1014" i="11" l="1"/>
  <c r="E1014" i="11"/>
  <c r="F1014" i="11"/>
  <c r="I1014" i="11"/>
  <c r="J1014" i="11" l="1"/>
  <c r="Q1014" i="11"/>
  <c r="G1014" i="11"/>
  <c r="H1014" i="11"/>
  <c r="L1014" i="11" l="1"/>
  <c r="M1014" i="11" s="1"/>
  <c r="N1014" i="11" s="1"/>
  <c r="O1014" i="11" s="1"/>
  <c r="P1014" i="11" l="1"/>
  <c r="D1015" i="11" s="1"/>
  <c r="C1015" i="11"/>
  <c r="B1015" i="11" l="1"/>
  <c r="E1015" i="11"/>
  <c r="F1015" i="11"/>
  <c r="I1015" i="11"/>
  <c r="J1015" i="11" l="1"/>
  <c r="Q1015" i="11"/>
  <c r="G1015" i="11"/>
  <c r="H1015" i="11"/>
  <c r="L1015" i="11" l="1"/>
  <c r="M1015" i="11" s="1"/>
  <c r="N1015" i="11" s="1"/>
  <c r="O1015" i="11" s="1"/>
  <c r="P1015" i="11" l="1"/>
  <c r="D1016" i="11" s="1"/>
  <c r="C1016" i="11"/>
  <c r="B1016" i="11" l="1"/>
  <c r="E1016" i="11"/>
  <c r="F1016" i="11"/>
  <c r="I1016" i="11"/>
  <c r="Q1016" i="11" l="1"/>
  <c r="J1016" i="11"/>
  <c r="G1016" i="11"/>
  <c r="H1016" i="11"/>
  <c r="L1016" i="11" l="1"/>
  <c r="M1016" i="11" s="1"/>
  <c r="N1016" i="11" s="1"/>
  <c r="O1016" i="11" s="1"/>
  <c r="P1016" i="11" l="1"/>
  <c r="D1017" i="11" s="1"/>
  <c r="C1017" i="11"/>
  <c r="E1017" i="11" l="1"/>
  <c r="B1017" i="11"/>
  <c r="F1017" i="11"/>
  <c r="I1017" i="11"/>
  <c r="Q1017" i="11" l="1"/>
  <c r="J1017" i="11"/>
  <c r="G1017" i="11"/>
  <c r="H1017" i="11"/>
  <c r="L1017" i="11" l="1"/>
  <c r="M1017" i="11" s="1"/>
  <c r="N1017" i="11" s="1"/>
  <c r="O1017" i="11" s="1"/>
  <c r="P1017" i="11" l="1"/>
  <c r="D1018" i="11" s="1"/>
  <c r="C1018" i="11"/>
  <c r="B1018" i="11" l="1"/>
  <c r="E1018" i="11"/>
  <c r="F1018" i="11"/>
  <c r="I1018" i="11"/>
  <c r="Q1018" i="11" l="1"/>
  <c r="J1018" i="11"/>
  <c r="G1018" i="11"/>
  <c r="H1018" i="11"/>
  <c r="L1018" i="11" l="1"/>
  <c r="M1018" i="11" s="1"/>
  <c r="N1018" i="11" s="1"/>
  <c r="O1018" i="11" s="1"/>
  <c r="P1018" i="11" l="1"/>
  <c r="D1019" i="11" s="1"/>
  <c r="C1019" i="11"/>
  <c r="E1019" i="11" l="1"/>
  <c r="B1019" i="11"/>
  <c r="F1019" i="11"/>
  <c r="I1019" i="11"/>
  <c r="Q1019" i="11" l="1"/>
  <c r="J1019" i="11"/>
  <c r="G1019" i="11"/>
  <c r="H1019" i="11"/>
  <c r="L1019" i="11" l="1"/>
  <c r="M1019" i="11" s="1"/>
  <c r="N1019" i="11" s="1"/>
  <c r="O1019" i="11" s="1"/>
  <c r="P1019" i="11" l="1"/>
  <c r="D1020" i="11" s="1"/>
  <c r="C1020" i="11"/>
  <c r="B1020" i="11" l="1"/>
  <c r="E1020" i="11"/>
  <c r="F1020" i="11"/>
  <c r="I1020" i="11"/>
  <c r="Q1020" i="11" l="1"/>
  <c r="J1020" i="11"/>
  <c r="G1020" i="11"/>
  <c r="H1020" i="11"/>
  <c r="L1020" i="11" l="1"/>
  <c r="M1020" i="11" s="1"/>
  <c r="N1020" i="11" s="1"/>
  <c r="O1020" i="11" s="1"/>
  <c r="P1020" i="11" l="1"/>
  <c r="D1021" i="11" s="1"/>
  <c r="C1021" i="11"/>
  <c r="E1021" i="11" l="1"/>
  <c r="B1021" i="11"/>
  <c r="F1021" i="11"/>
  <c r="I1021" i="11"/>
  <c r="J1021" i="11" l="1"/>
  <c r="Q1021" i="11"/>
  <c r="G1021" i="11"/>
  <c r="H1021" i="11"/>
  <c r="L1021" i="11" l="1"/>
  <c r="M1021" i="11" s="1"/>
  <c r="N1021" i="11" s="1"/>
  <c r="O1021" i="11" s="1"/>
  <c r="P1021" i="11" l="1"/>
  <c r="D1022" i="11" s="1"/>
  <c r="C1022" i="11"/>
  <c r="B1022" i="11" l="1"/>
  <c r="E1022" i="11"/>
  <c r="F1022" i="11"/>
  <c r="I1022" i="11"/>
  <c r="Q1022" i="11" l="1"/>
  <c r="J1022" i="11"/>
  <c r="G1022" i="11"/>
  <c r="H1022" i="11"/>
  <c r="L1022" i="11" l="1"/>
  <c r="M1022" i="11" s="1"/>
  <c r="N1022" i="11" s="1"/>
  <c r="O1022" i="11" s="1"/>
  <c r="P1022" i="11" l="1"/>
  <c r="D1023" i="11" s="1"/>
  <c r="C1023" i="11"/>
  <c r="E1023" i="11" l="1"/>
  <c r="B1023" i="11"/>
  <c r="F1023" i="11"/>
  <c r="I1023" i="11"/>
  <c r="J1023" i="11" l="1"/>
  <c r="Q1023" i="11"/>
  <c r="G1023" i="11"/>
  <c r="H1023" i="11"/>
  <c r="L1023" i="11" l="1"/>
  <c r="M1023" i="11" s="1"/>
  <c r="N1023" i="11" s="1"/>
  <c r="O1023" i="11" s="1"/>
  <c r="P1023" i="11" l="1"/>
  <c r="D1024" i="11" s="1"/>
  <c r="C1024" i="11"/>
  <c r="E1024" i="11" l="1"/>
  <c r="B1024" i="11"/>
  <c r="F1024" i="11"/>
  <c r="I1024" i="11"/>
  <c r="Q1024" i="11" l="1"/>
  <c r="J1024" i="11"/>
  <c r="G1024" i="11"/>
  <c r="H1024" i="11"/>
  <c r="L1024" i="11" l="1"/>
  <c r="M1024" i="11" s="1"/>
  <c r="N1024" i="11" s="1"/>
  <c r="O1024" i="11" s="1"/>
  <c r="P1024" i="11" l="1"/>
  <c r="D1025" i="11" s="1"/>
  <c r="C1025" i="11"/>
  <c r="E1025" i="11" l="1"/>
  <c r="B1025" i="11"/>
  <c r="F1025" i="11"/>
  <c r="I1025" i="11"/>
  <c r="Q1025" i="11" l="1"/>
  <c r="J1025" i="11"/>
  <c r="G1025" i="11"/>
  <c r="H1025" i="11"/>
  <c r="L1025" i="11" l="1"/>
  <c r="M1025" i="11" s="1"/>
  <c r="N1025" i="11" s="1"/>
  <c r="O1025" i="11" s="1"/>
  <c r="P1025" i="11" l="1"/>
  <c r="D1026" i="11" s="1"/>
  <c r="C1026" i="11"/>
  <c r="B1026" i="11" l="1"/>
  <c r="E1026" i="11"/>
  <c r="F1026" i="11"/>
  <c r="I1026" i="11"/>
  <c r="J1026" i="11" l="1"/>
  <c r="Q1026" i="11"/>
  <c r="G1026" i="11"/>
  <c r="H1026" i="11"/>
  <c r="L1026" i="11" l="1"/>
  <c r="M1026" i="11" s="1"/>
  <c r="N1026" i="11" s="1"/>
  <c r="O1026" i="11" s="1"/>
  <c r="P1026" i="11" l="1"/>
  <c r="D1027" i="11" s="1"/>
  <c r="C1027" i="11"/>
  <c r="E1027" i="11" l="1"/>
  <c r="B1027" i="11"/>
  <c r="F1027" i="11"/>
  <c r="I1027" i="11"/>
  <c r="J1027" i="11" l="1"/>
  <c r="Q1027" i="11"/>
  <c r="G1027" i="11"/>
  <c r="H1027" i="11"/>
  <c r="L1027" i="11" l="1"/>
  <c r="M1027" i="11" s="1"/>
  <c r="N1027" i="11" s="1"/>
  <c r="O1027" i="11" s="1"/>
  <c r="P1027" i="11" l="1"/>
  <c r="D1028" i="11" s="1"/>
  <c r="C1028" i="11"/>
  <c r="B1028" i="11" l="1"/>
  <c r="E1028" i="11"/>
  <c r="F1028" i="11"/>
  <c r="I1028" i="11"/>
  <c r="J1028" i="11" l="1"/>
  <c r="Q1028" i="11"/>
  <c r="G1028" i="11"/>
  <c r="H1028" i="11"/>
  <c r="L1028" i="11" l="1"/>
  <c r="M1028" i="11" s="1"/>
  <c r="N1028" i="11" s="1"/>
  <c r="O1028" i="11" s="1"/>
  <c r="P1028" i="11" l="1"/>
  <c r="D1029" i="11" s="1"/>
  <c r="C1029" i="11"/>
  <c r="B1029" i="11" l="1"/>
  <c r="E1029" i="11"/>
  <c r="F1029" i="11"/>
  <c r="I1029" i="11"/>
  <c r="J1029" i="11" l="1"/>
  <c r="Q1029" i="11"/>
  <c r="G1029" i="11"/>
  <c r="H1029" i="11"/>
  <c r="L1029" i="11" l="1"/>
  <c r="M1029" i="11" s="1"/>
  <c r="N1029" i="11" s="1"/>
  <c r="O1029" i="11" s="1"/>
  <c r="P1029" i="11" l="1"/>
  <c r="D1030" i="11" s="1"/>
  <c r="C1030" i="11"/>
  <c r="E1030" i="11" l="1"/>
  <c r="B1030" i="11"/>
  <c r="F1030" i="11"/>
  <c r="I1030" i="11"/>
  <c r="Q1030" i="11" l="1"/>
  <c r="J1030" i="11"/>
  <c r="G1030" i="11"/>
  <c r="H1030" i="11"/>
  <c r="L1030" i="11" l="1"/>
  <c r="M1030" i="11" s="1"/>
  <c r="N1030" i="11" s="1"/>
  <c r="O1030" i="11" s="1"/>
  <c r="P1030" i="11" l="1"/>
  <c r="D1031" i="11" s="1"/>
  <c r="C1031" i="11"/>
  <c r="E1031" i="11" l="1"/>
  <c r="B1031" i="11"/>
  <c r="F1031" i="11"/>
  <c r="I1031" i="11"/>
  <c r="J1031" i="11" l="1"/>
  <c r="Q1031" i="11"/>
  <c r="G1031" i="11"/>
  <c r="H1031" i="11"/>
  <c r="L1031" i="11" l="1"/>
  <c r="M1031" i="11" s="1"/>
  <c r="N1031" i="11" s="1"/>
  <c r="O1031" i="11" s="1"/>
  <c r="P1031" i="11" l="1"/>
  <c r="D1032" i="11" s="1"/>
  <c r="C1032" i="11"/>
  <c r="B1032" i="11" l="1"/>
  <c r="E1032" i="11"/>
  <c r="F1032" i="11"/>
  <c r="I1032" i="11"/>
  <c r="Q1032" i="11" l="1"/>
  <c r="J1032" i="11"/>
  <c r="G1032" i="11"/>
  <c r="H1032" i="11"/>
  <c r="L1032" i="11" l="1"/>
  <c r="M1032" i="11" s="1"/>
  <c r="N1032" i="11" s="1"/>
  <c r="O1032" i="11" s="1"/>
  <c r="P1032" i="11" l="1"/>
  <c r="D1033" i="11" s="1"/>
  <c r="C1033" i="11"/>
  <c r="B1033" i="11" l="1"/>
  <c r="E1033" i="11"/>
  <c r="F1033" i="11"/>
  <c r="I1033" i="11"/>
  <c r="J1033" i="11" l="1"/>
  <c r="Q1033" i="11"/>
  <c r="G1033" i="11"/>
  <c r="H1033" i="11"/>
  <c r="L1033" i="11" l="1"/>
  <c r="M1033" i="11" s="1"/>
  <c r="N1033" i="11" s="1"/>
  <c r="O1033" i="11" s="1"/>
  <c r="P1033" i="11" l="1"/>
  <c r="D1034" i="11" s="1"/>
  <c r="C1034" i="11"/>
  <c r="B1034" i="11" l="1"/>
  <c r="E1034" i="11"/>
  <c r="F1034" i="11"/>
  <c r="I1034" i="11"/>
  <c r="J1034" i="11" l="1"/>
  <c r="Q1034" i="11"/>
  <c r="G1034" i="11"/>
  <c r="H1034" i="11"/>
  <c r="L1034" i="11" l="1"/>
  <c r="M1034" i="11" s="1"/>
  <c r="N1034" i="11" s="1"/>
  <c r="O1034" i="11" s="1"/>
  <c r="P1034" i="11" l="1"/>
  <c r="D1035" i="11" s="1"/>
  <c r="C1035" i="11"/>
  <c r="E1035" i="11" l="1"/>
  <c r="B1035" i="11"/>
  <c r="F1035" i="11"/>
  <c r="I1035" i="11"/>
  <c r="Q1035" i="11" l="1"/>
  <c r="J1035" i="11"/>
  <c r="G1035" i="11"/>
  <c r="H1035" i="11"/>
  <c r="L1035" i="11" l="1"/>
  <c r="M1035" i="11" s="1"/>
  <c r="N1035" i="11" s="1"/>
  <c r="O1035" i="11" s="1"/>
  <c r="P1035" i="11" l="1"/>
  <c r="D1036" i="11" s="1"/>
  <c r="C1036" i="11"/>
  <c r="E1036" i="11" l="1"/>
  <c r="B1036" i="11"/>
  <c r="F1036" i="11"/>
  <c r="I1036" i="11"/>
  <c r="J1036" i="11" l="1"/>
  <c r="Q1036" i="11"/>
  <c r="G1036" i="11"/>
  <c r="H1036" i="11"/>
  <c r="L1036" i="11" l="1"/>
  <c r="M1036" i="11" s="1"/>
  <c r="N1036" i="11" s="1"/>
  <c r="O1036" i="11" s="1"/>
  <c r="P1036" i="11" l="1"/>
  <c r="D1037" i="11" s="1"/>
  <c r="C1037" i="11"/>
  <c r="B1037" i="11" l="1"/>
  <c r="E1037" i="11"/>
  <c r="F1037" i="11"/>
  <c r="I1037" i="11"/>
  <c r="Q1037" i="11" l="1"/>
  <c r="J1037" i="11"/>
  <c r="G1037" i="11"/>
  <c r="H1037" i="11"/>
  <c r="L1037" i="11" l="1"/>
  <c r="M1037" i="11" s="1"/>
  <c r="N1037" i="11" s="1"/>
  <c r="O1037" i="11" s="1"/>
  <c r="P1037" i="11" l="1"/>
  <c r="D1038" i="11" s="1"/>
  <c r="C1038" i="11"/>
  <c r="E1038" i="11" l="1"/>
  <c r="B1038" i="11"/>
  <c r="F1038" i="11"/>
  <c r="I1038" i="11"/>
  <c r="Q1038" i="11" l="1"/>
  <c r="J1038" i="11"/>
  <c r="G1038" i="11"/>
  <c r="H1038" i="11"/>
  <c r="L1038" i="11" l="1"/>
  <c r="M1038" i="11" s="1"/>
  <c r="N1038" i="11" s="1"/>
  <c r="O1038" i="11" s="1"/>
  <c r="P1038" i="11" l="1"/>
  <c r="D1039" i="11" s="1"/>
  <c r="C1039" i="11"/>
  <c r="B1039" i="11" l="1"/>
  <c r="E1039" i="11"/>
  <c r="F1039" i="11"/>
  <c r="I1039" i="11"/>
  <c r="J1039" i="11" l="1"/>
  <c r="Q1039" i="11"/>
  <c r="G1039" i="11"/>
  <c r="H1039" i="11"/>
  <c r="L1039" i="11" l="1"/>
  <c r="M1039" i="11" s="1"/>
  <c r="N1039" i="11" s="1"/>
  <c r="O1039" i="11" s="1"/>
  <c r="P1039" i="11" l="1"/>
  <c r="D1040" i="11" s="1"/>
  <c r="C1040" i="11"/>
  <c r="E1040" i="11" l="1"/>
  <c r="B1040" i="11"/>
  <c r="F1040" i="11"/>
  <c r="I1040" i="11"/>
  <c r="J1040" i="11" l="1"/>
  <c r="Q1040" i="11"/>
  <c r="G1040" i="11"/>
  <c r="H1040" i="11"/>
  <c r="L1040" i="11" l="1"/>
  <c r="M1040" i="11" s="1"/>
  <c r="N1040" i="11" s="1"/>
  <c r="O1040" i="11" s="1"/>
  <c r="P1040" i="11" l="1"/>
  <c r="D1041" i="11" s="1"/>
  <c r="C1041" i="11"/>
  <c r="B1041" i="11" l="1"/>
  <c r="E1041" i="11"/>
  <c r="F1041" i="11"/>
  <c r="I1041" i="11"/>
  <c r="J1041" i="11" l="1"/>
  <c r="Q1041" i="11"/>
  <c r="G1041" i="11"/>
  <c r="H1041" i="11"/>
  <c r="L1041" i="11" l="1"/>
  <c r="M1041" i="11" s="1"/>
  <c r="N1041" i="11" s="1"/>
  <c r="O1041" i="11" s="1"/>
  <c r="P1041" i="11" l="1"/>
  <c r="D1042" i="11" s="1"/>
  <c r="C1042" i="11"/>
  <c r="E1042" i="11" l="1"/>
  <c r="B1042" i="11"/>
  <c r="F1042" i="11"/>
  <c r="I1042" i="11"/>
  <c r="Q1042" i="11" l="1"/>
  <c r="J1042" i="11"/>
  <c r="G1042" i="11"/>
  <c r="H1042" i="11"/>
  <c r="L1042" i="11" l="1"/>
  <c r="M1042" i="11" s="1"/>
  <c r="N1042" i="11" s="1"/>
  <c r="O1042" i="11" s="1"/>
  <c r="P1042" i="11" l="1"/>
  <c r="D1043" i="11" s="1"/>
  <c r="C1043" i="11"/>
  <c r="E1043" i="11" l="1"/>
  <c r="B1043" i="11"/>
  <c r="F1043" i="11"/>
  <c r="I1043" i="11"/>
  <c r="Q1043" i="11" l="1"/>
  <c r="J1043" i="11"/>
  <c r="G1043" i="11"/>
  <c r="H1043" i="11"/>
  <c r="L1043" i="11" l="1"/>
  <c r="M1043" i="11" s="1"/>
  <c r="N1043" i="11" s="1"/>
  <c r="O1043" i="11" s="1"/>
  <c r="P1043" i="11" l="1"/>
  <c r="D1044" i="11" s="1"/>
  <c r="C1044" i="11"/>
  <c r="E1044" i="11" l="1"/>
  <c r="B1044" i="11"/>
  <c r="F1044" i="11"/>
  <c r="I1044" i="11"/>
  <c r="J1044" i="11" l="1"/>
  <c r="Q1044" i="11"/>
  <c r="G1044" i="11"/>
  <c r="H1044" i="11"/>
  <c r="L1044" i="11" l="1"/>
  <c r="M1044" i="11" s="1"/>
  <c r="N1044" i="11" s="1"/>
  <c r="O1044" i="11" s="1"/>
  <c r="P1044" i="11" l="1"/>
  <c r="D1045" i="11" s="1"/>
  <c r="C1045" i="11"/>
  <c r="E1045" i="11" l="1"/>
  <c r="B1045" i="11"/>
  <c r="F1045" i="11"/>
  <c r="I1045" i="11"/>
  <c r="Q1045" i="11" l="1"/>
  <c r="J1045" i="11"/>
  <c r="G1045" i="11"/>
  <c r="H1045" i="11"/>
  <c r="L1045" i="11" l="1"/>
  <c r="M1045" i="11" s="1"/>
  <c r="N1045" i="11" s="1"/>
  <c r="O1045" i="11" s="1"/>
  <c r="P1045" i="11" l="1"/>
  <c r="D1046" i="11" s="1"/>
  <c r="C1046" i="11"/>
  <c r="E1046" i="11" l="1"/>
  <c r="B1046" i="11"/>
  <c r="F1046" i="11"/>
  <c r="I1046" i="11"/>
  <c r="Q1046" i="11" l="1"/>
  <c r="J1046" i="11"/>
  <c r="G1046" i="11"/>
  <c r="H1046" i="11"/>
  <c r="L1046" i="11" l="1"/>
  <c r="M1046" i="11" s="1"/>
  <c r="N1046" i="11" s="1"/>
  <c r="O1046" i="11" s="1"/>
  <c r="P1046" i="11" l="1"/>
  <c r="D1047" i="11" s="1"/>
  <c r="C1047" i="11"/>
  <c r="B1047" i="11" l="1"/>
  <c r="E1047" i="11"/>
  <c r="F1047" i="11"/>
  <c r="I1047" i="11"/>
  <c r="J1047" i="11" l="1"/>
  <c r="Q1047" i="11"/>
  <c r="G1047" i="11"/>
  <c r="H1047" i="11"/>
  <c r="L1047" i="11" l="1"/>
  <c r="M1047" i="11" s="1"/>
  <c r="N1047" i="11" s="1"/>
  <c r="O1047" i="11" s="1"/>
  <c r="P1047" i="11" l="1"/>
  <c r="D1048" i="11" s="1"/>
  <c r="C1048" i="11"/>
  <c r="B1048" i="11" l="1"/>
  <c r="E1048" i="11"/>
  <c r="F1048" i="11"/>
  <c r="I1048" i="11"/>
  <c r="J1048" i="11" l="1"/>
  <c r="Q1048" i="11"/>
  <c r="G1048" i="11"/>
  <c r="H1048" i="11"/>
  <c r="L1048" i="11" l="1"/>
  <c r="M1048" i="11" s="1"/>
  <c r="N1048" i="11" s="1"/>
  <c r="O1048" i="11" s="1"/>
  <c r="P1048" i="11" l="1"/>
  <c r="D1049" i="11" s="1"/>
  <c r="C1049" i="11"/>
  <c r="E1049" i="11" l="1"/>
  <c r="B1049" i="11"/>
  <c r="F1049" i="11"/>
  <c r="I1049" i="11"/>
  <c r="Q1049" i="11" l="1"/>
  <c r="J1049" i="11"/>
  <c r="G1049" i="11"/>
  <c r="H1049" i="11"/>
  <c r="L1049" i="11" l="1"/>
  <c r="M1049" i="11" s="1"/>
  <c r="N1049" i="11" s="1"/>
  <c r="O1049" i="11" s="1"/>
  <c r="P1049" i="11" l="1"/>
  <c r="D1050" i="11" s="1"/>
  <c r="C1050" i="11"/>
  <c r="B1050" i="11" l="1"/>
  <c r="E1050" i="11"/>
  <c r="F1050" i="11"/>
  <c r="I1050" i="11"/>
  <c r="J1050" i="11" l="1"/>
  <c r="Q1050" i="11"/>
  <c r="G1050" i="11"/>
  <c r="H1050" i="11"/>
  <c r="L1050" i="11" l="1"/>
  <c r="M1050" i="11" s="1"/>
  <c r="N1050" i="11" s="1"/>
  <c r="O1050" i="11" s="1"/>
  <c r="P1050" i="11" l="1"/>
  <c r="D1051" i="11" s="1"/>
  <c r="C1051" i="11"/>
  <c r="E1051" i="11" l="1"/>
  <c r="B1051" i="11"/>
  <c r="F1051" i="11"/>
  <c r="I1051" i="11"/>
  <c r="J1051" i="11" l="1"/>
  <c r="Q1051" i="11"/>
  <c r="G1051" i="11"/>
  <c r="H1051" i="11"/>
  <c r="L1051" i="11" l="1"/>
  <c r="M1051" i="11" s="1"/>
  <c r="N1051" i="11" s="1"/>
  <c r="O1051" i="11" s="1"/>
  <c r="P1051" i="11" l="1"/>
  <c r="D1052" i="11" s="1"/>
  <c r="C1052" i="11"/>
  <c r="E1052" i="11" l="1"/>
  <c r="B1052" i="11"/>
  <c r="F1052" i="11"/>
  <c r="I1052" i="11"/>
  <c r="Q1052" i="11" l="1"/>
  <c r="J1052" i="11"/>
  <c r="G1052" i="11"/>
  <c r="H1052" i="11"/>
  <c r="L1052" i="11" l="1"/>
  <c r="M1052" i="11" s="1"/>
  <c r="N1052" i="11" s="1"/>
  <c r="O1052" i="11" s="1"/>
  <c r="P1052" i="11" l="1"/>
  <c r="D1053" i="11" s="1"/>
  <c r="C1053" i="11"/>
  <c r="B1053" i="11" l="1"/>
  <c r="E1053" i="11"/>
  <c r="F1053" i="11"/>
  <c r="I1053" i="11"/>
  <c r="Q1053" i="11" l="1"/>
  <c r="J1053" i="11"/>
  <c r="G1053" i="11"/>
  <c r="H1053" i="11"/>
  <c r="L1053" i="11" l="1"/>
  <c r="M1053" i="11" s="1"/>
  <c r="N1053" i="11" s="1"/>
  <c r="O1053" i="11" s="1"/>
  <c r="P1053" i="11" l="1"/>
  <c r="D1054" i="11" s="1"/>
  <c r="C1054" i="11"/>
  <c r="E1054" i="11" l="1"/>
  <c r="B1054" i="11"/>
  <c r="F1054" i="11"/>
  <c r="I1054" i="11"/>
  <c r="J1054" i="11" l="1"/>
  <c r="Q1054" i="11"/>
  <c r="G1054" i="11"/>
  <c r="H1054" i="11"/>
  <c r="L1054" i="11" l="1"/>
  <c r="M1054" i="11" s="1"/>
  <c r="N1054" i="11" s="1"/>
  <c r="O1054" i="11" s="1"/>
  <c r="P1054" i="11" l="1"/>
  <c r="D1055" i="11" s="1"/>
  <c r="C1055" i="11"/>
  <c r="E1055" i="11" l="1"/>
  <c r="B1055" i="11"/>
  <c r="F1055" i="11"/>
  <c r="I1055" i="11"/>
  <c r="J1055" i="11" l="1"/>
  <c r="Q1055" i="11"/>
  <c r="G1055" i="11"/>
  <c r="H1055" i="11"/>
  <c r="L1055" i="11" l="1"/>
  <c r="M1055" i="11" s="1"/>
  <c r="N1055" i="11" s="1"/>
  <c r="O1055" i="11" s="1"/>
  <c r="P1055" i="11" l="1"/>
  <c r="D1056" i="11" s="1"/>
  <c r="C1056" i="11"/>
  <c r="B1056" i="11" l="1"/>
  <c r="E1056" i="11"/>
  <c r="F1056" i="11"/>
  <c r="I1056" i="11"/>
  <c r="Q1056" i="11" l="1"/>
  <c r="J1056" i="11"/>
  <c r="G1056" i="11"/>
  <c r="H1056" i="11"/>
  <c r="L1056" i="11" l="1"/>
  <c r="M1056" i="11" s="1"/>
  <c r="N1056" i="11" s="1"/>
  <c r="O1056" i="11" s="1"/>
  <c r="P1056" i="11" l="1"/>
  <c r="D1057" i="11" s="1"/>
  <c r="C1057" i="11"/>
  <c r="E1057" i="11" l="1"/>
  <c r="B1057" i="11"/>
  <c r="F1057" i="11"/>
  <c r="I1057" i="11"/>
  <c r="J1057" i="11" l="1"/>
  <c r="Q1057" i="11"/>
  <c r="G1057" i="11"/>
  <c r="H1057" i="11"/>
  <c r="L1057" i="11" l="1"/>
  <c r="M1057" i="11" s="1"/>
  <c r="N1057" i="11" s="1"/>
  <c r="O1057" i="11" s="1"/>
  <c r="P1057" i="11" l="1"/>
  <c r="D1058" i="11" s="1"/>
  <c r="C1058" i="11"/>
  <c r="E1058" i="11" l="1"/>
  <c r="B1058" i="11"/>
  <c r="F1058" i="11"/>
  <c r="I1058" i="11"/>
  <c r="Q1058" i="11" l="1"/>
  <c r="J1058" i="11"/>
  <c r="G1058" i="11"/>
  <c r="H1058" i="11"/>
  <c r="L1058" i="11" l="1"/>
  <c r="M1058" i="11" s="1"/>
  <c r="N1058" i="11" s="1"/>
  <c r="O1058" i="11" s="1"/>
  <c r="P1058" i="11" l="1"/>
  <c r="D1059" i="11" s="1"/>
  <c r="C1059" i="11"/>
  <c r="E1059" i="11" l="1"/>
  <c r="B1059" i="11"/>
  <c r="F1059" i="11"/>
  <c r="I1059" i="11"/>
  <c r="Q1059" i="11" l="1"/>
  <c r="J1059" i="11"/>
  <c r="G1059" i="11"/>
  <c r="H1059" i="11"/>
  <c r="L1059" i="11" l="1"/>
  <c r="M1059" i="11" s="1"/>
  <c r="N1059" i="11" s="1"/>
  <c r="O1059" i="11" s="1"/>
  <c r="P1059" i="11" l="1"/>
  <c r="D1060" i="11" s="1"/>
  <c r="C1060" i="11"/>
  <c r="E1060" i="11" l="1"/>
  <c r="B1060" i="11"/>
  <c r="F1060" i="11"/>
  <c r="I1060" i="11"/>
  <c r="J1060" i="11" l="1"/>
  <c r="Q1060" i="11"/>
  <c r="G1060" i="11"/>
  <c r="H1060" i="11"/>
  <c r="L1060" i="11" l="1"/>
  <c r="M1060" i="11" s="1"/>
  <c r="N1060" i="11" s="1"/>
  <c r="O1060" i="11" s="1"/>
  <c r="P1060" i="11" l="1"/>
  <c r="D1061" i="11" s="1"/>
  <c r="C1061" i="11"/>
  <c r="E1061" i="11" l="1"/>
  <c r="B1061" i="11"/>
  <c r="F1061" i="11"/>
  <c r="I1061" i="11"/>
  <c r="J1061" i="11" l="1"/>
  <c r="Q1061" i="11"/>
  <c r="G1061" i="11"/>
  <c r="H1061" i="11"/>
  <c r="L1061" i="11" l="1"/>
  <c r="M1061" i="11" s="1"/>
  <c r="N1061" i="11" s="1"/>
  <c r="O1061" i="11" s="1"/>
  <c r="P1061" i="11" l="1"/>
  <c r="D1062" i="11" s="1"/>
  <c r="C1062" i="11"/>
  <c r="B1062" i="11" l="1"/>
  <c r="E1062" i="11"/>
  <c r="F1062" i="11"/>
  <c r="I1062" i="11"/>
  <c r="J1062" i="11" l="1"/>
  <c r="Q1062" i="11"/>
  <c r="G1062" i="11"/>
  <c r="H1062" i="11"/>
  <c r="L1062" i="11" l="1"/>
  <c r="M1062" i="11" s="1"/>
  <c r="N1062" i="11" s="1"/>
  <c r="O1062" i="11" s="1"/>
  <c r="P1062" i="11" l="1"/>
  <c r="D1063" i="11" s="1"/>
  <c r="C1063" i="11"/>
  <c r="B1063" i="11" l="1"/>
  <c r="E1063" i="11"/>
  <c r="F1063" i="11"/>
  <c r="I1063" i="11"/>
  <c r="Q1063" i="11" l="1"/>
  <c r="J1063" i="11"/>
  <c r="G1063" i="11"/>
  <c r="H1063" i="11"/>
  <c r="L1063" i="11" l="1"/>
  <c r="M1063" i="11" s="1"/>
  <c r="N1063" i="11" s="1"/>
  <c r="O1063" i="11" s="1"/>
  <c r="P1063" i="11" l="1"/>
  <c r="D1064" i="11" s="1"/>
  <c r="C1064" i="11"/>
  <c r="B1064" i="11" l="1"/>
  <c r="E1064" i="11"/>
  <c r="F1064" i="11"/>
  <c r="I1064" i="11"/>
  <c r="J1064" i="11" l="1"/>
  <c r="Q1064" i="11"/>
  <c r="G1064" i="11"/>
  <c r="H1064" i="11"/>
  <c r="L1064" i="11" l="1"/>
  <c r="M1064" i="11" s="1"/>
  <c r="N1064" i="11" s="1"/>
  <c r="O1064" i="11" s="1"/>
  <c r="P1064" i="11" l="1"/>
  <c r="D1065" i="11" s="1"/>
  <c r="C1065" i="11"/>
  <c r="E1065" i="11" l="1"/>
  <c r="B1065" i="11"/>
  <c r="F1065" i="11"/>
  <c r="I1065" i="11"/>
  <c r="J1065" i="11" l="1"/>
  <c r="Q1065" i="11"/>
  <c r="G1065" i="11"/>
  <c r="H1065" i="11"/>
  <c r="L1065" i="11" l="1"/>
  <c r="M1065" i="11" s="1"/>
  <c r="N1065" i="11" s="1"/>
  <c r="O1065" i="11" s="1"/>
  <c r="P1065" i="11" l="1"/>
  <c r="D1066" i="11" s="1"/>
  <c r="C1066" i="11"/>
  <c r="E1066" i="11" l="1"/>
  <c r="B1066" i="11"/>
  <c r="F1066" i="11"/>
  <c r="I1066" i="11"/>
  <c r="J1066" i="11" l="1"/>
  <c r="Q1066" i="11"/>
  <c r="G1066" i="11"/>
  <c r="H1066" i="11"/>
  <c r="L1066" i="11" l="1"/>
  <c r="M1066" i="11" s="1"/>
  <c r="N1066" i="11" s="1"/>
  <c r="O1066" i="11" s="1"/>
  <c r="P1066" i="11" l="1"/>
  <c r="D1067" i="11" s="1"/>
  <c r="C1067" i="11"/>
  <c r="E1067" i="11" l="1"/>
  <c r="B1067" i="11"/>
  <c r="F1067" i="11"/>
  <c r="I1067" i="11"/>
  <c r="Q1067" i="11" l="1"/>
  <c r="J1067" i="11"/>
  <c r="G1067" i="11"/>
  <c r="H1067" i="11"/>
  <c r="L1067" i="11" l="1"/>
  <c r="M1067" i="11" s="1"/>
  <c r="N1067" i="11" s="1"/>
  <c r="O1067" i="11" s="1"/>
  <c r="P1067" i="11" l="1"/>
  <c r="D1068" i="11" s="1"/>
  <c r="C1068" i="11"/>
  <c r="B1068" i="11" l="1"/>
  <c r="E1068" i="11"/>
  <c r="F1068" i="11"/>
  <c r="I1068" i="11"/>
  <c r="Q1068" i="11" l="1"/>
  <c r="J1068" i="11"/>
  <c r="G1068" i="11"/>
  <c r="H1068" i="11"/>
  <c r="L1068" i="11" l="1"/>
  <c r="M1068" i="11" s="1"/>
  <c r="N1068" i="11" s="1"/>
  <c r="O1068" i="11" s="1"/>
  <c r="P1068" i="11" l="1"/>
  <c r="D1069" i="11" s="1"/>
  <c r="C1069" i="11"/>
  <c r="E1069" i="11" l="1"/>
  <c r="B1069" i="11"/>
  <c r="F1069" i="11"/>
  <c r="I1069" i="11"/>
  <c r="Q1069" i="11" l="1"/>
  <c r="J1069" i="11"/>
  <c r="G1069" i="11"/>
  <c r="H1069" i="11"/>
  <c r="L1069" i="11" l="1"/>
  <c r="M1069" i="11" s="1"/>
  <c r="N1069" i="11" s="1"/>
  <c r="O1069" i="11" s="1"/>
  <c r="P1069" i="11" l="1"/>
  <c r="D1070" i="11" s="1"/>
  <c r="C1070" i="11"/>
  <c r="E1070" i="11" l="1"/>
  <c r="B1070" i="11"/>
  <c r="F1070" i="11"/>
  <c r="I1070" i="11"/>
  <c r="J1070" i="11" l="1"/>
  <c r="Q1070" i="11"/>
  <c r="G1070" i="11"/>
  <c r="H1070" i="11"/>
  <c r="L1070" i="11" l="1"/>
  <c r="M1070" i="11" s="1"/>
  <c r="N1070" i="11" s="1"/>
  <c r="O1070" i="11" s="1"/>
  <c r="P1070" i="11" l="1"/>
  <c r="D1071" i="11" s="1"/>
  <c r="C1071" i="11"/>
  <c r="E1071" i="11" l="1"/>
  <c r="B1071" i="11"/>
  <c r="F1071" i="11"/>
  <c r="I1071" i="11"/>
  <c r="J1071" i="11" l="1"/>
  <c r="Q1071" i="11"/>
  <c r="G1071" i="11"/>
  <c r="H1071" i="11"/>
  <c r="L1071" i="11" l="1"/>
  <c r="M1071" i="11" s="1"/>
  <c r="N1071" i="11" s="1"/>
  <c r="O1071" i="11" s="1"/>
  <c r="P1071" i="11" l="1"/>
  <c r="D1072" i="11" s="1"/>
  <c r="C1072" i="11"/>
  <c r="E1072" i="11" l="1"/>
  <c r="B1072" i="11"/>
  <c r="F1072" i="11"/>
  <c r="I1072" i="11"/>
  <c r="Q1072" i="11" l="1"/>
  <c r="J1072" i="11"/>
  <c r="G1072" i="11"/>
  <c r="H1072" i="11"/>
  <c r="L1072" i="11" l="1"/>
  <c r="M1072" i="11" s="1"/>
  <c r="N1072" i="11" s="1"/>
  <c r="O1072" i="11" s="1"/>
  <c r="P1072" i="11" l="1"/>
  <c r="D1073" i="11" s="1"/>
  <c r="C1073" i="11"/>
  <c r="E1073" i="11" l="1"/>
  <c r="B1073" i="11"/>
  <c r="F1073" i="11"/>
  <c r="I1073" i="11"/>
  <c r="J1073" i="11" l="1"/>
  <c r="Q1073" i="11"/>
  <c r="G1073" i="11"/>
  <c r="H1073" i="11"/>
  <c r="L1073" i="11" l="1"/>
  <c r="M1073" i="11" s="1"/>
  <c r="N1073" i="11" s="1"/>
  <c r="O1073" i="11" s="1"/>
  <c r="P1073" i="11" l="1"/>
  <c r="D1074" i="11" s="1"/>
  <c r="C1074" i="11"/>
  <c r="B1074" i="11" l="1"/>
  <c r="E1074" i="11"/>
  <c r="F1074" i="11"/>
  <c r="I1074" i="11"/>
  <c r="Q1074" i="11" l="1"/>
  <c r="J1074" i="11"/>
  <c r="G1074" i="11"/>
  <c r="H1074" i="11"/>
  <c r="L1074" i="11" l="1"/>
  <c r="M1074" i="11" s="1"/>
  <c r="N1074" i="11" s="1"/>
  <c r="O1074" i="11" s="1"/>
  <c r="P1074" i="11" l="1"/>
  <c r="D1075" i="11" s="1"/>
  <c r="C1075" i="11"/>
  <c r="B1075" i="11" l="1"/>
  <c r="E1075" i="11"/>
  <c r="F1075" i="11"/>
  <c r="I1075" i="11"/>
  <c r="J1075" i="11" l="1"/>
  <c r="Q1075" i="11"/>
  <c r="G1075" i="11"/>
  <c r="H1075" i="11"/>
  <c r="L1075" i="11" l="1"/>
  <c r="M1075" i="11" s="1"/>
  <c r="N1075" i="11" s="1"/>
  <c r="O1075" i="11" s="1"/>
  <c r="P1075" i="11" l="1"/>
  <c r="D1076" i="11" s="1"/>
  <c r="C1076" i="11"/>
  <c r="B1076" i="11" l="1"/>
  <c r="E1076" i="11"/>
  <c r="F1076" i="11"/>
  <c r="I1076" i="11"/>
  <c r="J1076" i="11" l="1"/>
  <c r="Q1076" i="11"/>
  <c r="G1076" i="11"/>
  <c r="H1076" i="11"/>
  <c r="L1076" i="11" l="1"/>
  <c r="M1076" i="11" s="1"/>
  <c r="N1076" i="11" s="1"/>
  <c r="O1076" i="11" s="1"/>
  <c r="P1076" i="11" l="1"/>
  <c r="D1077" i="11" s="1"/>
  <c r="C1077" i="11"/>
  <c r="B1077" i="11" l="1"/>
  <c r="E1077" i="11"/>
  <c r="F1077" i="11"/>
  <c r="I1077" i="11"/>
  <c r="J1077" i="11" l="1"/>
  <c r="Q1077" i="11"/>
  <c r="G1077" i="11"/>
  <c r="H1077" i="11"/>
  <c r="L1077" i="11" l="1"/>
  <c r="M1077" i="11" s="1"/>
  <c r="N1077" i="11" s="1"/>
  <c r="O1077" i="11" s="1"/>
  <c r="P1077" i="11" l="1"/>
  <c r="D1078" i="11" s="1"/>
  <c r="C1078" i="11"/>
  <c r="E1078" i="11" l="1"/>
  <c r="B1078" i="11"/>
  <c r="F1078" i="11"/>
  <c r="I1078" i="11"/>
  <c r="Q1078" i="11" l="1"/>
  <c r="J1078" i="11"/>
  <c r="G1078" i="11"/>
  <c r="H1078" i="11"/>
  <c r="L1078" i="11" l="1"/>
  <c r="M1078" i="11" s="1"/>
  <c r="N1078" i="11" s="1"/>
  <c r="O1078" i="11" s="1"/>
  <c r="P1078" i="11" l="1"/>
  <c r="D1079" i="11" s="1"/>
  <c r="C1079" i="11"/>
  <c r="B1079" i="11" l="1"/>
  <c r="E1079" i="11"/>
  <c r="F1079" i="11"/>
  <c r="I1079" i="11"/>
  <c r="Q1079" i="11" l="1"/>
  <c r="J1079" i="11"/>
  <c r="G1079" i="11"/>
  <c r="H1079" i="11"/>
  <c r="L1079" i="11" l="1"/>
  <c r="M1079" i="11" s="1"/>
  <c r="N1079" i="11" s="1"/>
  <c r="O1079" i="11" s="1"/>
  <c r="P1079" i="11" l="1"/>
  <c r="D1080" i="11" s="1"/>
  <c r="C1080" i="11"/>
  <c r="E1080" i="11" l="1"/>
  <c r="B1080" i="11"/>
  <c r="F1080" i="11"/>
  <c r="I1080" i="11"/>
  <c r="J1080" i="11" l="1"/>
  <c r="Q1080" i="11"/>
  <c r="G1080" i="11"/>
  <c r="H1080" i="11"/>
  <c r="L1080" i="11" l="1"/>
  <c r="M1080" i="11" s="1"/>
  <c r="N1080" i="11" s="1"/>
  <c r="O1080" i="11" s="1"/>
  <c r="P1080" i="11" l="1"/>
  <c r="D1081" i="11" s="1"/>
  <c r="C1081" i="11"/>
  <c r="B1081" i="11" l="1"/>
  <c r="E1081" i="11"/>
  <c r="F1081" i="11"/>
  <c r="I1081" i="11"/>
  <c r="J1081" i="11" l="1"/>
  <c r="Q1081" i="11"/>
  <c r="G1081" i="11"/>
  <c r="H1081" i="11"/>
  <c r="L1081" i="11" l="1"/>
  <c r="M1081" i="11" s="1"/>
  <c r="N1081" i="11" s="1"/>
  <c r="O1081" i="11" s="1"/>
  <c r="P1081" i="11" l="1"/>
  <c r="D1082" i="11" s="1"/>
  <c r="C1082" i="11"/>
  <c r="E1082" i="11" l="1"/>
  <c r="B1082" i="11"/>
  <c r="F1082" i="11"/>
  <c r="I1082" i="11"/>
  <c r="J1082" i="11" l="1"/>
  <c r="Q1082" i="11"/>
  <c r="G1082" i="11"/>
  <c r="H1082" i="11"/>
  <c r="L1082" i="11" l="1"/>
  <c r="M1082" i="11" s="1"/>
  <c r="N1082" i="11" s="1"/>
  <c r="O1082" i="11" s="1"/>
  <c r="P1082" i="11" l="1"/>
  <c r="D1083" i="11" s="1"/>
  <c r="C1083" i="11"/>
  <c r="E1083" i="11" l="1"/>
  <c r="B1083" i="11"/>
  <c r="F1083" i="11"/>
  <c r="I1083" i="11"/>
  <c r="Q1083" i="11" l="1"/>
  <c r="J1083" i="11"/>
  <c r="G1083" i="11"/>
  <c r="H1083" i="11"/>
  <c r="L1083" i="11" l="1"/>
  <c r="M1083" i="11" s="1"/>
  <c r="N1083" i="11" s="1"/>
  <c r="O1083" i="11" s="1"/>
  <c r="P1083" i="11" l="1"/>
  <c r="D1084" i="11" s="1"/>
  <c r="C1084" i="11"/>
  <c r="E1084" i="11" l="1"/>
  <c r="B1084" i="11"/>
  <c r="F1084" i="11"/>
  <c r="I1084" i="11"/>
  <c r="Q1084" i="11" l="1"/>
  <c r="J1084" i="11"/>
  <c r="G1084" i="11"/>
  <c r="H1084" i="11"/>
  <c r="L1084" i="11" l="1"/>
  <c r="M1084" i="11" s="1"/>
  <c r="N1084" i="11" s="1"/>
  <c r="O1084" i="11" s="1"/>
  <c r="P1084" i="11" l="1"/>
  <c r="D1085" i="11" s="1"/>
  <c r="C1085" i="11"/>
  <c r="E1085" i="11" l="1"/>
  <c r="B1085" i="11"/>
  <c r="F1085" i="11"/>
  <c r="I1085" i="11"/>
  <c r="Q1085" i="11" l="1"/>
  <c r="J1085" i="11"/>
  <c r="G1085" i="11"/>
  <c r="H1085" i="11"/>
  <c r="L1085" i="11" l="1"/>
  <c r="M1085" i="11" s="1"/>
  <c r="N1085" i="11" s="1"/>
  <c r="O1085" i="11" s="1"/>
  <c r="P1085" i="11" l="1"/>
  <c r="D1086" i="11" s="1"/>
  <c r="C1086" i="11"/>
  <c r="B1086" i="11" l="1"/>
  <c r="E1086" i="11"/>
  <c r="F1086" i="11"/>
  <c r="I1086" i="11"/>
  <c r="Q1086" i="11" l="1"/>
  <c r="J1086" i="11"/>
  <c r="G1086" i="11"/>
  <c r="H1086" i="11"/>
  <c r="L1086" i="11" l="1"/>
  <c r="M1086" i="11" s="1"/>
  <c r="N1086" i="11" s="1"/>
  <c r="O1086" i="11" s="1"/>
  <c r="P1086" i="11" l="1"/>
  <c r="D1087" i="11" s="1"/>
  <c r="C1087" i="11"/>
  <c r="E1087" i="11" l="1"/>
  <c r="B1087" i="11"/>
  <c r="F1087" i="11"/>
  <c r="I1087" i="11"/>
  <c r="Q1087" i="11" l="1"/>
  <c r="J1087" i="11"/>
  <c r="G1087" i="11"/>
  <c r="H1087" i="11"/>
  <c r="L1087" i="11" l="1"/>
  <c r="M1087" i="11" s="1"/>
  <c r="N1087" i="11" s="1"/>
  <c r="O1087" i="11" s="1"/>
  <c r="P1087" i="11" l="1"/>
  <c r="D1088" i="11" s="1"/>
  <c r="C1088" i="11"/>
  <c r="B1088" i="11" l="1"/>
  <c r="E1088" i="11"/>
  <c r="F1088" i="11"/>
  <c r="I1088" i="11"/>
  <c r="J1088" i="11" l="1"/>
  <c r="Q1088" i="11"/>
  <c r="G1088" i="11"/>
  <c r="H1088" i="11"/>
  <c r="L1088" i="11" l="1"/>
  <c r="M1088" i="11" s="1"/>
  <c r="N1088" i="11" s="1"/>
  <c r="O1088" i="11" s="1"/>
  <c r="P1088" i="11" l="1"/>
  <c r="D1089" i="11" s="1"/>
  <c r="C1089" i="11"/>
  <c r="B1089" i="11" l="1"/>
  <c r="E1089" i="11"/>
  <c r="F1089" i="11"/>
  <c r="I1089" i="11"/>
  <c r="Q1089" i="11" l="1"/>
  <c r="J1089" i="11"/>
  <c r="G1089" i="11"/>
  <c r="H1089" i="11"/>
  <c r="L1089" i="11" l="1"/>
  <c r="M1089" i="11" s="1"/>
  <c r="N1089" i="11" s="1"/>
  <c r="O1089" i="11" s="1"/>
  <c r="P1089" i="11" l="1"/>
  <c r="D1090" i="11" s="1"/>
  <c r="C1090" i="11"/>
  <c r="E1090" i="11" l="1"/>
  <c r="B1090" i="11"/>
  <c r="F1090" i="11"/>
  <c r="I1090" i="11"/>
  <c r="J1090" i="11" l="1"/>
  <c r="Q1090" i="11"/>
  <c r="G1090" i="11"/>
  <c r="H1090" i="11"/>
  <c r="L1090" i="11" l="1"/>
  <c r="M1090" i="11" s="1"/>
  <c r="N1090" i="11" s="1"/>
  <c r="O1090" i="11" s="1"/>
  <c r="P1090" i="11" l="1"/>
  <c r="D1091" i="11" s="1"/>
  <c r="C1091" i="11"/>
  <c r="B1091" i="11" l="1"/>
  <c r="E1091" i="11"/>
  <c r="F1091" i="11"/>
  <c r="I1091" i="11"/>
  <c r="Q1091" i="11" l="1"/>
  <c r="J1091" i="11"/>
  <c r="G1091" i="11"/>
  <c r="H1091" i="11"/>
  <c r="L1091" i="11" l="1"/>
  <c r="M1091" i="11" s="1"/>
  <c r="N1091" i="11" s="1"/>
  <c r="O1091" i="11" s="1"/>
  <c r="P1091" i="11" l="1"/>
  <c r="D1092" i="11" s="1"/>
  <c r="C1092" i="11"/>
  <c r="E1092" i="11" l="1"/>
  <c r="B1092" i="11"/>
  <c r="F1092" i="11"/>
  <c r="I1092" i="11"/>
  <c r="J1092" i="11" l="1"/>
  <c r="Q1092" i="11"/>
  <c r="G1092" i="11"/>
  <c r="H1092" i="11"/>
  <c r="L1092" i="11" l="1"/>
  <c r="M1092" i="11" s="1"/>
  <c r="N1092" i="11" s="1"/>
  <c r="O1092" i="11" s="1"/>
  <c r="P1092" i="11" l="1"/>
  <c r="D1093" i="11" s="1"/>
  <c r="C1093" i="11"/>
  <c r="B1093" i="11" l="1"/>
  <c r="E1093" i="11"/>
  <c r="F1093" i="11"/>
  <c r="I1093" i="11"/>
  <c r="Q1093" i="11" l="1"/>
  <c r="J1093" i="11"/>
  <c r="G1093" i="11"/>
  <c r="H1093" i="11"/>
  <c r="L1093" i="11" l="1"/>
  <c r="M1093" i="11" s="1"/>
  <c r="N1093" i="11" s="1"/>
  <c r="O1093" i="11" s="1"/>
  <c r="P1093" i="11" l="1"/>
  <c r="D1094" i="11" s="1"/>
  <c r="C1094" i="11"/>
  <c r="B1094" i="11" l="1"/>
  <c r="E1094" i="11"/>
  <c r="F1094" i="11"/>
  <c r="I1094" i="11"/>
  <c r="J1094" i="11" l="1"/>
  <c r="Q1094" i="11"/>
  <c r="G1094" i="11"/>
  <c r="H1094" i="11"/>
  <c r="L1094" i="11" l="1"/>
  <c r="M1094" i="11" s="1"/>
  <c r="N1094" i="11" s="1"/>
  <c r="O1094" i="11" s="1"/>
  <c r="P1094" i="11" l="1"/>
  <c r="D1095" i="11" s="1"/>
  <c r="C1095" i="11"/>
  <c r="B1095" i="11" l="1"/>
  <c r="E1095" i="11"/>
  <c r="F1095" i="11"/>
  <c r="I1095" i="11"/>
  <c r="Q1095" i="11" l="1"/>
  <c r="J1095" i="11"/>
  <c r="G1095" i="11"/>
  <c r="H1095" i="11"/>
  <c r="L1095" i="11" l="1"/>
  <c r="M1095" i="11" s="1"/>
  <c r="N1095" i="11" s="1"/>
  <c r="O1095" i="11" s="1"/>
  <c r="P1095" i="11" l="1"/>
  <c r="D1096" i="11" s="1"/>
  <c r="C1096" i="11"/>
  <c r="B1096" i="11" l="1"/>
  <c r="E1096" i="11"/>
  <c r="F1096" i="11"/>
  <c r="I1096" i="11"/>
  <c r="J1096" i="11" l="1"/>
  <c r="Q1096" i="11"/>
  <c r="G1096" i="11"/>
  <c r="H1096" i="11"/>
  <c r="L1096" i="11" l="1"/>
  <c r="M1096" i="11" s="1"/>
  <c r="N1096" i="11" s="1"/>
  <c r="O1096" i="11" s="1"/>
  <c r="P1096" i="11" l="1"/>
  <c r="D1097" i="11" s="1"/>
  <c r="C1097" i="11"/>
  <c r="B1097" i="11" l="1"/>
  <c r="E1097" i="11"/>
  <c r="F1097" i="11"/>
  <c r="I1097" i="11"/>
  <c r="Q1097" i="11" l="1"/>
  <c r="J1097" i="11"/>
  <c r="G1097" i="11"/>
  <c r="H1097" i="11"/>
  <c r="L1097" i="11" l="1"/>
  <c r="M1097" i="11" s="1"/>
  <c r="N1097" i="11" s="1"/>
  <c r="O1097" i="11" s="1"/>
  <c r="P1097" i="11" l="1"/>
  <c r="D1098" i="11" s="1"/>
  <c r="C1098" i="11"/>
  <c r="E1098" i="11" l="1"/>
  <c r="B1098" i="11"/>
  <c r="F1098" i="11"/>
  <c r="I1098" i="11"/>
  <c r="J1098" i="11" l="1"/>
  <c r="Q1098" i="11"/>
  <c r="G1098" i="11"/>
  <c r="H1098" i="11"/>
  <c r="L1098" i="11" l="1"/>
  <c r="M1098" i="11" s="1"/>
  <c r="N1098" i="11" s="1"/>
  <c r="O1098" i="11" s="1"/>
  <c r="P1098" i="11" l="1"/>
  <c r="D1099" i="11" s="1"/>
  <c r="C1099" i="11"/>
  <c r="B1099" i="11" l="1"/>
  <c r="E1099" i="11"/>
  <c r="F1099" i="11"/>
  <c r="I1099" i="11"/>
  <c r="Q1099" i="11" l="1"/>
  <c r="J1099" i="11"/>
  <c r="G1099" i="11"/>
  <c r="H1099" i="11"/>
  <c r="L1099" i="11" l="1"/>
  <c r="M1099" i="11" s="1"/>
  <c r="N1099" i="11" s="1"/>
  <c r="O1099" i="11" s="1"/>
  <c r="P1099" i="11" l="1"/>
  <c r="D1100" i="11" s="1"/>
  <c r="C1100" i="11"/>
  <c r="B1100" i="11" l="1"/>
  <c r="E1100" i="11"/>
  <c r="F1100" i="11"/>
  <c r="I1100" i="11"/>
  <c r="J1100" i="11" l="1"/>
  <c r="Q1100" i="11"/>
  <c r="G1100" i="11"/>
  <c r="H1100" i="11"/>
  <c r="L1100" i="11" l="1"/>
  <c r="M1100" i="11" s="1"/>
  <c r="N1100" i="11" s="1"/>
  <c r="O1100" i="11" s="1"/>
  <c r="P1100" i="11" l="1"/>
  <c r="D1101" i="11" s="1"/>
  <c r="C1101" i="11"/>
  <c r="E1101" i="11" l="1"/>
  <c r="B1101" i="11"/>
  <c r="F1101" i="11"/>
  <c r="I1101" i="11"/>
  <c r="Q1101" i="11" l="1"/>
  <c r="J1101" i="11"/>
  <c r="G1101" i="11"/>
  <c r="H1101" i="11"/>
  <c r="L1101" i="11" l="1"/>
  <c r="M1101" i="11" s="1"/>
  <c r="N1101" i="11" s="1"/>
  <c r="O1101" i="11" s="1"/>
  <c r="P1101" i="11" l="1"/>
  <c r="D1102" i="11" s="1"/>
  <c r="C1102" i="11"/>
  <c r="B1102" i="11" l="1"/>
  <c r="E1102" i="11"/>
  <c r="F1102" i="11"/>
  <c r="I1102" i="11"/>
  <c r="Q1102" i="11" l="1"/>
  <c r="J1102" i="11"/>
  <c r="G1102" i="11"/>
  <c r="H1102" i="11"/>
  <c r="L1102" i="11" l="1"/>
  <c r="M1102" i="11" s="1"/>
  <c r="N1102" i="11" s="1"/>
  <c r="O1102" i="11" s="1"/>
  <c r="P1102" i="11" l="1"/>
  <c r="D1103" i="11" s="1"/>
  <c r="C1103" i="11"/>
  <c r="B1103" i="11" l="1"/>
  <c r="E1103" i="11"/>
  <c r="F1103" i="11"/>
  <c r="I1103" i="11"/>
  <c r="J1103" i="11" l="1"/>
  <c r="Q1103" i="11"/>
  <c r="G1103" i="11"/>
  <c r="H1103" i="11"/>
  <c r="L1103" i="11" l="1"/>
  <c r="M1103" i="11" s="1"/>
  <c r="N1103" i="11" s="1"/>
  <c r="O1103" i="11" s="1"/>
  <c r="P1103" i="11" l="1"/>
  <c r="D1104" i="11" s="1"/>
  <c r="C1104" i="11"/>
  <c r="E1104" i="11" l="1"/>
  <c r="B1104" i="11"/>
  <c r="F1104" i="11"/>
  <c r="I1104" i="11"/>
  <c r="J1104" i="11" l="1"/>
  <c r="Q1104" i="11"/>
  <c r="G1104" i="11"/>
  <c r="H1104" i="11"/>
  <c r="L1104" i="11" l="1"/>
  <c r="M1104" i="11" s="1"/>
  <c r="N1104" i="11" s="1"/>
  <c r="O1104" i="11" s="1"/>
  <c r="P1104" i="11" l="1"/>
  <c r="D1105" i="11" s="1"/>
  <c r="C1105" i="11"/>
  <c r="E1105" i="11" l="1"/>
  <c r="B1105" i="11"/>
  <c r="F1105" i="11"/>
  <c r="I1105" i="11"/>
  <c r="Q1105" i="11" l="1"/>
  <c r="J1105" i="11"/>
  <c r="G1105" i="11"/>
  <c r="H1105" i="11"/>
  <c r="L1105" i="11" l="1"/>
  <c r="M1105" i="11" s="1"/>
  <c r="N1105" i="11" s="1"/>
  <c r="O1105" i="11" s="1"/>
  <c r="P1105" i="11" l="1"/>
  <c r="D1106" i="11" s="1"/>
  <c r="C1106" i="11"/>
  <c r="E1106" i="11" l="1"/>
  <c r="B1106" i="11"/>
  <c r="F1106" i="11"/>
  <c r="I1106" i="11"/>
  <c r="J1106" i="11" l="1"/>
  <c r="Q1106" i="11"/>
  <c r="G1106" i="11"/>
  <c r="H1106" i="11"/>
  <c r="L1106" i="11" l="1"/>
  <c r="M1106" i="11" s="1"/>
  <c r="N1106" i="11" s="1"/>
  <c r="O1106" i="11" s="1"/>
  <c r="P1106" i="11" l="1"/>
  <c r="D1107" i="11" s="1"/>
  <c r="C1107" i="11"/>
  <c r="B1107" i="11" l="1"/>
  <c r="E1107" i="11"/>
  <c r="F1107" i="11"/>
  <c r="I1107" i="11"/>
  <c r="J1107" i="11" l="1"/>
  <c r="Q1107" i="11"/>
  <c r="G1107" i="11"/>
  <c r="H1107" i="11"/>
  <c r="L1107" i="11" l="1"/>
  <c r="M1107" i="11" s="1"/>
  <c r="N1107" i="11" s="1"/>
  <c r="O1107" i="11" s="1"/>
  <c r="P1107" i="11" l="1"/>
  <c r="D1108" i="11" s="1"/>
  <c r="C1108" i="11"/>
  <c r="E1108" i="11" l="1"/>
  <c r="B1108" i="11"/>
  <c r="F1108" i="11"/>
  <c r="I1108" i="11"/>
  <c r="J1108" i="11" l="1"/>
  <c r="Q1108" i="11"/>
  <c r="G1108" i="11"/>
  <c r="H1108" i="11"/>
  <c r="L1108" i="11" l="1"/>
  <c r="M1108" i="11" s="1"/>
  <c r="N1108" i="11" s="1"/>
  <c r="O1108" i="11" s="1"/>
  <c r="P1108" i="11" l="1"/>
  <c r="D1109" i="11" s="1"/>
  <c r="C1109" i="11"/>
  <c r="B1109" i="11" l="1"/>
  <c r="E1109" i="11"/>
  <c r="F1109" i="11"/>
  <c r="I1109" i="11"/>
  <c r="Q1109" i="11" l="1"/>
  <c r="J1109" i="11"/>
  <c r="G1109" i="11"/>
  <c r="H1109" i="11"/>
  <c r="L1109" i="11" l="1"/>
  <c r="M1109" i="11" s="1"/>
  <c r="N1109" i="11" s="1"/>
  <c r="O1109" i="11" s="1"/>
  <c r="P1109" i="11" l="1"/>
  <c r="D1110" i="11" s="1"/>
  <c r="C1110" i="11"/>
  <c r="E1110" i="11" l="1"/>
  <c r="B1110" i="11"/>
  <c r="F1110" i="11"/>
  <c r="I1110" i="11"/>
  <c r="Q1110" i="11" l="1"/>
  <c r="J1110" i="11"/>
  <c r="G1110" i="11"/>
  <c r="H1110" i="11"/>
  <c r="L1110" i="11" l="1"/>
  <c r="M1110" i="11" s="1"/>
  <c r="N1110" i="11" s="1"/>
  <c r="O1110" i="11" s="1"/>
  <c r="P1110" i="11" l="1"/>
  <c r="D1111" i="11" s="1"/>
  <c r="C1111" i="11"/>
  <c r="E1111" i="11" l="1"/>
  <c r="B1111" i="11"/>
  <c r="F1111" i="11"/>
  <c r="I1111" i="11"/>
  <c r="J1111" i="11" l="1"/>
  <c r="Q1111" i="11"/>
  <c r="G1111" i="11"/>
  <c r="H1111" i="11"/>
  <c r="L1111" i="11" l="1"/>
  <c r="M1111" i="11" s="1"/>
  <c r="N1111" i="11" s="1"/>
  <c r="O1111" i="11" s="1"/>
  <c r="P1111" i="11" l="1"/>
  <c r="D1112" i="11" s="1"/>
  <c r="C1112" i="11"/>
  <c r="E1112" i="11" l="1"/>
  <c r="B1112" i="11"/>
  <c r="F1112" i="11"/>
  <c r="I1112" i="11"/>
  <c r="Q1112" i="11" l="1"/>
  <c r="J1112" i="11"/>
  <c r="G1112" i="11"/>
  <c r="H1112" i="11"/>
  <c r="L1112" i="11" l="1"/>
  <c r="M1112" i="11" s="1"/>
  <c r="N1112" i="11" s="1"/>
  <c r="O1112" i="11" s="1"/>
  <c r="P1112" i="11" l="1"/>
  <c r="D1113" i="11" s="1"/>
  <c r="C1113" i="11"/>
  <c r="E1113" i="11" l="1"/>
  <c r="B1113" i="11"/>
  <c r="F1113" i="11"/>
  <c r="I1113" i="11"/>
  <c r="Q1113" i="11" l="1"/>
  <c r="J1113" i="11"/>
  <c r="G1113" i="11"/>
  <c r="H1113" i="11"/>
  <c r="L1113" i="11" l="1"/>
  <c r="M1113" i="11" s="1"/>
  <c r="N1113" i="11" s="1"/>
  <c r="O1113" i="11" s="1"/>
  <c r="P1113" i="11" l="1"/>
  <c r="D1114" i="11" s="1"/>
  <c r="C1114" i="11"/>
  <c r="E1114" i="11" l="1"/>
  <c r="B1114" i="11"/>
  <c r="F1114" i="11"/>
  <c r="I1114" i="11"/>
  <c r="Q1114" i="11" l="1"/>
  <c r="J1114" i="11"/>
  <c r="G1114" i="11"/>
  <c r="H1114" i="11"/>
  <c r="L1114" i="11" l="1"/>
  <c r="M1114" i="11" s="1"/>
  <c r="N1114" i="11" s="1"/>
  <c r="O1114" i="11" s="1"/>
  <c r="P1114" i="11" l="1"/>
  <c r="D1115" i="11" s="1"/>
  <c r="C1115" i="11"/>
  <c r="E1115" i="11" l="1"/>
  <c r="B1115" i="11"/>
  <c r="F1115" i="11"/>
  <c r="I1115" i="11"/>
  <c r="J1115" i="11" l="1"/>
  <c r="Q1115" i="11"/>
  <c r="G1115" i="11"/>
  <c r="H1115" i="11"/>
  <c r="L1115" i="11" l="1"/>
  <c r="M1115" i="11" s="1"/>
  <c r="N1115" i="11" s="1"/>
  <c r="O1115" i="11" s="1"/>
  <c r="P1115" i="11" l="1"/>
  <c r="D1116" i="11" s="1"/>
  <c r="C1116" i="11"/>
  <c r="E1116" i="11" l="1"/>
  <c r="B1116" i="11"/>
  <c r="F1116" i="11"/>
  <c r="I1116" i="11"/>
  <c r="Q1116" i="11" l="1"/>
  <c r="J1116" i="11"/>
  <c r="G1116" i="11"/>
  <c r="H1116" i="11"/>
  <c r="L1116" i="11" l="1"/>
  <c r="M1116" i="11" s="1"/>
  <c r="N1116" i="11" s="1"/>
  <c r="O1116" i="11" s="1"/>
  <c r="P1116" i="11" l="1"/>
  <c r="D1117" i="11" s="1"/>
  <c r="C1117" i="11"/>
  <c r="B1117" i="11" l="1"/>
  <c r="E1117" i="11"/>
  <c r="F1117" i="11"/>
  <c r="I1117" i="11"/>
  <c r="J1117" i="11" l="1"/>
  <c r="Q1117" i="11"/>
  <c r="G1117" i="11"/>
  <c r="H1117" i="11"/>
  <c r="L1117" i="11" l="1"/>
  <c r="M1117" i="11" s="1"/>
  <c r="N1117" i="11" s="1"/>
  <c r="O1117" i="11" s="1"/>
  <c r="P1117" i="11" l="1"/>
  <c r="D1118" i="11" s="1"/>
  <c r="C1118" i="11"/>
  <c r="E1118" i="11" l="1"/>
  <c r="B1118" i="11"/>
  <c r="F1118" i="11"/>
  <c r="I1118" i="11"/>
  <c r="Q1118" i="11" l="1"/>
  <c r="J1118" i="11"/>
  <c r="G1118" i="11"/>
  <c r="H1118" i="11"/>
  <c r="L1118" i="11" l="1"/>
  <c r="M1118" i="11" s="1"/>
  <c r="N1118" i="11" s="1"/>
  <c r="O1118" i="11" s="1"/>
  <c r="P1118" i="11" l="1"/>
  <c r="D1119" i="11" s="1"/>
  <c r="C1119" i="11"/>
  <c r="E1119" i="11" l="1"/>
  <c r="B1119" i="11"/>
  <c r="F1119" i="11"/>
  <c r="I1119" i="11"/>
  <c r="J1119" i="11" l="1"/>
  <c r="Q1119" i="11"/>
  <c r="G1119" i="11"/>
  <c r="H1119" i="11"/>
  <c r="L1119" i="11" l="1"/>
  <c r="M1119" i="11" s="1"/>
  <c r="N1119" i="11" s="1"/>
  <c r="O1119" i="11" s="1"/>
  <c r="P1119" i="11" l="1"/>
  <c r="D1120" i="11" s="1"/>
  <c r="C1120" i="11"/>
  <c r="B1120" i="11" l="1"/>
  <c r="E1120" i="11"/>
  <c r="F1120" i="11"/>
  <c r="I1120" i="11"/>
  <c r="Q1120" i="11" l="1"/>
  <c r="J1120" i="11"/>
  <c r="G1120" i="11"/>
  <c r="H1120" i="11"/>
  <c r="L1120" i="11" l="1"/>
  <c r="M1120" i="11" s="1"/>
  <c r="N1120" i="11" s="1"/>
  <c r="O1120" i="11" s="1"/>
  <c r="P1120" i="11" l="1"/>
  <c r="D1121" i="11" s="1"/>
  <c r="C1121" i="11"/>
  <c r="B1121" i="11" l="1"/>
  <c r="E1121" i="11"/>
  <c r="F1121" i="11"/>
  <c r="I1121" i="11"/>
  <c r="Q1121" i="11" l="1"/>
  <c r="J1121" i="11"/>
  <c r="G1121" i="11"/>
  <c r="H1121" i="11"/>
  <c r="L1121" i="11" l="1"/>
  <c r="M1121" i="11" s="1"/>
  <c r="N1121" i="11" s="1"/>
  <c r="O1121" i="11" s="1"/>
  <c r="P1121" i="11" l="1"/>
  <c r="D1122" i="11" s="1"/>
  <c r="C1122" i="11"/>
  <c r="B1122" i="11" l="1"/>
  <c r="E1122" i="11"/>
  <c r="F1122" i="11"/>
  <c r="I1122" i="11"/>
  <c r="Q1122" i="11" l="1"/>
  <c r="J1122" i="11"/>
  <c r="G1122" i="11"/>
  <c r="H1122" i="11"/>
  <c r="L1122" i="11" l="1"/>
  <c r="M1122" i="11" s="1"/>
  <c r="N1122" i="11" s="1"/>
  <c r="O1122" i="11" s="1"/>
  <c r="P1122" i="11" l="1"/>
  <c r="D1123" i="11" s="1"/>
  <c r="C1123" i="11"/>
  <c r="E1123" i="11" l="1"/>
  <c r="B1123" i="11"/>
  <c r="F1123" i="11"/>
  <c r="I1123" i="11"/>
  <c r="Q1123" i="11" l="1"/>
  <c r="J1123" i="11"/>
  <c r="G1123" i="11"/>
  <c r="H1123" i="11"/>
  <c r="L1123" i="11" l="1"/>
  <c r="M1123" i="11" s="1"/>
  <c r="N1123" i="11" s="1"/>
  <c r="O1123" i="11" s="1"/>
  <c r="P1123" i="11" l="1"/>
  <c r="D1124" i="11" s="1"/>
  <c r="C1124" i="11"/>
  <c r="E1124" i="11" l="1"/>
  <c r="B1124" i="11"/>
  <c r="F1124" i="11"/>
  <c r="I1124" i="11"/>
  <c r="Q1124" i="11" l="1"/>
  <c r="J1124" i="11"/>
  <c r="G1124" i="11"/>
  <c r="H1124" i="11"/>
  <c r="L1124" i="11" l="1"/>
  <c r="M1124" i="11" s="1"/>
  <c r="N1124" i="11" s="1"/>
  <c r="O1124" i="11" s="1"/>
  <c r="P1124" i="11" l="1"/>
  <c r="D1125" i="11" s="1"/>
  <c r="C1125" i="11"/>
  <c r="E1125" i="11" l="1"/>
  <c r="B1125" i="11"/>
  <c r="F1125" i="11"/>
  <c r="I1125" i="11"/>
  <c r="Q1125" i="11" l="1"/>
  <c r="J1125" i="11"/>
  <c r="G1125" i="11"/>
  <c r="H1125" i="11"/>
  <c r="L1125" i="11" l="1"/>
  <c r="M1125" i="11" s="1"/>
  <c r="N1125" i="11" s="1"/>
  <c r="O1125" i="11" s="1"/>
  <c r="P1125" i="11" l="1"/>
  <c r="D1126" i="11" s="1"/>
  <c r="C1126" i="11"/>
  <c r="E1126" i="11" l="1"/>
  <c r="B1126" i="11"/>
  <c r="F1126" i="11"/>
  <c r="I1126" i="11"/>
  <c r="J1126" i="11" l="1"/>
  <c r="Q1126" i="11"/>
  <c r="G1126" i="11"/>
  <c r="H1126" i="11"/>
  <c r="L1126" i="11" l="1"/>
  <c r="M1126" i="11" s="1"/>
  <c r="N1126" i="11" s="1"/>
  <c r="O1126" i="11" s="1"/>
  <c r="P1126" i="11" l="1"/>
  <c r="D1127" i="11" s="1"/>
  <c r="C1127" i="11"/>
  <c r="E1127" i="11" l="1"/>
  <c r="B1127" i="11"/>
  <c r="F1127" i="11"/>
  <c r="I1127" i="11"/>
  <c r="J1127" i="11" l="1"/>
  <c r="Q1127" i="11"/>
  <c r="G1127" i="11"/>
  <c r="H1127" i="11"/>
  <c r="L1127" i="11" l="1"/>
  <c r="M1127" i="11" s="1"/>
  <c r="N1127" i="11" s="1"/>
  <c r="O1127" i="11" s="1"/>
  <c r="P1127" i="11" l="1"/>
  <c r="D1128" i="11" s="1"/>
  <c r="C1128" i="11"/>
  <c r="B1128" i="11" l="1"/>
  <c r="E1128" i="11"/>
  <c r="F1128" i="11"/>
  <c r="I1128" i="11"/>
  <c r="J1128" i="11" l="1"/>
  <c r="Q1128" i="11"/>
  <c r="G1128" i="11"/>
  <c r="H1128" i="11"/>
  <c r="L1128" i="11" l="1"/>
  <c r="M1128" i="11" s="1"/>
  <c r="N1128" i="11" s="1"/>
  <c r="O1128" i="11" s="1"/>
  <c r="P1128" i="11" l="1"/>
  <c r="D1129" i="11" s="1"/>
  <c r="C1129" i="11"/>
  <c r="B1129" i="11" l="1"/>
  <c r="E1129" i="11"/>
  <c r="F1129" i="11"/>
  <c r="I1129" i="11"/>
  <c r="Q1129" i="11" l="1"/>
  <c r="J1129" i="11"/>
  <c r="G1129" i="11"/>
  <c r="H1129" i="11"/>
  <c r="L1129" i="11" l="1"/>
  <c r="M1129" i="11" s="1"/>
  <c r="N1129" i="11" s="1"/>
  <c r="O1129" i="11" s="1"/>
  <c r="P1129" i="11" l="1"/>
  <c r="D1130" i="11" s="1"/>
  <c r="C1130" i="11"/>
  <c r="B1130" i="11" l="1"/>
  <c r="E1130" i="11"/>
  <c r="F1130" i="11"/>
  <c r="I1130" i="11"/>
  <c r="J1130" i="11" l="1"/>
  <c r="Q1130" i="11"/>
  <c r="G1130" i="11"/>
  <c r="H1130" i="11"/>
  <c r="L1130" i="11" l="1"/>
  <c r="M1130" i="11" s="1"/>
  <c r="N1130" i="11" s="1"/>
  <c r="O1130" i="11" s="1"/>
  <c r="P1130" i="11" l="1"/>
  <c r="D1131" i="11" s="1"/>
  <c r="C1131" i="11"/>
  <c r="E1131" i="11" l="1"/>
  <c r="B1131" i="11"/>
  <c r="F1131" i="11"/>
  <c r="I1131" i="11"/>
  <c r="J1131" i="11" l="1"/>
  <c r="Q1131" i="11"/>
  <c r="G1131" i="11"/>
  <c r="H1131" i="11"/>
  <c r="L1131" i="11" l="1"/>
  <c r="M1131" i="11" s="1"/>
  <c r="N1131" i="11" s="1"/>
  <c r="O1131" i="11" s="1"/>
  <c r="P1131" i="11" l="1"/>
  <c r="D1132" i="11" s="1"/>
  <c r="C1132" i="11"/>
  <c r="E1132" i="11" l="1"/>
  <c r="B1132" i="11"/>
  <c r="F1132" i="11"/>
  <c r="I1132" i="11"/>
  <c r="J1132" i="11" l="1"/>
  <c r="Q1132" i="11"/>
  <c r="G1132" i="11"/>
  <c r="H1132" i="11"/>
  <c r="L1132" i="11" l="1"/>
  <c r="M1132" i="11" s="1"/>
  <c r="N1132" i="11" s="1"/>
  <c r="O1132" i="11" s="1"/>
  <c r="P1132" i="11" l="1"/>
  <c r="D1133" i="11" s="1"/>
  <c r="C1133" i="11"/>
  <c r="B1133" i="11" l="1"/>
  <c r="E1133" i="11"/>
  <c r="F1133" i="11"/>
  <c r="I1133" i="11"/>
  <c r="J1133" i="11" l="1"/>
  <c r="Q1133" i="11"/>
  <c r="G1133" i="11"/>
  <c r="H1133" i="11"/>
  <c r="L1133" i="11" l="1"/>
  <c r="M1133" i="11" s="1"/>
  <c r="N1133" i="11" s="1"/>
  <c r="O1133" i="11" s="1"/>
  <c r="P1133" i="11" l="1"/>
  <c r="D1134" i="11" s="1"/>
  <c r="C1134" i="11"/>
  <c r="E1134" i="11" l="1"/>
  <c r="B1134" i="11"/>
  <c r="F1134" i="11"/>
  <c r="I1134" i="11"/>
  <c r="J1134" i="11" l="1"/>
  <c r="Q1134" i="11"/>
  <c r="G1134" i="11"/>
  <c r="H1134" i="11"/>
  <c r="L1134" i="11" l="1"/>
  <c r="M1134" i="11" s="1"/>
  <c r="N1134" i="11" s="1"/>
  <c r="O1134" i="11" s="1"/>
  <c r="P1134" i="11" l="1"/>
  <c r="D1135" i="11" s="1"/>
  <c r="C1135" i="11"/>
  <c r="E1135" i="11" l="1"/>
  <c r="B1135" i="11"/>
  <c r="F1135" i="11"/>
  <c r="I1135" i="11"/>
  <c r="J1135" i="11" l="1"/>
  <c r="Q1135" i="11"/>
  <c r="G1135" i="11"/>
  <c r="H1135" i="11"/>
  <c r="L1135" i="11" l="1"/>
  <c r="M1135" i="11" s="1"/>
  <c r="N1135" i="11" s="1"/>
  <c r="O1135" i="11" s="1"/>
  <c r="P1135" i="11" l="1"/>
  <c r="D1136" i="11" s="1"/>
  <c r="C1136" i="11"/>
  <c r="E1136" i="11" l="1"/>
  <c r="B1136" i="11"/>
  <c r="F1136" i="11"/>
  <c r="I1136" i="11"/>
  <c r="J1136" i="11" l="1"/>
  <c r="Q1136" i="11"/>
  <c r="G1136" i="11"/>
  <c r="H1136" i="11"/>
  <c r="L1136" i="11" l="1"/>
  <c r="M1136" i="11" s="1"/>
  <c r="N1136" i="11" s="1"/>
  <c r="O1136" i="11" s="1"/>
  <c r="P1136" i="11" l="1"/>
  <c r="D1137" i="11" s="1"/>
  <c r="C1137" i="11"/>
  <c r="E1137" i="11" l="1"/>
  <c r="B1137" i="11"/>
  <c r="F1137" i="11"/>
  <c r="I1137" i="11"/>
  <c r="Q1137" i="11" l="1"/>
  <c r="J1137" i="11"/>
  <c r="G1137" i="11"/>
  <c r="H1137" i="11"/>
  <c r="L1137" i="11" l="1"/>
  <c r="M1137" i="11" s="1"/>
  <c r="N1137" i="11" s="1"/>
  <c r="O1137" i="11" s="1"/>
  <c r="P1137" i="11" l="1"/>
  <c r="D1138" i="11" s="1"/>
  <c r="C1138" i="11"/>
  <c r="E1138" i="11" l="1"/>
  <c r="B1138" i="11"/>
  <c r="F1138" i="11"/>
  <c r="I1138" i="11"/>
  <c r="Q1138" i="11" l="1"/>
  <c r="J1138" i="11"/>
  <c r="G1138" i="11"/>
  <c r="H1138" i="11"/>
  <c r="L1138" i="11" l="1"/>
  <c r="M1138" i="11" s="1"/>
  <c r="N1138" i="11" s="1"/>
  <c r="O1138" i="11" s="1"/>
  <c r="P1138" i="11" l="1"/>
  <c r="D1139" i="11" s="1"/>
  <c r="C1139" i="11"/>
  <c r="E1139" i="11" l="1"/>
  <c r="B1139" i="11"/>
  <c r="F1139" i="11"/>
  <c r="I1139" i="11"/>
  <c r="J1139" i="11" l="1"/>
  <c r="Q1139" i="11"/>
  <c r="G1139" i="11"/>
  <c r="H1139" i="11"/>
  <c r="L1139" i="11" l="1"/>
  <c r="M1139" i="11" s="1"/>
  <c r="N1139" i="11" s="1"/>
  <c r="O1139" i="11" s="1"/>
  <c r="P1139" i="11" l="1"/>
  <c r="D1140" i="11" s="1"/>
  <c r="C1140" i="11"/>
  <c r="E1140" i="11" l="1"/>
  <c r="B1140" i="11"/>
  <c r="F1140" i="11"/>
  <c r="I1140" i="11"/>
  <c r="Q1140" i="11" l="1"/>
  <c r="J1140" i="11"/>
  <c r="G1140" i="11"/>
  <c r="H1140" i="11"/>
  <c r="L1140" i="11" l="1"/>
  <c r="M1140" i="11" s="1"/>
  <c r="N1140" i="11" s="1"/>
  <c r="O1140" i="11" s="1"/>
  <c r="P1140" i="11" l="1"/>
  <c r="D1141" i="11" s="1"/>
  <c r="C1141" i="11"/>
  <c r="B1141" i="11" l="1"/>
  <c r="E1141" i="11"/>
  <c r="F1141" i="11"/>
  <c r="I1141" i="11"/>
  <c r="Q1141" i="11" l="1"/>
  <c r="J1141" i="11"/>
  <c r="G1141" i="11"/>
  <c r="H1141" i="11"/>
  <c r="L1141" i="11" l="1"/>
  <c r="M1141" i="11" s="1"/>
  <c r="N1141" i="11" s="1"/>
  <c r="O1141" i="11" s="1"/>
  <c r="P1141" i="11" l="1"/>
  <c r="D1142" i="11" s="1"/>
  <c r="C1142" i="11"/>
  <c r="B1142" i="11" l="1"/>
  <c r="E1142" i="11"/>
  <c r="F1142" i="11"/>
  <c r="I1142" i="11"/>
  <c r="J1142" i="11" l="1"/>
  <c r="Q1142" i="11"/>
  <c r="G1142" i="11"/>
  <c r="H1142" i="11"/>
  <c r="L1142" i="11" l="1"/>
  <c r="M1142" i="11" s="1"/>
  <c r="N1142" i="11" s="1"/>
  <c r="O1142" i="11" s="1"/>
  <c r="P1142" i="11" l="1"/>
  <c r="D1143" i="11" s="1"/>
  <c r="C1143" i="11"/>
  <c r="E1143" i="11" l="1"/>
  <c r="B1143" i="11"/>
  <c r="F1143" i="11"/>
  <c r="I1143" i="11"/>
  <c r="J1143" i="11" l="1"/>
  <c r="Q1143" i="11"/>
  <c r="G1143" i="11"/>
  <c r="H1143" i="11"/>
  <c r="L1143" i="11" l="1"/>
  <c r="M1143" i="11" s="1"/>
  <c r="N1143" i="11" s="1"/>
  <c r="O1143" i="11" s="1"/>
  <c r="P1143" i="11" l="1"/>
  <c r="D1144" i="11" s="1"/>
  <c r="C1144" i="11"/>
  <c r="B1144" i="11" l="1"/>
  <c r="E1144" i="11"/>
  <c r="F1144" i="11"/>
  <c r="I1144" i="11"/>
  <c r="Q1144" i="11" l="1"/>
  <c r="J1144" i="11"/>
  <c r="G1144" i="11"/>
  <c r="H1144" i="11"/>
  <c r="L1144" i="11" l="1"/>
  <c r="M1144" i="11" s="1"/>
  <c r="N1144" i="11" s="1"/>
  <c r="O1144" i="11" s="1"/>
  <c r="P1144" i="11" l="1"/>
  <c r="D1145" i="11" s="1"/>
  <c r="C1145" i="11"/>
  <c r="B1145" i="11" l="1"/>
  <c r="E1145" i="11"/>
  <c r="F1145" i="11"/>
  <c r="I1145" i="11"/>
  <c r="Q1145" i="11" l="1"/>
  <c r="J1145" i="11"/>
  <c r="G1145" i="11"/>
  <c r="H1145" i="11"/>
  <c r="L1145" i="11" l="1"/>
  <c r="M1145" i="11" s="1"/>
  <c r="N1145" i="11" s="1"/>
  <c r="O1145" i="11" s="1"/>
  <c r="P1145" i="11" l="1"/>
  <c r="D1146" i="11" s="1"/>
  <c r="C1146" i="11"/>
  <c r="E1146" i="11" l="1"/>
  <c r="B1146" i="11"/>
  <c r="F1146" i="11"/>
  <c r="I1146" i="11"/>
  <c r="Q1146" i="11" l="1"/>
  <c r="J1146" i="11"/>
  <c r="G1146" i="11"/>
  <c r="H1146" i="11"/>
  <c r="L1146" i="11" l="1"/>
  <c r="M1146" i="11" s="1"/>
  <c r="N1146" i="11" s="1"/>
  <c r="O1146" i="11" s="1"/>
  <c r="P1146" i="11" l="1"/>
  <c r="D1147" i="11" s="1"/>
  <c r="C1147" i="11"/>
  <c r="B1147" i="11" l="1"/>
  <c r="E1147" i="11"/>
  <c r="F1147" i="11"/>
  <c r="I1147" i="11"/>
  <c r="Q1147" i="11" l="1"/>
  <c r="J1147" i="11"/>
  <c r="G1147" i="11"/>
  <c r="H1147" i="11"/>
  <c r="L1147" i="11" l="1"/>
  <c r="M1147" i="11" s="1"/>
  <c r="N1147" i="11" s="1"/>
  <c r="O1147" i="11" s="1"/>
  <c r="P1147" i="11" l="1"/>
  <c r="D1148" i="11" s="1"/>
  <c r="C1148" i="11"/>
  <c r="E1148" i="11" l="1"/>
  <c r="B1148" i="11"/>
  <c r="F1148" i="11"/>
  <c r="I1148" i="11"/>
  <c r="J1148" i="11" l="1"/>
  <c r="Q1148" i="11"/>
  <c r="G1148" i="11"/>
  <c r="H1148" i="11"/>
  <c r="L1148" i="11" l="1"/>
  <c r="M1148" i="11" s="1"/>
  <c r="N1148" i="11" s="1"/>
  <c r="O1148" i="11" s="1"/>
  <c r="P1148" i="11" l="1"/>
  <c r="D1149" i="11" s="1"/>
  <c r="C1149" i="11"/>
  <c r="B1149" i="11" l="1"/>
  <c r="E1149" i="11"/>
  <c r="F1149" i="11"/>
  <c r="I1149" i="11"/>
  <c r="Q1149" i="11" l="1"/>
  <c r="J1149" i="11"/>
  <c r="G1149" i="11"/>
  <c r="H1149" i="11"/>
  <c r="L1149" i="11" l="1"/>
  <c r="M1149" i="11" s="1"/>
  <c r="N1149" i="11" s="1"/>
  <c r="O1149" i="11" s="1"/>
  <c r="P1149" i="11" l="1"/>
  <c r="D1150" i="11" s="1"/>
  <c r="C1150" i="11"/>
  <c r="B1150" i="11" l="1"/>
  <c r="E1150" i="11"/>
  <c r="F1150" i="11"/>
  <c r="I1150" i="11"/>
  <c r="Q1150" i="11" l="1"/>
  <c r="J1150" i="11"/>
  <c r="G1150" i="11"/>
  <c r="H1150" i="11"/>
  <c r="L1150" i="11" l="1"/>
  <c r="M1150" i="11" s="1"/>
  <c r="N1150" i="11" s="1"/>
  <c r="O1150" i="11" s="1"/>
  <c r="P1150" i="11" l="1"/>
  <c r="D1151" i="11" s="1"/>
  <c r="C1151" i="11"/>
  <c r="E1151" i="11" l="1"/>
  <c r="B1151" i="11"/>
  <c r="F1151" i="11"/>
  <c r="I1151" i="11"/>
  <c r="Q1151" i="11" l="1"/>
  <c r="J1151" i="11"/>
  <c r="G1151" i="11"/>
  <c r="H1151" i="11"/>
  <c r="L1151" i="11" l="1"/>
  <c r="M1151" i="11" s="1"/>
  <c r="N1151" i="11" s="1"/>
  <c r="O1151" i="11" s="1"/>
  <c r="P1151" i="11" l="1"/>
  <c r="D1152" i="11" s="1"/>
  <c r="C1152" i="11"/>
  <c r="E1152" i="11" l="1"/>
  <c r="B1152" i="11"/>
  <c r="F1152" i="11"/>
  <c r="I1152" i="11"/>
  <c r="J1152" i="11" l="1"/>
  <c r="Q1152" i="11"/>
  <c r="G1152" i="11"/>
  <c r="H1152" i="11"/>
  <c r="L1152" i="11" l="1"/>
  <c r="M1152" i="11" s="1"/>
  <c r="N1152" i="11" s="1"/>
  <c r="O1152" i="11" s="1"/>
  <c r="P1152" i="11" l="1"/>
  <c r="D1153" i="11" s="1"/>
  <c r="C1153" i="11"/>
  <c r="E1153" i="11" l="1"/>
  <c r="B1153" i="11"/>
  <c r="F1153" i="11"/>
  <c r="I1153" i="11"/>
  <c r="Q1153" i="11" l="1"/>
  <c r="J1153" i="11"/>
  <c r="G1153" i="11"/>
  <c r="H1153" i="11"/>
  <c r="L1153" i="11" l="1"/>
  <c r="M1153" i="11" s="1"/>
  <c r="N1153" i="11" s="1"/>
  <c r="O1153" i="11" s="1"/>
  <c r="P1153" i="11" l="1"/>
  <c r="D1154" i="11" s="1"/>
  <c r="C1154" i="11"/>
  <c r="E1154" i="11" l="1"/>
  <c r="B1154" i="11"/>
  <c r="F1154" i="11"/>
  <c r="I1154" i="11"/>
  <c r="Q1154" i="11" l="1"/>
  <c r="J1154" i="11"/>
  <c r="G1154" i="11"/>
  <c r="H1154" i="11"/>
  <c r="L1154" i="11" l="1"/>
  <c r="M1154" i="11" s="1"/>
  <c r="N1154" i="11" s="1"/>
  <c r="O1154" i="11" s="1"/>
  <c r="P1154" i="11" l="1"/>
  <c r="D1155" i="11" s="1"/>
  <c r="C1155" i="11"/>
  <c r="E1155" i="11" l="1"/>
  <c r="B1155" i="11"/>
  <c r="F1155" i="11"/>
  <c r="I1155" i="11"/>
  <c r="Q1155" i="11" l="1"/>
  <c r="J1155" i="11"/>
  <c r="G1155" i="11"/>
  <c r="H1155" i="11"/>
  <c r="L1155" i="11" l="1"/>
  <c r="M1155" i="11" s="1"/>
  <c r="N1155" i="11" s="1"/>
  <c r="O1155" i="11" s="1"/>
  <c r="P1155" i="11" l="1"/>
  <c r="D1156" i="11" s="1"/>
  <c r="C1156" i="11"/>
  <c r="B1156" i="11" l="1"/>
  <c r="E1156" i="11"/>
  <c r="F1156" i="11"/>
  <c r="I1156" i="11"/>
  <c r="J1156" i="11" l="1"/>
  <c r="Q1156" i="11"/>
  <c r="G1156" i="11"/>
  <c r="H1156" i="11"/>
  <c r="L1156" i="11" l="1"/>
  <c r="M1156" i="11" s="1"/>
  <c r="N1156" i="11" s="1"/>
  <c r="O1156" i="11" s="1"/>
  <c r="P1156" i="11" l="1"/>
  <c r="D1157" i="11" s="1"/>
  <c r="C1157" i="11"/>
  <c r="B1157" i="11" l="1"/>
  <c r="E1157" i="11"/>
  <c r="F1157" i="11"/>
  <c r="I1157" i="11"/>
  <c r="J1157" i="11" l="1"/>
  <c r="Q1157" i="11"/>
  <c r="G1157" i="11"/>
  <c r="H1157" i="11"/>
  <c r="L1157" i="11" l="1"/>
  <c r="M1157" i="11" s="1"/>
  <c r="N1157" i="11" s="1"/>
  <c r="O1157" i="11" s="1"/>
  <c r="P1157" i="11" l="1"/>
  <c r="D1158" i="11" s="1"/>
  <c r="C1158" i="11"/>
  <c r="B1158" i="11" l="1"/>
  <c r="E1158" i="11"/>
  <c r="F1158" i="11"/>
  <c r="I1158" i="11"/>
  <c r="Q1158" i="11" l="1"/>
  <c r="J1158" i="11"/>
  <c r="G1158" i="11"/>
  <c r="H1158" i="11"/>
  <c r="L1158" i="11" l="1"/>
  <c r="M1158" i="11" s="1"/>
  <c r="N1158" i="11" s="1"/>
  <c r="O1158" i="11" s="1"/>
  <c r="P1158" i="11" l="1"/>
  <c r="D1159" i="11" s="1"/>
  <c r="C1159" i="11"/>
  <c r="E1159" i="11" l="1"/>
  <c r="B1159" i="11"/>
  <c r="F1159" i="11"/>
  <c r="I1159" i="11"/>
  <c r="Q1159" i="11" l="1"/>
  <c r="J1159" i="11"/>
  <c r="G1159" i="11"/>
  <c r="H1159" i="11"/>
  <c r="L1159" i="11" l="1"/>
  <c r="M1159" i="11" s="1"/>
  <c r="N1159" i="11" s="1"/>
  <c r="O1159" i="11" s="1"/>
  <c r="P1159" i="11" l="1"/>
  <c r="D1160" i="11" s="1"/>
  <c r="C1160" i="11"/>
  <c r="B1160" i="11" l="1"/>
  <c r="E1160" i="11"/>
  <c r="F1160" i="11"/>
  <c r="I1160" i="11"/>
  <c r="J1160" i="11" l="1"/>
  <c r="Q1160" i="11"/>
  <c r="G1160" i="11"/>
  <c r="H1160" i="11"/>
  <c r="L1160" i="11" l="1"/>
  <c r="M1160" i="11" s="1"/>
  <c r="N1160" i="11" s="1"/>
  <c r="O1160" i="11" s="1"/>
  <c r="P1160" i="11" l="1"/>
  <c r="D1161" i="11" s="1"/>
  <c r="C1161" i="11"/>
  <c r="B1161" i="11" l="1"/>
  <c r="E1161" i="11"/>
  <c r="F1161" i="11"/>
  <c r="I1161" i="11"/>
  <c r="Q1161" i="11" l="1"/>
  <c r="J1161" i="11"/>
  <c r="G1161" i="11"/>
  <c r="H1161" i="11"/>
  <c r="L1161" i="11" l="1"/>
  <c r="M1161" i="11" s="1"/>
  <c r="N1161" i="11" s="1"/>
  <c r="O1161" i="11" s="1"/>
  <c r="P1161" i="11" l="1"/>
  <c r="D1162" i="11" s="1"/>
  <c r="C1162" i="11"/>
  <c r="B1162" i="11" l="1"/>
  <c r="E1162" i="11"/>
  <c r="F1162" i="11"/>
  <c r="I1162" i="11"/>
  <c r="Q1162" i="11" l="1"/>
  <c r="J1162" i="11"/>
  <c r="G1162" i="11"/>
  <c r="H1162" i="11"/>
  <c r="L1162" i="11" l="1"/>
  <c r="M1162" i="11" s="1"/>
  <c r="N1162" i="11" s="1"/>
  <c r="O1162" i="11" s="1"/>
  <c r="P1162" i="11" l="1"/>
  <c r="D1163" i="11" s="1"/>
  <c r="C1163" i="11"/>
  <c r="E1163" i="11" l="1"/>
  <c r="B1163" i="11"/>
  <c r="F1163" i="11"/>
  <c r="I1163" i="11"/>
  <c r="Q1163" i="11" l="1"/>
  <c r="J1163" i="11"/>
  <c r="G1163" i="11"/>
  <c r="H1163" i="11"/>
  <c r="L1163" i="11" l="1"/>
  <c r="M1163" i="11" s="1"/>
  <c r="N1163" i="11" s="1"/>
  <c r="O1163" i="11" s="1"/>
  <c r="P1163" i="11" l="1"/>
  <c r="D1164" i="11" s="1"/>
  <c r="C1164" i="11"/>
  <c r="E1164" i="11" l="1"/>
  <c r="B1164" i="11"/>
  <c r="F1164" i="11"/>
  <c r="I1164" i="11"/>
  <c r="Q1164" i="11" l="1"/>
  <c r="J1164" i="11"/>
  <c r="G1164" i="11"/>
  <c r="H1164" i="11"/>
  <c r="L1164" i="11" l="1"/>
  <c r="M1164" i="11" s="1"/>
  <c r="N1164" i="11" s="1"/>
  <c r="O1164" i="11" s="1"/>
  <c r="P1164" i="11" l="1"/>
  <c r="D1165" i="11" s="1"/>
  <c r="C1165" i="11"/>
  <c r="B1165" i="11" l="1"/>
  <c r="E1165" i="11"/>
  <c r="F1165" i="11"/>
  <c r="I1165" i="11"/>
  <c r="Q1165" i="11" l="1"/>
  <c r="J1165" i="11"/>
  <c r="G1165" i="11"/>
  <c r="H1165" i="11"/>
  <c r="L1165" i="11" l="1"/>
  <c r="M1165" i="11" s="1"/>
  <c r="N1165" i="11" s="1"/>
  <c r="O1165" i="11" s="1"/>
  <c r="P1165" i="11" l="1"/>
  <c r="D1166" i="11" s="1"/>
  <c r="C1166" i="11"/>
  <c r="B1166" i="11" l="1"/>
  <c r="E1166" i="11"/>
  <c r="F1166" i="11"/>
  <c r="I1166" i="11" s="1"/>
  <c r="J1166" i="11" l="1"/>
  <c r="Q1166" i="11"/>
  <c r="G1166" i="11"/>
  <c r="H1166" i="11"/>
  <c r="L1166" i="11" l="1"/>
  <c r="M1166" i="11" s="1"/>
  <c r="N1166" i="11" s="1"/>
  <c r="O1166" i="11" s="1"/>
  <c r="P1166" i="11" l="1"/>
  <c r="D1167" i="11" s="1"/>
  <c r="C1167" i="11"/>
  <c r="E1167" i="11" l="1"/>
  <c r="B1167" i="11"/>
  <c r="F1167" i="11"/>
  <c r="I1167" i="11"/>
  <c r="J1167" i="11" l="1"/>
  <c r="Q1167" i="11"/>
  <c r="G1167" i="11"/>
  <c r="H1167" i="11"/>
  <c r="L1167" i="11" l="1"/>
  <c r="M1167" i="11" s="1"/>
  <c r="N1167" i="11" s="1"/>
  <c r="O1167" i="11" s="1"/>
  <c r="P1167" i="11" l="1"/>
  <c r="D1168" i="11" s="1"/>
  <c r="C1168" i="11"/>
  <c r="E1168" i="11" l="1"/>
  <c r="B1168" i="11"/>
  <c r="F1168" i="11"/>
  <c r="I1168" i="11"/>
  <c r="Q1168" i="11" l="1"/>
  <c r="J1168" i="11"/>
  <c r="G1168" i="11"/>
  <c r="H1168" i="11"/>
  <c r="L1168" i="11" l="1"/>
  <c r="M1168" i="11" s="1"/>
  <c r="N1168" i="11" s="1"/>
  <c r="O1168" i="11" s="1"/>
  <c r="P1168" i="11" l="1"/>
  <c r="D1169" i="11" s="1"/>
  <c r="C1169" i="11"/>
  <c r="B1169" i="11" l="1"/>
  <c r="E1169" i="11"/>
  <c r="F1169" i="11"/>
  <c r="I1169" i="11"/>
  <c r="J1169" i="11" l="1"/>
  <c r="Q1169" i="11"/>
  <c r="G1169" i="11"/>
  <c r="H1169" i="11"/>
  <c r="L1169" i="11" l="1"/>
  <c r="M1169" i="11" s="1"/>
  <c r="N1169" i="11" s="1"/>
  <c r="O1169" i="11" s="1"/>
  <c r="P1169" i="11" l="1"/>
  <c r="D1170" i="11" s="1"/>
  <c r="C1170" i="11"/>
  <c r="B1170" i="11" l="1"/>
  <c r="E1170" i="11"/>
  <c r="F1170" i="11"/>
  <c r="I1170" i="11"/>
  <c r="J1170" i="11" l="1"/>
  <c r="Q1170" i="11"/>
  <c r="G1170" i="11"/>
  <c r="H1170" i="11"/>
  <c r="L1170" i="11" l="1"/>
  <c r="M1170" i="11" s="1"/>
  <c r="N1170" i="11" s="1"/>
  <c r="O1170" i="11" s="1"/>
  <c r="P1170" i="11" l="1"/>
  <c r="D1171" i="11" s="1"/>
  <c r="C1171" i="11"/>
  <c r="E1171" i="11" l="1"/>
  <c r="B1171" i="11"/>
  <c r="F1171" i="11"/>
  <c r="I1171" i="11"/>
  <c r="Q1171" i="11" l="1"/>
  <c r="J1171" i="11"/>
  <c r="G1171" i="11"/>
  <c r="H1171" i="11"/>
  <c r="L1171" i="11" l="1"/>
  <c r="M1171" i="11" s="1"/>
  <c r="N1171" i="11" s="1"/>
  <c r="O1171" i="11" s="1"/>
  <c r="P1171" i="11" l="1"/>
  <c r="D1172" i="11" s="1"/>
  <c r="C1172" i="11"/>
  <c r="E1172" i="11" l="1"/>
  <c r="B1172" i="11"/>
  <c r="F1172" i="11"/>
  <c r="I1172" i="11"/>
  <c r="Q1172" i="11" l="1"/>
  <c r="J1172" i="11"/>
  <c r="G1172" i="11"/>
  <c r="H1172" i="11"/>
  <c r="L1172" i="11" l="1"/>
  <c r="M1172" i="11" s="1"/>
  <c r="N1172" i="11" s="1"/>
  <c r="O1172" i="11" s="1"/>
  <c r="P1172" i="11" l="1"/>
  <c r="D1173" i="11" s="1"/>
  <c r="C1173" i="11"/>
  <c r="E1173" i="11" l="1"/>
  <c r="B1173" i="11"/>
  <c r="F1173" i="11"/>
  <c r="I1173" i="11"/>
  <c r="J1173" i="11" l="1"/>
  <c r="Q1173" i="11"/>
  <c r="G1173" i="11"/>
  <c r="H1173" i="11"/>
  <c r="L1173" i="11" l="1"/>
  <c r="M1173" i="11" s="1"/>
  <c r="N1173" i="11" s="1"/>
  <c r="O1173" i="11" s="1"/>
  <c r="P1173" i="11" l="1"/>
  <c r="D1174" i="11" s="1"/>
  <c r="C1174" i="11"/>
  <c r="E1174" i="11" l="1"/>
  <c r="B1174" i="11"/>
  <c r="F1174" i="11"/>
  <c r="I1174" i="11"/>
  <c r="J1174" i="11" l="1"/>
  <c r="Q1174" i="11"/>
  <c r="G1174" i="11"/>
  <c r="H1174" i="11"/>
  <c r="L1174" i="11" l="1"/>
  <c r="M1174" i="11" s="1"/>
  <c r="N1174" i="11" s="1"/>
  <c r="O1174" i="11" s="1"/>
  <c r="P1174" i="11" l="1"/>
  <c r="D1175" i="11" s="1"/>
  <c r="C1175" i="11"/>
  <c r="E1175" i="11" l="1"/>
  <c r="B1175" i="11"/>
  <c r="F1175" i="11"/>
  <c r="I1175" i="11"/>
  <c r="J1175" i="11" l="1"/>
  <c r="Q1175" i="11"/>
  <c r="G1175" i="11"/>
  <c r="H1175" i="11"/>
  <c r="L1175" i="11" l="1"/>
  <c r="M1175" i="11" s="1"/>
  <c r="N1175" i="11" s="1"/>
  <c r="O1175" i="11" s="1"/>
  <c r="P1175" i="11" l="1"/>
  <c r="D1176" i="11" s="1"/>
  <c r="C1176" i="11"/>
  <c r="E1176" i="11" l="1"/>
  <c r="B1176" i="11"/>
  <c r="F1176" i="11"/>
  <c r="I1176" i="11"/>
  <c r="J1176" i="11" l="1"/>
  <c r="Q1176" i="11"/>
  <c r="G1176" i="11"/>
  <c r="H1176" i="11"/>
  <c r="L1176" i="11" l="1"/>
  <c r="M1176" i="11" s="1"/>
  <c r="N1176" i="11" s="1"/>
  <c r="O1176" i="11" s="1"/>
  <c r="P1176" i="11" l="1"/>
  <c r="D1177" i="11" s="1"/>
  <c r="C1177" i="11"/>
  <c r="E1177" i="11" l="1"/>
  <c r="B1177" i="11"/>
  <c r="F1177" i="11"/>
  <c r="I1177" i="11"/>
  <c r="J1177" i="11" l="1"/>
  <c r="Q1177" i="11"/>
  <c r="G1177" i="11"/>
  <c r="H1177" i="11"/>
  <c r="L1177" i="11" l="1"/>
  <c r="M1177" i="11" s="1"/>
  <c r="N1177" i="11" s="1"/>
  <c r="O1177" i="11" s="1"/>
  <c r="P1177" i="11" l="1"/>
  <c r="D1178" i="11" s="1"/>
  <c r="C1178" i="11"/>
  <c r="B1178" i="11" l="1"/>
  <c r="E1178" i="11"/>
  <c r="F1178" i="11"/>
  <c r="I1178" i="11"/>
  <c r="Q1178" i="11" l="1"/>
  <c r="J1178" i="11"/>
  <c r="G1178" i="11"/>
  <c r="H1178" i="11"/>
  <c r="L1178" i="11" l="1"/>
  <c r="M1178" i="11" s="1"/>
  <c r="N1178" i="11" s="1"/>
  <c r="O1178" i="11" s="1"/>
  <c r="P1178" i="11" l="1"/>
  <c r="D1179" i="11" s="1"/>
  <c r="C1179" i="11"/>
  <c r="B1179" i="11" l="1"/>
  <c r="E1179" i="11"/>
  <c r="F1179" i="11"/>
  <c r="I1179" i="11"/>
  <c r="J1179" i="11" l="1"/>
  <c r="Q1179" i="11"/>
  <c r="G1179" i="11"/>
  <c r="H1179" i="11"/>
  <c r="L1179" i="11" l="1"/>
  <c r="M1179" i="11" s="1"/>
  <c r="N1179" i="11" s="1"/>
  <c r="O1179" i="11" s="1"/>
  <c r="P1179" i="11" l="1"/>
  <c r="D1180" i="11" s="1"/>
  <c r="C1180" i="11"/>
  <c r="B1180" i="11" l="1"/>
  <c r="E1180" i="11"/>
  <c r="F1180" i="11"/>
  <c r="I1180" i="11"/>
  <c r="Q1180" i="11" l="1"/>
  <c r="J1180" i="11"/>
  <c r="G1180" i="11"/>
  <c r="H1180" i="11"/>
  <c r="L1180" i="11" l="1"/>
  <c r="M1180" i="11"/>
  <c r="N1180" i="11" s="1"/>
  <c r="O1180" i="11" s="1"/>
  <c r="P1180" i="11" l="1"/>
  <c r="D1181" i="11" s="1"/>
  <c r="C1181" i="11"/>
  <c r="E1181" i="11" l="1"/>
  <c r="B1181" i="11"/>
  <c r="F1181" i="11"/>
  <c r="I1181" i="11"/>
  <c r="Q1181" i="11" l="1"/>
  <c r="J1181" i="11"/>
  <c r="G1181" i="11"/>
  <c r="H1181" i="11"/>
  <c r="L1181" i="11" l="1"/>
  <c r="M1181" i="11" s="1"/>
  <c r="N1181" i="11" s="1"/>
  <c r="O1181" i="11" s="1"/>
  <c r="P1181" i="11" l="1"/>
  <c r="D1182" i="11" s="1"/>
  <c r="C1182" i="11"/>
  <c r="B1182" i="11" l="1"/>
  <c r="E1182" i="11"/>
  <c r="F1182" i="11"/>
  <c r="I1182" i="11"/>
  <c r="J1182" i="11" l="1"/>
  <c r="Q1182" i="11"/>
  <c r="G1182" i="11"/>
  <c r="H1182" i="11"/>
  <c r="L1182" i="11" l="1"/>
  <c r="M1182" i="11" s="1"/>
  <c r="N1182" i="11" s="1"/>
  <c r="O1182" i="11" s="1"/>
  <c r="P1182" i="11" l="1"/>
  <c r="D1183" i="11" s="1"/>
  <c r="C1183" i="11"/>
  <c r="E1183" i="11" l="1"/>
  <c r="B1183" i="11"/>
  <c r="F1183" i="11"/>
  <c r="I1183" i="11"/>
  <c r="J1183" i="11" l="1"/>
  <c r="Q1183" i="11"/>
  <c r="G1183" i="11"/>
  <c r="H1183" i="11"/>
  <c r="L1183" i="11" l="1"/>
  <c r="M1183" i="11" s="1"/>
  <c r="N1183" i="11" s="1"/>
  <c r="O1183" i="11" s="1"/>
  <c r="P1183" i="11" l="1"/>
  <c r="D1184" i="11" s="1"/>
  <c r="C1184" i="11"/>
  <c r="E1184" i="11" l="1"/>
  <c r="B1184" i="11"/>
  <c r="F1184" i="11"/>
  <c r="I1184" i="11"/>
  <c r="Q1184" i="11" l="1"/>
  <c r="J1184" i="11"/>
  <c r="G1184" i="11"/>
  <c r="H1184" i="11"/>
  <c r="L1184" i="11" l="1"/>
  <c r="M1184" i="11" s="1"/>
  <c r="N1184" i="11" s="1"/>
  <c r="O1184" i="11" s="1"/>
  <c r="P1184" i="11" l="1"/>
  <c r="D1185" i="11" s="1"/>
  <c r="C1185" i="11"/>
  <c r="E1185" i="11" l="1"/>
  <c r="B1185" i="11"/>
  <c r="F1185" i="11"/>
  <c r="I1185" i="11"/>
  <c r="Q1185" i="11" l="1"/>
  <c r="J1185" i="11"/>
  <c r="G1185" i="11"/>
  <c r="H1185" i="11"/>
  <c r="L1185" i="11" l="1"/>
  <c r="M1185" i="11" s="1"/>
  <c r="N1185" i="11" s="1"/>
  <c r="O1185" i="11" s="1"/>
  <c r="P1185" i="11" l="1"/>
  <c r="D1186" i="11" s="1"/>
  <c r="C1186" i="11"/>
  <c r="B1186" i="11" l="1"/>
  <c r="E1186" i="11"/>
  <c r="F1186" i="11"/>
  <c r="I1186" i="11"/>
  <c r="J1186" i="11" l="1"/>
  <c r="Q1186" i="11"/>
  <c r="G1186" i="11"/>
  <c r="H1186" i="11"/>
  <c r="L1186" i="11" l="1"/>
  <c r="M1186" i="11" s="1"/>
  <c r="N1186" i="11" s="1"/>
  <c r="O1186" i="11" s="1"/>
  <c r="P1186" i="11" l="1"/>
  <c r="D1187" i="11" s="1"/>
  <c r="C1187" i="11"/>
  <c r="E1187" i="11" l="1"/>
  <c r="B1187" i="11"/>
  <c r="F1187" i="11"/>
  <c r="I1187" i="11"/>
  <c r="J1187" i="11" l="1"/>
  <c r="Q1187" i="11"/>
  <c r="G1187" i="11"/>
  <c r="H1187" i="11"/>
  <c r="L1187" i="11" l="1"/>
  <c r="M1187" i="11" s="1"/>
  <c r="N1187" i="11" s="1"/>
  <c r="O1187" i="11" s="1"/>
  <c r="P1187" i="11" l="1"/>
  <c r="D1188" i="11" s="1"/>
  <c r="C1188" i="11"/>
  <c r="B1188" i="11" l="1"/>
  <c r="E1188" i="11"/>
  <c r="F1188" i="11"/>
  <c r="I1188" i="11"/>
  <c r="Q1188" i="11" l="1"/>
  <c r="J1188" i="11"/>
  <c r="G1188" i="11"/>
  <c r="H1188" i="11"/>
  <c r="L1188" i="11" l="1"/>
  <c r="M1188" i="11" s="1"/>
  <c r="N1188" i="11" s="1"/>
  <c r="O1188" i="11" s="1"/>
  <c r="P1188" i="11" l="1"/>
  <c r="D1189" i="11" s="1"/>
  <c r="C1189" i="11"/>
  <c r="E1189" i="11" l="1"/>
  <c r="B1189" i="11"/>
  <c r="F1189" i="11"/>
  <c r="I1189" i="11"/>
  <c r="Q1189" i="11" l="1"/>
  <c r="J1189" i="11"/>
  <c r="G1189" i="11"/>
  <c r="H1189" i="11"/>
  <c r="L1189" i="11" l="1"/>
  <c r="M1189" i="11" s="1"/>
  <c r="N1189" i="11" s="1"/>
  <c r="O1189" i="11" s="1"/>
  <c r="P1189" i="11" l="1"/>
  <c r="D1190" i="11" s="1"/>
  <c r="C1190" i="11"/>
  <c r="E1190" i="11" l="1"/>
  <c r="B1190" i="11"/>
  <c r="F1190" i="11"/>
  <c r="I1190" i="11"/>
  <c r="Q1190" i="11" l="1"/>
  <c r="J1190" i="11"/>
  <c r="G1190" i="11"/>
  <c r="H1190" i="11"/>
  <c r="L1190" i="11" l="1"/>
  <c r="M1190" i="11" s="1"/>
  <c r="N1190" i="11" s="1"/>
  <c r="O1190" i="11" s="1"/>
  <c r="P1190" i="11" l="1"/>
  <c r="D1191" i="11" s="1"/>
  <c r="C1191" i="11"/>
  <c r="B1191" i="11" l="1"/>
  <c r="E1191" i="11"/>
  <c r="F1191" i="11"/>
  <c r="I1191" i="11"/>
  <c r="J1191" i="11" l="1"/>
  <c r="Q1191" i="11"/>
  <c r="G1191" i="11"/>
  <c r="H1191" i="11"/>
  <c r="L1191" i="11" l="1"/>
  <c r="M1191" i="11" s="1"/>
  <c r="N1191" i="11" s="1"/>
  <c r="O1191" i="11" s="1"/>
  <c r="P1191" i="11" l="1"/>
  <c r="D1192" i="11" s="1"/>
  <c r="C1192" i="11"/>
  <c r="E1192" i="11" l="1"/>
  <c r="B1192" i="11"/>
  <c r="F1192" i="11"/>
  <c r="I1192" i="11"/>
  <c r="J1192" i="11" l="1"/>
  <c r="Q1192" i="11"/>
  <c r="G1192" i="11"/>
  <c r="H1192" i="11"/>
  <c r="L1192" i="11" l="1"/>
  <c r="M1192" i="11" s="1"/>
  <c r="N1192" i="11" s="1"/>
  <c r="O1192" i="11" s="1"/>
  <c r="P1192" i="11" l="1"/>
  <c r="D1193" i="11" s="1"/>
  <c r="C1193" i="11"/>
  <c r="E1193" i="11" l="1"/>
  <c r="B1193" i="11"/>
  <c r="F1193" i="11"/>
  <c r="I1193" i="11"/>
  <c r="J1193" i="11" l="1"/>
  <c r="Q1193" i="11"/>
  <c r="G1193" i="11"/>
  <c r="H1193" i="11"/>
  <c r="L1193" i="11" l="1"/>
  <c r="M1193" i="11" s="1"/>
  <c r="N1193" i="11" s="1"/>
  <c r="O1193" i="11" s="1"/>
  <c r="P1193" i="11" l="1"/>
  <c r="D1194" i="11" s="1"/>
  <c r="C1194" i="11"/>
  <c r="E1194" i="11" l="1"/>
  <c r="B1194" i="11"/>
  <c r="F1194" i="11"/>
  <c r="I1194" i="11"/>
  <c r="Q1194" i="11" l="1"/>
  <c r="J1194" i="11"/>
  <c r="G1194" i="11"/>
  <c r="H1194" i="11"/>
  <c r="L1194" i="11" l="1"/>
  <c r="M1194" i="11" s="1"/>
  <c r="N1194" i="11" s="1"/>
  <c r="O1194" i="11" s="1"/>
  <c r="P1194" i="11" l="1"/>
  <c r="D1195" i="11" s="1"/>
  <c r="C1195" i="11"/>
  <c r="E1195" i="11" l="1"/>
  <c r="B1195" i="11"/>
  <c r="F1195" i="11"/>
  <c r="I1195" i="11"/>
  <c r="J1195" i="11" l="1"/>
  <c r="Q1195" i="11"/>
  <c r="G1195" i="11"/>
  <c r="H1195" i="11"/>
  <c r="L1195" i="11" l="1"/>
  <c r="M1195" i="11" s="1"/>
  <c r="N1195" i="11" s="1"/>
  <c r="O1195" i="11" s="1"/>
  <c r="P1195" i="11" l="1"/>
  <c r="D1196" i="11" s="1"/>
  <c r="C1196" i="11"/>
  <c r="E1196" i="11" l="1"/>
  <c r="B1196" i="11"/>
  <c r="F1196" i="11"/>
  <c r="I1196" i="11"/>
  <c r="Q1196" i="11" l="1"/>
  <c r="J1196" i="11"/>
  <c r="G1196" i="11"/>
  <c r="H1196" i="11"/>
  <c r="L1196" i="11" l="1"/>
  <c r="M1196" i="11" s="1"/>
  <c r="N1196" i="11" s="1"/>
  <c r="O1196" i="11" s="1"/>
  <c r="P1196" i="11" l="1"/>
  <c r="D1197" i="11" s="1"/>
  <c r="C1197" i="11"/>
  <c r="B1197" i="11" l="1"/>
  <c r="E1197" i="11"/>
  <c r="F1197" i="11"/>
  <c r="I1197" i="11"/>
  <c r="J1197" i="11" l="1"/>
  <c r="Q1197" i="11"/>
  <c r="G1197" i="11"/>
  <c r="H1197" i="11"/>
  <c r="L1197" i="11" l="1"/>
  <c r="M1197" i="11" s="1"/>
  <c r="N1197" i="11" s="1"/>
  <c r="O1197" i="11" s="1"/>
  <c r="P1197" i="11" l="1"/>
  <c r="D1198" i="11" s="1"/>
  <c r="C1198" i="11"/>
  <c r="B1198" i="11" l="1"/>
  <c r="E1198" i="11"/>
  <c r="F1198" i="11"/>
  <c r="I1198" i="11"/>
  <c r="J1198" i="11" l="1"/>
  <c r="Q1198" i="11"/>
  <c r="G1198" i="11"/>
  <c r="H1198" i="11"/>
  <c r="L1198" i="11" l="1"/>
  <c r="M1198" i="11" s="1"/>
  <c r="N1198" i="11" s="1"/>
  <c r="O1198" i="11" s="1"/>
  <c r="P1198" i="11" l="1"/>
  <c r="D1199" i="11" s="1"/>
  <c r="C1199" i="11"/>
  <c r="E1199" i="11" l="1"/>
  <c r="B1199" i="11"/>
  <c r="F1199" i="11"/>
  <c r="I1199" i="11"/>
  <c r="Q1199" i="11" l="1"/>
  <c r="J1199" i="11"/>
  <c r="G1199" i="11"/>
  <c r="H1199" i="11"/>
  <c r="L1199" i="11" l="1"/>
  <c r="M1199" i="11" s="1"/>
  <c r="N1199" i="11" s="1"/>
  <c r="O1199" i="11" s="1"/>
  <c r="P1199" i="11" l="1"/>
  <c r="D1200" i="11" s="1"/>
  <c r="C1200" i="11"/>
  <c r="E1200" i="11" l="1"/>
  <c r="B1200" i="11"/>
  <c r="F1200" i="11"/>
  <c r="I1200" i="11"/>
  <c r="J1200" i="11" l="1"/>
  <c r="Q1200" i="11"/>
  <c r="G1200" i="11"/>
  <c r="H1200" i="11"/>
  <c r="L1200" i="11" l="1"/>
  <c r="M1200" i="11" s="1"/>
  <c r="N1200" i="11" s="1"/>
  <c r="O1200" i="11" s="1"/>
  <c r="P1200" i="11" l="1"/>
  <c r="D1201" i="11" s="1"/>
  <c r="C1201" i="11"/>
  <c r="E1201" i="11" l="1"/>
  <c r="B1201" i="11"/>
  <c r="F1201" i="11"/>
  <c r="I1201" i="11"/>
  <c r="Q1201" i="11" l="1"/>
  <c r="J1201" i="11"/>
  <c r="G1201" i="11"/>
  <c r="H1201" i="11"/>
  <c r="L1201" i="11" l="1"/>
  <c r="M1201" i="11" s="1"/>
  <c r="N1201" i="11" s="1"/>
  <c r="O1201" i="11" s="1"/>
  <c r="P1201" i="11" l="1"/>
  <c r="D1202" i="11" s="1"/>
  <c r="C1202" i="11"/>
  <c r="E1202" i="11" l="1"/>
  <c r="B1202" i="11"/>
  <c r="F1202" i="11"/>
  <c r="I1202" i="11"/>
  <c r="J1202" i="11" l="1"/>
  <c r="Q1202" i="11"/>
  <c r="G1202" i="11"/>
  <c r="H1202" i="11"/>
  <c r="L1202" i="11" l="1"/>
  <c r="M1202" i="11" s="1"/>
  <c r="N1202" i="11" s="1"/>
  <c r="O1202" i="11" s="1"/>
  <c r="P1202" i="11" l="1"/>
  <c r="D1203" i="11" s="1"/>
  <c r="C1203" i="11"/>
  <c r="B1203" i="11" l="1"/>
  <c r="E1203" i="11"/>
  <c r="F1203" i="11"/>
  <c r="I1203" i="11"/>
  <c r="J1203" i="11" l="1"/>
  <c r="Q1203" i="11"/>
  <c r="G1203" i="11"/>
  <c r="H1203" i="11"/>
  <c r="L1203" i="11" l="1"/>
  <c r="M1203" i="11" s="1"/>
  <c r="N1203" i="11" s="1"/>
  <c r="O1203" i="11" s="1"/>
  <c r="P1203" i="11" l="1"/>
  <c r="D1204" i="11" s="1"/>
  <c r="C1204" i="11"/>
  <c r="B1204" i="11" l="1"/>
  <c r="E1204" i="11"/>
  <c r="F1204" i="11"/>
  <c r="I1204" i="11"/>
  <c r="Q1204" i="11" l="1"/>
  <c r="J1204" i="11"/>
  <c r="G1204" i="11"/>
  <c r="H1204" i="11"/>
  <c r="L1204" i="11" l="1"/>
  <c r="M1204" i="11" s="1"/>
  <c r="N1204" i="11" s="1"/>
  <c r="O1204" i="11" s="1"/>
  <c r="P1204" i="11" l="1"/>
  <c r="D1205" i="11" s="1"/>
  <c r="C1205" i="11"/>
  <c r="B1205" i="11" l="1"/>
  <c r="E1205" i="11"/>
  <c r="F1205" i="11"/>
  <c r="I1205" i="11"/>
  <c r="J1205" i="11" l="1"/>
  <c r="Q1205" i="11"/>
  <c r="G1205" i="11"/>
  <c r="H1205" i="11"/>
  <c r="L1205" i="11" l="1"/>
  <c r="M1205" i="11" s="1"/>
  <c r="N1205" i="11" s="1"/>
  <c r="O1205" i="11" s="1"/>
  <c r="P1205" i="11" l="1"/>
  <c r="D1206" i="11" s="1"/>
  <c r="C1206" i="11"/>
  <c r="B1206" i="11" l="1"/>
  <c r="E1206" i="11"/>
  <c r="F1206" i="11"/>
  <c r="I1206" i="11"/>
  <c r="Q1206" i="11" l="1"/>
  <c r="J1206" i="11"/>
  <c r="G1206" i="11"/>
  <c r="H1206" i="11"/>
  <c r="L1206" i="11" l="1"/>
  <c r="M1206" i="11" s="1"/>
  <c r="N1206" i="11" s="1"/>
  <c r="O1206" i="11" s="1"/>
  <c r="P1206" i="11" l="1"/>
  <c r="D1207" i="11" s="1"/>
  <c r="C1207" i="11"/>
  <c r="E1207" i="11" l="1"/>
  <c r="B1207" i="11"/>
  <c r="F1207" i="11"/>
  <c r="I1207" i="11"/>
  <c r="J1207" i="11" l="1"/>
  <c r="Q1207" i="11"/>
  <c r="G1207" i="11"/>
  <c r="H1207" i="11"/>
  <c r="L1207" i="11" l="1"/>
  <c r="M1207" i="11" s="1"/>
  <c r="N1207" i="11" s="1"/>
  <c r="O1207" i="11" s="1"/>
  <c r="P1207" i="11" l="1"/>
  <c r="D1208" i="11" s="1"/>
  <c r="C1208" i="11"/>
  <c r="B1208" i="11" l="1"/>
  <c r="E1208" i="11"/>
  <c r="F1208" i="11"/>
  <c r="I1208" i="11"/>
  <c r="Q1208" i="11" l="1"/>
  <c r="J1208" i="11"/>
  <c r="G1208" i="11"/>
  <c r="H1208" i="11"/>
  <c r="L1208" i="11" l="1"/>
  <c r="M1208" i="11" s="1"/>
  <c r="N1208" i="11" s="1"/>
  <c r="O1208" i="11" s="1"/>
  <c r="P1208" i="11" l="1"/>
  <c r="D1209" i="11" s="1"/>
  <c r="C1209" i="11"/>
  <c r="B1209" i="11" l="1"/>
  <c r="E1209" i="11"/>
  <c r="F1209" i="11"/>
  <c r="I1209" i="11"/>
  <c r="Q1209" i="11" l="1"/>
  <c r="J1209" i="11"/>
  <c r="G1209" i="11"/>
  <c r="H1209" i="11"/>
  <c r="L1209" i="11" l="1"/>
  <c r="M1209" i="11" s="1"/>
  <c r="N1209" i="11" s="1"/>
  <c r="O1209" i="11" s="1"/>
  <c r="P1209" i="11" l="1"/>
  <c r="D1210" i="11" s="1"/>
  <c r="C1210" i="11"/>
  <c r="E1210" i="11" l="1"/>
  <c r="B1210" i="11"/>
  <c r="F1210" i="11"/>
  <c r="I1210" i="11"/>
  <c r="J1210" i="11" l="1"/>
  <c r="Q1210" i="11"/>
  <c r="G1210" i="11"/>
  <c r="H1210" i="11"/>
  <c r="L1210" i="11" l="1"/>
  <c r="M1210" i="11" s="1"/>
  <c r="N1210" i="11" s="1"/>
  <c r="O1210" i="11" s="1"/>
  <c r="P1210" i="11" l="1"/>
  <c r="D1211" i="11" s="1"/>
  <c r="C1211" i="11"/>
  <c r="E1211" i="11" l="1"/>
  <c r="B1211" i="11"/>
  <c r="F1211" i="11"/>
  <c r="I1211" i="11"/>
  <c r="Q1211" i="11" l="1"/>
  <c r="J1211" i="11"/>
  <c r="G1211" i="11"/>
  <c r="H1211" i="11"/>
  <c r="L1211" i="11" l="1"/>
  <c r="M1211" i="11" s="1"/>
  <c r="N1211" i="11" s="1"/>
  <c r="O1211" i="11" s="1"/>
  <c r="P1211" i="11" l="1"/>
  <c r="D1212" i="11" s="1"/>
  <c r="C1212" i="11"/>
  <c r="B1212" i="11" l="1"/>
  <c r="E1212" i="11"/>
  <c r="F1212" i="11"/>
  <c r="I1212" i="11"/>
  <c r="Q1212" i="11" l="1"/>
  <c r="J1212" i="11"/>
  <c r="G1212" i="11"/>
  <c r="H1212" i="11"/>
  <c r="L1212" i="11" l="1"/>
  <c r="M1212" i="11" s="1"/>
  <c r="N1212" i="11" s="1"/>
  <c r="O1212" i="11" s="1"/>
  <c r="P1212" i="11" l="1"/>
  <c r="D1213" i="11" s="1"/>
  <c r="C1213" i="11"/>
  <c r="B1213" i="11" l="1"/>
  <c r="E1213" i="11"/>
  <c r="F1213" i="11"/>
  <c r="I1213" i="11"/>
  <c r="J1213" i="11" l="1"/>
  <c r="Q1213" i="11"/>
  <c r="G1213" i="11"/>
  <c r="H1213" i="11"/>
  <c r="L1213" i="11" l="1"/>
  <c r="M1213" i="11" s="1"/>
  <c r="N1213" i="11" s="1"/>
  <c r="O1213" i="11" s="1"/>
  <c r="P1213" i="11" l="1"/>
  <c r="D1214" i="11" s="1"/>
  <c r="C1214" i="11"/>
  <c r="B1214" i="11" l="1"/>
  <c r="E1214" i="11"/>
  <c r="F1214" i="11"/>
  <c r="I1214" i="11"/>
  <c r="Q1214" i="11" l="1"/>
  <c r="J1214" i="11"/>
  <c r="G1214" i="11"/>
  <c r="H1214" i="11"/>
  <c r="L1214" i="11" l="1"/>
  <c r="M1214" i="11" s="1"/>
  <c r="N1214" i="11" s="1"/>
  <c r="O1214" i="11" s="1"/>
  <c r="P1214" i="11" l="1"/>
  <c r="D1215" i="11" s="1"/>
  <c r="C1215" i="11"/>
  <c r="E1215" i="11" l="1"/>
  <c r="B1215" i="11"/>
  <c r="F1215" i="11"/>
  <c r="I1215" i="11"/>
  <c r="Q1215" i="11" l="1"/>
  <c r="J1215" i="11"/>
  <c r="G1215" i="11"/>
  <c r="H1215" i="11"/>
  <c r="L1215" i="11" l="1"/>
  <c r="M1215" i="11" s="1"/>
  <c r="N1215" i="11" s="1"/>
  <c r="O1215" i="11" s="1"/>
  <c r="P1215" i="11" l="1"/>
  <c r="D1216" i="11" s="1"/>
  <c r="C1216" i="11"/>
  <c r="B1216" i="11" l="1"/>
  <c r="E1216" i="11"/>
  <c r="F1216" i="11"/>
  <c r="I1216" i="11"/>
  <c r="Q1216" i="11" l="1"/>
  <c r="J1216" i="11"/>
  <c r="G1216" i="11"/>
  <c r="H1216" i="11"/>
  <c r="L1216" i="11" l="1"/>
  <c r="M1216" i="11" s="1"/>
  <c r="N1216" i="11" s="1"/>
  <c r="O1216" i="11" s="1"/>
  <c r="P1216" i="11" l="1"/>
  <c r="D1217" i="11" s="1"/>
  <c r="C1217" i="11"/>
  <c r="B1217" i="11" l="1"/>
  <c r="E1217" i="11"/>
  <c r="F1217" i="11"/>
  <c r="I1217" i="11"/>
  <c r="J1217" i="11" l="1"/>
  <c r="Q1217" i="11"/>
  <c r="G1217" i="11"/>
  <c r="H1217" i="11"/>
  <c r="L1217" i="11" l="1"/>
  <c r="M1217" i="11" s="1"/>
  <c r="N1217" i="11" s="1"/>
  <c r="O1217" i="11" s="1"/>
  <c r="P1217" i="11" l="1"/>
  <c r="D1218" i="11" s="1"/>
  <c r="C1218" i="11"/>
  <c r="B1218" i="11" l="1"/>
  <c r="E1218" i="11"/>
  <c r="F1218" i="11"/>
  <c r="I1218" i="11"/>
  <c r="J1218" i="11" l="1"/>
  <c r="Q1218" i="11"/>
  <c r="G1218" i="11"/>
  <c r="H1218" i="11"/>
  <c r="L1218" i="11" l="1"/>
  <c r="M1218" i="11" s="1"/>
  <c r="N1218" i="11" s="1"/>
  <c r="O1218" i="11" s="1"/>
  <c r="P1218" i="11" l="1"/>
  <c r="D1219" i="11" s="1"/>
  <c r="C1219" i="11"/>
  <c r="B1219" i="11" l="1"/>
  <c r="E1219" i="11"/>
  <c r="F1219" i="11"/>
  <c r="I1219" i="11"/>
  <c r="Q1219" i="11" l="1"/>
  <c r="J1219" i="11"/>
  <c r="G1219" i="11"/>
  <c r="H1219" i="11"/>
  <c r="L1219" i="11" l="1"/>
  <c r="M1219" i="11" s="1"/>
  <c r="N1219" i="11" s="1"/>
  <c r="O1219" i="11" s="1"/>
  <c r="P1219" i="11" l="1"/>
  <c r="D1220" i="11" s="1"/>
  <c r="C1220" i="11"/>
  <c r="E1220" i="11" l="1"/>
  <c r="B1220" i="11"/>
  <c r="F1220" i="11"/>
  <c r="I1220" i="11"/>
  <c r="J1220" i="11" l="1"/>
  <c r="Q1220" i="11"/>
  <c r="G1220" i="11"/>
  <c r="H1220" i="11"/>
  <c r="L1220" i="11" l="1"/>
  <c r="M1220" i="11" s="1"/>
  <c r="N1220" i="11" s="1"/>
  <c r="O1220" i="11" s="1"/>
  <c r="P1220" i="11" l="1"/>
  <c r="D1221" i="11" s="1"/>
  <c r="C1221" i="11"/>
  <c r="B1221" i="11" l="1"/>
  <c r="E1221" i="11"/>
  <c r="F1221" i="11"/>
  <c r="I1221" i="11"/>
  <c r="J1221" i="11" l="1"/>
  <c r="Q1221" i="11"/>
  <c r="G1221" i="11"/>
  <c r="H1221" i="11"/>
  <c r="L1221" i="11" l="1"/>
  <c r="M1221" i="11" s="1"/>
  <c r="N1221" i="11" s="1"/>
  <c r="O1221" i="11" s="1"/>
  <c r="P1221" i="11" l="1"/>
  <c r="D1222" i="11" s="1"/>
  <c r="C1222" i="11"/>
  <c r="B1222" i="11" l="1"/>
  <c r="E1222" i="11"/>
  <c r="F1222" i="11"/>
  <c r="I1222" i="11"/>
  <c r="Q1222" i="11" l="1"/>
  <c r="J1222" i="11"/>
  <c r="G1222" i="11"/>
  <c r="H1222" i="11"/>
  <c r="L1222" i="11" l="1"/>
  <c r="M1222" i="11" s="1"/>
  <c r="N1222" i="11" s="1"/>
  <c r="O1222" i="11" s="1"/>
  <c r="P1222" i="11" l="1"/>
  <c r="D1223" i="11" s="1"/>
  <c r="C1223" i="11"/>
  <c r="B1223" i="11" l="1"/>
  <c r="E1223" i="11"/>
  <c r="F1223" i="11"/>
  <c r="I1223" i="11"/>
  <c r="J1223" i="11" l="1"/>
  <c r="Q1223" i="11"/>
  <c r="G1223" i="11"/>
  <c r="H1223" i="11"/>
  <c r="L1223" i="11" l="1"/>
  <c r="M1223" i="11" s="1"/>
  <c r="N1223" i="11" s="1"/>
  <c r="O1223" i="11" s="1"/>
  <c r="P1223" i="11" l="1"/>
  <c r="D1224" i="11" s="1"/>
  <c r="C1224" i="11"/>
  <c r="B1224" i="11" l="1"/>
  <c r="E1224" i="11"/>
  <c r="F1224" i="11"/>
  <c r="I1224" i="11"/>
  <c r="Q1224" i="11" l="1"/>
  <c r="J1224" i="11"/>
  <c r="G1224" i="11"/>
  <c r="H1224" i="11"/>
  <c r="L1224" i="11" l="1"/>
  <c r="M1224" i="11" s="1"/>
  <c r="N1224" i="11" s="1"/>
  <c r="O1224" i="11" s="1"/>
  <c r="P1224" i="11" l="1"/>
  <c r="D1225" i="11" s="1"/>
  <c r="C1225" i="11"/>
  <c r="B1225" i="11" l="1"/>
  <c r="E1225" i="11"/>
  <c r="F1225" i="11"/>
  <c r="I1225" i="11"/>
  <c r="Q1225" i="11" l="1"/>
  <c r="J1225" i="11"/>
  <c r="G1225" i="11"/>
  <c r="H1225" i="11"/>
  <c r="L1225" i="11" l="1"/>
  <c r="M1225" i="11" s="1"/>
  <c r="N1225" i="11" s="1"/>
  <c r="O1225" i="11" s="1"/>
  <c r="P1225" i="11" l="1"/>
  <c r="D1226" i="11" s="1"/>
  <c r="C1226" i="11"/>
  <c r="E1226" i="11" l="1"/>
  <c r="B1226" i="11"/>
  <c r="F1226" i="11"/>
  <c r="I1226" i="11"/>
  <c r="J1226" i="11" l="1"/>
  <c r="Q1226" i="11"/>
  <c r="G1226" i="11"/>
  <c r="H1226" i="11"/>
  <c r="L1226" i="11" l="1"/>
  <c r="M1226" i="11" s="1"/>
  <c r="N1226" i="11" s="1"/>
  <c r="O1226" i="11" s="1"/>
  <c r="P1226" i="11" l="1"/>
  <c r="D1227" i="11" s="1"/>
  <c r="C1227" i="11"/>
  <c r="E1227" i="11" l="1"/>
  <c r="B1227" i="11"/>
  <c r="F1227" i="11"/>
  <c r="I1227" i="11"/>
  <c r="Q1227" i="11" l="1"/>
  <c r="J1227" i="11"/>
  <c r="G1227" i="11"/>
  <c r="H1227" i="11"/>
  <c r="L1227" i="11" l="1"/>
  <c r="M1227" i="11" s="1"/>
  <c r="N1227" i="11" s="1"/>
  <c r="O1227" i="11" s="1"/>
  <c r="P1227" i="11" l="1"/>
  <c r="D1228" i="11" s="1"/>
  <c r="C1228" i="11"/>
  <c r="E1228" i="11" l="1"/>
  <c r="B1228" i="11"/>
  <c r="F1228" i="11"/>
  <c r="I1228" i="11"/>
  <c r="Q1228" i="11" l="1"/>
  <c r="J1228" i="11"/>
  <c r="G1228" i="11"/>
  <c r="H1228" i="11"/>
  <c r="L1228" i="11" l="1"/>
  <c r="M1228" i="11" s="1"/>
  <c r="N1228" i="11" s="1"/>
  <c r="O1228" i="11" s="1"/>
  <c r="P1228" i="11" l="1"/>
  <c r="D1229" i="11" s="1"/>
  <c r="C1229" i="11"/>
  <c r="E1229" i="11" l="1"/>
  <c r="B1229" i="11"/>
  <c r="F1229" i="11"/>
  <c r="I1229" i="11"/>
  <c r="J1229" i="11" l="1"/>
  <c r="Q1229" i="11"/>
  <c r="G1229" i="11"/>
  <c r="H1229" i="11"/>
  <c r="L1229" i="11" l="1"/>
  <c r="M1229" i="11" s="1"/>
  <c r="N1229" i="11" s="1"/>
  <c r="O1229" i="11" s="1"/>
  <c r="P1229" i="11" l="1"/>
  <c r="D1230" i="11" s="1"/>
  <c r="C1230" i="11"/>
  <c r="E1230" i="11" l="1"/>
  <c r="B1230" i="11"/>
  <c r="F1230" i="11"/>
  <c r="I1230" i="11"/>
  <c r="Q1230" i="11" l="1"/>
  <c r="J1230" i="11"/>
  <c r="G1230" i="11"/>
  <c r="H1230" i="11"/>
  <c r="L1230" i="11" l="1"/>
  <c r="M1230" i="11" s="1"/>
  <c r="N1230" i="11" s="1"/>
  <c r="O1230" i="11" s="1"/>
  <c r="P1230" i="11" l="1"/>
  <c r="D1231" i="11" s="1"/>
  <c r="C1231" i="11"/>
  <c r="E1231" i="11" l="1"/>
  <c r="B1231" i="11"/>
  <c r="F1231" i="11"/>
  <c r="I1231" i="11"/>
  <c r="J1231" i="11" l="1"/>
  <c r="Q1231" i="11"/>
  <c r="G1231" i="11"/>
  <c r="H1231" i="11"/>
  <c r="L1231" i="11" l="1"/>
  <c r="M1231" i="11" s="1"/>
  <c r="N1231" i="11" s="1"/>
  <c r="O1231" i="11" s="1"/>
  <c r="P1231" i="11" l="1"/>
  <c r="D1232" i="11" s="1"/>
  <c r="C1232" i="11"/>
  <c r="B1232" i="11" l="1"/>
  <c r="E1232" i="11"/>
  <c r="F1232" i="11"/>
  <c r="I1232" i="11"/>
  <c r="Q1232" i="11" l="1"/>
  <c r="J1232" i="11"/>
  <c r="G1232" i="11"/>
  <c r="H1232" i="11"/>
  <c r="L1232" i="11" l="1"/>
  <c r="M1232" i="11" s="1"/>
  <c r="N1232" i="11" s="1"/>
  <c r="O1232" i="11" s="1"/>
  <c r="P1232" i="11" l="1"/>
  <c r="D1233" i="11" s="1"/>
  <c r="C1233" i="11"/>
  <c r="B1233" i="11" l="1"/>
  <c r="E1233" i="11"/>
  <c r="F1233" i="11"/>
  <c r="I1233" i="11"/>
  <c r="Q1233" i="11" l="1"/>
  <c r="J1233" i="11"/>
  <c r="G1233" i="11"/>
  <c r="H1233" i="11"/>
  <c r="L1233" i="11" l="1"/>
  <c r="M1233" i="11" s="1"/>
  <c r="N1233" i="11" s="1"/>
  <c r="O1233" i="11" s="1"/>
  <c r="P1233" i="11" l="1"/>
  <c r="D1234" i="11" s="1"/>
  <c r="C1234" i="11"/>
  <c r="B1234" i="11" l="1"/>
  <c r="E1234" i="11"/>
  <c r="F1234" i="11"/>
  <c r="I1234" i="11"/>
  <c r="J1234" i="11" l="1"/>
  <c r="Q1234" i="11"/>
  <c r="G1234" i="11"/>
  <c r="H1234" i="11"/>
  <c r="L1234" i="11" l="1"/>
  <c r="M1234" i="11" s="1"/>
  <c r="N1234" i="11" s="1"/>
  <c r="O1234" i="11" s="1"/>
  <c r="P1234" i="11" l="1"/>
  <c r="D1235" i="11" s="1"/>
  <c r="C1235" i="11"/>
  <c r="B1235" i="11" l="1"/>
  <c r="E1235" i="11"/>
  <c r="F1235" i="11"/>
  <c r="I1235" i="11"/>
  <c r="Q1235" i="11" l="1"/>
  <c r="J1235" i="11"/>
  <c r="G1235" i="11"/>
  <c r="H1235" i="11"/>
  <c r="L1235" i="11" l="1"/>
  <c r="M1235" i="11" s="1"/>
  <c r="N1235" i="11" s="1"/>
  <c r="O1235" i="11" s="1"/>
  <c r="P1235" i="11" l="1"/>
  <c r="D1236" i="11" s="1"/>
  <c r="C1236" i="11"/>
  <c r="E1236" i="11" l="1"/>
  <c r="B1236" i="11"/>
  <c r="F1236" i="11"/>
  <c r="I1236" i="11"/>
  <c r="Q1236" i="11" l="1"/>
  <c r="J1236" i="11"/>
  <c r="G1236" i="11"/>
  <c r="H1236" i="11"/>
  <c r="L1236" i="11" l="1"/>
  <c r="M1236" i="11" s="1"/>
  <c r="N1236" i="11" s="1"/>
  <c r="O1236" i="11" s="1"/>
  <c r="P1236" i="11" l="1"/>
  <c r="D1237" i="11" s="1"/>
  <c r="C1237" i="11"/>
  <c r="E1237" i="11" l="1"/>
  <c r="B1237" i="11"/>
  <c r="F1237" i="11"/>
  <c r="I1237" i="11"/>
  <c r="Q1237" i="11" l="1"/>
  <c r="J1237" i="11"/>
  <c r="G1237" i="11"/>
  <c r="H1237" i="11"/>
  <c r="L1237" i="11" l="1"/>
  <c r="M1237" i="11" s="1"/>
  <c r="N1237" i="11" s="1"/>
  <c r="O1237" i="11" s="1"/>
  <c r="P1237" i="11" l="1"/>
  <c r="D1238" i="11" s="1"/>
  <c r="C1238" i="11"/>
  <c r="B1238" i="11" l="1"/>
  <c r="E1238" i="11"/>
  <c r="F1238" i="11"/>
  <c r="I1238" i="11"/>
  <c r="J1238" i="11" l="1"/>
  <c r="Q1238" i="11"/>
  <c r="G1238" i="11"/>
  <c r="H1238" i="11"/>
  <c r="L1238" i="11" l="1"/>
  <c r="M1238" i="11" s="1"/>
  <c r="N1238" i="11" s="1"/>
  <c r="O1238" i="11" s="1"/>
  <c r="P1238" i="11" l="1"/>
  <c r="D1239" i="11" s="1"/>
  <c r="C1239" i="11"/>
  <c r="B1239" i="11" l="1"/>
  <c r="E1239" i="11"/>
  <c r="F1239" i="11"/>
  <c r="I1239" i="11"/>
  <c r="Q1239" i="11" l="1"/>
  <c r="J1239" i="11"/>
  <c r="G1239" i="11"/>
  <c r="H1239" i="11"/>
  <c r="L1239" i="11" l="1"/>
  <c r="M1239" i="11" s="1"/>
  <c r="N1239" i="11" s="1"/>
  <c r="O1239" i="11" s="1"/>
  <c r="P1239" i="11" l="1"/>
  <c r="D1240" i="11" s="1"/>
  <c r="C1240" i="11"/>
  <c r="B1240" i="11" l="1"/>
  <c r="E1240" i="11"/>
  <c r="F1240" i="11"/>
  <c r="I1240" i="11"/>
  <c r="J1240" i="11" l="1"/>
  <c r="Q1240" i="11"/>
  <c r="G1240" i="11"/>
  <c r="H1240" i="11"/>
  <c r="L1240" i="11" l="1"/>
  <c r="M1240" i="11" s="1"/>
  <c r="N1240" i="11" s="1"/>
  <c r="O1240" i="11" s="1"/>
  <c r="P1240" i="11" l="1"/>
  <c r="D1241" i="11" s="1"/>
  <c r="C1241" i="11"/>
  <c r="E1241" i="11" l="1"/>
  <c r="B1241" i="11"/>
  <c r="F1241" i="11"/>
  <c r="I1241" i="11"/>
  <c r="J1241" i="11" l="1"/>
  <c r="Q1241" i="11"/>
  <c r="G1241" i="11"/>
  <c r="H1241" i="11"/>
  <c r="L1241" i="11" l="1"/>
  <c r="M1241" i="11" s="1"/>
  <c r="N1241" i="11" s="1"/>
  <c r="O1241" i="11" s="1"/>
  <c r="P1241" i="11" l="1"/>
  <c r="D1242" i="11" s="1"/>
  <c r="C1242" i="11"/>
  <c r="E1242" i="11" l="1"/>
  <c r="B1242" i="11"/>
  <c r="F1242" i="11"/>
  <c r="I1242" i="11"/>
  <c r="J1242" i="11" l="1"/>
  <c r="Q1242" i="11"/>
  <c r="G1242" i="11"/>
  <c r="H1242" i="11"/>
  <c r="L1242" i="11" l="1"/>
  <c r="M1242" i="11" s="1"/>
  <c r="N1242" i="11" s="1"/>
  <c r="O1242" i="11" s="1"/>
  <c r="P1242" i="11" l="1"/>
  <c r="D1243" i="11" s="1"/>
  <c r="C1243" i="11"/>
  <c r="B1243" i="11" l="1"/>
  <c r="E1243" i="11"/>
  <c r="F1243" i="11"/>
  <c r="I1243" i="11"/>
  <c r="J1243" i="11" l="1"/>
  <c r="Q1243" i="11"/>
  <c r="G1243" i="11"/>
  <c r="H1243" i="11"/>
  <c r="L1243" i="11" l="1"/>
  <c r="M1243" i="11" s="1"/>
  <c r="N1243" i="11" s="1"/>
  <c r="O1243" i="11" s="1"/>
  <c r="P1243" i="11" l="1"/>
  <c r="D1244" i="11" s="1"/>
  <c r="C1244" i="11"/>
  <c r="E1244" i="11" l="1"/>
  <c r="B1244" i="11"/>
  <c r="F1244" i="11"/>
  <c r="I1244" i="11"/>
  <c r="Q1244" i="11" l="1"/>
  <c r="J1244" i="11"/>
  <c r="G1244" i="11"/>
  <c r="H1244" i="11"/>
  <c r="L1244" i="11" l="1"/>
  <c r="M1244" i="11" s="1"/>
  <c r="N1244" i="11" s="1"/>
  <c r="O1244" i="11" s="1"/>
  <c r="P1244" i="11" l="1"/>
  <c r="D1245" i="11" s="1"/>
  <c r="C1245" i="11"/>
  <c r="B1245" i="11" l="1"/>
  <c r="E1245" i="11"/>
  <c r="F1245" i="11"/>
  <c r="I1245" i="11"/>
  <c r="Q1245" i="11" l="1"/>
  <c r="J1245" i="11"/>
  <c r="G1245" i="11"/>
  <c r="H1245" i="11"/>
  <c r="L1245" i="11" l="1"/>
  <c r="M1245" i="11" s="1"/>
  <c r="N1245" i="11" s="1"/>
  <c r="O1245" i="11" s="1"/>
  <c r="P1245" i="11" l="1"/>
  <c r="D1246" i="11" s="1"/>
  <c r="C1246" i="11"/>
  <c r="B1246" i="11" l="1"/>
  <c r="E1246" i="11"/>
  <c r="F1246" i="11"/>
  <c r="I1246" i="11"/>
  <c r="Q1246" i="11" l="1"/>
  <c r="J1246" i="11"/>
  <c r="G1246" i="11"/>
  <c r="H1246" i="11"/>
  <c r="L1246" i="11" l="1"/>
  <c r="M1246" i="11" s="1"/>
  <c r="N1246" i="11" s="1"/>
  <c r="O1246" i="11" s="1"/>
  <c r="P1246" i="11" l="1"/>
  <c r="D1247" i="11" s="1"/>
  <c r="C1247" i="11"/>
  <c r="E1247" i="11" l="1"/>
  <c r="B1247" i="11"/>
  <c r="F1247" i="11"/>
  <c r="I1247" i="11"/>
  <c r="Q1247" i="11" l="1"/>
  <c r="J1247" i="11"/>
  <c r="G1247" i="11"/>
  <c r="H1247" i="11"/>
  <c r="L1247" i="11" l="1"/>
  <c r="M1247" i="11" s="1"/>
  <c r="N1247" i="11" s="1"/>
  <c r="O1247" i="11" s="1"/>
  <c r="P1247" i="11" l="1"/>
  <c r="D1248" i="11" s="1"/>
  <c r="C1248" i="11"/>
  <c r="E1248" i="11" l="1"/>
  <c r="B1248" i="11"/>
  <c r="F1248" i="11"/>
  <c r="I1248" i="11"/>
  <c r="J1248" i="11" l="1"/>
  <c r="Q1248" i="11"/>
  <c r="G1248" i="11"/>
  <c r="H1248" i="11"/>
  <c r="L1248" i="11" l="1"/>
  <c r="M1248" i="11" s="1"/>
  <c r="N1248" i="11" s="1"/>
  <c r="O1248" i="11" s="1"/>
  <c r="P1248" i="11" l="1"/>
  <c r="D1249" i="11" s="1"/>
  <c r="C1249" i="11"/>
  <c r="E1249" i="11" l="1"/>
  <c r="B1249" i="11"/>
  <c r="F1249" i="11"/>
  <c r="I1249" i="11"/>
  <c r="Q1249" i="11" l="1"/>
  <c r="J1249" i="11"/>
  <c r="G1249" i="11"/>
  <c r="H1249" i="11"/>
  <c r="L1249" i="11" l="1"/>
  <c r="M1249" i="11" s="1"/>
  <c r="N1249" i="11" s="1"/>
  <c r="O1249" i="11" s="1"/>
  <c r="P1249" i="11" l="1"/>
  <c r="D1250" i="11" s="1"/>
  <c r="C1250" i="11"/>
  <c r="E1250" i="11" l="1"/>
  <c r="B1250" i="11"/>
  <c r="F1250" i="11"/>
  <c r="I1250" i="11"/>
  <c r="J1250" i="11" l="1"/>
  <c r="Q1250" i="11"/>
  <c r="G1250" i="11"/>
  <c r="H1250" i="11"/>
  <c r="L1250" i="11" l="1"/>
  <c r="M1250" i="11" s="1"/>
  <c r="N1250" i="11" s="1"/>
  <c r="O1250" i="11" s="1"/>
  <c r="P1250" i="11" l="1"/>
  <c r="D1251" i="11" s="1"/>
  <c r="C1251" i="11"/>
  <c r="E1251" i="11" l="1"/>
  <c r="B1251" i="11"/>
  <c r="F1251" i="11"/>
  <c r="I1251" i="11"/>
  <c r="Q1251" i="11" l="1"/>
  <c r="J1251" i="11"/>
  <c r="G1251" i="11"/>
  <c r="H1251" i="11"/>
  <c r="L1251" i="11" l="1"/>
  <c r="M1251" i="11" s="1"/>
  <c r="N1251" i="11" s="1"/>
  <c r="O1251" i="11" s="1"/>
  <c r="P1251" i="11" l="1"/>
  <c r="D1252" i="11" s="1"/>
  <c r="C1252" i="11"/>
  <c r="E1252" i="11" l="1"/>
  <c r="B1252" i="11"/>
  <c r="F1252" i="11"/>
  <c r="I1252" i="11"/>
  <c r="J1252" i="11" l="1"/>
  <c r="Q1252" i="11"/>
  <c r="G1252" i="11"/>
  <c r="H1252" i="11"/>
  <c r="L1252" i="11" l="1"/>
  <c r="M1252" i="11" s="1"/>
  <c r="N1252" i="11" s="1"/>
  <c r="O1252" i="11" s="1"/>
  <c r="P1252" i="11" l="1"/>
  <c r="D1253" i="11" s="1"/>
  <c r="C1253" i="11"/>
  <c r="E1253" i="11" l="1"/>
  <c r="B1253" i="11"/>
  <c r="F1253" i="11"/>
  <c r="I1253" i="11"/>
  <c r="J1253" i="11" l="1"/>
  <c r="Q1253" i="11"/>
  <c r="G1253" i="11"/>
  <c r="H1253" i="11"/>
  <c r="L1253" i="11" l="1"/>
  <c r="M1253" i="11" s="1"/>
  <c r="N1253" i="11" s="1"/>
  <c r="O1253" i="11" s="1"/>
  <c r="P1253" i="11" l="1"/>
  <c r="D1254" i="11" s="1"/>
  <c r="C1254" i="11"/>
  <c r="B1254" i="11" l="1"/>
  <c r="E1254" i="11"/>
  <c r="F1254" i="11"/>
  <c r="I1254" i="11"/>
  <c r="J1254" i="11" l="1"/>
  <c r="Q1254" i="11"/>
  <c r="G1254" i="11"/>
  <c r="H1254" i="11"/>
  <c r="L1254" i="11" l="1"/>
  <c r="M1254" i="11" s="1"/>
  <c r="N1254" i="11" s="1"/>
  <c r="O1254" i="11" s="1"/>
  <c r="P1254" i="11" l="1"/>
  <c r="D1255" i="11" s="1"/>
  <c r="C1255" i="11"/>
  <c r="I1255" i="11"/>
  <c r="Q1255" i="11" l="1"/>
  <c r="J1255" i="11"/>
  <c r="E1255" i="11"/>
  <c r="B1255" i="11"/>
  <c r="F1256" i="11"/>
  <c r="I1256" i="11"/>
  <c r="H1256" i="11"/>
  <c r="F1255" i="11"/>
  <c r="G1255" i="11" l="1"/>
  <c r="L1256" i="11"/>
  <c r="M1256" i="11" s="1"/>
  <c r="N1256" i="11" s="1"/>
  <c r="O1256" i="11" s="1"/>
  <c r="P1256" i="11" s="1"/>
  <c r="J1256" i="11"/>
  <c r="Q1256" i="11"/>
  <c r="G1256" i="11"/>
  <c r="H1255" i="11"/>
  <c r="F1257" i="11"/>
  <c r="I1257" i="11"/>
  <c r="H1257" i="11"/>
  <c r="L1257" i="11" l="1"/>
  <c r="Q1257" i="11"/>
  <c r="J1257" i="11"/>
  <c r="G1257" i="11"/>
  <c r="L1255" i="11"/>
  <c r="M1255" i="11" s="1"/>
  <c r="N1255" i="11" s="1"/>
  <c r="O1255" i="11" s="1"/>
  <c r="F1258" i="11"/>
  <c r="I1258" i="11"/>
  <c r="H1258" i="11"/>
  <c r="L1258" i="11" l="1"/>
  <c r="M1258" i="11" s="1"/>
  <c r="N1258" i="11" s="1"/>
  <c r="O1258" i="11" s="1"/>
  <c r="P1258" i="11" s="1"/>
  <c r="J1258" i="11"/>
  <c r="Q1258" i="11"/>
  <c r="G1258" i="11"/>
  <c r="P1255" i="11"/>
  <c r="D1256" i="11" s="1"/>
  <c r="D1257" i="11" s="1"/>
  <c r="C1256" i="11"/>
  <c r="M1257" i="11"/>
  <c r="N1257" i="11" s="1"/>
  <c r="O1257" i="11" s="1"/>
  <c r="P1257" i="11" s="1"/>
  <c r="F1259" i="11"/>
  <c r="I1259" i="11"/>
  <c r="H1259" i="11"/>
  <c r="L1259" i="11" l="1"/>
  <c r="J1259" i="11"/>
  <c r="Q1259" i="11"/>
  <c r="G1259" i="11"/>
  <c r="D1258" i="11"/>
  <c r="D1259" i="11" s="1"/>
  <c r="E1256" i="11"/>
  <c r="B1256" i="11"/>
  <c r="C1257" i="11"/>
  <c r="F1260" i="11"/>
  <c r="I1260" i="11"/>
  <c r="H1260" i="11"/>
  <c r="L1260" i="11" l="1"/>
  <c r="J1260" i="11"/>
  <c r="Q1260" i="11"/>
  <c r="G1260" i="11"/>
  <c r="B1257" i="11"/>
  <c r="C1258" i="11"/>
  <c r="E1257" i="11"/>
  <c r="M1259" i="11"/>
  <c r="N1259" i="11" s="1"/>
  <c r="O1259" i="11" s="1"/>
  <c r="P1259" i="11" s="1"/>
  <c r="D1260" i="11" s="1"/>
  <c r="F1261" i="11"/>
  <c r="I1261" i="11"/>
  <c r="H1261" i="11"/>
  <c r="L1261" i="11" l="1"/>
  <c r="J1261" i="11"/>
  <c r="Q1261" i="11"/>
  <c r="G1261" i="11"/>
  <c r="C1259" i="11"/>
  <c r="B1258" i="11"/>
  <c r="E1258" i="11"/>
  <c r="M1260" i="11"/>
  <c r="N1260" i="11" s="1"/>
  <c r="O1260" i="11" s="1"/>
  <c r="P1260" i="11" s="1"/>
  <c r="D1261" i="11" s="1"/>
  <c r="F1262" i="11"/>
  <c r="I1262" i="11"/>
  <c r="H1262" i="11"/>
  <c r="L1262" i="11" l="1"/>
  <c r="Q1262" i="11"/>
  <c r="J1262" i="11"/>
  <c r="G1262" i="11"/>
  <c r="E1259" i="11"/>
  <c r="C1260" i="11"/>
  <c r="B1259" i="11"/>
  <c r="M1261" i="11"/>
  <c r="N1261" i="11" s="1"/>
  <c r="O1261" i="11" s="1"/>
  <c r="P1261" i="11" s="1"/>
  <c r="D1262" i="11" s="1"/>
  <c r="H1263" i="11"/>
  <c r="I1263" i="11"/>
  <c r="F1263" i="11"/>
  <c r="G1263" i="11" l="1"/>
  <c r="Q1263" i="11"/>
  <c r="J1263" i="11"/>
  <c r="L1263" i="11"/>
  <c r="M1263" i="11" s="1"/>
  <c r="N1263" i="11" s="1"/>
  <c r="O1263" i="11" s="1"/>
  <c r="P1263" i="11" s="1"/>
  <c r="E1260" i="11"/>
  <c r="B1260" i="11"/>
  <c r="C1261" i="11"/>
  <c r="M1262" i="11"/>
  <c r="N1262" i="11" s="1"/>
  <c r="O1262" i="11" s="1"/>
  <c r="P1262" i="11" s="1"/>
  <c r="D1263" i="11" s="1"/>
  <c r="H1264" i="11"/>
  <c r="I1264" i="11"/>
  <c r="F1264" i="11"/>
  <c r="G1264" i="11" l="1"/>
  <c r="J1264" i="11"/>
  <c r="Q1264" i="11"/>
  <c r="L1264" i="11"/>
  <c r="M1264" i="11" s="1"/>
  <c r="N1264" i="11" s="1"/>
  <c r="O1264" i="11" s="1"/>
  <c r="P1264" i="11" s="1"/>
  <c r="D1265" i="11" s="1"/>
  <c r="D1264" i="11"/>
  <c r="E1261" i="11"/>
  <c r="B1261" i="11"/>
  <c r="C1262" i="11"/>
  <c r="H1265" i="11"/>
  <c r="I1265" i="11"/>
  <c r="F1265" i="11"/>
  <c r="G1265" i="11" l="1"/>
  <c r="Q1265" i="11"/>
  <c r="J1265" i="11"/>
  <c r="L1265" i="11"/>
  <c r="M1265" i="11" s="1"/>
  <c r="N1265" i="11" s="1"/>
  <c r="O1265" i="11" s="1"/>
  <c r="P1265" i="11" s="1"/>
  <c r="D1266" i="11" s="1"/>
  <c r="E1262" i="11"/>
  <c r="C1263" i="11"/>
  <c r="B1262" i="11"/>
  <c r="H1266" i="11"/>
  <c r="I1266" i="11"/>
  <c r="F1266" i="11"/>
  <c r="G1266" i="11" l="1"/>
  <c r="J1266" i="11"/>
  <c r="Q1266" i="11"/>
  <c r="L1266" i="11"/>
  <c r="M1266" i="11" s="1"/>
  <c r="N1266" i="11" s="1"/>
  <c r="O1266" i="11" s="1"/>
  <c r="P1266" i="11" s="1"/>
  <c r="D1267" i="11" s="1"/>
  <c r="C1264" i="11"/>
  <c r="E1263" i="11"/>
  <c r="B1263" i="11"/>
  <c r="H1267" i="11"/>
  <c r="I1267" i="11"/>
  <c r="F1267" i="11"/>
  <c r="G1267" i="11" l="1"/>
  <c r="J1267" i="11"/>
  <c r="Q1267" i="11"/>
  <c r="L1267" i="11"/>
  <c r="M1267" i="11" s="1"/>
  <c r="N1267" i="11" s="1"/>
  <c r="O1267" i="11" s="1"/>
  <c r="P1267" i="11" s="1"/>
  <c r="D1268" i="11" s="1"/>
  <c r="E1264" i="11"/>
  <c r="B1264" i="11"/>
  <c r="C1265" i="11"/>
  <c r="H1268" i="11"/>
  <c r="I1268" i="11"/>
  <c r="F1268" i="11"/>
  <c r="G1268" i="11" l="1"/>
  <c r="J1268" i="11"/>
  <c r="Q1268" i="11"/>
  <c r="L1268" i="11"/>
  <c r="M1268" i="11" s="1"/>
  <c r="N1268" i="11" s="1"/>
  <c r="O1268" i="11" s="1"/>
  <c r="P1268" i="11" s="1"/>
  <c r="D1269" i="11" s="1"/>
  <c r="B1265" i="11"/>
  <c r="E1265" i="11"/>
  <c r="C1266" i="11"/>
  <c r="H1269" i="11"/>
  <c r="I1269" i="11"/>
  <c r="F1269" i="11"/>
  <c r="G1269" i="11" l="1"/>
  <c r="Q1269" i="11"/>
  <c r="J1269" i="11"/>
  <c r="L1269" i="11"/>
  <c r="M1269" i="11" s="1"/>
  <c r="N1269" i="11" s="1"/>
  <c r="O1269" i="11" s="1"/>
  <c r="P1269" i="11" s="1"/>
  <c r="D1270" i="11" s="1"/>
  <c r="B1266" i="11"/>
  <c r="E1266" i="11"/>
  <c r="C1267" i="11"/>
  <c r="H1270" i="11"/>
  <c r="I1270" i="11"/>
  <c r="F1270" i="11"/>
  <c r="G1270" i="11" l="1"/>
  <c r="Q1270" i="11"/>
  <c r="J1270" i="11"/>
  <c r="L1270" i="11"/>
  <c r="M1270" i="11" s="1"/>
  <c r="N1270" i="11" s="1"/>
  <c r="O1270" i="11" s="1"/>
  <c r="P1270" i="11" s="1"/>
  <c r="D1271" i="11" s="1"/>
  <c r="E1267" i="11"/>
  <c r="B1267" i="11"/>
  <c r="C1268" i="11"/>
  <c r="H1271" i="11"/>
  <c r="I1271" i="11"/>
  <c r="F1271" i="11"/>
  <c r="G1271" i="11" l="1"/>
  <c r="J1271" i="11"/>
  <c r="Q1271" i="11"/>
  <c r="L1271" i="11"/>
  <c r="M1271" i="11" s="1"/>
  <c r="N1271" i="11" s="1"/>
  <c r="O1271" i="11" s="1"/>
  <c r="P1271" i="11" s="1"/>
  <c r="D1272" i="11" s="1"/>
  <c r="B1268" i="11"/>
  <c r="E1268" i="11"/>
  <c r="C1269" i="11"/>
  <c r="H1272" i="11"/>
  <c r="I1272" i="11"/>
  <c r="F1272" i="11"/>
  <c r="G1272" i="11" l="1"/>
  <c r="J1272" i="11"/>
  <c r="Q1272" i="11"/>
  <c r="L1272" i="11"/>
  <c r="M1272" i="11" s="1"/>
  <c r="N1272" i="11" s="1"/>
  <c r="O1272" i="11" s="1"/>
  <c r="P1272" i="11" s="1"/>
  <c r="D1273" i="11" s="1"/>
  <c r="B1269" i="11"/>
  <c r="E1269" i="11"/>
  <c r="C1270" i="11"/>
  <c r="H1273" i="11"/>
  <c r="I1273" i="11"/>
  <c r="F1273" i="11"/>
  <c r="G1273" i="11" l="1"/>
  <c r="J1273" i="11"/>
  <c r="Q1273" i="11"/>
  <c r="L1273" i="11"/>
  <c r="M1273" i="11" s="1"/>
  <c r="N1273" i="11" s="1"/>
  <c r="O1273" i="11" s="1"/>
  <c r="P1273" i="11" s="1"/>
  <c r="D1274" i="11" s="1"/>
  <c r="B1270" i="11"/>
  <c r="E1270" i="11"/>
  <c r="C1271" i="11"/>
  <c r="H1274" i="11"/>
  <c r="I1274" i="11"/>
  <c r="F1274" i="11"/>
  <c r="G1274" i="11" l="1"/>
  <c r="J1274" i="11"/>
  <c r="Q1274" i="11"/>
  <c r="L1274" i="11"/>
  <c r="M1274" i="11" s="1"/>
  <c r="N1274" i="11" s="1"/>
  <c r="O1274" i="11" s="1"/>
  <c r="P1274" i="11" s="1"/>
  <c r="D1275" i="11" s="1"/>
  <c r="E1271" i="11"/>
  <c r="B1271" i="11"/>
  <c r="C1272" i="11"/>
  <c r="H1275" i="11"/>
  <c r="I1275" i="11"/>
  <c r="F1275" i="11"/>
  <c r="G1275" i="11" l="1"/>
  <c r="Q1275" i="11"/>
  <c r="J1275" i="11"/>
  <c r="L1275" i="11"/>
  <c r="M1275" i="11" s="1"/>
  <c r="N1275" i="11" s="1"/>
  <c r="O1275" i="11" s="1"/>
  <c r="P1275" i="11" s="1"/>
  <c r="D1276" i="11" s="1"/>
  <c r="E1272" i="11"/>
  <c r="B1272" i="11"/>
  <c r="C1273" i="11"/>
  <c r="H1276" i="11"/>
  <c r="I1276" i="11"/>
  <c r="F1276" i="11"/>
  <c r="G1276" i="11" l="1"/>
  <c r="Q1276" i="11"/>
  <c r="J1276" i="11"/>
  <c r="L1276" i="11"/>
  <c r="M1276" i="11" s="1"/>
  <c r="N1276" i="11" s="1"/>
  <c r="O1276" i="11" s="1"/>
  <c r="P1276" i="11" s="1"/>
  <c r="D1277" i="11" s="1"/>
  <c r="B1273" i="11"/>
  <c r="E1273" i="11"/>
  <c r="C1274" i="11"/>
  <c r="H1277" i="11"/>
  <c r="I1277" i="11"/>
  <c r="F1277" i="11"/>
  <c r="G1277" i="11" l="1"/>
  <c r="J1277" i="11"/>
  <c r="Q1277" i="11"/>
  <c r="L1277" i="11"/>
  <c r="M1277" i="11" s="1"/>
  <c r="N1277" i="11" s="1"/>
  <c r="O1277" i="11" s="1"/>
  <c r="P1277" i="11" s="1"/>
  <c r="D1278" i="11" s="1"/>
  <c r="E1274" i="11"/>
  <c r="B1274" i="11"/>
  <c r="C1275" i="11"/>
  <c r="H1278" i="11"/>
  <c r="I1278" i="11"/>
  <c r="F1278" i="11"/>
  <c r="G1278" i="11" l="1"/>
  <c r="Q1278" i="11"/>
  <c r="J1278" i="11"/>
  <c r="L1278" i="11"/>
  <c r="M1278" i="11" s="1"/>
  <c r="N1278" i="11" s="1"/>
  <c r="O1278" i="11" s="1"/>
  <c r="P1278" i="11" s="1"/>
  <c r="D1279" i="11" s="1"/>
  <c r="E1275" i="11"/>
  <c r="B1275" i="11"/>
  <c r="C1276" i="11"/>
  <c r="H1279" i="11"/>
  <c r="I1279" i="11"/>
  <c r="F1279" i="11"/>
  <c r="G1279" i="11" l="1"/>
  <c r="Q1279" i="11"/>
  <c r="J1279" i="11"/>
  <c r="L1279" i="11"/>
  <c r="M1279" i="11" s="1"/>
  <c r="N1279" i="11" s="1"/>
  <c r="O1279" i="11" s="1"/>
  <c r="P1279" i="11" s="1"/>
  <c r="D1280" i="11" s="1"/>
  <c r="E1276" i="11"/>
  <c r="B1276" i="11"/>
  <c r="C1277" i="11"/>
  <c r="F1280" i="11"/>
  <c r="I1280" i="11"/>
  <c r="B1277" i="11" l="1"/>
  <c r="E1277" i="11"/>
  <c r="C1278" i="11"/>
  <c r="J1280" i="11"/>
  <c r="Q1280" i="11"/>
  <c r="G1280" i="11"/>
  <c r="H1280" i="11"/>
  <c r="E1278" i="11" l="1"/>
  <c r="B1278" i="11"/>
  <c r="C1279" i="11"/>
  <c r="L1280" i="11"/>
  <c r="M1280" i="11" s="1"/>
  <c r="N1280" i="11" s="1"/>
  <c r="O1280" i="11" s="1"/>
  <c r="B1279" i="11" l="1"/>
  <c r="E1279" i="11"/>
  <c r="C1280" i="11"/>
  <c r="P1280" i="11"/>
  <c r="D1281" i="11" s="1"/>
  <c r="C1281" i="11"/>
  <c r="B1280" i="11" l="1"/>
  <c r="E1280" i="11"/>
  <c r="E1281" i="11"/>
  <c r="B1281" i="11"/>
  <c r="F1281" i="11"/>
  <c r="I1281" i="11"/>
  <c r="J1281" i="11" l="1"/>
  <c r="Q1281" i="11"/>
  <c r="G1281" i="11"/>
  <c r="H1281" i="11"/>
  <c r="L1281" i="11" l="1"/>
  <c r="M1281" i="11" s="1"/>
  <c r="N1281" i="11" s="1"/>
  <c r="O1281" i="11" s="1"/>
  <c r="P1281" i="11" l="1"/>
  <c r="D1282" i="11" s="1"/>
  <c r="C1282" i="11"/>
  <c r="E1282" i="11" l="1"/>
  <c r="B1282" i="11"/>
  <c r="F1282" i="11"/>
  <c r="I1282" i="11"/>
  <c r="J1282" i="11" l="1"/>
  <c r="Q1282" i="11"/>
  <c r="G1282" i="11"/>
  <c r="H1282" i="11"/>
  <c r="L1282" i="11" l="1"/>
  <c r="M1282" i="11" s="1"/>
  <c r="N1282" i="11" s="1"/>
  <c r="O1282" i="11" s="1"/>
  <c r="P1282" i="11" l="1"/>
  <c r="D1283" i="11" s="1"/>
  <c r="C1283" i="11"/>
  <c r="B1283" i="11" l="1"/>
  <c r="E1283" i="11"/>
  <c r="F1283" i="11"/>
  <c r="I1283" i="11"/>
  <c r="Q1283" i="11" l="1"/>
  <c r="J1283" i="11"/>
  <c r="G1283" i="11"/>
  <c r="H1283" i="11"/>
  <c r="L1283" i="11" l="1"/>
  <c r="M1283" i="11" s="1"/>
  <c r="N1283" i="11" s="1"/>
  <c r="O1283" i="11" s="1"/>
  <c r="P1283" i="11" l="1"/>
  <c r="D1284" i="11" s="1"/>
  <c r="C1284" i="11"/>
  <c r="B1284" i="11" l="1"/>
  <c r="E1284" i="11"/>
  <c r="F1284" i="11"/>
  <c r="I1284" i="11"/>
  <c r="J1284" i="11" l="1"/>
  <c r="Q1284" i="11"/>
  <c r="G1284" i="11"/>
  <c r="H1284" i="11"/>
  <c r="L1284" i="11" l="1"/>
  <c r="M1284" i="11" s="1"/>
  <c r="N1284" i="11" s="1"/>
  <c r="O1284" i="11" s="1"/>
  <c r="P1284" i="11" l="1"/>
  <c r="D1285" i="11" s="1"/>
  <c r="C1285" i="11"/>
  <c r="E1285" i="11" l="1"/>
  <c r="B1285" i="11"/>
  <c r="F1285" i="11"/>
  <c r="I1285" i="11"/>
  <c r="Q1285" i="11" l="1"/>
  <c r="J1285" i="11"/>
  <c r="G1285" i="11"/>
  <c r="H1285" i="11"/>
  <c r="L1285" i="11" l="1"/>
  <c r="M1285" i="11" s="1"/>
  <c r="N1285" i="11" s="1"/>
  <c r="O1285" i="11" s="1"/>
  <c r="P1285" i="11" l="1"/>
  <c r="D1286" i="11" s="1"/>
  <c r="C1286" i="11"/>
  <c r="E1286" i="11" l="1"/>
  <c r="B1286" i="11"/>
  <c r="F1286" i="11"/>
  <c r="I1286" i="11"/>
  <c r="J1286" i="11" l="1"/>
  <c r="Q1286" i="11"/>
  <c r="G1286" i="11"/>
  <c r="H1286" i="11"/>
  <c r="L1286" i="11" l="1"/>
  <c r="M1286" i="11" s="1"/>
  <c r="N1286" i="11" s="1"/>
  <c r="O1286" i="11" s="1"/>
  <c r="P1286" i="11" l="1"/>
  <c r="D1287" i="11" s="1"/>
  <c r="C1287" i="11"/>
  <c r="B1287" i="11" l="1"/>
  <c r="E1287" i="11"/>
  <c r="F1287" i="11"/>
  <c r="I1287" i="11"/>
  <c r="Q1287" i="11" l="1"/>
  <c r="J1287" i="11"/>
  <c r="G1287" i="11"/>
  <c r="H1287" i="11"/>
  <c r="L1287" i="11" l="1"/>
  <c r="M1287" i="11" s="1"/>
  <c r="N1287" i="11" s="1"/>
  <c r="O1287" i="11" s="1"/>
  <c r="P1287" i="11" l="1"/>
  <c r="D1288" i="11" s="1"/>
  <c r="C1288" i="11"/>
  <c r="B1288" i="11" l="1"/>
  <c r="E1288" i="11"/>
  <c r="F1288" i="11"/>
  <c r="I1288" i="11"/>
  <c r="Q1288" i="11" l="1"/>
  <c r="J1288" i="11"/>
  <c r="G1288" i="11"/>
  <c r="H1288" i="11"/>
  <c r="L1288" i="11" l="1"/>
  <c r="M1288" i="11" s="1"/>
  <c r="N1288" i="11" s="1"/>
  <c r="O1288" i="11" s="1"/>
  <c r="P1288" i="11" l="1"/>
  <c r="D1289" i="11" s="1"/>
  <c r="C1289" i="11"/>
  <c r="B1289" i="11" l="1"/>
  <c r="E1289" i="11"/>
  <c r="F1289" i="11"/>
  <c r="I1289" i="11"/>
  <c r="J1289" i="11" l="1"/>
  <c r="Q1289" i="11"/>
  <c r="G1289" i="11"/>
  <c r="H1289" i="11"/>
  <c r="L1289" i="11" l="1"/>
  <c r="M1289" i="11" s="1"/>
  <c r="N1289" i="11" s="1"/>
  <c r="O1289" i="11" s="1"/>
  <c r="P1289" i="11" l="1"/>
  <c r="D1290" i="11" s="1"/>
  <c r="C1290" i="11"/>
  <c r="B1290" i="11" l="1"/>
  <c r="E1290" i="11"/>
  <c r="F1290" i="11"/>
  <c r="I1290" i="11"/>
  <c r="J1290" i="11" l="1"/>
  <c r="Q1290" i="11"/>
  <c r="G1290" i="11"/>
  <c r="H1290" i="11"/>
  <c r="L1290" i="11" l="1"/>
  <c r="M1290" i="11" s="1"/>
  <c r="N1290" i="11" s="1"/>
  <c r="O1290" i="11" s="1"/>
  <c r="P1290" i="11" l="1"/>
  <c r="D1291" i="11" s="1"/>
  <c r="C1291" i="11"/>
  <c r="B1291" i="11" l="1"/>
  <c r="E1291" i="11"/>
  <c r="F1291" i="11"/>
  <c r="I1291" i="11"/>
  <c r="J1291" i="11" l="1"/>
  <c r="Q1291" i="11"/>
  <c r="G1291" i="11"/>
  <c r="H1291" i="11"/>
  <c r="L1291" i="11" l="1"/>
  <c r="M1291" i="11" s="1"/>
  <c r="N1291" i="11" s="1"/>
  <c r="O1291" i="11" s="1"/>
  <c r="P1291" i="11" l="1"/>
  <c r="D1292" i="11" s="1"/>
  <c r="C1292" i="11"/>
  <c r="B1292" i="11" l="1"/>
  <c r="E1292" i="11"/>
  <c r="F1292" i="11"/>
  <c r="I1292" i="11"/>
  <c r="Q1292" i="11" l="1"/>
  <c r="J1292" i="11"/>
  <c r="G1292" i="11"/>
  <c r="H1292" i="11"/>
  <c r="L1292" i="11" l="1"/>
  <c r="M1292" i="11" s="1"/>
  <c r="N1292" i="11" s="1"/>
  <c r="O1292" i="11" s="1"/>
  <c r="P1292" i="11" l="1"/>
  <c r="D1293" i="11" s="1"/>
  <c r="C1293" i="11"/>
  <c r="B1293" i="11" l="1"/>
  <c r="E1293" i="11"/>
  <c r="F1293" i="11"/>
  <c r="I1293" i="11"/>
  <c r="J1293" i="11" l="1"/>
  <c r="Q1293" i="11"/>
  <c r="G1293" i="11"/>
  <c r="H1293" i="11"/>
  <c r="L1293" i="11" l="1"/>
  <c r="M1293" i="11" s="1"/>
  <c r="N1293" i="11" s="1"/>
  <c r="O1293" i="11" s="1"/>
  <c r="P1293" i="11" l="1"/>
  <c r="D1294" i="11" s="1"/>
  <c r="C1294" i="11"/>
  <c r="B1294" i="11" l="1"/>
  <c r="E1294" i="11"/>
  <c r="F1294" i="11"/>
  <c r="I1294" i="11"/>
  <c r="Q1294" i="11" l="1"/>
  <c r="J1294" i="11"/>
  <c r="G1294" i="11"/>
  <c r="H1294" i="11"/>
  <c r="L1294" i="11" l="1"/>
  <c r="M1294" i="11"/>
  <c r="N1294" i="11" s="1"/>
  <c r="O1294" i="11" s="1"/>
  <c r="P1294" i="11" l="1"/>
  <c r="D1295" i="11" s="1"/>
  <c r="C1295" i="11"/>
  <c r="E1295" i="11" l="1"/>
  <c r="B1295" i="11"/>
  <c r="F1295" i="11"/>
  <c r="I1295" i="11"/>
  <c r="Q1295" i="11" l="1"/>
  <c r="J1295" i="11"/>
  <c r="G1295" i="11"/>
  <c r="H1295" i="11"/>
  <c r="L1295" i="11" l="1"/>
  <c r="M1295" i="11" s="1"/>
  <c r="N1295" i="11" s="1"/>
  <c r="O1295" i="11" s="1"/>
  <c r="P1295" i="11" l="1"/>
  <c r="D1296" i="11" s="1"/>
  <c r="C1296" i="11"/>
  <c r="B1296" i="11" l="1"/>
  <c r="E1296" i="11"/>
  <c r="F1296" i="11"/>
  <c r="I1296" i="11"/>
  <c r="Q1296" i="11" l="1"/>
  <c r="J1296" i="11"/>
  <c r="G1296" i="11"/>
  <c r="H1296" i="11"/>
  <c r="L1296" i="11" l="1"/>
  <c r="M1296" i="11" s="1"/>
  <c r="N1296" i="11" s="1"/>
  <c r="O1296" i="11" s="1"/>
  <c r="P1296" i="11" l="1"/>
  <c r="D1297" i="11" s="1"/>
  <c r="C1297" i="11"/>
  <c r="E1297" i="11" l="1"/>
  <c r="B1297" i="11"/>
  <c r="F1297" i="11"/>
  <c r="I1297" i="11"/>
  <c r="J1297" i="11" l="1"/>
  <c r="Q1297" i="11"/>
  <c r="G1297" i="11"/>
  <c r="H1297" i="11"/>
  <c r="L1297" i="11" l="1"/>
  <c r="M1297" i="11" s="1"/>
  <c r="N1297" i="11" s="1"/>
  <c r="O1297" i="11" s="1"/>
  <c r="P1297" i="11" l="1"/>
  <c r="D1298" i="11" s="1"/>
  <c r="C1298" i="11"/>
  <c r="B1298" i="11" l="1"/>
  <c r="E1298" i="11"/>
  <c r="F1298" i="11"/>
  <c r="I1298" i="11"/>
  <c r="J1298" i="11" l="1"/>
  <c r="Q1298" i="11"/>
  <c r="G1298" i="11"/>
  <c r="H1298" i="11"/>
  <c r="L1298" i="11" l="1"/>
  <c r="M1298" i="11" s="1"/>
  <c r="N1298" i="11" s="1"/>
  <c r="O1298" i="11" s="1"/>
  <c r="P1298" i="11" l="1"/>
  <c r="D1299" i="11" s="1"/>
  <c r="C1299" i="11"/>
  <c r="B1299" i="11" l="1"/>
  <c r="E1299" i="11"/>
  <c r="F1299" i="11"/>
  <c r="I1299" i="11"/>
  <c r="Q1299" i="11" l="1"/>
  <c r="J1299" i="11"/>
  <c r="G1299" i="11"/>
  <c r="H1299" i="11"/>
  <c r="L1299" i="11" l="1"/>
  <c r="M1299" i="11" s="1"/>
  <c r="N1299" i="11" s="1"/>
  <c r="O1299" i="11" s="1"/>
  <c r="P1299" i="11" l="1"/>
  <c r="D1300" i="11" s="1"/>
  <c r="C1300" i="11"/>
  <c r="B1300" i="11" l="1"/>
  <c r="E1300" i="11"/>
  <c r="F1300" i="11"/>
  <c r="I1300" i="11"/>
  <c r="J1300" i="11" l="1"/>
  <c r="Q1300" i="11"/>
  <c r="G1300" i="11"/>
  <c r="H1300" i="11"/>
  <c r="L1300" i="11" l="1"/>
  <c r="M1300" i="11" s="1"/>
  <c r="N1300" i="11" s="1"/>
  <c r="O1300" i="11" s="1"/>
  <c r="P1300" i="11" l="1"/>
  <c r="D1301" i="11" s="1"/>
  <c r="C1301" i="11"/>
  <c r="B1301" i="11" l="1"/>
  <c r="E1301" i="11"/>
  <c r="F1301" i="11"/>
  <c r="I1301" i="11"/>
  <c r="J1301" i="11" l="1"/>
  <c r="Q1301" i="11"/>
  <c r="G1301" i="11"/>
  <c r="H1301" i="11"/>
  <c r="L1301" i="11" l="1"/>
  <c r="M1301" i="11" s="1"/>
  <c r="N1301" i="11" s="1"/>
  <c r="O1301" i="11" s="1"/>
  <c r="P1301" i="11" l="1"/>
  <c r="D1302" i="11" s="1"/>
  <c r="C1302" i="11"/>
  <c r="B1302" i="11" l="1"/>
  <c r="E1302" i="11"/>
  <c r="F1302" i="11"/>
  <c r="I1302" i="11"/>
  <c r="J1302" i="11" l="1"/>
  <c r="Q1302" i="11"/>
  <c r="G1302" i="11"/>
  <c r="H1302" i="11"/>
  <c r="L1302" i="11" l="1"/>
  <c r="M1302" i="11" s="1"/>
  <c r="N1302" i="11" s="1"/>
  <c r="O1302" i="11" s="1"/>
  <c r="P1302" i="11" l="1"/>
  <c r="D1303" i="11" s="1"/>
  <c r="C1303" i="11"/>
  <c r="E1303" i="11" l="1"/>
  <c r="B1303" i="11"/>
  <c r="F1303" i="11"/>
  <c r="I1303" i="11"/>
  <c r="J1303" i="11" l="1"/>
  <c r="Q1303" i="11"/>
  <c r="G1303" i="11"/>
  <c r="H1303" i="11"/>
  <c r="L1303" i="11" l="1"/>
  <c r="M1303" i="11" s="1"/>
  <c r="N1303" i="11" s="1"/>
  <c r="O1303" i="11" s="1"/>
  <c r="P1303" i="11" l="1"/>
  <c r="D1304" i="11" s="1"/>
  <c r="C1304" i="11"/>
  <c r="B1304" i="11" l="1"/>
  <c r="E1304" i="11"/>
  <c r="F1304" i="11"/>
  <c r="I1304" i="11"/>
  <c r="Q1304" i="11" l="1"/>
  <c r="J1304" i="11"/>
  <c r="G1304" i="11"/>
  <c r="H1304" i="11"/>
  <c r="L1304" i="11" l="1"/>
  <c r="M1304" i="11" s="1"/>
  <c r="N1304" i="11" s="1"/>
  <c r="O1304" i="11" s="1"/>
  <c r="P1304" i="11" l="1"/>
  <c r="D1305" i="11" s="1"/>
  <c r="C1305" i="11"/>
  <c r="B1305" i="11" l="1"/>
  <c r="E1305" i="11"/>
  <c r="F1305" i="11"/>
  <c r="I1305" i="11"/>
  <c r="Q1305" i="11" l="1"/>
  <c r="J1305" i="11"/>
  <c r="G1305" i="11"/>
  <c r="H1305" i="11"/>
  <c r="L1305" i="11" l="1"/>
  <c r="M1305" i="11" s="1"/>
  <c r="N1305" i="11" s="1"/>
  <c r="O1305" i="11" s="1"/>
  <c r="P1305" i="11" l="1"/>
  <c r="D1306" i="11" s="1"/>
  <c r="C1306" i="11"/>
  <c r="B1306" i="11" l="1"/>
  <c r="E1306" i="11"/>
  <c r="F1306" i="11"/>
  <c r="I1306" i="11"/>
  <c r="J1306" i="11" l="1"/>
  <c r="Q1306" i="11"/>
  <c r="G1306" i="11"/>
  <c r="H1306" i="11"/>
  <c r="L1306" i="11" l="1"/>
  <c r="M1306" i="11" s="1"/>
  <c r="N1306" i="11" s="1"/>
  <c r="O1306" i="11" s="1"/>
  <c r="P1306" i="11" l="1"/>
  <c r="D1307" i="11" s="1"/>
  <c r="C1307" i="11"/>
  <c r="E1307" i="11" l="1"/>
  <c r="B1307" i="11"/>
  <c r="F1307" i="11"/>
  <c r="I1307" i="11"/>
  <c r="J1307" i="11" l="1"/>
  <c r="Q1307" i="11"/>
  <c r="G1307" i="11"/>
  <c r="H1307" i="11"/>
  <c r="L1307" i="11" l="1"/>
  <c r="M1307" i="11" s="1"/>
  <c r="N1307" i="11" s="1"/>
  <c r="O1307" i="11" s="1"/>
  <c r="P1307" i="11" l="1"/>
  <c r="D1308" i="11" s="1"/>
  <c r="C1308" i="11"/>
  <c r="B1308" i="11" l="1"/>
  <c r="E1308" i="11"/>
  <c r="F1308" i="11"/>
  <c r="I1308" i="11"/>
  <c r="J1308" i="11" l="1"/>
  <c r="Q1308" i="11"/>
  <c r="G1308" i="11"/>
  <c r="H1308" i="11"/>
  <c r="L1308" i="11" l="1"/>
  <c r="M1308" i="11" s="1"/>
  <c r="N1308" i="11" s="1"/>
  <c r="O1308" i="11" s="1"/>
  <c r="P1308" i="11" l="1"/>
  <c r="D1309" i="11" s="1"/>
  <c r="C1309" i="11"/>
  <c r="B1309" i="11" l="1"/>
  <c r="E1309" i="11"/>
  <c r="F1309" i="11"/>
  <c r="I1309" i="11"/>
  <c r="Q1309" i="11" l="1"/>
  <c r="J1309" i="11"/>
  <c r="G1309" i="11"/>
  <c r="H1309" i="11"/>
  <c r="L1309" i="11" l="1"/>
  <c r="M1309" i="11" s="1"/>
  <c r="N1309" i="11" s="1"/>
  <c r="O1309" i="11" s="1"/>
  <c r="P1309" i="11" l="1"/>
  <c r="D1310" i="11" s="1"/>
  <c r="C1310" i="11"/>
  <c r="E1310" i="11" l="1"/>
  <c r="B1310" i="11"/>
  <c r="F1310" i="11"/>
  <c r="I1310" i="11"/>
  <c r="Q1310" i="11" l="1"/>
  <c r="J1310" i="11"/>
  <c r="G1310" i="11"/>
  <c r="H1310" i="11"/>
  <c r="L1310" i="11" l="1"/>
  <c r="M1310" i="11" s="1"/>
  <c r="N1310" i="11" s="1"/>
  <c r="O1310" i="11" s="1"/>
  <c r="P1310" i="11" l="1"/>
  <c r="D1311" i="11" s="1"/>
  <c r="C1311" i="11"/>
  <c r="B1311" i="11" l="1"/>
  <c r="E1311" i="11"/>
  <c r="F1311" i="11"/>
  <c r="I1311" i="11"/>
  <c r="Q1311" i="11" l="1"/>
  <c r="J1311" i="11"/>
  <c r="G1311" i="11"/>
  <c r="H1311" i="11"/>
  <c r="L1311" i="11" l="1"/>
  <c r="M1311" i="11" s="1"/>
  <c r="N1311" i="11" s="1"/>
  <c r="O1311" i="11" s="1"/>
  <c r="P1311" i="11" l="1"/>
  <c r="D1312" i="11" s="1"/>
  <c r="C1312" i="11"/>
  <c r="E1312" i="11" l="1"/>
  <c r="B1312" i="11"/>
  <c r="F1312" i="11"/>
  <c r="I1312" i="11"/>
  <c r="Q1312" i="11" l="1"/>
  <c r="J1312" i="11"/>
  <c r="G1312" i="11"/>
  <c r="H1312" i="11"/>
  <c r="L1312" i="11" l="1"/>
  <c r="M1312" i="11" s="1"/>
  <c r="N1312" i="11" s="1"/>
  <c r="O1312" i="11" s="1"/>
  <c r="P1312" i="11" l="1"/>
  <c r="D1313" i="11" s="1"/>
  <c r="C1313" i="11"/>
  <c r="B1313" i="11" l="1"/>
  <c r="E1313" i="11"/>
  <c r="F1313" i="11"/>
  <c r="I1313" i="11"/>
  <c r="J1313" i="11" l="1"/>
  <c r="Q1313" i="11"/>
  <c r="G1313" i="11"/>
  <c r="H1313" i="11"/>
  <c r="L1313" i="11" l="1"/>
  <c r="M1313" i="11"/>
  <c r="N1313" i="11" s="1"/>
  <c r="O1313" i="11" s="1"/>
  <c r="P1313" i="11" l="1"/>
  <c r="D1314" i="11" s="1"/>
  <c r="C1314" i="11"/>
  <c r="B1314" i="11" l="1"/>
  <c r="E1314" i="11"/>
  <c r="F1314" i="11"/>
  <c r="I1314" i="11"/>
  <c r="J1314" i="11" l="1"/>
  <c r="Q1314" i="11"/>
  <c r="G1314" i="11"/>
  <c r="H1314" i="11"/>
  <c r="L1314" i="11" l="1"/>
  <c r="M1314" i="11" s="1"/>
  <c r="N1314" i="11" s="1"/>
  <c r="O1314" i="11" s="1"/>
  <c r="P1314" i="11" l="1"/>
  <c r="D1315" i="11" s="1"/>
  <c r="C1315" i="11"/>
  <c r="B1315" i="11" l="1"/>
  <c r="E1315" i="11"/>
  <c r="F1315" i="11"/>
  <c r="I1315" i="11"/>
  <c r="J1315" i="11" l="1"/>
  <c r="Q1315" i="11"/>
  <c r="G1315" i="11"/>
  <c r="H1315" i="11"/>
  <c r="L1315" i="11" l="1"/>
  <c r="M1315" i="11" s="1"/>
  <c r="N1315" i="11" s="1"/>
  <c r="O1315" i="11" s="1"/>
  <c r="P1315" i="11" l="1"/>
  <c r="D1316" i="11" s="1"/>
  <c r="C1316" i="11"/>
  <c r="B1316" i="11" l="1"/>
  <c r="E1316" i="11"/>
  <c r="F1316" i="11"/>
  <c r="I1316" i="11"/>
  <c r="J1316" i="11" l="1"/>
  <c r="Q1316" i="11"/>
  <c r="G1316" i="11"/>
  <c r="H1316" i="11"/>
  <c r="L1316" i="11" l="1"/>
  <c r="M1316" i="11" s="1"/>
  <c r="N1316" i="11" s="1"/>
  <c r="O1316" i="11" s="1"/>
  <c r="P1316" i="11" l="1"/>
  <c r="D1317" i="11" s="1"/>
  <c r="C1317" i="11"/>
  <c r="B1317" i="11" l="1"/>
  <c r="E1317" i="11"/>
  <c r="F1317" i="11"/>
  <c r="I1317" i="11"/>
  <c r="Q1317" i="11" l="1"/>
  <c r="J1317" i="11"/>
  <c r="G1317" i="11"/>
  <c r="H1317" i="11"/>
  <c r="L1317" i="11" l="1"/>
  <c r="M1317" i="11" s="1"/>
  <c r="N1317" i="11" s="1"/>
  <c r="O1317" i="11" s="1"/>
  <c r="P1317" i="11" l="1"/>
  <c r="D1318" i="11" s="1"/>
  <c r="C1318" i="11"/>
  <c r="B1318" i="11" l="1"/>
  <c r="E1318" i="11"/>
  <c r="F1318" i="11"/>
  <c r="I1318" i="11"/>
  <c r="J1318" i="11" l="1"/>
  <c r="Q1318" i="11"/>
  <c r="G1318" i="11"/>
  <c r="H1318" i="11"/>
  <c r="L1318" i="11" l="1"/>
  <c r="M1318" i="11" s="1"/>
  <c r="N1318" i="11" s="1"/>
  <c r="O1318" i="11" s="1"/>
  <c r="P1318" i="11" l="1"/>
  <c r="D1319" i="11" s="1"/>
  <c r="C1319" i="11"/>
  <c r="B1319" i="11" l="1"/>
  <c r="E1319" i="11"/>
  <c r="F1319" i="11"/>
  <c r="I1319" i="11"/>
  <c r="J1319" i="11" l="1"/>
  <c r="Q1319" i="11"/>
  <c r="G1319" i="11"/>
  <c r="H1319" i="11"/>
  <c r="L1319" i="11" l="1"/>
  <c r="M1319" i="11" s="1"/>
  <c r="N1319" i="11" s="1"/>
  <c r="O1319" i="11" s="1"/>
  <c r="P1319" i="11" l="1"/>
  <c r="D1320" i="11" s="1"/>
  <c r="C1320" i="11"/>
  <c r="E1320" i="11" l="1"/>
  <c r="B1320" i="11"/>
  <c r="F1320" i="11"/>
  <c r="I1320" i="11"/>
  <c r="Q1320" i="11" l="1"/>
  <c r="J1320" i="11"/>
  <c r="G1320" i="11"/>
  <c r="H1320" i="11"/>
  <c r="L1320" i="11" l="1"/>
  <c r="M1320" i="11" s="1"/>
  <c r="N1320" i="11" s="1"/>
  <c r="O1320" i="11" s="1"/>
  <c r="P1320" i="11" l="1"/>
  <c r="D1321" i="11" s="1"/>
  <c r="C1321" i="11"/>
  <c r="B1321" i="11" l="1"/>
  <c r="E1321" i="11"/>
  <c r="F1321" i="11"/>
  <c r="I1321" i="11"/>
  <c r="Q1321" i="11" l="1"/>
  <c r="J1321" i="11"/>
  <c r="G1321" i="11"/>
  <c r="H1321" i="11"/>
  <c r="L1321" i="11" l="1"/>
  <c r="M1321" i="11" s="1"/>
  <c r="N1321" i="11" s="1"/>
  <c r="O1321" i="11" s="1"/>
  <c r="P1321" i="11" l="1"/>
  <c r="D1322" i="11" s="1"/>
  <c r="C1322" i="11"/>
  <c r="B1322" i="11" l="1"/>
  <c r="E1322" i="11"/>
  <c r="F1322" i="11"/>
  <c r="I1322" i="11"/>
  <c r="J1322" i="11" l="1"/>
  <c r="Q1322" i="11"/>
  <c r="G1322" i="11"/>
  <c r="H1322" i="11"/>
  <c r="L1322" i="11" l="1"/>
  <c r="M1322" i="11" s="1"/>
  <c r="N1322" i="11" s="1"/>
  <c r="O1322" i="11" s="1"/>
  <c r="P1322" i="11" l="1"/>
  <c r="D1323" i="11" s="1"/>
  <c r="C1323" i="11"/>
  <c r="B1323" i="11" l="1"/>
  <c r="E1323" i="11"/>
  <c r="F1323" i="11"/>
  <c r="I1323" i="11"/>
  <c r="J1323" i="11" l="1"/>
  <c r="Q1323" i="11"/>
  <c r="G1323" i="11"/>
  <c r="H1323" i="11"/>
  <c r="L1323" i="11" l="1"/>
  <c r="M1323" i="11" s="1"/>
  <c r="N1323" i="11" s="1"/>
  <c r="O1323" i="11" s="1"/>
  <c r="P1323" i="11" l="1"/>
  <c r="D1324" i="11" s="1"/>
  <c r="C1324" i="11"/>
  <c r="E1324" i="11" l="1"/>
  <c r="B1324" i="11"/>
  <c r="F1324" i="11"/>
  <c r="I1324" i="11"/>
  <c r="Q1324" i="11" l="1"/>
  <c r="J1324" i="11"/>
  <c r="G1324" i="11"/>
  <c r="H1324" i="11"/>
  <c r="L1324" i="11" l="1"/>
  <c r="M1324" i="11" s="1"/>
  <c r="N1324" i="11" s="1"/>
  <c r="O1324" i="11" s="1"/>
  <c r="P1324" i="11" l="1"/>
  <c r="D1325" i="11" s="1"/>
  <c r="C1325" i="11"/>
  <c r="E1325" i="11" l="1"/>
  <c r="B1325" i="11"/>
  <c r="F1325" i="11"/>
  <c r="I1325" i="11"/>
  <c r="Q1325" i="11" l="1"/>
  <c r="J1325" i="11"/>
  <c r="G1325" i="11"/>
  <c r="H1325" i="11"/>
  <c r="L1325" i="11" l="1"/>
  <c r="M1325" i="11"/>
  <c r="N1325" i="11" s="1"/>
  <c r="O1325" i="11" s="1"/>
  <c r="P1325" i="11" l="1"/>
  <c r="D1326" i="11" s="1"/>
  <c r="C1326" i="11"/>
  <c r="E1326" i="11" l="1"/>
  <c r="B1326" i="11"/>
  <c r="F1326" i="11"/>
  <c r="I1326" i="11"/>
  <c r="J1326" i="11" l="1"/>
  <c r="Q1326" i="11"/>
  <c r="G1326" i="11"/>
  <c r="H1326" i="11"/>
  <c r="L1326" i="11" l="1"/>
  <c r="M1326" i="11" s="1"/>
  <c r="N1326" i="11" s="1"/>
  <c r="O1326" i="11" s="1"/>
  <c r="P1326" i="11" l="1"/>
  <c r="D1327" i="11" s="1"/>
  <c r="C1327" i="11"/>
  <c r="B1327" i="11" l="1"/>
  <c r="E1327" i="11"/>
  <c r="F1327" i="11"/>
  <c r="I1327" i="11"/>
  <c r="Q1327" i="11" l="1"/>
  <c r="J1327" i="11"/>
  <c r="G1327" i="11"/>
  <c r="H1327" i="11"/>
  <c r="L1327" i="11" l="1"/>
  <c r="M1327" i="11" s="1"/>
  <c r="N1327" i="11" s="1"/>
  <c r="O1327" i="11" s="1"/>
  <c r="P1327" i="11" l="1"/>
  <c r="D1328" i="11" s="1"/>
  <c r="C1328" i="11"/>
  <c r="E1328" i="11" l="1"/>
  <c r="B1328" i="11"/>
  <c r="F1328" i="11"/>
  <c r="I1328" i="11"/>
  <c r="Q1328" i="11" l="1"/>
  <c r="J1328" i="11"/>
  <c r="G1328" i="11"/>
  <c r="H1328" i="11"/>
  <c r="L1328" i="11" l="1"/>
  <c r="M1328" i="11" s="1"/>
  <c r="N1328" i="11" s="1"/>
  <c r="O1328" i="11" s="1"/>
  <c r="P1328" i="11" l="1"/>
  <c r="D1329" i="11" s="1"/>
  <c r="C1329" i="11"/>
  <c r="E1329" i="11" l="1"/>
  <c r="B1329" i="11"/>
  <c r="F1329" i="11"/>
  <c r="I1329" i="11"/>
  <c r="J1329" i="11" l="1"/>
  <c r="Q1329" i="11"/>
  <c r="G1329" i="11"/>
  <c r="H1329" i="11"/>
  <c r="L1329" i="11" l="1"/>
  <c r="M1329" i="11" s="1"/>
  <c r="N1329" i="11" s="1"/>
  <c r="O1329" i="11" s="1"/>
  <c r="P1329" i="11" l="1"/>
  <c r="D1330" i="11" s="1"/>
  <c r="C1330" i="11"/>
  <c r="B1330" i="11" l="1"/>
  <c r="E1330" i="11"/>
  <c r="F1330" i="11"/>
  <c r="I1330" i="11"/>
  <c r="Q1330" i="11" l="1"/>
  <c r="J1330" i="11"/>
  <c r="G1330" i="11"/>
  <c r="H1330" i="11"/>
  <c r="L1330" i="11" l="1"/>
  <c r="M1330" i="11" s="1"/>
  <c r="N1330" i="11" s="1"/>
  <c r="O1330" i="11" s="1"/>
  <c r="P1330" i="11" l="1"/>
  <c r="D1331" i="11" s="1"/>
  <c r="C1331" i="11"/>
  <c r="B1331" i="11" l="1"/>
  <c r="E1331" i="11"/>
  <c r="F1331" i="11"/>
  <c r="I1331" i="11"/>
  <c r="Q1331" i="11" l="1"/>
  <c r="J1331" i="11"/>
  <c r="G1331" i="11"/>
  <c r="H1331" i="11"/>
  <c r="L1331" i="11" l="1"/>
  <c r="M1331" i="11" s="1"/>
  <c r="N1331" i="11" s="1"/>
  <c r="O1331" i="11" s="1"/>
  <c r="P1331" i="11" l="1"/>
  <c r="D1332" i="11" s="1"/>
  <c r="C1332" i="11"/>
  <c r="B1332" i="11" l="1"/>
  <c r="E1332" i="11"/>
  <c r="F1332" i="11"/>
  <c r="I1332" i="11"/>
  <c r="Q1332" i="11" l="1"/>
  <c r="J1332" i="11"/>
  <c r="G1332" i="11"/>
  <c r="H1332" i="11"/>
  <c r="L1332" i="11" l="1"/>
  <c r="M1332" i="11" s="1"/>
  <c r="N1332" i="11" s="1"/>
  <c r="O1332" i="11" s="1"/>
  <c r="P1332" i="11" l="1"/>
  <c r="D1333" i="11" s="1"/>
  <c r="C1333" i="11"/>
  <c r="B1333" i="11" l="1"/>
  <c r="E1333" i="11"/>
  <c r="F1333" i="11"/>
  <c r="I1333" i="11"/>
  <c r="J1333" i="11" l="1"/>
  <c r="Q1333" i="11"/>
  <c r="G1333" i="11"/>
  <c r="H1333" i="11"/>
  <c r="L1333" i="11" l="1"/>
  <c r="M1333" i="11"/>
  <c r="N1333" i="11" s="1"/>
  <c r="O1333" i="11" s="1"/>
  <c r="P1333" i="11" l="1"/>
  <c r="D1334" i="11" s="1"/>
  <c r="C1334" i="11"/>
  <c r="E1334" i="11" l="1"/>
  <c r="B1334" i="11"/>
  <c r="F1334" i="11"/>
  <c r="I1334" i="11"/>
  <c r="J1334" i="11" l="1"/>
  <c r="Q1334" i="11"/>
  <c r="G1334" i="11"/>
  <c r="H1334" i="11"/>
  <c r="L1334" i="11" l="1"/>
  <c r="M1334" i="11"/>
  <c r="N1334" i="11" s="1"/>
  <c r="O1334" i="11" s="1"/>
  <c r="P1334" i="11" l="1"/>
  <c r="D1335" i="11" s="1"/>
  <c r="C1335" i="11"/>
  <c r="B1335" i="11" l="1"/>
  <c r="E1335" i="11"/>
  <c r="F1335" i="11"/>
  <c r="I1335" i="11"/>
  <c r="J1335" i="11" l="1"/>
  <c r="Q1335" i="11"/>
  <c r="G1335" i="11"/>
  <c r="H1335" i="11"/>
  <c r="L1335" i="11" l="1"/>
  <c r="M1335" i="11" s="1"/>
  <c r="N1335" i="11" s="1"/>
  <c r="O1335" i="11" s="1"/>
  <c r="P1335" i="11" l="1"/>
  <c r="D1336" i="11" s="1"/>
  <c r="C1336" i="11"/>
  <c r="E1336" i="11" l="1"/>
  <c r="B1336" i="11"/>
  <c r="F1336" i="11"/>
  <c r="I1336" i="11"/>
  <c r="Q1336" i="11" l="1"/>
  <c r="J1336" i="11"/>
  <c r="G1336" i="11"/>
  <c r="H1336" i="11"/>
  <c r="L1336" i="11" l="1"/>
  <c r="M1336" i="11" s="1"/>
  <c r="N1336" i="11" s="1"/>
  <c r="O1336" i="11" s="1"/>
  <c r="P1336" i="11" l="1"/>
  <c r="D1337" i="11" s="1"/>
  <c r="C1337" i="11"/>
  <c r="B1337" i="11" l="1"/>
  <c r="E1337" i="11"/>
  <c r="F1337" i="11"/>
  <c r="I1337" i="11"/>
  <c r="Q1337" i="11" l="1"/>
  <c r="J1337" i="11"/>
  <c r="G1337" i="11"/>
  <c r="H1337" i="11"/>
  <c r="L1337" i="11" l="1"/>
  <c r="M1337" i="11" s="1"/>
  <c r="N1337" i="11" s="1"/>
  <c r="O1337" i="11" s="1"/>
  <c r="P1337" i="11" l="1"/>
  <c r="D1338" i="11" s="1"/>
  <c r="C1338" i="11"/>
  <c r="E1338" i="11" l="1"/>
  <c r="B1338" i="11"/>
  <c r="F1338" i="11"/>
  <c r="I1338" i="11"/>
  <c r="J1338" i="11" l="1"/>
  <c r="Q1338" i="11"/>
  <c r="G1338" i="11"/>
  <c r="H1338" i="11"/>
  <c r="L1338" i="11" l="1"/>
  <c r="M1338" i="11" s="1"/>
  <c r="N1338" i="11" s="1"/>
  <c r="O1338" i="11" s="1"/>
  <c r="P1338" i="11" l="1"/>
  <c r="D1339" i="11" s="1"/>
  <c r="C1339" i="11"/>
  <c r="B1339" i="11" l="1"/>
  <c r="E1339" i="11"/>
  <c r="F1339" i="11"/>
  <c r="I1339" i="11"/>
  <c r="J1339" i="11" l="1"/>
  <c r="Q1339" i="11"/>
  <c r="G1339" i="11"/>
  <c r="H1339" i="11"/>
  <c r="L1339" i="11" l="1"/>
  <c r="M1339" i="11" s="1"/>
  <c r="N1339" i="11" s="1"/>
  <c r="O1339" i="11" s="1"/>
  <c r="P1339" i="11" l="1"/>
  <c r="D1340" i="11" s="1"/>
  <c r="C1340" i="11"/>
  <c r="B1340" i="11" l="1"/>
  <c r="E1340" i="11"/>
  <c r="F1340" i="11"/>
  <c r="I1340" i="11"/>
  <c r="J1340" i="11" l="1"/>
  <c r="Q1340" i="11"/>
  <c r="G1340" i="11"/>
  <c r="H1340" i="11"/>
  <c r="L1340" i="11" l="1"/>
  <c r="M1340" i="11" s="1"/>
  <c r="N1340" i="11" s="1"/>
  <c r="O1340" i="11" s="1"/>
  <c r="P1340" i="11" l="1"/>
  <c r="D1341" i="11" s="1"/>
  <c r="C1341" i="11"/>
  <c r="B1341" i="11" l="1"/>
  <c r="E1341" i="11"/>
  <c r="F1341" i="11"/>
  <c r="I1341" i="11"/>
  <c r="Q1341" i="11" l="1"/>
  <c r="J1341" i="11"/>
  <c r="G1341" i="11"/>
  <c r="H1341" i="11"/>
  <c r="L1341" i="11" l="1"/>
  <c r="M1341" i="11" s="1"/>
  <c r="N1341" i="11" s="1"/>
  <c r="O1341" i="11" s="1"/>
  <c r="P1341" i="11" l="1"/>
  <c r="D1342" i="11" s="1"/>
  <c r="C1342" i="11"/>
  <c r="E1342" i="11" l="1"/>
  <c r="B1342" i="11"/>
  <c r="F1342" i="11"/>
  <c r="I1342" i="11"/>
  <c r="Q1342" i="11" l="1"/>
  <c r="J1342" i="11"/>
  <c r="G1342" i="11"/>
  <c r="H1342" i="11"/>
  <c r="L1342" i="11" l="1"/>
  <c r="M1342" i="11"/>
  <c r="N1342" i="11" s="1"/>
  <c r="O1342" i="11" s="1"/>
  <c r="P1342" i="11" l="1"/>
  <c r="D1343" i="11" s="1"/>
  <c r="C1343" i="11"/>
  <c r="B1343" i="11" l="1"/>
  <c r="E1343" i="11"/>
  <c r="F1343" i="11"/>
  <c r="I1343" i="11"/>
  <c r="J1343" i="11" l="1"/>
  <c r="Q1343" i="11"/>
  <c r="G1343" i="11"/>
  <c r="H1343" i="11"/>
  <c r="L1343" i="11" l="1"/>
  <c r="M1343" i="11" s="1"/>
  <c r="N1343" i="11" s="1"/>
  <c r="O1343" i="11" s="1"/>
  <c r="P1343" i="11" l="1"/>
  <c r="D1344" i="11" s="1"/>
  <c r="C1344" i="11"/>
  <c r="E1344" i="11" l="1"/>
  <c r="B1344" i="11"/>
  <c r="F1344" i="11"/>
  <c r="I1344" i="11"/>
  <c r="Q1344" i="11" l="1"/>
  <c r="J1344" i="11"/>
  <c r="G1344" i="11"/>
  <c r="H1344" i="11"/>
  <c r="L1344" i="11" l="1"/>
  <c r="M1344" i="11" s="1"/>
  <c r="N1344" i="11" s="1"/>
  <c r="O1344" i="11" s="1"/>
  <c r="P1344" i="11" l="1"/>
  <c r="D1345" i="11" s="1"/>
  <c r="C1345" i="11"/>
  <c r="E1345" i="11" l="1"/>
  <c r="B1345" i="11"/>
  <c r="F1345" i="11"/>
  <c r="I1345" i="11"/>
  <c r="J1345" i="11" l="1"/>
  <c r="Q1345" i="11"/>
  <c r="G1345" i="11"/>
  <c r="H1345" i="11"/>
  <c r="L1345" i="11" l="1"/>
  <c r="M1345" i="11" s="1"/>
  <c r="N1345" i="11" s="1"/>
  <c r="O1345" i="11" s="1"/>
  <c r="P1345" i="11" l="1"/>
  <c r="D1346" i="11" s="1"/>
  <c r="C1346" i="11"/>
  <c r="E1346" i="11" l="1"/>
  <c r="B1346" i="11"/>
  <c r="F1346" i="11"/>
  <c r="I1346" i="11"/>
  <c r="J1346" i="11" l="1"/>
  <c r="Q1346" i="11"/>
  <c r="G1346" i="11"/>
  <c r="H1346" i="11"/>
  <c r="L1346" i="11" l="1"/>
  <c r="M1346" i="11" s="1"/>
  <c r="N1346" i="11" s="1"/>
  <c r="O1346" i="11" s="1"/>
  <c r="P1346" i="11" l="1"/>
  <c r="D1347" i="11" s="1"/>
  <c r="C1347" i="11"/>
  <c r="E1347" i="11" l="1"/>
  <c r="B1347" i="11"/>
  <c r="F1347" i="11"/>
  <c r="I1347" i="11"/>
  <c r="J1347" i="11" l="1"/>
  <c r="Q1347" i="11"/>
  <c r="G1347" i="11"/>
  <c r="H1347" i="11"/>
  <c r="L1347" i="11" l="1"/>
  <c r="M1347" i="11" s="1"/>
  <c r="N1347" i="11" s="1"/>
  <c r="O1347" i="11" s="1"/>
  <c r="P1347" i="11" l="1"/>
  <c r="D1348" i="11" s="1"/>
  <c r="C1348" i="11"/>
  <c r="E1348" i="11" l="1"/>
  <c r="B1348" i="11"/>
  <c r="F1348" i="11"/>
  <c r="I1348" i="11"/>
  <c r="Q1348" i="11" l="1"/>
  <c r="J1348" i="11"/>
  <c r="G1348" i="11"/>
  <c r="H1348" i="11"/>
  <c r="L1348" i="11" l="1"/>
  <c r="M1348" i="11" s="1"/>
  <c r="N1348" i="11" s="1"/>
  <c r="O1348" i="11" s="1"/>
  <c r="P1348" i="11" l="1"/>
  <c r="D1349" i="11" s="1"/>
  <c r="C1349" i="11"/>
  <c r="E1349" i="11" l="1"/>
  <c r="B1349" i="11"/>
  <c r="F1349" i="11"/>
  <c r="I1349" i="11"/>
  <c r="J1349" i="11" l="1"/>
  <c r="Q1349" i="11"/>
  <c r="G1349" i="11"/>
  <c r="H1349" i="11"/>
  <c r="L1349" i="11" l="1"/>
  <c r="M1349" i="11" s="1"/>
  <c r="N1349" i="11" s="1"/>
  <c r="O1349" i="11" s="1"/>
  <c r="P1349" i="11" l="1"/>
  <c r="D1350" i="11" s="1"/>
  <c r="C1350" i="11"/>
  <c r="E1350" i="11" l="1"/>
  <c r="B1350" i="11"/>
  <c r="F1350" i="11"/>
  <c r="I1350" i="11"/>
  <c r="J1350" i="11" l="1"/>
  <c r="Q1350" i="11"/>
  <c r="G1350" i="11"/>
  <c r="H1350" i="11"/>
  <c r="L1350" i="11" l="1"/>
  <c r="M1350" i="11" s="1"/>
  <c r="N1350" i="11" s="1"/>
  <c r="O1350" i="11" s="1"/>
  <c r="P1350" i="11" l="1"/>
  <c r="D1351" i="11" s="1"/>
  <c r="C1351" i="11"/>
  <c r="E1351" i="11" l="1"/>
  <c r="B1351" i="11"/>
  <c r="F1351" i="11"/>
  <c r="I1351" i="11"/>
  <c r="Q1351" i="11" l="1"/>
  <c r="J1351" i="11"/>
  <c r="G1351" i="11"/>
  <c r="H1351" i="11"/>
  <c r="L1351" i="11" l="1"/>
  <c r="M1351" i="11" s="1"/>
  <c r="N1351" i="11" s="1"/>
  <c r="O1351" i="11" s="1"/>
  <c r="P1351" i="11" l="1"/>
  <c r="D1352" i="11" s="1"/>
  <c r="C1352" i="11"/>
  <c r="E1352" i="11" l="1"/>
  <c r="B1352" i="11"/>
  <c r="F1352" i="11"/>
  <c r="I1352" i="11"/>
  <c r="J1352" i="11" l="1"/>
  <c r="Q1352" i="11"/>
  <c r="G1352" i="11"/>
  <c r="H1352" i="11"/>
  <c r="L1352" i="11" l="1"/>
  <c r="M1352" i="11" s="1"/>
  <c r="N1352" i="11" s="1"/>
  <c r="O1352" i="11" s="1"/>
  <c r="P1352" i="11" l="1"/>
  <c r="D1353" i="11" s="1"/>
  <c r="C1353" i="11"/>
  <c r="E1353" i="11" l="1"/>
  <c r="B1353" i="11"/>
  <c r="F1353" i="11"/>
  <c r="I1353" i="11"/>
  <c r="J1353" i="11" l="1"/>
  <c r="Q1353" i="11"/>
  <c r="G1353" i="11"/>
  <c r="H1353" i="11"/>
  <c r="L1353" i="11" l="1"/>
  <c r="M1353" i="11" s="1"/>
  <c r="N1353" i="11" s="1"/>
  <c r="O1353" i="11" s="1"/>
  <c r="P1353" i="11" l="1"/>
  <c r="D1354" i="11" s="1"/>
  <c r="C1354" i="11"/>
  <c r="E1354" i="11" l="1"/>
  <c r="B1354" i="11"/>
  <c r="F1354" i="11"/>
  <c r="I1354" i="11"/>
  <c r="J1354" i="11" l="1"/>
  <c r="Q1354" i="11"/>
  <c r="G1354" i="11"/>
  <c r="H1354" i="11"/>
  <c r="L1354" i="11" l="1"/>
  <c r="M1354" i="11" s="1"/>
  <c r="N1354" i="11" s="1"/>
  <c r="O1354" i="11" s="1"/>
  <c r="P1354" i="11" l="1"/>
  <c r="D1355" i="11" s="1"/>
  <c r="C1355" i="11"/>
  <c r="B1355" i="11" l="1"/>
  <c r="E1355" i="11"/>
  <c r="F1355" i="11"/>
  <c r="I1355" i="11"/>
  <c r="Q1355" i="11" l="1"/>
  <c r="J1355" i="11"/>
  <c r="G1355" i="11"/>
  <c r="H1355" i="11"/>
  <c r="L1355" i="11" l="1"/>
  <c r="M1355" i="11" s="1"/>
  <c r="N1355" i="11" s="1"/>
  <c r="O1355" i="11" s="1"/>
  <c r="P1355" i="11" l="1"/>
  <c r="D1356" i="11" s="1"/>
  <c r="C1356" i="11"/>
  <c r="E1356" i="11" l="1"/>
  <c r="B1356" i="11"/>
  <c r="F1356" i="11"/>
  <c r="I1356" i="11"/>
  <c r="Q1356" i="11" l="1"/>
  <c r="J1356" i="11"/>
  <c r="G1356" i="11"/>
  <c r="H1356" i="11"/>
  <c r="L1356" i="11" l="1"/>
  <c r="M1356" i="11" s="1"/>
  <c r="N1356" i="11" s="1"/>
  <c r="O1356" i="11" s="1"/>
  <c r="P1356" i="11" l="1"/>
  <c r="D1357" i="11" s="1"/>
  <c r="C1357" i="11"/>
  <c r="E1357" i="11" l="1"/>
  <c r="B1357" i="11"/>
  <c r="F1357" i="11"/>
  <c r="I1357" i="11"/>
  <c r="J1357" i="11" l="1"/>
  <c r="Q1357" i="11"/>
  <c r="G1357" i="11"/>
  <c r="H1357" i="11"/>
  <c r="L1357" i="11" l="1"/>
  <c r="M1357" i="11" s="1"/>
  <c r="N1357" i="11" s="1"/>
  <c r="O1357" i="11" s="1"/>
  <c r="P1357" i="11" l="1"/>
  <c r="D1358" i="11" s="1"/>
  <c r="C1358" i="11"/>
  <c r="B1358" i="11" l="1"/>
  <c r="E1358" i="11"/>
  <c r="F1358" i="11"/>
  <c r="I1358" i="11"/>
  <c r="J1358" i="11" l="1"/>
  <c r="Q1358" i="11"/>
  <c r="G1358" i="11"/>
  <c r="H1358" i="11"/>
  <c r="L1358" i="11" l="1"/>
  <c r="M1358" i="11" s="1"/>
  <c r="N1358" i="11" s="1"/>
  <c r="O1358" i="11" s="1"/>
  <c r="P1358" i="11" l="1"/>
  <c r="D1359" i="11" s="1"/>
  <c r="C1359" i="11"/>
  <c r="B1359" i="11" l="1"/>
  <c r="E1359" i="11"/>
  <c r="F1359" i="11"/>
  <c r="I1359" i="11"/>
  <c r="Q1359" i="11" l="1"/>
  <c r="J1359" i="11"/>
  <c r="G1359" i="11"/>
  <c r="H1359" i="11"/>
  <c r="L1359" i="11" l="1"/>
  <c r="M1359" i="11" s="1"/>
  <c r="N1359" i="11" s="1"/>
  <c r="O1359" i="11" s="1"/>
  <c r="P1359" i="11" l="1"/>
  <c r="D1360" i="11" s="1"/>
  <c r="C1360" i="11"/>
  <c r="E1360" i="11" l="1"/>
  <c r="B1360" i="11"/>
  <c r="F1360" i="11"/>
  <c r="I1360" i="11"/>
  <c r="J1360" i="11" l="1"/>
  <c r="Q1360" i="11"/>
  <c r="G1360" i="11"/>
  <c r="H1360" i="11"/>
  <c r="L1360" i="11" l="1"/>
  <c r="M1360" i="11" s="1"/>
  <c r="N1360" i="11" s="1"/>
  <c r="O1360" i="11" s="1"/>
  <c r="P1360" i="11" l="1"/>
  <c r="D1361" i="11" s="1"/>
  <c r="C1361" i="11"/>
  <c r="B1361" i="11" l="1"/>
  <c r="E1361" i="11"/>
  <c r="F1361" i="11"/>
  <c r="I1361" i="11"/>
  <c r="J1361" i="11" l="1"/>
  <c r="Q1361" i="11"/>
  <c r="G1361" i="11"/>
  <c r="H1361" i="11"/>
  <c r="L1361" i="11" l="1"/>
  <c r="M1361" i="11" s="1"/>
  <c r="N1361" i="11" s="1"/>
  <c r="O1361" i="11" s="1"/>
  <c r="P1361" i="11" l="1"/>
  <c r="D1362" i="11" s="1"/>
  <c r="C1362" i="11"/>
  <c r="B1362" i="11" l="1"/>
  <c r="E1362" i="11"/>
  <c r="F1362" i="11"/>
  <c r="I1362" i="11"/>
  <c r="Q1362" i="11" l="1"/>
  <c r="J1362" i="11"/>
  <c r="G1362" i="11"/>
  <c r="H1362" i="11"/>
  <c r="L1362" i="11" l="1"/>
  <c r="M1362" i="11" s="1"/>
  <c r="N1362" i="11" s="1"/>
  <c r="O1362" i="11" s="1"/>
  <c r="P1362" i="11" l="1"/>
  <c r="D1363" i="11" s="1"/>
  <c r="C1363" i="11"/>
  <c r="B1363" i="11" l="1"/>
  <c r="E1363" i="11"/>
  <c r="F1363" i="11"/>
  <c r="I1363" i="11"/>
  <c r="J1363" i="11" l="1"/>
  <c r="Q1363" i="11"/>
  <c r="G1363" i="11"/>
  <c r="H1363" i="11"/>
  <c r="L1363" i="11" l="1"/>
  <c r="M1363" i="11" s="1"/>
  <c r="N1363" i="11" s="1"/>
  <c r="O1363" i="11" s="1"/>
  <c r="P1363" i="11" l="1"/>
  <c r="D1364" i="11" s="1"/>
  <c r="C1364" i="11"/>
  <c r="E1364" i="11" l="1"/>
  <c r="B1364" i="11"/>
  <c r="F1364" i="11"/>
  <c r="I1364" i="11"/>
  <c r="J1364" i="11" l="1"/>
  <c r="Q1364" i="11"/>
  <c r="G1364" i="11"/>
  <c r="H1364" i="11"/>
  <c r="L1364" i="11" l="1"/>
  <c r="M1364" i="11" s="1"/>
  <c r="N1364" i="11" s="1"/>
  <c r="O1364" i="11" s="1"/>
  <c r="P1364" i="11" l="1"/>
  <c r="D1365" i="11" s="1"/>
  <c r="C1365" i="11"/>
  <c r="B1365" i="11" l="1"/>
  <c r="E1365" i="11"/>
  <c r="F1365" i="11"/>
  <c r="I1365" i="11"/>
  <c r="Q1365" i="11" l="1"/>
  <c r="J1365" i="11"/>
  <c r="G1365" i="11"/>
  <c r="H1365" i="11"/>
  <c r="L1365" i="11" l="1"/>
  <c r="M1365" i="11" s="1"/>
  <c r="N1365" i="11" s="1"/>
  <c r="O1365" i="11" s="1"/>
  <c r="P1365" i="11" l="1"/>
  <c r="D1366" i="11" s="1"/>
  <c r="C1366" i="11"/>
  <c r="E1366" i="11" l="1"/>
  <c r="B1366" i="11"/>
  <c r="F1366" i="11"/>
  <c r="I1366" i="11"/>
  <c r="Q1366" i="11" l="1"/>
  <c r="J1366" i="11"/>
  <c r="G1366" i="11"/>
  <c r="H1366" i="11"/>
  <c r="L1366" i="11" l="1"/>
  <c r="M1366" i="11" s="1"/>
  <c r="N1366" i="11" s="1"/>
  <c r="O1366" i="11" s="1"/>
  <c r="P1366" i="11" l="1"/>
  <c r="D1367" i="11" s="1"/>
  <c r="C1367" i="11"/>
  <c r="E1367" i="11" l="1"/>
  <c r="B1367" i="11"/>
  <c r="F1367" i="11"/>
  <c r="I1367" i="11"/>
  <c r="J1367" i="11" l="1"/>
  <c r="Q1367" i="11"/>
  <c r="G1367" i="11"/>
  <c r="H1367" i="11"/>
  <c r="L1367" i="11" l="1"/>
  <c r="M1367" i="11" s="1"/>
  <c r="N1367" i="11" s="1"/>
  <c r="O1367" i="11" s="1"/>
  <c r="P1367" i="11" l="1"/>
  <c r="D1368" i="11" s="1"/>
  <c r="C1368" i="11"/>
  <c r="E1368" i="11" l="1"/>
  <c r="B1368" i="11"/>
  <c r="F1368" i="11"/>
  <c r="I1368" i="11"/>
  <c r="J1368" i="11" l="1"/>
  <c r="Q1368" i="11"/>
  <c r="G1368" i="11"/>
  <c r="H1368" i="11"/>
  <c r="L1368" i="11" l="1"/>
  <c r="M1368" i="11"/>
  <c r="N1368" i="11" s="1"/>
  <c r="O1368" i="11" s="1"/>
  <c r="P1368" i="11" l="1"/>
  <c r="D1369" i="11" s="1"/>
  <c r="C1369" i="11"/>
  <c r="B1369" i="11" l="1"/>
  <c r="E1369" i="11"/>
  <c r="F1369" i="11"/>
  <c r="I1369" i="11"/>
  <c r="J1369" i="11" l="1"/>
  <c r="Q1369" i="11"/>
  <c r="G1369" i="11"/>
  <c r="H1369" i="11"/>
  <c r="L1369" i="11" l="1"/>
  <c r="M1369" i="11" s="1"/>
  <c r="N1369" i="11" s="1"/>
  <c r="O1369" i="11" s="1"/>
  <c r="P1369" i="11" l="1"/>
  <c r="D1370" i="11" s="1"/>
  <c r="C1370" i="11"/>
  <c r="E1370" i="11" l="1"/>
  <c r="B1370" i="11"/>
  <c r="F1370" i="11"/>
  <c r="I1370" i="11"/>
  <c r="J1370" i="11" l="1"/>
  <c r="Q1370" i="11"/>
  <c r="G1370" i="11"/>
  <c r="H1370" i="11"/>
  <c r="L1370" i="11" l="1"/>
  <c r="M1370" i="11" s="1"/>
  <c r="N1370" i="11" s="1"/>
  <c r="O1370" i="11" s="1"/>
  <c r="P1370" i="11" l="1"/>
  <c r="D1371" i="11" s="1"/>
  <c r="C1371" i="11"/>
  <c r="B1371" i="11" l="1"/>
  <c r="E1371" i="11"/>
  <c r="F1371" i="11"/>
  <c r="I1371" i="11"/>
  <c r="Q1371" i="11" l="1"/>
  <c r="J1371" i="11"/>
  <c r="G1371" i="11"/>
  <c r="H1371" i="11"/>
  <c r="L1371" i="11" l="1"/>
  <c r="M1371" i="11" s="1"/>
  <c r="N1371" i="11" s="1"/>
  <c r="O1371" i="11" s="1"/>
  <c r="P1371" i="11" l="1"/>
  <c r="D1372" i="11" s="1"/>
  <c r="C1372" i="11"/>
  <c r="E1372" i="11" l="1"/>
  <c r="B1372" i="11"/>
  <c r="F1372" i="11"/>
  <c r="I1372" i="11"/>
  <c r="Q1372" i="11" l="1"/>
  <c r="J1372" i="11"/>
  <c r="G1372" i="11"/>
  <c r="H1372" i="11"/>
  <c r="L1372" i="11" l="1"/>
  <c r="M1372" i="11"/>
  <c r="N1372" i="11" s="1"/>
  <c r="O1372" i="11" s="1"/>
  <c r="P1372" i="11" l="1"/>
  <c r="D1373" i="11" s="1"/>
  <c r="C1373" i="11"/>
  <c r="B1373" i="11" l="1"/>
  <c r="E1373" i="11"/>
  <c r="F1373" i="11"/>
  <c r="I1373" i="11"/>
  <c r="J1373" i="11" l="1"/>
  <c r="Q1373" i="11"/>
  <c r="G1373" i="11"/>
  <c r="H1373" i="11"/>
  <c r="L1373" i="11" l="1"/>
  <c r="M1373" i="11" s="1"/>
  <c r="N1373" i="11" s="1"/>
  <c r="O1373" i="11" s="1"/>
  <c r="P1373" i="11" l="1"/>
  <c r="D1374" i="11" s="1"/>
  <c r="C1374" i="11"/>
  <c r="E1374" i="11" l="1"/>
  <c r="B1374" i="11"/>
  <c r="F1374" i="11"/>
  <c r="I1374" i="11"/>
  <c r="J1374" i="11" l="1"/>
  <c r="Q1374" i="11"/>
  <c r="G1374" i="11"/>
  <c r="H1374" i="11"/>
  <c r="L1374" i="11" l="1"/>
  <c r="M1374" i="11" s="1"/>
  <c r="N1374" i="11" s="1"/>
  <c r="O1374" i="11" s="1"/>
  <c r="P1374" i="11" l="1"/>
  <c r="D1375" i="11" s="1"/>
  <c r="C1375" i="11"/>
  <c r="B1375" i="11" l="1"/>
  <c r="E1375" i="11"/>
  <c r="F1375" i="11"/>
  <c r="I1375" i="11"/>
  <c r="J1375" i="11" l="1"/>
  <c r="Q1375" i="11"/>
  <c r="G1375" i="11"/>
  <c r="H1375" i="11"/>
  <c r="L1375" i="11" l="1"/>
  <c r="M1375" i="11" s="1"/>
  <c r="N1375" i="11" s="1"/>
  <c r="O1375" i="11" s="1"/>
  <c r="P1375" i="11" l="1"/>
  <c r="D1376" i="11" s="1"/>
  <c r="C1376" i="11"/>
  <c r="B1376" i="11" l="1"/>
  <c r="E1376" i="11"/>
  <c r="F1376" i="11"/>
  <c r="I1376" i="11"/>
  <c r="Q1376" i="11" l="1"/>
  <c r="J1376" i="11"/>
  <c r="G1376" i="11"/>
  <c r="H1376" i="11"/>
  <c r="L1376" i="11" l="1"/>
  <c r="M1376" i="11" s="1"/>
  <c r="N1376" i="11" s="1"/>
  <c r="O1376" i="11" s="1"/>
  <c r="P1376" i="11" l="1"/>
  <c r="D1377" i="11" s="1"/>
  <c r="C1377" i="11"/>
  <c r="B1377" i="11" l="1"/>
  <c r="E1377" i="11"/>
  <c r="F1377" i="11"/>
  <c r="I1377" i="11"/>
  <c r="Q1377" i="11" l="1"/>
  <c r="J1377" i="11"/>
  <c r="G1377" i="11"/>
  <c r="H1377" i="11"/>
  <c r="L1377" i="11" l="1"/>
  <c r="M1377" i="11" s="1"/>
  <c r="N1377" i="11" s="1"/>
  <c r="O1377" i="11" s="1"/>
  <c r="P1377" i="11" l="1"/>
  <c r="D1378" i="11" s="1"/>
  <c r="C1378" i="11"/>
  <c r="E1378" i="11" l="1"/>
  <c r="B1378" i="11"/>
  <c r="F1378" i="11"/>
  <c r="I1378" i="11"/>
  <c r="J1378" i="11" l="1"/>
  <c r="Q1378" i="11"/>
  <c r="G1378" i="11"/>
  <c r="H1378" i="11"/>
  <c r="L1378" i="11" l="1"/>
  <c r="M1378" i="11" s="1"/>
  <c r="N1378" i="11" s="1"/>
  <c r="O1378" i="11" s="1"/>
  <c r="P1378" i="11" l="1"/>
  <c r="D1379" i="11" s="1"/>
  <c r="C1379" i="11"/>
  <c r="E1379" i="11" l="1"/>
  <c r="B1379" i="11"/>
  <c r="F1379" i="11"/>
  <c r="I1379" i="11"/>
  <c r="Q1379" i="11" l="1"/>
  <c r="J1379" i="11"/>
  <c r="G1379" i="11"/>
  <c r="H1379" i="11"/>
  <c r="L1379" i="11" l="1"/>
  <c r="M1379" i="11" s="1"/>
  <c r="N1379" i="11" s="1"/>
  <c r="O1379" i="11" s="1"/>
  <c r="P1379" i="11" l="1"/>
  <c r="D1380" i="11" s="1"/>
  <c r="C1380" i="11"/>
  <c r="E1380" i="11" l="1"/>
  <c r="B1380" i="11"/>
  <c r="F1380" i="11"/>
  <c r="I1380" i="11"/>
  <c r="J1380" i="11" l="1"/>
  <c r="Q1380" i="11"/>
  <c r="G1380" i="11"/>
  <c r="H1380" i="11"/>
  <c r="L1380" i="11" l="1"/>
  <c r="M1380" i="11" s="1"/>
  <c r="N1380" i="11" s="1"/>
  <c r="O1380" i="11" s="1"/>
  <c r="P1380" i="11" l="1"/>
  <c r="D1381" i="11" s="1"/>
  <c r="C1381" i="11"/>
  <c r="E1381" i="11" l="1"/>
  <c r="B1381" i="11"/>
  <c r="F1381" i="11"/>
  <c r="I1381" i="11"/>
  <c r="J1381" i="11" l="1"/>
  <c r="Q1381" i="11"/>
  <c r="G1381" i="11"/>
  <c r="H1381" i="11"/>
  <c r="L1381" i="11" l="1"/>
  <c r="M1381" i="11" s="1"/>
  <c r="N1381" i="11" s="1"/>
  <c r="O1381" i="11" s="1"/>
  <c r="P1381" i="11" l="1"/>
  <c r="D1382" i="11" s="1"/>
  <c r="C1382" i="11"/>
  <c r="E1382" i="11" l="1"/>
  <c r="B1382" i="11"/>
  <c r="F1382" i="11"/>
  <c r="I1382" i="11"/>
  <c r="J1382" i="11" l="1"/>
  <c r="Q1382" i="11"/>
  <c r="G1382" i="11"/>
  <c r="H1382" i="11"/>
  <c r="L1382" i="11" l="1"/>
  <c r="M1382" i="11" s="1"/>
  <c r="N1382" i="11" s="1"/>
  <c r="O1382" i="11" s="1"/>
  <c r="P1382" i="11" l="1"/>
  <c r="D1383" i="11" s="1"/>
  <c r="C1383" i="11"/>
  <c r="E1383" i="11" l="1"/>
  <c r="B1383" i="11"/>
  <c r="F1383" i="11"/>
  <c r="I1383" i="11"/>
  <c r="J1383" i="11" l="1"/>
  <c r="Q1383" i="11"/>
  <c r="G1383" i="11"/>
  <c r="H1383" i="11"/>
  <c r="L1383" i="11" l="1"/>
  <c r="M1383" i="11" s="1"/>
  <c r="N1383" i="11" s="1"/>
  <c r="O1383" i="11" s="1"/>
  <c r="P1383" i="11" l="1"/>
  <c r="D1384" i="11" s="1"/>
  <c r="C1384" i="11"/>
  <c r="B1384" i="11" l="1"/>
  <c r="E1384" i="11"/>
  <c r="F1384" i="11"/>
  <c r="I1384" i="11"/>
  <c r="J1384" i="11" l="1"/>
  <c r="Q1384" i="11"/>
  <c r="G1384" i="11"/>
  <c r="H1384" i="11"/>
  <c r="L1384" i="11" l="1"/>
  <c r="M1384" i="11" s="1"/>
  <c r="N1384" i="11" s="1"/>
  <c r="O1384" i="11" s="1"/>
  <c r="P1384" i="11" l="1"/>
  <c r="D1385" i="11" s="1"/>
  <c r="C1385" i="11"/>
  <c r="E1385" i="11" l="1"/>
  <c r="B1385" i="11"/>
  <c r="F1385" i="11"/>
  <c r="I1385" i="11"/>
  <c r="J1385" i="11" l="1"/>
  <c r="Q1385" i="11"/>
  <c r="G1385" i="11"/>
  <c r="H1385" i="11"/>
  <c r="L1385" i="11" l="1"/>
  <c r="M1385" i="11" s="1"/>
  <c r="N1385" i="11" s="1"/>
  <c r="O1385" i="11" s="1"/>
  <c r="P1385" i="11" l="1"/>
  <c r="D1386" i="11" s="1"/>
  <c r="C1386" i="11"/>
  <c r="B1386" i="11" l="1"/>
  <c r="E1386" i="11"/>
  <c r="F1386" i="11"/>
  <c r="I1386" i="11"/>
  <c r="J1386" i="11" l="1"/>
  <c r="Q1386" i="11"/>
  <c r="G1386" i="11"/>
  <c r="H1386" i="11"/>
  <c r="L1386" i="11" l="1"/>
  <c r="M1386" i="11" s="1"/>
  <c r="N1386" i="11" s="1"/>
  <c r="O1386" i="11" s="1"/>
  <c r="P1386" i="11" l="1"/>
  <c r="D1387" i="11" s="1"/>
  <c r="C1387" i="11"/>
  <c r="E1387" i="11" l="1"/>
  <c r="B1387" i="11"/>
  <c r="F1387" i="11"/>
  <c r="I1387" i="11"/>
  <c r="J1387" i="11" l="1"/>
  <c r="Q1387" i="11"/>
  <c r="G1387" i="11"/>
  <c r="H1387" i="11"/>
  <c r="L1387" i="11" l="1"/>
  <c r="M1387" i="11" s="1"/>
  <c r="N1387" i="11" s="1"/>
  <c r="O1387" i="11" s="1"/>
  <c r="P1387" i="11" l="1"/>
  <c r="D1388" i="11" s="1"/>
  <c r="C1388" i="11"/>
  <c r="E1388" i="11" l="1"/>
  <c r="B1388" i="11"/>
  <c r="F1388" i="11"/>
  <c r="I1388" i="11"/>
  <c r="J1388" i="11" l="1"/>
  <c r="Q1388" i="11"/>
  <c r="G1388" i="11"/>
  <c r="H1388" i="11"/>
  <c r="L1388" i="11" l="1"/>
  <c r="M1388" i="11" s="1"/>
  <c r="N1388" i="11" s="1"/>
  <c r="O1388" i="11" s="1"/>
  <c r="P1388" i="11" l="1"/>
  <c r="D1389" i="11" s="1"/>
  <c r="C1389" i="11"/>
  <c r="B1389" i="11" l="1"/>
  <c r="E1389" i="11"/>
  <c r="F1389" i="11"/>
  <c r="I1389" i="11"/>
  <c r="J1389" i="11" l="1"/>
  <c r="Q1389" i="11"/>
  <c r="G1389" i="11"/>
  <c r="H1389" i="11"/>
  <c r="L1389" i="11" l="1"/>
  <c r="M1389" i="11" s="1"/>
  <c r="N1389" i="11" s="1"/>
  <c r="O1389" i="11" s="1"/>
  <c r="P1389" i="11" l="1"/>
  <c r="D1390" i="11" s="1"/>
  <c r="C1390" i="11"/>
  <c r="B1390" i="11" l="1"/>
  <c r="E1390" i="11"/>
  <c r="F1390" i="11"/>
  <c r="I1390" i="11"/>
  <c r="J1390" i="11" l="1"/>
  <c r="Q1390" i="11"/>
  <c r="G1390" i="11"/>
  <c r="H1390" i="11"/>
  <c r="L1390" i="11" l="1"/>
  <c r="M1390" i="11" s="1"/>
  <c r="N1390" i="11" s="1"/>
  <c r="O1390" i="11" s="1"/>
  <c r="P1390" i="11" l="1"/>
  <c r="D1391" i="11" s="1"/>
  <c r="C1391" i="11"/>
  <c r="B1391" i="11" l="1"/>
  <c r="E1391" i="11"/>
  <c r="F1391" i="11"/>
  <c r="I1391" i="11"/>
  <c r="J1391" i="11" l="1"/>
  <c r="Q1391" i="11"/>
  <c r="G1391" i="11"/>
  <c r="H1391" i="11"/>
  <c r="L1391" i="11" l="1"/>
  <c r="M1391" i="11" s="1"/>
  <c r="N1391" i="11" s="1"/>
  <c r="O1391" i="11" s="1"/>
  <c r="P1391" i="11" l="1"/>
  <c r="D1392" i="11" s="1"/>
  <c r="C1392" i="11"/>
  <c r="B1392" i="11" l="1"/>
  <c r="E1392" i="11"/>
  <c r="F1392" i="11"/>
  <c r="I1392" i="11"/>
  <c r="Q1392" i="11" l="1"/>
  <c r="J1392" i="11"/>
  <c r="G1392" i="11"/>
  <c r="H1392" i="11"/>
  <c r="L1392" i="11" l="1"/>
  <c r="M1392" i="11" s="1"/>
  <c r="N1392" i="11" s="1"/>
  <c r="O1392" i="11" s="1"/>
  <c r="P1392" i="11" l="1"/>
  <c r="D1393" i="11" s="1"/>
  <c r="C1393" i="11"/>
  <c r="E1393" i="11" l="1"/>
  <c r="B1393" i="11"/>
  <c r="F1393" i="11"/>
  <c r="I1393" i="11"/>
  <c r="Q1393" i="11" l="1"/>
  <c r="J1393" i="11"/>
  <c r="G1393" i="11"/>
  <c r="H1393" i="11"/>
  <c r="L1393" i="11" l="1"/>
  <c r="M1393" i="11" s="1"/>
  <c r="N1393" i="11" s="1"/>
  <c r="O1393" i="11" s="1"/>
  <c r="P1393" i="11" l="1"/>
  <c r="D1394" i="11" s="1"/>
  <c r="C1394" i="11"/>
  <c r="B1394" i="11" l="1"/>
  <c r="E1394" i="11"/>
  <c r="F1394" i="11"/>
  <c r="I1394" i="11"/>
  <c r="J1394" i="11" l="1"/>
  <c r="Q1394" i="11"/>
  <c r="G1394" i="11"/>
  <c r="H1394" i="11"/>
  <c r="L1394" i="11" l="1"/>
  <c r="M1394" i="11" s="1"/>
  <c r="N1394" i="11" s="1"/>
  <c r="O1394" i="11" s="1"/>
  <c r="P1394" i="11" l="1"/>
  <c r="D1395" i="11" s="1"/>
  <c r="C1395" i="11"/>
  <c r="B1395" i="11" l="1"/>
  <c r="E1395" i="11"/>
  <c r="F1395" i="11"/>
  <c r="I1395" i="11"/>
  <c r="Q1395" i="11" l="1"/>
  <c r="J1395" i="11"/>
  <c r="G1395" i="11"/>
  <c r="H1395" i="11"/>
  <c r="L1395" i="11" l="1"/>
  <c r="M1395" i="11" s="1"/>
  <c r="N1395" i="11" s="1"/>
  <c r="O1395" i="11" s="1"/>
  <c r="P1395" i="11" l="1"/>
  <c r="D1396" i="11" s="1"/>
  <c r="C1396" i="11"/>
  <c r="B1396" i="11" l="1"/>
  <c r="E1396" i="11"/>
  <c r="F1396" i="11"/>
  <c r="I1396" i="11"/>
  <c r="J1396" i="11" l="1"/>
  <c r="Q1396" i="11"/>
  <c r="G1396" i="11"/>
  <c r="H1396" i="11"/>
  <c r="L1396" i="11" l="1"/>
  <c r="M1396" i="11" s="1"/>
  <c r="N1396" i="11" s="1"/>
  <c r="O1396" i="11" s="1"/>
  <c r="P1396" i="11" l="1"/>
  <c r="D1397" i="11" s="1"/>
  <c r="C1397" i="11"/>
  <c r="E1397" i="11" l="1"/>
  <c r="B1397" i="11"/>
  <c r="F1397" i="11"/>
  <c r="I1397" i="11"/>
  <c r="Q1397" i="11" l="1"/>
  <c r="J1397" i="11"/>
  <c r="G1397" i="11"/>
  <c r="H1397" i="11"/>
  <c r="L1397" i="11" l="1"/>
  <c r="M1397" i="11" s="1"/>
  <c r="N1397" i="11" s="1"/>
  <c r="O1397" i="11" s="1"/>
  <c r="P1397" i="11" l="1"/>
  <c r="D1398" i="11" s="1"/>
  <c r="C1398" i="11"/>
  <c r="B1398" i="11" l="1"/>
  <c r="E1398" i="11"/>
  <c r="F1398" i="11"/>
  <c r="I1398" i="11"/>
  <c r="J1398" i="11" l="1"/>
  <c r="Q1398" i="11"/>
  <c r="G1398" i="11"/>
  <c r="H1398" i="11"/>
  <c r="L1398" i="11" l="1"/>
  <c r="M1398" i="11" s="1"/>
  <c r="N1398" i="11" s="1"/>
  <c r="O1398" i="11" s="1"/>
  <c r="P1398" i="11" l="1"/>
  <c r="D1399" i="11" s="1"/>
  <c r="C1399" i="11"/>
  <c r="B1399" i="11" l="1"/>
  <c r="E1399" i="11"/>
  <c r="F1399" i="11"/>
  <c r="I1399" i="11"/>
  <c r="J1399" i="11" l="1"/>
  <c r="Q1399" i="11"/>
  <c r="G1399" i="11"/>
  <c r="H1399" i="11"/>
  <c r="L1399" i="11" l="1"/>
  <c r="M1399" i="11" s="1"/>
  <c r="N1399" i="11" s="1"/>
  <c r="O1399" i="11" s="1"/>
  <c r="P1399" i="11" l="1"/>
  <c r="D1400" i="11" s="1"/>
  <c r="C1400" i="11"/>
  <c r="E1400" i="11" l="1"/>
  <c r="B1400" i="11"/>
  <c r="F1400" i="11"/>
  <c r="I1400" i="11"/>
  <c r="J1400" i="11" l="1"/>
  <c r="Q1400" i="11"/>
  <c r="G1400" i="11"/>
  <c r="H1400" i="11"/>
  <c r="L1400" i="11" l="1"/>
  <c r="M1400" i="11" s="1"/>
  <c r="N1400" i="11" s="1"/>
  <c r="O1400" i="11" s="1"/>
  <c r="P1400" i="11" l="1"/>
  <c r="D1401" i="11" s="1"/>
  <c r="C1401" i="11"/>
  <c r="E1401" i="11" l="1"/>
  <c r="B1401" i="11"/>
  <c r="F1401" i="11"/>
  <c r="I1401" i="11"/>
  <c r="Q1401" i="11" l="1"/>
  <c r="J1401" i="11"/>
  <c r="G1401" i="11"/>
  <c r="H1401" i="11"/>
  <c r="L1401" i="11" l="1"/>
  <c r="M1401" i="11" s="1"/>
  <c r="N1401" i="11" s="1"/>
  <c r="O1401" i="11" s="1"/>
  <c r="P1401" i="11" l="1"/>
  <c r="D1402" i="11" s="1"/>
  <c r="C1402" i="11"/>
  <c r="E1402" i="11" l="1"/>
  <c r="B1402" i="11"/>
  <c r="F1402" i="11"/>
  <c r="I1402" i="11"/>
  <c r="J1402" i="11" l="1"/>
  <c r="Q1402" i="11"/>
  <c r="G1402" i="11"/>
  <c r="H1402" i="11"/>
  <c r="L1402" i="11" l="1"/>
  <c r="M1402" i="11" s="1"/>
  <c r="N1402" i="11" s="1"/>
  <c r="O1402" i="11" s="1"/>
  <c r="P1402" i="11" l="1"/>
  <c r="D1403" i="11" s="1"/>
  <c r="C1403" i="11"/>
  <c r="B1403" i="11" l="1"/>
  <c r="E1403" i="11"/>
  <c r="F1403" i="11"/>
  <c r="I1403" i="11"/>
  <c r="J1403" i="11" l="1"/>
  <c r="Q1403" i="11"/>
  <c r="G1403" i="11"/>
  <c r="H1403" i="11"/>
  <c r="L1403" i="11" l="1"/>
  <c r="M1403" i="11" s="1"/>
  <c r="N1403" i="11" s="1"/>
  <c r="O1403" i="11" s="1"/>
  <c r="P1403" i="11" s="1"/>
</calcChain>
</file>

<file path=xl/sharedStrings.xml><?xml version="1.0" encoding="utf-8"?>
<sst xmlns="http://schemas.openxmlformats.org/spreadsheetml/2006/main" count="822" uniqueCount="302">
  <si>
    <t>in</t>
  </si>
  <si>
    <t>ΔP</t>
  </si>
  <si>
    <t>psi</t>
  </si>
  <si>
    <t>ρ</t>
  </si>
  <si>
    <t>lbm/ft^3</t>
  </si>
  <si>
    <t>Discharge Coefficient</t>
  </si>
  <si>
    <t>Q</t>
  </si>
  <si>
    <t>lbm/s</t>
  </si>
  <si>
    <t>B = Area of Orifice</t>
  </si>
  <si>
    <t>A = Area of Channel</t>
  </si>
  <si>
    <t>C = Discharge Coefficient</t>
  </si>
  <si>
    <t>Q = Mass flow rate</t>
  </si>
  <si>
    <t>d = Density of fluid</t>
  </si>
  <si>
    <t>p = Delta Pressure</t>
  </si>
  <si>
    <t>Dc</t>
  </si>
  <si>
    <t>Ac</t>
  </si>
  <si>
    <t>in^2</t>
  </si>
  <si>
    <t>A*(d)^.5*Q</t>
  </si>
  <si>
    <t>2*A^2*C^2*p</t>
  </si>
  <si>
    <t>d*Q^2</t>
  </si>
  <si>
    <t xml:space="preserve">B </t>
  </si>
  <si>
    <t>g/mol</t>
  </si>
  <si>
    <t>MW</t>
  </si>
  <si>
    <t>g/L</t>
  </si>
  <si>
    <t>lb/in^3</t>
  </si>
  <si>
    <t>lb/ft^3</t>
  </si>
  <si>
    <r>
      <t>Density (59</t>
    </r>
    <r>
      <rPr>
        <sz val="11"/>
        <color theme="1"/>
        <rFont val="Calibri"/>
        <family val="2"/>
      </rPr>
      <t>°F, 1 bar)</t>
    </r>
  </si>
  <si>
    <r>
      <t>Viscosity (32</t>
    </r>
    <r>
      <rPr>
        <sz val="11"/>
        <color theme="1"/>
        <rFont val="Calibri"/>
        <family val="2"/>
      </rPr>
      <t>°F, 1 bar)</t>
    </r>
  </si>
  <si>
    <t>lb/(ft*s)</t>
  </si>
  <si>
    <t>Dynamic Viscosity</t>
  </si>
  <si>
    <t>μPa*s</t>
  </si>
  <si>
    <t>psi*s</t>
  </si>
  <si>
    <t>Kinematic Viscosity</t>
  </si>
  <si>
    <t>http://edge.rit.edu/content/P07106/public/Nox.pdf</t>
  </si>
  <si>
    <t>b1</t>
  </si>
  <si>
    <t>b2</t>
  </si>
  <si>
    <t>b3</t>
  </si>
  <si>
    <t>b4</t>
  </si>
  <si>
    <t>b5</t>
  </si>
  <si>
    <t>Min</t>
  </si>
  <si>
    <t>Max</t>
  </si>
  <si>
    <r>
      <t>Range (</t>
    </r>
    <r>
      <rPr>
        <sz val="11"/>
        <color theme="1"/>
        <rFont val="Calibri"/>
        <family val="2"/>
      </rPr>
      <t>°C)</t>
    </r>
  </si>
  <si>
    <t>-</t>
  </si>
  <si>
    <r>
      <t>log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 (ρ(l)/ρ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) = b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(1 – 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1/3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(1 – 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2/3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(1 – 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 + b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(1 – 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4/3</t>
    </r>
  </si>
  <si>
    <r>
      <t>log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 (ρ(g)/ρ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) = b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(1/T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 – 1)</t>
    </r>
    <r>
      <rPr>
        <vertAlign val="superscript"/>
        <sz val="11"/>
        <color theme="1"/>
        <rFont val="Calibri"/>
        <family val="2"/>
        <scheme val="minor"/>
      </rPr>
      <t>1/3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(1/T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 – 1)</t>
    </r>
    <r>
      <rPr>
        <vertAlign val="superscript"/>
        <sz val="11"/>
        <color theme="1"/>
        <rFont val="Calibri"/>
        <family val="2"/>
        <scheme val="minor"/>
      </rPr>
      <t>2/3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(1/T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 – 1) + b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(1/T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 – 1)</t>
    </r>
    <r>
      <rPr>
        <vertAlign val="superscript"/>
        <sz val="11"/>
        <color theme="1"/>
        <rFont val="Calibri"/>
        <family val="2"/>
        <scheme val="minor"/>
      </rPr>
      <t>4/3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(1/T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 – 1)</t>
    </r>
    <r>
      <rPr>
        <vertAlign val="superscript"/>
        <sz val="11"/>
        <color theme="1"/>
        <rFont val="Calibri"/>
        <family val="2"/>
        <scheme val="minor"/>
      </rPr>
      <t>5/3</t>
    </r>
  </si>
  <si>
    <r>
      <t>h(l) = b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(1 – 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1/3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(1 – 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2/3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(1 – 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 + b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(1 – 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4/3</t>
    </r>
  </si>
  <si>
    <r>
      <t>h(g) = b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(1 – 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1/3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(1 – 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2/3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(1 – 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 + b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(1 – 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4/3</t>
    </r>
  </si>
  <si>
    <r>
      <t>log</t>
    </r>
    <r>
      <rPr>
        <vertAlign val="subscript"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 (ρ/ρ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) = 1/T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 [b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(1 – 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 + 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(1 – 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3/2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(1 – 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5/2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(1 – 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]</t>
    </r>
  </si>
  <si>
    <t>Vapour Pressure</t>
  </si>
  <si>
    <t>Enthalpy of Sat Vap</t>
  </si>
  <si>
    <t>Enthalpy of Sat Liq</t>
  </si>
  <si>
    <t>Density of Sat Liq</t>
  </si>
  <si>
    <t>Density of Sat Vap</t>
  </si>
  <si>
    <r>
      <t>Range (</t>
    </r>
    <r>
      <rPr>
        <sz val="11"/>
        <color theme="1"/>
        <rFont val="Calibri"/>
        <family val="2"/>
      </rPr>
      <t>°F)</t>
    </r>
  </si>
  <si>
    <t>ρ(l)</t>
  </si>
  <si>
    <t>ρ(g)</t>
  </si>
  <si>
    <t>h(l)</t>
  </si>
  <si>
    <t>h(g)</t>
  </si>
  <si>
    <t>Temperature</t>
  </si>
  <si>
    <t>kPa</t>
  </si>
  <si>
    <t>kg/m^3</t>
  </si>
  <si>
    <t>kJ/kg</t>
  </si>
  <si>
    <t>°C</t>
  </si>
  <si>
    <t>°F</t>
  </si>
  <si>
    <t>K</t>
  </si>
  <si>
    <r>
      <t>T</t>
    </r>
    <r>
      <rPr>
        <vertAlign val="subscript"/>
        <sz val="11"/>
        <color theme="1"/>
        <rFont val="Calibri"/>
        <family val="2"/>
        <scheme val="minor"/>
      </rPr>
      <t>c</t>
    </r>
  </si>
  <si>
    <r>
      <t>P</t>
    </r>
    <r>
      <rPr>
        <vertAlign val="subscript"/>
        <sz val="11"/>
        <color theme="1"/>
        <rFont val="Calibri"/>
        <family val="2"/>
        <scheme val="minor"/>
      </rPr>
      <t>c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</si>
  <si>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r</t>
    </r>
    <r>
      <rPr>
        <b/>
        <sz val="11"/>
        <color theme="1"/>
        <rFont val="Calibri"/>
        <family val="2"/>
        <scheme val="minor"/>
      </rPr>
      <t xml:space="preserve"> = T/T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</si>
  <si>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Δ</t>
    </r>
    <r>
      <rPr>
        <b/>
        <vertAlign val="subscript"/>
        <sz val="11"/>
        <color theme="1"/>
        <rFont val="Calibri"/>
        <family val="2"/>
        <scheme val="minor"/>
      </rPr>
      <t>vap</t>
    </r>
    <r>
      <rPr>
        <b/>
        <sz val="11"/>
        <color theme="1"/>
        <rFont val="Calibri"/>
        <family val="2"/>
        <scheme val="minor"/>
      </rPr>
      <t>h</t>
    </r>
  </si>
  <si>
    <r>
      <t>ρ</t>
    </r>
    <r>
      <rPr>
        <vertAlign val="subscript"/>
        <sz val="11"/>
        <color theme="1"/>
        <rFont val="Calibri"/>
        <family val="2"/>
        <scheme val="minor"/>
      </rPr>
      <t>c</t>
    </r>
  </si>
  <si>
    <r>
      <t>kg/m</t>
    </r>
    <r>
      <rPr>
        <vertAlign val="superscript"/>
        <sz val="11"/>
        <color theme="1"/>
        <rFont val="Calibri"/>
        <family val="2"/>
        <scheme val="minor"/>
      </rPr>
      <t>3</t>
    </r>
  </si>
  <si>
    <t xml:space="preserve">Vehicle </t>
  </si>
  <si>
    <t>V</t>
  </si>
  <si>
    <t>in^3</t>
  </si>
  <si>
    <t>ft^3</t>
  </si>
  <si>
    <t>Pmax</t>
  </si>
  <si>
    <t>P</t>
  </si>
  <si>
    <t>psig</t>
  </si>
  <si>
    <t>m</t>
  </si>
  <si>
    <t>lb</t>
  </si>
  <si>
    <t>m needed</t>
  </si>
  <si>
    <t>Assume Q = W = 0</t>
  </si>
  <si>
    <t>Total</t>
  </si>
  <si>
    <t>Line between vehicle and filling cylinder will carry pressure but not T</t>
  </si>
  <si>
    <t>Ti</t>
  </si>
  <si>
    <t>R</t>
  </si>
  <si>
    <t>ft*lbf/lb</t>
  </si>
  <si>
    <r>
      <t>P</t>
    </r>
    <r>
      <rPr>
        <b/>
        <vertAlign val="subscript"/>
        <sz val="11"/>
        <color theme="1"/>
        <rFont val="Calibri"/>
        <family val="2"/>
        <scheme val="minor"/>
      </rPr>
      <t>v</t>
    </r>
  </si>
  <si>
    <t>v</t>
  </si>
  <si>
    <t>ft^3/lb</t>
  </si>
  <si>
    <t>x</t>
  </si>
  <si>
    <t>v(l)</t>
  </si>
  <si>
    <t>v(g)</t>
  </si>
  <si>
    <t>ft*lbf</t>
  </si>
  <si>
    <t>Boil Off</t>
  </si>
  <si>
    <t>lbs</t>
  </si>
  <si>
    <t>ΔH</t>
  </si>
  <si>
    <r>
      <t>H</t>
    </r>
    <r>
      <rPr>
        <b/>
        <vertAlign val="subscript"/>
        <sz val="11"/>
        <color theme="1"/>
        <rFont val="Calibri"/>
        <family val="2"/>
        <scheme val="minor"/>
      </rPr>
      <t>2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</si>
  <si>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1</t>
    </r>
  </si>
  <si>
    <t>Cylinder (k)</t>
  </si>
  <si>
    <t>k cylinder</t>
  </si>
  <si>
    <t>kg/m3</t>
  </si>
  <si>
    <t>ρ H2O</t>
  </si>
  <si>
    <t>lb H2O</t>
  </si>
  <si>
    <t>lb/ft3</t>
  </si>
  <si>
    <t>&lt;-- 1.55 from DOT specs</t>
  </si>
  <si>
    <t>Q = sqrt(2*p/d)*C*B/(sqrt(1-(B/A)^2))</t>
  </si>
  <si>
    <t>p</t>
  </si>
  <si>
    <t>A^2*d*Q^2</t>
  </si>
  <si>
    <t>B^2*d*Q^2</t>
  </si>
  <si>
    <t>2*A^2*B^2*C^2</t>
  </si>
  <si>
    <t>d</t>
  </si>
  <si>
    <t>Dewar</t>
  </si>
  <si>
    <t>L</t>
  </si>
  <si>
    <r>
      <t>V</t>
    </r>
    <r>
      <rPr>
        <b/>
        <vertAlign val="subscript"/>
        <sz val="11"/>
        <color theme="1"/>
        <rFont val="Calibri"/>
        <family val="2"/>
        <scheme val="minor"/>
      </rPr>
      <t>-liq</t>
    </r>
  </si>
  <si>
    <t>T</t>
  </si>
  <si>
    <r>
      <t>m</t>
    </r>
    <r>
      <rPr>
        <b/>
        <vertAlign val="subscript"/>
        <sz val="11"/>
        <color theme="1"/>
        <rFont val="Calibri"/>
        <family val="2"/>
        <scheme val="minor"/>
      </rPr>
      <t>HE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</si>
  <si>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>GNOx</t>
    </r>
  </si>
  <si>
    <t>PΔ</t>
  </si>
  <si>
    <t>R (gas constant)</t>
  </si>
  <si>
    <t>ft^3*psi/R/(lb-mol)</t>
  </si>
  <si>
    <t>lb-mol</t>
  </si>
  <si>
    <t>After Burn</t>
  </si>
  <si>
    <r>
      <t>P</t>
    </r>
    <r>
      <rPr>
        <b/>
        <vertAlign val="subscript"/>
        <sz val="11"/>
        <color theme="1"/>
        <rFont val="Calibri"/>
        <family val="2"/>
        <scheme val="minor"/>
      </rPr>
      <t>HE</t>
    </r>
  </si>
  <si>
    <t>Cp of Sat Liq</t>
  </si>
  <si>
    <t>Cp of Sat Vap</t>
  </si>
  <si>
    <r>
      <t>c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(l) = b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[1 + 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(1-T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(1-T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 + b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(1-T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(1-T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</si>
  <si>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c</t>
    </r>
    <r>
      <rPr>
        <vertAlign val="subscript"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(g) = b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[1 + 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(1-T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-2/3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(1-T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-1/3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(1-T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1/3</t>
    </r>
    <r>
      <rPr>
        <sz val="11"/>
        <color theme="1"/>
        <rFont val="Calibri"/>
        <family val="2"/>
        <scheme val="minor"/>
      </rPr>
      <t xml:space="preserve"> + b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>(1-T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2/3</t>
    </r>
    <r>
      <rPr>
        <sz val="11"/>
        <color theme="1"/>
        <rFont val="Calibri"/>
        <family val="2"/>
        <scheme val="minor"/>
      </rPr>
      <t>]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</si>
  <si>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2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</si>
  <si>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1</t>
    </r>
  </si>
  <si>
    <t>% liq</t>
  </si>
  <si>
    <t>A</t>
  </si>
  <si>
    <t>D</t>
  </si>
  <si>
    <t>Δm</t>
  </si>
  <si>
    <t>ft/s</t>
  </si>
  <si>
    <t>ft</t>
  </si>
  <si>
    <t>ft^2</t>
  </si>
  <si>
    <t>ft^3/s</t>
  </si>
  <si>
    <t>t</t>
  </si>
  <si>
    <t>s</t>
  </si>
  <si>
    <t>lbm</t>
  </si>
  <si>
    <t>t step</t>
  </si>
  <si>
    <t>kg/s</t>
  </si>
  <si>
    <t>Pa</t>
  </si>
  <si>
    <t>m^2</t>
  </si>
  <si>
    <t>total time</t>
  </si>
  <si>
    <t>steps</t>
  </si>
  <si>
    <t>Final</t>
  </si>
  <si>
    <t>Options:</t>
  </si>
  <si>
    <t>M (lb)</t>
  </si>
  <si>
    <t>V (ft^3)</t>
  </si>
  <si>
    <t>V (in^3)</t>
  </si>
  <si>
    <t>P (psi)</t>
  </si>
  <si>
    <t>V (liters)</t>
  </si>
  <si>
    <t>V Tot (ft^3)</t>
  </si>
  <si>
    <t>Mass to Vehicle (lb)</t>
  </si>
  <si>
    <r>
      <t>P</t>
    </r>
    <r>
      <rPr>
        <b/>
        <vertAlign val="subscript"/>
        <sz val="11"/>
        <color theme="1"/>
        <rFont val="Calibri"/>
        <family val="2"/>
        <scheme val="minor"/>
      </rPr>
      <t>i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</si>
  <si>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>stag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</si>
  <si>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>diff</t>
    </r>
  </si>
  <si>
    <t>kg</t>
  </si>
  <si>
    <t>m/s</t>
  </si>
  <si>
    <t>m^3/s</t>
  </si>
  <si>
    <t>m^3</t>
  </si>
  <si>
    <t>m^3*Pa/K/mol</t>
  </si>
  <si>
    <t>mol</t>
  </si>
  <si>
    <r>
      <t>m</t>
    </r>
    <r>
      <rPr>
        <b/>
        <vertAlign val="subscript"/>
        <sz val="11"/>
        <color theme="1"/>
        <rFont val="Calibri"/>
        <family val="2"/>
        <scheme val="minor"/>
      </rPr>
      <t>OXneeded</t>
    </r>
  </si>
  <si>
    <t>O:F</t>
  </si>
  <si>
    <t>Thrust</t>
  </si>
  <si>
    <t>Number Inj Holes</t>
  </si>
  <si>
    <t>Number of Holes</t>
  </si>
  <si>
    <t>Q through each hole</t>
  </si>
  <si>
    <t>inj holes</t>
  </si>
  <si>
    <t>kg/s/hole</t>
  </si>
  <si>
    <t>lbm/s/hole</t>
  </si>
  <si>
    <r>
      <t>D</t>
    </r>
    <r>
      <rPr>
        <vertAlign val="subscript"/>
        <sz val="11"/>
        <color theme="1"/>
        <rFont val="Calibri"/>
        <family val="2"/>
        <scheme val="minor"/>
      </rPr>
      <t>orifice of each hole</t>
    </r>
  </si>
  <si>
    <r>
      <t>in</t>
    </r>
    <r>
      <rPr>
        <vertAlign val="superscript"/>
        <sz val="11"/>
        <color theme="1"/>
        <rFont val="Calibri"/>
        <family val="2"/>
        <scheme val="minor"/>
      </rPr>
      <t>2</t>
    </r>
  </si>
  <si>
    <r>
      <t>m</t>
    </r>
    <r>
      <rPr>
        <vertAlign val="superscript"/>
        <sz val="11"/>
        <color theme="1"/>
        <rFont val="Calibri"/>
        <family val="2"/>
        <scheme val="minor"/>
      </rPr>
      <t>2</t>
    </r>
  </si>
  <si>
    <r>
      <t>in</t>
    </r>
    <r>
      <rPr>
        <vertAlign val="superscript"/>
        <sz val="11"/>
        <color theme="1"/>
        <rFont val="Calibri"/>
        <family val="2"/>
        <scheme val="minor"/>
      </rPr>
      <t>3</t>
    </r>
  </si>
  <si>
    <r>
      <t>ft</t>
    </r>
    <r>
      <rPr>
        <vertAlign val="superscript"/>
        <sz val="11"/>
        <color theme="1"/>
        <rFont val="Calibri"/>
        <family val="2"/>
        <scheme val="minor"/>
      </rPr>
      <t>3</t>
    </r>
  </si>
  <si>
    <r>
      <t>m</t>
    </r>
    <r>
      <rPr>
        <b/>
        <vertAlign val="subscript"/>
        <sz val="11"/>
        <color theme="1"/>
        <rFont val="Calibri"/>
        <family val="2"/>
        <scheme val="minor"/>
      </rPr>
      <t>Total</t>
    </r>
  </si>
  <si>
    <r>
      <t>m</t>
    </r>
    <r>
      <rPr>
        <b/>
        <vertAlign val="subscript"/>
        <sz val="11"/>
        <color theme="1"/>
        <rFont val="Calibri"/>
        <family val="2"/>
        <scheme val="minor"/>
      </rPr>
      <t>Oxidizer</t>
    </r>
  </si>
  <si>
    <r>
      <t>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/s</t>
    </r>
  </si>
  <si>
    <r>
      <t>m</t>
    </r>
    <r>
      <rPr>
        <vertAlign val="superscript"/>
        <sz val="11"/>
        <color theme="1"/>
        <rFont val="Calibri"/>
        <family val="2"/>
        <scheme val="minor"/>
      </rPr>
      <t>3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</si>
  <si>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>Tank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</si>
  <si>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>tank</t>
    </r>
    <r>
      <rPr>
        <b/>
        <sz val="11"/>
        <color theme="1"/>
        <rFont val="Calibri"/>
        <family val="2"/>
        <scheme val="minor"/>
      </rPr>
      <t xml:space="preserve"> -P</t>
    </r>
    <r>
      <rPr>
        <b/>
        <vertAlign val="subscript"/>
        <sz val="11"/>
        <color theme="1"/>
        <rFont val="Calibri"/>
        <family val="2"/>
        <scheme val="minor"/>
      </rPr>
      <t>Chamber</t>
    </r>
  </si>
  <si>
    <t>h</t>
  </si>
  <si>
    <r>
      <t>ρ</t>
    </r>
    <r>
      <rPr>
        <b/>
        <vertAlign val="subscript"/>
        <sz val="11"/>
        <color rgb="FF252525"/>
        <rFont val="Calibri"/>
        <family val="2"/>
        <scheme val="minor"/>
      </rPr>
      <t>N2O</t>
    </r>
  </si>
  <si>
    <r>
      <t>v</t>
    </r>
    <r>
      <rPr>
        <b/>
        <vertAlign val="subscript"/>
        <sz val="11"/>
        <color rgb="FF252525"/>
        <rFont val="Calibri"/>
        <family val="2"/>
        <scheme val="minor"/>
      </rPr>
      <t>N2O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</si>
  <si>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>vN2O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</si>
  <si>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>vHe</t>
    </r>
  </si>
  <si>
    <r>
      <t>ρ</t>
    </r>
    <r>
      <rPr>
        <b/>
        <vertAlign val="subscript"/>
        <sz val="11"/>
        <color rgb="FF252525"/>
        <rFont val="Calibri"/>
        <family val="2"/>
        <scheme val="minor"/>
      </rPr>
      <t>He</t>
    </r>
  </si>
  <si>
    <r>
      <t>v</t>
    </r>
    <r>
      <rPr>
        <b/>
        <vertAlign val="subscript"/>
        <sz val="11"/>
        <color rgb="FF252525"/>
        <rFont val="Calibri"/>
        <family val="2"/>
        <scheme val="minor"/>
      </rPr>
      <t>He</t>
    </r>
  </si>
  <si>
    <t>V after N2O</t>
  </si>
  <si>
    <r>
      <t>m</t>
    </r>
    <r>
      <rPr>
        <b/>
        <vertAlign val="subscript"/>
        <sz val="11"/>
        <color theme="1"/>
        <rFont val="Calibri"/>
        <family val="2"/>
        <scheme val="minor"/>
      </rPr>
      <t>N20</t>
    </r>
    <r>
      <rPr>
        <b/>
        <sz val="11"/>
        <color theme="1"/>
        <rFont val="Calibri"/>
        <family val="2"/>
        <scheme val="minor"/>
      </rPr>
      <t xml:space="preserve"> needed</t>
    </r>
  </si>
  <si>
    <r>
      <t>m</t>
    </r>
    <r>
      <rPr>
        <b/>
        <vertAlign val="subscript"/>
        <sz val="11"/>
        <color rgb="FF252525"/>
        <rFont val="Calibri"/>
        <family val="2"/>
        <scheme val="minor"/>
      </rPr>
      <t>He</t>
    </r>
  </si>
  <si>
    <r>
      <t>ρ</t>
    </r>
    <r>
      <rPr>
        <b/>
        <vertAlign val="subscript"/>
        <sz val="11"/>
        <color rgb="FF252525"/>
        <rFont val="Calibri"/>
        <family val="2"/>
        <scheme val="minor"/>
      </rPr>
      <t>N2O Initial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</si>
  <si>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N2O</t>
    </r>
  </si>
  <si>
    <r>
      <t>Δm</t>
    </r>
    <r>
      <rPr>
        <b/>
        <vertAlign val="subscript"/>
        <sz val="11"/>
        <color theme="1"/>
        <rFont val="Calibri"/>
        <family val="2"/>
        <scheme val="minor"/>
      </rPr>
      <t>N2O</t>
    </r>
  </si>
  <si>
    <r>
      <t>m</t>
    </r>
    <r>
      <rPr>
        <b/>
        <vertAlign val="subscript"/>
        <sz val="11"/>
        <color theme="1"/>
        <rFont val="Calibri"/>
        <family val="2"/>
        <scheme val="minor"/>
      </rPr>
      <t>Fuel</t>
    </r>
  </si>
  <si>
    <r>
      <t>Δm</t>
    </r>
    <r>
      <rPr>
        <b/>
        <vertAlign val="subscript"/>
        <sz val="11"/>
        <color theme="1"/>
        <rFont val="Calibri"/>
        <family val="2"/>
        <scheme val="minor"/>
      </rPr>
      <t>F</t>
    </r>
  </si>
  <si>
    <r>
      <rPr>
        <b/>
        <sz val="11"/>
        <color theme="1"/>
        <rFont val="Calibri"/>
        <family val="2"/>
        <scheme val="minor"/>
      </rPr>
      <t>P Above P</t>
    </r>
    <r>
      <rPr>
        <b/>
        <vertAlign val="subscript"/>
        <sz val="11"/>
        <color theme="1"/>
        <rFont val="Calibri"/>
        <family val="2"/>
        <scheme val="minor"/>
      </rPr>
      <t>v</t>
    </r>
    <r>
      <rPr>
        <b/>
        <sz val="11"/>
        <color theme="1"/>
        <rFont val="Calibri"/>
        <family val="2"/>
        <scheme val="minor"/>
      </rPr>
      <t>?</t>
    </r>
  </si>
  <si>
    <t>Assume constant T</t>
  </si>
  <si>
    <r>
      <t>V</t>
    </r>
    <r>
      <rPr>
        <b/>
        <vertAlign val="subscript"/>
        <sz val="11"/>
        <color theme="1"/>
        <rFont val="Calibri"/>
        <family val="2"/>
        <scheme val="minor"/>
      </rPr>
      <t>MinusHe</t>
    </r>
  </si>
  <si>
    <t>Q=VA</t>
  </si>
  <si>
    <t>V = sqrt(2*p/d)</t>
  </si>
  <si>
    <t>Q = sqrt(2*p/d)*pi*d^2/4</t>
  </si>
  <si>
    <t>Flow Coefficient</t>
  </si>
  <si>
    <t>Ao</t>
  </si>
  <si>
    <t>Downstream Diameter</t>
  </si>
  <si>
    <t>Upstream Diameter</t>
  </si>
  <si>
    <t>Absolute Roughness</t>
  </si>
  <si>
    <t>Relative Roughness</t>
  </si>
  <si>
    <t>Cp</t>
  </si>
  <si>
    <t>Cv</t>
  </si>
  <si>
    <t>J/kg</t>
  </si>
  <si>
    <t>Btu/lbm</t>
  </si>
  <si>
    <t>Initial Tank Pressure</t>
  </si>
  <si>
    <t>Combustion Pressure</t>
  </si>
  <si>
    <t>Delta Pressure</t>
  </si>
  <si>
    <t>Beta</t>
  </si>
  <si>
    <t>Isentropic Exp</t>
  </si>
  <si>
    <r>
      <t>D</t>
    </r>
    <r>
      <rPr>
        <vertAlign val="subscript"/>
        <sz val="11"/>
        <color theme="1"/>
        <rFont val="Calibri"/>
        <family val="2"/>
        <scheme val="minor"/>
      </rPr>
      <t>0</t>
    </r>
  </si>
  <si>
    <r>
      <t>P</t>
    </r>
    <r>
      <rPr>
        <vertAlign val="subscript"/>
        <sz val="11"/>
        <color theme="1"/>
        <rFont val="Calibri"/>
        <family val="2"/>
        <scheme val="minor"/>
      </rPr>
      <t>1</t>
    </r>
  </si>
  <si>
    <r>
      <t>P</t>
    </r>
    <r>
      <rPr>
        <vertAlign val="subscript"/>
        <sz val="11"/>
        <color theme="1"/>
        <rFont val="Calibri"/>
        <family val="2"/>
        <scheme val="minor"/>
      </rPr>
      <t>2</t>
    </r>
  </si>
  <si>
    <t>k</t>
  </si>
  <si>
    <t>Initial Mass Flow</t>
  </si>
  <si>
    <r>
      <t>Ṁ</t>
    </r>
    <r>
      <rPr>
        <vertAlign val="subscript"/>
        <sz val="11"/>
        <color theme="1"/>
        <rFont val="Calibri"/>
        <family val="2"/>
        <scheme val="minor"/>
      </rPr>
      <t>Initial</t>
    </r>
  </si>
  <si>
    <r>
      <t>C</t>
    </r>
    <r>
      <rPr>
        <vertAlign val="subscript"/>
        <sz val="11"/>
        <color theme="1"/>
        <rFont val="Calibri"/>
        <family val="2"/>
        <scheme val="minor"/>
      </rPr>
      <t>p</t>
    </r>
  </si>
  <si>
    <r>
      <t>C</t>
    </r>
    <r>
      <rPr>
        <vertAlign val="subscript"/>
        <sz val="11"/>
        <color theme="1"/>
        <rFont val="Calibri"/>
        <family val="2"/>
        <scheme val="minor"/>
      </rPr>
      <t>v</t>
    </r>
  </si>
  <si>
    <t>β</t>
  </si>
  <si>
    <t>Gas Expansibility</t>
  </si>
  <si>
    <t>e</t>
  </si>
  <si>
    <t>γ/K</t>
  </si>
  <si>
    <t>Density</t>
  </si>
  <si>
    <t>C</t>
  </si>
  <si>
    <t>Reynolds Number</t>
  </si>
  <si>
    <t>Orifice Diameter</t>
  </si>
  <si>
    <t>http://www.lmnoeng.com/Flow/SmallOrificeGas.php</t>
  </si>
  <si>
    <t>Orifice Velocity</t>
  </si>
  <si>
    <t>Orifice Area</t>
  </si>
  <si>
    <t>Initial Volume Flow</t>
  </si>
  <si>
    <r>
      <t>ft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/s</t>
    </r>
  </si>
  <si>
    <r>
      <t>lbm/ft</t>
    </r>
    <r>
      <rPr>
        <vertAlign val="superscript"/>
        <sz val="11"/>
        <color theme="1"/>
        <rFont val="Calibri"/>
        <family val="2"/>
        <scheme val="minor"/>
      </rPr>
      <t>3</t>
    </r>
  </si>
  <si>
    <t>Upstream Area</t>
  </si>
  <si>
    <t>Upstream Velocity</t>
  </si>
  <si>
    <t>Downstream Area</t>
  </si>
  <si>
    <t>Downstream Velocity</t>
  </si>
  <si>
    <r>
      <t>D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</si>
  <si>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t>D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</si>
  <si>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</si>
  <si>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V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</si>
  <si>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</si>
  <si>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t>V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</si>
  <si>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</si>
  <si>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t>Pa-s</t>
  </si>
  <si>
    <r>
      <t>lb</t>
    </r>
    <r>
      <rPr>
        <vertAlign val="subscript"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-s/ft</t>
    </r>
    <r>
      <rPr>
        <vertAlign val="superscript"/>
        <sz val="11"/>
        <color theme="1"/>
        <rFont val="Calibri"/>
        <family val="2"/>
        <scheme val="minor"/>
      </rPr>
      <t>2</t>
    </r>
  </si>
  <si>
    <r>
      <t>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/s</t>
    </r>
  </si>
  <si>
    <t>μ</t>
  </si>
  <si>
    <r>
      <t>ft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/s</t>
    </r>
  </si>
  <si>
    <t>Re</t>
  </si>
  <si>
    <t>Mass Flow Rate</t>
  </si>
  <si>
    <t>Initial Mass Flow/Hole</t>
  </si>
  <si>
    <r>
      <t>Ṁ</t>
    </r>
    <r>
      <rPr>
        <vertAlign val="subscript"/>
        <sz val="11"/>
        <color theme="1"/>
        <rFont val="Calibri"/>
        <family val="2"/>
        <scheme val="minor"/>
      </rPr>
      <t>initial/Hole</t>
    </r>
  </si>
  <si>
    <t>Static Pressure Loss</t>
  </si>
  <si>
    <t>w</t>
  </si>
  <si>
    <t>Do</t>
  </si>
  <si>
    <r>
      <t>V</t>
    </r>
    <r>
      <rPr>
        <b/>
        <vertAlign val="subscript"/>
        <sz val="11"/>
        <color theme="1"/>
        <rFont val="Calibri"/>
        <family val="2"/>
        <scheme val="minor"/>
      </rPr>
      <t>MinusN2O</t>
    </r>
  </si>
  <si>
    <r>
      <t>ρ</t>
    </r>
    <r>
      <rPr>
        <b/>
        <vertAlign val="subscript"/>
        <sz val="11"/>
        <color rgb="FF252525"/>
        <rFont val="Calibri"/>
        <family val="2"/>
        <scheme val="minor"/>
      </rPr>
      <t>N2OforFlow</t>
    </r>
  </si>
  <si>
    <t>Assume no He leaves before all N2O is gone</t>
  </si>
  <si>
    <r>
      <t>D</t>
    </r>
    <r>
      <rPr>
        <b/>
        <vertAlign val="subscript"/>
        <sz val="11"/>
        <color theme="1"/>
        <rFont val="Calibri"/>
        <family val="2"/>
        <scheme val="minor"/>
      </rPr>
      <t>orifice of each hole</t>
    </r>
  </si>
  <si>
    <r>
      <t>A</t>
    </r>
    <r>
      <rPr>
        <b/>
        <vertAlign val="subscript"/>
        <sz val="11"/>
        <color theme="1"/>
        <rFont val="Calibri"/>
        <family val="2"/>
        <scheme val="minor"/>
      </rPr>
      <t>orifice of each hole</t>
    </r>
  </si>
  <si>
    <r>
      <t>ρ</t>
    </r>
    <r>
      <rPr>
        <b/>
        <vertAlign val="subscript"/>
        <sz val="11"/>
        <color rgb="FF252525"/>
        <rFont val="Calibri"/>
        <family val="2"/>
        <scheme val="minor"/>
      </rPr>
      <t>He Pv</t>
    </r>
  </si>
  <si>
    <r>
      <t>M</t>
    </r>
    <r>
      <rPr>
        <b/>
        <vertAlign val="subscript"/>
        <sz val="11"/>
        <color theme="1"/>
        <rFont val="Calibri"/>
        <family val="2"/>
        <scheme val="minor"/>
      </rPr>
      <t>N2O Pv</t>
    </r>
  </si>
  <si>
    <r>
      <t>ρ</t>
    </r>
    <r>
      <rPr>
        <b/>
        <vertAlign val="subscript"/>
        <sz val="11"/>
        <color rgb="FF252525"/>
        <rFont val="Calibri"/>
        <family val="2"/>
        <scheme val="minor"/>
      </rPr>
      <t>N2O Pv</t>
    </r>
  </si>
  <si>
    <t>%/s</t>
  </si>
  <si>
    <t>N</t>
  </si>
  <si>
    <t>Gravity</t>
  </si>
  <si>
    <r>
      <t>m/s</t>
    </r>
    <r>
      <rPr>
        <vertAlign val="superscript"/>
        <sz val="11"/>
        <color theme="1"/>
        <rFont val="Calibri"/>
        <family val="2"/>
        <scheme val="minor"/>
      </rPr>
      <t>2</t>
    </r>
  </si>
  <si>
    <t>a</t>
  </si>
  <si>
    <r>
      <t>h</t>
    </r>
    <r>
      <rPr>
        <b/>
        <vertAlign val="subscript"/>
        <sz val="11"/>
        <color theme="1"/>
        <rFont val="Calibri"/>
        <family val="2"/>
        <scheme val="minor"/>
      </rPr>
      <t>absolute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</si>
  <si>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0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</si>
  <si>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</si>
  <si>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K/m</t>
  </si>
  <si>
    <t>J/(mol*K)</t>
  </si>
  <si>
    <t>M</t>
  </si>
  <si>
    <t>kg/mol</t>
  </si>
  <si>
    <r>
      <t>M</t>
    </r>
    <r>
      <rPr>
        <b/>
        <vertAlign val="subscript"/>
        <sz val="11"/>
        <color theme="1"/>
        <rFont val="Calibri"/>
        <family val="2"/>
        <scheme val="minor"/>
      </rPr>
      <t>Total</t>
    </r>
  </si>
  <si>
    <r>
      <t>M</t>
    </r>
    <r>
      <rPr>
        <b/>
        <vertAlign val="subscript"/>
        <sz val="11"/>
        <color theme="1"/>
        <rFont val="Calibri"/>
        <family val="2"/>
        <scheme val="minor"/>
      </rPr>
      <t>Propellant</t>
    </r>
  </si>
  <si>
    <r>
      <t>M</t>
    </r>
    <r>
      <rPr>
        <b/>
        <vertAlign val="subscript"/>
        <sz val="11"/>
        <color theme="1"/>
        <rFont val="Calibri"/>
        <family val="2"/>
        <scheme val="minor"/>
      </rPr>
      <t>Oxidizer</t>
    </r>
  </si>
  <si>
    <r>
      <t>M</t>
    </r>
    <r>
      <rPr>
        <b/>
        <vertAlign val="subscript"/>
        <sz val="11"/>
        <color theme="1"/>
        <rFont val="Calibri"/>
        <family val="2"/>
        <scheme val="minor"/>
      </rPr>
      <t>Helium</t>
    </r>
  </si>
  <si>
    <r>
      <t>M</t>
    </r>
    <r>
      <rPr>
        <b/>
        <vertAlign val="subscript"/>
        <sz val="11"/>
        <color theme="1"/>
        <rFont val="Calibri"/>
        <family val="2"/>
        <scheme val="minor"/>
      </rPr>
      <t>Fuel</t>
    </r>
  </si>
  <si>
    <r>
      <t>M</t>
    </r>
    <r>
      <rPr>
        <b/>
        <vertAlign val="subscript"/>
        <sz val="11"/>
        <color theme="1"/>
        <rFont val="Calibri"/>
        <family val="2"/>
        <scheme val="minor"/>
      </rPr>
      <t>EE</t>
    </r>
  </si>
  <si>
    <r>
      <t>Ṁ</t>
    </r>
    <r>
      <rPr>
        <b/>
        <vertAlign val="subscript"/>
        <sz val="11"/>
        <color theme="1"/>
        <rFont val="Calibri"/>
        <family val="2"/>
      </rPr>
      <t>Initial</t>
    </r>
  </si>
  <si>
    <r>
      <t>ISP</t>
    </r>
    <r>
      <rPr>
        <b/>
        <vertAlign val="subscript"/>
        <sz val="11"/>
        <color theme="1"/>
        <rFont val="Calibri"/>
        <family val="2"/>
        <scheme val="minor"/>
      </rPr>
      <t>Ideal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</si>
  <si>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>Stagnation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</si>
  <si>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Initial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</si>
  <si>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>v</t>
    </r>
    <r>
      <rPr>
        <b/>
        <sz val="11"/>
        <color theme="1"/>
        <rFont val="Calibri"/>
        <family val="2"/>
        <scheme val="minor"/>
      </rPr>
      <t xml:space="preserve"> Pressure Regression </t>
    </r>
  </si>
  <si>
    <r>
      <t>h</t>
    </r>
    <r>
      <rPr>
        <vertAlign val="subscript"/>
        <sz val="11"/>
        <color theme="1"/>
        <rFont val="Calibri"/>
        <family val="2"/>
        <scheme val="minor"/>
      </rPr>
      <t>Green River</t>
    </r>
  </si>
  <si>
    <r>
      <t>ρ</t>
    </r>
    <r>
      <rPr>
        <b/>
        <vertAlign val="subscript"/>
        <sz val="11"/>
        <color rgb="FF252525"/>
        <rFont val="Calibri"/>
        <family val="2"/>
        <scheme val="minor"/>
      </rPr>
      <t>Air</t>
    </r>
  </si>
  <si>
    <r>
      <t>F</t>
    </r>
    <r>
      <rPr>
        <b/>
        <vertAlign val="subscript"/>
        <sz val="11"/>
        <color theme="1"/>
        <rFont val="Calibri"/>
        <family val="2"/>
        <scheme val="minor"/>
      </rPr>
      <t>Drag</t>
    </r>
  </si>
  <si>
    <t>Area</t>
  </si>
  <si>
    <t>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</si>
</sst>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9"/>
      <color rgb="FF252525"/>
      <name val="Arial"/>
      <family val="2"/>
    </font>
    <font>
      <sz val="11"/>
      <color theme="1"/>
      <name val="Calibri"/>
      <family val="2"/>
    </font>
    <font>
      <sz val="10"/>
      <color rgb="FF000000"/>
      <name val="Verdana"/>
      <family val="2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color rgb="FF252525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rgb="FF252525"/>
      <name val="Calibri"/>
      <family val="2"/>
      <scheme val="minor"/>
    </font>
    <font>
      <sz val="11"/>
      <color rgb="FF252525"/>
      <name val="Calibri"/>
      <family val="2"/>
      <scheme val="minor"/>
    </font>
    <font>
      <b/>
      <sz val="11"/>
      <color theme="1"/>
      <name val="Calibri"/>
      <family val="2"/>
    </font>
    <font>
      <b/>
      <vertAlign val="subscript"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4" fillId="3" borderId="0" xfId="0" applyFont="1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left" vertical="center"/>
    </xf>
    <xf numFmtId="0" fontId="4" fillId="4" borderId="0" xfId="0" applyFont="1" applyFill="1"/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3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/>
    <xf numFmtId="0" fontId="0" fillId="0" borderId="0" xfId="0" applyFill="1"/>
    <xf numFmtId="0" fontId="0" fillId="0" borderId="0" xfId="0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/>
    <xf numFmtId="0" fontId="0" fillId="0" borderId="0" xfId="0" applyFont="1" applyFill="1" applyAlignment="1"/>
    <xf numFmtId="0" fontId="0" fillId="2" borderId="0" xfId="0" applyFill="1" applyAlignment="1"/>
    <xf numFmtId="0" fontId="0" fillId="0" borderId="0" xfId="0" applyFill="1" applyAlignment="1"/>
    <xf numFmtId="0" fontId="4" fillId="3" borderId="0" xfId="0" applyFont="1" applyFill="1" applyAlignment="1"/>
    <xf numFmtId="0" fontId="4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0" fillId="0" borderId="0" xfId="0" applyFont="1"/>
    <xf numFmtId="0" fontId="0" fillId="2" borderId="0" xfId="0" applyFont="1" applyFill="1"/>
    <xf numFmtId="0" fontId="0" fillId="0" borderId="0" xfId="0" applyFont="1" applyAlignment="1"/>
    <xf numFmtId="0" fontId="10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0" fontId="11" fillId="0" borderId="0" xfId="0" applyFont="1" applyAlignment="1"/>
    <xf numFmtId="0" fontId="4" fillId="0" borderId="0" xfId="0" applyFont="1" applyAlignment="1">
      <alignment horizontal="left"/>
    </xf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 applyAlignment="1"/>
    <xf numFmtId="0" fontId="0" fillId="2" borderId="0" xfId="0" applyFill="1" applyAlignment="1">
      <alignment horizontal="center"/>
    </xf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Temperature vs Vapor Pressure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'NOx P vs T'!$A$10:$A$135</c:f>
              <c:numCache>
                <c:formatCode>General</c:formatCode>
                <c:ptCount val="126"/>
                <c:pt idx="0">
                  <c:v>-90</c:v>
                </c:pt>
                <c:pt idx="1">
                  <c:v>-89</c:v>
                </c:pt>
                <c:pt idx="2">
                  <c:v>-88</c:v>
                </c:pt>
                <c:pt idx="3">
                  <c:v>-87</c:v>
                </c:pt>
                <c:pt idx="4">
                  <c:v>-86</c:v>
                </c:pt>
                <c:pt idx="5">
                  <c:v>-85</c:v>
                </c:pt>
                <c:pt idx="6">
                  <c:v>-84</c:v>
                </c:pt>
                <c:pt idx="7">
                  <c:v>-83</c:v>
                </c:pt>
                <c:pt idx="8">
                  <c:v>-82</c:v>
                </c:pt>
                <c:pt idx="9">
                  <c:v>-81</c:v>
                </c:pt>
                <c:pt idx="10">
                  <c:v>-80</c:v>
                </c:pt>
                <c:pt idx="11">
                  <c:v>-79</c:v>
                </c:pt>
                <c:pt idx="12">
                  <c:v>-78</c:v>
                </c:pt>
                <c:pt idx="13">
                  <c:v>-77</c:v>
                </c:pt>
                <c:pt idx="14">
                  <c:v>-76</c:v>
                </c:pt>
                <c:pt idx="15">
                  <c:v>-75</c:v>
                </c:pt>
                <c:pt idx="16">
                  <c:v>-74</c:v>
                </c:pt>
                <c:pt idx="17">
                  <c:v>-73</c:v>
                </c:pt>
                <c:pt idx="18">
                  <c:v>-72</c:v>
                </c:pt>
                <c:pt idx="19">
                  <c:v>-71</c:v>
                </c:pt>
                <c:pt idx="20">
                  <c:v>-70</c:v>
                </c:pt>
                <c:pt idx="21">
                  <c:v>-69</c:v>
                </c:pt>
                <c:pt idx="22">
                  <c:v>-68</c:v>
                </c:pt>
                <c:pt idx="23">
                  <c:v>-67</c:v>
                </c:pt>
                <c:pt idx="24">
                  <c:v>-66</c:v>
                </c:pt>
                <c:pt idx="25">
                  <c:v>-65</c:v>
                </c:pt>
                <c:pt idx="26">
                  <c:v>-64</c:v>
                </c:pt>
                <c:pt idx="27">
                  <c:v>-63</c:v>
                </c:pt>
                <c:pt idx="28">
                  <c:v>-62</c:v>
                </c:pt>
                <c:pt idx="29">
                  <c:v>-61</c:v>
                </c:pt>
                <c:pt idx="30">
                  <c:v>-60</c:v>
                </c:pt>
                <c:pt idx="31">
                  <c:v>-59</c:v>
                </c:pt>
                <c:pt idx="32">
                  <c:v>-58</c:v>
                </c:pt>
                <c:pt idx="33">
                  <c:v>-57</c:v>
                </c:pt>
                <c:pt idx="34">
                  <c:v>-56</c:v>
                </c:pt>
                <c:pt idx="35">
                  <c:v>-55</c:v>
                </c:pt>
                <c:pt idx="36">
                  <c:v>-54</c:v>
                </c:pt>
                <c:pt idx="37">
                  <c:v>-53</c:v>
                </c:pt>
                <c:pt idx="38">
                  <c:v>-52</c:v>
                </c:pt>
                <c:pt idx="39">
                  <c:v>-51</c:v>
                </c:pt>
                <c:pt idx="40">
                  <c:v>-50</c:v>
                </c:pt>
                <c:pt idx="41">
                  <c:v>-49</c:v>
                </c:pt>
                <c:pt idx="42">
                  <c:v>-48</c:v>
                </c:pt>
                <c:pt idx="43">
                  <c:v>-47</c:v>
                </c:pt>
                <c:pt idx="44">
                  <c:v>-46</c:v>
                </c:pt>
                <c:pt idx="45">
                  <c:v>-45</c:v>
                </c:pt>
                <c:pt idx="46">
                  <c:v>-44</c:v>
                </c:pt>
                <c:pt idx="47">
                  <c:v>-43</c:v>
                </c:pt>
                <c:pt idx="48">
                  <c:v>-42</c:v>
                </c:pt>
                <c:pt idx="49">
                  <c:v>-41</c:v>
                </c:pt>
                <c:pt idx="50">
                  <c:v>-40</c:v>
                </c:pt>
                <c:pt idx="51">
                  <c:v>-39</c:v>
                </c:pt>
                <c:pt idx="52">
                  <c:v>-38</c:v>
                </c:pt>
                <c:pt idx="53">
                  <c:v>-37</c:v>
                </c:pt>
                <c:pt idx="54">
                  <c:v>-36</c:v>
                </c:pt>
                <c:pt idx="55">
                  <c:v>-35</c:v>
                </c:pt>
                <c:pt idx="56">
                  <c:v>-34</c:v>
                </c:pt>
                <c:pt idx="57">
                  <c:v>-33</c:v>
                </c:pt>
                <c:pt idx="58">
                  <c:v>-32</c:v>
                </c:pt>
                <c:pt idx="59">
                  <c:v>-31</c:v>
                </c:pt>
                <c:pt idx="60">
                  <c:v>-30</c:v>
                </c:pt>
                <c:pt idx="61">
                  <c:v>-29</c:v>
                </c:pt>
                <c:pt idx="62">
                  <c:v>-28</c:v>
                </c:pt>
                <c:pt idx="63">
                  <c:v>-27</c:v>
                </c:pt>
                <c:pt idx="64">
                  <c:v>-26</c:v>
                </c:pt>
                <c:pt idx="65">
                  <c:v>-25</c:v>
                </c:pt>
                <c:pt idx="66">
                  <c:v>-24</c:v>
                </c:pt>
                <c:pt idx="67">
                  <c:v>-23</c:v>
                </c:pt>
                <c:pt idx="68">
                  <c:v>-22</c:v>
                </c:pt>
                <c:pt idx="69">
                  <c:v>-21</c:v>
                </c:pt>
                <c:pt idx="70">
                  <c:v>-20</c:v>
                </c:pt>
                <c:pt idx="71">
                  <c:v>-19</c:v>
                </c:pt>
                <c:pt idx="72">
                  <c:v>-18</c:v>
                </c:pt>
                <c:pt idx="73">
                  <c:v>-17</c:v>
                </c:pt>
                <c:pt idx="74">
                  <c:v>-16</c:v>
                </c:pt>
                <c:pt idx="75">
                  <c:v>-15</c:v>
                </c:pt>
                <c:pt idx="76">
                  <c:v>-14</c:v>
                </c:pt>
                <c:pt idx="77">
                  <c:v>-13</c:v>
                </c:pt>
                <c:pt idx="78">
                  <c:v>-12</c:v>
                </c:pt>
                <c:pt idx="79">
                  <c:v>-11</c:v>
                </c:pt>
                <c:pt idx="80">
                  <c:v>-10</c:v>
                </c:pt>
                <c:pt idx="81">
                  <c:v>-9</c:v>
                </c:pt>
                <c:pt idx="82">
                  <c:v>-8</c:v>
                </c:pt>
                <c:pt idx="83">
                  <c:v>-7</c:v>
                </c:pt>
                <c:pt idx="84">
                  <c:v>-6</c:v>
                </c:pt>
                <c:pt idx="85">
                  <c:v>-5</c:v>
                </c:pt>
                <c:pt idx="86">
                  <c:v>-4</c:v>
                </c:pt>
                <c:pt idx="87">
                  <c:v>-3</c:v>
                </c:pt>
                <c:pt idx="88">
                  <c:v>-2</c:v>
                </c:pt>
                <c:pt idx="89">
                  <c:v>-1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6</c:v>
                </c:pt>
                <c:pt idx="97">
                  <c:v>7</c:v>
                </c:pt>
                <c:pt idx="98">
                  <c:v>8</c:v>
                </c:pt>
                <c:pt idx="99">
                  <c:v>9</c:v>
                </c:pt>
                <c:pt idx="100">
                  <c:v>10</c:v>
                </c:pt>
                <c:pt idx="101">
                  <c:v>11</c:v>
                </c:pt>
                <c:pt idx="102">
                  <c:v>12</c:v>
                </c:pt>
                <c:pt idx="103">
                  <c:v>13</c:v>
                </c:pt>
                <c:pt idx="104">
                  <c:v>14</c:v>
                </c:pt>
                <c:pt idx="105">
                  <c:v>15</c:v>
                </c:pt>
                <c:pt idx="106">
                  <c:v>16</c:v>
                </c:pt>
                <c:pt idx="107">
                  <c:v>17</c:v>
                </c:pt>
                <c:pt idx="108">
                  <c:v>18</c:v>
                </c:pt>
                <c:pt idx="109">
                  <c:v>19</c:v>
                </c:pt>
                <c:pt idx="110">
                  <c:v>20</c:v>
                </c:pt>
                <c:pt idx="111">
                  <c:v>21</c:v>
                </c:pt>
                <c:pt idx="112">
                  <c:v>22</c:v>
                </c:pt>
                <c:pt idx="113">
                  <c:v>23</c:v>
                </c:pt>
                <c:pt idx="114">
                  <c:v>24</c:v>
                </c:pt>
                <c:pt idx="115">
                  <c:v>25</c:v>
                </c:pt>
                <c:pt idx="116">
                  <c:v>26</c:v>
                </c:pt>
                <c:pt idx="117">
                  <c:v>27</c:v>
                </c:pt>
                <c:pt idx="118">
                  <c:v>28</c:v>
                </c:pt>
                <c:pt idx="119">
                  <c:v>29</c:v>
                </c:pt>
                <c:pt idx="120">
                  <c:v>30</c:v>
                </c:pt>
                <c:pt idx="121">
                  <c:v>31</c:v>
                </c:pt>
                <c:pt idx="122">
                  <c:v>32</c:v>
                </c:pt>
                <c:pt idx="123">
                  <c:v>33</c:v>
                </c:pt>
                <c:pt idx="124">
                  <c:v>34</c:v>
                </c:pt>
                <c:pt idx="125">
                  <c:v>35</c:v>
                </c:pt>
              </c:numCache>
            </c:numRef>
          </c:xVal>
          <c:yVal>
            <c:numRef>
              <c:f>'NOx P vs T'!$C$10:$C$135</c:f>
              <c:numCache>
                <c:formatCode>General</c:formatCode>
                <c:ptCount val="126"/>
                <c:pt idx="0">
                  <c:v>91.522041197625001</c:v>
                </c:pt>
                <c:pt idx="1">
                  <c:v>97.248199542388676</c:v>
                </c:pt>
                <c:pt idx="2">
                  <c:v>103.25419832674018</c:v>
                </c:pt>
                <c:pt idx="3">
                  <c:v>109.54947696617714</c:v>
                </c:pt>
                <c:pt idx="4">
                  <c:v>116.14362010830088</c:v>
                </c:pt>
                <c:pt idx="5">
                  <c:v>123.04635519297467</c:v>
                </c:pt>
                <c:pt idx="6">
                  <c:v>130.26754997234647</c:v>
                </c:pt>
                <c:pt idx="7">
                  <c:v>137.81720999664404</c:v>
                </c:pt>
                <c:pt idx="8">
                  <c:v>145.70547607153682</c:v>
                </c:pt>
                <c:pt idx="9">
                  <c:v>153.94262169274225</c:v>
                </c:pt>
                <c:pt idx="10">
                  <c:v>162.53905046340043</c:v>
                </c:pt>
                <c:pt idx="11">
                  <c:v>171.50529349962159</c:v>
                </c:pt>
                <c:pt idx="12">
                  <c:v>180.85200682945222</c:v>
                </c:pt>
                <c:pt idx="13">
                  <c:v>190.58996879037628</c:v>
                </c:pt>
                <c:pt idx="14">
                  <c:v>200.7300774303047</c:v>
                </c:pt>
                <c:pt idx="15">
                  <c:v>211.28334791685904</c:v>
                </c:pt>
                <c:pt idx="16">
                  <c:v>222.26090995961911</c:v>
                </c:pt>
                <c:pt idx="17">
                  <c:v>233.67400524982165</c:v>
                </c:pt>
                <c:pt idx="18">
                  <c:v>245.53398492189115</c:v>
                </c:pt>
                <c:pt idx="19">
                  <c:v>257.85230704099615</c:v>
                </c:pt>
                <c:pt idx="20">
                  <c:v>270.64053412071752</c:v>
                </c:pt>
                <c:pt idx="21">
                  <c:v>283.91033067471773</c:v>
                </c:pt>
                <c:pt idx="22">
                  <c:v>297.67346080623969</c:v>
                </c:pt>
                <c:pt idx="23">
                  <c:v>311.94178583906432</c:v>
                </c:pt>
                <c:pt idx="24">
                  <c:v>326.72726199346278</c:v>
                </c:pt>
                <c:pt idx="25">
                  <c:v>342.04193811053398</c:v>
                </c:pt>
                <c:pt idx="26">
                  <c:v>357.89795342823925</c:v>
                </c:pt>
                <c:pt idx="27">
                  <c:v>374.30753541229524</c:v>
                </c:pt>
                <c:pt idx="28">
                  <c:v>391.28299764501219</c:v>
                </c:pt>
                <c:pt idx="29">
                  <c:v>408.83673777506027</c:v>
                </c:pt>
                <c:pt idx="30">
                  <c:v>426.98123553106103</c:v>
                </c:pt>
                <c:pt idx="31">
                  <c:v>445.72905080183881</c:v>
                </c:pt>
                <c:pt idx="32">
                  <c:v>465.09282178608328</c:v>
                </c:pt>
                <c:pt idx="33">
                  <c:v>485.08526321411318</c:v>
                </c:pt>
                <c:pt idx="34">
                  <c:v>505.7191646444245</c:v>
                </c:pt>
                <c:pt idx="35">
                  <c:v>527.00738883761107</c:v>
                </c:pt>
                <c:pt idx="36">
                  <c:v>548.96287021027922</c:v>
                </c:pt>
                <c:pt idx="37">
                  <c:v>571.59861337152859</c:v>
                </c:pt>
                <c:pt idx="38">
                  <c:v>594.92769174457806</c:v>
                </c:pt>
                <c:pt idx="39">
                  <c:v>618.96324627617162</c:v>
                </c:pt>
                <c:pt idx="40">
                  <c:v>643.71848423634754</c:v>
                </c:pt>
                <c:pt idx="41">
                  <c:v>669.20667811127942</c:v>
                </c:pt>
                <c:pt idx="42">
                  <c:v>695.44116459190764</c:v>
                </c:pt>
                <c:pt idx="43">
                  <c:v>722.43534366116705</c:v>
                </c:pt>
                <c:pt idx="44">
                  <c:v>750.2026777827266</c:v>
                </c:pt>
                <c:pt idx="45">
                  <c:v>778.75669119421877</c:v>
                </c:pt>
                <c:pt idx="46">
                  <c:v>808.11096930816086</c:v>
                </c:pt>
                <c:pt idx="47">
                  <c:v>838.27915822377656</c:v>
                </c:pt>
                <c:pt idx="48">
                  <c:v>869.27496435328919</c:v>
                </c:pt>
                <c:pt idx="49">
                  <c:v>901.11215416624668</c:v>
                </c:pt>
                <c:pt idx="50">
                  <c:v>933.80455405584075</c:v>
                </c:pt>
                <c:pt idx="51">
                  <c:v>967.36605033130638</c:v>
                </c:pt>
                <c:pt idx="52">
                  <c:v>1001.8105893408625</c:v>
                </c:pt>
                <c:pt idx="53">
                  <c:v>1037.1521777298569</c:v>
                </c:pt>
                <c:pt idx="54">
                  <c:v>1073.4048828392154</c:v>
                </c:pt>
                <c:pt idx="55">
                  <c:v>1110.5828332496703</c:v>
                </c:pt>
                <c:pt idx="56">
                  <c:v>1148.7002194775323</c:v>
                </c:pt>
                <c:pt idx="57">
                  <c:v>1187.7712948284423</c:v>
                </c:pt>
                <c:pt idx="58">
                  <c:v>1227.8103764158811</c:v>
                </c:pt>
                <c:pt idx="59">
                  <c:v>1268.8318463518294</c:v>
                </c:pt>
                <c:pt idx="60">
                  <c:v>1310.8501531175943</c:v>
                </c:pt>
                <c:pt idx="61">
                  <c:v>1353.8798131235476</c:v>
                </c:pt>
                <c:pt idx="62">
                  <c:v>1397.9354124671127</c:v>
                </c:pt>
                <c:pt idx="63">
                  <c:v>1443.0316088993573</c:v>
                </c:pt>
                <c:pt idx="64">
                  <c:v>1489.1831340113224</c:v>
                </c:pt>
                <c:pt idx="65">
                  <c:v>1536.4047956522281</c:v>
                </c:pt>
                <c:pt idx="66">
                  <c:v>1584.7114805928979</c:v>
                </c:pt>
                <c:pt idx="67">
                  <c:v>1634.1181574487878</c:v>
                </c:pt>
                <c:pt idx="68">
                  <c:v>1684.6398798785101</c:v>
                </c:pt>
                <c:pt idx="69">
                  <c:v>1736.2917900751586</c:v>
                </c:pt>
                <c:pt idx="70">
                  <c:v>1789.089122569359</c:v>
                </c:pt>
                <c:pt idx="71">
                  <c:v>1843.047208364824</c:v>
                </c:pt>
                <c:pt idx="72">
                  <c:v>1898.1814794292604</c:v>
                </c:pt>
                <c:pt idx="73">
                  <c:v>1954.5074735656012</c:v>
                </c:pt>
                <c:pt idx="74">
                  <c:v>2012.0408396912428</c:v>
                </c:pt>
                <c:pt idx="75">
                  <c:v>2070.7973435555659</c:v>
                </c:pt>
                <c:pt idx="76">
                  <c:v>2130.792873929307</c:v>
                </c:pt>
                <c:pt idx="77">
                  <c:v>2192.0434493027819</c:v>
                </c:pt>
                <c:pt idx="78">
                  <c:v>2254.5652251340448</c:v>
                </c:pt>
                <c:pt idx="79">
                  <c:v>2318.3745016922885</c:v>
                </c:pt>
                <c:pt idx="80">
                  <c:v>2383.487732547118</c:v>
                </c:pt>
                <c:pt idx="81">
                  <c:v>2449.9215337597188</c:v>
                </c:pt>
                <c:pt idx="82">
                  <c:v>2517.6926938387764</c:v>
                </c:pt>
                <c:pt idx="83">
                  <c:v>2586.8181845308613</c:v>
                </c:pt>
                <c:pt idx="84">
                  <c:v>2657.3151725239545</c:v>
                </c:pt>
                <c:pt idx="85">
                  <c:v>2729.2010321519333</c:v>
                </c:pt>
                <c:pt idx="86">
                  <c:v>2802.4933591991321</c:v>
                </c:pt>
                <c:pt idx="87">
                  <c:v>2877.2099859167588</c:v>
                </c:pt>
                <c:pt idx="88">
                  <c:v>2953.36899737761</c:v>
                </c:pt>
                <c:pt idx="89">
                  <c:v>3030.9887493126603</c:v>
                </c:pt>
                <c:pt idx="90">
                  <c:v>3110.087887592927</c:v>
                </c:pt>
                <c:pt idx="91">
                  <c:v>3190.685369543402</c:v>
                </c:pt>
                <c:pt idx="92">
                  <c:v>3272.8004873029722</c:v>
                </c:pt>
                <c:pt idx="93">
                  <c:v>3356.4528934766772</c:v>
                </c:pt>
                <c:pt idx="94">
                  <c:v>3441.6626293647928</c:v>
                </c:pt>
                <c:pt idx="95">
                  <c:v>3528.4501560987669</c:v>
                </c:pt>
                <c:pt idx="96">
                  <c:v>3616.8363890686114</c:v>
                </c:pt>
                <c:pt idx="97">
                  <c:v>3706.8427360919914</c:v>
                </c:pt>
                <c:pt idx="98">
                  <c:v>3798.4911398549393</c:v>
                </c:pt>
                <c:pt idx="99">
                  <c:v>3891.8041252509383</c:v>
                </c:pt>
                <c:pt idx="100">
                  <c:v>3986.8048523642656</c:v>
                </c:pt>
                <c:pt idx="101">
                  <c:v>4083.5171759906643</c:v>
                </c:pt>
                <c:pt idx="102">
                  <c:v>4181.9657127714918</c:v>
                </c:pt>
                <c:pt idx="103">
                  <c:v>4282.1759172477841</c:v>
                </c:pt>
                <c:pt idx="104">
                  <c:v>4384.1741684315712</c:v>
                </c:pt>
                <c:pt idx="105">
                  <c:v>4487.9878688650706</c:v>
                </c:pt>
                <c:pt idx="106">
                  <c:v>4593.6455586189995</c:v>
                </c:pt>
                <c:pt idx="107">
                  <c:v>4701.1770473102624</c:v>
                </c:pt>
                <c:pt idx="108">
                  <c:v>4810.6135680501366</c:v>
                </c:pt>
                <c:pt idx="109">
                  <c:v>4921.9879583469819</c:v>
                </c:pt>
                <c:pt idx="110">
                  <c:v>5035.3348745003696</c:v>
                </c:pt>
                <c:pt idx="111">
                  <c:v>5150.6910481114737</c:v>
                </c:pt>
                <c:pt idx="112">
                  <c:v>5268.0955962691341</c:v>
                </c:pt>
                <c:pt idx="113">
                  <c:v>5387.5904011761304</c:v>
                </c:pt>
                <c:pt idx="114">
                  <c:v>5509.220581140451</c:v>
                </c:pt>
                <c:pt idx="115">
                  <c:v>5633.0350841071877</c:v>
                </c:pt>
                <c:pt idx="116">
                  <c:v>5759.0874492003322</c:v>
                </c:pt>
                <c:pt idx="117">
                  <c:v>5887.4368045576348</c:v>
                </c:pt>
                <c:pt idx="118">
                  <c:v>6018.1492075707183</c:v>
                </c:pt>
                <c:pt idx="119">
                  <c:v>6151.2994992451167</c:v>
                </c:pt>
                <c:pt idx="120">
                  <c:v>6286.973964471561</c:v>
                </c:pt>
                <c:pt idx="121">
                  <c:v>6425.2743248327897</c:v>
                </c:pt>
                <c:pt idx="122">
                  <c:v>6566.3240898529602</c:v>
                </c:pt>
                <c:pt idx="123">
                  <c:v>6710.2794768950462</c:v>
                </c:pt>
                <c:pt idx="124">
                  <c:v>6857.3503780027449</c:v>
                </c:pt>
                <c:pt idx="125">
                  <c:v>7007.8481884194916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004216"/>
        <c:axId val="263003432"/>
      </c:scatterChart>
      <c:valAx>
        <c:axId val="263004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>
                    <a:latin typeface="Calibri" panose="020F0502020204030204" pitchFamily="34" charset="0"/>
                  </a:rPr>
                  <a:t>°</a:t>
                </a:r>
                <a:r>
                  <a:rPr lang="en-US"/>
                  <a:t>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03432"/>
        <c:crosses val="autoZero"/>
        <c:crossBetween val="midCat"/>
      </c:valAx>
      <c:valAx>
        <c:axId val="26300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Vapor Pressure (kPa)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04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Vapor Pressure Vs Temperature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0.13630161854768155"/>
                  <c:y val="0.444942038495188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'NOx P vs T'!$C$10:$C$135</c:f>
              <c:numCache>
                <c:formatCode>General</c:formatCode>
                <c:ptCount val="126"/>
                <c:pt idx="0">
                  <c:v>91.522041197625001</c:v>
                </c:pt>
                <c:pt idx="1">
                  <c:v>97.248199542388676</c:v>
                </c:pt>
                <c:pt idx="2">
                  <c:v>103.25419832674018</c:v>
                </c:pt>
                <c:pt idx="3">
                  <c:v>109.54947696617714</c:v>
                </c:pt>
                <c:pt idx="4">
                  <c:v>116.14362010830088</c:v>
                </c:pt>
                <c:pt idx="5">
                  <c:v>123.04635519297467</c:v>
                </c:pt>
                <c:pt idx="6">
                  <c:v>130.26754997234647</c:v>
                </c:pt>
                <c:pt idx="7">
                  <c:v>137.81720999664404</c:v>
                </c:pt>
                <c:pt idx="8">
                  <c:v>145.70547607153682</c:v>
                </c:pt>
                <c:pt idx="9">
                  <c:v>153.94262169274225</c:v>
                </c:pt>
                <c:pt idx="10">
                  <c:v>162.53905046340043</c:v>
                </c:pt>
                <c:pt idx="11">
                  <c:v>171.50529349962159</c:v>
                </c:pt>
                <c:pt idx="12">
                  <c:v>180.85200682945222</c:v>
                </c:pt>
                <c:pt idx="13">
                  <c:v>190.58996879037628</c:v>
                </c:pt>
                <c:pt idx="14">
                  <c:v>200.7300774303047</c:v>
                </c:pt>
                <c:pt idx="15">
                  <c:v>211.28334791685904</c:v>
                </c:pt>
                <c:pt idx="16">
                  <c:v>222.26090995961911</c:v>
                </c:pt>
                <c:pt idx="17">
                  <c:v>233.67400524982165</c:v>
                </c:pt>
                <c:pt idx="18">
                  <c:v>245.53398492189115</c:v>
                </c:pt>
                <c:pt idx="19">
                  <c:v>257.85230704099615</c:v>
                </c:pt>
                <c:pt idx="20">
                  <c:v>270.64053412071752</c:v>
                </c:pt>
                <c:pt idx="21">
                  <c:v>283.91033067471773</c:v>
                </c:pt>
                <c:pt idx="22">
                  <c:v>297.67346080623969</c:v>
                </c:pt>
                <c:pt idx="23">
                  <c:v>311.94178583906432</c:v>
                </c:pt>
                <c:pt idx="24">
                  <c:v>326.72726199346278</c:v>
                </c:pt>
                <c:pt idx="25">
                  <c:v>342.04193811053398</c:v>
                </c:pt>
                <c:pt idx="26">
                  <c:v>357.89795342823925</c:v>
                </c:pt>
                <c:pt idx="27">
                  <c:v>374.30753541229524</c:v>
                </c:pt>
                <c:pt idx="28">
                  <c:v>391.28299764501219</c:v>
                </c:pt>
                <c:pt idx="29">
                  <c:v>408.83673777506027</c:v>
                </c:pt>
                <c:pt idx="30">
                  <c:v>426.98123553106103</c:v>
                </c:pt>
                <c:pt idx="31">
                  <c:v>445.72905080183881</c:v>
                </c:pt>
                <c:pt idx="32">
                  <c:v>465.09282178608328</c:v>
                </c:pt>
                <c:pt idx="33">
                  <c:v>485.08526321411318</c:v>
                </c:pt>
                <c:pt idx="34">
                  <c:v>505.7191646444245</c:v>
                </c:pt>
                <c:pt idx="35">
                  <c:v>527.00738883761107</c:v>
                </c:pt>
                <c:pt idx="36">
                  <c:v>548.96287021027922</c:v>
                </c:pt>
                <c:pt idx="37">
                  <c:v>571.59861337152859</c:v>
                </c:pt>
                <c:pt idx="38">
                  <c:v>594.92769174457806</c:v>
                </c:pt>
                <c:pt idx="39">
                  <c:v>618.96324627617162</c:v>
                </c:pt>
                <c:pt idx="40">
                  <c:v>643.71848423634754</c:v>
                </c:pt>
                <c:pt idx="41">
                  <c:v>669.20667811127942</c:v>
                </c:pt>
                <c:pt idx="42">
                  <c:v>695.44116459190764</c:v>
                </c:pt>
                <c:pt idx="43">
                  <c:v>722.43534366116705</c:v>
                </c:pt>
                <c:pt idx="44">
                  <c:v>750.2026777827266</c:v>
                </c:pt>
                <c:pt idx="45">
                  <c:v>778.75669119421877</c:v>
                </c:pt>
                <c:pt idx="46">
                  <c:v>808.11096930816086</c:v>
                </c:pt>
                <c:pt idx="47">
                  <c:v>838.27915822377656</c:v>
                </c:pt>
                <c:pt idx="48">
                  <c:v>869.27496435328919</c:v>
                </c:pt>
                <c:pt idx="49">
                  <c:v>901.11215416624668</c:v>
                </c:pt>
                <c:pt idx="50">
                  <c:v>933.80455405584075</c:v>
                </c:pt>
                <c:pt idx="51">
                  <c:v>967.36605033130638</c:v>
                </c:pt>
                <c:pt idx="52">
                  <c:v>1001.8105893408625</c:v>
                </c:pt>
                <c:pt idx="53">
                  <c:v>1037.1521777298569</c:v>
                </c:pt>
                <c:pt idx="54">
                  <c:v>1073.4048828392154</c:v>
                </c:pt>
                <c:pt idx="55">
                  <c:v>1110.5828332496703</c:v>
                </c:pt>
                <c:pt idx="56">
                  <c:v>1148.7002194775323</c:v>
                </c:pt>
                <c:pt idx="57">
                  <c:v>1187.7712948284423</c:v>
                </c:pt>
                <c:pt idx="58">
                  <c:v>1227.8103764158811</c:v>
                </c:pt>
                <c:pt idx="59">
                  <c:v>1268.8318463518294</c:v>
                </c:pt>
                <c:pt idx="60">
                  <c:v>1310.8501531175943</c:v>
                </c:pt>
                <c:pt idx="61">
                  <c:v>1353.8798131235476</c:v>
                </c:pt>
                <c:pt idx="62">
                  <c:v>1397.9354124671127</c:v>
                </c:pt>
                <c:pt idx="63">
                  <c:v>1443.0316088993573</c:v>
                </c:pt>
                <c:pt idx="64">
                  <c:v>1489.1831340113224</c:v>
                </c:pt>
                <c:pt idx="65">
                  <c:v>1536.4047956522281</c:v>
                </c:pt>
                <c:pt idx="66">
                  <c:v>1584.7114805928979</c:v>
                </c:pt>
                <c:pt idx="67">
                  <c:v>1634.1181574487878</c:v>
                </c:pt>
                <c:pt idx="68">
                  <c:v>1684.6398798785101</c:v>
                </c:pt>
                <c:pt idx="69">
                  <c:v>1736.2917900751586</c:v>
                </c:pt>
                <c:pt idx="70">
                  <c:v>1789.089122569359</c:v>
                </c:pt>
                <c:pt idx="71">
                  <c:v>1843.047208364824</c:v>
                </c:pt>
                <c:pt idx="72">
                  <c:v>1898.1814794292604</c:v>
                </c:pt>
                <c:pt idx="73">
                  <c:v>1954.5074735656012</c:v>
                </c:pt>
                <c:pt idx="74">
                  <c:v>2012.0408396912428</c:v>
                </c:pt>
                <c:pt idx="75">
                  <c:v>2070.7973435555659</c:v>
                </c:pt>
                <c:pt idx="76">
                  <c:v>2130.792873929307</c:v>
                </c:pt>
                <c:pt idx="77">
                  <c:v>2192.0434493027819</c:v>
                </c:pt>
                <c:pt idx="78">
                  <c:v>2254.5652251340448</c:v>
                </c:pt>
                <c:pt idx="79">
                  <c:v>2318.3745016922885</c:v>
                </c:pt>
                <c:pt idx="80">
                  <c:v>2383.487732547118</c:v>
                </c:pt>
                <c:pt idx="81">
                  <c:v>2449.9215337597188</c:v>
                </c:pt>
                <c:pt idx="82">
                  <c:v>2517.6926938387764</c:v>
                </c:pt>
                <c:pt idx="83">
                  <c:v>2586.8181845308613</c:v>
                </c:pt>
                <c:pt idx="84">
                  <c:v>2657.3151725239545</c:v>
                </c:pt>
                <c:pt idx="85">
                  <c:v>2729.2010321519333</c:v>
                </c:pt>
                <c:pt idx="86">
                  <c:v>2802.4933591991321</c:v>
                </c:pt>
                <c:pt idx="87">
                  <c:v>2877.2099859167588</c:v>
                </c:pt>
                <c:pt idx="88">
                  <c:v>2953.36899737761</c:v>
                </c:pt>
                <c:pt idx="89">
                  <c:v>3030.9887493126603</c:v>
                </c:pt>
                <c:pt idx="90">
                  <c:v>3110.087887592927</c:v>
                </c:pt>
                <c:pt idx="91">
                  <c:v>3190.685369543402</c:v>
                </c:pt>
                <c:pt idx="92">
                  <c:v>3272.8004873029722</c:v>
                </c:pt>
                <c:pt idx="93">
                  <c:v>3356.4528934766772</c:v>
                </c:pt>
                <c:pt idx="94">
                  <c:v>3441.6626293647928</c:v>
                </c:pt>
                <c:pt idx="95">
                  <c:v>3528.4501560987669</c:v>
                </c:pt>
                <c:pt idx="96">
                  <c:v>3616.8363890686114</c:v>
                </c:pt>
                <c:pt idx="97">
                  <c:v>3706.8427360919914</c:v>
                </c:pt>
                <c:pt idx="98">
                  <c:v>3798.4911398549393</c:v>
                </c:pt>
                <c:pt idx="99">
                  <c:v>3891.8041252509383</c:v>
                </c:pt>
                <c:pt idx="100">
                  <c:v>3986.8048523642656</c:v>
                </c:pt>
                <c:pt idx="101">
                  <c:v>4083.5171759906643</c:v>
                </c:pt>
                <c:pt idx="102">
                  <c:v>4181.9657127714918</c:v>
                </c:pt>
                <c:pt idx="103">
                  <c:v>4282.1759172477841</c:v>
                </c:pt>
                <c:pt idx="104">
                  <c:v>4384.1741684315712</c:v>
                </c:pt>
                <c:pt idx="105">
                  <c:v>4487.9878688650706</c:v>
                </c:pt>
                <c:pt idx="106">
                  <c:v>4593.6455586189995</c:v>
                </c:pt>
                <c:pt idx="107">
                  <c:v>4701.1770473102624</c:v>
                </c:pt>
                <c:pt idx="108">
                  <c:v>4810.6135680501366</c:v>
                </c:pt>
                <c:pt idx="109">
                  <c:v>4921.9879583469819</c:v>
                </c:pt>
                <c:pt idx="110">
                  <c:v>5035.3348745003696</c:v>
                </c:pt>
                <c:pt idx="111">
                  <c:v>5150.6910481114737</c:v>
                </c:pt>
                <c:pt idx="112">
                  <c:v>5268.0955962691341</c:v>
                </c:pt>
                <c:pt idx="113">
                  <c:v>5387.5904011761304</c:v>
                </c:pt>
                <c:pt idx="114">
                  <c:v>5509.220581140451</c:v>
                </c:pt>
                <c:pt idx="115">
                  <c:v>5633.0350841071877</c:v>
                </c:pt>
                <c:pt idx="116">
                  <c:v>5759.0874492003322</c:v>
                </c:pt>
                <c:pt idx="117">
                  <c:v>5887.4368045576348</c:v>
                </c:pt>
                <c:pt idx="118">
                  <c:v>6018.1492075707183</c:v>
                </c:pt>
                <c:pt idx="119">
                  <c:v>6151.2994992451167</c:v>
                </c:pt>
                <c:pt idx="120">
                  <c:v>6286.973964471561</c:v>
                </c:pt>
                <c:pt idx="121">
                  <c:v>6425.2743248327897</c:v>
                </c:pt>
                <c:pt idx="122">
                  <c:v>6566.3240898529602</c:v>
                </c:pt>
                <c:pt idx="123">
                  <c:v>6710.2794768950462</c:v>
                </c:pt>
                <c:pt idx="124">
                  <c:v>6857.3503780027449</c:v>
                </c:pt>
                <c:pt idx="125">
                  <c:v>7007.8481884194916</c:v>
                </c:pt>
              </c:numCache>
            </c:numRef>
          </c:xVal>
          <c:yVal>
            <c:numRef>
              <c:f>'NOx P vs T'!$A$10:$A$135</c:f>
              <c:numCache>
                <c:formatCode>General</c:formatCode>
                <c:ptCount val="126"/>
                <c:pt idx="0">
                  <c:v>-90</c:v>
                </c:pt>
                <c:pt idx="1">
                  <c:v>-89</c:v>
                </c:pt>
                <c:pt idx="2">
                  <c:v>-88</c:v>
                </c:pt>
                <c:pt idx="3">
                  <c:v>-87</c:v>
                </c:pt>
                <c:pt idx="4">
                  <c:v>-86</c:v>
                </c:pt>
                <c:pt idx="5">
                  <c:v>-85</c:v>
                </c:pt>
                <c:pt idx="6">
                  <c:v>-84</c:v>
                </c:pt>
                <c:pt idx="7">
                  <c:v>-83</c:v>
                </c:pt>
                <c:pt idx="8">
                  <c:v>-82</c:v>
                </c:pt>
                <c:pt idx="9">
                  <c:v>-81</c:v>
                </c:pt>
                <c:pt idx="10">
                  <c:v>-80</c:v>
                </c:pt>
                <c:pt idx="11">
                  <c:v>-79</c:v>
                </c:pt>
                <c:pt idx="12">
                  <c:v>-78</c:v>
                </c:pt>
                <c:pt idx="13">
                  <c:v>-77</c:v>
                </c:pt>
                <c:pt idx="14">
                  <c:v>-76</c:v>
                </c:pt>
                <c:pt idx="15">
                  <c:v>-75</c:v>
                </c:pt>
                <c:pt idx="16">
                  <c:v>-74</c:v>
                </c:pt>
                <c:pt idx="17">
                  <c:v>-73</c:v>
                </c:pt>
                <c:pt idx="18">
                  <c:v>-72</c:v>
                </c:pt>
                <c:pt idx="19">
                  <c:v>-71</c:v>
                </c:pt>
                <c:pt idx="20">
                  <c:v>-70</c:v>
                </c:pt>
                <c:pt idx="21">
                  <c:v>-69</c:v>
                </c:pt>
                <c:pt idx="22">
                  <c:v>-68</c:v>
                </c:pt>
                <c:pt idx="23">
                  <c:v>-67</c:v>
                </c:pt>
                <c:pt idx="24">
                  <c:v>-66</c:v>
                </c:pt>
                <c:pt idx="25">
                  <c:v>-65</c:v>
                </c:pt>
                <c:pt idx="26">
                  <c:v>-64</c:v>
                </c:pt>
                <c:pt idx="27">
                  <c:v>-63</c:v>
                </c:pt>
                <c:pt idx="28">
                  <c:v>-62</c:v>
                </c:pt>
                <c:pt idx="29">
                  <c:v>-61</c:v>
                </c:pt>
                <c:pt idx="30">
                  <c:v>-60</c:v>
                </c:pt>
                <c:pt idx="31">
                  <c:v>-59</c:v>
                </c:pt>
                <c:pt idx="32">
                  <c:v>-58</c:v>
                </c:pt>
                <c:pt idx="33">
                  <c:v>-57</c:v>
                </c:pt>
                <c:pt idx="34">
                  <c:v>-56</c:v>
                </c:pt>
                <c:pt idx="35">
                  <c:v>-55</c:v>
                </c:pt>
                <c:pt idx="36">
                  <c:v>-54</c:v>
                </c:pt>
                <c:pt idx="37">
                  <c:v>-53</c:v>
                </c:pt>
                <c:pt idx="38">
                  <c:v>-52</c:v>
                </c:pt>
                <c:pt idx="39">
                  <c:v>-51</c:v>
                </c:pt>
                <c:pt idx="40">
                  <c:v>-50</c:v>
                </c:pt>
                <c:pt idx="41">
                  <c:v>-49</c:v>
                </c:pt>
                <c:pt idx="42">
                  <c:v>-48</c:v>
                </c:pt>
                <c:pt idx="43">
                  <c:v>-47</c:v>
                </c:pt>
                <c:pt idx="44">
                  <c:v>-46</c:v>
                </c:pt>
                <c:pt idx="45">
                  <c:v>-45</c:v>
                </c:pt>
                <c:pt idx="46">
                  <c:v>-44</c:v>
                </c:pt>
                <c:pt idx="47">
                  <c:v>-43</c:v>
                </c:pt>
                <c:pt idx="48">
                  <c:v>-42</c:v>
                </c:pt>
                <c:pt idx="49">
                  <c:v>-41</c:v>
                </c:pt>
                <c:pt idx="50">
                  <c:v>-40</c:v>
                </c:pt>
                <c:pt idx="51">
                  <c:v>-39</c:v>
                </c:pt>
                <c:pt idx="52">
                  <c:v>-38</c:v>
                </c:pt>
                <c:pt idx="53">
                  <c:v>-37</c:v>
                </c:pt>
                <c:pt idx="54">
                  <c:v>-36</c:v>
                </c:pt>
                <c:pt idx="55">
                  <c:v>-35</c:v>
                </c:pt>
                <c:pt idx="56">
                  <c:v>-34</c:v>
                </c:pt>
                <c:pt idx="57">
                  <c:v>-33</c:v>
                </c:pt>
                <c:pt idx="58">
                  <c:v>-32</c:v>
                </c:pt>
                <c:pt idx="59">
                  <c:v>-31</c:v>
                </c:pt>
                <c:pt idx="60">
                  <c:v>-30</c:v>
                </c:pt>
                <c:pt idx="61">
                  <c:v>-29</c:v>
                </c:pt>
                <c:pt idx="62">
                  <c:v>-28</c:v>
                </c:pt>
                <c:pt idx="63">
                  <c:v>-27</c:v>
                </c:pt>
                <c:pt idx="64">
                  <c:v>-26</c:v>
                </c:pt>
                <c:pt idx="65">
                  <c:v>-25</c:v>
                </c:pt>
                <c:pt idx="66">
                  <c:v>-24</c:v>
                </c:pt>
                <c:pt idx="67">
                  <c:v>-23</c:v>
                </c:pt>
                <c:pt idx="68">
                  <c:v>-22</c:v>
                </c:pt>
                <c:pt idx="69">
                  <c:v>-21</c:v>
                </c:pt>
                <c:pt idx="70">
                  <c:v>-20</c:v>
                </c:pt>
                <c:pt idx="71">
                  <c:v>-19</c:v>
                </c:pt>
                <c:pt idx="72">
                  <c:v>-18</c:v>
                </c:pt>
                <c:pt idx="73">
                  <c:v>-17</c:v>
                </c:pt>
                <c:pt idx="74">
                  <c:v>-16</c:v>
                </c:pt>
                <c:pt idx="75">
                  <c:v>-15</c:v>
                </c:pt>
                <c:pt idx="76">
                  <c:v>-14</c:v>
                </c:pt>
                <c:pt idx="77">
                  <c:v>-13</c:v>
                </c:pt>
                <c:pt idx="78">
                  <c:v>-12</c:v>
                </c:pt>
                <c:pt idx="79">
                  <c:v>-11</c:v>
                </c:pt>
                <c:pt idx="80">
                  <c:v>-10</c:v>
                </c:pt>
                <c:pt idx="81">
                  <c:v>-9</c:v>
                </c:pt>
                <c:pt idx="82">
                  <c:v>-8</c:v>
                </c:pt>
                <c:pt idx="83">
                  <c:v>-7</c:v>
                </c:pt>
                <c:pt idx="84">
                  <c:v>-6</c:v>
                </c:pt>
                <c:pt idx="85">
                  <c:v>-5</c:v>
                </c:pt>
                <c:pt idx="86">
                  <c:v>-4</c:v>
                </c:pt>
                <c:pt idx="87">
                  <c:v>-3</c:v>
                </c:pt>
                <c:pt idx="88">
                  <c:v>-2</c:v>
                </c:pt>
                <c:pt idx="89">
                  <c:v>-1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6</c:v>
                </c:pt>
                <c:pt idx="97">
                  <c:v>7</c:v>
                </c:pt>
                <c:pt idx="98">
                  <c:v>8</c:v>
                </c:pt>
                <c:pt idx="99">
                  <c:v>9</c:v>
                </c:pt>
                <c:pt idx="100">
                  <c:v>10</c:v>
                </c:pt>
                <c:pt idx="101">
                  <c:v>11</c:v>
                </c:pt>
                <c:pt idx="102">
                  <c:v>12</c:v>
                </c:pt>
                <c:pt idx="103">
                  <c:v>13</c:v>
                </c:pt>
                <c:pt idx="104">
                  <c:v>14</c:v>
                </c:pt>
                <c:pt idx="105">
                  <c:v>15</c:v>
                </c:pt>
                <c:pt idx="106">
                  <c:v>16</c:v>
                </c:pt>
                <c:pt idx="107">
                  <c:v>17</c:v>
                </c:pt>
                <c:pt idx="108">
                  <c:v>18</c:v>
                </c:pt>
                <c:pt idx="109">
                  <c:v>19</c:v>
                </c:pt>
                <c:pt idx="110">
                  <c:v>20</c:v>
                </c:pt>
                <c:pt idx="111">
                  <c:v>21</c:v>
                </c:pt>
                <c:pt idx="112">
                  <c:v>22</c:v>
                </c:pt>
                <c:pt idx="113">
                  <c:v>23</c:v>
                </c:pt>
                <c:pt idx="114">
                  <c:v>24</c:v>
                </c:pt>
                <c:pt idx="115">
                  <c:v>25</c:v>
                </c:pt>
                <c:pt idx="116">
                  <c:v>26</c:v>
                </c:pt>
                <c:pt idx="117">
                  <c:v>27</c:v>
                </c:pt>
                <c:pt idx="118">
                  <c:v>28</c:v>
                </c:pt>
                <c:pt idx="119">
                  <c:v>29</c:v>
                </c:pt>
                <c:pt idx="120">
                  <c:v>30</c:v>
                </c:pt>
                <c:pt idx="121">
                  <c:v>31</c:v>
                </c:pt>
                <c:pt idx="122">
                  <c:v>32</c:v>
                </c:pt>
                <c:pt idx="123">
                  <c:v>33</c:v>
                </c:pt>
                <c:pt idx="124">
                  <c:v>34</c:v>
                </c:pt>
                <c:pt idx="125">
                  <c:v>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004608"/>
        <c:axId val="263000296"/>
      </c:scatterChart>
      <c:valAx>
        <c:axId val="26300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Vapor Pressure (kPa)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00296"/>
        <c:crosses val="autoZero"/>
        <c:crossBetween val="midCat"/>
      </c:valAx>
      <c:valAx>
        <c:axId val="26300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</a:t>
                </a:r>
                <a:r>
                  <a:rPr lang="en-US">
                    <a:latin typeface="Calibri" panose="020F0502020204030204" pitchFamily="34" charset="0"/>
                  </a:rPr>
                  <a:t>°C)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0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'Oxidizer Flow Rate (Obs)'!$R$28</c:f>
              <c:strCache>
                <c:ptCount val="1"/>
                <c:pt idx="0">
                  <c:v>kg/s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'Oxidizer Flow Rate (Obs)'!$K$29:$K$1019</c:f>
              <c:numCache>
                <c:formatCode>General</c:formatCode>
                <c:ptCount val="99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</c:numCache>
            </c:numRef>
          </c:xVal>
          <c:yVal>
            <c:numRef>
              <c:f>'Oxidizer Flow Rate (Obs)'!$R$29:$R$1019</c:f>
              <c:numCache>
                <c:formatCode>General</c:formatCode>
                <c:ptCount val="991"/>
                <c:pt idx="0">
                  <c:v>1.1423239847286975</c:v>
                </c:pt>
                <c:pt idx="1">
                  <c:v>1.1401110480777221</c:v>
                </c:pt>
                <c:pt idx="2">
                  <c:v>1.1379023983792107</c:v>
                </c:pt>
                <c:pt idx="3">
                  <c:v>1.1356980273283799</c:v>
                </c:pt>
                <c:pt idx="4">
                  <c:v>1.1334979266365324</c:v>
                </c:pt>
                <c:pt idx="5">
                  <c:v>1.1313020880310303</c:v>
                </c:pt>
                <c:pt idx="6">
                  <c:v>1.12911050325526</c:v>
                </c:pt>
                <c:pt idx="7">
                  <c:v>1.1269231640686033</c:v>
                </c:pt>
                <c:pt idx="8">
                  <c:v>1.1247400622464063</c:v>
                </c:pt>
                <c:pt idx="9">
                  <c:v>1.1225611895799477</c:v>
                </c:pt>
                <c:pt idx="10">
                  <c:v>1.1203865378764084</c:v>
                </c:pt>
                <c:pt idx="11">
                  <c:v>1.1182160989588408</c:v>
                </c:pt>
                <c:pt idx="12">
                  <c:v>1.1160498646661379</c:v>
                </c:pt>
                <c:pt idx="13">
                  <c:v>1.1138878268530015</c:v>
                </c:pt>
                <c:pt idx="14">
                  <c:v>1.1117299773899145</c:v>
                </c:pt>
                <c:pt idx="15">
                  <c:v>1.1095763081631076</c:v>
                </c:pt>
                <c:pt idx="16">
                  <c:v>1.1074268110745289</c:v>
                </c:pt>
                <c:pt idx="17">
                  <c:v>1.105281478041815</c:v>
                </c:pt>
                <c:pt idx="18">
                  <c:v>1.1031403009982605</c:v>
                </c:pt>
                <c:pt idx="19">
                  <c:v>1.1010032718927856</c:v>
                </c:pt>
                <c:pt idx="20">
                  <c:v>1.0988703826899087</c:v>
                </c:pt>
                <c:pt idx="21">
                  <c:v>1.0967416253697133</c:v>
                </c:pt>
                <c:pt idx="22">
                  <c:v>1.0946169919278206</c:v>
                </c:pt>
                <c:pt idx="23">
                  <c:v>1.0924964743753569</c:v>
                </c:pt>
                <c:pt idx="24">
                  <c:v>1.0903800647389255</c:v>
                </c:pt>
                <c:pt idx="25">
                  <c:v>1.0882677550605755</c:v>
                </c:pt>
                <c:pt idx="26">
                  <c:v>1.086159537397773</c:v>
                </c:pt>
                <c:pt idx="27">
                  <c:v>1.0840554038233696</c:v>
                </c:pt>
                <c:pt idx="28">
                  <c:v>1.081955346425574</c:v>
                </c:pt>
                <c:pt idx="29">
                  <c:v>1.0798593573079227</c:v>
                </c:pt>
                <c:pt idx="30">
                  <c:v>1.0777674285892473</c:v>
                </c:pt>
                <c:pt idx="31">
                  <c:v>1.0756795524036498</c:v>
                </c:pt>
                <c:pt idx="32">
                  <c:v>1.0735957209004667</c:v>
                </c:pt>
                <c:pt idx="33">
                  <c:v>1.0715159262442466</c:v>
                </c:pt>
                <c:pt idx="34">
                  <c:v>1.0694401606147148</c:v>
                </c:pt>
                <c:pt idx="35">
                  <c:v>1.0673684162067472</c:v>
                </c:pt>
                <c:pt idx="36">
                  <c:v>1.0653006852303391</c:v>
                </c:pt>
                <c:pt idx="37">
                  <c:v>1.0632369599105775</c:v>
                </c:pt>
                <c:pt idx="38">
                  <c:v>1.0611772324876114</c:v>
                </c:pt>
                <c:pt idx="39">
                  <c:v>1.0591214952166219</c:v>
                </c:pt>
                <c:pt idx="40">
                  <c:v>1.0570697403677929</c:v>
                </c:pt>
                <c:pt idx="41">
                  <c:v>1.0550219602262836</c:v>
                </c:pt>
                <c:pt idx="42">
                  <c:v>1.0529781470921988</c:v>
                </c:pt>
                <c:pt idx="43">
                  <c:v>1.0509382932805593</c:v>
                </c:pt>
                <c:pt idx="44">
                  <c:v>1.0489023911212723</c:v>
                </c:pt>
                <c:pt idx="45">
                  <c:v>1.0468704329591063</c:v>
                </c:pt>
                <c:pt idx="46">
                  <c:v>1.0448424111536567</c:v>
                </c:pt>
                <c:pt idx="47">
                  <c:v>1.0428183180793227</c:v>
                </c:pt>
                <c:pt idx="48">
                  <c:v>1.0407981461252738</c:v>
                </c:pt>
                <c:pt idx="49">
                  <c:v>1.0387818876954249</c:v>
                </c:pt>
                <c:pt idx="50">
                  <c:v>1.0367695352084059</c:v>
                </c:pt>
                <c:pt idx="51">
                  <c:v>1.0347610810975325</c:v>
                </c:pt>
                <c:pt idx="52">
                  <c:v>1.0327565178107805</c:v>
                </c:pt>
                <c:pt idx="53">
                  <c:v>1.030755837810754</c:v>
                </c:pt>
                <c:pt idx="54">
                  <c:v>1.0287590335746597</c:v>
                </c:pt>
                <c:pt idx="55">
                  <c:v>1.0267660975942776</c:v>
                </c:pt>
                <c:pt idx="56">
                  <c:v>1.0247770223759325</c:v>
                </c:pt>
                <c:pt idx="57">
                  <c:v>1.0227918004404657</c:v>
                </c:pt>
                <c:pt idx="58">
                  <c:v>1.0208104243232086</c:v>
                </c:pt>
                <c:pt idx="59">
                  <c:v>1.0188328865739515</c:v>
                </c:pt>
                <c:pt idx="60">
                  <c:v>1.0168591797569195</c:v>
                </c:pt>
                <c:pt idx="61">
                  <c:v>1.0148892964507406</c:v>
                </c:pt>
                <c:pt idx="62">
                  <c:v>1.0129232292484207</c:v>
                </c:pt>
                <c:pt idx="63">
                  <c:v>1.0109609707573144</c:v>
                </c:pt>
                <c:pt idx="64">
                  <c:v>1.0090025135990977</c:v>
                </c:pt>
                <c:pt idx="65">
                  <c:v>1.0070478504097402</c:v>
                </c:pt>
                <c:pt idx="66">
                  <c:v>1.0050969738394764</c:v>
                </c:pt>
                <c:pt idx="67">
                  <c:v>1.0031498765527795</c:v>
                </c:pt>
                <c:pt idx="68">
                  <c:v>1.0012065512283339</c:v>
                </c:pt>
                <c:pt idx="69">
                  <c:v>0.99926699055900592</c:v>
                </c:pt>
                <c:pt idx="70">
                  <c:v>0.99733118725181802</c:v>
                </c:pt>
                <c:pt idx="71">
                  <c:v>0.99539913402792057</c:v>
                </c:pt>
                <c:pt idx="72">
                  <c:v>0.993470823622565</c:v>
                </c:pt>
                <c:pt idx="73">
                  <c:v>0.99154624878507625</c:v>
                </c:pt>
                <c:pt idx="74">
                  <c:v>0.98962540227882478</c:v>
                </c:pt>
                <c:pt idx="75">
                  <c:v>0.9877082768812</c:v>
                </c:pt>
                <c:pt idx="76">
                  <c:v>0.9857948653835843</c:v>
                </c:pt>
                <c:pt idx="77">
                  <c:v>0.9838851605913238</c:v>
                </c:pt>
                <c:pt idx="78">
                  <c:v>0.98197915532370217</c:v>
                </c:pt>
                <c:pt idx="79">
                  <c:v>0.98007684241391446</c:v>
                </c:pt>
                <c:pt idx="80">
                  <c:v>0.97817821470903876</c:v>
                </c:pt>
                <c:pt idx="81">
                  <c:v>0.9762832650700104</c:v>
                </c:pt>
                <c:pt idx="82">
                  <c:v>0.9743919863715943</c:v>
                </c:pt>
                <c:pt idx="83">
                  <c:v>0.97250437150235869</c:v>
                </c:pt>
                <c:pt idx="84">
                  <c:v>0.97062041336464833</c:v>
                </c:pt>
                <c:pt idx="85">
                  <c:v>0.96874010487455775</c:v>
                </c:pt>
                <c:pt idx="86">
                  <c:v>0.9668634389619043</c:v>
                </c:pt>
                <c:pt idx="87">
                  <c:v>0.96499040857020257</c:v>
                </c:pt>
                <c:pt idx="88">
                  <c:v>0.96312100665663636</c:v>
                </c:pt>
                <c:pt idx="89">
                  <c:v>0.96125522619203285</c:v>
                </c:pt>
                <c:pt idx="90">
                  <c:v>0.95939306016083703</c:v>
                </c:pt>
                <c:pt idx="91">
                  <c:v>0.95753450156108444</c:v>
                </c:pt>
                <c:pt idx="92">
                  <c:v>0.95567954340437444</c:v>
                </c:pt>
                <c:pt idx="93">
                  <c:v>0.95382817871584502</c:v>
                </c:pt>
                <c:pt idx="94">
                  <c:v>0.95198040053414601</c:v>
                </c:pt>
                <c:pt idx="95">
                  <c:v>0.95013620191141246</c:v>
                </c:pt>
                <c:pt idx="96">
                  <c:v>0.94829557591323954</c:v>
                </c:pt>
                <c:pt idx="97">
                  <c:v>0.94645851561865546</c:v>
                </c:pt>
                <c:pt idx="98">
                  <c:v>0.94462501412009581</c:v>
                </c:pt>
                <c:pt idx="99">
                  <c:v>0.94279506452337891</c:v>
                </c:pt>
                <c:pt idx="100">
                  <c:v>0.94096865994767709</c:v>
                </c:pt>
                <c:pt idx="101">
                  <c:v>0.9391457935254931</c:v>
                </c:pt>
                <c:pt idx="102">
                  <c:v>0.93732645840263351</c:v>
                </c:pt>
                <c:pt idx="103">
                  <c:v>0.93551064773818282</c:v>
                </c:pt>
                <c:pt idx="104">
                  <c:v>0.93369835470447826</c:v>
                </c:pt>
                <c:pt idx="105">
                  <c:v>0.93188957248708326</c:v>
                </c:pt>
                <c:pt idx="106">
                  <c:v>0.93008429428476325</c:v>
                </c:pt>
                <c:pt idx="107">
                  <c:v>0.92828251330945777</c:v>
                </c:pt>
                <c:pt idx="108">
                  <c:v>0.92648422278625742</c:v>
                </c:pt>
                <c:pt idx="109">
                  <c:v>0.92468941595337706</c:v>
                </c:pt>
                <c:pt idx="110">
                  <c:v>0.92289808606213075</c:v>
                </c:pt>
                <c:pt idx="111">
                  <c:v>0.92111022637690576</c:v>
                </c:pt>
                <c:pt idx="112">
                  <c:v>0.91932583017513847</c:v>
                </c:pt>
                <c:pt idx="113">
                  <c:v>0.91754489074728784</c:v>
                </c:pt>
                <c:pt idx="114">
                  <c:v>0.91576740139681079</c:v>
                </c:pt>
                <c:pt idx="115">
                  <c:v>0.91399335544013716</c:v>
                </c:pt>
                <c:pt idx="116">
                  <c:v>0.91222274620664379</c:v>
                </c:pt>
                <c:pt idx="117">
                  <c:v>0.91045556703863095</c:v>
                </c:pt>
                <c:pt idx="118">
                  <c:v>0.9086918112912955</c:v>
                </c:pt>
                <c:pt idx="119">
                  <c:v>0.90693147233270754</c:v>
                </c:pt>
                <c:pt idx="120">
                  <c:v>0.90517454354378368</c:v>
                </c:pt>
                <c:pt idx="121">
                  <c:v>0.90342101831826382</c:v>
                </c:pt>
                <c:pt idx="122">
                  <c:v>0.9016708900626863</c:v>
                </c:pt>
                <c:pt idx="123">
                  <c:v>0.89992415219636079</c:v>
                </c:pt>
                <c:pt idx="124">
                  <c:v>0.89818079815134677</c:v>
                </c:pt>
                <c:pt idx="125">
                  <c:v>0.89644082137242687</c:v>
                </c:pt>
                <c:pt idx="126">
                  <c:v>0.894704215317082</c:v>
                </c:pt>
                <c:pt idx="127">
                  <c:v>0.89297097345546839</c:v>
                </c:pt>
                <c:pt idx="128">
                  <c:v>0.89124108927039081</c:v>
                </c:pt>
                <c:pt idx="129">
                  <c:v>0.88951455625728071</c:v>
                </c:pt>
                <c:pt idx="130">
                  <c:v>0.88779136792416935</c:v>
                </c:pt>
                <c:pt idx="131">
                  <c:v>0.88607151779166471</c:v>
                </c:pt>
                <c:pt idx="132">
                  <c:v>0.88435499939292672</c:v>
                </c:pt>
                <c:pt idx="133">
                  <c:v>0.88264180627364319</c:v>
                </c:pt>
                <c:pt idx="134">
                  <c:v>0.88093193199200504</c:v>
                </c:pt>
                <c:pt idx="135">
                  <c:v>0.87922537011868274</c:v>
                </c:pt>
                <c:pt idx="136">
                  <c:v>0.87752211423680171</c:v>
                </c:pt>
                <c:pt idx="137">
                  <c:v>0.87582215794191809</c:v>
                </c:pt>
                <c:pt idx="138">
                  <c:v>0.87412549484199531</c:v>
                </c:pt>
                <c:pt idx="139">
                  <c:v>0.87243211855737912</c:v>
                </c:pt>
                <c:pt idx="140">
                  <c:v>0.87074202272077439</c:v>
                </c:pt>
                <c:pt idx="141">
                  <c:v>0.86905520097722067</c:v>
                </c:pt>
                <c:pt idx="142">
                  <c:v>0.86737164698406866</c:v>
                </c:pt>
                <c:pt idx="143">
                  <c:v>0.86569135441095624</c:v>
                </c:pt>
                <c:pt idx="144">
                  <c:v>0.86401431693978448</c:v>
                </c:pt>
                <c:pt idx="145">
                  <c:v>0.86234052826469354</c:v>
                </c:pt>
                <c:pt idx="146">
                  <c:v>0.86066998209204049</c:v>
                </c:pt>
                <c:pt idx="147">
                  <c:v>0.85900267214037362</c:v>
                </c:pt>
                <c:pt idx="148">
                  <c:v>0.85733859214041075</c:v>
                </c:pt>
                <c:pt idx="149">
                  <c:v>0.85567773583501339</c:v>
                </c:pt>
                <c:pt idx="150">
                  <c:v>0.85402009697916592</c:v>
                </c:pt>
                <c:pt idx="151">
                  <c:v>0.85236566933994973</c:v>
                </c:pt>
                <c:pt idx="152">
                  <c:v>0.85071444669652119</c:v>
                </c:pt>
                <c:pt idx="153">
                  <c:v>0.84906642284008782</c:v>
                </c:pt>
                <c:pt idx="154">
                  <c:v>0.84742159157388475</c:v>
                </c:pt>
                <c:pt idx="155">
                  <c:v>0.84577994671315215</c:v>
                </c:pt>
                <c:pt idx="156">
                  <c:v>0.84414148208511031</c:v>
                </c:pt>
                <c:pt idx="157">
                  <c:v>0.84250619152893913</c:v>
                </c:pt>
                <c:pt idx="158">
                  <c:v>0.840874068895752</c:v>
                </c:pt>
                <c:pt idx="159">
                  <c:v>0.83924510804857522</c:v>
                </c:pt>
                <c:pt idx="160">
                  <c:v>0.83761930286232289</c:v>
                </c:pt>
                <c:pt idx="161">
                  <c:v>0.83599664722377509</c:v>
                </c:pt>
                <c:pt idx="162">
                  <c:v>0.83437713503155453</c:v>
                </c:pt>
                <c:pt idx="163">
                  <c:v>0.83276076019610401</c:v>
                </c:pt>
                <c:pt idx="164">
                  <c:v>0.83114751663966258</c:v>
                </c:pt>
                <c:pt idx="165">
                  <c:v>0.82953739829624362</c:v>
                </c:pt>
                <c:pt idx="166">
                  <c:v>0.82793039911161181</c:v>
                </c:pt>
                <c:pt idx="167">
                  <c:v>0.82632651304325977</c:v>
                </c:pt>
                <c:pt idx="168">
                  <c:v>0.8247257340603863</c:v>
                </c:pt>
                <c:pt idx="169">
                  <c:v>0.82312805614387274</c:v>
                </c:pt>
                <c:pt idx="170">
                  <c:v>0.82153347328626136</c:v>
                </c:pt>
                <c:pt idx="171">
                  <c:v>0.81994197949173164</c:v>
                </c:pt>
                <c:pt idx="172">
                  <c:v>0.81835356877607868</c:v>
                </c:pt>
                <c:pt idx="173">
                  <c:v>0.81676823516669006</c:v>
                </c:pt>
                <c:pt idx="174">
                  <c:v>0.81518597270252402</c:v>
                </c:pt>
                <c:pt idx="175">
                  <c:v>0.81360677543408655</c:v>
                </c:pt>
                <c:pt idx="176">
                  <c:v>0.81203063742340842</c:v>
                </c:pt>
                <c:pt idx="177">
                  <c:v>0.81045755274402487</c:v>
                </c:pt>
                <c:pt idx="178">
                  <c:v>0.80888751548095095</c:v>
                </c:pt>
                <c:pt idx="179">
                  <c:v>0.8073205197306611</c:v>
                </c:pt>
                <c:pt idx="180">
                  <c:v>0.8057565596010654</c:v>
                </c:pt>
                <c:pt idx="181">
                  <c:v>0.80419562921148902</c:v>
                </c:pt>
                <c:pt idx="182">
                  <c:v>0.80263772269264888</c:v>
                </c:pt>
                <c:pt idx="183">
                  <c:v>0.80108283418663218</c:v>
                </c:pt>
                <c:pt idx="184">
                  <c:v>0.79953095784687378</c:v>
                </c:pt>
                <c:pt idx="185">
                  <c:v>0.79798208783813551</c:v>
                </c:pt>
                <c:pt idx="186">
                  <c:v>0.79643621833648248</c:v>
                </c:pt>
                <c:pt idx="187">
                  <c:v>0.79489334352926266</c:v>
                </c:pt>
                <c:pt idx="188">
                  <c:v>0.79335345761508402</c:v>
                </c:pt>
                <c:pt idx="189">
                  <c:v>0.79181655480379332</c:v>
                </c:pt>
                <c:pt idx="190">
                  <c:v>0.7902826293164541</c:v>
                </c:pt>
                <c:pt idx="191">
                  <c:v>0.78875167538532487</c:v>
                </c:pt>
                <c:pt idx="192">
                  <c:v>0.78722368725383796</c:v>
                </c:pt>
                <c:pt idx="193">
                  <c:v>0.785698659176577</c:v>
                </c:pt>
                <c:pt idx="194">
                  <c:v>0.78417658541925583</c:v>
                </c:pt>
                <c:pt idx="195">
                  <c:v>0.78265746025869731</c:v>
                </c:pt>
                <c:pt idx="196">
                  <c:v>0.78114127798281063</c:v>
                </c:pt>
                <c:pt idx="197">
                  <c:v>0.77962803289057137</c:v>
                </c:pt>
                <c:pt idx="198">
                  <c:v>0.7781177192919988</c:v>
                </c:pt>
                <c:pt idx="199">
                  <c:v>0.77661033150813497</c:v>
                </c:pt>
                <c:pt idx="200">
                  <c:v>0.77510586387102365</c:v>
                </c:pt>
                <c:pt idx="201">
                  <c:v>0.77360431072368829</c:v>
                </c:pt>
                <c:pt idx="202">
                  <c:v>0.77210566642011125</c:v>
                </c:pt>
                <c:pt idx="203">
                  <c:v>0.770609925325213</c:v>
                </c:pt>
                <c:pt idx="204">
                  <c:v>0.76911708181482963</c:v>
                </c:pt>
                <c:pt idx="205">
                  <c:v>0.76762713027569307</c:v>
                </c:pt>
                <c:pt idx="206">
                  <c:v>0.76614006510540911</c:v>
                </c:pt>
                <c:pt idx="207">
                  <c:v>0.76465588071243662</c:v>
                </c:pt>
                <c:pt idx="208">
                  <c:v>0.76317457151606682</c:v>
                </c:pt>
                <c:pt idx="209">
                  <c:v>0.76169613194640184</c:v>
                </c:pt>
                <c:pt idx="210">
                  <c:v>0.76022055644433384</c:v>
                </c:pt>
                <c:pt idx="211">
                  <c:v>0.75874783946152446</c:v>
                </c:pt>
                <c:pt idx="212">
                  <c:v>0.75727797546038333</c:v>
                </c:pt>
                <c:pt idx="213">
                  <c:v>0.75581095891404815</c:v>
                </c:pt>
                <c:pt idx="214">
                  <c:v>0.75434678430636282</c:v>
                </c:pt>
                <c:pt idx="215">
                  <c:v>0.75288544613185759</c:v>
                </c:pt>
                <c:pt idx="216">
                  <c:v>0.75142693889572809</c:v>
                </c:pt>
                <c:pt idx="217">
                  <c:v>0.74997125711381463</c:v>
                </c:pt>
                <c:pt idx="218">
                  <c:v>0.74851839531258091</c:v>
                </c:pt>
                <c:pt idx="219">
                  <c:v>0.74706834802909527</c:v>
                </c:pt>
                <c:pt idx="220">
                  <c:v>0.74562110981100782</c:v>
                </c:pt>
                <c:pt idx="221">
                  <c:v>0.74417667521653197</c:v>
                </c:pt>
                <c:pt idx="222">
                  <c:v>0.7427350388144226</c:v>
                </c:pt>
                <c:pt idx="223">
                  <c:v>0.74129619518395606</c:v>
                </c:pt>
                <c:pt idx="224">
                  <c:v>0.73986013891491009</c:v>
                </c:pt>
                <c:pt idx="225">
                  <c:v>0.73842686460754337</c:v>
                </c:pt>
                <c:pt idx="226">
                  <c:v>0.73699636687257486</c:v>
                </c:pt>
                <c:pt idx="227">
                  <c:v>0.73556864033116343</c:v>
                </c:pt>
                <c:pt idx="228">
                  <c:v>0.73414367961488847</c:v>
                </c:pt>
                <c:pt idx="229">
                  <c:v>0.7327214793657294</c:v>
                </c:pt>
                <c:pt idx="230">
                  <c:v>0.73130203423604456</c:v>
                </c:pt>
                <c:pt idx="231">
                  <c:v>0.72988533888855245</c:v>
                </c:pt>
                <c:pt idx="232">
                  <c:v>0.72847138799631117</c:v>
                </c:pt>
                <c:pt idx="233">
                  <c:v>0.72706017624269748</c:v>
                </c:pt>
                <c:pt idx="234">
                  <c:v>0.72565169832138843</c:v>
                </c:pt>
                <c:pt idx="235">
                  <c:v>0.72424594893634042</c:v>
                </c:pt>
                <c:pt idx="236">
                  <c:v>0.72284292280176954</c:v>
                </c:pt>
                <c:pt idx="237">
                  <c:v>0.72144261464213122</c:v>
                </c:pt>
                <c:pt idx="238">
                  <c:v>0.72004501919210129</c:v>
                </c:pt>
                <c:pt idx="239">
                  <c:v>0.71865013119655519</c:v>
                </c:pt>
                <c:pt idx="240">
                  <c:v>0.7172579454105491</c:v>
                </c:pt>
                <c:pt idx="241">
                  <c:v>0.71586845659929987</c:v>
                </c:pt>
                <c:pt idx="242">
                  <c:v>0.71448165953816489</c:v>
                </c:pt>
                <c:pt idx="243">
                  <c:v>0.71309754901262334</c:v>
                </c:pt>
                <c:pt idx="244">
                  <c:v>0.71171611981825555</c:v>
                </c:pt>
                <c:pt idx="245">
                  <c:v>0.71033736676072445</c:v>
                </c:pt>
                <c:pt idx="246">
                  <c:v>0.70896128465575536</c:v>
                </c:pt>
                <c:pt idx="247">
                  <c:v>0.7075878683291168</c:v>
                </c:pt>
                <c:pt idx="248">
                  <c:v>0.70621711261660081</c:v>
                </c:pt>
                <c:pt idx="249">
                  <c:v>0.70484901236400355</c:v>
                </c:pt>
                <c:pt idx="250">
                  <c:v>0.70348356242710608</c:v>
                </c:pt>
                <c:pt idx="251">
                  <c:v>0.70212075767165572</c:v>
                </c:pt>
                <c:pt idx="252">
                  <c:v>0.70076059297334425</c:v>
                </c:pt>
                <c:pt idx="253">
                  <c:v>0.69940306321779222</c:v>
                </c:pt>
                <c:pt idx="254">
                  <c:v>0.69804816330052721</c:v>
                </c:pt>
                <c:pt idx="255">
                  <c:v>0.69669588812696459</c:v>
                </c:pt>
                <c:pt idx="256">
                  <c:v>0.69534623261238981</c:v>
                </c:pt>
                <c:pt idx="257">
                  <c:v>0.69399919168193869</c:v>
                </c:pt>
                <c:pt idx="258">
                  <c:v>0.69265476027057771</c:v>
                </c:pt>
                <c:pt idx="259">
                  <c:v>0.69131293332308597</c:v>
                </c:pt>
                <c:pt idx="260">
                  <c:v>0.68997370579403483</c:v>
                </c:pt>
                <c:pt idx="261">
                  <c:v>0.68863707264777085</c:v>
                </c:pt>
                <c:pt idx="262">
                  <c:v>0.68730302885839478</c:v>
                </c:pt>
                <c:pt idx="263">
                  <c:v>0.68597156940974435</c:v>
                </c:pt>
                <c:pt idx="264">
                  <c:v>0.68464268929537431</c:v>
                </c:pt>
                <c:pt idx="265">
                  <c:v>0.6833163835185383</c:v>
                </c:pt>
                <c:pt idx="266">
                  <c:v>0.68199264709216956</c:v>
                </c:pt>
                <c:pt idx="267">
                  <c:v>0.68067147503886249</c:v>
                </c:pt>
                <c:pt idx="268">
                  <c:v>0.6793528623908538</c:v>
                </c:pt>
                <c:pt idx="269">
                  <c:v>0.67803680419000378</c:v>
                </c:pt>
                <c:pt idx="270">
                  <c:v>0.67672329548777821</c:v>
                </c:pt>
                <c:pt idx="271">
                  <c:v>0.6754123313452286</c:v>
                </c:pt>
                <c:pt idx="272">
                  <c:v>0.67410390683297483</c:v>
                </c:pt>
                <c:pt idx="273">
                  <c:v>0.67279801703118558</c:v>
                </c:pt>
                <c:pt idx="274">
                  <c:v>0.67149465702956102</c:v>
                </c:pt>
                <c:pt idx="275">
                  <c:v>0.67019382192731303</c:v>
                </c:pt>
                <c:pt idx="276">
                  <c:v>0.66889550683314802</c:v>
                </c:pt>
                <c:pt idx="277">
                  <c:v>0.66759970686524717</c:v>
                </c:pt>
                <c:pt idx="278">
                  <c:v>0.66630641715124939</c:v>
                </c:pt>
                <c:pt idx="279">
                  <c:v>0.66501563282823251</c:v>
                </c:pt>
                <c:pt idx="280">
                  <c:v>0.66372734904269448</c:v>
                </c:pt>
                <c:pt idx="281">
                  <c:v>0.66244156095053586</c:v>
                </c:pt>
                <c:pt idx="282">
                  <c:v>0.66115826371704145</c:v>
                </c:pt>
                <c:pt idx="283">
                  <c:v>0.6598774525168617</c:v>
                </c:pt>
                <c:pt idx="284">
                  <c:v>0.65859912253399444</c:v>
                </c:pt>
                <c:pt idx="285">
                  <c:v>0.6573232689617684</c:v>
                </c:pt>
                <c:pt idx="286">
                  <c:v>0.65604988700282274</c:v>
                </c:pt>
                <c:pt idx="287">
                  <c:v>0.65477897186909073</c:v>
                </c:pt>
                <c:pt idx="288">
                  <c:v>0.65351051878178101</c:v>
                </c:pt>
                <c:pt idx="289">
                  <c:v>0.65224452297135993</c:v>
                </c:pt>
                <c:pt idx="290">
                  <c:v>0.65098097967753343</c:v>
                </c:pt>
                <c:pt idx="291">
                  <c:v>0.64971988414922899</c:v>
                </c:pt>
                <c:pt idx="292">
                  <c:v>0.64846123164457836</c:v>
                </c:pt>
                <c:pt idx="293">
                  <c:v>0.64720501743089909</c:v>
                </c:pt>
                <c:pt idx="294">
                  <c:v>0.64595123678467714</c:v>
                </c:pt>
                <c:pt idx="295">
                  <c:v>0.64469988499154895</c:v>
                </c:pt>
                <c:pt idx="296">
                  <c:v>0.64345095734628344</c:v>
                </c:pt>
                <c:pt idx="297">
                  <c:v>0.6422044491527652</c:v>
                </c:pt>
                <c:pt idx="298">
                  <c:v>0.64096035572397581</c:v>
                </c:pt>
                <c:pt idx="299">
                  <c:v>0.63971867238197655</c:v>
                </c:pt>
                <c:pt idx="300">
                  <c:v>0.63847939445789137</c:v>
                </c:pt>
                <c:pt idx="301">
                  <c:v>0.63724251729188852</c:v>
                </c:pt>
                <c:pt idx="302">
                  <c:v>0.63600803623316338</c:v>
                </c:pt>
                <c:pt idx="303">
                  <c:v>0.6347759466399211</c:v>
                </c:pt>
                <c:pt idx="304">
                  <c:v>0.63354624387935909</c:v>
                </c:pt>
                <c:pt idx="305">
                  <c:v>0.6323189233276495</c:v>
                </c:pt>
                <c:pt idx="306">
                  <c:v>0.63109398036992159</c:v>
                </c:pt>
                <c:pt idx="307">
                  <c:v>0.62987141040024508</c:v>
                </c:pt>
                <c:pt idx="308">
                  <c:v>0.62865120882161218</c:v>
                </c:pt>
                <c:pt idx="309">
                  <c:v>0.62743337104592045</c:v>
                </c:pt>
                <c:pt idx="310">
                  <c:v>0.62621789249395587</c:v>
                </c:pt>
                <c:pt idx="311">
                  <c:v>0.62500476859537513</c:v>
                </c:pt>
                <c:pt idx="312">
                  <c:v>0.62379399478868869</c:v>
                </c:pt>
                <c:pt idx="313">
                  <c:v>0.62258556652124397</c:v>
                </c:pt>
                <c:pt idx="314">
                  <c:v>0.62137947924920778</c:v>
                </c:pt>
                <c:pt idx="315">
                  <c:v>0.62017572843754887</c:v>
                </c:pt>
                <c:pt idx="316">
                  <c:v>0.61897430956002197</c:v>
                </c:pt>
                <c:pt idx="317">
                  <c:v>0.61777521809915015</c:v>
                </c:pt>
                <c:pt idx="318">
                  <c:v>0.616578449546207</c:v>
                </c:pt>
                <c:pt idx="319">
                  <c:v>0.6153839994012017</c:v>
                </c:pt>
                <c:pt idx="320">
                  <c:v>0.6141918631728599</c:v>
                </c:pt>
                <c:pt idx="321">
                  <c:v>0.61300203637860873</c:v>
                </c:pt>
                <c:pt idx="322">
                  <c:v>0.61181451454455849</c:v>
                </c:pt>
                <c:pt idx="323">
                  <c:v>0.61062929320548631</c:v>
                </c:pt>
                <c:pt idx="324">
                  <c:v>0.60944636790481987</c:v>
                </c:pt>
                <c:pt idx="325">
                  <c:v>0.60826573419462016</c:v>
                </c:pt>
                <c:pt idx="326">
                  <c:v>0.60708738763556469</c:v>
                </c:pt>
                <c:pt idx="327">
                  <c:v>0.6059113237969308</c:v>
                </c:pt>
                <c:pt idx="328">
                  <c:v>0.60473753825657928</c:v>
                </c:pt>
                <c:pt idx="329">
                  <c:v>0.60356602660093794</c:v>
                </c:pt>
                <c:pt idx="330">
                  <c:v>0.60239678442498379</c:v>
                </c:pt>
                <c:pt idx="331">
                  <c:v>0.60122980733222808</c:v>
                </c:pt>
                <c:pt idx="332">
                  <c:v>0.60006509093469906</c:v>
                </c:pt>
                <c:pt idx="333">
                  <c:v>0.59890263085292494</c:v>
                </c:pt>
                <c:pt idx="334">
                  <c:v>0.59774242271591838</c:v>
                </c:pt>
                <c:pt idx="335">
                  <c:v>0.59658446216115946</c:v>
                </c:pt>
                <c:pt idx="336">
                  <c:v>0.59542874483457953</c:v>
                </c:pt>
                <c:pt idx="337">
                  <c:v>0.59427526639054462</c:v>
                </c:pt>
                <c:pt idx="338">
                  <c:v>0.59312402249183915</c:v>
                </c:pt>
                <c:pt idx="339">
                  <c:v>0.59197500880965004</c:v>
                </c:pt>
                <c:pt idx="340">
                  <c:v>0.5908282210235497</c:v>
                </c:pt>
                <c:pt idx="341">
                  <c:v>0.58968365482148044</c:v>
                </c:pt>
                <c:pt idx="342">
                  <c:v>0.58854130589973797</c:v>
                </c:pt>
                <c:pt idx="343">
                  <c:v>0.58740116996295488</c:v>
                </c:pt>
                <c:pt idx="344">
                  <c:v>0.58626324272408536</c:v>
                </c:pt>
                <c:pt idx="345">
                  <c:v>0.58512751990438816</c:v>
                </c:pt>
                <c:pt idx="346">
                  <c:v>0.58399399723341117</c:v>
                </c:pt>
                <c:pt idx="347">
                  <c:v>0.582862670448975</c:v>
                </c:pt>
                <c:pt idx="348">
                  <c:v>0.5817335352971571</c:v>
                </c:pt>
                <c:pt idx="349">
                  <c:v>0.58060658753227556</c:v>
                </c:pt>
                <c:pt idx="350">
                  <c:v>0.57948182291687356</c:v>
                </c:pt>
                <c:pt idx="351">
                  <c:v>0.5783592372217029</c:v>
                </c:pt>
                <c:pt idx="352">
                  <c:v>0.57723882622570866</c:v>
                </c:pt>
                <c:pt idx="353">
                  <c:v>0.57612058571601277</c:v>
                </c:pt>
                <c:pt idx="354">
                  <c:v>0.57500451148789866</c:v>
                </c:pt>
                <c:pt idx="355">
                  <c:v>0.57389059934479503</c:v>
                </c:pt>
                <c:pt idx="356">
                  <c:v>0.57277884509826071</c:v>
                </c:pt>
                <c:pt idx="357">
                  <c:v>0.57166924456796786</c:v>
                </c:pt>
                <c:pt idx="358">
                  <c:v>0.57056179358168713</c:v>
                </c:pt>
                <c:pt idx="359">
                  <c:v>0.56945648797527204</c:v>
                </c:pt>
                <c:pt idx="360">
                  <c:v>0.56835332359264246</c:v>
                </c:pt>
                <c:pt idx="361">
                  <c:v>0.5672522962857699</c:v>
                </c:pt>
                <c:pt idx="362">
                  <c:v>0.56615340191466135</c:v>
                </c:pt>
                <c:pt idx="363">
                  <c:v>0.56505663634734382</c:v>
                </c:pt>
                <c:pt idx="364">
                  <c:v>0.56396199545984915</c:v>
                </c:pt>
                <c:pt idx="365">
                  <c:v>0.56286947513619812</c:v>
                </c:pt>
                <c:pt idx="366">
                  <c:v>0.56177907126838478</c:v>
                </c:pt>
                <c:pt idx="367">
                  <c:v>0.5606907797563615</c:v>
                </c:pt>
                <c:pt idx="368">
                  <c:v>0.55960459650802374</c:v>
                </c:pt>
                <c:pt idx="369">
                  <c:v>0.55852051743919384</c:v>
                </c:pt>
                <c:pt idx="370">
                  <c:v>0.55743853847360592</c:v>
                </c:pt>
                <c:pt idx="371">
                  <c:v>0.55635865554289154</c:v>
                </c:pt>
                <c:pt idx="372">
                  <c:v>0.55528086458656245</c:v>
                </c:pt>
                <c:pt idx="373">
                  <c:v>0.55420516155199762</c:v>
                </c:pt>
                <c:pt idx="374">
                  <c:v>0.55313154239442619</c:v>
                </c:pt>
                <c:pt idx="375">
                  <c:v>0.55206000307691294</c:v>
                </c:pt>
                <c:pt idx="376">
                  <c:v>0.55099053957034339</c:v>
                </c:pt>
                <c:pt idx="377">
                  <c:v>0.54992314785340823</c:v>
                </c:pt>
                <c:pt idx="378">
                  <c:v>0.54885782391258808</c:v>
                </c:pt>
                <c:pt idx="379">
                  <c:v>0.54779456374213886</c:v>
                </c:pt>
                <c:pt idx="380">
                  <c:v>0.54673336334407685</c:v>
                </c:pt>
                <c:pt idx="381">
                  <c:v>0.54567421872816269</c:v>
                </c:pt>
                <c:pt idx="382">
                  <c:v>0.54461712591188716</c:v>
                </c:pt>
                <c:pt idx="383">
                  <c:v>0.54356208092045633</c:v>
                </c:pt>
                <c:pt idx="384">
                  <c:v>0.54250907978677632</c:v>
                </c:pt>
                <c:pt idx="385">
                  <c:v>0.54145811855143799</c:v>
                </c:pt>
                <c:pt idx="386">
                  <c:v>0.54040919326270287</c:v>
                </c:pt>
                <c:pt idx="387">
                  <c:v>0.53936229997648788</c:v>
                </c:pt>
                <c:pt idx="388">
                  <c:v>0.53831743475634986</c:v>
                </c:pt>
                <c:pt idx="389">
                  <c:v>0.53727459367347241</c:v>
                </c:pt>
                <c:pt idx="390">
                  <c:v>0.53623377280664963</c:v>
                </c:pt>
                <c:pt idx="391">
                  <c:v>0.53519496824227164</c:v>
                </c:pt>
                <c:pt idx="392">
                  <c:v>0.53415817607431049</c:v>
                </c:pt>
                <c:pt idx="393">
                  <c:v>0.53312339240430484</c:v>
                </c:pt>
                <c:pt idx="394">
                  <c:v>0.53209061334134578</c:v>
                </c:pt>
                <c:pt idx="395">
                  <c:v>0.53105983500206178</c:v>
                </c:pt>
                <c:pt idx="396">
                  <c:v>0.53003105351060409</c:v>
                </c:pt>
                <c:pt idx="397">
                  <c:v>0.52900426499863273</c:v>
                </c:pt>
                <c:pt idx="398">
                  <c:v>0.5279794656053014</c:v>
                </c:pt>
                <c:pt idx="399">
                  <c:v>0.52695665147724313</c:v>
                </c:pt>
                <c:pt idx="400">
                  <c:v>0.52593581876855566</c:v>
                </c:pt>
                <c:pt idx="401">
                  <c:v>0.52491696364078744</c:v>
                </c:pt>
                <c:pt idx="402">
                  <c:v>0.52390008226292206</c:v>
                </c:pt>
                <c:pt idx="403">
                  <c:v>0.52288517081136576</c:v>
                </c:pt>
                <c:pt idx="404">
                  <c:v>0.52187222546993117</c:v>
                </c:pt>
                <c:pt idx="405">
                  <c:v>0.52086124242982401</c:v>
                </c:pt>
                <c:pt idx="406">
                  <c:v>0.51985221788962821</c:v>
                </c:pt>
                <c:pt idx="407">
                  <c:v>0.51884514805529225</c:v>
                </c:pt>
                <c:pt idx="408">
                  <c:v>0.51784002914011429</c:v>
                </c:pt>
                <c:pt idx="409">
                  <c:v>0.51683685736472829</c:v>
                </c:pt>
                <c:pt idx="410">
                  <c:v>0.51583562895708968</c:v>
                </c:pt>
                <c:pt idx="411">
                  <c:v>0.51483634015246116</c:v>
                </c:pt>
                <c:pt idx="412">
                  <c:v>0.5138389871933986</c:v>
                </c:pt>
                <c:pt idx="413">
                  <c:v>0.51284356632973671</c:v>
                </c:pt>
                <c:pt idx="414">
                  <c:v>0.51185007381857528</c:v>
                </c:pt>
                <c:pt idx="415">
                  <c:v>0.51085850592426507</c:v>
                </c:pt>
                <c:pt idx="416">
                  <c:v>0.50986885891839318</c:v>
                </c:pt>
                <c:pt idx="417">
                  <c:v>0.50888112907977001</c:v>
                </c:pt>
                <c:pt idx="418">
                  <c:v>0.50789531269441435</c:v>
                </c:pt>
                <c:pt idx="419">
                  <c:v>0.50691140605553997</c:v>
                </c:pt>
                <c:pt idx="420">
                  <c:v>0.50592940546354137</c:v>
                </c:pt>
                <c:pt idx="421">
                  <c:v>0.5049493072259803</c:v>
                </c:pt>
                <c:pt idx="422">
                  <c:v>0.50397110765757114</c:v>
                </c:pt>
                <c:pt idx="423">
                  <c:v>0.50299480308016786</c:v>
                </c:pt>
                <c:pt idx="424">
                  <c:v>0.50202038982274988</c:v>
                </c:pt>
                <c:pt idx="425">
                  <c:v>0.50104786422140779</c:v>
                </c:pt>
                <c:pt idx="426">
                  <c:v>0.50007722261933052</c:v>
                </c:pt>
                <c:pt idx="427">
                  <c:v>0.49910846136679043</c:v>
                </c:pt>
                <c:pt idx="428">
                  <c:v>0.49814157682113086</c:v>
                </c:pt>
                <c:pt idx="429">
                  <c:v>0.49717656534675131</c:v>
                </c:pt>
                <c:pt idx="430">
                  <c:v>0.4962134233150946</c:v>
                </c:pt>
                <c:pt idx="431">
                  <c:v>0.4952521471046325</c:v>
                </c:pt>
                <c:pt idx="432">
                  <c:v>0.49429273310085292</c:v>
                </c:pt>
                <c:pt idx="433">
                  <c:v>0.49333517769624552</c:v>
                </c:pt>
                <c:pt idx="434">
                  <c:v>0.49237947729028869</c:v>
                </c:pt>
                <c:pt idx="435">
                  <c:v>0.49142562828943581</c:v>
                </c:pt>
                <c:pt idx="436">
                  <c:v>0.49047362710710168</c:v>
                </c:pt>
                <c:pt idx="437">
                  <c:v>0.48952347016364944</c:v>
                </c:pt>
                <c:pt idx="438">
                  <c:v>0.48857515388637623</c:v>
                </c:pt>
                <c:pt idx="439">
                  <c:v>0.48762867470950078</c:v>
                </c:pt>
                <c:pt idx="440">
                  <c:v>0.48668402907414954</c:v>
                </c:pt>
                <c:pt idx="441">
                  <c:v>0.48574121342834281</c:v>
                </c:pt>
                <c:pt idx="442">
                  <c:v>0.48480022422698216</c:v>
                </c:pt>
                <c:pt idx="443">
                  <c:v>0.48386105793183709</c:v>
                </c:pt>
                <c:pt idx="444">
                  <c:v>0.48292371101153109</c:v>
                </c:pt>
                <c:pt idx="445">
                  <c:v>0.48198817994152893</c:v>
                </c:pt>
                <c:pt idx="446">
                  <c:v>0.48105446120412287</c:v>
                </c:pt>
                <c:pt idx="447">
                  <c:v>0.48012255128842007</c:v>
                </c:pt>
                <c:pt idx="448">
                  <c:v>0.47919244669032895</c:v>
                </c:pt>
                <c:pt idx="449">
                  <c:v>0.47826414391254607</c:v>
                </c:pt>
                <c:pt idx="450">
                  <c:v>0.47733763946454333</c:v>
                </c:pt>
                <c:pt idx="451">
                  <c:v>0.47641292986255429</c:v>
                </c:pt>
                <c:pt idx="452">
                  <c:v>0.47549001162956123</c:v>
                </c:pt>
                <c:pt idx="453">
                  <c:v>0.47456888129528257</c:v>
                </c:pt>
                <c:pt idx="454">
                  <c:v>0.47364953539615912</c:v>
                </c:pt>
                <c:pt idx="455">
                  <c:v>0.47273197047534155</c:v>
                </c:pt>
                <c:pt idx="456">
                  <c:v>0.4718161830826772</c:v>
                </c:pt>
                <c:pt idx="457">
                  <c:v>0.47090216977469707</c:v>
                </c:pt>
                <c:pt idx="458">
                  <c:v>0.46998992711460291</c:v>
                </c:pt>
                <c:pt idx="459">
                  <c:v>0.46907945167225451</c:v>
                </c:pt>
                <c:pt idx="460">
                  <c:v>0.46817074002415626</c:v>
                </c:pt>
                <c:pt idx="461">
                  <c:v>0.46726378875344499</c:v>
                </c:pt>
                <c:pt idx="462">
                  <c:v>0.46635859444987632</c:v>
                </c:pt>
                <c:pt idx="463">
                  <c:v>0.465455153709813</c:v>
                </c:pt>
                <c:pt idx="464">
                  <c:v>0.46455346313621065</c:v>
                </c:pt>
                <c:pt idx="465">
                  <c:v>0.46365351933860594</c:v>
                </c:pt>
                <c:pt idx="466">
                  <c:v>0.46275531893310384</c:v>
                </c:pt>
                <c:pt idx="467">
                  <c:v>0.46185885854236436</c:v>
                </c:pt>
                <c:pt idx="468">
                  <c:v>0.46096413479559067</c:v>
                </c:pt>
                <c:pt idx="469">
                  <c:v>0.46007114432851526</c:v>
                </c:pt>
                <c:pt idx="470">
                  <c:v>0.45917988378338853</c:v>
                </c:pt>
                <c:pt idx="471">
                  <c:v>0.45829034980896521</c:v>
                </c:pt>
                <c:pt idx="472">
                  <c:v>0.45740253906049222</c:v>
                </c:pt>
                <c:pt idx="473">
                  <c:v>0.45651644819969622</c:v>
                </c:pt>
                <c:pt idx="474">
                  <c:v>0.45563207389477073</c:v>
                </c:pt>
                <c:pt idx="475">
                  <c:v>0.45474941282036363</c:v>
                </c:pt>
                <c:pt idx="476">
                  <c:v>0.45386846165756478</c:v>
                </c:pt>
                <c:pt idx="477">
                  <c:v>0.45298921709389373</c:v>
                </c:pt>
                <c:pt idx="478">
                  <c:v>0.45211167582328665</c:v>
                </c:pt>
                <c:pt idx="479">
                  <c:v>0.45123583454608479</c:v>
                </c:pt>
                <c:pt idx="480">
                  <c:v>0.45036168996902087</c:v>
                </c:pt>
                <c:pt idx="481">
                  <c:v>0.44948923880520825</c:v>
                </c:pt>
                <c:pt idx="482">
                  <c:v>0.44861847777412717</c:v>
                </c:pt>
                <c:pt idx="483">
                  <c:v>0.44774940360161314</c:v>
                </c:pt>
                <c:pt idx="484">
                  <c:v>0.44688201301984426</c:v>
                </c:pt>
                <c:pt idx="485">
                  <c:v>0.4460163027673294</c:v>
                </c:pt>
                <c:pt idx="486">
                  <c:v>0.44515226958889553</c:v>
                </c:pt>
                <c:pt idx="487">
                  <c:v>0.44428991023567577</c:v>
                </c:pt>
                <c:pt idx="488">
                  <c:v>0.44342922146509683</c:v>
                </c:pt>
                <c:pt idx="489">
                  <c:v>0.44257020004086695</c:v>
                </c:pt>
                <c:pt idx="490">
                  <c:v>0.44171284273296396</c:v>
                </c:pt>
                <c:pt idx="491">
                  <c:v>0.44085714631762307</c:v>
                </c:pt>
                <c:pt idx="492">
                  <c:v>0.44000310757732441</c:v>
                </c:pt>
                <c:pt idx="493">
                  <c:v>0.43915072330078131</c:v>
                </c:pt>
                <c:pt idx="494">
                  <c:v>0.43829999028292788</c:v>
                </c:pt>
                <c:pt idx="495">
                  <c:v>0.43745090532490744</c:v>
                </c:pt>
                <c:pt idx="496">
                  <c:v>0.43660346523405985</c:v>
                </c:pt>
                <c:pt idx="497">
                  <c:v>0.43575766682391021</c:v>
                </c:pt>
                <c:pt idx="498">
                  <c:v>0.43491350691415648</c:v>
                </c:pt>
                <c:pt idx="499">
                  <c:v>0.43407098233065733</c:v>
                </c:pt>
                <c:pt idx="500">
                  <c:v>0.43323008990542089</c:v>
                </c:pt>
                <c:pt idx="501">
                  <c:v>0.43239082647659183</c:v>
                </c:pt>
                <c:pt idx="502">
                  <c:v>0.43155318888844052</c:v>
                </c:pt>
                <c:pt idx="503">
                  <c:v>0.4307171739913504</c:v>
                </c:pt>
                <c:pt idx="504">
                  <c:v>0.42988277864180657</c:v>
                </c:pt>
                <c:pt idx="505">
                  <c:v>0.42904999970238378</c:v>
                </c:pt>
                <c:pt idx="506">
                  <c:v>0.42821883404173466</c:v>
                </c:pt>
                <c:pt idx="507">
                  <c:v>0.42738927853457798</c:v>
                </c:pt>
                <c:pt idx="508">
                  <c:v>0.42656133006168695</c:v>
                </c:pt>
                <c:pt idx="509">
                  <c:v>0.4257349855098771</c:v>
                </c:pt>
                <c:pt idx="510">
                  <c:v>0.42491024177199521</c:v>
                </c:pt>
                <c:pt idx="511">
                  <c:v>0.42408709574690734</c:v>
                </c:pt>
                <c:pt idx="512">
                  <c:v>0.42326554433948688</c:v>
                </c:pt>
                <c:pt idx="513">
                  <c:v>0.42244558446060337</c:v>
                </c:pt>
                <c:pt idx="514">
                  <c:v>0.4216272130271107</c:v>
                </c:pt>
                <c:pt idx="515">
                  <c:v>0.42081042696183524</c:v>
                </c:pt>
                <c:pt idx="516">
                  <c:v>0.41999522319356491</c:v>
                </c:pt>
                <c:pt idx="517">
                  <c:v>0.41918159865703697</c:v>
                </c:pt>
                <c:pt idx="518">
                  <c:v>0.41836955029292705</c:v>
                </c:pt>
                <c:pt idx="519">
                  <c:v>0.4175590750478369</c:v>
                </c:pt>
                <c:pt idx="520">
                  <c:v>0.41675016987428387</c:v>
                </c:pt>
                <c:pt idx="521">
                  <c:v>0.4159428317306888</c:v>
                </c:pt>
                <c:pt idx="522">
                  <c:v>0.41513705758136465</c:v>
                </c:pt>
                <c:pt idx="523">
                  <c:v>0.41433284439650531</c:v>
                </c:pt>
                <c:pt idx="524">
                  <c:v>0.4135301891521741</c:v>
                </c:pt>
                <c:pt idx="525">
                  <c:v>0.41272908883029213</c:v>
                </c:pt>
                <c:pt idx="526">
                  <c:v>0.41192954041862762</c:v>
                </c:pt>
                <c:pt idx="527">
                  <c:v>0.41113154091078363</c:v>
                </c:pt>
                <c:pt idx="528">
                  <c:v>0.41033508730618784</c:v>
                </c:pt>
                <c:pt idx="529">
                  <c:v>0.40954017661008035</c:v>
                </c:pt>
                <c:pt idx="530">
                  <c:v>0.40874680583350287</c:v>
                </c:pt>
                <c:pt idx="531">
                  <c:v>0.40795497199328729</c:v>
                </c:pt>
                <c:pt idx="532">
                  <c:v>0.40716467211204471</c:v>
                </c:pt>
                <c:pt idx="533">
                  <c:v>0.4063759032181542</c:v>
                </c:pt>
                <c:pt idx="534">
                  <c:v>0.40558866234575131</c:v>
                </c:pt>
                <c:pt idx="535">
                  <c:v>0.40480294653471705</c:v>
                </c:pt>
                <c:pt idx="536">
                  <c:v>0.40401875283066713</c:v>
                </c:pt>
                <c:pt idx="537">
                  <c:v>0.4032360782849404</c:v>
                </c:pt>
                <c:pt idx="538">
                  <c:v>0.40245491995458793</c:v>
                </c:pt>
                <c:pt idx="539">
                  <c:v>0.40167527490236182</c:v>
                </c:pt>
                <c:pt idx="540">
                  <c:v>0.40089714019670475</c:v>
                </c:pt>
                <c:pt idx="541">
                  <c:v>0.40012051291173767</c:v>
                </c:pt>
                <c:pt idx="542">
                  <c:v>0.39934539012725051</c:v>
                </c:pt>
                <c:pt idx="543">
                  <c:v>0.39857176892868956</c:v>
                </c:pt>
                <c:pt idx="544">
                  <c:v>0.39779964640714793</c:v>
                </c:pt>
                <c:pt idx="545">
                  <c:v>0.39702901965935311</c:v>
                </c:pt>
                <c:pt idx="546">
                  <c:v>0.39625988578765764</c:v>
                </c:pt>
                <c:pt idx="547">
                  <c:v>0.39549224190002696</c:v>
                </c:pt>
                <c:pt idx="548">
                  <c:v>0.39472608511002949</c:v>
                </c:pt>
                <c:pt idx="549">
                  <c:v>0.39396141253682476</c:v>
                </c:pt>
                <c:pt idx="550">
                  <c:v>0.39319822130515347</c:v>
                </c:pt>
                <c:pt idx="551">
                  <c:v>0.3924365085453263</c:v>
                </c:pt>
                <c:pt idx="552">
                  <c:v>0.39167627139321304</c:v>
                </c:pt>
                <c:pt idx="553">
                  <c:v>0.3909175069902322</c:v>
                </c:pt>
                <c:pt idx="554">
                  <c:v>0.39016021248333965</c:v>
                </c:pt>
                <c:pt idx="555">
                  <c:v>0.38940438502501856</c:v>
                </c:pt>
                <c:pt idx="556">
                  <c:v>0.38865002177326813</c:v>
                </c:pt>
                <c:pt idx="557">
                  <c:v>0.38789711989159353</c:v>
                </c:pt>
                <c:pt idx="558">
                  <c:v>0.38714567654899423</c:v>
                </c:pt>
                <c:pt idx="559">
                  <c:v>0.38639568891995452</c:v>
                </c:pt>
                <c:pt idx="560">
                  <c:v>0.38564715418443196</c:v>
                </c:pt>
                <c:pt idx="561">
                  <c:v>0.38490006952784767</c:v>
                </c:pt>
                <c:pt idx="562">
                  <c:v>0.38415443214107486</c:v>
                </c:pt>
                <c:pt idx="563">
                  <c:v>0.38341023922042844</c:v>
                </c:pt>
                <c:pt idx="564">
                  <c:v>0.38266748796765521</c:v>
                </c:pt>
                <c:pt idx="565">
                  <c:v>0.38192617558992259</c:v>
                </c:pt>
                <c:pt idx="566">
                  <c:v>0.38118629929980818</c:v>
                </c:pt>
                <c:pt idx="567">
                  <c:v>0.3804478563152896</c:v>
                </c:pt>
                <c:pt idx="568">
                  <c:v>0.37971084385973392</c:v>
                </c:pt>
                <c:pt idx="569">
                  <c:v>0.37897525916188696</c:v>
                </c:pt>
                <c:pt idx="570">
                  <c:v>0.37824109945586332</c:v>
                </c:pt>
                <c:pt idx="571">
                  <c:v>0.37750836198113552</c:v>
                </c:pt>
                <c:pt idx="572">
                  <c:v>0.37677704398252415</c:v>
                </c:pt>
                <c:pt idx="573">
                  <c:v>0.37604714271018658</c:v>
                </c:pt>
                <c:pt idx="574">
                  <c:v>0.37531865541960802</c:v>
                </c:pt>
                <c:pt idx="575">
                  <c:v>0.37459157937158993</c:v>
                </c:pt>
                <c:pt idx="576">
                  <c:v>0.37386591183224038</c:v>
                </c:pt>
                <c:pt idx="577">
                  <c:v>0.3731416500729634</c:v>
                </c:pt>
                <c:pt idx="578">
                  <c:v>0.37241879137044914</c:v>
                </c:pt>
                <c:pt idx="579">
                  <c:v>0.37169733300666341</c:v>
                </c:pt>
                <c:pt idx="580">
                  <c:v>0.37097727226883731</c:v>
                </c:pt>
                <c:pt idx="581">
                  <c:v>0.37025860644945718</c:v>
                </c:pt>
                <c:pt idx="582">
                  <c:v>0.36954133284625462</c:v>
                </c:pt>
                <c:pt idx="583">
                  <c:v>0.36882544876219597</c:v>
                </c:pt>
                <c:pt idx="584">
                  <c:v>0.36811095150547235</c:v>
                </c:pt>
                <c:pt idx="585">
                  <c:v>0.36739783838948947</c:v>
                </c:pt>
                <c:pt idx="586">
                  <c:v>0.36668610673285768</c:v>
                </c:pt>
                <c:pt idx="587">
                  <c:v>0.36597575385938169</c:v>
                </c:pt>
                <c:pt idx="588">
                  <c:v>0.36526677709805067</c:v>
                </c:pt>
                <c:pt idx="589">
                  <c:v>0.36455917378302799</c:v>
                </c:pt>
                <c:pt idx="590">
                  <c:v>0.36385294125364159</c:v>
                </c:pt>
                <c:pt idx="591">
                  <c:v>0.36314807685437345</c:v>
                </c:pt>
                <c:pt idx="592">
                  <c:v>0.36244457793485013</c:v>
                </c:pt>
                <c:pt idx="593">
                  <c:v>0.36174244184983234</c:v>
                </c:pt>
                <c:pt idx="594">
                  <c:v>0.36104166595920539</c:v>
                </c:pt>
                <c:pt idx="595">
                  <c:v>0.3603422476279689</c:v>
                </c:pt>
                <c:pt idx="596">
                  <c:v>0.35964418422622735</c:v>
                </c:pt>
                <c:pt idx="597">
                  <c:v>0.35894747312917952</c:v>
                </c:pt>
                <c:pt idx="598">
                  <c:v>0.35825211171710936</c:v>
                </c:pt>
                <c:pt idx="599">
                  <c:v>0.35755809737537558</c:v>
                </c:pt>
                <c:pt idx="600">
                  <c:v>0.35686542749440237</c:v>
                </c:pt>
                <c:pt idx="601">
                  <c:v>0.35617409946966871</c:v>
                </c:pt>
                <c:pt idx="602">
                  <c:v>0.35548411070169961</c:v>
                </c:pt>
                <c:pt idx="603">
                  <c:v>0.35479545859605555</c:v>
                </c:pt>
                <c:pt idx="604">
                  <c:v>0.35410814056332307</c:v>
                </c:pt>
                <c:pt idx="605">
                  <c:v>0.35342215401910521</c:v>
                </c:pt>
                <c:pt idx="606">
                  <c:v>0.35273749638401114</c:v>
                </c:pt>
                <c:pt idx="607">
                  <c:v>0.3520541650836474</c:v>
                </c:pt>
                <c:pt idx="608">
                  <c:v>0.35137215754860718</c:v>
                </c:pt>
                <c:pt idx="609">
                  <c:v>0.35069147121446159</c:v>
                </c:pt>
                <c:pt idx="610">
                  <c:v>0.35001210352174933</c:v>
                </c:pt>
                <c:pt idx="611">
                  <c:v>0.34933405191596761</c:v>
                </c:pt>
                <c:pt idx="612">
                  <c:v>0.34865731384756216</c:v>
                </c:pt>
                <c:pt idx="613">
                  <c:v>0.34798188677191766</c:v>
                </c:pt>
                <c:pt idx="614">
                  <c:v>0.34730776814934838</c:v>
                </c:pt>
                <c:pt idx="615">
                  <c:v>0.3466349554450886</c:v>
                </c:pt>
                <c:pt idx="616">
                  <c:v>0.34596344612928293</c:v>
                </c:pt>
                <c:pt idx="617">
                  <c:v>0.34529323767697673</c:v>
                </c:pt>
                <c:pt idx="618">
                  <c:v>0.34462432756810701</c:v>
                </c:pt>
                <c:pt idx="619">
                  <c:v>0.34395671328749272</c:v>
                </c:pt>
                <c:pt idx="620">
                  <c:v>0.34329039232482494</c:v>
                </c:pt>
                <c:pt idx="621">
                  <c:v>0.34262536217465811</c:v>
                </c:pt>
                <c:pt idx="622">
                  <c:v>0.34196162033640021</c:v>
                </c:pt>
                <c:pt idx="623">
                  <c:v>0.34129916431430313</c:v>
                </c:pt>
                <c:pt idx="624">
                  <c:v>0.34063799161745423</c:v>
                </c:pt>
                <c:pt idx="625">
                  <c:v>0.33997809975976551</c:v>
                </c:pt>
                <c:pt idx="626">
                  <c:v>0.33931948625996577</c:v>
                </c:pt>
                <c:pt idx="627">
                  <c:v>0.33866214864159039</c:v>
                </c:pt>
                <c:pt idx="628">
                  <c:v>0.33800608443297175</c:v>
                </c:pt>
                <c:pt idx="629">
                  <c:v>0.33735129116723112</c:v>
                </c:pt>
                <c:pt idx="630">
                  <c:v>0.33669776638226823</c:v>
                </c:pt>
                <c:pt idx="631">
                  <c:v>0.33604550762075247</c:v>
                </c:pt>
                <c:pt idx="632">
                  <c:v>0.33539451243011376</c:v>
                </c:pt>
                <c:pt idx="633">
                  <c:v>0.33474477836253319</c:v>
                </c:pt>
                <c:pt idx="634">
                  <c:v>0.33409630297493387</c:v>
                </c:pt>
                <c:pt idx="635">
                  <c:v>0.33344908382897137</c:v>
                </c:pt>
                <c:pt idx="636">
                  <c:v>0.33280311849102517</c:v>
                </c:pt>
                <c:pt idx="637">
                  <c:v>0.33215840453218926</c:v>
                </c:pt>
                <c:pt idx="638">
                  <c:v>0.33151493952826272</c:v>
                </c:pt>
                <c:pt idx="639">
                  <c:v>0.33087272105974119</c:v>
                </c:pt>
                <c:pt idx="640">
                  <c:v>0.33023174671180705</c:v>
                </c:pt>
                <c:pt idx="641">
                  <c:v>0.32959201407432087</c:v>
                </c:pt>
                <c:pt idx="642">
                  <c:v>0.32895352074181239</c:v>
                </c:pt>
                <c:pt idx="643">
                  <c:v>0.32831626431347105</c:v>
                </c:pt>
                <c:pt idx="644">
                  <c:v>0.32768024239313714</c:v>
                </c:pt>
                <c:pt idx="645">
                  <c:v>0.32704545258929313</c:v>
                </c:pt>
                <c:pt idx="646">
                  <c:v>0.32641189251505415</c:v>
                </c:pt>
                <c:pt idx="647">
                  <c:v>0.32577955978815937</c:v>
                </c:pt>
                <c:pt idx="648">
                  <c:v>0.32514845203096293</c:v>
                </c:pt>
                <c:pt idx="649">
                  <c:v>0.32451856687042507</c:v>
                </c:pt>
                <c:pt idx="650">
                  <c:v>0.32388990193810274</c:v>
                </c:pt>
                <c:pt idx="651">
                  <c:v>0.32326245487014166</c:v>
                </c:pt>
                <c:pt idx="652">
                  <c:v>0.32263622330726655</c:v>
                </c:pt>
                <c:pt idx="653">
                  <c:v>0.32201120489477264</c:v>
                </c:pt>
                <c:pt idx="654">
                  <c:v>0.32138739728251658</c:v>
                </c:pt>
                <c:pt idx="655">
                  <c:v>0.32076479812490816</c:v>
                </c:pt>
                <c:pt idx="656">
                  <c:v>0.32014340508090067</c:v>
                </c:pt>
                <c:pt idx="657">
                  <c:v>0.31952321581398285</c:v>
                </c:pt>
                <c:pt idx="658">
                  <c:v>0.3189042279921695</c:v>
                </c:pt>
                <c:pt idx="659">
                  <c:v>0.31828643928799344</c:v>
                </c:pt>
                <c:pt idx="660">
                  <c:v>0.3176698473784958</c:v>
                </c:pt>
                <c:pt idx="661">
                  <c:v>0.31705444994521809</c:v>
                </c:pt>
                <c:pt idx="662">
                  <c:v>0.31644024467419313</c:v>
                </c:pt>
                <c:pt idx="663">
                  <c:v>0.31582722925593648</c:v>
                </c:pt>
                <c:pt idx="664">
                  <c:v>0.31521540138543752</c:v>
                </c:pt>
                <c:pt idx="665">
                  <c:v>0.3146047587621511</c:v>
                </c:pt>
                <c:pt idx="666">
                  <c:v>0.31399529908998869</c:v>
                </c:pt>
                <c:pt idx="667">
                  <c:v>0.31338702007730979</c:v>
                </c:pt>
                <c:pt idx="668">
                  <c:v>0.31277991943691336</c:v>
                </c:pt>
                <c:pt idx="669">
                  <c:v>0.31217399488602904</c:v>
                </c:pt>
                <c:pt idx="670">
                  <c:v>0.31156924414630893</c:v>
                </c:pt>
                <c:pt idx="671">
                  <c:v>0.31096566494381872</c:v>
                </c:pt>
                <c:pt idx="672">
                  <c:v>0.310363255009029</c:v>
                </c:pt>
                <c:pt idx="673">
                  <c:v>0.30976201207680726</c:v>
                </c:pt>
                <c:pt idx="674">
                  <c:v>0.30916193388640895</c:v>
                </c:pt>
                <c:pt idx="675">
                  <c:v>0.30856301818146897</c:v>
                </c:pt>
                <c:pt idx="676">
                  <c:v>0.30796526270999341</c:v>
                </c:pt>
                <c:pt idx="677">
                  <c:v>0.30736866522435097</c:v>
                </c:pt>
                <c:pt idx="678">
                  <c:v>0.30677322348126451</c:v>
                </c:pt>
                <c:pt idx="679">
                  <c:v>0.30617893524180256</c:v>
                </c:pt>
                <c:pt idx="680">
                  <c:v>0.30558579827137111</c:v>
                </c:pt>
                <c:pt idx="681">
                  <c:v>0.30499381033970491</c:v>
                </c:pt>
                <c:pt idx="682">
                  <c:v>0.30440296922085913</c:v>
                </c:pt>
                <c:pt idx="683">
                  <c:v>0.30381327269320152</c:v>
                </c:pt>
                <c:pt idx="684">
                  <c:v>0.3032247185394033</c:v>
                </c:pt>
                <c:pt idx="685">
                  <c:v>0.3026373045464309</c:v>
                </c:pt>
                <c:pt idx="686">
                  <c:v>0.3020510285055385</c:v>
                </c:pt>
                <c:pt idx="687">
                  <c:v>0.30146588821225878</c:v>
                </c:pt>
                <c:pt idx="688">
                  <c:v>0.30088188146639483</c:v>
                </c:pt>
                <c:pt idx="689">
                  <c:v>0.30029900607201226</c:v>
                </c:pt>
                <c:pt idx="690">
                  <c:v>0.29971725983743058</c:v>
                </c:pt>
                <c:pt idx="691">
                  <c:v>0.29913664057521516</c:v>
                </c:pt>
                <c:pt idx="692">
                  <c:v>0.29855714610216888</c:v>
                </c:pt>
                <c:pt idx="693">
                  <c:v>0.2979787742393239</c:v>
                </c:pt>
                <c:pt idx="694">
                  <c:v>0.29740152281193355</c:v>
                </c:pt>
                <c:pt idx="695">
                  <c:v>0.29682538964946414</c:v>
                </c:pt>
                <c:pt idx="696">
                  <c:v>0.29625037258558684</c:v>
                </c:pt>
                <c:pt idx="697">
                  <c:v>0.29567646945816944</c:v>
                </c:pt>
                <c:pt idx="698">
                  <c:v>0.2951036781092683</c:v>
                </c:pt>
                <c:pt idx="699">
                  <c:v>0.29453199638512001</c:v>
                </c:pt>
                <c:pt idx="700">
                  <c:v>0.29396142213613369</c:v>
                </c:pt>
                <c:pt idx="701">
                  <c:v>0.29339195321688277</c:v>
                </c:pt>
                <c:pt idx="702">
                  <c:v>0.2928235874860966</c:v>
                </c:pt>
                <c:pt idx="703">
                  <c:v>0.29225632280665276</c:v>
                </c:pt>
                <c:pt idx="704">
                  <c:v>0.29169015704556911</c:v>
                </c:pt>
                <c:pt idx="705">
                  <c:v>0.29112508807399512</c:v>
                </c:pt>
                <c:pt idx="706">
                  <c:v>0.29056111376720478</c:v>
                </c:pt>
                <c:pt idx="707">
                  <c:v>0.28999823200458796</c:v>
                </c:pt>
                <c:pt idx="708">
                  <c:v>0.28943644066964241</c:v>
                </c:pt>
                <c:pt idx="709">
                  <c:v>0.28887573764996638</c:v>
                </c:pt>
                <c:pt idx="710">
                  <c:v>0.28831612083725028</c:v>
                </c:pt>
                <c:pt idx="711">
                  <c:v>0.28775758812726837</c:v>
                </c:pt>
                <c:pt idx="712">
                  <c:v>0.28720013741987177</c:v>
                </c:pt>
                <c:pt idx="713">
                  <c:v>0.28664376661897978</c:v>
                </c:pt>
                <c:pt idx="714">
                  <c:v>0.2860884736325725</c:v>
                </c:pt>
                <c:pt idx="715">
                  <c:v>0.28553425637268237</c:v>
                </c:pt>
                <c:pt idx="716">
                  <c:v>0.28498111275538707</c:v>
                </c:pt>
                <c:pt idx="717">
                  <c:v>0.28442904070080099</c:v>
                </c:pt>
                <c:pt idx="718">
                  <c:v>0.28387803813306789</c:v>
                </c:pt>
                <c:pt idx="719">
                  <c:v>0.28332810298035305</c:v>
                </c:pt>
                <c:pt idx="720">
                  <c:v>0.28277923317483511</c:v>
                </c:pt>
                <c:pt idx="721">
                  <c:v>0.28223142665269862</c:v>
                </c:pt>
                <c:pt idx="722">
                  <c:v>0.28168468135412628</c:v>
                </c:pt>
                <c:pt idx="723">
                  <c:v>0.28113899522329117</c:v>
                </c:pt>
                <c:pt idx="724">
                  <c:v>0.2805943662083486</c:v>
                </c:pt>
                <c:pt idx="725">
                  <c:v>0.28005079226142932</c:v>
                </c:pt>
                <c:pt idx="726">
                  <c:v>0.27950827133863065</c:v>
                </c:pt>
                <c:pt idx="727">
                  <c:v>0.2789668014000099</c:v>
                </c:pt>
                <c:pt idx="728">
                  <c:v>0.27842638040957607</c:v>
                </c:pt>
                <c:pt idx="729">
                  <c:v>0.27788700633528218</c:v>
                </c:pt>
                <c:pt idx="730">
                  <c:v>0.27734867714901795</c:v>
                </c:pt>
                <c:pt idx="731">
                  <c:v>0.27681139082660183</c:v>
                </c:pt>
                <c:pt idx="732">
                  <c:v>0.27627514534777375</c:v>
                </c:pt>
                <c:pt idx="733">
                  <c:v>0.27573993869618718</c:v>
                </c:pt>
                <c:pt idx="734">
                  <c:v>0.2752057688594019</c:v>
                </c:pt>
                <c:pt idx="735">
                  <c:v>0.27467263382887597</c:v>
                </c:pt>
                <c:pt idx="736">
                  <c:v>0.27414053159995877</c:v>
                </c:pt>
                <c:pt idx="737">
                  <c:v>0.2736094601718827</c:v>
                </c:pt>
                <c:pt idx="738">
                  <c:v>0.27307941754775644</c:v>
                </c:pt>
                <c:pt idx="739">
                  <c:v>0.27255040173455702</c:v>
                </c:pt>
                <c:pt idx="740">
                  <c:v>0.27202241074312244</c:v>
                </c:pt>
                <c:pt idx="741">
                  <c:v>0.27149544258814395</c:v>
                </c:pt>
                <c:pt idx="742">
                  <c:v>0.270969495288159</c:v>
                </c:pt>
                <c:pt idx="743">
                  <c:v>0.27044456686554358</c:v>
                </c:pt>
                <c:pt idx="744">
                  <c:v>0.26992065534650461</c:v>
                </c:pt>
                <c:pt idx="745">
                  <c:v>0.26939775876107275</c:v>
                </c:pt>
                <c:pt idx="746">
                  <c:v>0.26887587514309497</c:v>
                </c:pt>
                <c:pt idx="747">
                  <c:v>0.26835500253022715</c:v>
                </c:pt>
                <c:pt idx="748">
                  <c:v>0.26783513896392663</c:v>
                </c:pt>
                <c:pt idx="749">
                  <c:v>0.26731628248944478</c:v>
                </c:pt>
                <c:pt idx="750">
                  <c:v>0.26679843115581997</c:v>
                </c:pt>
                <c:pt idx="751">
                  <c:v>0.26628158301586985</c:v>
                </c:pt>
                <c:pt idx="752">
                  <c:v>0.26576573612618426</c:v>
                </c:pt>
                <c:pt idx="753">
                  <c:v>0.26525088854711787</c:v>
                </c:pt>
                <c:pt idx="754">
                  <c:v>0.26473703834278284</c:v>
                </c:pt>
                <c:pt idx="755">
                  <c:v>0.26422418358104155</c:v>
                </c:pt>
                <c:pt idx="756">
                  <c:v>0.26371232233349939</c:v>
                </c:pt>
                <c:pt idx="757">
                  <c:v>0.26320145267549755</c:v>
                </c:pt>
                <c:pt idx="758">
                  <c:v>0.26269157268610571</c:v>
                </c:pt>
                <c:pt idx="759">
                  <c:v>0.26218268044811466</c:v>
                </c:pt>
                <c:pt idx="760">
                  <c:v>0.26167477404802947</c:v>
                </c:pt>
                <c:pt idx="761">
                  <c:v>0.26116785157606182</c:v>
                </c:pt>
                <c:pt idx="762">
                  <c:v>0.2606619111261233</c:v>
                </c:pt>
                <c:pt idx="763">
                  <c:v>0.26015695079581802</c:v>
                </c:pt>
                <c:pt idx="764">
                  <c:v>0.25965296868643528</c:v>
                </c:pt>
                <c:pt idx="765">
                  <c:v>0.25914996290294279</c:v>
                </c:pt>
                <c:pt idx="766">
                  <c:v>0.25864793155397914</c:v>
                </c:pt>
                <c:pt idx="767">
                  <c:v>0.25814687275184722</c:v>
                </c:pt>
                <c:pt idx="768">
                  <c:v>0.25764678461250651</c:v>
                </c:pt>
                <c:pt idx="769">
                  <c:v>0.25714766525556648</c:v>
                </c:pt>
                <c:pt idx="770">
                  <c:v>0.25664951280427922</c:v>
                </c:pt>
                <c:pt idx="771">
                  <c:v>0.25615232538553268</c:v>
                </c:pt>
                <c:pt idx="772">
                  <c:v>0.25565610112984327</c:v>
                </c:pt>
                <c:pt idx="773">
                  <c:v>0.25516083817134894</c:v>
                </c:pt>
                <c:pt idx="774">
                  <c:v>0.25466653464780253</c:v>
                </c:pt>
                <c:pt idx="775">
                  <c:v>0.25417318870056421</c:v>
                </c:pt>
                <c:pt idx="776">
                  <c:v>0.2536807984745949</c:v>
                </c:pt>
                <c:pt idx="777">
                  <c:v>0.25318936211844911</c:v>
                </c:pt>
                <c:pt idx="778">
                  <c:v>0.25269887778426781</c:v>
                </c:pt>
                <c:pt idx="779">
                  <c:v>0.25220934362777192</c:v>
                </c:pt>
                <c:pt idx="780">
                  <c:v>0.25172075780825515</c:v>
                </c:pt>
                <c:pt idx="781">
                  <c:v>0.25123311848857693</c:v>
                </c:pt>
                <c:pt idx="782">
                  <c:v>0.25074642383515583</c:v>
                </c:pt>
                <c:pt idx="783">
                  <c:v>0.2502606720179622</c:v>
                </c:pt>
                <c:pt idx="784">
                  <c:v>0.24977586121051179</c:v>
                </c:pt>
                <c:pt idx="785">
                  <c:v>0.24929198958985863</c:v>
                </c:pt>
                <c:pt idx="786">
                  <c:v>0.24880905533658815</c:v>
                </c:pt>
                <c:pt idx="787">
                  <c:v>0.24832705663481033</c:v>
                </c:pt>
                <c:pt idx="788">
                  <c:v>0.24784599167215313</c:v>
                </c:pt>
                <c:pt idx="789">
                  <c:v>0.24736585863975522</c:v>
                </c:pt>
                <c:pt idx="790">
                  <c:v>0.24688665573225965</c:v>
                </c:pt>
                <c:pt idx="791">
                  <c:v>0.24640838114780678</c:v>
                </c:pt>
                <c:pt idx="792">
                  <c:v>0.24593103308802761</c:v>
                </c:pt>
                <c:pt idx="793">
                  <c:v>0.24545460975803687</c:v>
                </c:pt>
                <c:pt idx="794">
                  <c:v>0.24497910936642647</c:v>
                </c:pt>
                <c:pt idx="795">
                  <c:v>0.24450453012525875</c:v>
                </c:pt>
                <c:pt idx="796">
                  <c:v>0.24403087025005951</c:v>
                </c:pt>
                <c:pt idx="797">
                  <c:v>0.2435581279598116</c:v>
                </c:pt>
                <c:pt idx="798">
                  <c:v>0.24308630147694804</c:v>
                </c:pt>
                <c:pt idx="799">
                  <c:v>0.24261538902734542</c:v>
                </c:pt>
                <c:pt idx="800">
                  <c:v>0.24214538884031728</c:v>
                </c:pt>
                <c:pt idx="801">
                  <c:v>0.24167629914860722</c:v>
                </c:pt>
                <c:pt idx="802">
                  <c:v>0.2412081181883825</c:v>
                </c:pt>
                <c:pt idx="803">
                  <c:v>0.24074084419922726</c:v>
                </c:pt>
                <c:pt idx="804">
                  <c:v>0.24027447542413616</c:v>
                </c:pt>
                <c:pt idx="805">
                  <c:v>0.23980901010950717</c:v>
                </c:pt>
                <c:pt idx="806">
                  <c:v>0.23934444650513581</c:v>
                </c:pt>
                <c:pt idx="807">
                  <c:v>0.23888078286420786</c:v>
                </c:pt>
                <c:pt idx="808">
                  <c:v>0.23841801744329325</c:v>
                </c:pt>
                <c:pt idx="809">
                  <c:v>0.23795614850233909</c:v>
                </c:pt>
                <c:pt idx="810">
                  <c:v>0.23749517430466358</c:v>
                </c:pt>
                <c:pt idx="811">
                  <c:v>0.23703509311694923</c:v>
                </c:pt>
                <c:pt idx="812">
                  <c:v>0.23657590320923633</c:v>
                </c:pt>
                <c:pt idx="813">
                  <c:v>0.2361176028549164</c:v>
                </c:pt>
                <c:pt idx="814">
                  <c:v>0.23566019033072591</c:v>
                </c:pt>
                <c:pt idx="815">
                  <c:v>0.23520366391673975</c:v>
                </c:pt>
                <c:pt idx="816">
                  <c:v>0.23474802189636429</c:v>
                </c:pt>
                <c:pt idx="817">
                  <c:v>0.2342932625563319</c:v>
                </c:pt>
                <c:pt idx="818">
                  <c:v>0.23383938418669356</c:v>
                </c:pt>
                <c:pt idx="819">
                  <c:v>0.23338638508081275</c:v>
                </c:pt>
                <c:pt idx="820">
                  <c:v>0.23293426353535943</c:v>
                </c:pt>
                <c:pt idx="821">
                  <c:v>0.23248301785030293</c:v>
                </c:pt>
                <c:pt idx="822">
                  <c:v>0.23203264632890616</c:v>
                </c:pt>
                <c:pt idx="823">
                  <c:v>0.23158314727771886</c:v>
                </c:pt>
                <c:pt idx="824">
                  <c:v>0.23113451900657145</c:v>
                </c:pt>
                <c:pt idx="825">
                  <c:v>0.23068675982856843</c:v>
                </c:pt>
                <c:pt idx="826">
                  <c:v>0.23023986806008248</c:v>
                </c:pt>
                <c:pt idx="827">
                  <c:v>0.22979384202074751</c:v>
                </c:pt>
                <c:pt idx="828">
                  <c:v>0.22934868003345291</c:v>
                </c:pt>
                <c:pt idx="829">
                  <c:v>0.22890438042433681</c:v>
                </c:pt>
                <c:pt idx="830">
                  <c:v>0.22846094152278029</c:v>
                </c:pt>
                <c:pt idx="831">
                  <c:v>0.22801836166140044</c:v>
                </c:pt>
                <c:pt idx="832">
                  <c:v>0.22757663917604473</c:v>
                </c:pt>
                <c:pt idx="833">
                  <c:v>0.22713577240578417</c:v>
                </c:pt>
                <c:pt idx="834">
                  <c:v>0.2266957596929077</c:v>
                </c:pt>
                <c:pt idx="835">
                  <c:v>0.22625659938291534</c:v>
                </c:pt>
                <c:pt idx="836">
                  <c:v>0.22581828982451241</c:v>
                </c:pt>
                <c:pt idx="837">
                  <c:v>0.22538082936960313</c:v>
                </c:pt>
                <c:pt idx="838">
                  <c:v>0.22494421637328435</c:v>
                </c:pt>
                <c:pt idx="839">
                  <c:v>0.22450844919383953</c:v>
                </c:pt>
                <c:pt idx="840">
                  <c:v>0.22407352619273257</c:v>
                </c:pt>
                <c:pt idx="841">
                  <c:v>0.22363944573460148</c:v>
                </c:pt>
                <c:pt idx="842">
                  <c:v>0.22320620618725234</c:v>
                </c:pt>
                <c:pt idx="843">
                  <c:v>0.22277380592165322</c:v>
                </c:pt>
                <c:pt idx="844">
                  <c:v>0.22234224331192795</c:v>
                </c:pt>
                <c:pt idx="845">
                  <c:v>0.22191151673535003</c:v>
                </c:pt>
                <c:pt idx="846">
                  <c:v>0.22148162457233661</c:v>
                </c:pt>
                <c:pt idx="847">
                  <c:v>0.22105256520644215</c:v>
                </c:pt>
                <c:pt idx="848">
                  <c:v>0.2206243370243528</c:v>
                </c:pt>
                <c:pt idx="849">
                  <c:v>0.22019693841587989</c:v>
                </c:pt>
                <c:pt idx="850">
                  <c:v>0.21977036777395398</c:v>
                </c:pt>
                <c:pt idx="851">
                  <c:v>0.21934462349461906</c:v>
                </c:pt>
                <c:pt idx="852">
                  <c:v>0.21891970397702623</c:v>
                </c:pt>
                <c:pt idx="853">
                  <c:v>0.21849560762342782</c:v>
                </c:pt>
                <c:pt idx="854">
                  <c:v>0.21807233283917138</c:v>
                </c:pt>
                <c:pt idx="855">
                  <c:v>0.21764987803269356</c:v>
                </c:pt>
                <c:pt idx="856">
                  <c:v>0.21722824161551438</c:v>
                </c:pt>
                <c:pt idx="857">
                  <c:v>0.21680742200223099</c:v>
                </c:pt>
                <c:pt idx="858">
                  <c:v>0.21638741761051183</c:v>
                </c:pt>
                <c:pt idx="859">
                  <c:v>0.2159682268610906</c:v>
                </c:pt>
                <c:pt idx="860">
                  <c:v>0.2155498481777606</c:v>
                </c:pt>
                <c:pt idx="861">
                  <c:v>0.21513227998736847</c:v>
                </c:pt>
                <c:pt idx="862">
                  <c:v>0.21471552071980829</c:v>
                </c:pt>
                <c:pt idx="863">
                  <c:v>0.21429956880801598</c:v>
                </c:pt>
                <c:pt idx="864">
                  <c:v>0.21388442268796309</c:v>
                </c:pt>
                <c:pt idx="865">
                  <c:v>0.2134700807986511</c:v>
                </c:pt>
                <c:pt idx="866">
                  <c:v>0.21305654158210544</c:v>
                </c:pt>
                <c:pt idx="867">
                  <c:v>0.21264380348336981</c:v>
                </c:pt>
                <c:pt idx="868">
                  <c:v>0.2122318649505</c:v>
                </c:pt>
                <c:pt idx="869">
                  <c:v>0.21182072443455841</c:v>
                </c:pt>
                <c:pt idx="870">
                  <c:v>0.21141038038960805</c:v>
                </c:pt>
                <c:pt idx="871">
                  <c:v>0.21100083127270677</c:v>
                </c:pt>
                <c:pt idx="872">
                  <c:v>0.21059207554390141</c:v>
                </c:pt>
                <c:pt idx="873">
                  <c:v>0.21018411166622206</c:v>
                </c:pt>
                <c:pt idx="874">
                  <c:v>0.20977693810567621</c:v>
                </c:pt>
                <c:pt idx="875">
                  <c:v>0.20937055333124321</c:v>
                </c:pt>
                <c:pt idx="876">
                  <c:v>0.2089649558148681</c:v>
                </c:pt>
                <c:pt idx="877">
                  <c:v>0.20856014403145631</c:v>
                </c:pt>
                <c:pt idx="878">
                  <c:v>0.20815611645886745</c:v>
                </c:pt>
                <c:pt idx="879">
                  <c:v>0.20775287157791025</c:v>
                </c:pt>
                <c:pt idx="880">
                  <c:v>0.20735040787233613</c:v>
                </c:pt>
                <c:pt idx="881">
                  <c:v>0.20694872382883392</c:v>
                </c:pt>
                <c:pt idx="882">
                  <c:v>0.20654781793702415</c:v>
                </c:pt>
                <c:pt idx="883">
                  <c:v>0.2061476886894531</c:v>
                </c:pt>
                <c:pt idx="884">
                  <c:v>0.20574833458158756</c:v>
                </c:pt>
                <c:pt idx="885">
                  <c:v>0.20534975411180881</c:v>
                </c:pt>
                <c:pt idx="886">
                  <c:v>0.20495194578140705</c:v>
                </c:pt>
                <c:pt idx="887">
                  <c:v>0.20455490809457591</c:v>
                </c:pt>
                <c:pt idx="888">
                  <c:v>0.20415863955840677</c:v>
                </c:pt>
                <c:pt idx="889">
                  <c:v>0.20376313868288295</c:v>
                </c:pt>
                <c:pt idx="890">
                  <c:v>0.20336840398087438</c:v>
                </c:pt>
                <c:pt idx="891">
                  <c:v>0.20297443396813189</c:v>
                </c:pt>
                <c:pt idx="892">
                  <c:v>0.20258122716328159</c:v>
                </c:pt>
                <c:pt idx="893">
                  <c:v>0.20218878208781935</c:v>
                </c:pt>
                <c:pt idx="894">
                  <c:v>0.20179709726610523</c:v>
                </c:pt>
                <c:pt idx="895">
                  <c:v>0.20140617122535798</c:v>
                </c:pt>
                <c:pt idx="896">
                  <c:v>0.20101600249564947</c:v>
                </c:pt>
                <c:pt idx="897">
                  <c:v>0.20062658960989901</c:v>
                </c:pt>
                <c:pt idx="898">
                  <c:v>0.20023793110386809</c:v>
                </c:pt>
                <c:pt idx="899">
                  <c:v>0.19985002551615474</c:v>
                </c:pt>
                <c:pt idx="900">
                  <c:v>0.19946287138818811</c:v>
                </c:pt>
                <c:pt idx="901">
                  <c:v>0.19907646726422276</c:v>
                </c:pt>
                <c:pt idx="902">
                  <c:v>0.19869081169133351</c:v>
                </c:pt>
                <c:pt idx="903">
                  <c:v>0.19830590321940975</c:v>
                </c:pt>
                <c:pt idx="904">
                  <c:v>0.19792174040115007</c:v>
                </c:pt>
                <c:pt idx="905">
                  <c:v>0.19753832179205685</c:v>
                </c:pt>
                <c:pt idx="906">
                  <c:v>0.1971556459504307</c:v>
                </c:pt>
                <c:pt idx="907">
                  <c:v>0.19677371143736519</c:v>
                </c:pt>
                <c:pt idx="908">
                  <c:v>0.19639251681674139</c:v>
                </c:pt>
                <c:pt idx="909">
                  <c:v>0.19601206065522231</c:v>
                </c:pt>
                <c:pt idx="910">
                  <c:v>0.19563234152224782</c:v>
                </c:pt>
                <c:pt idx="911">
                  <c:v>0.19525335799002905</c:v>
                </c:pt>
                <c:pt idx="912">
                  <c:v>0.19487510863354307</c:v>
                </c:pt>
                <c:pt idx="913">
                  <c:v>0.19449759203052749</c:v>
                </c:pt>
                <c:pt idx="914">
                  <c:v>0.19412080676147531</c:v>
                </c:pt>
                <c:pt idx="915">
                  <c:v>0.19374475140962927</c:v>
                </c:pt>
                <c:pt idx="916">
                  <c:v>0.19336942456097669</c:v>
                </c:pt>
                <c:pt idx="917">
                  <c:v>0.19299482480424429</c:v>
                </c:pt>
                <c:pt idx="918">
                  <c:v>0.19262095073089255</c:v>
                </c:pt>
                <c:pt idx="919">
                  <c:v>0.19224780093511085</c:v>
                </c:pt>
                <c:pt idx="920">
                  <c:v>0.19187537401381163</c:v>
                </c:pt>
                <c:pt idx="921">
                  <c:v>0.19150366856662571</c:v>
                </c:pt>
                <c:pt idx="922">
                  <c:v>0.19113268319589663</c:v>
                </c:pt>
                <c:pt idx="923">
                  <c:v>0.19076241650667544</c:v>
                </c:pt>
                <c:pt idx="924">
                  <c:v>0.1903928671067156</c:v>
                </c:pt>
                <c:pt idx="925">
                  <c:v>0.19002403360646758</c:v>
                </c:pt>
                <c:pt idx="926">
                  <c:v>0.18965591461907383</c:v>
                </c:pt>
                <c:pt idx="927">
                  <c:v>0.18928850876036341</c:v>
                </c:pt>
                <c:pt idx="928">
                  <c:v>0.18892181464884672</c:v>
                </c:pt>
                <c:pt idx="929">
                  <c:v>0.18855583090571057</c:v>
                </c:pt>
                <c:pt idx="930">
                  <c:v>0.18819055615481278</c:v>
                </c:pt>
                <c:pt idx="931">
                  <c:v>0.18782598902267705</c:v>
                </c:pt>
                <c:pt idx="932">
                  <c:v>0.18746212813848778</c:v>
                </c:pt>
                <c:pt idx="933">
                  <c:v>0.18709897213408511</c:v>
                </c:pt>
                <c:pt idx="934">
                  <c:v>0.18673651964395932</c:v>
                </c:pt>
                <c:pt idx="935">
                  <c:v>0.18637476930524624</c:v>
                </c:pt>
                <c:pt idx="936">
                  <c:v>0.18601371975772177</c:v>
                </c:pt>
                <c:pt idx="937">
                  <c:v>0.18565336964379683</c:v>
                </c:pt>
                <c:pt idx="938">
                  <c:v>0.18529371760851249</c:v>
                </c:pt>
                <c:pt idx="939">
                  <c:v>0.18493476229953443</c:v>
                </c:pt>
                <c:pt idx="940">
                  <c:v>0.1845765023671482</c:v>
                </c:pt>
                <c:pt idx="941">
                  <c:v>0.18421893646425411</c:v>
                </c:pt>
                <c:pt idx="942">
                  <c:v>0.18386206324636203</c:v>
                </c:pt>
                <c:pt idx="943">
                  <c:v>0.18350588137158644</c:v>
                </c:pt>
                <c:pt idx="944">
                  <c:v>0.18315038950064128</c:v>
                </c:pt>
                <c:pt idx="945">
                  <c:v>0.18279558629683509</c:v>
                </c:pt>
                <c:pt idx="946">
                  <c:v>0.1824414704260659</c:v>
                </c:pt>
                <c:pt idx="947">
                  <c:v>0.18208804055681596</c:v>
                </c:pt>
                <c:pt idx="948">
                  <c:v>0.18173529536014738</c:v>
                </c:pt>
                <c:pt idx="949">
                  <c:v>0.18138323350969621</c:v>
                </c:pt>
                <c:pt idx="950">
                  <c:v>0.18103185368166838</c:v>
                </c:pt>
                <c:pt idx="951">
                  <c:v>0.18068115455483413</c:v>
                </c:pt>
                <c:pt idx="952">
                  <c:v>0.18033113481052324</c:v>
                </c:pt>
                <c:pt idx="953">
                  <c:v>0.17998179313262011</c:v>
                </c:pt>
                <c:pt idx="954">
                  <c:v>0.17963312820755856</c:v>
                </c:pt>
                <c:pt idx="955">
                  <c:v>0.17928513872431723</c:v>
                </c:pt>
                <c:pt idx="956">
                  <c:v>0.17893782337441466</c:v>
                </c:pt>
                <c:pt idx="957">
                  <c:v>0.17859118085190379</c:v>
                </c:pt>
                <c:pt idx="958">
                  <c:v>0.17824520985336786</c:v>
                </c:pt>
                <c:pt idx="959">
                  <c:v>0.17789990907791489</c:v>
                </c:pt>
                <c:pt idx="960">
                  <c:v>0.17755527722717318</c:v>
                </c:pt>
                <c:pt idx="961">
                  <c:v>0.17721131300528614</c:v>
                </c:pt>
                <c:pt idx="962">
                  <c:v>0.17686801511890762</c:v>
                </c:pt>
                <c:pt idx="963">
                  <c:v>0.17652538227719697</c:v>
                </c:pt>
                <c:pt idx="964">
                  <c:v>0.17618341319181405</c:v>
                </c:pt>
                <c:pt idx="965">
                  <c:v>0.17584210657691471</c:v>
                </c:pt>
                <c:pt idx="966">
                  <c:v>0.17550146114914564</c:v>
                </c:pt>
                <c:pt idx="967">
                  <c:v>0.17516147562763976</c:v>
                </c:pt>
                <c:pt idx="968">
                  <c:v>0.17482214873401125</c:v>
                </c:pt>
                <c:pt idx="969">
                  <c:v>0.17448347919235085</c:v>
                </c:pt>
                <c:pt idx="970">
                  <c:v>0.17414546572922096</c:v>
                </c:pt>
                <c:pt idx="971">
                  <c:v>0.17380810707365107</c:v>
                </c:pt>
                <c:pt idx="972">
                  <c:v>0.17347140195713256</c:v>
                </c:pt>
                <c:pt idx="973">
                  <c:v>0.17313534911361447</c:v>
                </c:pt>
                <c:pt idx="974">
                  <c:v>0.17279994727949829</c:v>
                </c:pt>
                <c:pt idx="975">
                  <c:v>0.17246519519363337</c:v>
                </c:pt>
                <c:pt idx="976">
                  <c:v>0.17213109159731238</c:v>
                </c:pt>
                <c:pt idx="977">
                  <c:v>0.17179763523426617</c:v>
                </c:pt>
                <c:pt idx="978">
                  <c:v>0.17146482485065939</c:v>
                </c:pt>
                <c:pt idx="979">
                  <c:v>0.17113265919508555</c:v>
                </c:pt>
                <c:pt idx="980">
                  <c:v>0.17080113701856256</c:v>
                </c:pt>
                <c:pt idx="981">
                  <c:v>0.17047025707452779</c:v>
                </c:pt>
                <c:pt idx="982">
                  <c:v>0.17014001811883345</c:v>
                </c:pt>
                <c:pt idx="983">
                  <c:v>0.16981041890974199</c:v>
                </c:pt>
                <c:pt idx="984">
                  <c:v>0.1694814582079214</c:v>
                </c:pt>
                <c:pt idx="985">
                  <c:v>0.16915313477644051</c:v>
                </c:pt>
                <c:pt idx="986">
                  <c:v>0.16882544738076435</c:v>
                </c:pt>
                <c:pt idx="987">
                  <c:v>0.16849839478874956</c:v>
                </c:pt>
                <c:pt idx="988">
                  <c:v>0.16817197577063964</c:v>
                </c:pt>
                <c:pt idx="989">
                  <c:v>0.16784618909906052</c:v>
                </c:pt>
                <c:pt idx="990">
                  <c:v>0.16752103354901574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006176"/>
        <c:axId val="263005000"/>
      </c:scatterChart>
      <c:valAx>
        <c:axId val="26300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05000"/>
        <c:crosses val="autoZero"/>
        <c:crossBetween val="midCat"/>
      </c:valAx>
      <c:valAx>
        <c:axId val="26300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06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Oxidizer Tank Pressure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Dynamics!$A$18:$A$1254</c:f>
              <c:numCache>
                <c:formatCode>General</c:formatCode>
                <c:ptCount val="1237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</c:numCache>
            </c:numRef>
          </c:xVal>
          <c:yVal>
            <c:numRef>
              <c:f>Dynamics!$I$18:$I$1254</c:f>
              <c:numCache>
                <c:formatCode>General</c:formatCode>
                <c:ptCount val="1237"/>
                <c:pt idx="0">
                  <c:v>10342.135935</c:v>
                </c:pt>
                <c:pt idx="1">
                  <c:v>10300.848927077675</c:v>
                </c:pt>
                <c:pt idx="2">
                  <c:v>10259.986345432604</c:v>
                </c:pt>
                <c:pt idx="3">
                  <c:v>10231.619471850758</c:v>
                </c:pt>
                <c:pt idx="4">
                  <c:v>10203.38428416227</c:v>
                </c:pt>
                <c:pt idx="5">
                  <c:v>10171.758793106021</c:v>
                </c:pt>
                <c:pt idx="6">
                  <c:v>10140.378780540947</c:v>
                </c:pt>
                <c:pt idx="7">
                  <c:v>10110.258453672237</c:v>
                </c:pt>
                <c:pt idx="8">
                  <c:v>10080.333615740117</c:v>
                </c:pt>
                <c:pt idx="9">
                  <c:v>10050.310820200093</c:v>
                </c:pt>
                <c:pt idx="10">
                  <c:v>10020.495753793555</c:v>
                </c:pt>
                <c:pt idx="11">
                  <c:v>9990.9692846253402</c:v>
                </c:pt>
                <c:pt idx="12">
                  <c:v>9961.640938207498</c:v>
                </c:pt>
                <c:pt idx="13">
                  <c:v>9932.4853472357499</c:v>
                </c:pt>
                <c:pt idx="14">
                  <c:v>9903.525820491026</c:v>
                </c:pt>
                <c:pt idx="15">
                  <c:v>9874.7669985212633</c:v>
                </c:pt>
                <c:pt idx="16">
                  <c:v>9846.1998375983967</c:v>
                </c:pt>
                <c:pt idx="17">
                  <c:v>9817.8206459095418</c:v>
                </c:pt>
                <c:pt idx="18">
                  <c:v>9789.6295893496517</c:v>
                </c:pt>
                <c:pt idx="19">
                  <c:v>9761.6253499789855</c:v>
                </c:pt>
                <c:pt idx="20">
                  <c:v>9733.8055682849936</c:v>
                </c:pt>
                <c:pt idx="21">
                  <c:v>9706.1683303647715</c:v>
                </c:pt>
                <c:pt idx="22">
                  <c:v>9678.7120378615564</c:v>
                </c:pt>
                <c:pt idx="23">
                  <c:v>9651.4349963846707</c:v>
                </c:pt>
                <c:pt idx="24">
                  <c:v>9624.3354528002128</c:v>
                </c:pt>
                <c:pt idx="25">
                  <c:v>9597.411707770214</c:v>
                </c:pt>
                <c:pt idx="26">
                  <c:v>9570.6621046317705</c:v>
                </c:pt>
                <c:pt idx="27">
                  <c:v>9544.0849983320513</c:v>
                </c:pt>
                <c:pt idx="28">
                  <c:v>9517.6787581910994</c:v>
                </c:pt>
                <c:pt idx="29">
                  <c:v>9491.4417759174339</c:v>
                </c:pt>
                <c:pt idx="30">
                  <c:v>9465.3724644454796</c:v>
                </c:pt>
                <c:pt idx="31">
                  <c:v>9439.4692554091362</c:v>
                </c:pt>
                <c:pt idx="32">
                  <c:v>9413.7305990958703</c:v>
                </c:pt>
                <c:pt idx="33">
                  <c:v>9388.1549647602442</c:v>
                </c:pt>
                <c:pt idx="34">
                  <c:v>9362.7408402796755</c:v>
                </c:pt>
                <c:pt idx="35">
                  <c:v>9337.4867317241788</c:v>
                </c:pt>
                <c:pt idx="36">
                  <c:v>9312.3911631066785</c:v>
                </c:pt>
                <c:pt idx="37">
                  <c:v>9287.4526761612487</c:v>
                </c:pt>
                <c:pt idx="38">
                  <c:v>9262.6698300793032</c:v>
                </c:pt>
                <c:pt idx="39">
                  <c:v>9238.0412012444231</c:v>
                </c:pt>
                <c:pt idx="40">
                  <c:v>9213.5653829836865</c:v>
                </c:pt>
                <c:pt idx="41">
                  <c:v>9189.2409853247009</c:v>
                </c:pt>
                <c:pt idx="42">
                  <c:v>9165.0666347536462</c:v>
                </c:pt>
                <c:pt idx="43">
                  <c:v>9141.0409739770766</c:v>
                </c:pt>
                <c:pt idx="44">
                  <c:v>9117.1626616884914</c:v>
                </c:pt>
                <c:pt idx="45">
                  <c:v>9093.4303723390312</c:v>
                </c:pt>
                <c:pt idx="46">
                  <c:v>9069.8427959117071</c:v>
                </c:pt>
                <c:pt idx="47">
                  <c:v>9046.398637699458</c:v>
                </c:pt>
                <c:pt idx="48">
                  <c:v>9023.0966180870146</c:v>
                </c:pt>
                <c:pt idx="49">
                  <c:v>8999.9354723363449</c:v>
                </c:pt>
                <c:pt idx="50">
                  <c:v>8976.9139503756396</c:v>
                </c:pt>
                <c:pt idx="51">
                  <c:v>8954.0308165919087</c:v>
                </c:pt>
                <c:pt idx="52">
                  <c:v>8931.2848496269216</c:v>
                </c:pt>
                <c:pt idx="53">
                  <c:v>8908.6748421765642</c:v>
                </c:pt>
                <c:pt idx="54">
                  <c:v>8886.1996007935159</c:v>
                </c:pt>
                <c:pt idx="55">
                  <c:v>8863.8579456931329</c:v>
                </c:pt>
                <c:pt idx="56">
                  <c:v>8841.6487105625602</c:v>
                </c:pt>
                <c:pt idx="57">
                  <c:v>8819.5707423729455</c:v>
                </c:pt>
                <c:pt idx="58">
                  <c:v>8797.6229011947362</c:v>
                </c:pt>
                <c:pt idx="59">
                  <c:v>8775.8040600160184</c:v>
                </c:pt>
                <c:pt idx="60">
                  <c:v>8754.1131045637285</c:v>
                </c:pt>
                <c:pt idx="61">
                  <c:v>8732.5489331278222</c:v>
                </c:pt>
                <c:pt idx="62">
                  <c:v>8711.1104563883418</c:v>
                </c:pt>
                <c:pt idx="63">
                  <c:v>8689.7965972451475</c:v>
                </c:pt>
                <c:pt idx="64">
                  <c:v>8668.6062906505013</c:v>
                </c:pt>
                <c:pt idx="65">
                  <c:v>8647.5384834443139</c:v>
                </c:pt>
                <c:pt idx="66">
                  <c:v>8626.592134192013</c:v>
                </c:pt>
                <c:pt idx="67">
                  <c:v>8605.7662130250374</c:v>
                </c:pt>
                <c:pt idx="68">
                  <c:v>8585.0597014838404</c:v>
                </c:pt>
                <c:pt idx="69">
                  <c:v>8564.4715923634321</c:v>
                </c:pt>
                <c:pt idx="70">
                  <c:v>8544.0008895613682</c:v>
                </c:pt>
                <c:pt idx="71">
                  <c:v>8523.6466079281327</c:v>
                </c:pt>
                <c:pt idx="72">
                  <c:v>8503.4077731198977</c:v>
                </c:pt>
                <c:pt idx="73">
                  <c:v>8483.2834214536069</c:v>
                </c:pt>
                <c:pt idx="74">
                  <c:v>8463.2725997643593</c:v>
                </c:pt>
                <c:pt idx="75">
                  <c:v>8443.3743652649955</c:v>
                </c:pt>
                <c:pt idx="76">
                  <c:v>8423.587785407919</c:v>
                </c:pt>
                <c:pt idx="77">
                  <c:v>8403.9119377490624</c:v>
                </c:pt>
                <c:pt idx="78">
                  <c:v>8384.345909813992</c:v>
                </c:pt>
                <c:pt idx="79">
                  <c:v>8364.8887989660707</c:v>
                </c:pt>
                <c:pt idx="80">
                  <c:v>8345.5397122766954</c:v>
                </c:pt>
                <c:pt idx="81">
                  <c:v>8326.297766397538</c:v>
                </c:pt>
                <c:pt idx="82">
                  <c:v>8307.1620874347536</c:v>
                </c:pt>
                <c:pt idx="83">
                  <c:v>8288.1318108251253</c:v>
                </c:pt>
                <c:pt idx="84">
                  <c:v>8269.2060812141681</c:v>
                </c:pt>
                <c:pt idx="85">
                  <c:v>8250.3840523360141</c:v>
                </c:pt>
                <c:pt idx="86">
                  <c:v>8231.6648868952198</c:v>
                </c:pt>
                <c:pt idx="87">
                  <c:v>8213.0477564503253</c:v>
                </c:pt>
                <c:pt idx="88">
                  <c:v>8194.5318412992601</c:v>
                </c:pt>
                <c:pt idx="89">
                  <c:v>8176.1163303663934</c:v>
                </c:pt>
                <c:pt idx="90">
                  <c:v>8157.800421091395</c:v>
                </c:pt>
                <c:pt idx="91">
                  <c:v>8139.5833193197232</c:v>
                </c:pt>
                <c:pt idx="92">
                  <c:v>8121.4642391947818</c:v>
                </c:pt>
                <c:pt idx="93">
                  <c:v>8103.4424030517212</c:v>
                </c:pt>
                <c:pt idx="94">
                  <c:v>8085.5170413128417</c:v>
                </c:pt>
                <c:pt idx="95">
                  <c:v>8067.6873923845187</c:v>
                </c:pt>
                <c:pt idx="96">
                  <c:v>8049.9527025557127</c:v>
                </c:pt>
                <c:pt idx="97">
                  <c:v>8032.3122258980193</c:v>
                </c:pt>
                <c:pt idx="98">
                  <c:v>8014.7652241671713</c:v>
                </c:pt>
                <c:pt idx="99">
                  <c:v>7997.3109667060153</c:v>
                </c:pt>
                <c:pt idx="100">
                  <c:v>7979.9487303489095</c:v>
                </c:pt>
                <c:pt idx="101">
                  <c:v>7962.6777993276301</c:v>
                </c:pt>
                <c:pt idx="102">
                  <c:v>7945.4974651785442</c:v>
                </c:pt>
                <c:pt idx="103">
                  <c:v>7928.4070266512281</c:v>
                </c:pt>
                <c:pt idx="104">
                  <c:v>7911.4057896184349</c:v>
                </c:pt>
                <c:pt idx="105">
                  <c:v>7894.4930669873493</c:v>
                </c:pt>
                <c:pt idx="106">
                  <c:v>7877.6681786121499</c:v>
                </c:pt>
                <c:pt idx="107">
                  <c:v>7860.9304512079143</c:v>
                </c:pt>
                <c:pt idx="108">
                  <c:v>7844.2792182656522</c:v>
                </c:pt>
                <c:pt idx="109">
                  <c:v>7827.7138199687224</c:v>
                </c:pt>
                <c:pt idx="110">
                  <c:v>7811.2336031103641</c:v>
                </c:pt>
                <c:pt idx="111">
                  <c:v>7794.8379210124622</c:v>
                </c:pt>
                <c:pt idx="112">
                  <c:v>7778.5261334454863</c:v>
                </c:pt>
                <c:pt idx="113">
                  <c:v>7762.2976065495859</c:v>
                </c:pt>
                <c:pt idx="114">
                  <c:v>7746.1517127568104</c:v>
                </c:pt>
                <c:pt idx="115">
                  <c:v>7730.0878307144785</c:v>
                </c:pt>
                <c:pt idx="116">
                  <c:v>7714.1053452096148</c:v>
                </c:pt>
                <c:pt idx="117">
                  <c:v>7698.2036470944668</c:v>
                </c:pt>
                <c:pt idx="118">
                  <c:v>7682.3821332131365</c:v>
                </c:pt>
                <c:pt idx="119">
                  <c:v>7666.6402063291962</c:v>
                </c:pt>
                <c:pt idx="120">
                  <c:v>7650.9772750543862</c:v>
                </c:pt>
                <c:pt idx="121">
                  <c:v>7635.3927537782502</c:v>
                </c:pt>
                <c:pt idx="122">
                  <c:v>7619.8860625988955</c:v>
                </c:pt>
                <c:pt idx="123">
                  <c:v>7604.4566272545826</c:v>
                </c:pt>
                <c:pt idx="124">
                  <c:v>7589.1038790563962</c:v>
                </c:pt>
                <c:pt idx="125">
                  <c:v>7573.8272548218119</c:v>
                </c:pt>
                <c:pt idx="126">
                  <c:v>7558.6261968091885</c:v>
                </c:pt>
                <c:pt idx="127">
                  <c:v>7543.5001526532387</c:v>
                </c:pt>
                <c:pt idx="128">
                  <c:v>7528.4485753013032</c:v>
                </c:pt>
                <c:pt idx="129">
                  <c:v>7513.4709229506234</c:v>
                </c:pt>
                <c:pt idx="130">
                  <c:v>7498.5666589864031</c:v>
                </c:pt>
                <c:pt idx="131">
                  <c:v>7483.7352519207943</c:v>
                </c:pt>
                <c:pt idx="132">
                  <c:v>7468.9761753326702</c:v>
                </c:pt>
                <c:pt idx="133">
                  <c:v>7454.2889078082899</c:v>
                </c:pt>
                <c:pt idx="134">
                  <c:v>7439.6729328827396</c:v>
                </c:pt>
                <c:pt idx="135">
                  <c:v>7425.127738982218</c:v>
                </c:pt>
                <c:pt idx="136">
                  <c:v>7410.6528193670729</c:v>
                </c:pt>
                <c:pt idx="137">
                  <c:v>7396.2476720756567</c:v>
                </c:pt>
                <c:pt idx="138">
                  <c:v>7381.9117998689417</c:v>
                </c:pt>
                <c:pt idx="139">
                  <c:v>7367.6447101758913</c:v>
                </c:pt>
                <c:pt idx="140">
                  <c:v>7353.4459150395669</c:v>
                </c:pt>
                <c:pt idx="141">
                  <c:v>7339.3149310639765</c:v>
                </c:pt>
                <c:pt idx="142">
                  <c:v>7325.2512793616679</c:v>
                </c:pt>
                <c:pt idx="143">
                  <c:v>7311.2544855019942</c:v>
                </c:pt>
                <c:pt idx="144">
                  <c:v>7297.3240794601079</c:v>
                </c:pt>
                <c:pt idx="145">
                  <c:v>7283.4595955666091</c:v>
                </c:pt>
                <c:pt idx="146">
                  <c:v>7269.6605724579586</c:v>
                </c:pt>
                <c:pt idx="147">
                  <c:v>7255.926553027427</c:v>
                </c:pt>
                <c:pt idx="148">
                  <c:v>7242.2570843768253</c:v>
                </c:pt>
                <c:pt idx="149">
                  <c:v>7228.6517177687956</c:v>
                </c:pt>
                <c:pt idx="150">
                  <c:v>7215.1100085798107</c:v>
                </c:pt>
                <c:pt idx="151">
                  <c:v>7201.631516253743</c:v>
                </c:pt>
                <c:pt idx="152">
                  <c:v>7188.2158042560659</c:v>
                </c:pt>
                <c:pt idx="153">
                  <c:v>7174.8624400287054</c:v>
                </c:pt>
                <c:pt idx="154">
                  <c:v>7161.5709949454322</c:v>
                </c:pt>
                <c:pt idx="155">
                  <c:v>7148.3410442678796</c:v>
                </c:pt>
                <c:pt idx="156">
                  <c:v>7135.1721671021405</c:v>
                </c:pt>
                <c:pt idx="157">
                  <c:v>7122.0639463559173</c:v>
                </c:pt>
                <c:pt idx="158">
                  <c:v>7109.0159686962488</c:v>
                </c:pt>
                <c:pt idx="159">
                  <c:v>7096.0278245078243</c:v>
                </c:pt>
                <c:pt idx="160">
                  <c:v>7083.0991078517691</c:v>
                </c:pt>
                <c:pt idx="161">
                  <c:v>7070.229416425037</c:v>
                </c:pt>
                <c:pt idx="162">
                  <c:v>7057.4183515203131</c:v>
                </c:pt>
                <c:pt idx="163">
                  <c:v>7044.6655179864283</c:v>
                </c:pt>
                <c:pt idx="164">
                  <c:v>7031.9705241892816</c:v>
                </c:pt>
                <c:pt idx="165">
                  <c:v>7019.3329819733135</c:v>
                </c:pt>
                <c:pt idx="166">
                  <c:v>7006.7525066234348</c:v>
                </c:pt>
                <c:pt idx="167">
                  <c:v>6994.2287168274506</c:v>
                </c:pt>
                <c:pt idx="168">
                  <c:v>6981.7612346390142</c:v>
                </c:pt>
                <c:pt idx="169">
                  <c:v>6969.3496854409732</c:v>
                </c:pt>
                <c:pt idx="170">
                  <c:v>6956.9936979092918</c:v>
                </c:pt>
                <c:pt idx="171">
                  <c:v>6944.6929039773513</c:v>
                </c:pt>
                <c:pt idx="172">
                  <c:v>6932.4469388007701</c:v>
                </c:pt>
                <c:pt idx="173">
                  <c:v>6920.2554407225762</c:v>
                </c:pt>
                <c:pt idx="174">
                  <c:v>6908.1180512389747</c:v>
                </c:pt>
                <c:pt idx="175">
                  <c:v>6896.0344149654256</c:v>
                </c:pt>
                <c:pt idx="176">
                  <c:v>6884.0041796031737</c:v>
                </c:pt>
                <c:pt idx="177">
                  <c:v>6872.0269959062598</c:v>
                </c:pt>
                <c:pt idx="178">
                  <c:v>6860.1025176489038</c:v>
                </c:pt>
                <c:pt idx="179">
                  <c:v>6848.2304015933032</c:v>
                </c:pt>
                <c:pt idx="180">
                  <c:v>6836.4103074578425</c:v>
                </c:pt>
                <c:pt idx="181">
                  <c:v>6824.6418978857064</c:v>
                </c:pt>
                <c:pt idx="182">
                  <c:v>6812.9248384138818</c:v>
                </c:pt>
                <c:pt idx="183">
                  <c:v>6801.2587974425742</c:v>
                </c:pt>
                <c:pt idx="184">
                  <c:v>6789.6434462049483</c:v>
                </c:pt>
                <c:pt idx="185">
                  <c:v>6778.0784587373018</c:v>
                </c:pt>
                <c:pt idx="186">
                  <c:v>6766.5635118495993</c:v>
                </c:pt>
                <c:pt idx="187">
                  <c:v>6755.0982850963392</c:v>
                </c:pt>
                <c:pt idx="188">
                  <c:v>6743.6824607478347</c:v>
                </c:pt>
                <c:pt idx="189">
                  <c:v>6732.3157237618216</c:v>
                </c:pt>
                <c:pt idx="190">
                  <c:v>6720.9977617554023</c:v>
                </c:pt>
                <c:pt idx="191">
                  <c:v>6709.7282649773661</c:v>
                </c:pt>
                <c:pt idx="192">
                  <c:v>6698.5069262808465</c:v>
                </c:pt>
                <c:pt idx="193">
                  <c:v>6687.3334410962798</c:v>
                </c:pt>
                <c:pt idx="194">
                  <c:v>6676.2075074047643</c:v>
                </c:pt>
                <c:pt idx="195">
                  <c:v>6665.1288257116694</c:v>
                </c:pt>
                <c:pt idx="196">
                  <c:v>6654.0970990206224</c:v>
                </c:pt>
                <c:pt idx="197">
                  <c:v>6643.1120328077805</c:v>
                </c:pt>
                <c:pt idx="198">
                  <c:v>6632.1733349964461</c:v>
                </c:pt>
                <c:pt idx="199">
                  <c:v>6621.2807159319509</c:v>
                </c:pt>
                <c:pt idx="200">
                  <c:v>6610.4338883569017</c:v>
                </c:pt>
                <c:pt idx="201">
                  <c:v>6599.632567386655</c:v>
                </c:pt>
                <c:pt idx="202">
                  <c:v>6588.8764704851483</c:v>
                </c:pt>
                <c:pt idx="203">
                  <c:v>6578.1653174410094</c:v>
                </c:pt>
                <c:pt idx="204">
                  <c:v>6567.4988303439186</c:v>
                </c:pt>
                <c:pt idx="205">
                  <c:v>6556.8767335613065</c:v>
                </c:pt>
                <c:pt idx="206">
                  <c:v>6546.2987537152867</c:v>
                </c:pt>
                <c:pt idx="207">
                  <c:v>6535.7646196599071</c:v>
                </c:pt>
                <c:pt idx="208">
                  <c:v>6525.2740624586386</c:v>
                </c:pt>
                <c:pt idx="209">
                  <c:v>6514.8268153621284</c:v>
                </c:pt>
                <c:pt idx="210">
                  <c:v>6504.422613786287</c:v>
                </c:pt>
                <c:pt idx="211">
                  <c:v>6494.0611952905301</c:v>
                </c:pt>
                <c:pt idx="212">
                  <c:v>6483.7422995563729</c:v>
                </c:pt>
                <c:pt idx="213">
                  <c:v>6473.4656683661988</c:v>
                </c:pt>
                <c:pt idx="214">
                  <c:v>6463.2310455823626</c:v>
                </c:pt>
                <c:pt idx="215">
                  <c:v>6453.0381771264701</c:v>
                </c:pt>
                <c:pt idx="216">
                  <c:v>6442.8868109589412</c:v>
                </c:pt>
                <c:pt idx="217">
                  <c:v>6432.7766970587863</c:v>
                </c:pt>
                <c:pt idx="218">
                  <c:v>6422.7075874036518</c:v>
                </c:pt>
                <c:pt idx="219">
                  <c:v>6412.6792359500896</c:v>
                </c:pt>
                <c:pt idx="220">
                  <c:v>6402.6913986140198</c:v>
                </c:pt>
                <c:pt idx="221">
                  <c:v>6392.7438332514803</c:v>
                </c:pt>
                <c:pt idx="222">
                  <c:v>6382.8362996395681</c:v>
                </c:pt>
                <c:pt idx="223">
                  <c:v>6372.9685594575967</c:v>
                </c:pt>
                <c:pt idx="224">
                  <c:v>6363.1403762685131</c:v>
                </c:pt>
                <c:pt idx="225">
                  <c:v>6353.3515155004598</c:v>
                </c:pt>
                <c:pt idx="226">
                  <c:v>6343.6017444286281</c:v>
                </c:pt>
                <c:pt idx="227">
                  <c:v>6333.8908321572499</c:v>
                </c:pt>
                <c:pt idx="228">
                  <c:v>6324.2185496018828</c:v>
                </c:pt>
                <c:pt idx="229">
                  <c:v>6314.5846694717884</c:v>
                </c:pt>
                <c:pt idx="230">
                  <c:v>6304.988966252622</c:v>
                </c:pt>
                <c:pt idx="231">
                  <c:v>6295.431216189244</c:v>
                </c:pt>
                <c:pt idx="232">
                  <c:v>6285.9111972687633</c:v>
                </c:pt>
                <c:pt idx="233">
                  <c:v>6276.428689203778</c:v>
                </c:pt>
                <c:pt idx="234">
                  <c:v>6266.9834734157921</c:v>
                </c:pt>
                <c:pt idx="235">
                  <c:v>6257.5753330188099</c:v>
                </c:pt>
                <c:pt idx="236">
                  <c:v>6248.2040528031612</c:v>
                </c:pt>
                <c:pt idx="237">
                  <c:v>6238.8694192194635</c:v>
                </c:pt>
                <c:pt idx="238">
                  <c:v>6229.5712203627891</c:v>
                </c:pt>
                <c:pt idx="239">
                  <c:v>6220.3092459570134</c:v>
                </c:pt>
                <c:pt idx="240">
                  <c:v>6211.0832873393219</c:v>
                </c:pt>
                <c:pt idx="241">
                  <c:v>6201.8931374449239</c:v>
                </c:pt>
                <c:pt idx="242">
                  <c:v>6192.7385907918988</c:v>
                </c:pt>
                <c:pt idx="243">
                  <c:v>6183.6194434662275</c:v>
                </c:pt>
                <c:pt idx="244">
                  <c:v>6174.5354931070297</c:v>
                </c:pt>
                <c:pt idx="245">
                  <c:v>6165.4865388918979</c:v>
                </c:pt>
                <c:pt idx="246">
                  <c:v>6156.4723815224434</c:v>
                </c:pt>
                <c:pt idx="247">
                  <c:v>6147.4928232100019</c:v>
                </c:pt>
                <c:pt idx="248">
                  <c:v>6138.5476676614726</c:v>
                </c:pt>
                <c:pt idx="249">
                  <c:v>6129.6367200653276</c:v>
                </c:pt>
                <c:pt idx="250">
                  <c:v>6120.7597870777963</c:v>
                </c:pt>
                <c:pt idx="251">
                  <c:v>6111.9166768091645</c:v>
                </c:pt>
                <c:pt idx="252">
                  <c:v>6103.1071988102613</c:v>
                </c:pt>
                <c:pt idx="253">
                  <c:v>6094.3311640590737</c:v>
                </c:pt>
                <c:pt idx="254">
                  <c:v>6085.5883849475094</c:v>
                </c:pt>
                <c:pt idx="255">
                  <c:v>6076.8786752683209</c:v>
                </c:pt>
                <c:pt idx="256">
                  <c:v>6068.2018502021547</c:v>
                </c:pt>
                <c:pt idx="257">
                  <c:v>6059.5577263047599</c:v>
                </c:pt>
                <c:pt idx="258">
                  <c:v>6050.9461214943158</c:v>
                </c:pt>
                <c:pt idx="259">
                  <c:v>6042.3668550389211</c:v>
                </c:pt>
                <c:pt idx="260">
                  <c:v>6033.8197475441975</c:v>
                </c:pt>
                <c:pt idx="261">
                  <c:v>6025.3046209410531</c:v>
                </c:pt>
                <c:pt idx="262">
                  <c:v>6016.8212984735583</c:v>
                </c:pt>
                <c:pt idx="263">
                  <c:v>6008.3696046869554</c:v>
                </c:pt>
                <c:pt idx="264">
                  <c:v>5999.9493654158068</c:v>
                </c:pt>
                <c:pt idx="265">
                  <c:v>5991.560407772281</c:v>
                </c:pt>
                <c:pt idx="266">
                  <c:v>5983.2025601345204</c:v>
                </c:pt>
                <c:pt idx="267">
                  <c:v>5974.875652135207</c:v>
                </c:pt>
                <c:pt idx="268">
                  <c:v>5966.5795146501678</c:v>
                </c:pt>
                <c:pt idx="269">
                  <c:v>5958.31397978718</c:v>
                </c:pt>
                <c:pt idx="270">
                  <c:v>5950.0788808748448</c:v>
                </c:pt>
                <c:pt idx="271">
                  <c:v>5941.8740524515961</c:v>
                </c:pt>
                <c:pt idx="272">
                  <c:v>5933.6993302548308</c:v>
                </c:pt>
                <c:pt idx="273">
                  <c:v>5925.5545512101526</c:v>
                </c:pt>
                <c:pt idx="274">
                  <c:v>5917.4395534207424</c:v>
                </c:pt>
                <c:pt idx="275">
                  <c:v>5909.3541761567922</c:v>
                </c:pt>
                <c:pt idx="276">
                  <c:v>5901.2982598451345</c:v>
                </c:pt>
                <c:pt idx="277">
                  <c:v>5893.2716460589036</c:v>
                </c:pt>
                <c:pt idx="278">
                  <c:v>5885.2741775073537</c:v>
                </c:pt>
                <c:pt idx="279">
                  <c:v>5877.3056980257561</c:v>
                </c:pt>
                <c:pt idx="280">
                  <c:v>5869.3660525654323</c:v>
                </c:pt>
                <c:pt idx="281">
                  <c:v>5861.4550871838628</c:v>
                </c:pt>
                <c:pt idx="282">
                  <c:v>5853.5726490349207</c:v>
                </c:pt>
                <c:pt idx="283">
                  <c:v>5845.7185863591994</c:v>
                </c:pt>
                <c:pt idx="284">
                  <c:v>5837.8927484744354</c:v>
                </c:pt>
                <c:pt idx="285">
                  <c:v>5830.0949857660471</c:v>
                </c:pt>
                <c:pt idx="286">
                  <c:v>5822.3251496777684</c:v>
                </c:pt>
                <c:pt idx="287">
                  <c:v>5814.5830927023526</c:v>
                </c:pt>
                <c:pt idx="288">
                  <c:v>5806.8686683724236</c:v>
                </c:pt>
                <c:pt idx="289">
                  <c:v>5799.1817312513767</c:v>
                </c:pt>
                <c:pt idx="290">
                  <c:v>5791.5221369244027</c:v>
                </c:pt>
                <c:pt idx="291">
                  <c:v>5783.8897419895884</c:v>
                </c:pt>
                <c:pt idx="292">
                  <c:v>5776.2844040491118</c:v>
                </c:pt>
                <c:pt idx="293">
                  <c:v>5768.7059817005329</c:v>
                </c:pt>
                <c:pt idx="294">
                  <c:v>5761.1543345281889</c:v>
                </c:pt>
                <c:pt idx="295">
                  <c:v>5753.6293230946358</c:v>
                </c:pt>
                <c:pt idx="296">
                  <c:v>5746.1308089322247</c:v>
                </c:pt>
                <c:pt idx="297">
                  <c:v>5738.6586545347318</c:v>
                </c:pt>
                <c:pt idx="298">
                  <c:v>5731.2127233490946</c:v>
                </c:pt>
                <c:pt idx="299">
                  <c:v>5723.7928797672121</c:v>
                </c:pt>
                <c:pt idx="300">
                  <c:v>5716.3989891178662</c:v>
                </c:pt>
                <c:pt idx="301">
                  <c:v>5709.0309176586707</c:v>
                </c:pt>
                <c:pt idx="302">
                  <c:v>5701.6885325681505</c:v>
                </c:pt>
                <c:pt idx="303">
                  <c:v>5694.3717019378792</c:v>
                </c:pt>
                <c:pt idx="304">
                  <c:v>5687.0802947646944</c:v>
                </c:pt>
                <c:pt idx="305">
                  <c:v>5679.8141809430126</c:v>
                </c:pt>
                <c:pt idx="306">
                  <c:v>5672.5732312571772</c:v>
                </c:pt>
                <c:pt idx="307">
                  <c:v>5665.3573173739587</c:v>
                </c:pt>
                <c:pt idx="308">
                  <c:v>5658.1663118350416</c:v>
                </c:pt>
                <c:pt idx="309">
                  <c:v>5651.0000880496509</c:v>
                </c:pt>
                <c:pt idx="310">
                  <c:v>5643.8585202872327</c:v>
                </c:pt>
                <c:pt idx="311">
                  <c:v>5636.7414836702073</c:v>
                </c:pt>
                <c:pt idx="312">
                  <c:v>5629.6488541667977</c:v>
                </c:pt>
                <c:pt idx="313">
                  <c:v>5622.5805085839183</c:v>
                </c:pt>
                <c:pt idx="314">
                  <c:v>5615.5363245601475</c:v>
                </c:pt>
                <c:pt idx="315">
                  <c:v>5608.5161805587786</c:v>
                </c:pt>
                <c:pt idx="316">
                  <c:v>5601.5199558609165</c:v>
                </c:pt>
                <c:pt idx="317">
                  <c:v>5594.5475305586569</c:v>
                </c:pt>
                <c:pt idx="318">
                  <c:v>5587.5987855483381</c:v>
                </c:pt>
                <c:pt idx="319">
                  <c:v>5580.6736025238379</c:v>
                </c:pt>
                <c:pt idx="320">
                  <c:v>5573.7718639699769</c:v>
                </c:pt>
                <c:pt idx="321">
                  <c:v>5566.8934531559335</c:v>
                </c:pt>
                <c:pt idx="322">
                  <c:v>5560.0382541287699</c:v>
                </c:pt>
                <c:pt idx="323">
                  <c:v>5553.2061517070069</c:v>
                </c:pt>
                <c:pt idx="324">
                  <c:v>5546.397031474241</c:v>
                </c:pt>
                <c:pt idx="325">
                  <c:v>5539.61077977286</c:v>
                </c:pt>
                <c:pt idx="326">
                  <c:v>5532.8472836978026</c:v>
                </c:pt>
                <c:pt idx="327">
                  <c:v>5526.1064310903621</c:v>
                </c:pt>
                <c:pt idx="328">
                  <c:v>5519.3881105320852</c:v>
                </c:pt>
                <c:pt idx="329">
                  <c:v>5512.6922113387091</c:v>
                </c:pt>
                <c:pt idx="330">
                  <c:v>5506.0186235541478</c:v>
                </c:pt>
                <c:pt idx="331">
                  <c:v>5499.3672379445825</c:v>
                </c:pt>
                <c:pt idx="332">
                  <c:v>5492.7379459925405</c:v>
                </c:pt>
                <c:pt idx="333">
                  <c:v>5486.1306398910829</c:v>
                </c:pt>
                <c:pt idx="334">
                  <c:v>5479.5452125380534</c:v>
                </c:pt>
                <c:pt idx="335">
                  <c:v>5472.9815575303292</c:v>
                </c:pt>
                <c:pt idx="336">
                  <c:v>5466.4395691581958</c:v>
                </c:pt>
                <c:pt idx="337">
                  <c:v>5459.9191423997072</c:v>
                </c:pt>
                <c:pt idx="338">
                  <c:v>5453.4201729151655</c:v>
                </c:pt>
                <c:pt idx="339">
                  <c:v>5446.9425570416142</c:v>
                </c:pt>
                <c:pt idx="340">
                  <c:v>5440.4861917873804</c:v>
                </c:pt>
                <c:pt idx="341">
                  <c:v>5434.0509748267032</c:v>
                </c:pt>
                <c:pt idx="342">
                  <c:v>5427.6368044943656</c:v>
                </c:pt>
                <c:pt idx="343">
                  <c:v>5421.2435797804392</c:v>
                </c:pt>
                <c:pt idx="344">
                  <c:v>5414.8712003250184</c:v>
                </c:pt>
                <c:pt idx="345">
                  <c:v>5408.5195664130433</c:v>
                </c:pt>
                <c:pt idx="346">
                  <c:v>5402.1885789691432</c:v>
                </c:pt>
                <c:pt idx="347">
                  <c:v>5395.8781395525675</c:v>
                </c:pt>
                <c:pt idx="348">
                  <c:v>5389.5881503521323</c:v>
                </c:pt>
                <c:pt idx="349">
                  <c:v>5383.3185141812264</c:v>
                </c:pt>
                <c:pt idx="350">
                  <c:v>5377.0691344728484</c:v>
                </c:pt>
                <c:pt idx="351">
                  <c:v>5370.839915274737</c:v>
                </c:pt>
                <c:pt idx="352">
                  <c:v>5364.6307612444843</c:v>
                </c:pt>
                <c:pt idx="353">
                  <c:v>5358.4415776447386</c:v>
                </c:pt>
                <c:pt idx="354">
                  <c:v>5352.2722703384516</c:v>
                </c:pt>
                <c:pt idx="355">
                  <c:v>5346.1227457841433</c:v>
                </c:pt>
                <c:pt idx="356">
                  <c:v>5339.9929110312241</c:v>
                </c:pt>
                <c:pt idx="357">
                  <c:v>5333.8826737153786</c:v>
                </c:pt>
                <c:pt idx="358">
                  <c:v>5327.791942053962</c:v>
                </c:pt>
                <c:pt idx="359">
                  <c:v>5321.7206248414659</c:v>
                </c:pt>
                <c:pt idx="360">
                  <c:v>5315.6686314450089</c:v>
                </c:pt>
                <c:pt idx="361">
                  <c:v>5309.6358717998755</c:v>
                </c:pt>
                <c:pt idx="362">
                  <c:v>5303.6222564051031</c:v>
                </c:pt>
                <c:pt idx="363">
                  <c:v>5297.6276963190849</c:v>
                </c:pt>
                <c:pt idx="364">
                  <c:v>5291.6521031552566</c:v>
                </c:pt>
                <c:pt idx="365">
                  <c:v>5285.6953890777777</c:v>
                </c:pt>
                <c:pt idx="366">
                  <c:v>5279.7574667972849</c:v>
                </c:pt>
                <c:pt idx="367">
                  <c:v>5273.8382495666592</c:v>
                </c:pt>
                <c:pt idx="368">
                  <c:v>5267.937651176866</c:v>
                </c:pt>
                <c:pt idx="369">
                  <c:v>5262.055585952794</c:v>
                </c:pt>
                <c:pt idx="370">
                  <c:v>5256.1919687491618</c:v>
                </c:pt>
                <c:pt idx="371">
                  <c:v>5250.3467149464459</c:v>
                </c:pt>
                <c:pt idx="372">
                  <c:v>5244.5197404468554</c:v>
                </c:pt>
                <c:pt idx="373">
                  <c:v>5238.7109616703347</c:v>
                </c:pt>
                <c:pt idx="374">
                  <c:v>5232.9202955506089</c:v>
                </c:pt>
                <c:pt idx="375">
                  <c:v>5227.1476595312761</c:v>
                </c:pt>
                <c:pt idx="376">
                  <c:v>5221.3929715618997</c:v>
                </c:pt>
                <c:pt idx="377">
                  <c:v>5215.6561500941834</c:v>
                </c:pt>
                <c:pt idx="378">
                  <c:v>5209.937114078135</c:v>
                </c:pt>
                <c:pt idx="379">
                  <c:v>5204.2357829583079</c:v>
                </c:pt>
                <c:pt idx="380">
                  <c:v>5198.5520766700338</c:v>
                </c:pt>
                <c:pt idx="381">
                  <c:v>5192.8859156357375</c:v>
                </c:pt>
                <c:pt idx="382">
                  <c:v>5187.2372207612334</c:v>
                </c:pt>
                <c:pt idx="383">
                  <c:v>5181.6059134320913</c:v>
                </c:pt>
                <c:pt idx="384">
                  <c:v>5175.9919155100342</c:v>
                </c:pt>
                <c:pt idx="385">
                  <c:v>5170.3951493293407</c:v>
                </c:pt>
                <c:pt idx="386">
                  <c:v>5164.8155376933064</c:v>
                </c:pt>
                <c:pt idx="387">
                  <c:v>5159.2530038707346</c:v>
                </c:pt>
                <c:pt idx="388">
                  <c:v>5158.7370785703479</c:v>
                </c:pt>
                <c:pt idx="389">
                  <c:v>5158.2212048624906</c:v>
                </c:pt>
                <c:pt idx="390">
                  <c:v>5157.7053827420041</c:v>
                </c:pt>
                <c:pt idx="391">
                  <c:v>5157.1896122037297</c:v>
                </c:pt>
                <c:pt idx="392">
                  <c:v>5156.6738932425096</c:v>
                </c:pt>
                <c:pt idx="393">
                  <c:v>5156.1582258531853</c:v>
                </c:pt>
                <c:pt idx="394">
                  <c:v>5155.6426100305998</c:v>
                </c:pt>
                <c:pt idx="395">
                  <c:v>5155.1270457695964</c:v>
                </c:pt>
                <c:pt idx="396">
                  <c:v>5154.6115330650191</c:v>
                </c:pt>
                <c:pt idx="397">
                  <c:v>5154.0960719117129</c:v>
                </c:pt>
                <c:pt idx="398">
                  <c:v>5153.5806623045219</c:v>
                </c:pt>
                <c:pt idx="399">
                  <c:v>5153.0653042382919</c:v>
                </c:pt>
                <c:pt idx="400">
                  <c:v>5152.549997707868</c:v>
                </c:pt>
                <c:pt idx="401">
                  <c:v>5152.0347427080969</c:v>
                </c:pt>
                <c:pt idx="402">
                  <c:v>5151.5195392338264</c:v>
                </c:pt>
                <c:pt idx="403">
                  <c:v>5151.0043872799033</c:v>
                </c:pt>
                <c:pt idx="404">
                  <c:v>5150.4892868411753</c:v>
                </c:pt>
                <c:pt idx="405">
                  <c:v>5149.9742379124909</c:v>
                </c:pt>
                <c:pt idx="406">
                  <c:v>5149.4592404886998</c:v>
                </c:pt>
                <c:pt idx="407">
                  <c:v>5148.9442945646506</c:v>
                </c:pt>
                <c:pt idx="408">
                  <c:v>5148.4294001351946</c:v>
                </c:pt>
                <c:pt idx="409">
                  <c:v>5147.9145571951813</c:v>
                </c:pt>
                <c:pt idx="410">
                  <c:v>5147.3997657394621</c:v>
                </c:pt>
                <c:pt idx="411">
                  <c:v>5146.8850257628883</c:v>
                </c:pt>
                <c:pt idx="412">
                  <c:v>5146.3703372603122</c:v>
                </c:pt>
                <c:pt idx="413">
                  <c:v>5145.8557002265861</c:v>
                </c:pt>
                <c:pt idx="414">
                  <c:v>5145.3411146565631</c:v>
                </c:pt>
                <c:pt idx="415">
                  <c:v>5144.8265805450974</c:v>
                </c:pt>
                <c:pt idx="416">
                  <c:v>5144.3120978870429</c:v>
                </c:pt>
                <c:pt idx="417">
                  <c:v>5143.7976666772547</c:v>
                </c:pt>
                <c:pt idx="418">
                  <c:v>5143.2832869105869</c:v>
                </c:pt>
                <c:pt idx="419">
                  <c:v>5142.7689585818962</c:v>
                </c:pt>
                <c:pt idx="420">
                  <c:v>5142.2546816860377</c:v>
                </c:pt>
                <c:pt idx="421">
                  <c:v>5141.740456217869</c:v>
                </c:pt>
                <c:pt idx="422">
                  <c:v>5141.226282172247</c:v>
                </c:pt>
                <c:pt idx="423">
                  <c:v>5140.7121595440294</c:v>
                </c:pt>
                <c:pt idx="424">
                  <c:v>5140.1980883280748</c:v>
                </c:pt>
                <c:pt idx="425">
                  <c:v>5139.6840685192419</c:v>
                </c:pt>
                <c:pt idx="426">
                  <c:v>5139.1701001123902</c:v>
                </c:pt>
                <c:pt idx="427">
                  <c:v>5138.6561831023791</c:v>
                </c:pt>
                <c:pt idx="428">
                  <c:v>5138.1423174840693</c:v>
                </c:pt>
                <c:pt idx="429">
                  <c:v>5137.628503252321</c:v>
                </c:pt>
                <c:pt idx="430">
                  <c:v>5137.1147404019957</c:v>
                </c:pt>
                <c:pt idx="431">
                  <c:v>5136.6010289279557</c:v>
                </c:pt>
                <c:pt idx="432">
                  <c:v>5136.0873688250631</c:v>
                </c:pt>
                <c:pt idx="433">
                  <c:v>5135.5737600881803</c:v>
                </c:pt>
                <c:pt idx="434">
                  <c:v>5135.0602027121713</c:v>
                </c:pt>
                <c:pt idx="435">
                  <c:v>5134.5466966919003</c:v>
                </c:pt>
                <c:pt idx="436">
                  <c:v>5134.0332420222312</c:v>
                </c:pt>
                <c:pt idx="437">
                  <c:v>5133.5198386980292</c:v>
                </c:pt>
                <c:pt idx="438">
                  <c:v>5133.0064867141591</c:v>
                </c:pt>
                <c:pt idx="439">
                  <c:v>5132.4931860654879</c:v>
                </c:pt>
                <c:pt idx="440">
                  <c:v>5131.9799367468813</c:v>
                </c:pt>
                <c:pt idx="441">
                  <c:v>5131.4667387532063</c:v>
                </c:pt>
                <c:pt idx="442">
                  <c:v>5130.9535920793314</c:v>
                </c:pt>
                <c:pt idx="443">
                  <c:v>5130.4404967201235</c:v>
                </c:pt>
                <c:pt idx="444">
                  <c:v>5129.9274526704512</c:v>
                </c:pt>
                <c:pt idx="445">
                  <c:v>5129.414459925184</c:v>
                </c:pt>
                <c:pt idx="446">
                  <c:v>5128.9015184791915</c:v>
                </c:pt>
                <c:pt idx="447">
                  <c:v>5128.3886283273432</c:v>
                </c:pt>
                <c:pt idx="448">
                  <c:v>5127.8757894645105</c:v>
                </c:pt>
                <c:pt idx="449">
                  <c:v>5127.3630018855638</c:v>
                </c:pt>
                <c:pt idx="450">
                  <c:v>5126.8502655853754</c:v>
                </c:pt>
                <c:pt idx="451">
                  <c:v>5126.3375805588166</c:v>
                </c:pt>
                <c:pt idx="452">
                  <c:v>5125.8249468007607</c:v>
                </c:pt>
                <c:pt idx="453">
                  <c:v>5125.3123643060808</c:v>
                </c:pt>
                <c:pt idx="454">
                  <c:v>5124.79983306965</c:v>
                </c:pt>
                <c:pt idx="455">
                  <c:v>5124.2873530863435</c:v>
                </c:pt>
                <c:pt idx="456">
                  <c:v>5123.7749243510352</c:v>
                </c:pt>
                <c:pt idx="457">
                  <c:v>5123.2625468586002</c:v>
                </c:pt>
                <c:pt idx="458">
                  <c:v>5122.7502206039144</c:v>
                </c:pt>
                <c:pt idx="459">
                  <c:v>5122.2379455818536</c:v>
                </c:pt>
                <c:pt idx="460">
                  <c:v>5121.7257217872957</c:v>
                </c:pt>
                <c:pt idx="461">
                  <c:v>5121.2135492151174</c:v>
                </c:pt>
                <c:pt idx="462">
                  <c:v>5120.7014278601955</c:v>
                </c:pt>
                <c:pt idx="463">
                  <c:v>5120.1893577174096</c:v>
                </c:pt>
                <c:pt idx="464">
                  <c:v>5119.6773387816384</c:v>
                </c:pt>
                <c:pt idx="465">
                  <c:v>5119.1653710477603</c:v>
                </c:pt>
                <c:pt idx="466">
                  <c:v>5118.653454510656</c:v>
                </c:pt>
                <c:pt idx="467">
                  <c:v>5118.141589165205</c:v>
                </c:pt>
                <c:pt idx="468">
                  <c:v>5117.6297750062886</c:v>
                </c:pt>
                <c:pt idx="469">
                  <c:v>5117.1180120287881</c:v>
                </c:pt>
                <c:pt idx="470">
                  <c:v>5116.6063002275851</c:v>
                </c:pt>
                <c:pt idx="471">
                  <c:v>5116.0946395975625</c:v>
                </c:pt>
                <c:pt idx="472">
                  <c:v>5115.5830301336027</c:v>
                </c:pt>
                <c:pt idx="473">
                  <c:v>5115.0714718305899</c:v>
                </c:pt>
                <c:pt idx="474">
                  <c:v>5114.5599646834071</c:v>
                </c:pt>
                <c:pt idx="475">
                  <c:v>5114.0485086869385</c:v>
                </c:pt>
                <c:pt idx="476">
                  <c:v>5113.5371038360699</c:v>
                </c:pt>
                <c:pt idx="477">
                  <c:v>5113.0257501256865</c:v>
                </c:pt>
                <c:pt idx="478">
                  <c:v>5112.514447550674</c:v>
                </c:pt>
                <c:pt idx="479">
                  <c:v>5112.0031961059194</c:v>
                </c:pt>
                <c:pt idx="480">
                  <c:v>5111.4919957863085</c:v>
                </c:pt>
                <c:pt idx="481">
                  <c:v>5110.98084658673</c:v>
                </c:pt>
                <c:pt idx="482">
                  <c:v>5110.4697485020715</c:v>
                </c:pt>
                <c:pt idx="483">
                  <c:v>5109.9587015272218</c:v>
                </c:pt>
                <c:pt idx="484">
                  <c:v>5109.4477056570695</c:v>
                </c:pt>
                <c:pt idx="485">
                  <c:v>5108.9367608865041</c:v>
                </c:pt>
                <c:pt idx="486">
                  <c:v>5108.4258672104152</c:v>
                </c:pt>
                <c:pt idx="487">
                  <c:v>5107.9150246236941</c:v>
                </c:pt>
                <c:pt idx="488">
                  <c:v>5107.4042331212322</c:v>
                </c:pt>
                <c:pt idx="489">
                  <c:v>5106.89349269792</c:v>
                </c:pt>
                <c:pt idx="490">
                  <c:v>5106.3828033486507</c:v>
                </c:pt>
                <c:pt idx="491">
                  <c:v>5105.8721650683156</c:v>
                </c:pt>
                <c:pt idx="492">
                  <c:v>5105.3615778518088</c:v>
                </c:pt>
                <c:pt idx="493">
                  <c:v>5104.8510416940235</c:v>
                </c:pt>
                <c:pt idx="494">
                  <c:v>5104.3405565898538</c:v>
                </c:pt>
                <c:pt idx="495">
                  <c:v>5103.8301225341947</c:v>
                </c:pt>
                <c:pt idx="496">
                  <c:v>5103.3197395219413</c:v>
                </c:pt>
                <c:pt idx="497">
                  <c:v>5102.8094075479894</c:v>
                </c:pt>
                <c:pt idx="498">
                  <c:v>5102.2991266072349</c:v>
                </c:pt>
                <c:pt idx="499">
                  <c:v>5101.7888966945739</c:v>
                </c:pt>
                <c:pt idx="500">
                  <c:v>5101.2787178049048</c:v>
                </c:pt>
                <c:pt idx="501">
                  <c:v>5100.7685899331245</c:v>
                </c:pt>
                <c:pt idx="502">
                  <c:v>5100.2585130741309</c:v>
                </c:pt>
                <c:pt idx="503">
                  <c:v>5099.7484872228233</c:v>
                </c:pt>
                <c:pt idx="504">
                  <c:v>5099.2385123741014</c:v>
                </c:pt>
                <c:pt idx="505">
                  <c:v>5098.7285885228639</c:v>
                </c:pt>
                <c:pt idx="506">
                  <c:v>5098.2187156640121</c:v>
                </c:pt>
                <c:pt idx="507">
                  <c:v>5097.7088937924455</c:v>
                </c:pt>
                <c:pt idx="508">
                  <c:v>5097.1991229030664</c:v>
                </c:pt>
                <c:pt idx="509">
                  <c:v>5096.6894029907762</c:v>
                </c:pt>
                <c:pt idx="510">
                  <c:v>5096.1797340504772</c:v>
                </c:pt>
                <c:pt idx="511">
                  <c:v>5095.6701160770726</c:v>
                </c:pt>
                <c:pt idx="512">
                  <c:v>5095.1605490654647</c:v>
                </c:pt>
                <c:pt idx="513">
                  <c:v>5094.6510330105584</c:v>
                </c:pt>
                <c:pt idx="514">
                  <c:v>5094.141567907257</c:v>
                </c:pt>
                <c:pt idx="515">
                  <c:v>5093.6321537504664</c:v>
                </c:pt>
                <c:pt idx="516">
                  <c:v>5093.1227905350916</c:v>
                </c:pt>
                <c:pt idx="517">
                  <c:v>5092.6134782560384</c:v>
                </c:pt>
                <c:pt idx="518">
                  <c:v>5092.1042169082129</c:v>
                </c:pt>
                <c:pt idx="519">
                  <c:v>5091.5950064865219</c:v>
                </c:pt>
                <c:pt idx="520">
                  <c:v>5091.0858469858731</c:v>
                </c:pt>
                <c:pt idx="521">
                  <c:v>5090.5767384011742</c:v>
                </c:pt>
                <c:pt idx="522">
                  <c:v>5090.0676807273339</c:v>
                </c:pt>
                <c:pt idx="523">
                  <c:v>5089.5586739592609</c:v>
                </c:pt>
                <c:pt idx="524">
                  <c:v>5089.0497180918646</c:v>
                </c:pt>
                <c:pt idx="525">
                  <c:v>5088.5408131200556</c:v>
                </c:pt>
                <c:pt idx="526">
                  <c:v>5088.0319590387435</c:v>
                </c:pt>
                <c:pt idx="527">
                  <c:v>5087.5231558428395</c:v>
                </c:pt>
                <c:pt idx="528">
                  <c:v>5087.0144035272551</c:v>
                </c:pt>
                <c:pt idx="529">
                  <c:v>5086.5057020869026</c:v>
                </c:pt>
                <c:pt idx="530">
                  <c:v>5085.9970515166942</c:v>
                </c:pt>
                <c:pt idx="531">
                  <c:v>5085.4884518115423</c:v>
                </c:pt>
                <c:pt idx="532">
                  <c:v>5084.9799029663609</c:v>
                </c:pt>
                <c:pt idx="533">
                  <c:v>5084.4714049760642</c:v>
                </c:pt>
                <c:pt idx="534">
                  <c:v>5083.9629578355662</c:v>
                </c:pt>
                <c:pt idx="535">
                  <c:v>5083.4545615397828</c:v>
                </c:pt>
                <c:pt idx="536">
                  <c:v>5082.9462160836292</c:v>
                </c:pt>
                <c:pt idx="537">
                  <c:v>5082.4379214620212</c:v>
                </c:pt>
                <c:pt idx="538">
                  <c:v>5081.9296776698748</c:v>
                </c:pt>
                <c:pt idx="539">
                  <c:v>5081.4214847021076</c:v>
                </c:pt>
                <c:pt idx="540">
                  <c:v>5080.9133425536374</c:v>
                </c:pt>
                <c:pt idx="541">
                  <c:v>5080.4052512193821</c:v>
                </c:pt>
                <c:pt idx="542">
                  <c:v>5079.8972106942601</c:v>
                </c:pt>
                <c:pt idx="543">
                  <c:v>5079.3892209731912</c:v>
                </c:pt>
                <c:pt idx="544">
                  <c:v>5078.8812820510939</c:v>
                </c:pt>
                <c:pt idx="545">
                  <c:v>5078.3733939228887</c:v>
                </c:pt>
                <c:pt idx="546">
                  <c:v>5077.8655565834961</c:v>
                </c:pt>
                <c:pt idx="547">
                  <c:v>5077.3577700278374</c:v>
                </c:pt>
                <c:pt idx="548">
                  <c:v>5076.8500342508351</c:v>
                </c:pt>
                <c:pt idx="549">
                  <c:v>5076.3423492474103</c:v>
                </c:pt>
                <c:pt idx="550">
                  <c:v>5075.8347150124855</c:v>
                </c:pt>
                <c:pt idx="551">
                  <c:v>5075.3271315409847</c:v>
                </c:pt>
                <c:pt idx="552">
                  <c:v>5074.8195988278303</c:v>
                </c:pt>
                <c:pt idx="553">
                  <c:v>5074.3121168679472</c:v>
                </c:pt>
                <c:pt idx="554">
                  <c:v>5073.8046856562605</c:v>
                </c:pt>
                <c:pt idx="555">
                  <c:v>5073.2973051876952</c:v>
                </c:pt>
                <c:pt idx="556">
                  <c:v>5072.7899754571763</c:v>
                </c:pt>
                <c:pt idx="557">
                  <c:v>5072.2826964596306</c:v>
                </c:pt>
                <c:pt idx="558">
                  <c:v>5071.7754681899851</c:v>
                </c:pt>
                <c:pt idx="559">
                  <c:v>5071.2682906431664</c:v>
                </c:pt>
                <c:pt idx="560">
                  <c:v>5070.7611638141025</c:v>
                </c:pt>
                <c:pt idx="561">
                  <c:v>5070.2540876977209</c:v>
                </c:pt>
                <c:pt idx="562">
                  <c:v>5069.7470622889514</c:v>
                </c:pt>
                <c:pt idx="563">
                  <c:v>5069.2400875827225</c:v>
                </c:pt>
                <c:pt idx="564">
                  <c:v>5068.7331635739647</c:v>
                </c:pt>
                <c:pt idx="565">
                  <c:v>5068.2262902576076</c:v>
                </c:pt>
                <c:pt idx="566">
                  <c:v>5067.7194676285817</c:v>
                </c:pt>
                <c:pt idx="567">
                  <c:v>5067.2126956818192</c:v>
                </c:pt>
                <c:pt idx="568">
                  <c:v>5066.7059744122507</c:v>
                </c:pt>
                <c:pt idx="569">
                  <c:v>5066.1993038148094</c:v>
                </c:pt>
                <c:pt idx="570">
                  <c:v>5065.6926838844283</c:v>
                </c:pt>
                <c:pt idx="571">
                  <c:v>5065.18611461604</c:v>
                </c:pt>
                <c:pt idx="572">
                  <c:v>5064.6795960045783</c:v>
                </c:pt>
                <c:pt idx="573">
                  <c:v>5064.1731280449776</c:v>
                </c:pt>
                <c:pt idx="574">
                  <c:v>5063.6667107321728</c:v>
                </c:pt>
                <c:pt idx="575">
                  <c:v>5063.1603440610997</c:v>
                </c:pt>
                <c:pt idx="576">
                  <c:v>5062.6540280266936</c:v>
                </c:pt>
                <c:pt idx="577">
                  <c:v>5062.1477626238911</c:v>
                </c:pt>
                <c:pt idx="578">
                  <c:v>5061.6415478476292</c:v>
                </c:pt>
                <c:pt idx="579">
                  <c:v>5061.1353836928447</c:v>
                </c:pt>
                <c:pt idx="580">
                  <c:v>5060.6292701544753</c:v>
                </c:pt>
                <c:pt idx="581">
                  <c:v>5060.1232072274597</c:v>
                </c:pt>
                <c:pt idx="582">
                  <c:v>5059.6171949067366</c:v>
                </c:pt>
                <c:pt idx="583">
                  <c:v>5059.1112331872464</c:v>
                </c:pt>
                <c:pt idx="584">
                  <c:v>5058.6053220639278</c:v>
                </c:pt>
                <c:pt idx="585">
                  <c:v>5058.0994615317213</c:v>
                </c:pt>
                <c:pt idx="586">
                  <c:v>5057.5936515855683</c:v>
                </c:pt>
                <c:pt idx="587">
                  <c:v>5057.0878922204101</c:v>
                </c:pt>
                <c:pt idx="588">
                  <c:v>5056.5821834311882</c:v>
                </c:pt>
                <c:pt idx="589">
                  <c:v>5056.0765252128449</c:v>
                </c:pt>
                <c:pt idx="590">
                  <c:v>5055.5709175603233</c:v>
                </c:pt>
                <c:pt idx="591">
                  <c:v>5055.0653604685676</c:v>
                </c:pt>
                <c:pt idx="592">
                  <c:v>5054.559853932521</c:v>
                </c:pt>
                <c:pt idx="593">
                  <c:v>5054.0543979471277</c:v>
                </c:pt>
                <c:pt idx="594">
                  <c:v>5053.5489925073334</c:v>
                </c:pt>
                <c:pt idx="595">
                  <c:v>5053.0436376080825</c:v>
                </c:pt>
                <c:pt idx="596">
                  <c:v>5052.5383332443216</c:v>
                </c:pt>
                <c:pt idx="597">
                  <c:v>5052.0330794109968</c:v>
                </c:pt>
                <c:pt idx="598">
                  <c:v>5051.5278761030559</c:v>
                </c:pt>
                <c:pt idx="599">
                  <c:v>5051.0227233154455</c:v>
                </c:pt>
                <c:pt idx="600">
                  <c:v>5050.5176210431136</c:v>
                </c:pt>
                <c:pt idx="601">
                  <c:v>5050.0125692810097</c:v>
                </c:pt>
                <c:pt idx="602">
                  <c:v>5049.5075680240816</c:v>
                </c:pt>
                <c:pt idx="603">
                  <c:v>5049.0026172672797</c:v>
                </c:pt>
                <c:pt idx="604">
                  <c:v>5048.4977170055527</c:v>
                </c:pt>
                <c:pt idx="605">
                  <c:v>5047.9928672338519</c:v>
                </c:pt>
                <c:pt idx="606">
                  <c:v>5047.4880679471289</c:v>
                </c:pt>
                <c:pt idx="607">
                  <c:v>5046.9833191403341</c:v>
                </c:pt>
                <c:pt idx="608">
                  <c:v>5046.4786208084197</c:v>
                </c:pt>
                <c:pt idx="609">
                  <c:v>5045.973972946339</c:v>
                </c:pt>
                <c:pt idx="610">
                  <c:v>5045.4693755490443</c:v>
                </c:pt>
                <c:pt idx="611">
                  <c:v>5044.9648286114898</c:v>
                </c:pt>
                <c:pt idx="612">
                  <c:v>5044.4603321286286</c:v>
                </c:pt>
                <c:pt idx="613">
                  <c:v>5043.9558860954157</c:v>
                </c:pt>
                <c:pt idx="614">
                  <c:v>5043.4514905068063</c:v>
                </c:pt>
                <c:pt idx="615">
                  <c:v>5042.9471453577553</c:v>
                </c:pt>
                <c:pt idx="616">
                  <c:v>5042.4428506432196</c:v>
                </c:pt>
                <c:pt idx="617">
                  <c:v>5041.9386063581551</c:v>
                </c:pt>
                <c:pt idx="618">
                  <c:v>5041.4344124975196</c:v>
                </c:pt>
                <c:pt idx="619">
                  <c:v>5040.9302690562699</c:v>
                </c:pt>
                <c:pt idx="620">
                  <c:v>5040.4261760293648</c:v>
                </c:pt>
                <c:pt idx="621">
                  <c:v>5039.9221334117619</c:v>
                </c:pt>
                <c:pt idx="622">
                  <c:v>5039.4181411984209</c:v>
                </c:pt>
                <c:pt idx="623">
                  <c:v>5038.9141993843014</c:v>
                </c:pt>
                <c:pt idx="624">
                  <c:v>5038.4103079643628</c:v>
                </c:pt>
                <c:pt idx="625">
                  <c:v>5037.9064669335667</c:v>
                </c:pt>
                <c:pt idx="626">
                  <c:v>5037.4026762868734</c:v>
                </c:pt>
                <c:pt idx="627">
                  <c:v>5036.8989360192445</c:v>
                </c:pt>
                <c:pt idx="628">
                  <c:v>5036.3952461256422</c:v>
                </c:pt>
                <c:pt idx="629">
                  <c:v>5035.8916066010297</c:v>
                </c:pt>
                <c:pt idx="630">
                  <c:v>5035.3880174403694</c:v>
                </c:pt>
                <c:pt idx="631">
                  <c:v>5034.8844786386253</c:v>
                </c:pt>
                <c:pt idx="632">
                  <c:v>5034.3809901907616</c:v>
                </c:pt>
                <c:pt idx="633">
                  <c:v>5033.8775520917425</c:v>
                </c:pt>
                <c:pt idx="634">
                  <c:v>5033.3741643365338</c:v>
                </c:pt>
                <c:pt idx="635">
                  <c:v>5032.8708269201006</c:v>
                </c:pt>
                <c:pt idx="636">
                  <c:v>5032.3675398374089</c:v>
                </c:pt>
                <c:pt idx="637">
                  <c:v>5031.8643030834255</c:v>
                </c:pt>
                <c:pt idx="638">
                  <c:v>5031.3611166531173</c:v>
                </c:pt>
                <c:pt idx="639">
                  <c:v>5030.857980541452</c:v>
                </c:pt>
                <c:pt idx="640">
                  <c:v>5030.3548947433983</c:v>
                </c:pt>
                <c:pt idx="641">
                  <c:v>5029.851859253924</c:v>
                </c:pt>
                <c:pt idx="642">
                  <c:v>5029.3488740679986</c:v>
                </c:pt>
                <c:pt idx="643">
                  <c:v>5028.8459391805918</c:v>
                </c:pt>
                <c:pt idx="644">
                  <c:v>5028.343054586674</c:v>
                </c:pt>
                <c:pt idx="645">
                  <c:v>5027.8402202812158</c:v>
                </c:pt>
                <c:pt idx="646">
                  <c:v>5027.3374362591876</c:v>
                </c:pt>
                <c:pt idx="647">
                  <c:v>5026.8347025155617</c:v>
                </c:pt>
                <c:pt idx="648">
                  <c:v>5026.3320190453105</c:v>
                </c:pt>
                <c:pt idx="649">
                  <c:v>5025.8293858434063</c:v>
                </c:pt>
                <c:pt idx="650">
                  <c:v>5025.3268029048222</c:v>
                </c:pt>
                <c:pt idx="651">
                  <c:v>5024.8242702245316</c:v>
                </c:pt>
                <c:pt idx="652">
                  <c:v>5024.3217877975094</c:v>
                </c:pt>
                <c:pt idx="653">
                  <c:v>5023.8193556187298</c:v>
                </c:pt>
                <c:pt idx="654">
                  <c:v>5023.3169736831678</c:v>
                </c:pt>
                <c:pt idx="655">
                  <c:v>5022.8146419857994</c:v>
                </c:pt>
                <c:pt idx="656">
                  <c:v>5022.3123605216006</c:v>
                </c:pt>
                <c:pt idx="657">
                  <c:v>5021.8101292855481</c:v>
                </c:pt>
                <c:pt idx="658">
                  <c:v>5021.3079482726198</c:v>
                </c:pt>
                <c:pt idx="659">
                  <c:v>5020.8058174777925</c:v>
                </c:pt>
                <c:pt idx="660">
                  <c:v>5020.3037368960449</c:v>
                </c:pt>
                <c:pt idx="661">
                  <c:v>5019.8017065223557</c:v>
                </c:pt>
                <c:pt idx="662">
                  <c:v>5019.2997263517036</c:v>
                </c:pt>
                <c:pt idx="663">
                  <c:v>5018.7977963790681</c:v>
                </c:pt>
                <c:pt idx="664">
                  <c:v>5018.2959165994307</c:v>
                </c:pt>
                <c:pt idx="665">
                  <c:v>5017.7940870077709</c:v>
                </c:pt>
                <c:pt idx="666">
                  <c:v>5017.2923075990702</c:v>
                </c:pt>
                <c:pt idx="667">
                  <c:v>5016.79057836831</c:v>
                </c:pt>
                <c:pt idx="668">
                  <c:v>5016.2888993104734</c:v>
                </c:pt>
                <c:pt idx="669">
                  <c:v>5015.7872704205429</c:v>
                </c:pt>
                <c:pt idx="670">
                  <c:v>5015.2856916935007</c:v>
                </c:pt>
                <c:pt idx="671">
                  <c:v>5014.7841631243318</c:v>
                </c:pt>
                <c:pt idx="672">
                  <c:v>5014.2826847080196</c:v>
                </c:pt>
                <c:pt idx="673">
                  <c:v>5013.781256439549</c:v>
                </c:pt>
                <c:pt idx="674">
                  <c:v>5013.2798783139051</c:v>
                </c:pt>
                <c:pt idx="675">
                  <c:v>5012.7785503260739</c:v>
                </c:pt>
                <c:pt idx="676">
                  <c:v>5012.2772724710412</c:v>
                </c:pt>
                <c:pt idx="677">
                  <c:v>5011.776044743794</c:v>
                </c:pt>
                <c:pt idx="678">
                  <c:v>5011.2748671393201</c:v>
                </c:pt>
                <c:pt idx="679">
                  <c:v>5010.7737396526063</c:v>
                </c:pt>
                <c:pt idx="680">
                  <c:v>5010.2726622786413</c:v>
                </c:pt>
                <c:pt idx="681">
                  <c:v>5009.7716350124138</c:v>
                </c:pt>
                <c:pt idx="682">
                  <c:v>5009.2706578489124</c:v>
                </c:pt>
                <c:pt idx="683">
                  <c:v>5008.7697307831277</c:v>
                </c:pt>
                <c:pt idx="684">
                  <c:v>5008.2688538100492</c:v>
                </c:pt>
                <c:pt idx="685">
                  <c:v>5007.7680269246684</c:v>
                </c:pt>
                <c:pt idx="686">
                  <c:v>5007.2672501219758</c:v>
                </c:pt>
                <c:pt idx="687">
                  <c:v>5006.7665233969637</c:v>
                </c:pt>
                <c:pt idx="688">
                  <c:v>5006.2658467446245</c:v>
                </c:pt>
                <c:pt idx="689">
                  <c:v>5005.7652201599503</c:v>
                </c:pt>
                <c:pt idx="690">
                  <c:v>5005.2646436379346</c:v>
                </c:pt>
                <c:pt idx="691">
                  <c:v>5004.7641171735704</c:v>
                </c:pt>
                <c:pt idx="692">
                  <c:v>5004.2636407618529</c:v>
                </c:pt>
                <c:pt idx="693">
                  <c:v>5003.7632143977771</c:v>
                </c:pt>
                <c:pt idx="694">
                  <c:v>5003.2628380763372</c:v>
                </c:pt>
                <c:pt idx="695">
                  <c:v>5002.7625117925299</c:v>
                </c:pt>
                <c:pt idx="696">
                  <c:v>5002.2622355413505</c:v>
                </c:pt>
                <c:pt idx="697">
                  <c:v>5001.7620093177966</c:v>
                </c:pt>
                <c:pt idx="698">
                  <c:v>5001.2618331168651</c:v>
                </c:pt>
                <c:pt idx="699">
                  <c:v>5000.7617069335538</c:v>
                </c:pt>
                <c:pt idx="700">
                  <c:v>5000.2616307628605</c:v>
                </c:pt>
                <c:pt idx="701">
                  <c:v>4999.7616045997838</c:v>
                </c:pt>
                <c:pt idx="702">
                  <c:v>4999.2616284393243</c:v>
                </c:pt>
                <c:pt idx="703">
                  <c:v>4998.7617022764807</c:v>
                </c:pt>
                <c:pt idx="704">
                  <c:v>4998.2618261062535</c:v>
                </c:pt>
                <c:pt idx="705">
                  <c:v>4997.7619999236431</c:v>
                </c:pt>
                <c:pt idx="706">
                  <c:v>4997.262223723651</c:v>
                </c:pt>
                <c:pt idx="707">
                  <c:v>4996.7624975012786</c:v>
                </c:pt>
                <c:pt idx="708">
                  <c:v>4996.2628212515283</c:v>
                </c:pt>
                <c:pt idx="709">
                  <c:v>4995.7631949694032</c:v>
                </c:pt>
                <c:pt idx="710">
                  <c:v>4995.2636186499067</c:v>
                </c:pt>
                <c:pt idx="711">
                  <c:v>4994.7640922880419</c:v>
                </c:pt>
                <c:pt idx="712">
                  <c:v>4994.2646158788129</c:v>
                </c:pt>
                <c:pt idx="713">
                  <c:v>4993.765189417225</c:v>
                </c:pt>
                <c:pt idx="714">
                  <c:v>4993.265812898283</c:v>
                </c:pt>
                <c:pt idx="715">
                  <c:v>4992.766486316993</c:v>
                </c:pt>
                <c:pt idx="716">
                  <c:v>4992.2672096683609</c:v>
                </c:pt>
                <c:pt idx="717">
                  <c:v>4991.7679829473946</c:v>
                </c:pt>
                <c:pt idx="718">
                  <c:v>4991.2688061490999</c:v>
                </c:pt>
                <c:pt idx="719">
                  <c:v>4990.7696792684847</c:v>
                </c:pt>
                <c:pt idx="720">
                  <c:v>4990.2706023005576</c:v>
                </c:pt>
                <c:pt idx="721">
                  <c:v>4989.7715752403274</c:v>
                </c:pt>
                <c:pt idx="722">
                  <c:v>4989.2725980828036</c:v>
                </c:pt>
                <c:pt idx="723">
                  <c:v>4988.773670822995</c:v>
                </c:pt>
                <c:pt idx="724">
                  <c:v>4988.2747934559129</c:v>
                </c:pt>
                <c:pt idx="725">
                  <c:v>4987.775965976567</c:v>
                </c:pt>
                <c:pt idx="726">
                  <c:v>4987.2771883799696</c:v>
                </c:pt>
                <c:pt idx="727">
                  <c:v>4986.7784606611312</c:v>
                </c:pt>
                <c:pt idx="728">
                  <c:v>4986.2797828150651</c:v>
                </c:pt>
                <c:pt idx="729">
                  <c:v>4985.7811548367836</c:v>
                </c:pt>
                <c:pt idx="730">
                  <c:v>4985.2825767212998</c:v>
                </c:pt>
                <c:pt idx="731">
                  <c:v>4984.7840484636281</c:v>
                </c:pt>
                <c:pt idx="732">
                  <c:v>4984.2855700587816</c:v>
                </c:pt>
                <c:pt idx="733">
                  <c:v>4983.7871415017753</c:v>
                </c:pt>
                <c:pt idx="734">
                  <c:v>4983.2887627876253</c:v>
                </c:pt>
                <c:pt idx="735">
                  <c:v>4982.7904339113466</c:v>
                </c:pt>
                <c:pt idx="736">
                  <c:v>4982.2921548679551</c:v>
                </c:pt>
                <c:pt idx="737">
                  <c:v>4981.7939256524687</c:v>
                </c:pt>
                <c:pt idx="738">
                  <c:v>4981.2957462599034</c:v>
                </c:pt>
                <c:pt idx="739">
                  <c:v>4980.7976166852777</c:v>
                </c:pt>
                <c:pt idx="740">
                  <c:v>4980.2995369236096</c:v>
                </c:pt>
                <c:pt idx="741">
                  <c:v>4979.8015069699177</c:v>
                </c:pt>
                <c:pt idx="742">
                  <c:v>4979.3035268192207</c:v>
                </c:pt>
                <c:pt idx="743">
                  <c:v>4978.8055964665391</c:v>
                </c:pt>
                <c:pt idx="744">
                  <c:v>4978.3077159068926</c:v>
                </c:pt>
                <c:pt idx="745">
                  <c:v>4977.8098851353016</c:v>
                </c:pt>
                <c:pt idx="746">
                  <c:v>4977.3121041467884</c:v>
                </c:pt>
                <c:pt idx="747">
                  <c:v>4976.8143729363737</c:v>
                </c:pt>
                <c:pt idx="748">
                  <c:v>4976.3166914990798</c:v>
                </c:pt>
                <c:pt idx="749">
                  <c:v>4975.8190598299298</c:v>
                </c:pt>
                <c:pt idx="750">
                  <c:v>4975.321477923947</c:v>
                </c:pt>
                <c:pt idx="751">
                  <c:v>4974.8239457761547</c:v>
                </c:pt>
                <c:pt idx="752">
                  <c:v>4974.326463381577</c:v>
                </c:pt>
                <c:pt idx="753">
                  <c:v>4973.829030735239</c:v>
                </c:pt>
                <c:pt idx="754">
                  <c:v>4973.3316478321658</c:v>
                </c:pt>
                <c:pt idx="755">
                  <c:v>4972.8343146673824</c:v>
                </c:pt>
                <c:pt idx="756">
                  <c:v>4972.3370312359157</c:v>
                </c:pt>
                <c:pt idx="757">
                  <c:v>4971.8397975327925</c:v>
                </c:pt>
                <c:pt idx="758">
                  <c:v>4971.342613553039</c:v>
                </c:pt>
                <c:pt idx="759">
                  <c:v>4970.8454792916837</c:v>
                </c:pt>
                <c:pt idx="760">
                  <c:v>4970.3483947437544</c:v>
                </c:pt>
                <c:pt idx="761">
                  <c:v>4969.8513599042799</c:v>
                </c:pt>
                <c:pt idx="762">
                  <c:v>4969.3543747682897</c:v>
                </c:pt>
                <c:pt idx="763">
                  <c:v>4968.8574393308127</c:v>
                </c:pt>
                <c:pt idx="764">
                  <c:v>4968.3605535868801</c:v>
                </c:pt>
                <c:pt idx="765">
                  <c:v>4967.8637175315216</c:v>
                </c:pt>
                <c:pt idx="766">
                  <c:v>4967.3669311597687</c:v>
                </c:pt>
                <c:pt idx="767">
                  <c:v>4966.8701944666527</c:v>
                </c:pt>
                <c:pt idx="768">
                  <c:v>4966.3735074472061</c:v>
                </c:pt>
                <c:pt idx="769">
                  <c:v>4965.8768700964611</c:v>
                </c:pt>
                <c:pt idx="770">
                  <c:v>4965.3802824094519</c:v>
                </c:pt>
                <c:pt idx="771">
                  <c:v>4964.8837443812108</c:v>
                </c:pt>
                <c:pt idx="772">
                  <c:v>4964.387256006773</c:v>
                </c:pt>
                <c:pt idx="773">
                  <c:v>4963.8908172811725</c:v>
                </c:pt>
                <c:pt idx="774">
                  <c:v>4963.3944281994445</c:v>
                </c:pt>
                <c:pt idx="775">
                  <c:v>4962.8980887566249</c:v>
                </c:pt>
                <c:pt idx="776">
                  <c:v>4962.4017989477497</c:v>
                </c:pt>
                <c:pt idx="777">
                  <c:v>4961.9055587678549</c:v>
                </c:pt>
                <c:pt idx="778">
                  <c:v>4961.4093682119783</c:v>
                </c:pt>
                <c:pt idx="779">
                  <c:v>4960.9132272751567</c:v>
                </c:pt>
                <c:pt idx="780">
                  <c:v>4960.4171359524289</c:v>
                </c:pt>
                <c:pt idx="781">
                  <c:v>4959.9210942388336</c:v>
                </c:pt>
                <c:pt idx="782">
                  <c:v>4959.4251021294094</c:v>
                </c:pt>
                <c:pt idx="783">
                  <c:v>4958.929159619197</c:v>
                </c:pt>
                <c:pt idx="784">
                  <c:v>4958.4332667032349</c:v>
                </c:pt>
                <c:pt idx="785">
                  <c:v>4957.9374233765648</c:v>
                </c:pt>
                <c:pt idx="786">
                  <c:v>4957.441629634227</c:v>
                </c:pt>
                <c:pt idx="787">
                  <c:v>4956.9458854712639</c:v>
                </c:pt>
                <c:pt idx="788">
                  <c:v>4956.4501908827169</c:v>
                </c:pt>
                <c:pt idx="789">
                  <c:v>4955.9545458636285</c:v>
                </c:pt>
                <c:pt idx="790">
                  <c:v>4955.4589504090418</c:v>
                </c:pt>
                <c:pt idx="791">
                  <c:v>4954.963404514001</c:v>
                </c:pt>
                <c:pt idx="792">
                  <c:v>4954.4679081735494</c:v>
                </c:pt>
                <c:pt idx="793">
                  <c:v>4953.972461382732</c:v>
                </c:pt>
                <c:pt idx="794">
                  <c:v>4953.477064136594</c:v>
                </c:pt>
                <c:pt idx="795">
                  <c:v>4952.9817164301803</c:v>
                </c:pt>
                <c:pt idx="796">
                  <c:v>4952.486418258537</c:v>
                </c:pt>
                <c:pt idx="797">
                  <c:v>4951.991169616711</c:v>
                </c:pt>
                <c:pt idx="798">
                  <c:v>4951.4959704997491</c:v>
                </c:pt>
                <c:pt idx="799">
                  <c:v>4951.0008209026992</c:v>
                </c:pt>
                <c:pt idx="800">
                  <c:v>4950.505720820609</c:v>
                </c:pt>
                <c:pt idx="801">
                  <c:v>4950.0106702485273</c:v>
                </c:pt>
                <c:pt idx="802">
                  <c:v>4949.5156691815027</c:v>
                </c:pt>
                <c:pt idx="803">
                  <c:v>4949.020717614585</c:v>
                </c:pt>
                <c:pt idx="804">
                  <c:v>4948.5258155428237</c:v>
                </c:pt>
                <c:pt idx="805">
                  <c:v>4948.0309629612693</c:v>
                </c:pt>
                <c:pt idx="806">
                  <c:v>4947.5361598649733</c:v>
                </c:pt>
                <c:pt idx="807">
                  <c:v>4947.0414062489872</c:v>
                </c:pt>
                <c:pt idx="808">
                  <c:v>4946.5467021083623</c:v>
                </c:pt>
                <c:pt idx="809">
                  <c:v>4946.0520474381519</c:v>
                </c:pt>
                <c:pt idx="810">
                  <c:v>4945.5574422334084</c:v>
                </c:pt>
                <c:pt idx="811">
                  <c:v>4945.0628864891851</c:v>
                </c:pt>
                <c:pt idx="812">
                  <c:v>4944.568380200536</c:v>
                </c:pt>
                <c:pt idx="813">
                  <c:v>4944.0739233625163</c:v>
                </c:pt>
                <c:pt idx="814">
                  <c:v>4943.5795159701802</c:v>
                </c:pt>
                <c:pt idx="815">
                  <c:v>4943.0851580185836</c:v>
                </c:pt>
                <c:pt idx="816">
                  <c:v>4942.5908495027816</c:v>
                </c:pt>
                <c:pt idx="817">
                  <c:v>4942.0965904178311</c:v>
                </c:pt>
                <c:pt idx="818">
                  <c:v>4941.602380758789</c:v>
                </c:pt>
                <c:pt idx="819">
                  <c:v>4941.1082205207131</c:v>
                </c:pt>
                <c:pt idx="820">
                  <c:v>4940.6141096986612</c:v>
                </c:pt>
                <c:pt idx="821">
                  <c:v>4940.1200482876911</c:v>
                </c:pt>
                <c:pt idx="822">
                  <c:v>4939.6260362828625</c:v>
                </c:pt>
                <c:pt idx="823">
                  <c:v>4939.1320736792341</c:v>
                </c:pt>
                <c:pt idx="824">
                  <c:v>4938.6381604718663</c:v>
                </c:pt>
                <c:pt idx="825">
                  <c:v>4938.1442966558188</c:v>
                </c:pt>
                <c:pt idx="826">
                  <c:v>4937.6504822261531</c:v>
                </c:pt>
                <c:pt idx="827">
                  <c:v>4937.1567171779307</c:v>
                </c:pt>
                <c:pt idx="828">
                  <c:v>4936.6630015062128</c:v>
                </c:pt>
                <c:pt idx="829">
                  <c:v>4936.169335206062</c:v>
                </c:pt>
                <c:pt idx="830">
                  <c:v>4935.6757182725414</c:v>
                </c:pt>
                <c:pt idx="831">
                  <c:v>4935.1821507007144</c:v>
                </c:pt>
                <c:pt idx="832">
                  <c:v>4934.6886324856441</c:v>
                </c:pt>
                <c:pt idx="833">
                  <c:v>4934.1951636223957</c:v>
                </c:pt>
                <c:pt idx="834">
                  <c:v>4933.7017441060334</c:v>
                </c:pt>
                <c:pt idx="835">
                  <c:v>4933.2083739316231</c:v>
                </c:pt>
                <c:pt idx="836">
                  <c:v>4932.7150530942299</c:v>
                </c:pt>
                <c:pt idx="837">
                  <c:v>4932.2217815889207</c:v>
                </c:pt>
                <c:pt idx="838">
                  <c:v>4931.7285594107616</c:v>
                </c:pt>
                <c:pt idx="839">
                  <c:v>4931.2353865548203</c:v>
                </c:pt>
                <c:pt idx="840">
                  <c:v>4930.7422630161645</c:v>
                </c:pt>
                <c:pt idx="841">
                  <c:v>4930.2491887898632</c:v>
                </c:pt>
                <c:pt idx="842">
                  <c:v>4929.756163870984</c:v>
                </c:pt>
                <c:pt idx="843">
                  <c:v>4929.2631882545966</c:v>
                </c:pt>
                <c:pt idx="844">
                  <c:v>4928.7702619357715</c:v>
                </c:pt>
                <c:pt idx="845">
                  <c:v>4928.2773849095784</c:v>
                </c:pt>
                <c:pt idx="846">
                  <c:v>4927.7845571710877</c:v>
                </c:pt>
                <c:pt idx="847">
                  <c:v>4927.291778715371</c:v>
                </c:pt>
                <c:pt idx="848">
                  <c:v>4926.7990495374997</c:v>
                </c:pt>
                <c:pt idx="849">
                  <c:v>4926.3063696325462</c:v>
                </c:pt>
                <c:pt idx="850">
                  <c:v>4925.8137389955828</c:v>
                </c:pt>
                <c:pt idx="851">
                  <c:v>4925.3211576216836</c:v>
                </c:pt>
                <c:pt idx="852">
                  <c:v>4924.8286255059211</c:v>
                </c:pt>
                <c:pt idx="853">
                  <c:v>4924.3361426433703</c:v>
                </c:pt>
                <c:pt idx="854">
                  <c:v>4923.8437090291063</c:v>
                </c:pt>
                <c:pt idx="855">
                  <c:v>4923.3513246582033</c:v>
                </c:pt>
                <c:pt idx="856">
                  <c:v>4922.8589895257373</c:v>
                </c:pt>
                <c:pt idx="857">
                  <c:v>4922.3667036267852</c:v>
                </c:pt>
                <c:pt idx="858">
                  <c:v>4921.874466956423</c:v>
                </c:pt>
                <c:pt idx="859">
                  <c:v>4921.3822795097276</c:v>
                </c:pt>
                <c:pt idx="860">
                  <c:v>4920.8901412817768</c:v>
                </c:pt>
                <c:pt idx="861">
                  <c:v>4920.3980522676484</c:v>
                </c:pt>
                <c:pt idx="862">
                  <c:v>4919.906012462422</c:v>
                </c:pt>
                <c:pt idx="863">
                  <c:v>4919.4140218611756</c:v>
                </c:pt>
                <c:pt idx="864">
                  <c:v>4918.9220804589895</c:v>
                </c:pt>
                <c:pt idx="865">
                  <c:v>4918.4301882509435</c:v>
                </c:pt>
                <c:pt idx="866">
                  <c:v>4917.9383452321181</c:v>
                </c:pt>
                <c:pt idx="867">
                  <c:v>4917.4465513975947</c:v>
                </c:pt>
                <c:pt idx="868">
                  <c:v>4916.9548067424548</c:v>
                </c:pt>
                <c:pt idx="869">
                  <c:v>4916.4631112617808</c:v>
                </c:pt>
                <c:pt idx="870">
                  <c:v>4915.971464950655</c:v>
                </c:pt>
                <c:pt idx="871">
                  <c:v>4915.4798678041598</c:v>
                </c:pt>
                <c:pt idx="872">
                  <c:v>4914.9883198173793</c:v>
                </c:pt>
                <c:pt idx="873">
                  <c:v>4914.4968209853978</c:v>
                </c:pt>
                <c:pt idx="874">
                  <c:v>4914.0053713032994</c:v>
                </c:pt>
                <c:pt idx="875">
                  <c:v>4913.5139707661692</c:v>
                </c:pt>
                <c:pt idx="876">
                  <c:v>4913.0226193690924</c:v>
                </c:pt>
                <c:pt idx="877">
                  <c:v>4912.5313171071557</c:v>
                </c:pt>
                <c:pt idx="878">
                  <c:v>4912.0400639754453</c:v>
                </c:pt>
                <c:pt idx="879">
                  <c:v>4911.548859969048</c:v>
                </c:pt>
                <c:pt idx="880">
                  <c:v>4911.0577050830507</c:v>
                </c:pt>
                <c:pt idx="881">
                  <c:v>4910.5665993125422</c:v>
                </c:pt>
                <c:pt idx="882">
                  <c:v>4910.0755426526111</c:v>
                </c:pt>
                <c:pt idx="883">
                  <c:v>4909.5845350983464</c:v>
                </c:pt>
                <c:pt idx="884">
                  <c:v>4909.0935766448365</c:v>
                </c:pt>
                <c:pt idx="885">
                  <c:v>4908.6026672871722</c:v>
                </c:pt>
                <c:pt idx="886">
                  <c:v>4908.1118070204438</c:v>
                </c:pt>
                <c:pt idx="887">
                  <c:v>4907.6209958397421</c:v>
                </c:pt>
                <c:pt idx="888">
                  <c:v>4907.1302337401585</c:v>
                </c:pt>
                <c:pt idx="889">
                  <c:v>4906.6395207167843</c:v>
                </c:pt>
                <c:pt idx="890">
                  <c:v>4906.1488567647129</c:v>
                </c:pt>
                <c:pt idx="891">
                  <c:v>4905.6582418790367</c:v>
                </c:pt>
                <c:pt idx="892">
                  <c:v>4905.1676760548489</c:v>
                </c:pt>
                <c:pt idx="893">
                  <c:v>4904.6771592872437</c:v>
                </c:pt>
                <c:pt idx="894">
                  <c:v>4904.1866915713154</c:v>
                </c:pt>
                <c:pt idx="895">
                  <c:v>4903.6962729021579</c:v>
                </c:pt>
                <c:pt idx="896">
                  <c:v>4903.2059032748675</c:v>
                </c:pt>
                <c:pt idx="897">
                  <c:v>4902.7155826845401</c:v>
                </c:pt>
                <c:pt idx="898">
                  <c:v>4902.2253111262717</c:v>
                </c:pt>
                <c:pt idx="899">
                  <c:v>4901.7350885951591</c:v>
                </c:pt>
                <c:pt idx="900">
                  <c:v>4901.2449150862994</c:v>
                </c:pt>
                <c:pt idx="901">
                  <c:v>4900.7547905947913</c:v>
                </c:pt>
                <c:pt idx="902">
                  <c:v>4900.2647151157316</c:v>
                </c:pt>
                <c:pt idx="903">
                  <c:v>4899.7746886442201</c:v>
                </c:pt>
                <c:pt idx="904">
                  <c:v>4899.2847111753554</c:v>
                </c:pt>
                <c:pt idx="905">
                  <c:v>4898.7947827042381</c:v>
                </c:pt>
                <c:pt idx="906">
                  <c:v>4898.3049032259678</c:v>
                </c:pt>
                <c:pt idx="907">
                  <c:v>4897.8150727356451</c:v>
                </c:pt>
                <c:pt idx="908">
                  <c:v>4897.3252912283715</c:v>
                </c:pt>
                <c:pt idx="909">
                  <c:v>4896.8355586992484</c:v>
                </c:pt>
                <c:pt idx="910">
                  <c:v>4896.3458751433782</c:v>
                </c:pt>
                <c:pt idx="911">
                  <c:v>4895.8562405558641</c:v>
                </c:pt>
                <c:pt idx="912">
                  <c:v>4895.3666549318086</c:v>
                </c:pt>
                <c:pt idx="913">
                  <c:v>4894.8771182663158</c:v>
                </c:pt>
                <c:pt idx="914">
                  <c:v>4894.3876305544891</c:v>
                </c:pt>
                <c:pt idx="915">
                  <c:v>4893.8981917914334</c:v>
                </c:pt>
                <c:pt idx="916">
                  <c:v>4871.7312762552265</c:v>
                </c:pt>
                <c:pt idx="917">
                  <c:v>4860.3245332091547</c:v>
                </c:pt>
                <c:pt idx="918">
                  <c:v>4848.9644950597203</c:v>
                </c:pt>
                <c:pt idx="919">
                  <c:v>4837.6507745979134</c:v>
                </c:pt>
                <c:pt idx="920">
                  <c:v>4826.3829880750582</c:v>
                </c:pt>
                <c:pt idx="921">
                  <c:v>4815.1607551506913</c:v>
                </c:pt>
                <c:pt idx="922">
                  <c:v>4803.9836988410962</c:v>
                </c:pt>
                <c:pt idx="923">
                  <c:v>4792.8514454684637</c:v>
                </c:pt>
                <c:pt idx="924">
                  <c:v>4781.7636246106949</c:v>
                </c:pt>
                <c:pt idx="925">
                  <c:v>4770.7198690518035</c:v>
                </c:pt>
                <c:pt idx="926">
                  <c:v>4759.7198147329082</c:v>
                </c:pt>
                <c:pt idx="927">
                  <c:v>4748.7631007038026</c:v>
                </c:pt>
                <c:pt idx="928">
                  <c:v>4737.8493690751038</c:v>
                </c:pt>
                <c:pt idx="929">
                  <c:v>4726.9782649709214</c:v>
                </c:pt>
                <c:pt idx="930">
                  <c:v>4716.1494364820819</c:v>
                </c:pt>
                <c:pt idx="931">
                  <c:v>4705.3625346198696</c:v>
                </c:pt>
                <c:pt idx="932">
                  <c:v>4694.6172132702495</c:v>
                </c:pt>
                <c:pt idx="933">
                  <c:v>4683.9131291486128</c:v>
                </c:pt>
                <c:pt idx="934">
                  <c:v>4673.2499417549734</c:v>
                </c:pt>
                <c:pt idx="935">
                  <c:v>4662.6273133296345</c:v>
                </c:pt>
                <c:pt idx="936">
                  <c:v>4652.0449088093028</c:v>
                </c:pt>
                <c:pt idx="937">
                  <c:v>4641.502395783632</c:v>
                </c:pt>
                <c:pt idx="938">
                  <c:v>4631.007506361917</c:v>
                </c:pt>
                <c:pt idx="939">
                  <c:v>4620.5715222036006</c:v>
                </c:pt>
                <c:pt idx="940">
                  <c:v>4610.1939158954519</c:v>
                </c:pt>
                <c:pt idx="941">
                  <c:v>4599.8741664860745</c:v>
                </c:pt>
                <c:pt idx="942">
                  <c:v>4589.6117593854497</c:v>
                </c:pt>
                <c:pt idx="943">
                  <c:v>4579.4061862663702</c:v>
                </c:pt>
                <c:pt idx="944">
                  <c:v>4569.2569449677048</c:v>
                </c:pt>
                <c:pt idx="945">
                  <c:v>4559.163539399492</c:v>
                </c:pt>
                <c:pt idx="946">
                  <c:v>4549.1254794497818</c:v>
                </c:pt>
                <c:pt idx="947">
                  <c:v>4539.1422808932111</c:v>
                </c:pt>
                <c:pt idx="948">
                  <c:v>4529.2134653012745</c:v>
                </c:pt>
                <c:pt idx="949">
                  <c:v>4519.3385599542435</c:v>
                </c:pt>
                <c:pt idx="950">
                  <c:v>4509.5170977546995</c:v>
                </c:pt>
                <c:pt idx="951">
                  <c:v>4499.7486171426654</c:v>
                </c:pt>
                <c:pt idx="952">
                  <c:v>4490.0326620122651</c:v>
                </c:pt>
                <c:pt idx="953">
                  <c:v>4480.3687816299198</c:v>
                </c:pt>
                <c:pt idx="954">
                  <c:v>4470.7565305540084</c:v>
                </c:pt>
                <c:pt idx="955">
                  <c:v>4461.1954685559976</c:v>
                </c:pt>
                <c:pt idx="956">
                  <c:v>4451.6851605429783</c:v>
                </c:pt>
                <c:pt idx="957">
                  <c:v>4442.2251764816046</c:v>
                </c:pt>
                <c:pt idx="958">
                  <c:v>4432.8150913233876</c:v>
                </c:pt>
                <c:pt idx="959">
                  <c:v>4423.4544849313233</c:v>
                </c:pt>
                <c:pt idx="960">
                  <c:v>4414.1429420078312</c:v>
                </c:pt>
                <c:pt idx="961">
                  <c:v>4404.880052023962</c:v>
                </c:pt>
                <c:pt idx="962">
                  <c:v>4395.6654091498622</c:v>
                </c:pt>
                <c:pt idx="963">
                  <c:v>4386.4986121864667</c:v>
                </c:pt>
                <c:pt idx="964">
                  <c:v>4377.3792644983823</c:v>
                </c:pt>
                <c:pt idx="965">
                  <c:v>4368.306973947957</c:v>
                </c:pt>
                <c:pt idx="966">
                  <c:v>4359.2813528304978</c:v>
                </c:pt>
                <c:pt idx="967">
                  <c:v>4350.3020178106035</c:v>
                </c:pt>
                <c:pt idx="968">
                  <c:v>4341.3685898596223</c:v>
                </c:pt>
                <c:pt idx="969">
                  <c:v>4332.4806941941797</c:v>
                </c:pt>
                <c:pt idx="970">
                  <c:v>4323.6379602157622</c:v>
                </c:pt>
                <c:pt idx="971">
                  <c:v>4314.840021451354</c:v>
                </c:pt>
                <c:pt idx="972">
                  <c:v>4306.0865154950761</c:v>
                </c:pt>
                <c:pt idx="973">
                  <c:v>4297.3770839508325</c:v>
                </c:pt>
                <c:pt idx="974">
                  <c:v>4288.7113723759267</c:v>
                </c:pt>
                <c:pt idx="975">
                  <c:v>4280.0890302256448</c:v>
                </c:pt>
                <c:pt idx="976">
                  <c:v>4271.5097107987658</c:v>
                </c:pt>
                <c:pt idx="977">
                  <c:v>4262.9730711839957</c:v>
                </c:pt>
                <c:pt idx="978">
                  <c:v>4254.4787722073124</c:v>
                </c:pt>
                <c:pt idx="979">
                  <c:v>4246.0264783801749</c:v>
                </c:pt>
                <c:pt idx="980">
                  <c:v>4237.6158578486211</c:v>
                </c:pt>
                <c:pt idx="981">
                  <c:v>4229.246582343193</c:v>
                </c:pt>
                <c:pt idx="982">
                  <c:v>4220.9183271297134</c:v>
                </c:pt>
                <c:pt idx="983">
                  <c:v>4212.6307709608654</c:v>
                </c:pt>
                <c:pt idx="984">
                  <c:v>4204.3835960285787</c:v>
                </c:pt>
                <c:pt idx="985">
                  <c:v>4196.176487917196</c:v>
                </c:pt>
                <c:pt idx="986">
                  <c:v>4188.0091355574168</c:v>
                </c:pt>
                <c:pt idx="987">
                  <c:v>4179.8812311809861</c:v>
                </c:pt>
                <c:pt idx="988">
                  <c:v>4171.7924702761293</c:v>
                </c:pt>
                <c:pt idx="989">
                  <c:v>4163.7425515437153</c:v>
                </c:pt>
                <c:pt idx="990">
                  <c:v>4155.7311768541203</c:v>
                </c:pt>
                <c:pt idx="991">
                  <c:v>4147.7580512048007</c:v>
                </c:pt>
                <c:pt idx="992">
                  <c:v>4139.8228826785507</c:v>
                </c:pt>
                <c:pt idx="993">
                  <c:v>4131.9253824024227</c:v>
                </c:pt>
                <c:pt idx="994">
                  <c:v>4124.0652645073169</c:v>
                </c:pt>
                <c:pt idx="995">
                  <c:v>4116.2422460882108</c:v>
                </c:pt>
                <c:pt idx="996">
                  <c:v>4108.4560471650293</c:v>
                </c:pt>
                <c:pt idx="997">
                  <c:v>4100.7063906441272</c:v>
                </c:pt>
                <c:pt idx="998">
                  <c:v>4092.9930022803987</c:v>
                </c:pt>
                <c:pt idx="999">
                  <c:v>4085.3156106399674</c:v>
                </c:pt>
                <c:pt idx="1000">
                  <c:v>4077.6739470634807</c:v>
                </c:pt>
                <c:pt idx="1001">
                  <c:v>4070.0677456299709</c:v>
                </c:pt>
                <c:pt idx="1002">
                  <c:v>4062.496743121289</c:v>
                </c:pt>
                <c:pt idx="1003">
                  <c:v>4054.9606789870913</c:v>
                </c:pt>
                <c:pt idx="1004">
                  <c:v>4047.4592953103725</c:v>
                </c:pt>
                <c:pt idx="1005">
                  <c:v>4039.9923367735364</c:v>
                </c:pt>
                <c:pt idx="1006">
                  <c:v>4032.5595506249874</c:v>
                </c:pt>
                <c:pt idx="1007">
                  <c:v>4025.1606866462462</c:v>
                </c:pt>
                <c:pt idx="1008">
                  <c:v>4017.7954971195636</c:v>
                </c:pt>
                <c:pt idx="1009">
                  <c:v>4010.4637367960395</c:v>
                </c:pt>
                <c:pt idx="1010">
                  <c:v>4003.1651628642239</c:v>
                </c:pt>
                <c:pt idx="1011">
                  <c:v>3995.8995349192028</c:v>
                </c:pt>
                <c:pt idx="1012">
                  <c:v>3988.6666149321509</c:v>
                </c:pt>
                <c:pt idx="1013">
                  <c:v>3981.4661672203497</c:v>
                </c:pt>
                <c:pt idx="1014">
                  <c:v>3974.2979584176578</c:v>
                </c:pt>
                <c:pt idx="1015">
                  <c:v>3967.1617574454272</c:v>
                </c:pt>
                <c:pt idx="1016">
                  <c:v>3960.0573354838584</c:v>
                </c:pt>
                <c:pt idx="1017">
                  <c:v>3952.9844659437867</c:v>
                </c:pt>
                <c:pt idx="1018">
                  <c:v>3945.9429244388853</c:v>
                </c:pt>
                <c:pt idx="1019">
                  <c:v>3938.9324887582925</c:v>
                </c:pt>
                <c:pt idx="1020">
                  <c:v>3931.952938839634</c:v>
                </c:pt>
                <c:pt idx="1021">
                  <c:v>3925.0040567424594</c:v>
                </c:pt>
                <c:pt idx="1022">
                  <c:v>3918.0856266220608</c:v>
                </c:pt>
                <c:pt idx="1023">
                  <c:v>3911.1974347036821</c:v>
                </c:pt>
                <c:pt idx="1024">
                  <c:v>3904.3392692571069</c:v>
                </c:pt>
                <c:pt idx="1025">
                  <c:v>3897.5109205716208</c:v>
                </c:pt>
                <c:pt idx="1026">
                  <c:v>3890.7121809313339</c:v>
                </c:pt>
                <c:pt idx="1027">
                  <c:v>3883.9428445908738</c:v>
                </c:pt>
                <c:pt idx="1028">
                  <c:v>3877.202707751419</c:v>
                </c:pt>
                <c:pt idx="1029">
                  <c:v>3870.4915685370906</c:v>
                </c:pt>
                <c:pt idx="1030">
                  <c:v>3863.8092269716772</c:v>
                </c:pt>
                <c:pt idx="1031">
                  <c:v>3857.155484955701</c:v>
                </c:pt>
                <c:pt idx="1032">
                  <c:v>3850.5301462438078</c:v>
                </c:pt>
                <c:pt idx="1033">
                  <c:v>3843.9330164224875</c:v>
                </c:pt>
                <c:pt idx="1034">
                  <c:v>3837.3639028881025</c:v>
                </c:pt>
                <c:pt idx="1035">
                  <c:v>3830.8226148252393</c:v>
                </c:pt>
                <c:pt idx="1036">
                  <c:v>3824.3089631853632</c:v>
                </c:pt>
                <c:pt idx="1037">
                  <c:v>3817.8227606657692</c:v>
                </c:pt>
                <c:pt idx="1038">
                  <c:v>3811.3638216888394</c:v>
                </c:pt>
                <c:pt idx="1039">
                  <c:v>3804.9319623815854</c:v>
                </c:pt>
                <c:pt idx="1040">
                  <c:v>3798.5270005554789</c:v>
                </c:pt>
                <c:pt idx="1041">
                  <c:v>3792.1487556865641</c:v>
                </c:pt>
                <c:pt idx="1042">
                  <c:v>3785.797048895844</c:v>
                </c:pt>
                <c:pt idx="1043">
                  <c:v>3779.4717029299482</c:v>
                </c:pt>
                <c:pt idx="1044">
                  <c:v>3773.172542142052</c:v>
                </c:pt>
                <c:pt idx="1045">
                  <c:v>3766.8993924730744</c:v>
                </c:pt>
                <c:pt idx="1046">
                  <c:v>3760.6520814331275</c:v>
                </c:pt>
                <c:pt idx="1047">
                  <c:v>3754.4304380832123</c:v>
                </c:pt>
                <c:pt idx="1048">
                  <c:v>3748.2342930171812</c:v>
                </c:pt>
                <c:pt idx="1049">
                  <c:v>3742.0634783439291</c:v>
                </c:pt>
                <c:pt idx="1050">
                  <c:v>3735.9178276698349</c:v>
                </c:pt>
                <c:pt idx="1051">
                  <c:v>3729.7971760814371</c:v>
                </c:pt>
                <c:pt idx="1052">
                  <c:v>3723.7013601283443</c:v>
                </c:pt>
                <c:pt idx="1053">
                  <c:v>3717.6302178063702</c:v>
                </c:pt>
                <c:pt idx="1054">
                  <c:v>3711.5835885408978</c:v>
                </c:pt>
                <c:pt idx="1055">
                  <c:v>3705.5613131704636</c:v>
                </c:pt>
                <c:pt idx="1056">
                  <c:v>3699.5632339305594</c:v>
                </c:pt>
                <c:pt idx="1057">
                  <c:v>3693.5891944376458</c:v>
                </c:pt>
                <c:pt idx="1058">
                  <c:v>3687.6390396733777</c:v>
                </c:pt>
                <c:pt idx="1059">
                  <c:v>3681.7126159690351</c:v>
                </c:pt>
                <c:pt idx="1060">
                  <c:v>3675.809770990159</c:v>
                </c:pt>
                <c:pt idx="1061">
                  <c:v>3669.9303537213814</c:v>
                </c:pt>
                <c:pt idx="1062">
                  <c:v>3664.0742144514584</c:v>
                </c:pt>
                <c:pt idx="1063">
                  <c:v>3658.2412047584899</c:v>
                </c:pt>
                <c:pt idx="1064">
                  <c:v>3652.4311774953312</c:v>
                </c:pt>
                <c:pt idx="1065">
                  <c:v>3646.643986775186</c:v>
                </c:pt>
                <c:pt idx="1066">
                  <c:v>3640.879487957392</c:v>
                </c:pt>
                <c:pt idx="1067">
                  <c:v>3635.1375376333749</c:v>
                </c:pt>
                <c:pt idx="1068">
                  <c:v>3629.4179936127821</c:v>
                </c:pt>
                <c:pt idx="1069">
                  <c:v>3623.7207149097967</c:v>
                </c:pt>
                <c:pt idx="1070">
                  <c:v>3618.0455617296088</c:v>
                </c:pt>
                <c:pt idx="1071">
                  <c:v>3612.3923954550637</c:v>
                </c:pt>
                <c:pt idx="1072">
                  <c:v>3606.7610786334694</c:v>
                </c:pt>
                <c:pt idx="1073">
                  <c:v>3601.1514749635676</c:v>
                </c:pt>
                <c:pt idx="1074">
                  <c:v>3595.5634492826607</c:v>
                </c:pt>
                <c:pt idx="1075">
                  <c:v>3589.9968675538944</c:v>
                </c:pt>
                <c:pt idx="1076">
                  <c:v>3584.4515968536948</c:v>
                </c:pt>
                <c:pt idx="1077">
                  <c:v>3578.9275053593501</c:v>
                </c:pt>
                <c:pt idx="1078">
                  <c:v>3573.4244623367458</c:v>
                </c:pt>
                <c:pt idx="1079">
                  <c:v>3567.9423381282381</c:v>
                </c:pt>
                <c:pt idx="1080">
                  <c:v>3562.4810041406681</c:v>
                </c:pt>
                <c:pt idx="1081">
                  <c:v>3557.0403328335215</c:v>
                </c:pt>
                <c:pt idx="1082">
                  <c:v>3551.6201977072142</c:v>
                </c:pt>
                <c:pt idx="1083">
                  <c:v>3546.2204732915202</c:v>
                </c:pt>
                <c:pt idx="1084">
                  <c:v>3540.8410351341204</c:v>
                </c:pt>
                <c:pt idx="1085">
                  <c:v>3535.4817597892875</c:v>
                </c:pt>
                <c:pt idx="1086">
                  <c:v>3530.1425248066907</c:v>
                </c:pt>
                <c:pt idx="1087">
                  <c:v>3524.823208720326</c:v>
                </c:pt>
                <c:pt idx="1088">
                  <c:v>3519.5236910375606</c:v>
                </c:pt>
                <c:pt idx="1089">
                  <c:v>3514.2438522283037</c:v>
                </c:pt>
                <c:pt idx="1090">
                  <c:v>3508.9835737142812</c:v>
                </c:pt>
                <c:pt idx="1091">
                  <c:v>3503.7427378584289</c:v>
                </c:pt>
                <c:pt idx="1092">
                  <c:v>3498.5212279543962</c:v>
                </c:pt>
                <c:pt idx="1093">
                  <c:v>3493.3189282161497</c:v>
                </c:pt>
                <c:pt idx="1094">
                  <c:v>3488.1357237676866</c:v>
                </c:pt>
                <c:pt idx="1095">
                  <c:v>3482.9715006328474</c:v>
                </c:pt>
                <c:pt idx="1096">
                  <c:v>3477.8261457252274</c:v>
                </c:pt>
                <c:pt idx="1097">
                  <c:v>3472.6995468381838</c:v>
                </c:pt>
                <c:pt idx="1098">
                  <c:v>3467.5915926349394</c:v>
                </c:pt>
                <c:pt idx="1099">
                  <c:v>3462.5021726387708</c:v>
                </c:pt>
                <c:pt idx="1100">
                  <c:v>3457.4311772232909</c:v>
                </c:pt>
                <c:pt idx="1101">
                  <c:v>3452.3784976028132</c:v>
                </c:pt>
                <c:pt idx="1102">
                  <c:v>3447.3440258228025</c:v>
                </c:pt>
                <c:pt idx="1103">
                  <c:v>3442.3276547503974</c:v>
                </c:pt>
                <c:pt idx="1104">
                  <c:v>3437.3292780650199</c:v>
                </c:pt>
                <c:pt idx="1105">
                  <c:v>3432.348790249051</c:v>
                </c:pt>
                <c:pt idx="1106">
                  <c:v>3427.3860865785832</c:v>
                </c:pt>
                <c:pt idx="1107">
                  <c:v>3422.4410631142368</c:v>
                </c:pt>
                <c:pt idx="1108">
                  <c:v>3417.5136166920461</c:v>
                </c:pt>
                <c:pt idx="1109">
                  <c:v>3412.6036449144003</c:v>
                </c:pt>
                <c:pt idx="1110">
                  <c:v>3407.7110461410534</c:v>
                </c:pt>
                <c:pt idx="1111">
                  <c:v>3402.8357194801811</c:v>
                </c:pt>
                <c:pt idx="1112">
                  <c:v>3397.9775647794963</c:v>
                </c:pt>
                <c:pt idx="1113">
                  <c:v>3393.136482617409</c:v>
                </c:pt>
                <c:pt idx="1114">
                  <c:v>3388.3123742942353</c:v>
                </c:pt>
                <c:pt idx="1115">
                  <c:v>3383.505141823448</c:v>
                </c:pt>
                <c:pt idx="1116">
                  <c:v>3378.7146879229626</c:v>
                </c:pt>
                <c:pt idx="1117">
                  <c:v>3373.9409160064615</c:v>
                </c:pt>
                <c:pt idx="1118">
                  <c:v>3369.1837301747482</c:v>
                </c:pt>
                <c:pt idx="1119">
                  <c:v>3364.4430352071258</c:v>
                </c:pt>
                <c:pt idx="1120">
                  <c:v>3359.7187365527998</c:v>
                </c:pt>
                <c:pt idx="1121">
                  <c:v>3355.0107403223001</c:v>
                </c:pt>
                <c:pt idx="1122">
                  <c:v>3350.3189532789138</c:v>
                </c:pt>
                <c:pt idx="1123">
                  <c:v>3345.6432828301272</c:v>
                </c:pt>
                <c:pt idx="1124">
                  <c:v>3340.983637019071</c:v>
                </c:pt>
                <c:pt idx="1125">
                  <c:v>3336.3399245159681</c:v>
                </c:pt>
                <c:pt idx="1126">
                  <c:v>3331.7120546095712</c:v>
                </c:pt>
                <c:pt idx="1127">
                  <c:v>3327.0999371985863</c:v>
                </c:pt>
                <c:pt idx="1128">
                  <c:v>3322.5034827830809</c:v>
                </c:pt>
                <c:pt idx="1129">
                  <c:v>3317.9226024558666</c:v>
                </c:pt>
                <c:pt idx="1130">
                  <c:v>3313.357207893851</c:v>
                </c:pt>
                <c:pt idx="1131">
                  <c:v>3308.8072113493477</c:v>
                </c:pt>
                <c:pt idx="1132">
                  <c:v>3304.2725256413491</c:v>
                </c:pt>
                <c:pt idx="1133">
                  <c:v>3299.753064146737</c:v>
                </c:pt>
                <c:pt idx="1134">
                  <c:v>3295.2487407914364</c:v>
                </c:pt>
                <c:pt idx="1135">
                  <c:v>3290.759470041502</c:v>
                </c:pt>
                <c:pt idx="1136">
                  <c:v>3286.2851668941184</c:v>
                </c:pt>
                <c:pt idx="1137">
                  <c:v>3281.8257468685201</c:v>
                </c:pt>
                <c:pt idx="1138">
                  <c:v>3277.3811259968084</c:v>
                </c:pt>
                <c:pt idx="1139">
                  <c:v>3272.9512208146562</c:v>
                </c:pt>
                <c:pt idx="1140">
                  <c:v>3268.5359483518987</c:v>
                </c:pt>
                <c:pt idx="1141">
                  <c:v>3264.1352261229822</c:v>
                </c:pt>
                <c:pt idx="1142">
                  <c:v>3259.7489721172724</c:v>
                </c:pt>
                <c:pt idx="1143">
                  <c:v>3255.3771047891955</c:v>
                </c:pt>
                <c:pt idx="1144">
                  <c:v>3251.019543048214</c:v>
                </c:pt>
                <c:pt idx="1145">
                  <c:v>3246.676206248595</c:v>
                </c:pt>
                <c:pt idx="1146">
                  <c:v>3242.347014178983</c:v>
                </c:pt>
                <c:pt idx="1147">
                  <c:v>3238.0318870517358</c:v>
                </c:pt>
                <c:pt idx="1148">
                  <c:v>3233.7307454920178</c:v>
                </c:pt>
                <c:pt idx="1149">
                  <c:v>3229.443510526618</c:v>
                </c:pt>
                <c:pt idx="1150">
                  <c:v>3225.1701035724814</c:v>
                </c:pt>
                <c:pt idx="1151">
                  <c:v>3220.9104464249212</c:v>
                </c:pt>
                <c:pt idx="1152">
                  <c:v>3216.664461245482</c:v>
                </c:pt>
                <c:pt idx="1153">
                  <c:v>3212.4320705494415</c:v>
                </c:pt>
                <c:pt idx="1154">
                  <c:v>3208.2131971928907</c:v>
                </c:pt>
                <c:pt idx="1155">
                  <c:v>3204.0077643593913</c:v>
                </c:pt>
                <c:pt idx="1156">
                  <c:v>3199.8156955461509</c:v>
                </c:pt>
                <c:pt idx="1157">
                  <c:v>3195.6369145496797</c:v>
                </c:pt>
                <c:pt idx="1158">
                  <c:v>3191.4713454508988</c:v>
                </c:pt>
                <c:pt idx="1159">
                  <c:v>3187.3189125996319</c:v>
                </c:pt>
                <c:pt idx="1160">
                  <c:v>3183.1795405984526</c:v>
                </c:pt>
                <c:pt idx="1161">
                  <c:v>3179.0531542858025</c:v>
                </c:pt>
                <c:pt idx="1162">
                  <c:v>3174.9396787183546</c:v>
                </c:pt>
                <c:pt idx="1163">
                  <c:v>3170.8390391525213</c:v>
                </c:pt>
                <c:pt idx="1164">
                  <c:v>3166.7511610250581</c:v>
                </c:pt>
                <c:pt idx="1165">
                  <c:v>3162.6759699326713</c:v>
                </c:pt>
                <c:pt idx="1166">
                  <c:v>3158.6133916105446</c:v>
                </c:pt>
                <c:pt idx="1167">
                  <c:v>3154.5633519096914</c:v>
                </c:pt>
                <c:pt idx="1168">
                  <c:v>3150.5257767730222</c:v>
                </c:pt>
                <c:pt idx="1169">
                  <c:v>3146.5005922100122</c:v>
                </c:pt>
                <c:pt idx="1170">
                  <c:v>3142.4877242698467</c:v>
                </c:pt>
                <c:pt idx="1171">
                  <c:v>3138.4870990128911</c:v>
                </c:pt>
                <c:pt idx="1172">
                  <c:v>3134.498642480336</c:v>
                </c:pt>
                <c:pt idx="1173">
                  <c:v>3130.5222806618431</c:v>
                </c:pt>
                <c:pt idx="1174">
                  <c:v>3126.5579394609949</c:v>
                </c:pt>
                <c:pt idx="1175">
                  <c:v>3122.6055446583391</c:v>
                </c:pt>
                <c:pt idx="1176">
                  <c:v>3118.6650218717814</c:v>
                </c:pt>
                <c:pt idx="1177">
                  <c:v>3114.7362965140696</c:v>
                </c:pt>
                <c:pt idx="1178">
                  <c:v>3110.8192937470603</c:v>
                </c:pt>
                <c:pt idx="1179">
                  <c:v>3106.9139384324449</c:v>
                </c:pt>
                <c:pt idx="1180">
                  <c:v>3103.0201550785532</c:v>
                </c:pt>
                <c:pt idx="1181">
                  <c:v>3099.1378677828202</c:v>
                </c:pt>
                <c:pt idx="1182">
                  <c:v>3095.267000169441</c:v>
                </c:pt>
                <c:pt idx="1183">
                  <c:v>3091.4074753216787</c:v>
                </c:pt>
                <c:pt idx="1184">
                  <c:v>3087.5592157082233</c:v>
                </c:pt>
                <c:pt idx="1185">
                  <c:v>3083.7221431029147</c:v>
                </c:pt>
                <c:pt idx="1186">
                  <c:v>3079.8961784970666</c:v>
                </c:pt>
                <c:pt idx="1187">
                  <c:v>3076.0812420034849</c:v>
                </c:pt>
                <c:pt idx="1188">
                  <c:v>3072.2772527511875</c:v>
                </c:pt>
                <c:pt idx="1189">
                  <c:v>3068.4841287696704</c:v>
                </c:pt>
                <c:pt idx="1190">
                  <c:v>3064.7017868613848</c:v>
                </c:pt>
                <c:pt idx="1191">
                  <c:v>3060.9301424609075</c:v>
                </c:pt>
                <c:pt idx="1192">
                  <c:v>3057.1691094790499</c:v>
                </c:pt>
                <c:pt idx="1193">
                  <c:v>3053.4186001298503</c:v>
                </c:pt>
                <c:pt idx="1194">
                  <c:v>3049.6785247381144</c:v>
                </c:pt>
                <c:pt idx="1195">
                  <c:v>3045.9487915247159</c:v>
                </c:pt>
                <c:pt idx="1196">
                  <c:v>3042.2293063664629</c:v>
                </c:pt>
                <c:pt idx="1197">
                  <c:v>3038.519972526738</c:v>
                </c:pt>
                <c:pt idx="1198">
                  <c:v>3034.8206903524642</c:v>
                </c:pt>
                <c:pt idx="1199">
                  <c:v>3031.1313569321387</c:v>
                </c:pt>
                <c:pt idx="1200">
                  <c:v>3027.4518657086878</c:v>
                </c:pt>
                <c:pt idx="1201">
                  <c:v>3023.7821060396918</c:v>
                </c:pt>
                <c:pt idx="1202">
                  <c:v>3020.1219626960542</c:v>
                </c:pt>
                <c:pt idx="1203">
                  <c:v>3016.4713152883792</c:v>
                </c:pt>
                <c:pt idx="1204">
                  <c:v>3012.8300376080588</c:v>
                </c:pt>
                <c:pt idx="1205">
                  <c:v>3009.197996867249</c:v>
                </c:pt>
                <c:pt idx="1206">
                  <c:v>3005.5750528183971</c:v>
                </c:pt>
                <c:pt idx="1207">
                  <c:v>3001.961056729494</c:v>
                </c:pt>
                <c:pt idx="1208">
                  <c:v>2998.3558501855509</c:v>
                </c:pt>
                <c:pt idx="1209">
                  <c:v>2994.759263679473</c:v>
                </c:pt>
                <c:pt idx="1210">
                  <c:v>2991.1711149460693</c:v>
                </c:pt>
                <c:pt idx="1211">
                  <c:v>2987.591206980595</c:v>
                </c:pt>
                <c:pt idx="1212">
                  <c:v>2984.0193256669504</c:v>
                </c:pt>
                <c:pt idx="1213">
                  <c:v>2980.4552369190496</c:v>
                </c:pt>
                <c:pt idx="1214">
                  <c:v>2976.8986832097598</c:v>
                </c:pt>
                <c:pt idx="1215">
                  <c:v>2973.3493793221819</c:v>
                </c:pt>
                <c:pt idx="1216">
                  <c:v>2969.8070071034645</c:v>
                </c:pt>
                <c:pt idx="1217">
                  <c:v>2966.271208925009</c:v>
                </c:pt>
                <c:pt idx="1218">
                  <c:v>2962.7415794446642</c:v>
                </c:pt>
                <c:pt idx="1219">
                  <c:v>2959.2176551103985</c:v>
                </c:pt>
                <c:pt idx="1220">
                  <c:v>2955.6989006156391</c:v>
                </c:pt>
                <c:pt idx="1221">
                  <c:v>2952.1846911730313</c:v>
                </c:pt>
                <c:pt idx="1222">
                  <c:v>2948.6742889471993</c:v>
                </c:pt>
                <c:pt idx="1223">
                  <c:v>2945.1668111608669</c:v>
                </c:pt>
                <c:pt idx="1224">
                  <c:v>2941.6611860541798</c:v>
                </c:pt>
                <c:pt idx="1225">
                  <c:v>2938.156090651913</c:v>
                </c:pt>
                <c:pt idx="1226">
                  <c:v>2934.6498604446847</c:v>
                </c:pt>
                <c:pt idx="1227">
                  <c:v>2931.1403541457094</c:v>
                </c:pt>
                <c:pt idx="1228">
                  <c:v>2927.6247435132063</c:v>
                </c:pt>
                <c:pt idx="1229">
                  <c:v>2924.0991717169495</c:v>
                </c:pt>
                <c:pt idx="1230">
                  <c:v>2920.5581663630733</c:v>
                </c:pt>
                <c:pt idx="1231">
                  <c:v>2916.9935574613169</c:v>
                </c:pt>
                <c:pt idx="1232">
                  <c:v>2913.3922894168854</c:v>
                </c:pt>
                <c:pt idx="1233">
                  <c:v>2909.7313930787004</c:v>
                </c:pt>
                <c:pt idx="1234">
                  <c:v>2905.964008541288</c:v>
                </c:pt>
                <c:pt idx="1235">
                  <c:v>2901.9657375754332</c:v>
                </c:pt>
                <c:pt idx="1236">
                  <c:v>2897.1008657975303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002648"/>
        <c:axId val="263000688"/>
      </c:scatterChart>
      <c:valAx>
        <c:axId val="263002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(s)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00688"/>
        <c:crosses val="autoZero"/>
        <c:crossBetween val="midCat"/>
      </c:valAx>
      <c:valAx>
        <c:axId val="2630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 of Tank (kPa)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02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Oxidizer</a:t>
            </a:r>
            <a:r>
              <a:rPr lang="en-US" baseline="0"/>
              <a:t> Mass Flow Rate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Dynamics!$A$18:$A$1254</c:f>
              <c:numCache>
                <c:formatCode>General</c:formatCode>
                <c:ptCount val="1237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</c:numCache>
            </c:numRef>
          </c:xVal>
          <c:yVal>
            <c:numRef>
              <c:f>Dynamics!$O$18:$O$1254</c:f>
              <c:numCache>
                <c:formatCode>General</c:formatCode>
                <c:ptCount val="1237"/>
                <c:pt idx="0">
                  <c:v>0.84854395275444217</c:v>
                </c:pt>
                <c:pt idx="1">
                  <c:v>0.84618851300365383</c:v>
                </c:pt>
                <c:pt idx="2">
                  <c:v>0.84385081325868883</c:v>
                </c:pt>
                <c:pt idx="3">
                  <c:v>0.84222416246611731</c:v>
                </c:pt>
                <c:pt idx="4">
                  <c:v>0.84060193713518871</c:v>
                </c:pt>
                <c:pt idx="5">
                  <c:v>0.83878120009162394</c:v>
                </c:pt>
                <c:pt idx="6">
                  <c:v>0.83697068088529458</c:v>
                </c:pt>
                <c:pt idx="7">
                  <c:v>0.83522914974649887</c:v>
                </c:pt>
                <c:pt idx="8">
                  <c:v>0.8334953181551088</c:v>
                </c:pt>
                <c:pt idx="9">
                  <c:v>0.83175217892200271</c:v>
                </c:pt>
                <c:pt idx="10">
                  <c:v>0.83001747765769729</c:v>
                </c:pt>
                <c:pt idx="11">
                  <c:v>0.8282959871675778</c:v>
                </c:pt>
                <c:pt idx="12">
                  <c:v>0.82658249861994948</c:v>
                </c:pt>
                <c:pt idx="13">
                  <c:v>0.82487557520906918</c:v>
                </c:pt>
                <c:pt idx="14">
                  <c:v>0.82317662662747249</c:v>
                </c:pt>
                <c:pt idx="15">
                  <c:v>0.82148597544006263</c:v>
                </c:pt>
                <c:pt idx="16">
                  <c:v>0.81980313968607121</c:v>
                </c:pt>
                <c:pt idx="17">
                  <c:v>0.81812794944655143</c:v>
                </c:pt>
                <c:pt idx="18">
                  <c:v>0.81646046160467933</c:v>
                </c:pt>
                <c:pt idx="19">
                  <c:v>0.81480064525518714</c:v>
                </c:pt>
                <c:pt idx="20">
                  <c:v>0.81314840710010894</c:v>
                </c:pt>
                <c:pt idx="21">
                  <c:v>0.81150367941327106</c:v>
                </c:pt>
                <c:pt idx="22">
                  <c:v>0.80986641254370861</c:v>
                </c:pt>
                <c:pt idx="23">
                  <c:v>0.80823655048658882</c:v>
                </c:pt>
                <c:pt idx="24">
                  <c:v>0.80661403305881585</c:v>
                </c:pt>
                <c:pt idx="25">
                  <c:v>0.80499880262055568</c:v>
                </c:pt>
                <c:pt idx="26">
                  <c:v>0.80339080343698999</c:v>
                </c:pt>
                <c:pt idx="27">
                  <c:v>0.80178997982953981</c:v>
                </c:pt>
                <c:pt idx="28">
                  <c:v>0.80019627634835322</c:v>
                </c:pt>
                <c:pt idx="29">
                  <c:v>0.79860963826477294</c:v>
                </c:pt>
                <c:pt idx="30">
                  <c:v>0.79703001151290231</c:v>
                </c:pt>
                <c:pt idx="31">
                  <c:v>0.79545734254746092</c:v>
                </c:pt>
                <c:pt idx="32">
                  <c:v>0.79389157835087865</c:v>
                </c:pt>
                <c:pt idx="33">
                  <c:v>0.79233266646230138</c:v>
                </c:pt>
                <c:pt idx="34">
                  <c:v>0.7907805549666197</c:v>
                </c:pt>
                <c:pt idx="35">
                  <c:v>0.78923519247799656</c:v>
                </c:pt>
                <c:pt idx="36">
                  <c:v>0.78769652813417734</c:v>
                </c:pt>
                <c:pt idx="37">
                  <c:v>0.78616451159234935</c:v>
                </c:pt>
                <c:pt idx="38">
                  <c:v>0.78463909302226209</c:v>
                </c:pt>
                <c:pt idx="39">
                  <c:v>0.78312022309908724</c:v>
                </c:pt>
                <c:pt idx="40">
                  <c:v>0.78160785299711866</c:v>
                </c:pt>
                <c:pt idx="41">
                  <c:v>0.78010193438365671</c:v>
                </c:pt>
                <c:pt idx="42">
                  <c:v>0.77860241941279551</c:v>
                </c:pt>
                <c:pt idx="43">
                  <c:v>0.77710926071927822</c:v>
                </c:pt>
                <c:pt idx="44">
                  <c:v>0.77562241141249089</c:v>
                </c:pt>
                <c:pt idx="45">
                  <c:v>0.77414182507055607</c:v>
                </c:pt>
                <c:pt idx="46">
                  <c:v>0.77266745573449458</c:v>
                </c:pt>
                <c:pt idx="47">
                  <c:v>0.77119925790247545</c:v>
                </c:pt>
                <c:pt idx="48">
                  <c:v>0.76973718652415524</c:v>
                </c:pt>
                <c:pt idx="49">
                  <c:v>0.768281196995099</c:v>
                </c:pt>
                <c:pt idx="50">
                  <c:v>0.76683124515127687</c:v>
                </c:pt>
                <c:pt idx="51">
                  <c:v>0.76538728726365191</c:v>
                </c:pt>
                <c:pt idx="52">
                  <c:v>0.76394928003283769</c:v>
                </c:pt>
                <c:pt idx="53">
                  <c:v>0.76251718058383811</c:v>
                </c:pt>
                <c:pt idx="54">
                  <c:v>0.76109094646086284</c:v>
                </c:pt>
                <c:pt idx="55">
                  <c:v>0.75967053562221643</c:v>
                </c:pt>
                <c:pt idx="56">
                  <c:v>0.75825590643526164</c:v>
                </c:pt>
                <c:pt idx="57">
                  <c:v>0.75684701767145801</c:v>
                </c:pt>
                <c:pt idx="58">
                  <c:v>0.75544382850146707</c:v>
                </c:pt>
                <c:pt idx="59">
                  <c:v>0.75404629849033478</c:v>
                </c:pt>
                <c:pt idx="60">
                  <c:v>0.75265438759273406</c:v>
                </c:pt>
                <c:pt idx="61">
                  <c:v>0.75126805614828229</c:v>
                </c:pt>
                <c:pt idx="62">
                  <c:v>0.74988726487692481</c:v>
                </c:pt>
                <c:pt idx="63">
                  <c:v>0.74851197487437937</c:v>
                </c:pt>
                <c:pt idx="64">
                  <c:v>0.74714214760765041</c:v>
                </c:pt>
                <c:pt idx="65">
                  <c:v>0.74577774491060522</c:v>
                </c:pt>
                <c:pt idx="66">
                  <c:v>0.74441872897961259</c:v>
                </c:pt>
                <c:pt idx="67">
                  <c:v>0.7430650623692423</c:v>
                </c:pt>
                <c:pt idx="68">
                  <c:v>0.74171670798802614</c:v>
                </c:pt>
                <c:pt idx="69">
                  <c:v>0.74037362909427762</c:v>
                </c:pt>
                <c:pt idx="70">
                  <c:v>0.739035789291972</c:v>
                </c:pt>
                <c:pt idx="71">
                  <c:v>0.73770315252668228</c:v>
                </c:pt>
                <c:pt idx="72">
                  <c:v>0.73637568308157242</c:v>
                </c:pt>
                <c:pt idx="73">
                  <c:v>0.73505334557344593</c:v>
                </c:pt>
                <c:pt idx="74">
                  <c:v>0.733736104948851</c:v>
                </c:pt>
                <c:pt idx="75">
                  <c:v>0.73242392648023835</c:v>
                </c:pt>
                <c:pt idx="76">
                  <c:v>0.73111677576217171</c:v>
                </c:pt>
                <c:pt idx="77">
                  <c:v>0.7298146187075919</c:v>
                </c:pt>
                <c:pt idx="78">
                  <c:v>0.72851742154413313</c:v>
                </c:pt>
                <c:pt idx="79">
                  <c:v>0.72722515081048711</c:v>
                </c:pt>
                <c:pt idx="80">
                  <c:v>0.7259377733528195</c:v>
                </c:pt>
                <c:pt idx="81">
                  <c:v>0.72465525632123529</c:v>
                </c:pt>
                <c:pt idx="82">
                  <c:v>0.72337756716629154</c:v>
                </c:pt>
                <c:pt idx="83">
                  <c:v>0.72210467363555686</c:v>
                </c:pt>
                <c:pt idx="84">
                  <c:v>0.72083654377022277</c:v>
                </c:pt>
                <c:pt idx="85">
                  <c:v>0.71957314590175314</c:v>
                </c:pt>
                <c:pt idx="86">
                  <c:v>0.71831444864858585</c:v>
                </c:pt>
                <c:pt idx="87">
                  <c:v>0.71706042091287414</c:v>
                </c:pt>
                <c:pt idx="88">
                  <c:v>0.71581103187727835</c:v>
                </c:pt>
                <c:pt idx="89">
                  <c:v>0.71456625100179272</c:v>
                </c:pt>
                <c:pt idx="90">
                  <c:v>0.71332604802062138</c:v>
                </c:pt>
                <c:pt idx="91">
                  <c:v>0.71209039293909271</c:v>
                </c:pt>
                <c:pt idx="92">
                  <c:v>0.71085925603061695</c:v>
                </c:pt>
                <c:pt idx="93">
                  <c:v>0.70963260783368265</c:v>
                </c:pt>
                <c:pt idx="94">
                  <c:v>0.70841041914889691</c:v>
                </c:pt>
                <c:pt idx="95">
                  <c:v>0.70719266103605893</c:v>
                </c:pt>
                <c:pt idx="96">
                  <c:v>0.70597930481127669</c:v>
                </c:pt>
                <c:pt idx="97">
                  <c:v>0.70477032204412271</c:v>
                </c:pt>
                <c:pt idx="98">
                  <c:v>0.70356568455482471</c:v>
                </c:pt>
                <c:pt idx="99">
                  <c:v>0.70236536441149433</c:v>
                </c:pt>
                <c:pt idx="100">
                  <c:v>0.70116933392739</c:v>
                </c:pt>
                <c:pt idx="101">
                  <c:v>0.69997756565822367</c:v>
                </c:pt>
                <c:pt idx="102">
                  <c:v>0.69879003239949222</c:v>
                </c:pt>
                <c:pt idx="103">
                  <c:v>0.69760670718385087</c:v>
                </c:pt>
                <c:pt idx="104">
                  <c:v>0.6964275632785194</c:v>
                </c:pt>
                <c:pt idx="105">
                  <c:v>0.69525257418272146</c:v>
                </c:pt>
                <c:pt idx="106">
                  <c:v>0.69408171362515603</c:v>
                </c:pt>
                <c:pt idx="107">
                  <c:v>0.69291495556150717</c:v>
                </c:pt>
                <c:pt idx="108">
                  <c:v>0.69175227417197671</c:v>
                </c:pt>
                <c:pt idx="109">
                  <c:v>0.69059364385885835</c:v>
                </c:pt>
                <c:pt idx="110">
                  <c:v>0.68943903924413752</c:v>
                </c:pt>
                <c:pt idx="111">
                  <c:v>0.68828843516712357</c:v>
                </c:pt>
                <c:pt idx="112">
                  <c:v>0.68714180668211244</c:v>
                </c:pt>
                <c:pt idx="113">
                  <c:v>0.6859991290560794</c:v>
                </c:pt>
                <c:pt idx="114">
                  <c:v>0.68486037776640063</c:v>
                </c:pt>
                <c:pt idx="115">
                  <c:v>0.68372552849860602</c:v>
                </c:pt>
                <c:pt idx="116">
                  <c:v>0.68259455714415762</c:v>
                </c:pt>
                <c:pt idx="117">
                  <c:v>0.68146743979825808</c:v>
                </c:pt>
                <c:pt idx="118">
                  <c:v>0.68034415275768745</c:v>
                </c:pt>
                <c:pt idx="119">
                  <c:v>0.67922467251866614</c:v>
                </c:pt>
                <c:pt idx="120">
                  <c:v>0.6781089757747466</c:v>
                </c:pt>
                <c:pt idx="121">
                  <c:v>0.67699703941472711</c:v>
                </c:pt>
                <c:pt idx="122">
                  <c:v>0.67588884052060005</c:v>
                </c:pt>
                <c:pt idx="123">
                  <c:v>0.67478435636551692</c:v>
                </c:pt>
                <c:pt idx="124">
                  <c:v>0.67368356441178601</c:v>
                </c:pt>
                <c:pt idx="125">
                  <c:v>0.67258644230889064</c:v>
                </c:pt>
                <c:pt idx="126">
                  <c:v>0.67149296789153379</c:v>
                </c:pt>
                <c:pt idx="127">
                  <c:v>0.67040311917770934</c:v>
                </c:pt>
                <c:pt idx="128">
                  <c:v>0.66931687436679133</c:v>
                </c:pt>
                <c:pt idx="129">
                  <c:v>0.66823421183765508</c:v>
                </c:pt>
                <c:pt idx="130">
                  <c:v>0.66715511014681317</c:v>
                </c:pt>
                <c:pt idx="131">
                  <c:v>0.66607954802658276</c:v>
                </c:pt>
                <c:pt idx="132">
                  <c:v>0.66500750438326739</c:v>
                </c:pt>
                <c:pt idx="133">
                  <c:v>0.66393895829536831</c:v>
                </c:pt>
                <c:pt idx="134">
                  <c:v>0.66287388901181321</c:v>
                </c:pt>
                <c:pt idx="135">
                  <c:v>0.66181227595020975</c:v>
                </c:pt>
                <c:pt idx="136">
                  <c:v>0.66075409869511681</c:v>
                </c:pt>
                <c:pt idx="137">
                  <c:v>0.65969933699634087</c:v>
                </c:pt>
                <c:pt idx="138">
                  <c:v>0.65864797076725046</c:v>
                </c:pt>
                <c:pt idx="139">
                  <c:v>0.65759998008311349</c:v>
                </c:pt>
                <c:pt idx="140">
                  <c:v>0.65655534517945169</c:v>
                </c:pt>
                <c:pt idx="141">
                  <c:v>0.65551404645041744</c:v>
                </c:pt>
                <c:pt idx="142">
                  <c:v>0.65447606444719086</c:v>
                </c:pt>
                <c:pt idx="143">
                  <c:v>0.65344137987639295</c:v>
                </c:pt>
                <c:pt idx="144">
                  <c:v>0.65240997359852204</c:v>
                </c:pt>
                <c:pt idx="145">
                  <c:v>0.65138182662640409</c:v>
                </c:pt>
                <c:pt idx="146">
                  <c:v>0.6503569201236693</c:v>
                </c:pt>
                <c:pt idx="147">
                  <c:v>0.64933523540323701</c:v>
                </c:pt>
                <c:pt idx="148">
                  <c:v>0.6483167539258281</c:v>
                </c:pt>
                <c:pt idx="149">
                  <c:v>0.64730145729848776</c:v>
                </c:pt>
                <c:pt idx="150">
                  <c:v>0.6462893272731326</c:v>
                </c:pt>
                <c:pt idx="151">
                  <c:v>0.6452803457451094</c:v>
                </c:pt>
                <c:pt idx="152">
                  <c:v>0.6442744947517729</c:v>
                </c:pt>
                <c:pt idx="153">
                  <c:v>0.64327175647108326</c:v>
                </c:pt>
                <c:pt idx="154">
                  <c:v>0.64227211322021538</c:v>
                </c:pt>
                <c:pt idx="155">
                  <c:v>0.64127554745418802</c:v>
                </c:pt>
                <c:pt idx="156">
                  <c:v>0.64028204176450865</c:v>
                </c:pt>
                <c:pt idx="157">
                  <c:v>0.63929157887783195</c:v>
                </c:pt>
                <c:pt idx="158">
                  <c:v>0.63830414165463667</c:v>
                </c:pt>
                <c:pt idx="159">
                  <c:v>0.63731971308791902</c:v>
                </c:pt>
                <c:pt idx="160">
                  <c:v>0.63633827630189588</c:v>
                </c:pt>
                <c:pt idx="161">
                  <c:v>0.63535981455072954</c:v>
                </c:pt>
                <c:pt idx="162">
                  <c:v>0.63438431121726391</c:v>
                </c:pt>
                <c:pt idx="163">
                  <c:v>0.63341174981177617</c:v>
                </c:pt>
                <c:pt idx="164">
                  <c:v>0.63244211397074102</c:v>
                </c:pt>
                <c:pt idx="165">
                  <c:v>0.63147538745561427</c:v>
                </c:pt>
                <c:pt idx="166">
                  <c:v>0.63051155415162563</c:v>
                </c:pt>
                <c:pt idx="167">
                  <c:v>0.62955059806658642</c:v>
                </c:pt>
                <c:pt idx="168">
                  <c:v>0.62859250332971439</c:v>
                </c:pt>
                <c:pt idx="169">
                  <c:v>0.62763725419046534</c:v>
                </c:pt>
                <c:pt idx="170">
                  <c:v>0.62668483501738659</c:v>
                </c:pt>
                <c:pt idx="171">
                  <c:v>0.62573523029697664</c:v>
                </c:pt>
                <c:pt idx="172">
                  <c:v>0.62478842463256323</c:v>
                </c:pt>
                <c:pt idx="173">
                  <c:v>0.6238444027431862</c:v>
                </c:pt>
                <c:pt idx="174">
                  <c:v>0.62290314946250491</c:v>
                </c:pt>
                <c:pt idx="175">
                  <c:v>0.62196464973770871</c:v>
                </c:pt>
                <c:pt idx="176">
                  <c:v>0.62102888862844075</c:v>
                </c:pt>
                <c:pt idx="177">
                  <c:v>0.6200958513057393</c:v>
                </c:pt>
                <c:pt idx="178">
                  <c:v>0.61916552305098671</c:v>
                </c:pt>
                <c:pt idx="179">
                  <c:v>0.61823788925487055</c:v>
                </c:pt>
                <c:pt idx="180">
                  <c:v>0.61731293541635779</c:v>
                </c:pt>
                <c:pt idx="181">
                  <c:v>0.61639064714167957</c:v>
                </c:pt>
                <c:pt idx="182">
                  <c:v>0.61547101014332806</c:v>
                </c:pt>
                <c:pt idx="183">
                  <c:v>0.61455401023906542</c:v>
                </c:pt>
                <c:pt idx="184">
                  <c:v>0.61363963335094018</c:v>
                </c:pt>
                <c:pt idx="185">
                  <c:v>0.61272786550431912</c:v>
                </c:pt>
                <c:pt idx="186">
                  <c:v>0.61181869282692813</c:v>
                </c:pt>
                <c:pt idx="187">
                  <c:v>0.61091210154790143</c:v>
                </c:pt>
                <c:pt idx="188">
                  <c:v>0.61000807799684631</c:v>
                </c:pt>
                <c:pt idx="189">
                  <c:v>0.60910660860291466</c:v>
                </c:pt>
                <c:pt idx="190">
                  <c:v>0.60820767989388458</c:v>
                </c:pt>
                <c:pt idx="191">
                  <c:v>0.60731127849525379</c:v>
                </c:pt>
                <c:pt idx="192">
                  <c:v>0.60641739112934356</c:v>
                </c:pt>
                <c:pt idx="193">
                  <c:v>0.60552600461440897</c:v>
                </c:pt>
                <c:pt idx="194">
                  <c:v>0.60463710586376451</c:v>
                </c:pt>
                <c:pt idx="195">
                  <c:v>0.60375068188491365</c:v>
                </c:pt>
                <c:pt idx="196">
                  <c:v>0.60286671977869211</c:v>
                </c:pt>
                <c:pt idx="197">
                  <c:v>0.60198520673841727</c:v>
                </c:pt>
                <c:pt idx="198">
                  <c:v>0.60110613004905078</c:v>
                </c:pt>
                <c:pt idx="199">
                  <c:v>0.60022947708636509</c:v>
                </c:pt>
                <c:pt idx="200">
                  <c:v>0.59935523531612533</c:v>
                </c:pt>
                <c:pt idx="201">
                  <c:v>0.59848339229327352</c:v>
                </c:pt>
                <c:pt idx="202">
                  <c:v>0.59761393566112642</c:v>
                </c:pt>
                <c:pt idx="203">
                  <c:v>0.59674685315058151</c:v>
                </c:pt>
                <c:pt idx="204">
                  <c:v>0.59588213257932809</c:v>
                </c:pt>
                <c:pt idx="205">
                  <c:v>0.59501976185107119</c:v>
                </c:pt>
                <c:pt idx="206">
                  <c:v>0.59415972895476066</c:v>
                </c:pt>
                <c:pt idx="207">
                  <c:v>0.59330202196383131</c:v>
                </c:pt>
                <c:pt idx="208">
                  <c:v>0.59244662903544898</c:v>
                </c:pt>
                <c:pt idx="209">
                  <c:v>0.5915935384097637</c:v>
                </c:pt>
                <c:pt idx="210">
                  <c:v>0.59074273840917702</c:v>
                </c:pt>
                <c:pt idx="211">
                  <c:v>0.58989421743760817</c:v>
                </c:pt>
                <c:pt idx="212">
                  <c:v>0.58904796397977566</c:v>
                </c:pt>
                <c:pt idx="213">
                  <c:v>0.58820396660048091</c:v>
                </c:pt>
                <c:pt idx="214">
                  <c:v>0.58736221394390464</c:v>
                </c:pt>
                <c:pt idx="215">
                  <c:v>0.5865226947329063</c:v>
                </c:pt>
                <c:pt idx="216">
                  <c:v>0.58568539776833406</c:v>
                </c:pt>
                <c:pt idx="217">
                  <c:v>0.58485031192833892</c:v>
                </c:pt>
                <c:pt idx="218">
                  <c:v>0.58401742616769947</c:v>
                </c:pt>
                <c:pt idx="219">
                  <c:v>0.58318672951715322</c:v>
                </c:pt>
                <c:pt idx="220">
                  <c:v>0.58235821108273067</c:v>
                </c:pt>
                <c:pt idx="221">
                  <c:v>0.58153186004510171</c:v>
                </c:pt>
                <c:pt idx="222">
                  <c:v>0.5807076656589274</c:v>
                </c:pt>
                <c:pt idx="223">
                  <c:v>0.57988561725221566</c:v>
                </c:pt>
                <c:pt idx="224">
                  <c:v>0.57906570422568937</c:v>
                </c:pt>
                <c:pt idx="225">
                  <c:v>0.57824791605215353</c:v>
                </c:pt>
                <c:pt idx="226">
                  <c:v>0.57743224227587664</c:v>
                </c:pt>
                <c:pt idx="227">
                  <c:v>0.57661867251197141</c:v>
                </c:pt>
                <c:pt idx="228">
                  <c:v>0.57580719644579048</c:v>
                </c:pt>
                <c:pt idx="229">
                  <c:v>0.57499780383231758</c:v>
                </c:pt>
                <c:pt idx="230">
                  <c:v>0.57419048449557519</c:v>
                </c:pt>
                <c:pt idx="231">
                  <c:v>0.5733852283280314</c:v>
                </c:pt>
                <c:pt idx="232">
                  <c:v>0.57258202529001601</c:v>
                </c:pt>
                <c:pt idx="233">
                  <c:v>0.57178086540914275</c:v>
                </c:pt>
                <c:pt idx="234">
                  <c:v>0.57098173877973624</c:v>
                </c:pt>
                <c:pt idx="235">
                  <c:v>0.57018463556226351</c:v>
                </c:pt>
                <c:pt idx="236">
                  <c:v>0.56938954598277591</c:v>
                </c:pt>
                <c:pt idx="237">
                  <c:v>0.56859646033235212</c:v>
                </c:pt>
                <c:pt idx="238">
                  <c:v>0.56780536896654843</c:v>
                </c:pt>
                <c:pt idx="239">
                  <c:v>0.56701626230485613</c:v>
                </c:pt>
                <c:pt idx="240">
                  <c:v>0.56622913083016113</c:v>
                </c:pt>
                <c:pt idx="241">
                  <c:v>0.56544396508821315</c:v>
                </c:pt>
                <c:pt idx="242">
                  <c:v>0.56466075568709662</c:v>
                </c:pt>
                <c:pt idx="243">
                  <c:v>0.56387949329670739</c:v>
                </c:pt>
                <c:pt idx="244">
                  <c:v>0.56310016864823942</c:v>
                </c:pt>
                <c:pt idx="245">
                  <c:v>0.56232277253366891</c:v>
                </c:pt>
                <c:pt idx="246">
                  <c:v>0.56154729580524976</c:v>
                </c:pt>
                <c:pt idx="247">
                  <c:v>0.56077372937501235</c:v>
                </c:pt>
                <c:pt idx="248">
                  <c:v>0.56000206421426579</c:v>
                </c:pt>
                <c:pt idx="249">
                  <c:v>0.55923229135310659</c:v>
                </c:pt>
                <c:pt idx="250">
                  <c:v>0.55846440187993296</c:v>
                </c:pt>
                <c:pt idx="251">
                  <c:v>0.55769838694096163</c:v>
                </c:pt>
                <c:pt idx="252">
                  <c:v>0.55693423773975226</c:v>
                </c:pt>
                <c:pt idx="253">
                  <c:v>0.55617194553673388</c:v>
                </c:pt>
                <c:pt idx="254">
                  <c:v>0.5554115016487382</c:v>
                </c:pt>
                <c:pt idx="255">
                  <c:v>0.5546528974485363</c:v>
                </c:pt>
                <c:pt idx="256">
                  <c:v>0.55389612436438018</c:v>
                </c:pt>
                <c:pt idx="257">
                  <c:v>0.55314117387954942</c:v>
                </c:pt>
                <c:pt idx="258">
                  <c:v>0.55238803753190113</c:v>
                </c:pt>
                <c:pt idx="259">
                  <c:v>0.55163670691342581</c:v>
                </c:pt>
                <c:pt idx="260">
                  <c:v>0.55088717366980522</c:v>
                </c:pt>
                <c:pt idx="261">
                  <c:v>0.55013942949997852</c:v>
                </c:pt>
                <c:pt idx="262">
                  <c:v>0.5493934661557085</c:v>
                </c:pt>
                <c:pt idx="263">
                  <c:v>0.54864927544115416</c:v>
                </c:pt>
                <c:pt idx="264">
                  <c:v>0.54790684921244692</c:v>
                </c:pt>
                <c:pt idx="265">
                  <c:v>0.5471661793772733</c:v>
                </c:pt>
                <c:pt idx="266">
                  <c:v>0.54642725789445512</c:v>
                </c:pt>
                <c:pt idx="267">
                  <c:v>0.54569007677354353</c:v>
                </c:pt>
                <c:pt idx="268">
                  <c:v>0.54495462807440698</c:v>
                </c:pt>
                <c:pt idx="269">
                  <c:v>0.54422090390683098</c:v>
                </c:pt>
                <c:pt idx="270">
                  <c:v>0.54348889643011711</c:v>
                </c:pt>
                <c:pt idx="271">
                  <c:v>0.54275859785268776</c:v>
                </c:pt>
                <c:pt idx="272">
                  <c:v>0.54203000043169414</c:v>
                </c:pt>
                <c:pt idx="273">
                  <c:v>0.54130309647262831</c:v>
                </c:pt>
                <c:pt idx="274">
                  <c:v>0.54057787832894</c:v>
                </c:pt>
                <c:pt idx="275">
                  <c:v>0.53985433840165287</c:v>
                </c:pt>
                <c:pt idx="276">
                  <c:v>0.53913246913899093</c:v>
                </c:pt>
                <c:pt idx="277">
                  <c:v>0.53841226303600365</c:v>
                </c:pt>
                <c:pt idx="278">
                  <c:v>0.53769371263419619</c:v>
                </c:pt>
                <c:pt idx="279">
                  <c:v>0.53697681052116208</c:v>
                </c:pt>
                <c:pt idx="280">
                  <c:v>0.53626154933022296</c:v>
                </c:pt>
                <c:pt idx="281">
                  <c:v>0.53554792174006638</c:v>
                </c:pt>
                <c:pt idx="282">
                  <c:v>0.53483592047439199</c:v>
                </c:pt>
                <c:pt idx="283">
                  <c:v>0.53412553830155773</c:v>
                </c:pt>
                <c:pt idx="284">
                  <c:v>0.53341676803423077</c:v>
                </c:pt>
                <c:pt idx="285">
                  <c:v>0.53270960252904198</c:v>
                </c:pt>
                <c:pt idx="286">
                  <c:v>0.53200403468624324</c:v>
                </c:pt>
                <c:pt idx="287">
                  <c:v>0.5313000574493667</c:v>
                </c:pt>
                <c:pt idx="288">
                  <c:v>0.53059766380489004</c:v>
                </c:pt>
                <c:pt idx="289">
                  <c:v>0.52989684678190285</c:v>
                </c:pt>
                <c:pt idx="290">
                  <c:v>0.52919759945177625</c:v>
                </c:pt>
                <c:pt idx="291">
                  <c:v>0.52849991492783666</c:v>
                </c:pt>
                <c:pt idx="292">
                  <c:v>0.52780378636504066</c:v>
                </c:pt>
                <c:pt idx="293">
                  <c:v>0.52710920695965535</c:v>
                </c:pt>
                <c:pt idx="294">
                  <c:v>0.52641616994894047</c:v>
                </c:pt>
                <c:pt idx="295">
                  <c:v>0.52572466861083234</c:v>
                </c:pt>
                <c:pt idx="296">
                  <c:v>0.52503469626363353</c:v>
                </c:pt>
                <c:pt idx="297">
                  <c:v>0.52434624626570181</c:v>
                </c:pt>
                <c:pt idx="298">
                  <c:v>0.52365931201514571</c:v>
                </c:pt>
                <c:pt idx="299">
                  <c:v>0.52297388694951918</c:v>
                </c:pt>
                <c:pt idx="300">
                  <c:v>0.5222899645455239</c:v>
                </c:pt>
                <c:pt idx="301">
                  <c:v>0.52160753831870788</c:v>
                </c:pt>
                <c:pt idx="302">
                  <c:v>0.52092660182317296</c:v>
                </c:pt>
                <c:pt idx="303">
                  <c:v>0.52024714865128119</c:v>
                </c:pt>
                <c:pt idx="304">
                  <c:v>0.51956917243336564</c:v>
                </c:pt>
                <c:pt idx="305">
                  <c:v>0.51889266683744351</c:v>
                </c:pt>
                <c:pt idx="306">
                  <c:v>0.51821762556892947</c:v>
                </c:pt>
                <c:pt idx="307">
                  <c:v>0.51754404237035811</c:v>
                </c:pt>
                <c:pt idx="308">
                  <c:v>0.51687191102110064</c:v>
                </c:pt>
                <c:pt idx="309">
                  <c:v>0.51620122533708945</c:v>
                </c:pt>
                <c:pt idx="310">
                  <c:v>0.5155319791705445</c:v>
                </c:pt>
                <c:pt idx="311">
                  <c:v>0.51486416640970123</c:v>
                </c:pt>
                <c:pt idx="312">
                  <c:v>0.5141977809785413</c:v>
                </c:pt>
                <c:pt idx="313">
                  <c:v>0.51353281683652519</c:v>
                </c:pt>
                <c:pt idx="314">
                  <c:v>0.51286926797832755</c:v>
                </c:pt>
                <c:pt idx="315">
                  <c:v>0.51220712843357674</c:v>
                </c:pt>
                <c:pt idx="316">
                  <c:v>0.51154639226659371</c:v>
                </c:pt>
                <c:pt idx="317">
                  <c:v>0.51088705357613451</c:v>
                </c:pt>
                <c:pt idx="318">
                  <c:v>0.51022910649513664</c:v>
                </c:pt>
                <c:pt idx="319">
                  <c:v>0.50957254519046413</c:v>
                </c:pt>
                <c:pt idx="320">
                  <c:v>0.50891736386265962</c:v>
                </c:pt>
                <c:pt idx="321">
                  <c:v>0.50826355674569323</c:v>
                </c:pt>
                <c:pt idx="322">
                  <c:v>0.50761111810671866</c:v>
                </c:pt>
                <c:pt idx="323">
                  <c:v>0.50696004224582891</c:v>
                </c:pt>
                <c:pt idx="324">
                  <c:v>0.50631032349581329</c:v>
                </c:pt>
                <c:pt idx="325">
                  <c:v>0.5056619562219189</c:v>
                </c:pt>
                <c:pt idx="326">
                  <c:v>0.50501493482161419</c:v>
                </c:pt>
                <c:pt idx="327">
                  <c:v>0.50436925372435104</c:v>
                </c:pt>
                <c:pt idx="328">
                  <c:v>0.50372490739133335</c:v>
                </c:pt>
                <c:pt idx="329">
                  <c:v>0.50308189031528605</c:v>
                </c:pt>
                <c:pt idx="330">
                  <c:v>0.50244019702022391</c:v>
                </c:pt>
                <c:pt idx="331">
                  <c:v>0.50179982206122775</c:v>
                </c:pt>
                <c:pt idx="332">
                  <c:v>0.50116076002421561</c:v>
                </c:pt>
                <c:pt idx="333">
                  <c:v>0.50052300552572127</c:v>
                </c:pt>
                <c:pt idx="334">
                  <c:v>0.49988655321267417</c:v>
                </c:pt>
                <c:pt idx="335">
                  <c:v>0.49925139776217764</c:v>
                </c:pt>
                <c:pt idx="336">
                  <c:v>0.49861753388129421</c:v>
                </c:pt>
                <c:pt idx="337">
                  <c:v>0.49798495630682704</c:v>
                </c:pt>
                <c:pt idx="338">
                  <c:v>0.49735365980510926</c:v>
                </c:pt>
                <c:pt idx="339">
                  <c:v>0.49672363917179074</c:v>
                </c:pt>
                <c:pt idx="340">
                  <c:v>0.49609488923162787</c:v>
                </c:pt>
                <c:pt idx="341">
                  <c:v>0.49546740483827678</c:v>
                </c:pt>
                <c:pt idx="342">
                  <c:v>0.49484118087408491</c:v>
                </c:pt>
                <c:pt idx="343">
                  <c:v>0.49421621224988921</c:v>
                </c:pt>
                <c:pt idx="344">
                  <c:v>0.49359249390481158</c:v>
                </c:pt>
                <c:pt idx="345">
                  <c:v>0.49297002080605851</c:v>
                </c:pt>
                <c:pt idx="346">
                  <c:v>0.49234878794872061</c:v>
                </c:pt>
                <c:pt idx="347">
                  <c:v>0.49172879035557704</c:v>
                </c:pt>
                <c:pt idx="348">
                  <c:v>0.49111002307689855</c:v>
                </c:pt>
                <c:pt idx="349">
                  <c:v>0.49049248119025368</c:v>
                </c:pt>
                <c:pt idx="350">
                  <c:v>0.48987615980031463</c:v>
                </c:pt>
                <c:pt idx="351">
                  <c:v>0.4892610540386696</c:v>
                </c:pt>
                <c:pt idx="352">
                  <c:v>0.48864715906363032</c:v>
                </c:pt>
                <c:pt idx="353">
                  <c:v>0.48803447006004586</c:v>
                </c:pt>
                <c:pt idx="354">
                  <c:v>0.48742298223911729</c:v>
                </c:pt>
                <c:pt idx="355">
                  <c:v>0.48681269083821221</c:v>
                </c:pt>
                <c:pt idx="356">
                  <c:v>0.4862035911206814</c:v>
                </c:pt>
                <c:pt idx="357">
                  <c:v>0.4855956783756788</c:v>
                </c:pt>
                <c:pt idx="358">
                  <c:v>0.48498894791798047</c:v>
                </c:pt>
                <c:pt idx="359">
                  <c:v>0.48438339508780742</c:v>
                </c:pt>
                <c:pt idx="360">
                  <c:v>0.48377901525064815</c:v>
                </c:pt>
                <c:pt idx="361">
                  <c:v>0.48317580379708325</c:v>
                </c:pt>
                <c:pt idx="362">
                  <c:v>0.48257375614261216</c:v>
                </c:pt>
                <c:pt idx="363">
                  <c:v>0.48197286772747999</c:v>
                </c:pt>
                <c:pt idx="364">
                  <c:v>0.48137313401650761</c:v>
                </c:pt>
                <c:pt idx="365">
                  <c:v>0.48077455049892104</c:v>
                </c:pt>
                <c:pt idx="366">
                  <c:v>0.48017711268818442</c:v>
                </c:pt>
                <c:pt idx="367">
                  <c:v>0.47958081612183218</c:v>
                </c:pt>
                <c:pt idx="368">
                  <c:v>0.47898565636130525</c:v>
                </c:pt>
                <c:pt idx="369">
                  <c:v>0.47839162899178594</c:v>
                </c:pt>
                <c:pt idx="370">
                  <c:v>0.47779872962203612</c:v>
                </c:pt>
                <c:pt idx="371">
                  <c:v>0.47720695388423534</c:v>
                </c:pt>
                <c:pt idx="372">
                  <c:v>0.4766162974338215</c:v>
                </c:pt>
                <c:pt idx="373">
                  <c:v>0.47602675594933214</c:v>
                </c:pt>
                <c:pt idx="374">
                  <c:v>0.47543832513224715</c:v>
                </c:pt>
                <c:pt idx="375">
                  <c:v>0.47485100070683367</c:v>
                </c:pt>
                <c:pt idx="376">
                  <c:v>0.47426477841998976</c:v>
                </c:pt>
                <c:pt idx="377">
                  <c:v>0.47367965404109313</c:v>
                </c:pt>
                <c:pt idx="378">
                  <c:v>0.47309562336184691</c:v>
                </c:pt>
                <c:pt idx="379">
                  <c:v>0.47251268219613063</c:v>
                </c:pt>
                <c:pt idx="380">
                  <c:v>0.4719308263798489</c:v>
                </c:pt>
                <c:pt idx="381">
                  <c:v>0.47135005177078521</c:v>
                </c:pt>
                <c:pt idx="382">
                  <c:v>0.47077035424845259</c:v>
                </c:pt>
                <c:pt idx="383">
                  <c:v>0.47019172971394824</c:v>
                </c:pt>
                <c:pt idx="384">
                  <c:v>0.46961417408981038</c:v>
                </c:pt>
                <c:pt idx="385">
                  <c:v>0.469037683319872</c:v>
                </c:pt>
                <c:pt idx="386">
                  <c:v>0.46846225336912034</c:v>
                </c:pt>
                <c:pt idx="387">
                  <c:v>0.46788788022355526</c:v>
                </c:pt>
                <c:pt idx="388">
                  <c:v>0.46783457134894302</c:v>
                </c:pt>
                <c:pt idx="389">
                  <c:v>0.46778126173099066</c:v>
                </c:pt>
                <c:pt idx="390">
                  <c:v>0.46772795136891065</c:v>
                </c:pt>
                <c:pt idx="391">
                  <c:v>0.46767464026191558</c:v>
                </c:pt>
                <c:pt idx="392">
                  <c:v>0.46762132840921722</c:v>
                </c:pt>
                <c:pt idx="393">
                  <c:v>0.46756801581002733</c:v>
                </c:pt>
                <c:pt idx="394">
                  <c:v>0.46751470246355714</c:v>
                </c:pt>
                <c:pt idx="395">
                  <c:v>0.46746138836901768</c:v>
                </c:pt>
                <c:pt idx="396">
                  <c:v>0.4674080735256198</c:v>
                </c:pt>
                <c:pt idx="397">
                  <c:v>0.46735475793257397</c:v>
                </c:pt>
                <c:pt idx="398">
                  <c:v>0.46730144158909026</c:v>
                </c:pt>
                <c:pt idx="399">
                  <c:v>0.46724812449437825</c:v>
                </c:pt>
                <c:pt idx="400">
                  <c:v>0.46719480664764773</c:v>
                </c:pt>
                <c:pt idx="401">
                  <c:v>0.46714148804810762</c:v>
                </c:pt>
                <c:pt idx="402">
                  <c:v>0.46708816869496705</c:v>
                </c:pt>
                <c:pt idx="403">
                  <c:v>0.46703484858743438</c:v>
                </c:pt>
                <c:pt idx="404">
                  <c:v>0.46698152772471802</c:v>
                </c:pt>
                <c:pt idx="405">
                  <c:v>0.4669282061060257</c:v>
                </c:pt>
                <c:pt idx="406">
                  <c:v>0.46687488373056513</c:v>
                </c:pt>
                <c:pt idx="407">
                  <c:v>0.46682156059754365</c:v>
                </c:pt>
                <c:pt idx="408">
                  <c:v>0.46676823670616818</c:v>
                </c:pt>
                <c:pt idx="409">
                  <c:v>0.46671491205564558</c:v>
                </c:pt>
                <c:pt idx="410">
                  <c:v>0.46666158664518204</c:v>
                </c:pt>
                <c:pt idx="411">
                  <c:v>0.46660826047398374</c:v>
                </c:pt>
                <c:pt idx="412">
                  <c:v>0.46655493354125627</c:v>
                </c:pt>
                <c:pt idx="413">
                  <c:v>0.46650160584620509</c:v>
                </c:pt>
                <c:pt idx="414">
                  <c:v>0.4664482773880354</c:v>
                </c:pt>
                <c:pt idx="415">
                  <c:v>0.46639494816595201</c:v>
                </c:pt>
                <c:pt idx="416">
                  <c:v>0.46634161817915931</c:v>
                </c:pt>
                <c:pt idx="417">
                  <c:v>0.46628828742686157</c:v>
                </c:pt>
                <c:pt idx="418">
                  <c:v>0.46623495590826264</c:v>
                </c:pt>
                <c:pt idx="419">
                  <c:v>0.46618162362256604</c:v>
                </c:pt>
                <c:pt idx="420">
                  <c:v>0.46612829056897492</c:v>
                </c:pt>
                <c:pt idx="421">
                  <c:v>0.46607495674669236</c:v>
                </c:pt>
                <c:pt idx="422">
                  <c:v>0.46602162215492071</c:v>
                </c:pt>
                <c:pt idx="423">
                  <c:v>0.46596828679286245</c:v>
                </c:pt>
                <c:pt idx="424">
                  <c:v>0.4659149506597195</c:v>
                </c:pt>
                <c:pt idx="425">
                  <c:v>0.46586161375469354</c:v>
                </c:pt>
                <c:pt idx="426">
                  <c:v>0.46580827607698594</c:v>
                </c:pt>
                <c:pt idx="427">
                  <c:v>0.46575493762579767</c:v>
                </c:pt>
                <c:pt idx="428">
                  <c:v>0.46570159840032932</c:v>
                </c:pt>
                <c:pt idx="429">
                  <c:v>0.46564825839978152</c:v>
                </c:pt>
                <c:pt idx="430">
                  <c:v>0.46559491762335403</c:v>
                </c:pt>
                <c:pt idx="431">
                  <c:v>0.46554157607024677</c:v>
                </c:pt>
                <c:pt idx="432">
                  <c:v>0.46548823373965931</c:v>
                </c:pt>
                <c:pt idx="433">
                  <c:v>0.46543489063079052</c:v>
                </c:pt>
                <c:pt idx="434">
                  <c:v>0.46538154674283927</c:v>
                </c:pt>
                <c:pt idx="435">
                  <c:v>0.46532820207500419</c:v>
                </c:pt>
                <c:pt idx="436">
                  <c:v>0.46527485662648321</c:v>
                </c:pt>
                <c:pt idx="437">
                  <c:v>0.46522151039647441</c:v>
                </c:pt>
                <c:pt idx="438">
                  <c:v>0.46516816338417505</c:v>
                </c:pt>
                <c:pt idx="439">
                  <c:v>0.46511481558878259</c:v>
                </c:pt>
                <c:pt idx="440">
                  <c:v>0.46506146700949369</c:v>
                </c:pt>
                <c:pt idx="441">
                  <c:v>0.46500811764550515</c:v>
                </c:pt>
                <c:pt idx="442">
                  <c:v>0.46495476749601317</c:v>
                </c:pt>
                <c:pt idx="443">
                  <c:v>0.4649014165602135</c:v>
                </c:pt>
                <c:pt idx="444">
                  <c:v>0.4648480648373019</c:v>
                </c:pt>
                <c:pt idx="445">
                  <c:v>0.46479471232647362</c:v>
                </c:pt>
                <c:pt idx="446">
                  <c:v>0.46474135902692371</c:v>
                </c:pt>
                <c:pt idx="447">
                  <c:v>0.46468800493784662</c:v>
                </c:pt>
                <c:pt idx="448">
                  <c:v>0.46463465005843696</c:v>
                </c:pt>
                <c:pt idx="449">
                  <c:v>0.46458129438788848</c:v>
                </c:pt>
                <c:pt idx="450">
                  <c:v>0.46452793792539498</c:v>
                </c:pt>
                <c:pt idx="451">
                  <c:v>0.46447458067014979</c:v>
                </c:pt>
                <c:pt idx="452">
                  <c:v>0.46442122262134605</c:v>
                </c:pt>
                <c:pt idx="453">
                  <c:v>0.46436786377817646</c:v>
                </c:pt>
                <c:pt idx="454">
                  <c:v>0.46431450413983333</c:v>
                </c:pt>
                <c:pt idx="455">
                  <c:v>0.46426114370550881</c:v>
                </c:pt>
                <c:pt idx="456">
                  <c:v>0.4642077824743947</c:v>
                </c:pt>
                <c:pt idx="457">
                  <c:v>0.46415442044568228</c:v>
                </c:pt>
                <c:pt idx="458">
                  <c:v>0.46410105761856274</c:v>
                </c:pt>
                <c:pt idx="459">
                  <c:v>0.46404769399222695</c:v>
                </c:pt>
                <c:pt idx="460">
                  <c:v>0.46399432956586534</c:v>
                </c:pt>
                <c:pt idx="461">
                  <c:v>0.46394096433866794</c:v>
                </c:pt>
                <c:pt idx="462">
                  <c:v>0.46388759830982468</c:v>
                </c:pt>
                <c:pt idx="463">
                  <c:v>0.46383423147852509</c:v>
                </c:pt>
                <c:pt idx="464">
                  <c:v>0.46378086384395828</c:v>
                </c:pt>
                <c:pt idx="465">
                  <c:v>0.46372749540531305</c:v>
                </c:pt>
                <c:pt idx="466">
                  <c:v>0.463674126161778</c:v>
                </c:pt>
                <c:pt idx="467">
                  <c:v>0.46362075611254122</c:v>
                </c:pt>
                <c:pt idx="468">
                  <c:v>0.46356738525679081</c:v>
                </c:pt>
                <c:pt idx="469">
                  <c:v>0.46351401359371419</c:v>
                </c:pt>
                <c:pt idx="470">
                  <c:v>0.46346064112249841</c:v>
                </c:pt>
                <c:pt idx="471">
                  <c:v>0.46340726784233066</c:v>
                </c:pt>
                <c:pt idx="472">
                  <c:v>0.46335389375239733</c:v>
                </c:pt>
                <c:pt idx="473">
                  <c:v>0.46330051885188478</c:v>
                </c:pt>
                <c:pt idx="474">
                  <c:v>0.46324714313997889</c:v>
                </c:pt>
                <c:pt idx="475">
                  <c:v>0.4631937666158652</c:v>
                </c:pt>
                <c:pt idx="476">
                  <c:v>0.46314038927872903</c:v>
                </c:pt>
                <c:pt idx="477">
                  <c:v>0.46308701112775535</c:v>
                </c:pt>
                <c:pt idx="478">
                  <c:v>0.46303363216212873</c:v>
                </c:pt>
                <c:pt idx="479">
                  <c:v>0.46298025238103357</c:v>
                </c:pt>
                <c:pt idx="480">
                  <c:v>0.4629268717836536</c:v>
                </c:pt>
                <c:pt idx="481">
                  <c:v>0.46287349036917269</c:v>
                </c:pt>
                <c:pt idx="482">
                  <c:v>0.46282010813677399</c:v>
                </c:pt>
                <c:pt idx="483">
                  <c:v>0.46276672508564071</c:v>
                </c:pt>
                <c:pt idx="484">
                  <c:v>0.46271334121495522</c:v>
                </c:pt>
                <c:pt idx="485">
                  <c:v>0.46265995652390002</c:v>
                </c:pt>
                <c:pt idx="486">
                  <c:v>0.46260657101165692</c:v>
                </c:pt>
                <c:pt idx="487">
                  <c:v>0.46255318467740786</c:v>
                </c:pt>
                <c:pt idx="488">
                  <c:v>0.46249979752033399</c:v>
                </c:pt>
                <c:pt idx="489">
                  <c:v>0.4624464095396163</c:v>
                </c:pt>
                <c:pt idx="490">
                  <c:v>0.46239302073443561</c:v>
                </c:pt>
                <c:pt idx="491">
                  <c:v>0.46233963110397219</c:v>
                </c:pt>
                <c:pt idx="492">
                  <c:v>0.46228624064740598</c:v>
                </c:pt>
                <c:pt idx="493">
                  <c:v>0.46223284936391684</c:v>
                </c:pt>
                <c:pt idx="494">
                  <c:v>0.46217945725268389</c:v>
                </c:pt>
                <c:pt idx="495">
                  <c:v>0.46212606431288655</c:v>
                </c:pt>
                <c:pt idx="496">
                  <c:v>0.46207267054370316</c:v>
                </c:pt>
                <c:pt idx="497">
                  <c:v>0.46201927594431225</c:v>
                </c:pt>
                <c:pt idx="498">
                  <c:v>0.46196588051389192</c:v>
                </c:pt>
                <c:pt idx="499">
                  <c:v>0.46191248425161974</c:v>
                </c:pt>
                <c:pt idx="500">
                  <c:v>0.46185908715667312</c:v>
                </c:pt>
                <c:pt idx="501">
                  <c:v>0.46180568922822912</c:v>
                </c:pt>
                <c:pt idx="502">
                  <c:v>0.46175229046546429</c:v>
                </c:pt>
                <c:pt idx="503">
                  <c:v>0.46169889086755539</c:v>
                </c:pt>
                <c:pt idx="504">
                  <c:v>0.4616454904336782</c:v>
                </c:pt>
                <c:pt idx="505">
                  <c:v>0.46159208916300837</c:v>
                </c:pt>
                <c:pt idx="506">
                  <c:v>0.46153868705472156</c:v>
                </c:pt>
                <c:pt idx="507">
                  <c:v>0.46148528410799261</c:v>
                </c:pt>
                <c:pt idx="508">
                  <c:v>0.46143188032199622</c:v>
                </c:pt>
                <c:pt idx="509">
                  <c:v>0.4613784756959069</c:v>
                </c:pt>
                <c:pt idx="510">
                  <c:v>0.46132507022889868</c:v>
                </c:pt>
                <c:pt idx="511">
                  <c:v>0.46127166392014524</c:v>
                </c:pt>
                <c:pt idx="512">
                  <c:v>0.46121825676881995</c:v>
                </c:pt>
                <c:pt idx="513">
                  <c:v>0.46116484877409586</c:v>
                </c:pt>
                <c:pt idx="514">
                  <c:v>0.46111143993514564</c:v>
                </c:pt>
                <c:pt idx="515">
                  <c:v>0.46105803025114178</c:v>
                </c:pt>
                <c:pt idx="516">
                  <c:v>0.46100461972125628</c:v>
                </c:pt>
                <c:pt idx="517">
                  <c:v>0.46095120834466097</c:v>
                </c:pt>
                <c:pt idx="518">
                  <c:v>0.46089779612052695</c:v>
                </c:pt>
                <c:pt idx="519">
                  <c:v>0.46084438304802533</c:v>
                </c:pt>
                <c:pt idx="520">
                  <c:v>0.46079096912632705</c:v>
                </c:pt>
                <c:pt idx="521">
                  <c:v>0.46073755435460234</c:v>
                </c:pt>
                <c:pt idx="522">
                  <c:v>0.46068413873202113</c:v>
                </c:pt>
                <c:pt idx="523">
                  <c:v>0.46063072225775314</c:v>
                </c:pt>
                <c:pt idx="524">
                  <c:v>0.46057730493096793</c:v>
                </c:pt>
                <c:pt idx="525">
                  <c:v>0.46052388675083439</c:v>
                </c:pt>
                <c:pt idx="526">
                  <c:v>0.46047046771652123</c:v>
                </c:pt>
                <c:pt idx="527">
                  <c:v>0.46041704782719661</c:v>
                </c:pt>
                <c:pt idx="528">
                  <c:v>0.46036362708202888</c:v>
                </c:pt>
                <c:pt idx="529">
                  <c:v>0.46031020548018559</c:v>
                </c:pt>
                <c:pt idx="530">
                  <c:v>0.46025678302083395</c:v>
                </c:pt>
                <c:pt idx="531">
                  <c:v>0.46020335970314091</c:v>
                </c:pt>
                <c:pt idx="532">
                  <c:v>0.46014993552627342</c:v>
                </c:pt>
                <c:pt idx="533">
                  <c:v>0.46009651048939754</c:v>
                </c:pt>
                <c:pt idx="534">
                  <c:v>0.46004308459167942</c:v>
                </c:pt>
                <c:pt idx="535">
                  <c:v>0.45998965783228463</c:v>
                </c:pt>
                <c:pt idx="536">
                  <c:v>0.45993623021037855</c:v>
                </c:pt>
                <c:pt idx="537">
                  <c:v>0.45988280172512602</c:v>
                </c:pt>
                <c:pt idx="538">
                  <c:v>0.45982937237569166</c:v>
                </c:pt>
                <c:pt idx="539">
                  <c:v>0.45977594216123996</c:v>
                </c:pt>
                <c:pt idx="540">
                  <c:v>0.45972251108093465</c:v>
                </c:pt>
                <c:pt idx="541">
                  <c:v>0.45966907913393945</c:v>
                </c:pt>
                <c:pt idx="542">
                  <c:v>0.45961564631941759</c:v>
                </c:pt>
                <c:pt idx="543">
                  <c:v>0.45956221263653202</c:v>
                </c:pt>
                <c:pt idx="544">
                  <c:v>0.45950877808444529</c:v>
                </c:pt>
                <c:pt idx="545">
                  <c:v>0.45945534266231969</c:v>
                </c:pt>
                <c:pt idx="546">
                  <c:v>0.45940190636931705</c:v>
                </c:pt>
                <c:pt idx="547">
                  <c:v>0.45934846920459887</c:v>
                </c:pt>
                <c:pt idx="548">
                  <c:v>0.45929503116732673</c:v>
                </c:pt>
                <c:pt idx="549">
                  <c:v>0.45924159225666111</c:v>
                </c:pt>
                <c:pt idx="550">
                  <c:v>0.45918815247176265</c:v>
                </c:pt>
                <c:pt idx="551">
                  <c:v>0.45913471181179172</c:v>
                </c:pt>
                <c:pt idx="552">
                  <c:v>0.45908127027590795</c:v>
                </c:pt>
                <c:pt idx="553">
                  <c:v>0.45902782786327084</c:v>
                </c:pt>
                <c:pt idx="554">
                  <c:v>0.4589743845730398</c:v>
                </c:pt>
                <c:pt idx="555">
                  <c:v>0.45892094040437348</c:v>
                </c:pt>
                <c:pt idx="556">
                  <c:v>0.45886749535643029</c:v>
                </c:pt>
                <c:pt idx="557">
                  <c:v>0.4588140494283684</c:v>
                </c:pt>
                <c:pt idx="558">
                  <c:v>0.45876060261934587</c:v>
                </c:pt>
                <c:pt idx="559">
                  <c:v>0.45870715492851982</c:v>
                </c:pt>
                <c:pt idx="560">
                  <c:v>0.45865370635504743</c:v>
                </c:pt>
                <c:pt idx="561">
                  <c:v>0.45860025689808548</c:v>
                </c:pt>
                <c:pt idx="562">
                  <c:v>0.45854680655679048</c:v>
                </c:pt>
                <c:pt idx="563">
                  <c:v>0.45849335533031826</c:v>
                </c:pt>
                <c:pt idx="564">
                  <c:v>0.45843990321782485</c:v>
                </c:pt>
                <c:pt idx="565">
                  <c:v>0.45838645021846541</c:v>
                </c:pt>
                <c:pt idx="566">
                  <c:v>0.45833299633139496</c:v>
                </c:pt>
                <c:pt idx="567">
                  <c:v>0.45827954155576833</c:v>
                </c:pt>
                <c:pt idx="568">
                  <c:v>0.45822608589073965</c:v>
                </c:pt>
                <c:pt idx="569">
                  <c:v>0.45817262933546316</c:v>
                </c:pt>
                <c:pt idx="570">
                  <c:v>0.45811917188909229</c:v>
                </c:pt>
                <c:pt idx="571">
                  <c:v>0.45806571355078063</c:v>
                </c:pt>
                <c:pt idx="572">
                  <c:v>0.45801225431968084</c:v>
                </c:pt>
                <c:pt idx="573">
                  <c:v>0.45795879419494545</c:v>
                </c:pt>
                <c:pt idx="574">
                  <c:v>0.45790533317572707</c:v>
                </c:pt>
                <c:pt idx="575">
                  <c:v>0.45785187126117749</c:v>
                </c:pt>
                <c:pt idx="576">
                  <c:v>0.45779840845044817</c:v>
                </c:pt>
                <c:pt idx="577">
                  <c:v>0.45774494474269034</c:v>
                </c:pt>
                <c:pt idx="578">
                  <c:v>0.45769148013705502</c:v>
                </c:pt>
                <c:pt idx="579">
                  <c:v>0.45763801463269255</c:v>
                </c:pt>
                <c:pt idx="580">
                  <c:v>0.45758454822875305</c:v>
                </c:pt>
                <c:pt idx="581">
                  <c:v>0.45753108092438649</c:v>
                </c:pt>
                <c:pt idx="582">
                  <c:v>0.45747761271874221</c:v>
                </c:pt>
                <c:pt idx="583">
                  <c:v>0.45742414361096961</c:v>
                </c:pt>
                <c:pt idx="584">
                  <c:v>0.45737067360021721</c:v>
                </c:pt>
                <c:pt idx="585">
                  <c:v>0.45731720268563342</c:v>
                </c:pt>
                <c:pt idx="586">
                  <c:v>0.4572637308663664</c:v>
                </c:pt>
                <c:pt idx="587">
                  <c:v>0.45721025814156385</c:v>
                </c:pt>
                <c:pt idx="588">
                  <c:v>0.45715678451037312</c:v>
                </c:pt>
                <c:pt idx="589">
                  <c:v>0.45710330997194121</c:v>
                </c:pt>
                <c:pt idx="590">
                  <c:v>0.45704983452541481</c:v>
                </c:pt>
                <c:pt idx="591">
                  <c:v>0.45699635816994039</c:v>
                </c:pt>
                <c:pt idx="592">
                  <c:v>0.45694288090466362</c:v>
                </c:pt>
                <c:pt idx="593">
                  <c:v>0.4568894027287303</c:v>
                </c:pt>
                <c:pt idx="594">
                  <c:v>0.45683592364128567</c:v>
                </c:pt>
                <c:pt idx="595">
                  <c:v>0.45678244364147452</c:v>
                </c:pt>
                <c:pt idx="596">
                  <c:v>0.45672896272844171</c:v>
                </c:pt>
                <c:pt idx="597">
                  <c:v>0.45667548090133109</c:v>
                </c:pt>
                <c:pt idx="598">
                  <c:v>0.45662199815928661</c:v>
                </c:pt>
                <c:pt idx="599">
                  <c:v>0.45656851450145197</c:v>
                </c:pt>
                <c:pt idx="600">
                  <c:v>0.45651502992697007</c:v>
                </c:pt>
                <c:pt idx="601">
                  <c:v>0.45646154443498388</c:v>
                </c:pt>
                <c:pt idx="602">
                  <c:v>0.45640805802463563</c:v>
                </c:pt>
                <c:pt idx="603">
                  <c:v>0.45635457069506769</c:v>
                </c:pt>
                <c:pt idx="604">
                  <c:v>0.45630108244542139</c:v>
                </c:pt>
                <c:pt idx="605">
                  <c:v>0.45624759327483849</c:v>
                </c:pt>
                <c:pt idx="606">
                  <c:v>0.45619410318245984</c:v>
                </c:pt>
                <c:pt idx="607">
                  <c:v>0.45614061216742602</c:v>
                </c:pt>
                <c:pt idx="608">
                  <c:v>0.45608712022887749</c:v>
                </c:pt>
                <c:pt idx="609">
                  <c:v>0.45603362736595421</c:v>
                </c:pt>
                <c:pt idx="610">
                  <c:v>0.45598013357779565</c:v>
                </c:pt>
                <c:pt idx="611">
                  <c:v>0.45592663886354118</c:v>
                </c:pt>
                <c:pt idx="612">
                  <c:v>0.45587314322232958</c:v>
                </c:pt>
                <c:pt idx="613">
                  <c:v>0.45581964665329938</c:v>
                </c:pt>
                <c:pt idx="614">
                  <c:v>0.45576614915558883</c:v>
                </c:pt>
                <c:pt idx="615">
                  <c:v>0.45571265072833572</c:v>
                </c:pt>
                <c:pt idx="616">
                  <c:v>0.45565915137067747</c:v>
                </c:pt>
                <c:pt idx="617">
                  <c:v>0.45560565108175122</c:v>
                </c:pt>
                <c:pt idx="618">
                  <c:v>0.4555521498606937</c:v>
                </c:pt>
                <c:pt idx="619">
                  <c:v>0.45549864770664134</c:v>
                </c:pt>
                <c:pt idx="620">
                  <c:v>0.45544514461873009</c:v>
                </c:pt>
                <c:pt idx="621">
                  <c:v>0.4553916405960956</c:v>
                </c:pt>
                <c:pt idx="622">
                  <c:v>0.45533813563787329</c:v>
                </c:pt>
                <c:pt idx="623">
                  <c:v>0.45528462974319811</c:v>
                </c:pt>
                <c:pt idx="624">
                  <c:v>0.45523112291120449</c:v>
                </c:pt>
                <c:pt idx="625">
                  <c:v>0.45517761514102689</c:v>
                </c:pt>
                <c:pt idx="626">
                  <c:v>0.45512410643179901</c:v>
                </c:pt>
                <c:pt idx="627">
                  <c:v>0.45507059678265438</c:v>
                </c:pt>
                <c:pt idx="628">
                  <c:v>0.45501708619272618</c:v>
                </c:pt>
                <c:pt idx="629">
                  <c:v>0.45496357466114723</c:v>
                </c:pt>
                <c:pt idx="630">
                  <c:v>0.45491006218705005</c:v>
                </c:pt>
                <c:pt idx="631">
                  <c:v>0.45485654876956649</c:v>
                </c:pt>
                <c:pt idx="632">
                  <c:v>0.45480303440782849</c:v>
                </c:pt>
                <c:pt idx="633">
                  <c:v>0.45474951910096734</c:v>
                </c:pt>
                <c:pt idx="634">
                  <c:v>0.45469600284811401</c:v>
                </c:pt>
                <c:pt idx="635">
                  <c:v>0.4546424856483991</c:v>
                </c:pt>
                <c:pt idx="636">
                  <c:v>0.4545889675009529</c:v>
                </c:pt>
                <c:pt idx="637">
                  <c:v>0.45453544840490534</c:v>
                </c:pt>
                <c:pt idx="638">
                  <c:v>0.45448192835938583</c:v>
                </c:pt>
                <c:pt idx="639">
                  <c:v>0.45442840736352369</c:v>
                </c:pt>
                <c:pt idx="640">
                  <c:v>0.45437488541644783</c:v>
                </c:pt>
                <c:pt idx="641">
                  <c:v>0.45432136251728644</c:v>
                </c:pt>
                <c:pt idx="642">
                  <c:v>0.45426783866516779</c:v>
                </c:pt>
                <c:pt idx="643">
                  <c:v>0.45421431385921957</c:v>
                </c:pt>
                <c:pt idx="644">
                  <c:v>0.45416078809856919</c:v>
                </c:pt>
                <c:pt idx="645">
                  <c:v>0.45410726138234359</c:v>
                </c:pt>
                <c:pt idx="646">
                  <c:v>0.45405373370966934</c:v>
                </c:pt>
                <c:pt idx="647">
                  <c:v>0.45400020507967287</c:v>
                </c:pt>
                <c:pt idx="648">
                  <c:v>0.45394667549147999</c:v>
                </c:pt>
                <c:pt idx="649">
                  <c:v>0.45389314494421629</c:v>
                </c:pt>
                <c:pt idx="650">
                  <c:v>0.45383961343700696</c:v>
                </c:pt>
                <c:pt idx="651">
                  <c:v>0.45378608096897671</c:v>
                </c:pt>
                <c:pt idx="652">
                  <c:v>0.45373254753925008</c:v>
                </c:pt>
                <c:pt idx="653">
                  <c:v>0.45367901314695114</c:v>
                </c:pt>
                <c:pt idx="654">
                  <c:v>0.45362547779120355</c:v>
                </c:pt>
                <c:pt idx="655">
                  <c:v>0.45357194147113067</c:v>
                </c:pt>
                <c:pt idx="656">
                  <c:v>0.45351840418585565</c:v>
                </c:pt>
                <c:pt idx="657">
                  <c:v>0.45346486593450075</c:v>
                </c:pt>
                <c:pt idx="658">
                  <c:v>0.45341132671618861</c:v>
                </c:pt>
                <c:pt idx="659">
                  <c:v>0.45335778653004088</c:v>
                </c:pt>
                <c:pt idx="660">
                  <c:v>0.45330424537517916</c:v>
                </c:pt>
                <c:pt idx="661">
                  <c:v>0.45325070325072464</c:v>
                </c:pt>
                <c:pt idx="662">
                  <c:v>0.45319716015579803</c:v>
                </c:pt>
                <c:pt idx="663">
                  <c:v>0.45314361608951947</c:v>
                </c:pt>
                <c:pt idx="664">
                  <c:v>0.45309007105100957</c:v>
                </c:pt>
                <c:pt idx="665">
                  <c:v>0.45303652503938757</c:v>
                </c:pt>
                <c:pt idx="666">
                  <c:v>0.45298297805377291</c:v>
                </c:pt>
                <c:pt idx="667">
                  <c:v>0.45292943009328451</c:v>
                </c:pt>
                <c:pt idx="668">
                  <c:v>0.45287588115704103</c:v>
                </c:pt>
                <c:pt idx="669">
                  <c:v>0.45282233124416055</c:v>
                </c:pt>
                <c:pt idx="670">
                  <c:v>0.45276878035376089</c:v>
                </c:pt>
                <c:pt idx="671">
                  <c:v>0.4527152284849596</c:v>
                </c:pt>
                <c:pt idx="672">
                  <c:v>0.45266167563687359</c:v>
                </c:pt>
                <c:pt idx="673">
                  <c:v>0.45260812180861981</c:v>
                </c:pt>
                <c:pt idx="674">
                  <c:v>0.45255456699931451</c:v>
                </c:pt>
                <c:pt idx="675">
                  <c:v>0.45250101120807351</c:v>
                </c:pt>
                <c:pt idx="676">
                  <c:v>0.45244745443401252</c:v>
                </c:pt>
                <c:pt idx="677">
                  <c:v>0.45239389667624691</c:v>
                </c:pt>
                <c:pt idx="678">
                  <c:v>0.45234033793389139</c:v>
                </c:pt>
                <c:pt idx="679">
                  <c:v>0.4522867782060605</c:v>
                </c:pt>
                <c:pt idx="680">
                  <c:v>0.45223321749186818</c:v>
                </c:pt>
                <c:pt idx="681">
                  <c:v>0.4521796557904284</c:v>
                </c:pt>
                <c:pt idx="682">
                  <c:v>0.4521260931008545</c:v>
                </c:pt>
                <c:pt idx="683">
                  <c:v>0.45207252942225928</c:v>
                </c:pt>
                <c:pt idx="684">
                  <c:v>0.45201896475375558</c:v>
                </c:pt>
                <c:pt idx="685">
                  <c:v>0.45196539909445554</c:v>
                </c:pt>
                <c:pt idx="686">
                  <c:v>0.45191183244347105</c:v>
                </c:pt>
                <c:pt idx="687">
                  <c:v>0.4518582647999137</c:v>
                </c:pt>
                <c:pt idx="688">
                  <c:v>0.45180469616289454</c:v>
                </c:pt>
                <c:pt idx="689">
                  <c:v>0.45175112653152422</c:v>
                </c:pt>
                <c:pt idx="690">
                  <c:v>0.45169755590491328</c:v>
                </c:pt>
                <c:pt idx="691">
                  <c:v>0.45164398428217156</c:v>
                </c:pt>
                <c:pt idx="692">
                  <c:v>0.45159041166240882</c:v>
                </c:pt>
                <c:pt idx="693">
                  <c:v>0.45153683804473432</c:v>
                </c:pt>
                <c:pt idx="694">
                  <c:v>0.45148326342825668</c:v>
                </c:pt>
                <c:pt idx="695">
                  <c:v>0.45142968781208476</c:v>
                </c:pt>
                <c:pt idx="696">
                  <c:v>0.45137611119532656</c:v>
                </c:pt>
                <c:pt idx="697">
                  <c:v>0.45132253357708974</c:v>
                </c:pt>
                <c:pt idx="698">
                  <c:v>0.45126895495648167</c:v>
                </c:pt>
                <c:pt idx="699">
                  <c:v>0.45121537533260941</c:v>
                </c:pt>
                <c:pt idx="700">
                  <c:v>0.45116179470457968</c:v>
                </c:pt>
                <c:pt idx="701">
                  <c:v>0.45110821307149834</c:v>
                </c:pt>
                <c:pt idx="702">
                  <c:v>0.45105463043247168</c:v>
                </c:pt>
                <c:pt idx="703">
                  <c:v>0.45100104678660502</c:v>
                </c:pt>
                <c:pt idx="704">
                  <c:v>0.4509474621330033</c:v>
                </c:pt>
                <c:pt idx="705">
                  <c:v>0.4508938764707715</c:v>
                </c:pt>
                <c:pt idx="706">
                  <c:v>0.45084028979901375</c:v>
                </c:pt>
                <c:pt idx="707">
                  <c:v>0.45078670211683414</c:v>
                </c:pt>
                <c:pt idx="708">
                  <c:v>0.45073311342333622</c:v>
                </c:pt>
                <c:pt idx="709">
                  <c:v>0.45067952371762321</c:v>
                </c:pt>
                <c:pt idx="710">
                  <c:v>0.45062593299879794</c:v>
                </c:pt>
                <c:pt idx="711">
                  <c:v>0.45057234126596291</c:v>
                </c:pt>
                <c:pt idx="712">
                  <c:v>0.45051874851822005</c:v>
                </c:pt>
                <c:pt idx="713">
                  <c:v>0.45046515475467114</c:v>
                </c:pt>
                <c:pt idx="714">
                  <c:v>0.4504115599744174</c:v>
                </c:pt>
                <c:pt idx="715">
                  <c:v>0.45035796417655988</c:v>
                </c:pt>
                <c:pt idx="716">
                  <c:v>0.45030436736019902</c:v>
                </c:pt>
                <c:pt idx="717">
                  <c:v>0.4502507695244351</c:v>
                </c:pt>
                <c:pt idx="718">
                  <c:v>0.45019717066836784</c:v>
                </c:pt>
                <c:pt idx="719">
                  <c:v>0.45014357079109663</c:v>
                </c:pt>
                <c:pt idx="720">
                  <c:v>0.4500899698917204</c:v>
                </c:pt>
                <c:pt idx="721">
                  <c:v>0.45003636796933782</c:v>
                </c:pt>
                <c:pt idx="722">
                  <c:v>0.44998276502304724</c:v>
                </c:pt>
                <c:pt idx="723">
                  <c:v>0.44992916105194652</c:v>
                </c:pt>
                <c:pt idx="724">
                  <c:v>0.44987555605513313</c:v>
                </c:pt>
                <c:pt idx="725">
                  <c:v>0.44982195003170405</c:v>
                </c:pt>
                <c:pt idx="726">
                  <c:v>0.44976834298075619</c:v>
                </c:pt>
                <c:pt idx="727">
                  <c:v>0.44971473490138564</c:v>
                </c:pt>
                <c:pt idx="728">
                  <c:v>0.44966112579268858</c:v>
                </c:pt>
                <c:pt idx="729">
                  <c:v>0.44960751565376045</c:v>
                </c:pt>
                <c:pt idx="730">
                  <c:v>0.44955390448369642</c:v>
                </c:pt>
                <c:pt idx="731">
                  <c:v>0.44950029228159138</c:v>
                </c:pt>
                <c:pt idx="732">
                  <c:v>0.44944667904653962</c:v>
                </c:pt>
                <c:pt idx="733">
                  <c:v>0.44939306477763519</c:v>
                </c:pt>
                <c:pt idx="734">
                  <c:v>0.44933944947397181</c:v>
                </c:pt>
                <c:pt idx="735">
                  <c:v>0.4492858331346426</c:v>
                </c:pt>
                <c:pt idx="736">
                  <c:v>0.44923221575874056</c:v>
                </c:pt>
                <c:pt idx="737">
                  <c:v>0.44917859734535809</c:v>
                </c:pt>
                <c:pt idx="738">
                  <c:v>0.44912497789358724</c:v>
                </c:pt>
                <c:pt idx="739">
                  <c:v>0.44907135740251991</c:v>
                </c:pt>
                <c:pt idx="740">
                  <c:v>0.44901773587124721</c:v>
                </c:pt>
                <c:pt idx="741">
                  <c:v>0.44896411329886016</c:v>
                </c:pt>
                <c:pt idx="742">
                  <c:v>0.44891048968444919</c:v>
                </c:pt>
                <c:pt idx="743">
                  <c:v>0.44885686502710459</c:v>
                </c:pt>
                <c:pt idx="744">
                  <c:v>0.44880323932591604</c:v>
                </c:pt>
                <c:pt idx="745">
                  <c:v>0.44874961257997287</c:v>
                </c:pt>
                <c:pt idx="746">
                  <c:v>0.44869598478836414</c:v>
                </c:pt>
                <c:pt idx="747">
                  <c:v>0.44864235595017854</c:v>
                </c:pt>
                <c:pt idx="748">
                  <c:v>0.44858872606450401</c:v>
                </c:pt>
                <c:pt idx="749">
                  <c:v>0.44853509513042861</c:v>
                </c:pt>
                <c:pt idx="750">
                  <c:v>0.44848146314703974</c:v>
                </c:pt>
                <c:pt idx="751">
                  <c:v>0.44842783011342441</c:v>
                </c:pt>
                <c:pt idx="752">
                  <c:v>0.44837419602866913</c:v>
                </c:pt>
                <c:pt idx="753">
                  <c:v>0.44832056089186029</c:v>
                </c:pt>
                <c:pt idx="754">
                  <c:v>0.4482669247020839</c:v>
                </c:pt>
                <c:pt idx="755">
                  <c:v>0.44821328745842498</c:v>
                </c:pt>
                <c:pt idx="756">
                  <c:v>0.44815964915996903</c:v>
                </c:pt>
                <c:pt idx="757">
                  <c:v>0.44810600980580068</c:v>
                </c:pt>
                <c:pt idx="758">
                  <c:v>0.44805236939500404</c:v>
                </c:pt>
                <c:pt idx="759">
                  <c:v>0.44799872792666318</c:v>
                </c:pt>
                <c:pt idx="760">
                  <c:v>0.4479450853998615</c:v>
                </c:pt>
                <c:pt idx="761">
                  <c:v>0.44789144181368223</c:v>
                </c:pt>
                <c:pt idx="762">
                  <c:v>0.44783779716720801</c:v>
                </c:pt>
                <c:pt idx="763">
                  <c:v>0.44778415145952122</c:v>
                </c:pt>
                <c:pt idx="764">
                  <c:v>0.44773050468970388</c:v>
                </c:pt>
                <c:pt idx="765">
                  <c:v>0.44767685685683734</c:v>
                </c:pt>
                <c:pt idx="766">
                  <c:v>0.44762320796000282</c:v>
                </c:pt>
                <c:pt idx="767">
                  <c:v>0.44756955799828119</c:v>
                </c:pt>
                <c:pt idx="768">
                  <c:v>0.44751590697075266</c:v>
                </c:pt>
                <c:pt idx="769">
                  <c:v>0.44746225487649727</c:v>
                </c:pt>
                <c:pt idx="770">
                  <c:v>0.44740860171459457</c:v>
                </c:pt>
                <c:pt idx="771">
                  <c:v>0.4473549474841238</c:v>
                </c:pt>
                <c:pt idx="772">
                  <c:v>0.4473012921841637</c:v>
                </c:pt>
                <c:pt idx="773">
                  <c:v>0.44724763581379273</c:v>
                </c:pt>
                <c:pt idx="774">
                  <c:v>0.44719397837208869</c:v>
                </c:pt>
                <c:pt idx="775">
                  <c:v>0.4471403198581293</c:v>
                </c:pt>
                <c:pt idx="776">
                  <c:v>0.4470866602709917</c:v>
                </c:pt>
                <c:pt idx="777">
                  <c:v>0.44703299960975268</c:v>
                </c:pt>
                <c:pt idx="778">
                  <c:v>0.44697933787348881</c:v>
                </c:pt>
                <c:pt idx="779">
                  <c:v>0.44692567506127578</c:v>
                </c:pt>
                <c:pt idx="780">
                  <c:v>0.44687201117218939</c:v>
                </c:pt>
                <c:pt idx="781">
                  <c:v>0.44681834620530497</c:v>
                </c:pt>
                <c:pt idx="782">
                  <c:v>0.44676468015969706</c:v>
                </c:pt>
                <c:pt idx="783">
                  <c:v>0.44671101303444027</c:v>
                </c:pt>
                <c:pt idx="784">
                  <c:v>0.44665734482860853</c:v>
                </c:pt>
                <c:pt idx="785">
                  <c:v>0.44660367554127539</c:v>
                </c:pt>
                <c:pt idx="786">
                  <c:v>0.44655000517151416</c:v>
                </c:pt>
                <c:pt idx="787">
                  <c:v>0.44649633371839775</c:v>
                </c:pt>
                <c:pt idx="788">
                  <c:v>0.44644266118099835</c:v>
                </c:pt>
                <c:pt idx="789">
                  <c:v>0.44638898755838796</c:v>
                </c:pt>
                <c:pt idx="790">
                  <c:v>0.4463353128496384</c:v>
                </c:pt>
                <c:pt idx="791">
                  <c:v>0.44628163705382068</c:v>
                </c:pt>
                <c:pt idx="792">
                  <c:v>0.44622796017000571</c:v>
                </c:pt>
                <c:pt idx="793">
                  <c:v>0.44617428219726396</c:v>
                </c:pt>
                <c:pt idx="794">
                  <c:v>0.44612060313466539</c:v>
                </c:pt>
                <c:pt idx="795">
                  <c:v>0.44606692298127948</c:v>
                </c:pt>
                <c:pt idx="796">
                  <c:v>0.44601324173617551</c:v>
                </c:pt>
                <c:pt idx="797">
                  <c:v>0.44595955939842241</c:v>
                </c:pt>
                <c:pt idx="798">
                  <c:v>0.44590587596708836</c:v>
                </c:pt>
                <c:pt idx="799">
                  <c:v>0.44585219144124139</c:v>
                </c:pt>
                <c:pt idx="800">
                  <c:v>0.44579850581994929</c:v>
                </c:pt>
                <c:pt idx="801">
                  <c:v>0.44574481910227909</c:v>
                </c:pt>
                <c:pt idx="802">
                  <c:v>0.44569113128729759</c:v>
                </c:pt>
                <c:pt idx="803">
                  <c:v>0.44563744237407116</c:v>
                </c:pt>
                <c:pt idx="804">
                  <c:v>0.44558375236166575</c:v>
                </c:pt>
                <c:pt idx="805">
                  <c:v>0.44553006124914707</c:v>
                </c:pt>
                <c:pt idx="806">
                  <c:v>0.44547636903558008</c:v>
                </c:pt>
                <c:pt idx="807">
                  <c:v>0.44542267572002969</c:v>
                </c:pt>
                <c:pt idx="808">
                  <c:v>0.44536898130156011</c:v>
                </c:pt>
                <c:pt idx="809">
                  <c:v>0.4453152857792354</c:v>
                </c:pt>
                <c:pt idx="810">
                  <c:v>0.44526158915211905</c:v>
                </c:pt>
                <c:pt idx="811">
                  <c:v>0.4452078914192743</c:v>
                </c:pt>
                <c:pt idx="812">
                  <c:v>0.4451541925797638</c:v>
                </c:pt>
                <c:pt idx="813">
                  <c:v>0.44510049263264984</c:v>
                </c:pt>
                <c:pt idx="814">
                  <c:v>0.44504679157699428</c:v>
                </c:pt>
                <c:pt idx="815">
                  <c:v>0.44499308941185889</c:v>
                </c:pt>
                <c:pt idx="816">
                  <c:v>0.44493938613630446</c:v>
                </c:pt>
                <c:pt idx="817">
                  <c:v>0.44488568174939175</c:v>
                </c:pt>
                <c:pt idx="818">
                  <c:v>0.44483197625018123</c:v>
                </c:pt>
                <c:pt idx="819">
                  <c:v>0.44477826963773254</c:v>
                </c:pt>
                <c:pt idx="820">
                  <c:v>0.44472456191110538</c:v>
                </c:pt>
                <c:pt idx="821">
                  <c:v>0.44467085306935866</c:v>
                </c:pt>
                <c:pt idx="822">
                  <c:v>0.44461714311155109</c:v>
                </c:pt>
                <c:pt idx="823">
                  <c:v>0.44456343203674076</c:v>
                </c:pt>
                <c:pt idx="824">
                  <c:v>0.44450971984398574</c:v>
                </c:pt>
                <c:pt idx="825">
                  <c:v>0.44445600653234324</c:v>
                </c:pt>
                <c:pt idx="826">
                  <c:v>0.4444022921008704</c:v>
                </c:pt>
                <c:pt idx="827">
                  <c:v>0.4443485765486237</c:v>
                </c:pt>
                <c:pt idx="828">
                  <c:v>0.4442948598746595</c:v>
                </c:pt>
                <c:pt idx="829">
                  <c:v>0.44424114207803334</c:v>
                </c:pt>
                <c:pt idx="830">
                  <c:v>0.44418742315780074</c:v>
                </c:pt>
                <c:pt idx="831">
                  <c:v>0.44413370311301675</c:v>
                </c:pt>
                <c:pt idx="832">
                  <c:v>0.44407998194273574</c:v>
                </c:pt>
                <c:pt idx="833">
                  <c:v>0.44402625964601183</c:v>
                </c:pt>
                <c:pt idx="834">
                  <c:v>0.44397253622189881</c:v>
                </c:pt>
                <c:pt idx="835">
                  <c:v>0.44391881166944996</c:v>
                </c:pt>
                <c:pt idx="836">
                  <c:v>0.44386508598771818</c:v>
                </c:pt>
                <c:pt idx="837">
                  <c:v>0.44381135917575593</c:v>
                </c:pt>
                <c:pt idx="838">
                  <c:v>0.44375763123261525</c:v>
                </c:pt>
                <c:pt idx="839">
                  <c:v>0.44370390215734778</c:v>
                </c:pt>
                <c:pt idx="840">
                  <c:v>0.4436501719490048</c:v>
                </c:pt>
                <c:pt idx="841">
                  <c:v>0.44359644060663705</c:v>
                </c:pt>
                <c:pt idx="842">
                  <c:v>0.44354270812929508</c:v>
                </c:pt>
                <c:pt idx="843">
                  <c:v>0.44348897451602876</c:v>
                </c:pt>
                <c:pt idx="844">
                  <c:v>0.44343523976588783</c:v>
                </c:pt>
                <c:pt idx="845">
                  <c:v>0.44338150387792125</c:v>
                </c:pt>
                <c:pt idx="846">
                  <c:v>0.44332776685117781</c:v>
                </c:pt>
                <c:pt idx="847">
                  <c:v>0.44327402868470583</c:v>
                </c:pt>
                <c:pt idx="848">
                  <c:v>0.4432202893775532</c:v>
                </c:pt>
                <c:pt idx="849">
                  <c:v>0.4431665489287675</c:v>
                </c:pt>
                <c:pt idx="850">
                  <c:v>0.44311280733739572</c:v>
                </c:pt>
                <c:pt idx="851">
                  <c:v>0.44305906460248468</c:v>
                </c:pt>
                <c:pt idx="852">
                  <c:v>0.44300532072308024</c:v>
                </c:pt>
                <c:pt idx="853">
                  <c:v>0.44295157569822857</c:v>
                </c:pt>
                <c:pt idx="854">
                  <c:v>0.4428978295269751</c:v>
                </c:pt>
                <c:pt idx="855">
                  <c:v>0.44284408220836463</c:v>
                </c:pt>
                <c:pt idx="856">
                  <c:v>0.44279033374144172</c:v>
                </c:pt>
                <c:pt idx="857">
                  <c:v>0.44273658412525063</c:v>
                </c:pt>
                <c:pt idx="858">
                  <c:v>0.44268283335883507</c:v>
                </c:pt>
                <c:pt idx="859">
                  <c:v>0.4426290814412383</c:v>
                </c:pt>
                <c:pt idx="860">
                  <c:v>0.44257532837150315</c:v>
                </c:pt>
                <c:pt idx="861">
                  <c:v>0.44252157414867227</c:v>
                </c:pt>
                <c:pt idx="862">
                  <c:v>0.44246781877178748</c:v>
                </c:pt>
                <c:pt idx="863">
                  <c:v>0.44241406223989055</c:v>
                </c:pt>
                <c:pt idx="864">
                  <c:v>0.44236030455202269</c:v>
                </c:pt>
                <c:pt idx="865">
                  <c:v>0.44230654570722455</c:v>
                </c:pt>
                <c:pt idx="866">
                  <c:v>0.44225278570453669</c:v>
                </c:pt>
                <c:pt idx="867">
                  <c:v>0.44219902454299892</c:v>
                </c:pt>
                <c:pt idx="868">
                  <c:v>0.44214526222165079</c:v>
                </c:pt>
                <c:pt idx="869">
                  <c:v>0.4420914987395313</c:v>
                </c:pt>
                <c:pt idx="870">
                  <c:v>0.44203773409567942</c:v>
                </c:pt>
                <c:pt idx="871">
                  <c:v>0.441983968289133</c:v>
                </c:pt>
                <c:pt idx="872">
                  <c:v>0.44193020131893013</c:v>
                </c:pt>
                <c:pt idx="873">
                  <c:v>0.44187643318410824</c:v>
                </c:pt>
                <c:pt idx="874">
                  <c:v>0.44182266388370411</c:v>
                </c:pt>
                <c:pt idx="875">
                  <c:v>0.4417688934167544</c:v>
                </c:pt>
                <c:pt idx="876">
                  <c:v>0.44171512178229522</c:v>
                </c:pt>
                <c:pt idx="877">
                  <c:v>0.44166134897936227</c:v>
                </c:pt>
                <c:pt idx="878">
                  <c:v>0.44160757500699088</c:v>
                </c:pt>
                <c:pt idx="879">
                  <c:v>0.44155379986421583</c:v>
                </c:pt>
                <c:pt idx="880">
                  <c:v>0.44150002355007156</c:v>
                </c:pt>
                <c:pt idx="881">
                  <c:v>0.44144624606359206</c:v>
                </c:pt>
                <c:pt idx="882">
                  <c:v>0.44139246740381111</c:v>
                </c:pt>
                <c:pt idx="883">
                  <c:v>0.44133868756976163</c:v>
                </c:pt>
                <c:pt idx="884">
                  <c:v>0.44128490656047636</c:v>
                </c:pt>
                <c:pt idx="885">
                  <c:v>0.44123112437498757</c:v>
                </c:pt>
                <c:pt idx="886">
                  <c:v>0.44117734101232736</c:v>
                </c:pt>
                <c:pt idx="887">
                  <c:v>0.4411235564715269</c:v>
                </c:pt>
                <c:pt idx="888">
                  <c:v>0.4410697707516173</c:v>
                </c:pt>
                <c:pt idx="889">
                  <c:v>0.4410159838516291</c:v>
                </c:pt>
                <c:pt idx="890">
                  <c:v>0.44096219577059259</c:v>
                </c:pt>
                <c:pt idx="891">
                  <c:v>0.44090840650753726</c:v>
                </c:pt>
                <c:pt idx="892">
                  <c:v>0.44085461606149279</c:v>
                </c:pt>
                <c:pt idx="893">
                  <c:v>0.44080082443148766</c:v>
                </c:pt>
                <c:pt idx="894">
                  <c:v>0.44074703161655043</c:v>
                </c:pt>
                <c:pt idx="895">
                  <c:v>0.44069323761570917</c:v>
                </c:pt>
                <c:pt idx="896">
                  <c:v>0.44063944242799125</c:v>
                </c:pt>
                <c:pt idx="897">
                  <c:v>0.44058564605242423</c:v>
                </c:pt>
                <c:pt idx="898">
                  <c:v>0.44053184848803439</c:v>
                </c:pt>
                <c:pt idx="899">
                  <c:v>0.4404780497338483</c:v>
                </c:pt>
                <c:pt idx="900">
                  <c:v>0.44042424978889166</c:v>
                </c:pt>
                <c:pt idx="901">
                  <c:v>0.44037044865219005</c:v>
                </c:pt>
                <c:pt idx="902">
                  <c:v>0.44031664632276818</c:v>
                </c:pt>
                <c:pt idx="903">
                  <c:v>0.44026284279965094</c:v>
                </c:pt>
                <c:pt idx="904">
                  <c:v>0.44020903808186218</c:v>
                </c:pt>
                <c:pt idx="905">
                  <c:v>0.44015523216842567</c:v>
                </c:pt>
                <c:pt idx="906">
                  <c:v>0.4401014250583648</c:v>
                </c:pt>
                <c:pt idx="907">
                  <c:v>0.44004761675070214</c:v>
                </c:pt>
                <c:pt idx="908">
                  <c:v>0.4399938072444603</c:v>
                </c:pt>
                <c:pt idx="909">
                  <c:v>0.43993999653866123</c:v>
                </c:pt>
                <c:pt idx="910">
                  <c:v>0.43988618463232615</c:v>
                </c:pt>
                <c:pt idx="911">
                  <c:v>0.43983237152447657</c:v>
                </c:pt>
                <c:pt idx="912">
                  <c:v>0.439778557214133</c:v>
                </c:pt>
                <c:pt idx="913">
                  <c:v>0.43972474170031545</c:v>
                </c:pt>
                <c:pt idx="914">
                  <c:v>0.43967092498204391</c:v>
                </c:pt>
                <c:pt idx="915">
                  <c:v>0.43961710705833762</c:v>
                </c:pt>
                <c:pt idx="916">
                  <c:v>0.43717272266890206</c:v>
                </c:pt>
                <c:pt idx="917">
                  <c:v>0.43590953978605185</c:v>
                </c:pt>
                <c:pt idx="918">
                  <c:v>0.4346478804466784</c:v>
                </c:pt>
                <c:pt idx="919">
                  <c:v>0.43338771476507054</c:v>
                </c:pt>
                <c:pt idx="920">
                  <c:v>0.43212901287832162</c:v>
                </c:pt>
                <c:pt idx="921">
                  <c:v>0.43087174494184</c:v>
                </c:pt>
                <c:pt idx="922">
                  <c:v>0.42961588112483229</c:v>
                </c:pt>
                <c:pt idx="923">
                  <c:v>0.4283613916057572</c:v>
                </c:pt>
                <c:pt idx="924">
                  <c:v>0.42710824656774909</c:v>
                </c:pt>
                <c:pt idx="925">
                  <c:v>0.42585641619400944</c:v>
                </c:pt>
                <c:pt idx="926">
                  <c:v>0.4246058706631608</c:v>
                </c:pt>
                <c:pt idx="927">
                  <c:v>0.42335658014456512</c:v>
                </c:pt>
                <c:pt idx="928">
                  <c:v>0.42210851479360384</c:v>
                </c:pt>
                <c:pt idx="929">
                  <c:v>0.4208616447469124</c:v>
                </c:pt>
                <c:pt idx="930">
                  <c:v>0.41961594011757475</c:v>
                </c:pt>
                <c:pt idx="931">
                  <c:v>0.41837137099026966</c:v>
                </c:pt>
                <c:pt idx="932">
                  <c:v>0.41712790741636663</c:v>
                </c:pt>
                <c:pt idx="933">
                  <c:v>0.4158855194089745</c:v>
                </c:pt>
                <c:pt idx="934">
                  <c:v>0.41464417693793182</c:v>
                </c:pt>
                <c:pt idx="935">
                  <c:v>0.41340384992474372</c:v>
                </c:pt>
                <c:pt idx="936">
                  <c:v>0.41216450823745815</c:v>
                </c:pt>
                <c:pt idx="937">
                  <c:v>0.41060928346762005</c:v>
                </c:pt>
                <c:pt idx="938">
                  <c:v>0.40859775077140109</c:v>
                </c:pt>
                <c:pt idx="939">
                  <c:v>0.40659353139183002</c:v>
                </c:pt>
                <c:pt idx="940">
                  <c:v>0.40459657183502074</c:v>
                </c:pt>
                <c:pt idx="941">
                  <c:v>0.40260681918132912</c:v>
                </c:pt>
                <c:pt idx="942">
                  <c:v>0.40062422107724499</c:v>
                </c:pt>
                <c:pt idx="943">
                  <c:v>0.39864872572742405</c:v>
                </c:pt>
                <c:pt idx="944">
                  <c:v>0.39668028188685855</c:v>
                </c:pt>
                <c:pt idx="945">
                  <c:v>0.39471883885318321</c:v>
                </c:pt>
                <c:pt idx="946">
                  <c:v>0.39276434645911362</c:v>
                </c:pt>
                <c:pt idx="947">
                  <c:v>0.39081675506501473</c:v>
                </c:pt>
                <c:pt idx="948">
                  <c:v>0.38887601555159557</c:v>
                </c:pt>
                <c:pt idx="949">
                  <c:v>0.38694207931273039</c:v>
                </c:pt>
                <c:pt idx="950">
                  <c:v>0.38501489824839868</c:v>
                </c:pt>
                <c:pt idx="951">
                  <c:v>0.3830944247577488</c:v>
                </c:pt>
                <c:pt idx="952">
                  <c:v>0.38118061173227474</c:v>
                </c:pt>
                <c:pt idx="953">
                  <c:v>0.37927341254911145</c:v>
                </c:pt>
                <c:pt idx="954">
                  <c:v>0.37737278106443878</c:v>
                </c:pt>
                <c:pt idx="955">
                  <c:v>0.37547867160699933</c:v>
                </c:pt>
                <c:pt idx="956">
                  <c:v>0.3735910389717213</c:v>
                </c:pt>
                <c:pt idx="957">
                  <c:v>0.37170983841344946</c:v>
                </c:pt>
                <c:pt idx="958">
                  <c:v>0.36983502564077858</c:v>
                </c:pt>
                <c:pt idx="959">
                  <c:v>0.36796655680998913</c:v>
                </c:pt>
                <c:pt idx="960">
                  <c:v>0.36610438851908278</c:v>
                </c:pt>
                <c:pt idx="961">
                  <c:v>0.3642484778019151</c:v>
                </c:pt>
                <c:pt idx="962">
                  <c:v>0.36239878212242471</c:v>
                </c:pt>
                <c:pt idx="963">
                  <c:v>0.36055525936895666</c:v>
                </c:pt>
                <c:pt idx="964">
                  <c:v>0.35871786784867665</c:v>
                </c:pt>
                <c:pt idx="965">
                  <c:v>0.35688656628207754</c:v>
                </c:pt>
                <c:pt idx="966">
                  <c:v>0.35506131379757327</c:v>
                </c:pt>
                <c:pt idx="967">
                  <c:v>0.35324206992617907</c:v>
                </c:pt>
                <c:pt idx="968">
                  <c:v>0.35142879459627846</c:v>
                </c:pt>
                <c:pt idx="969">
                  <c:v>0.3496214481284739</c:v>
                </c:pt>
                <c:pt idx="970">
                  <c:v>0.34781999123051688</c:v>
                </c:pt>
                <c:pt idx="971">
                  <c:v>0.34602438499232224</c:v>
                </c:pt>
                <c:pt idx="972">
                  <c:v>0.34423459088105829</c:v>
                </c:pt>
                <c:pt idx="973">
                  <c:v>0.3424505707363158</c:v>
                </c:pt>
                <c:pt idx="974">
                  <c:v>0.34067228676535305</c:v>
                </c:pt>
                <c:pt idx="975">
                  <c:v>0.33889970153841509</c:v>
                </c:pt>
                <c:pt idx="976">
                  <c:v>0.33713277798412578</c:v>
                </c:pt>
                <c:pt idx="977">
                  <c:v>0.33537147938495171</c:v>
                </c:pt>
                <c:pt idx="978">
                  <c:v>0.33361576937273818</c:v>
                </c:pt>
                <c:pt idx="979">
                  <c:v>0.33186561192431102</c:v>
                </c:pt>
                <c:pt idx="980">
                  <c:v>0.33012097135714963</c:v>
                </c:pt>
                <c:pt idx="981">
                  <c:v>0.3283818123251242</c:v>
                </c:pt>
                <c:pt idx="982">
                  <c:v>0.32664809981429965</c:v>
                </c:pt>
                <c:pt idx="983">
                  <c:v>0.32491979913880309</c:v>
                </c:pt>
                <c:pt idx="984">
                  <c:v>0.32319687593675411</c:v>
                </c:pt>
                <c:pt idx="985">
                  <c:v>0.32147929616625759</c:v>
                </c:pt>
                <c:pt idx="986">
                  <c:v>0.31976702610145641</c:v>
                </c:pt>
                <c:pt idx="987">
                  <c:v>0.31806003232864394</c:v>
                </c:pt>
                <c:pt idx="988">
                  <c:v>0.31635828174243558</c:v>
                </c:pt>
                <c:pt idx="989">
                  <c:v>0.314661741541997</c:v>
                </c:pt>
                <c:pt idx="990">
                  <c:v>0.31297037922732884</c:v>
                </c:pt>
                <c:pt idx="991">
                  <c:v>0.31128416259560704</c:v>
                </c:pt>
                <c:pt idx="992">
                  <c:v>0.30960305973757818</c:v>
                </c:pt>
                <c:pt idx="993">
                  <c:v>0.30792703903400609</c:v>
                </c:pt>
                <c:pt idx="994">
                  <c:v>0.30625606915217363</c:v>
                </c:pt>
                <c:pt idx="995">
                  <c:v>0.30459011904243377</c:v>
                </c:pt>
                <c:pt idx="996">
                  <c:v>0.30292915793481295</c:v>
                </c:pt>
                <c:pt idx="997">
                  <c:v>0.30127315533566201</c:v>
                </c:pt>
                <c:pt idx="998">
                  <c:v>0.29962208102435883</c:v>
                </c:pt>
                <c:pt idx="999">
                  <c:v>0.2979759050500555</c:v>
                </c:pt>
                <c:pt idx="1000">
                  <c:v>0.29633459772847598</c:v>
                </c:pt>
                <c:pt idx="1001">
                  <c:v>0.29469812963875697</c:v>
                </c:pt>
                <c:pt idx="1002">
                  <c:v>0.29306647162033667</c:v>
                </c:pt>
                <c:pt idx="1003">
                  <c:v>0.29143959476988651</c:v>
                </c:pt>
                <c:pt idx="1004">
                  <c:v>0.28981747043828743</c:v>
                </c:pt>
                <c:pt idx="1005">
                  <c:v>0.2882000702276496</c:v>
                </c:pt>
                <c:pt idx="1006">
                  <c:v>0.28658736598837314</c:v>
                </c:pt>
                <c:pt idx="1007">
                  <c:v>0.28497932981625262</c:v>
                </c:pt>
                <c:pt idx="1008">
                  <c:v>0.28337593404961975</c:v>
                </c:pt>
                <c:pt idx="1009">
                  <c:v>0.28177715126652875</c:v>
                </c:pt>
                <c:pt idx="1010">
                  <c:v>0.28018295428197959</c:v>
                </c:pt>
                <c:pt idx="1011">
                  <c:v>0.27859331614518057</c:v>
                </c:pt>
                <c:pt idx="1012">
                  <c:v>0.2770082101368489</c:v>
                </c:pt>
                <c:pt idx="1013">
                  <c:v>0.27542760976654901</c:v>
                </c:pt>
                <c:pt idx="1014">
                  <c:v>0.2738514887700671</c:v>
                </c:pt>
                <c:pt idx="1015">
                  <c:v>0.27227982110682247</c:v>
                </c:pt>
                <c:pt idx="1016">
                  <c:v>0.27071258095731399</c:v>
                </c:pt>
                <c:pt idx="1017">
                  <c:v>0.26914974272060205</c:v>
                </c:pt>
                <c:pt idx="1018">
                  <c:v>0.26759128101182389</c:v>
                </c:pt>
                <c:pt idx="1019">
                  <c:v>0.26603717065974386</c:v>
                </c:pt>
                <c:pt idx="1020">
                  <c:v>0.26448738670433575</c:v>
                </c:pt>
                <c:pt idx="1021">
                  <c:v>0.26294190439439868</c:v>
                </c:pt>
                <c:pt idx="1022">
                  <c:v>0.26140069918520453</c:v>
                </c:pt>
                <c:pt idx="1023">
                  <c:v>0.25986374673617674</c:v>
                </c:pt>
                <c:pt idx="1024">
                  <c:v>0.25833102290860072</c:v>
                </c:pt>
                <c:pt idx="1025">
                  <c:v>0.25680250376336405</c:v>
                </c:pt>
                <c:pt idx="1026">
                  <c:v>0.25527816555872662</c:v>
                </c:pt>
                <c:pt idx="1027">
                  <c:v>0.25375798474812122</c:v>
                </c:pt>
                <c:pt idx="1028">
                  <c:v>0.25224193797798133</c:v>
                </c:pt>
                <c:pt idx="1029">
                  <c:v>0.25073000208559887</c:v>
                </c:pt>
                <c:pt idx="1030">
                  <c:v>0.24922215409700885</c:v>
                </c:pt>
                <c:pt idx="1031">
                  <c:v>0.2477183712249024</c:v>
                </c:pt>
                <c:pt idx="1032">
                  <c:v>0.24621863086656559</c:v>
                </c:pt>
                <c:pt idx="1033">
                  <c:v>0.24472291060184631</c:v>
                </c:pt>
                <c:pt idx="1034">
                  <c:v>0.24323118819114548</c:v>
                </c:pt>
                <c:pt idx="1035">
                  <c:v>0.24174344157343564</c:v>
                </c:pt>
                <c:pt idx="1036">
                  <c:v>0.24025964886430368</c:v>
                </c:pt>
                <c:pt idx="1037">
                  <c:v>0.23877978835401781</c:v>
                </c:pt>
                <c:pt idx="1038">
                  <c:v>0.23730383850562067</c:v>
                </c:pt>
                <c:pt idx="1039">
                  <c:v>0.2358317779530448</c:v>
                </c:pt>
                <c:pt idx="1040">
                  <c:v>0.23436358549925207</c:v>
                </c:pt>
                <c:pt idx="1041">
                  <c:v>0.23289924011439639</c:v>
                </c:pt>
                <c:pt idx="1042">
                  <c:v>0.23143872093400869</c:v>
                </c:pt>
                <c:pt idx="1043">
                  <c:v>0.22998200725720516</c:v>
                </c:pt>
                <c:pt idx="1044">
                  <c:v>0.22852907854491578</c:v>
                </c:pt>
                <c:pt idx="1045">
                  <c:v>0.22707991441813608</c:v>
                </c:pt>
                <c:pt idx="1046">
                  <c:v>0.2256344946561992</c:v>
                </c:pt>
                <c:pt idx="1047">
                  <c:v>0.22419279919506832</c:v>
                </c:pt>
                <c:pt idx="1048">
                  <c:v>0.22275480812565107</c:v>
                </c:pt>
                <c:pt idx="1049">
                  <c:v>0.22132050169213163</c:v>
                </c:pt>
                <c:pt idx="1050">
                  <c:v>0.21988986029032484</c:v>
                </c:pt>
                <c:pt idx="1051">
                  <c:v>0.21846286446604812</c:v>
                </c:pt>
                <c:pt idx="1052">
                  <c:v>0.21703949491351349</c:v>
                </c:pt>
                <c:pt idx="1053">
                  <c:v>0.21561973247373664</c:v>
                </c:pt>
                <c:pt idx="1054">
                  <c:v>0.21420355813296607</c:v>
                </c:pt>
                <c:pt idx="1055">
                  <c:v>0.2127909530211293</c:v>
                </c:pt>
                <c:pt idx="1056">
                  <c:v>0.21138189841029659</c:v>
                </c:pt>
                <c:pt idx="1057">
                  <c:v>0.20997637571316252</c:v>
                </c:pt>
                <c:pt idx="1058">
                  <c:v>0.20857436648154368</c:v>
                </c:pt>
                <c:pt idx="1059">
                  <c:v>0.20717585240489364</c:v>
                </c:pt>
                <c:pt idx="1060">
                  <c:v>0.20578081530883474</c:v>
                </c:pt>
                <c:pt idx="1061">
                  <c:v>0.20438923715370413</c:v>
                </c:pt>
                <c:pt idx="1062">
                  <c:v>0.20300110003311761</c:v>
                </c:pt>
                <c:pt idx="1063">
                  <c:v>0.20161638617254704</c:v>
                </c:pt>
                <c:pt idx="1064">
                  <c:v>0.20023507792791426</c:v>
                </c:pt>
                <c:pt idx="1065">
                  <c:v>0.19885715778419813</c:v>
                </c:pt>
                <c:pt idx="1066">
                  <c:v>0.19748260835405781</c:v>
                </c:pt>
                <c:pt idx="1067">
                  <c:v>0.19611141237646904</c:v>
                </c:pt>
                <c:pt idx="1068">
                  <c:v>0.19474355271537361</c:v>
                </c:pt>
                <c:pt idx="1069">
                  <c:v>0.19337901235834462</c:v>
                </c:pt>
                <c:pt idx="1070">
                  <c:v>0.19201777441526224</c:v>
                </c:pt>
                <c:pt idx="1071">
                  <c:v>0.1906598221170043</c:v>
                </c:pt>
                <c:pt idx="1072">
                  <c:v>0.18930513881414834</c:v>
                </c:pt>
                <c:pt idx="1073">
                  <c:v>0.1879537079756867</c:v>
                </c:pt>
                <c:pt idx="1074">
                  <c:v>0.18660551318775329</c:v>
                </c:pt>
                <c:pt idx="1075">
                  <c:v>0.18526053815236135</c:v>
                </c:pt>
                <c:pt idx="1076">
                  <c:v>0.18391876668615434</c:v>
                </c:pt>
                <c:pt idx="1077">
                  <c:v>0.18258018271916576</c:v>
                </c:pt>
                <c:pt idx="1078">
                  <c:v>0.1812447702935914</c:v>
                </c:pt>
                <c:pt idx="1079">
                  <c:v>0.1799125135625711</c:v>
                </c:pt>
                <c:pt idx="1080">
                  <c:v>0.17858339678898061</c:v>
                </c:pt>
                <c:pt idx="1081">
                  <c:v>0.17725740434423443</c:v>
                </c:pt>
                <c:pt idx="1082">
                  <c:v>0.17593452070709631</c:v>
                </c:pt>
                <c:pt idx="1083">
                  <c:v>0.17461473046250076</c:v>
                </c:pt>
                <c:pt idx="1084">
                  <c:v>0.17329801830038191</c:v>
                </c:pt>
                <c:pt idx="1085">
                  <c:v>0.17198436901451186</c:v>
                </c:pt>
                <c:pt idx="1086">
                  <c:v>0.17067376750134713</c:v>
                </c:pt>
                <c:pt idx="1087">
                  <c:v>0.16936619875888242</c:v>
                </c:pt>
                <c:pt idx="1088">
                  <c:v>0.16806164788551256</c:v>
                </c:pt>
                <c:pt idx="1089">
                  <c:v>0.16676010007890124</c:v>
                </c:pt>
                <c:pt idx="1090">
                  <c:v>0.1654615406348566</c:v>
                </c:pt>
                <c:pt idx="1091">
                  <c:v>0.16416595494621347</c:v>
                </c:pt>
                <c:pt idx="1092">
                  <c:v>0.16287332850172198</c:v>
                </c:pt>
                <c:pt idx="1093">
                  <c:v>0.16158364688494101</c:v>
                </c:pt>
                <c:pt idx="1094">
                  <c:v>0.16029689577313802</c:v>
                </c:pt>
                <c:pt idx="1095">
                  <c:v>0.15901306093619325</c:v>
                </c:pt>
                <c:pt idx="1096">
                  <c:v>0.15773212823550872</c:v>
                </c:pt>
                <c:pt idx="1097">
                  <c:v>0.15645408362292118</c:v>
                </c:pt>
                <c:pt idx="1098">
                  <c:v>0.15517891313961943</c:v>
                </c:pt>
                <c:pt idx="1099">
                  <c:v>0.153906602915064</c:v>
                </c:pt>
                <c:pt idx="1100">
                  <c:v>0.15263713916591065</c:v>
                </c:pt>
                <c:pt idx="1101">
                  <c:v>0.15137050819493561</c:v>
                </c:pt>
                <c:pt idx="1102">
                  <c:v>0.15010669638996343</c:v>
                </c:pt>
                <c:pt idx="1103">
                  <c:v>0.14884569022279548</c:v>
                </c:pt>
                <c:pt idx="1104">
                  <c:v>0.14758747624814014</c:v>
                </c:pt>
                <c:pt idx="1105">
                  <c:v>0.14633204110254314</c:v>
                </c:pt>
                <c:pt idx="1106">
                  <c:v>0.14507937150331773</c:v>
                </c:pt>
                <c:pt idx="1107">
                  <c:v>0.1438294542474744</c:v>
                </c:pt>
                <c:pt idx="1108">
                  <c:v>0.14258227621064948</c:v>
                </c:pt>
                <c:pt idx="1109">
                  <c:v>0.1413378243460312</c:v>
                </c:pt>
                <c:pt idx="1110">
                  <c:v>0.1400960856832843</c:v>
                </c:pt>
                <c:pt idx="1111">
                  <c:v>0.1388570473274707</c:v>
                </c:pt>
                <c:pt idx="1112">
                  <c:v>0.13762069645796701</c:v>
                </c:pt>
                <c:pt idx="1113">
                  <c:v>0.13638702032737676</c:v>
                </c:pt>
                <c:pt idx="1114">
                  <c:v>0.135156006260438</c:v>
                </c:pt>
                <c:pt idx="1115">
                  <c:v>0.13392764165292492</c:v>
                </c:pt>
                <c:pt idx="1116">
                  <c:v>0.13270191397054198</c:v>
                </c:pt>
                <c:pt idx="1117">
                  <c:v>0.13147881074781087</c:v>
                </c:pt>
                <c:pt idx="1118">
                  <c:v>0.13025831958694853</c:v>
                </c:pt>
                <c:pt idx="1119">
                  <c:v>0.12904042815673589</c:v>
                </c:pt>
                <c:pt idx="1120">
                  <c:v>0.12782512419137568</c:v>
                </c:pt>
                <c:pt idx="1121">
                  <c:v>0.12661239548933892</c:v>
                </c:pt>
                <c:pt idx="1122">
                  <c:v>0.12540222991219882</c:v>
                </c:pt>
                <c:pt idx="1123">
                  <c:v>0.12419461538345002</c:v>
                </c:pt>
                <c:pt idx="1124">
                  <c:v>0.12298953988731377</c:v>
                </c:pt>
                <c:pt idx="1125">
                  <c:v>0.12178699146752563</c:v>
                </c:pt>
                <c:pt idx="1126">
                  <c:v>0.12058695822610681</c:v>
                </c:pt>
                <c:pt idx="1127">
                  <c:v>0.1193894283221144</c:v>
                </c:pt>
                <c:pt idx="1128">
                  <c:v>0.11819438997037209</c:v>
                </c:pt>
                <c:pt idx="1129">
                  <c:v>0.11700183144017855</c:v>
                </c:pt>
                <c:pt idx="1130">
                  <c:v>0.11581174105399084</c:v>
                </c:pt>
                <c:pt idx="1131">
                  <c:v>0.11462410718608199</c:v>
                </c:pt>
                <c:pt idx="1132">
                  <c:v>0.11343891826117171</c:v>
                </c:pt>
                <c:pt idx="1133">
                  <c:v>0.11225616275302563</c:v>
                </c:pt>
                <c:pt idx="1134">
                  <c:v>0.11107582918302258</c:v>
                </c:pt>
                <c:pt idx="1135">
                  <c:v>0.10989790611868841</c:v>
                </c:pt>
                <c:pt idx="1136">
                  <c:v>0.10872238217219081</c:v>
                </c:pt>
                <c:pt idx="1137">
                  <c:v>0.10754924599879608</c:v>
                </c:pt>
                <c:pt idx="1138">
                  <c:v>0.10637848629528202</c:v>
                </c:pt>
                <c:pt idx="1139">
                  <c:v>0.10521009179830522</c:v>
                </c:pt>
                <c:pt idx="1140">
                  <c:v>0.10404405128272004</c:v>
                </c:pt>
                <c:pt idx="1141">
                  <c:v>0.1028803535598439</c:v>
                </c:pt>
                <c:pt idx="1142">
                  <c:v>0.10171898747566721</c:v>
                </c:pt>
                <c:pt idx="1143">
                  <c:v>0.10055994190900142</c:v>
                </c:pt>
                <c:pt idx="1144">
                  <c:v>9.9403205769565128E-2</c:v>
                </c:pt>
                <c:pt idx="1145">
                  <c:v>9.8248767995997063E-2</c:v>
                </c:pt>
                <c:pt idx="1146">
                  <c:v>9.7096617553797518E-2</c:v>
                </c:pt>
                <c:pt idx="1147">
                  <c:v>9.5946743433188597E-2</c:v>
                </c:pt>
                <c:pt idx="1148">
                  <c:v>9.4799134646889022E-2</c:v>
                </c:pt>
                <c:pt idx="1149">
                  <c:v>9.3653780227797037E-2</c:v>
                </c:pt>
                <c:pt idx="1150">
                  <c:v>9.2510669226574097E-2</c:v>
                </c:pt>
                <c:pt idx="1151">
                  <c:v>9.1369790709123613E-2</c:v>
                </c:pt>
                <c:pt idx="1152">
                  <c:v>9.0231133753953294E-2</c:v>
                </c:pt>
                <c:pt idx="1153">
                  <c:v>8.9094687449418467E-2</c:v>
                </c:pt>
                <c:pt idx="1154">
                  <c:v>8.7960440890828995E-2</c:v>
                </c:pt>
                <c:pt idx="1155">
                  <c:v>8.6828383177418242E-2</c:v>
                </c:pt>
                <c:pt idx="1156">
                  <c:v>8.5698503409156537E-2</c:v>
                </c:pt>
                <c:pt idx="1157">
                  <c:v>8.4570790683400079E-2</c:v>
                </c:pt>
                <c:pt idx="1158">
                  <c:v>8.3445234091362772E-2</c:v>
                </c:pt>
                <c:pt idx="1159">
                  <c:v>8.2321822714394796E-2</c:v>
                </c:pt>
                <c:pt idx="1160">
                  <c:v>8.120054562005552E-2</c:v>
                </c:pt>
                <c:pt idx="1161">
                  <c:v>8.0081391857959164E-2</c:v>
                </c:pt>
                <c:pt idx="1162">
                  <c:v>7.8964350455380999E-2</c:v>
                </c:pt>
                <c:pt idx="1163">
                  <c:v>7.7849410412598657E-2</c:v>
                </c:pt>
                <c:pt idx="1164">
                  <c:v>7.6736560697948999E-2</c:v>
                </c:pt>
                <c:pt idx="1165">
                  <c:v>7.5625790242576485E-2</c:v>
                </c:pt>
                <c:pt idx="1166">
                  <c:v>7.4517087934844628E-2</c:v>
                </c:pt>
                <c:pt idx="1167">
                  <c:v>7.3410442614384258E-2</c:v>
                </c:pt>
                <c:pt idx="1168">
                  <c:v>7.2305843065743128E-2</c:v>
                </c:pt>
                <c:pt idx="1169">
                  <c:v>7.1203278011603074E-2</c:v>
                </c:pt>
                <c:pt idx="1170">
                  <c:v>7.0102736105526725E-2</c:v>
                </c:pt>
                <c:pt idx="1171">
                  <c:v>6.9004205924187281E-2</c:v>
                </c:pt>
                <c:pt idx="1172">
                  <c:v>6.7907675959035477E-2</c:v>
                </c:pt>
                <c:pt idx="1173">
                  <c:v>6.6813134607350833E-2</c:v>
                </c:pt>
                <c:pt idx="1174">
                  <c:v>6.5720570162615344E-2</c:v>
                </c:pt>
                <c:pt idx="1175">
                  <c:v>6.462997080414716E-2</c:v>
                </c:pt>
                <c:pt idx="1176">
                  <c:v>6.3541324585917575E-2</c:v>
                </c:pt>
                <c:pt idx="1177">
                  <c:v>6.2454619424471357E-2</c:v>
                </c:pt>
                <c:pt idx="1178">
                  <c:v>6.1369843085857627E-2</c:v>
                </c:pt>
                <c:pt idx="1179">
                  <c:v>6.0286983171468585E-2</c:v>
                </c:pt>
                <c:pt idx="1180">
                  <c:v>5.9206027102670152E-2</c:v>
                </c:pt>
                <c:pt idx="1181">
                  <c:v>5.8126962104095042E-2</c:v>
                </c:pt>
                <c:pt idx="1182">
                  <c:v>5.70497751854517E-2</c:v>
                </c:pt>
                <c:pt idx="1183">
                  <c:v>5.5974453121681943E-2</c:v>
                </c:pt>
                <c:pt idx="1184">
                  <c:v>5.4900982431281949E-2</c:v>
                </c:pt>
                <c:pt idx="1185">
                  <c:v>5.3829349352571249E-2</c:v>
                </c:pt>
                <c:pt idx="1186">
                  <c:v>5.2759539817670315E-2</c:v>
                </c:pt>
                <c:pt idx="1187">
                  <c:v>5.1691539423906981E-2</c:v>
                </c:pt>
                <c:pt idx="1188">
                  <c:v>5.0625333402339247E-2</c:v>
                </c:pt>
                <c:pt idx="1189">
                  <c:v>4.956090658303091E-2</c:v>
                </c:pt>
                <c:pt idx="1190">
                  <c:v>4.8498243356663473E-2</c:v>
                </c:pt>
                <c:pt idx="1191">
                  <c:v>4.7437327632006296E-2</c:v>
                </c:pt>
                <c:pt idx="1192">
                  <c:v>4.6378142788689479E-2</c:v>
                </c:pt>
                <c:pt idx="1193">
                  <c:v>4.5320671624636613E-2</c:v>
                </c:pt>
                <c:pt idx="1194">
                  <c:v>4.4264896297410712E-2</c:v>
                </c:pt>
                <c:pt idx="1195">
                  <c:v>4.3210798258598526E-2</c:v>
                </c:pt>
                <c:pt idx="1196">
                  <c:v>4.2158358180211415E-2</c:v>
                </c:pt>
                <c:pt idx="1197">
                  <c:v>4.1107555871900535E-2</c:v>
                </c:pt>
                <c:pt idx="1198">
                  <c:v>4.0058370187565667E-2</c:v>
                </c:pt>
                <c:pt idx="1199">
                  <c:v>3.901077891967674E-2</c:v>
                </c:pt>
                <c:pt idx="1200">
                  <c:v>3.7964758679304836E-2</c:v>
                </c:pt>
                <c:pt idx="1201">
                  <c:v>3.692028475946936E-2</c:v>
                </c:pt>
                <c:pt idx="1202">
                  <c:v>3.5877330978924753E-2</c:v>
                </c:pt>
                <c:pt idx="1203">
                  <c:v>3.483586950291543E-2</c:v>
                </c:pt>
                <c:pt idx="1204">
                  <c:v>3.3795870636686931E-2</c:v>
                </c:pt>
                <c:pt idx="1205">
                  <c:v>3.2757302586607008E-2</c:v>
                </c:pt>
                <c:pt idx="1206">
                  <c:v>3.1720131182588172E-2</c:v>
                </c:pt>
                <c:pt idx="1207">
                  <c:v>3.0684319554008448E-2</c:v>
                </c:pt>
                <c:pt idx="1208">
                  <c:v>2.9649827749432749E-2</c:v>
                </c:pt>
                <c:pt idx="1209">
                  <c:v>2.8616612287983345E-2</c:v>
                </c:pt>
                <c:pt idx="1210">
                  <c:v>2.7584625627024656E-2</c:v>
                </c:pt>
                <c:pt idx="1211">
                  <c:v>2.6553815526648646E-2</c:v>
                </c:pt>
                <c:pt idx="1212">
                  <c:v>2.5524124285911939E-2</c:v>
                </c:pt>
                <c:pt idx="1213">
                  <c:v>2.4495487818366118E-2</c:v>
                </c:pt>
                <c:pt idx="1214">
                  <c:v>2.3467834524393383E-2</c:v>
                </c:pt>
                <c:pt idx="1215">
                  <c:v>2.2441083904113802E-2</c:v>
                </c:pt>
                <c:pt idx="1216">
                  <c:v>2.1415144835543305E-2</c:v>
                </c:pt>
                <c:pt idx="1217">
                  <c:v>2.0389913415792871E-2</c:v>
                </c:pt>
                <c:pt idx="1218">
                  <c:v>1.9365270224614151E-2</c:v>
                </c:pt>
                <c:pt idx="1219">
                  <c:v>1.8341076813564838E-2</c:v>
                </c:pt>
                <c:pt idx="1220">
                  <c:v>1.7317171140885934E-2</c:v>
                </c:pt>
                <c:pt idx="1221">
                  <c:v>1.6293361546096116E-2</c:v>
                </c:pt>
                <c:pt idx="1222">
                  <c:v>1.5269418662558921E-2</c:v>
                </c:pt>
                <c:pt idx="1223">
                  <c:v>1.424506435422019E-2</c:v>
                </c:pt>
                <c:pt idx="1224">
                  <c:v>1.3219956249997208E-2</c:v>
                </c:pt>
                <c:pt idx="1225">
                  <c:v>1.2193665577397398E-2</c:v>
                </c:pt>
                <c:pt idx="1226">
                  <c:v>1.116564445402041E-2</c:v>
                </c:pt>
                <c:pt idx="1227">
                  <c:v>1.0135175935308357E-2</c:v>
                </c:pt>
                <c:pt idx="1228">
                  <c:v>9.1012945136060112E-3</c:v>
                </c:pt>
                <c:pt idx="1229">
                  <c:v>8.0626530300521512E-3</c:v>
                </c:pt>
                <c:pt idx="1230">
                  <c:v>7.0172852796062503E-3</c:v>
                </c:pt>
                <c:pt idx="1231">
                  <c:v>5.9621462025444029E-3</c:v>
                </c:pt>
                <c:pt idx="1232">
                  <c:v>4.8921158995822948E-3</c:v>
                </c:pt>
                <c:pt idx="1233">
                  <c:v>3.7974618977381115E-3</c:v>
                </c:pt>
                <c:pt idx="1234">
                  <c:v>2.6554190522585313E-3</c:v>
                </c:pt>
                <c:pt idx="1235">
                  <c:v>1.3814819745196173E-3</c:v>
                </c:pt>
                <c:pt idx="123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999904"/>
        <c:axId val="263001080"/>
      </c:scatterChart>
      <c:valAx>
        <c:axId val="262999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01080"/>
        <c:crosses val="autoZero"/>
        <c:crossBetween val="midCat"/>
      </c:valAx>
      <c:valAx>
        <c:axId val="26300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 Flow Rate (kg/s)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999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Oxidizer</a:t>
            </a:r>
            <a:r>
              <a:rPr lang="en-US" baseline="0"/>
              <a:t> Mass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Dynamics!$A$18:$A$1254</c:f>
              <c:numCache>
                <c:formatCode>General</c:formatCode>
                <c:ptCount val="1237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</c:numCache>
            </c:numRef>
          </c:xVal>
          <c:yVal>
            <c:numRef>
              <c:f>Dynamics!$C$18:$C$1254</c:f>
              <c:numCache>
                <c:formatCode>General</c:formatCode>
                <c:ptCount val="1237"/>
                <c:pt idx="0">
                  <c:v>5.443114913227677</c:v>
                </c:pt>
                <c:pt idx="1">
                  <c:v>5.4346294737001326</c:v>
                </c:pt>
                <c:pt idx="2">
                  <c:v>5.4261675885700962</c:v>
                </c:pt>
                <c:pt idx="3">
                  <c:v>5.4177290804375096</c:v>
                </c:pt>
                <c:pt idx="4">
                  <c:v>5.4093068388128485</c:v>
                </c:pt>
                <c:pt idx="5">
                  <c:v>5.4009008194414969</c:v>
                </c:pt>
                <c:pt idx="6">
                  <c:v>5.3925130074405807</c:v>
                </c:pt>
                <c:pt idx="7">
                  <c:v>5.3841433006317274</c:v>
                </c:pt>
                <c:pt idx="8">
                  <c:v>5.3757910091342627</c:v>
                </c:pt>
                <c:pt idx="9">
                  <c:v>5.3674560559527116</c:v>
                </c:pt>
                <c:pt idx="10">
                  <c:v>5.3591385341634918</c:v>
                </c:pt>
                <c:pt idx="11">
                  <c:v>5.3508383593869144</c:v>
                </c:pt>
                <c:pt idx="12">
                  <c:v>5.3425553995152386</c:v>
                </c:pt>
                <c:pt idx="13">
                  <c:v>5.3342895745290395</c:v>
                </c:pt>
                <c:pt idx="14">
                  <c:v>5.3260408187769492</c:v>
                </c:pt>
                <c:pt idx="15">
                  <c:v>5.3178090525106745</c:v>
                </c:pt>
                <c:pt idx="16">
                  <c:v>5.3095941927562738</c:v>
                </c:pt>
                <c:pt idx="17">
                  <c:v>5.3013961613594134</c:v>
                </c:pt>
                <c:pt idx="18">
                  <c:v>5.293214881864948</c:v>
                </c:pt>
                <c:pt idx="19">
                  <c:v>5.2850502772489012</c:v>
                </c:pt>
                <c:pt idx="20">
                  <c:v>5.2769022707963495</c:v>
                </c:pt>
                <c:pt idx="21">
                  <c:v>5.2687707867253488</c:v>
                </c:pt>
                <c:pt idx="22">
                  <c:v>5.2606557499312165</c:v>
                </c:pt>
                <c:pt idx="23">
                  <c:v>5.2525570858057797</c:v>
                </c:pt>
                <c:pt idx="24">
                  <c:v>5.2444747203009134</c:v>
                </c:pt>
                <c:pt idx="25">
                  <c:v>5.2364085799703251</c:v>
                </c:pt>
                <c:pt idx="26">
                  <c:v>5.2283585919441196</c:v>
                </c:pt>
                <c:pt idx="27">
                  <c:v>5.2203246839097499</c:v>
                </c:pt>
                <c:pt idx="28">
                  <c:v>5.2123067841114548</c:v>
                </c:pt>
                <c:pt idx="29">
                  <c:v>5.2043048213479715</c:v>
                </c:pt>
                <c:pt idx="30">
                  <c:v>5.196318724965324</c:v>
                </c:pt>
                <c:pt idx="31">
                  <c:v>5.1883484248501945</c:v>
                </c:pt>
                <c:pt idx="32">
                  <c:v>5.1803938514247196</c:v>
                </c:pt>
                <c:pt idx="33">
                  <c:v>5.1724549356412108</c:v>
                </c:pt>
                <c:pt idx="34">
                  <c:v>5.1645316089765876</c:v>
                </c:pt>
                <c:pt idx="35">
                  <c:v>5.1566238034269212</c:v>
                </c:pt>
                <c:pt idx="36">
                  <c:v>5.1487314515021412</c:v>
                </c:pt>
                <c:pt idx="37">
                  <c:v>5.1408544862207997</c:v>
                </c:pt>
                <c:pt idx="38">
                  <c:v>5.1329928411048762</c:v>
                </c:pt>
                <c:pt idx="39">
                  <c:v>5.125146450174654</c:v>
                </c:pt>
                <c:pt idx="40">
                  <c:v>5.1173152479436634</c:v>
                </c:pt>
                <c:pt idx="41">
                  <c:v>5.1094991694136924</c:v>
                </c:pt>
                <c:pt idx="42">
                  <c:v>5.1016981500698559</c:v>
                </c:pt>
                <c:pt idx="43">
                  <c:v>5.0939121258757281</c:v>
                </c:pt>
                <c:pt idx="44">
                  <c:v>5.0861410332685351</c:v>
                </c:pt>
                <c:pt idx="45">
                  <c:v>5.0783848091544099</c:v>
                </c:pt>
                <c:pt idx="46">
                  <c:v>5.0706433909037045</c:v>
                </c:pt>
                <c:pt idx="47">
                  <c:v>5.0629167163463595</c:v>
                </c:pt>
                <c:pt idx="48">
                  <c:v>5.0552047237673348</c:v>
                </c:pt>
                <c:pt idx="49">
                  <c:v>5.0475073519020937</c:v>
                </c:pt>
                <c:pt idx="50">
                  <c:v>5.0398245399321429</c:v>
                </c:pt>
                <c:pt idx="51">
                  <c:v>5.0321562274806304</c:v>
                </c:pt>
                <c:pt idx="52">
                  <c:v>5.0245023546079937</c:v>
                </c:pt>
                <c:pt idx="53">
                  <c:v>5.0168628618076649</c:v>
                </c:pt>
                <c:pt idx="54">
                  <c:v>5.0092376900018269</c:v>
                </c:pt>
                <c:pt idx="55">
                  <c:v>5.0016267805372188</c:v>
                </c:pt>
                <c:pt idx="56">
                  <c:v>4.994030075180997</c:v>
                </c:pt>
                <c:pt idx="57">
                  <c:v>4.9864475161166446</c:v>
                </c:pt>
                <c:pt idx="58">
                  <c:v>4.9788790459399301</c:v>
                </c:pt>
                <c:pt idx="59">
                  <c:v>4.9713246076549158</c:v>
                </c:pt>
                <c:pt idx="60">
                  <c:v>4.9637841446700124</c:v>
                </c:pt>
                <c:pt idx="61">
                  <c:v>4.9562576007940846</c:v>
                </c:pt>
                <c:pt idx="62">
                  <c:v>4.9487449202326017</c:v>
                </c:pt>
                <c:pt idx="63">
                  <c:v>4.9412460475838325</c:v>
                </c:pt>
                <c:pt idx="64">
                  <c:v>4.9337609278350882</c:v>
                </c:pt>
                <c:pt idx="65">
                  <c:v>4.9262895063590113</c:v>
                </c:pt>
                <c:pt idx="66">
                  <c:v>4.9188317289099048</c:v>
                </c:pt>
                <c:pt idx="67">
                  <c:v>4.9113875416201083</c:v>
                </c:pt>
                <c:pt idx="68">
                  <c:v>4.9039568909964162</c:v>
                </c:pt>
                <c:pt idx="69">
                  <c:v>4.8965397239165362</c:v>
                </c:pt>
                <c:pt idx="70">
                  <c:v>4.8891359876255933</c:v>
                </c:pt>
                <c:pt idx="71">
                  <c:v>4.8817456297326736</c:v>
                </c:pt>
                <c:pt idx="72">
                  <c:v>4.8743685982074068</c:v>
                </c:pt>
                <c:pt idx="73">
                  <c:v>4.8670048413765912</c:v>
                </c:pt>
                <c:pt idx="74">
                  <c:v>4.8596543079208567</c:v>
                </c:pt>
                <c:pt idx="75">
                  <c:v>4.8523169468713681</c:v>
                </c:pt>
                <c:pt idx="76">
                  <c:v>4.8449927076065658</c:v>
                </c:pt>
                <c:pt idx="77">
                  <c:v>4.8376815398489441</c:v>
                </c:pt>
                <c:pt idx="78">
                  <c:v>4.8303833936618679</c:v>
                </c:pt>
                <c:pt idx="79">
                  <c:v>4.8230982194464262</c:v>
                </c:pt>
                <c:pt idx="80">
                  <c:v>4.8158259679383217</c:v>
                </c:pt>
                <c:pt idx="81">
                  <c:v>4.8085665902047934</c:v>
                </c:pt>
                <c:pt idx="82">
                  <c:v>4.801320037641581</c:v>
                </c:pt>
                <c:pt idx="83">
                  <c:v>4.7940862619699178</c:v>
                </c:pt>
                <c:pt idx="84">
                  <c:v>4.7868652152335622</c:v>
                </c:pt>
                <c:pt idx="85">
                  <c:v>4.7796568497958596</c:v>
                </c:pt>
                <c:pt idx="86">
                  <c:v>4.7724611183368424</c:v>
                </c:pt>
                <c:pt idx="87">
                  <c:v>4.7652779738503561</c:v>
                </c:pt>
                <c:pt idx="88">
                  <c:v>4.7581073696412277</c:v>
                </c:pt>
                <c:pt idx="89">
                  <c:v>4.7509492593224545</c:v>
                </c:pt>
                <c:pt idx="90">
                  <c:v>4.7438035968124366</c:v>
                </c:pt>
                <c:pt idx="91">
                  <c:v>4.7366703363322307</c:v>
                </c:pt>
                <c:pt idx="92">
                  <c:v>4.7295494324028393</c:v>
                </c:pt>
                <c:pt idx="93">
                  <c:v>4.722440839842533</c:v>
                </c:pt>
                <c:pt idx="94">
                  <c:v>4.7153445137641965</c:v>
                </c:pt>
                <c:pt idx="95">
                  <c:v>4.7082604095727074</c:v>
                </c:pt>
                <c:pt idx="96">
                  <c:v>4.7011884829623467</c:v>
                </c:pt>
                <c:pt idx="97">
                  <c:v>4.6941286899142343</c:v>
                </c:pt>
                <c:pt idx="98">
                  <c:v>4.6870809866937932</c:v>
                </c:pt>
                <c:pt idx="99">
                  <c:v>4.6800453298482454</c:v>
                </c:pt>
                <c:pt idx="100">
                  <c:v>4.6730216762041303</c:v>
                </c:pt>
                <c:pt idx="101">
                  <c:v>4.666009982864856</c:v>
                </c:pt>
                <c:pt idx="102">
                  <c:v>4.659010207208274</c:v>
                </c:pt>
                <c:pt idx="103">
                  <c:v>4.6520223068842794</c:v>
                </c:pt>
                <c:pt idx="104">
                  <c:v>4.6450462398124408</c:v>
                </c:pt>
                <c:pt idx="105">
                  <c:v>4.6380819641796558</c:v>
                </c:pt>
                <c:pt idx="106">
                  <c:v>4.6311294384378288</c:v>
                </c:pt>
                <c:pt idx="107">
                  <c:v>4.6241886213015775</c:v>
                </c:pt>
                <c:pt idx="108">
                  <c:v>4.6172594717459621</c:v>
                </c:pt>
                <c:pt idx="109">
                  <c:v>4.6103419490042423</c:v>
                </c:pt>
                <c:pt idx="110">
                  <c:v>4.6034360125656537</c:v>
                </c:pt>
                <c:pt idx="111">
                  <c:v>4.5965416221732127</c:v>
                </c:pt>
                <c:pt idx="112">
                  <c:v>4.5896587378215417</c:v>
                </c:pt>
                <c:pt idx="113">
                  <c:v>4.5827873197547202</c:v>
                </c:pt>
                <c:pt idx="114">
                  <c:v>4.5759273284641591</c:v>
                </c:pt>
                <c:pt idx="115">
                  <c:v>4.569078724686495</c:v>
                </c:pt>
                <c:pt idx="116">
                  <c:v>4.562241469401509</c:v>
                </c:pt>
                <c:pt idx="117">
                  <c:v>4.5554155238300673</c:v>
                </c:pt>
                <c:pt idx="118">
                  <c:v>4.5486008494320851</c:v>
                </c:pt>
                <c:pt idx="119">
                  <c:v>4.5417974079045083</c:v>
                </c:pt>
                <c:pt idx="120">
                  <c:v>4.5350051611793214</c:v>
                </c:pt>
                <c:pt idx="121">
                  <c:v>4.5282240714215742</c:v>
                </c:pt>
                <c:pt idx="122">
                  <c:v>4.5214541010274267</c:v>
                </c:pt>
                <c:pt idx="123">
                  <c:v>4.5146952126222208</c:v>
                </c:pt>
                <c:pt idx="124">
                  <c:v>4.5079473690585656</c:v>
                </c:pt>
                <c:pt idx="125">
                  <c:v>4.5012105334144481</c:v>
                </c:pt>
                <c:pt idx="126">
                  <c:v>4.4944846689913591</c:v>
                </c:pt>
                <c:pt idx="127">
                  <c:v>4.4877697393124434</c:v>
                </c:pt>
                <c:pt idx="128">
                  <c:v>4.4810657081206662</c:v>
                </c:pt>
                <c:pt idx="129">
                  <c:v>4.474372539376998</c:v>
                </c:pt>
                <c:pt idx="130">
                  <c:v>4.4676901972586212</c:v>
                </c:pt>
                <c:pt idx="131">
                  <c:v>4.4610186461571528</c:v>
                </c:pt>
                <c:pt idx="132">
                  <c:v>4.4543578506768871</c:v>
                </c:pt>
                <c:pt idx="133">
                  <c:v>4.4477077756330541</c:v>
                </c:pt>
                <c:pt idx="134">
                  <c:v>4.4410683860501008</c:v>
                </c:pt>
                <c:pt idx="135">
                  <c:v>4.4344396471599827</c:v>
                </c:pt>
                <c:pt idx="136">
                  <c:v>4.427821524400481</c:v>
                </c:pt>
                <c:pt idx="137">
                  <c:v>4.42121398341353</c:v>
                </c:pt>
                <c:pt idx="138">
                  <c:v>4.4146169900435668</c:v>
                </c:pt>
                <c:pt idx="139">
                  <c:v>4.4080305103358945</c:v>
                </c:pt>
                <c:pt idx="140">
                  <c:v>4.4014545105350633</c:v>
                </c:pt>
                <c:pt idx="141">
                  <c:v>4.3948889570832685</c:v>
                </c:pt>
                <c:pt idx="142">
                  <c:v>4.388333816618764</c:v>
                </c:pt>
                <c:pt idx="143">
                  <c:v>4.3817890559742922</c:v>
                </c:pt>
                <c:pt idx="144">
                  <c:v>4.3752546421755287</c:v>
                </c:pt>
                <c:pt idx="145">
                  <c:v>4.3687305424395433</c:v>
                </c:pt>
                <c:pt idx="146">
                  <c:v>4.3622167241732797</c:v>
                </c:pt>
                <c:pt idx="147">
                  <c:v>4.3557131549720429</c:v>
                </c:pt>
                <c:pt idx="148">
                  <c:v>4.3492198026180109</c:v>
                </c:pt>
                <c:pt idx="149">
                  <c:v>4.3427366350787526</c:v>
                </c:pt>
                <c:pt idx="150">
                  <c:v>4.3362636205057674</c:v>
                </c:pt>
                <c:pt idx="151">
                  <c:v>4.3298007272330361</c:v>
                </c:pt>
                <c:pt idx="152">
                  <c:v>4.323347923775585</c:v>
                </c:pt>
                <c:pt idx="153">
                  <c:v>4.3169051788280672</c:v>
                </c:pt>
                <c:pt idx="154">
                  <c:v>4.3104724612633563</c:v>
                </c:pt>
                <c:pt idx="155">
                  <c:v>4.3040497401311537</c:v>
                </c:pt>
                <c:pt idx="156">
                  <c:v>4.297636984656612</c:v>
                </c:pt>
                <c:pt idx="157">
                  <c:v>4.2912341642389666</c:v>
                </c:pt>
                <c:pt idx="158">
                  <c:v>4.2848412484501885</c:v>
                </c:pt>
                <c:pt idx="159">
                  <c:v>4.2784582070336423</c:v>
                </c:pt>
                <c:pt idx="160">
                  <c:v>4.2720850099027627</c:v>
                </c:pt>
                <c:pt idx="161">
                  <c:v>4.2657216271397438</c:v>
                </c:pt>
                <c:pt idx="162">
                  <c:v>4.2593680289942366</c:v>
                </c:pt>
                <c:pt idx="163">
                  <c:v>4.2530241858820643</c:v>
                </c:pt>
                <c:pt idx="164">
                  <c:v>4.2466900683839466</c:v>
                </c:pt>
                <c:pt idx="165">
                  <c:v>4.2403656472442393</c:v>
                </c:pt>
                <c:pt idx="166">
                  <c:v>4.234050893369683</c:v>
                </c:pt>
                <c:pt idx="167">
                  <c:v>4.2277457778281669</c:v>
                </c:pt>
                <c:pt idx="168">
                  <c:v>4.2214502718475009</c:v>
                </c:pt>
                <c:pt idx="169">
                  <c:v>4.2151643468142037</c:v>
                </c:pt>
                <c:pt idx="170">
                  <c:v>4.2088879742722991</c:v>
                </c:pt>
                <c:pt idx="171">
                  <c:v>4.2026211259221249</c:v>
                </c:pt>
                <c:pt idx="172">
                  <c:v>4.1963637736191552</c:v>
                </c:pt>
                <c:pt idx="173">
                  <c:v>4.1901158893728292</c:v>
                </c:pt>
                <c:pt idx="174">
                  <c:v>4.1838774453453977</c:v>
                </c:pt>
                <c:pt idx="175">
                  <c:v>4.1776484138507728</c:v>
                </c:pt>
                <c:pt idx="176">
                  <c:v>4.1714287673533956</c:v>
                </c:pt>
                <c:pt idx="177">
                  <c:v>4.1652184784671116</c:v>
                </c:pt>
                <c:pt idx="178">
                  <c:v>4.1590175199540544</c:v>
                </c:pt>
                <c:pt idx="179">
                  <c:v>4.1528258647235443</c:v>
                </c:pt>
                <c:pt idx="180">
                  <c:v>4.146643485830996</c:v>
                </c:pt>
                <c:pt idx="181">
                  <c:v>4.1404703564768326</c:v>
                </c:pt>
                <c:pt idx="182">
                  <c:v>4.1343064500054156</c:v>
                </c:pt>
                <c:pt idx="183">
                  <c:v>4.1281517399039824</c:v>
                </c:pt>
                <c:pt idx="184">
                  <c:v>4.122006199801592</c:v>
                </c:pt>
                <c:pt idx="185">
                  <c:v>4.1158698034680823</c:v>
                </c:pt>
                <c:pt idx="186">
                  <c:v>4.109742524813039</c:v>
                </c:pt>
                <c:pt idx="187">
                  <c:v>4.1036243378847699</c:v>
                </c:pt>
                <c:pt idx="188">
                  <c:v>4.097515216869291</c:v>
                </c:pt>
                <c:pt idx="189">
                  <c:v>4.0914151360893225</c:v>
                </c:pt>
                <c:pt idx="190">
                  <c:v>4.0853240700032938</c:v>
                </c:pt>
                <c:pt idx="191">
                  <c:v>4.0792419932043549</c:v>
                </c:pt>
                <c:pt idx="192">
                  <c:v>4.0731688804194022</c:v>
                </c:pt>
                <c:pt idx="193">
                  <c:v>4.0671047065081085</c:v>
                </c:pt>
                <c:pt idx="194">
                  <c:v>4.0610494464619649</c:v>
                </c:pt>
                <c:pt idx="195">
                  <c:v>4.0550030754033273</c:v>
                </c:pt>
                <c:pt idx="196">
                  <c:v>4.0489655685844781</c:v>
                </c:pt>
                <c:pt idx="197">
                  <c:v>4.0429369013866916</c:v>
                </c:pt>
                <c:pt idx="198">
                  <c:v>4.0369170493193076</c:v>
                </c:pt>
                <c:pt idx="199">
                  <c:v>4.0309059880188167</c:v>
                </c:pt>
                <c:pt idx="200">
                  <c:v>4.0249036932479534</c:v>
                </c:pt>
                <c:pt idx="201">
                  <c:v>4.0189101408947918</c:v>
                </c:pt>
                <c:pt idx="202">
                  <c:v>4.0129253069718587</c:v>
                </c:pt>
                <c:pt idx="203">
                  <c:v>4.0069491676152476</c:v>
                </c:pt>
                <c:pt idx="204">
                  <c:v>4.0009816990837415</c:v>
                </c:pt>
                <c:pt idx="205">
                  <c:v>3.9950228777579482</c:v>
                </c:pt>
                <c:pt idx="206">
                  <c:v>3.9890726801394374</c:v>
                </c:pt>
                <c:pt idx="207">
                  <c:v>3.9831310828498898</c:v>
                </c:pt>
                <c:pt idx="208">
                  <c:v>3.9771980626302517</c:v>
                </c:pt>
                <c:pt idx="209">
                  <c:v>3.9712735963398971</c:v>
                </c:pt>
                <c:pt idx="210">
                  <c:v>3.9653576609557994</c:v>
                </c:pt>
                <c:pt idx="211">
                  <c:v>3.9594502335717077</c:v>
                </c:pt>
                <c:pt idx="212">
                  <c:v>3.9535512913973316</c:v>
                </c:pt>
                <c:pt idx="213">
                  <c:v>3.947660811757534</c:v>
                </c:pt>
                <c:pt idx="214">
                  <c:v>3.9417787720915292</c:v>
                </c:pt>
                <c:pt idx="215">
                  <c:v>3.9359051499520903</c:v>
                </c:pt>
                <c:pt idx="216">
                  <c:v>3.9300399230047613</c:v>
                </c:pt>
                <c:pt idx="217">
                  <c:v>3.924183069027078</c:v>
                </c:pt>
                <c:pt idx="218">
                  <c:v>3.9183345659077946</c:v>
                </c:pt>
                <c:pt idx="219">
                  <c:v>3.9124943916461175</c:v>
                </c:pt>
                <c:pt idx="220">
                  <c:v>3.9066625243509461</c:v>
                </c:pt>
                <c:pt idx="221">
                  <c:v>3.9008389422401186</c:v>
                </c:pt>
                <c:pt idx="222">
                  <c:v>3.8950236236396676</c:v>
                </c:pt>
                <c:pt idx="223">
                  <c:v>3.8892165469830782</c:v>
                </c:pt>
                <c:pt idx="224">
                  <c:v>3.883417690810556</c:v>
                </c:pt>
                <c:pt idx="225">
                  <c:v>3.8776270337682992</c:v>
                </c:pt>
                <c:pt idx="226">
                  <c:v>3.8718445546077778</c:v>
                </c:pt>
                <c:pt idx="227">
                  <c:v>3.8660702321850189</c:v>
                </c:pt>
                <c:pt idx="228">
                  <c:v>3.8603040454598991</c:v>
                </c:pt>
                <c:pt idx="229">
                  <c:v>3.854545973495441</c:v>
                </c:pt>
                <c:pt idx="230">
                  <c:v>3.848795995457118</c:v>
                </c:pt>
                <c:pt idx="231">
                  <c:v>3.8430540906121622</c:v>
                </c:pt>
                <c:pt idx="232">
                  <c:v>3.837320238328882</c:v>
                </c:pt>
                <c:pt idx="233">
                  <c:v>3.8315944180759818</c:v>
                </c:pt>
                <c:pt idx="234">
                  <c:v>3.8258766094218903</c:v>
                </c:pt>
                <c:pt idx="235">
                  <c:v>3.8201667920340929</c:v>
                </c:pt>
                <c:pt idx="236">
                  <c:v>3.8144649456784703</c:v>
                </c:pt>
                <c:pt idx="237">
                  <c:v>3.8087710502186427</c:v>
                </c:pt>
                <c:pt idx="238">
                  <c:v>3.8030850856153191</c:v>
                </c:pt>
                <c:pt idx="239">
                  <c:v>3.7974070319256534</c:v>
                </c:pt>
                <c:pt idx="240">
                  <c:v>3.7917368693026048</c:v>
                </c:pt>
                <c:pt idx="241">
                  <c:v>3.7860745779943032</c:v>
                </c:pt>
                <c:pt idx="242">
                  <c:v>3.7804201383434211</c:v>
                </c:pt>
                <c:pt idx="243">
                  <c:v>3.77477353078655</c:v>
                </c:pt>
                <c:pt idx="244">
                  <c:v>3.7691347358535827</c:v>
                </c:pt>
                <c:pt idx="245">
                  <c:v>3.7635037341671005</c:v>
                </c:pt>
                <c:pt idx="246">
                  <c:v>3.7578805064417637</c:v>
                </c:pt>
                <c:pt idx="247">
                  <c:v>3.7522650334837113</c:v>
                </c:pt>
                <c:pt idx="248">
                  <c:v>3.7466572961899614</c:v>
                </c:pt>
                <c:pt idx="249">
                  <c:v>3.7410572755478189</c:v>
                </c:pt>
                <c:pt idx="250">
                  <c:v>3.7354649526342878</c:v>
                </c:pt>
                <c:pt idx="251">
                  <c:v>3.7298803086154884</c:v>
                </c:pt>
                <c:pt idx="252">
                  <c:v>3.7243033247460788</c:v>
                </c:pt>
                <c:pt idx="253">
                  <c:v>3.7187339823686814</c:v>
                </c:pt>
                <c:pt idx="254">
                  <c:v>3.7131722629133139</c:v>
                </c:pt>
                <c:pt idx="255">
                  <c:v>3.7076181478968264</c:v>
                </c:pt>
                <c:pt idx="256">
                  <c:v>3.702071618922341</c:v>
                </c:pt>
                <c:pt idx="257">
                  <c:v>3.6965326576786972</c:v>
                </c:pt>
                <c:pt idx="258">
                  <c:v>3.6910012459399018</c:v>
                </c:pt>
                <c:pt idx="259">
                  <c:v>3.6854773655645827</c:v>
                </c:pt>
                <c:pt idx="260">
                  <c:v>3.6799609984954484</c:v>
                </c:pt>
                <c:pt idx="261">
                  <c:v>3.6744521267587502</c:v>
                </c:pt>
                <c:pt idx="262">
                  <c:v>3.6689507324637503</c:v>
                </c:pt>
                <c:pt idx="263">
                  <c:v>3.6634567978021932</c:v>
                </c:pt>
                <c:pt idx="264">
                  <c:v>3.6579703050477819</c:v>
                </c:pt>
                <c:pt idx="265">
                  <c:v>3.6524912365556572</c:v>
                </c:pt>
                <c:pt idx="266">
                  <c:v>3.6470195747618845</c:v>
                </c:pt>
                <c:pt idx="267">
                  <c:v>3.6415553021829399</c:v>
                </c:pt>
                <c:pt idx="268">
                  <c:v>3.6360984014152042</c:v>
                </c:pt>
                <c:pt idx="269">
                  <c:v>3.63064885513446</c:v>
                </c:pt>
                <c:pt idx="270">
                  <c:v>3.6252066460953918</c:v>
                </c:pt>
                <c:pt idx="271">
                  <c:v>3.6197717571310908</c:v>
                </c:pt>
                <c:pt idx="272">
                  <c:v>3.6143441711525641</c:v>
                </c:pt>
                <c:pt idx="273">
                  <c:v>3.6089238711482472</c:v>
                </c:pt>
                <c:pt idx="274">
                  <c:v>3.603510840183521</c:v>
                </c:pt>
                <c:pt idx="275">
                  <c:v>3.5981050614002315</c:v>
                </c:pt>
                <c:pt idx="276">
                  <c:v>3.592706518016215</c:v>
                </c:pt>
                <c:pt idx="277">
                  <c:v>3.5873151933248253</c:v>
                </c:pt>
                <c:pt idx="278">
                  <c:v>3.5819310706944654</c:v>
                </c:pt>
                <c:pt idx="279">
                  <c:v>3.5765541335681235</c:v>
                </c:pt>
                <c:pt idx="280">
                  <c:v>3.5711843654629116</c:v>
                </c:pt>
                <c:pt idx="281">
                  <c:v>3.5658217499696092</c:v>
                </c:pt>
                <c:pt idx="282">
                  <c:v>3.5604662707522086</c:v>
                </c:pt>
                <c:pt idx="283">
                  <c:v>3.5551179115474647</c:v>
                </c:pt>
                <c:pt idx="284">
                  <c:v>3.549776656164449</c:v>
                </c:pt>
                <c:pt idx="285">
                  <c:v>3.5444424884841066</c:v>
                </c:pt>
                <c:pt idx="286">
                  <c:v>3.5391153924588163</c:v>
                </c:pt>
                <c:pt idx="287">
                  <c:v>3.5337953521119538</c:v>
                </c:pt>
                <c:pt idx="288">
                  <c:v>3.5284823515374604</c:v>
                </c:pt>
                <c:pt idx="289">
                  <c:v>3.5231763748994114</c:v>
                </c:pt>
                <c:pt idx="290">
                  <c:v>3.5178774064315923</c:v>
                </c:pt>
                <c:pt idx="291">
                  <c:v>3.5125854304370745</c:v>
                </c:pt>
                <c:pt idx="292">
                  <c:v>3.507300431287796</c:v>
                </c:pt>
                <c:pt idx="293">
                  <c:v>3.5020223934241455</c:v>
                </c:pt>
                <c:pt idx="294">
                  <c:v>3.496751301354549</c:v>
                </c:pt>
                <c:pt idx="295">
                  <c:v>3.4914871396550597</c:v>
                </c:pt>
                <c:pt idx="296">
                  <c:v>3.4862298929689515</c:v>
                </c:pt>
                <c:pt idx="297">
                  <c:v>3.4809795460063153</c:v>
                </c:pt>
                <c:pt idx="298">
                  <c:v>3.4757360835436582</c:v>
                </c:pt>
                <c:pt idx="299">
                  <c:v>3.4704994904235065</c:v>
                </c:pt>
                <c:pt idx="300">
                  <c:v>3.4652697515540112</c:v>
                </c:pt>
                <c:pt idx="301">
                  <c:v>3.4600468519085559</c:v>
                </c:pt>
                <c:pt idx="302">
                  <c:v>3.4548307765253687</c:v>
                </c:pt>
                <c:pt idx="303">
                  <c:v>3.4496215105071371</c:v>
                </c:pt>
                <c:pt idx="304">
                  <c:v>3.4444190390206244</c:v>
                </c:pt>
                <c:pt idx="305">
                  <c:v>3.4392233472962905</c:v>
                </c:pt>
                <c:pt idx="306">
                  <c:v>3.4340344206279161</c:v>
                </c:pt>
                <c:pt idx="307">
                  <c:v>3.4288522443722269</c:v>
                </c:pt>
                <c:pt idx="308">
                  <c:v>3.4236768039485233</c:v>
                </c:pt>
                <c:pt idx="309">
                  <c:v>3.418508084838312</c:v>
                </c:pt>
                <c:pt idx="310">
                  <c:v>3.4133460725849409</c:v>
                </c:pt>
                <c:pt idx="311">
                  <c:v>3.4081907527932356</c:v>
                </c:pt>
                <c:pt idx="312">
                  <c:v>3.4030421111291385</c:v>
                </c:pt>
                <c:pt idx="313">
                  <c:v>3.3979001333193533</c:v>
                </c:pt>
                <c:pt idx="314">
                  <c:v>3.3927648051509882</c:v>
                </c:pt>
                <c:pt idx="315">
                  <c:v>3.3876361124712049</c:v>
                </c:pt>
                <c:pt idx="316">
                  <c:v>3.382514041186869</c:v>
                </c:pt>
                <c:pt idx="317">
                  <c:v>3.377398577264203</c:v>
                </c:pt>
                <c:pt idx="318">
                  <c:v>3.3722897067284419</c:v>
                </c:pt>
                <c:pt idx="319">
                  <c:v>3.3671874156634907</c:v>
                </c:pt>
                <c:pt idx="320">
                  <c:v>3.362091690211586</c:v>
                </c:pt>
                <c:pt idx="321">
                  <c:v>3.3570025165729596</c:v>
                </c:pt>
                <c:pt idx="322">
                  <c:v>3.3519198810055024</c:v>
                </c:pt>
                <c:pt idx="323">
                  <c:v>3.3468437698244351</c:v>
                </c:pt>
                <c:pt idx="324">
                  <c:v>3.3417741694019769</c:v>
                </c:pt>
                <c:pt idx="325">
                  <c:v>3.3367110661670187</c:v>
                </c:pt>
                <c:pt idx="326">
                  <c:v>3.3316544466047997</c:v>
                </c:pt>
                <c:pt idx="327">
                  <c:v>3.3266042972565835</c:v>
                </c:pt>
                <c:pt idx="328">
                  <c:v>3.3215606047193398</c:v>
                </c:pt>
                <c:pt idx="329">
                  <c:v>3.3165233556454266</c:v>
                </c:pt>
                <c:pt idx="330">
                  <c:v>3.3114925367422736</c:v>
                </c:pt>
                <c:pt idx="331">
                  <c:v>3.3064681347720715</c:v>
                </c:pt>
                <c:pt idx="332">
                  <c:v>3.301450136551459</c:v>
                </c:pt>
                <c:pt idx="333">
                  <c:v>3.2964385289512168</c:v>
                </c:pt>
                <c:pt idx="334">
                  <c:v>3.2914332988959596</c:v>
                </c:pt>
                <c:pt idx="335">
                  <c:v>3.2864344333638327</c:v>
                </c:pt>
                <c:pt idx="336">
                  <c:v>3.2814419193862108</c:v>
                </c:pt>
                <c:pt idx="337">
                  <c:v>3.2764557440473978</c:v>
                </c:pt>
                <c:pt idx="338">
                  <c:v>3.2714758944843294</c:v>
                </c:pt>
                <c:pt idx="339">
                  <c:v>3.2665023578862784</c:v>
                </c:pt>
                <c:pt idx="340">
                  <c:v>3.2615351214945605</c:v>
                </c:pt>
                <c:pt idx="341">
                  <c:v>3.2565741726022441</c:v>
                </c:pt>
                <c:pt idx="342">
                  <c:v>3.2516194985538616</c:v>
                </c:pt>
                <c:pt idx="343">
                  <c:v>3.2466710867451205</c:v>
                </c:pt>
                <c:pt idx="344">
                  <c:v>3.2417289246226217</c:v>
                </c:pt>
                <c:pt idx="345">
                  <c:v>3.2367929996835736</c:v>
                </c:pt>
                <c:pt idx="346">
                  <c:v>3.231863299475513</c:v>
                </c:pt>
                <c:pt idx="347">
                  <c:v>3.2269398115960257</c:v>
                </c:pt>
                <c:pt idx="348">
                  <c:v>3.2220225236924698</c:v>
                </c:pt>
                <c:pt idx="349">
                  <c:v>3.2171114234617009</c:v>
                </c:pt>
                <c:pt idx="350">
                  <c:v>3.2122064986497985</c:v>
                </c:pt>
                <c:pt idx="351">
                  <c:v>3.2073077370517953</c:v>
                </c:pt>
                <c:pt idx="352">
                  <c:v>3.2024151265114087</c:v>
                </c:pt>
                <c:pt idx="353">
                  <c:v>3.1975286549207724</c:v>
                </c:pt>
                <c:pt idx="354">
                  <c:v>3.1926483102201719</c:v>
                </c:pt>
                <c:pt idx="355">
                  <c:v>3.1877740803977805</c:v>
                </c:pt>
                <c:pt idx="356">
                  <c:v>3.1829059534893984</c:v>
                </c:pt>
                <c:pt idx="357">
                  <c:v>3.1780439175781918</c:v>
                </c:pt>
                <c:pt idx="358">
                  <c:v>3.1731879607944351</c:v>
                </c:pt>
                <c:pt idx="359">
                  <c:v>3.1683380713152554</c:v>
                </c:pt>
                <c:pt idx="360">
                  <c:v>3.1634942373643771</c:v>
                </c:pt>
                <c:pt idx="361">
                  <c:v>3.1586564472118708</c:v>
                </c:pt>
                <c:pt idx="362">
                  <c:v>3.1538246891738999</c:v>
                </c:pt>
                <c:pt idx="363">
                  <c:v>3.1489989516124739</c:v>
                </c:pt>
                <c:pt idx="364">
                  <c:v>3.144179222935199</c:v>
                </c:pt>
                <c:pt idx="365">
                  <c:v>3.1393654915950338</c:v>
                </c:pt>
                <c:pt idx="366">
                  <c:v>3.1345577460900444</c:v>
                </c:pt>
                <c:pt idx="367">
                  <c:v>3.1297559749631625</c:v>
                </c:pt>
                <c:pt idx="368">
                  <c:v>3.124960166801944</c:v>
                </c:pt>
                <c:pt idx="369">
                  <c:v>3.1201703102383309</c:v>
                </c:pt>
                <c:pt idx="370">
                  <c:v>3.115386393948413</c:v>
                </c:pt>
                <c:pt idx="371">
                  <c:v>3.1106084066521928</c:v>
                </c:pt>
                <c:pt idx="372">
                  <c:v>3.1058363371133506</c:v>
                </c:pt>
                <c:pt idx="373">
                  <c:v>3.1010701741390125</c:v>
                </c:pt>
                <c:pt idx="374">
                  <c:v>3.0963099065795192</c:v>
                </c:pt>
                <c:pt idx="375">
                  <c:v>3.0915555233281968</c:v>
                </c:pt>
                <c:pt idx="376">
                  <c:v>3.0868070133211285</c:v>
                </c:pt>
                <c:pt idx="377">
                  <c:v>3.0820643655369286</c:v>
                </c:pt>
                <c:pt idx="378">
                  <c:v>3.0773275689965178</c:v>
                </c:pt>
                <c:pt idx="379">
                  <c:v>3.0725966127628994</c:v>
                </c:pt>
                <c:pt idx="380">
                  <c:v>3.0678714859409379</c:v>
                </c:pt>
                <c:pt idx="381">
                  <c:v>3.0631521776771393</c:v>
                </c:pt>
                <c:pt idx="382">
                  <c:v>3.0584386771594314</c:v>
                </c:pt>
                <c:pt idx="383">
                  <c:v>3.0537309736169469</c:v>
                </c:pt>
                <c:pt idx="384">
                  <c:v>3.0490290563198075</c:v>
                </c:pt>
                <c:pt idx="385">
                  <c:v>3.0443329145789093</c:v>
                </c:pt>
                <c:pt idx="386">
                  <c:v>3.0396425377457108</c:v>
                </c:pt>
                <c:pt idx="387">
                  <c:v>3.0349579152120194</c:v>
                </c:pt>
                <c:pt idx="388">
                  <c:v>3.0302790364097838</c:v>
                </c:pt>
                <c:pt idx="389">
                  <c:v>3.0256006906962942</c:v>
                </c:pt>
                <c:pt idx="390">
                  <c:v>3.0209228780789843</c:v>
                </c:pt>
                <c:pt idx="391">
                  <c:v>3.0162455985652952</c:v>
                </c:pt>
                <c:pt idx="392">
                  <c:v>3.011568852162676</c:v>
                </c:pt>
                <c:pt idx="393">
                  <c:v>3.0068926388785839</c:v>
                </c:pt>
                <c:pt idx="394">
                  <c:v>3.0022169587204837</c:v>
                </c:pt>
                <c:pt idx="395">
                  <c:v>2.9975418116958479</c:v>
                </c:pt>
                <c:pt idx="396">
                  <c:v>2.9928671978121577</c:v>
                </c:pt>
                <c:pt idx="397">
                  <c:v>2.9881931170769014</c:v>
                </c:pt>
                <c:pt idx="398">
                  <c:v>2.9835195694975756</c:v>
                </c:pt>
                <c:pt idx="399">
                  <c:v>2.9788465550816845</c:v>
                </c:pt>
                <c:pt idx="400">
                  <c:v>2.9741740738367408</c:v>
                </c:pt>
                <c:pt idx="401">
                  <c:v>2.9695021257702643</c:v>
                </c:pt>
                <c:pt idx="402">
                  <c:v>2.9648307108897831</c:v>
                </c:pt>
                <c:pt idx="403">
                  <c:v>2.9601598292028335</c:v>
                </c:pt>
                <c:pt idx="404">
                  <c:v>2.9554894807169592</c:v>
                </c:pt>
                <c:pt idx="405">
                  <c:v>2.9508196654397119</c:v>
                </c:pt>
                <c:pt idx="406">
                  <c:v>2.9461503833786518</c:v>
                </c:pt>
                <c:pt idx="407">
                  <c:v>2.9414816345413461</c:v>
                </c:pt>
                <c:pt idx="408">
                  <c:v>2.9368134189353707</c:v>
                </c:pt>
                <c:pt idx="409">
                  <c:v>2.9321457365683092</c:v>
                </c:pt>
                <c:pt idx="410">
                  <c:v>2.9274785874477529</c:v>
                </c:pt>
                <c:pt idx="411">
                  <c:v>2.922811971581301</c:v>
                </c:pt>
                <c:pt idx="412">
                  <c:v>2.9181458889765612</c:v>
                </c:pt>
                <c:pt idx="413">
                  <c:v>2.9134803396411488</c:v>
                </c:pt>
                <c:pt idx="414">
                  <c:v>2.9088153235826866</c:v>
                </c:pt>
                <c:pt idx="415">
                  <c:v>2.9041508408088061</c:v>
                </c:pt>
                <c:pt idx="416">
                  <c:v>2.8994868913271468</c:v>
                </c:pt>
                <c:pt idx="417">
                  <c:v>2.8948234751453552</c:v>
                </c:pt>
                <c:pt idx="418">
                  <c:v>2.8901605922710867</c:v>
                </c:pt>
                <c:pt idx="419">
                  <c:v>2.8854982427120039</c:v>
                </c:pt>
                <c:pt idx="420">
                  <c:v>2.8808364264757782</c:v>
                </c:pt>
                <c:pt idx="421">
                  <c:v>2.8761751435700886</c:v>
                </c:pt>
                <c:pt idx="422">
                  <c:v>2.8715143940026215</c:v>
                </c:pt>
                <c:pt idx="423">
                  <c:v>2.8668541777810725</c:v>
                </c:pt>
                <c:pt idx="424">
                  <c:v>2.8621944949131439</c:v>
                </c:pt>
                <c:pt idx="425">
                  <c:v>2.8575353454065469</c:v>
                </c:pt>
                <c:pt idx="426">
                  <c:v>2.852876729269</c:v>
                </c:pt>
                <c:pt idx="427">
                  <c:v>2.8482186465082302</c:v>
                </c:pt>
                <c:pt idx="428">
                  <c:v>2.843561097131972</c:v>
                </c:pt>
                <c:pt idx="429">
                  <c:v>2.8389040811479687</c:v>
                </c:pt>
                <c:pt idx="430">
                  <c:v>2.8342475985639708</c:v>
                </c:pt>
                <c:pt idx="431">
                  <c:v>2.8295916493877371</c:v>
                </c:pt>
                <c:pt idx="432">
                  <c:v>2.8249362336270347</c:v>
                </c:pt>
                <c:pt idx="433">
                  <c:v>2.8202813512896383</c:v>
                </c:pt>
                <c:pt idx="434">
                  <c:v>2.8156270023833305</c:v>
                </c:pt>
                <c:pt idx="435">
                  <c:v>2.810973186915902</c:v>
                </c:pt>
                <c:pt idx="436">
                  <c:v>2.8063199048951519</c:v>
                </c:pt>
                <c:pt idx="437">
                  <c:v>2.8016671563288873</c:v>
                </c:pt>
                <c:pt idx="438">
                  <c:v>2.7970149412249223</c:v>
                </c:pt>
                <c:pt idx="439">
                  <c:v>2.7923632595910806</c:v>
                </c:pt>
                <c:pt idx="440">
                  <c:v>2.7877121114351926</c:v>
                </c:pt>
                <c:pt idx="441">
                  <c:v>2.7830614967650975</c:v>
                </c:pt>
                <c:pt idx="442">
                  <c:v>2.7784114155886424</c:v>
                </c:pt>
                <c:pt idx="443">
                  <c:v>2.7737618679136822</c:v>
                </c:pt>
                <c:pt idx="444">
                  <c:v>2.76911285374808</c:v>
                </c:pt>
                <c:pt idx="445">
                  <c:v>2.7644643730997069</c:v>
                </c:pt>
                <c:pt idx="446">
                  <c:v>2.7598164259764424</c:v>
                </c:pt>
                <c:pt idx="447">
                  <c:v>2.755169012386173</c:v>
                </c:pt>
                <c:pt idx="448">
                  <c:v>2.7505221323367945</c:v>
                </c:pt>
                <c:pt idx="449">
                  <c:v>2.7458757858362102</c:v>
                </c:pt>
                <c:pt idx="450">
                  <c:v>2.7412299728923313</c:v>
                </c:pt>
                <c:pt idx="451">
                  <c:v>2.7365846935130773</c:v>
                </c:pt>
                <c:pt idx="452">
                  <c:v>2.7319399477063757</c:v>
                </c:pt>
                <c:pt idx="453">
                  <c:v>2.7272957354801624</c:v>
                </c:pt>
                <c:pt idx="454">
                  <c:v>2.7226520568423807</c:v>
                </c:pt>
                <c:pt idx="455">
                  <c:v>2.7180089118009825</c:v>
                </c:pt>
                <c:pt idx="456">
                  <c:v>2.7133663003639272</c:v>
                </c:pt>
                <c:pt idx="457">
                  <c:v>2.7087242225391832</c:v>
                </c:pt>
                <c:pt idx="458">
                  <c:v>2.7040826783347263</c:v>
                </c:pt>
                <c:pt idx="459">
                  <c:v>2.6994416677585407</c:v>
                </c:pt>
                <c:pt idx="460">
                  <c:v>2.6948011908186182</c:v>
                </c:pt>
                <c:pt idx="461">
                  <c:v>2.6901612475229597</c:v>
                </c:pt>
                <c:pt idx="462">
                  <c:v>2.6855218378795729</c:v>
                </c:pt>
                <c:pt idx="463">
                  <c:v>2.6808829618964745</c:v>
                </c:pt>
                <c:pt idx="464">
                  <c:v>2.6762446195816891</c:v>
                </c:pt>
                <c:pt idx="465">
                  <c:v>2.6716068109432496</c:v>
                </c:pt>
                <c:pt idx="466">
                  <c:v>2.6669695359891965</c:v>
                </c:pt>
                <c:pt idx="467">
                  <c:v>2.6623327947275786</c:v>
                </c:pt>
                <c:pt idx="468">
                  <c:v>2.6576965871664533</c:v>
                </c:pt>
                <c:pt idx="469">
                  <c:v>2.6530609133138854</c:v>
                </c:pt>
                <c:pt idx="470">
                  <c:v>2.6484257731779484</c:v>
                </c:pt>
                <c:pt idx="471">
                  <c:v>2.6437911667667233</c:v>
                </c:pt>
                <c:pt idx="472">
                  <c:v>2.6391570940882998</c:v>
                </c:pt>
                <c:pt idx="473">
                  <c:v>2.6345235551507757</c:v>
                </c:pt>
                <c:pt idx="474">
                  <c:v>2.6298905499622567</c:v>
                </c:pt>
                <c:pt idx="475">
                  <c:v>2.625258078530857</c:v>
                </c:pt>
                <c:pt idx="476">
                  <c:v>2.6206261408646983</c:v>
                </c:pt>
                <c:pt idx="477">
                  <c:v>2.6159947369719108</c:v>
                </c:pt>
                <c:pt idx="478">
                  <c:v>2.6113638668606334</c:v>
                </c:pt>
                <c:pt idx="479">
                  <c:v>2.606733530539012</c:v>
                </c:pt>
                <c:pt idx="480">
                  <c:v>2.6021037280152015</c:v>
                </c:pt>
                <c:pt idx="481">
                  <c:v>2.5974744592973651</c:v>
                </c:pt>
                <c:pt idx="482">
                  <c:v>2.5928457243936736</c:v>
                </c:pt>
                <c:pt idx="483">
                  <c:v>2.5882175233123057</c:v>
                </c:pt>
                <c:pt idx="484">
                  <c:v>2.5835898560614492</c:v>
                </c:pt>
                <c:pt idx="485">
                  <c:v>2.5789627226492997</c:v>
                </c:pt>
                <c:pt idx="486">
                  <c:v>2.5743361230840609</c:v>
                </c:pt>
                <c:pt idx="487">
                  <c:v>2.5697100573739444</c:v>
                </c:pt>
                <c:pt idx="488">
                  <c:v>2.5650845255271704</c:v>
                </c:pt>
                <c:pt idx="489">
                  <c:v>2.5604595275519668</c:v>
                </c:pt>
                <c:pt idx="490">
                  <c:v>2.5558350634565707</c:v>
                </c:pt>
                <c:pt idx="491">
                  <c:v>2.5512111332492262</c:v>
                </c:pt>
                <c:pt idx="492">
                  <c:v>2.5465877369381866</c:v>
                </c:pt>
                <c:pt idx="493">
                  <c:v>2.5419648745317125</c:v>
                </c:pt>
                <c:pt idx="494">
                  <c:v>2.5373425460380732</c:v>
                </c:pt>
                <c:pt idx="495">
                  <c:v>2.5327207514655465</c:v>
                </c:pt>
                <c:pt idx="496">
                  <c:v>2.5280994908224175</c:v>
                </c:pt>
                <c:pt idx="497">
                  <c:v>2.5234787641169802</c:v>
                </c:pt>
                <c:pt idx="498">
                  <c:v>2.5188585713575371</c:v>
                </c:pt>
                <c:pt idx="499">
                  <c:v>2.5142389125523983</c:v>
                </c:pt>
                <c:pt idx="500">
                  <c:v>2.509619787709882</c:v>
                </c:pt>
                <c:pt idx="501">
                  <c:v>2.5050011968383155</c:v>
                </c:pt>
                <c:pt idx="502">
                  <c:v>2.5003831399460332</c:v>
                </c:pt>
                <c:pt idx="503">
                  <c:v>2.4957656170413784</c:v>
                </c:pt>
                <c:pt idx="504">
                  <c:v>2.4911486281327031</c:v>
                </c:pt>
                <c:pt idx="505">
                  <c:v>2.4865321732283663</c:v>
                </c:pt>
                <c:pt idx="506">
                  <c:v>2.4819162523367364</c:v>
                </c:pt>
                <c:pt idx="507">
                  <c:v>2.477300865466189</c:v>
                </c:pt>
                <c:pt idx="508">
                  <c:v>2.4726860126251089</c:v>
                </c:pt>
                <c:pt idx="509">
                  <c:v>2.468071693821889</c:v>
                </c:pt>
                <c:pt idx="510">
                  <c:v>2.46345790906493</c:v>
                </c:pt>
                <c:pt idx="511">
                  <c:v>2.4588446583626409</c:v>
                </c:pt>
                <c:pt idx="512">
                  <c:v>2.4542319417234393</c:v>
                </c:pt>
                <c:pt idx="513">
                  <c:v>2.4496197591557509</c:v>
                </c:pt>
                <c:pt idx="514">
                  <c:v>2.4450081106680099</c:v>
                </c:pt>
                <c:pt idx="515">
                  <c:v>2.4403969962686585</c:v>
                </c:pt>
                <c:pt idx="516">
                  <c:v>2.4357864159661471</c:v>
                </c:pt>
                <c:pt idx="517">
                  <c:v>2.4311763697689344</c:v>
                </c:pt>
                <c:pt idx="518">
                  <c:v>2.4265668576854877</c:v>
                </c:pt>
                <c:pt idx="519">
                  <c:v>2.4219578797242827</c:v>
                </c:pt>
                <c:pt idx="520">
                  <c:v>2.4173494358938026</c:v>
                </c:pt>
                <c:pt idx="521">
                  <c:v>2.4127415262025393</c:v>
                </c:pt>
                <c:pt idx="522">
                  <c:v>2.4081341506589933</c:v>
                </c:pt>
                <c:pt idx="523">
                  <c:v>2.4035273092716731</c:v>
                </c:pt>
                <c:pt idx="524">
                  <c:v>2.3989210020490956</c:v>
                </c:pt>
                <c:pt idx="525">
                  <c:v>2.394315228999786</c:v>
                </c:pt>
                <c:pt idx="526">
                  <c:v>2.3897099901322778</c:v>
                </c:pt>
                <c:pt idx="527">
                  <c:v>2.3851052854551127</c:v>
                </c:pt>
                <c:pt idx="528">
                  <c:v>2.3805011149768407</c:v>
                </c:pt>
                <c:pt idx="529">
                  <c:v>2.3758974787060203</c:v>
                </c:pt>
                <c:pt idx="530">
                  <c:v>2.3712943766512184</c:v>
                </c:pt>
                <c:pt idx="531">
                  <c:v>2.36669180882101</c:v>
                </c:pt>
                <c:pt idx="532">
                  <c:v>2.3620897752239784</c:v>
                </c:pt>
                <c:pt idx="533">
                  <c:v>2.3574882758687159</c:v>
                </c:pt>
                <c:pt idx="534">
                  <c:v>2.3528873107638217</c:v>
                </c:pt>
                <c:pt idx="535">
                  <c:v>2.3482868799179051</c:v>
                </c:pt>
                <c:pt idx="536">
                  <c:v>2.3436869833395821</c:v>
                </c:pt>
                <c:pt idx="537">
                  <c:v>2.3390876210374785</c:v>
                </c:pt>
                <c:pt idx="538">
                  <c:v>2.3344887930202272</c:v>
                </c:pt>
                <c:pt idx="539">
                  <c:v>2.3298904992964702</c:v>
                </c:pt>
                <c:pt idx="540">
                  <c:v>2.325292739874858</c:v>
                </c:pt>
                <c:pt idx="541">
                  <c:v>2.3206955147640485</c:v>
                </c:pt>
                <c:pt idx="542">
                  <c:v>2.3160988239727089</c:v>
                </c:pt>
                <c:pt idx="543">
                  <c:v>2.3115026675095147</c:v>
                </c:pt>
                <c:pt idx="544">
                  <c:v>2.3069070453831495</c:v>
                </c:pt>
                <c:pt idx="545">
                  <c:v>2.302311957602305</c:v>
                </c:pt>
                <c:pt idx="546">
                  <c:v>2.2977174041756818</c:v>
                </c:pt>
                <c:pt idx="547">
                  <c:v>2.2931233851119885</c:v>
                </c:pt>
                <c:pt idx="548">
                  <c:v>2.2885299004199426</c:v>
                </c:pt>
                <c:pt idx="549">
                  <c:v>2.2839369501082696</c:v>
                </c:pt>
                <c:pt idx="550">
                  <c:v>2.2793445341857028</c:v>
                </c:pt>
                <c:pt idx="551">
                  <c:v>2.2747526526609851</c:v>
                </c:pt>
                <c:pt idx="552">
                  <c:v>2.2701613055428673</c:v>
                </c:pt>
                <c:pt idx="553">
                  <c:v>2.2655704928401081</c:v>
                </c:pt>
                <c:pt idx="554">
                  <c:v>2.2609802145614752</c:v>
                </c:pt>
                <c:pt idx="555">
                  <c:v>2.2563904707157447</c:v>
                </c:pt>
                <c:pt idx="556">
                  <c:v>2.2518012613117011</c:v>
                </c:pt>
                <c:pt idx="557">
                  <c:v>2.2472125863581369</c:v>
                </c:pt>
                <c:pt idx="558">
                  <c:v>2.2426244458638531</c:v>
                </c:pt>
                <c:pt idx="559">
                  <c:v>2.2380368398376596</c:v>
                </c:pt>
                <c:pt idx="560">
                  <c:v>2.2334497682883745</c:v>
                </c:pt>
                <c:pt idx="561">
                  <c:v>2.2288632312248242</c:v>
                </c:pt>
                <c:pt idx="562">
                  <c:v>2.2242772286558434</c:v>
                </c:pt>
                <c:pt idx="563">
                  <c:v>2.2196917605902757</c:v>
                </c:pt>
                <c:pt idx="564">
                  <c:v>2.2151068270369727</c:v>
                </c:pt>
                <c:pt idx="565">
                  <c:v>2.2105224280047944</c:v>
                </c:pt>
                <c:pt idx="566">
                  <c:v>2.2059385635026096</c:v>
                </c:pt>
                <c:pt idx="567">
                  <c:v>2.2013552335392959</c:v>
                </c:pt>
                <c:pt idx="568">
                  <c:v>2.1967724381237383</c:v>
                </c:pt>
                <c:pt idx="569">
                  <c:v>2.1921901772648309</c:v>
                </c:pt>
                <c:pt idx="570">
                  <c:v>2.1876084509714762</c:v>
                </c:pt>
                <c:pt idx="571">
                  <c:v>2.1830272592525852</c:v>
                </c:pt>
                <c:pt idx="572">
                  <c:v>2.1784466021170776</c:v>
                </c:pt>
                <c:pt idx="573">
                  <c:v>2.1738664795738809</c:v>
                </c:pt>
                <c:pt idx="574">
                  <c:v>2.1692868916319314</c:v>
                </c:pt>
                <c:pt idx="575">
                  <c:v>2.1647078383001741</c:v>
                </c:pt>
                <c:pt idx="576">
                  <c:v>2.1601293195875622</c:v>
                </c:pt>
                <c:pt idx="577">
                  <c:v>2.1555513355030578</c:v>
                </c:pt>
                <c:pt idx="578">
                  <c:v>2.1509738860556307</c:v>
                </c:pt>
                <c:pt idx="579">
                  <c:v>2.1463969712542603</c:v>
                </c:pt>
                <c:pt idx="580">
                  <c:v>2.1418205911079333</c:v>
                </c:pt>
                <c:pt idx="581">
                  <c:v>2.1372447456256456</c:v>
                </c:pt>
                <c:pt idx="582">
                  <c:v>2.1326694348164019</c:v>
                </c:pt>
                <c:pt idx="583">
                  <c:v>2.1280946586892147</c:v>
                </c:pt>
                <c:pt idx="584">
                  <c:v>2.123520417253105</c:v>
                </c:pt>
                <c:pt idx="585">
                  <c:v>2.1189467105171027</c:v>
                </c:pt>
                <c:pt idx="586">
                  <c:v>2.1143735384902462</c:v>
                </c:pt>
                <c:pt idx="587">
                  <c:v>2.1098009011815826</c:v>
                </c:pt>
                <c:pt idx="588">
                  <c:v>2.1052287986001668</c:v>
                </c:pt>
                <c:pt idx="589">
                  <c:v>2.1006572307550631</c:v>
                </c:pt>
                <c:pt idx="590">
                  <c:v>2.0960861976553438</c:v>
                </c:pt>
                <c:pt idx="591">
                  <c:v>2.0915156993100896</c:v>
                </c:pt>
                <c:pt idx="592">
                  <c:v>2.0869457357283903</c:v>
                </c:pt>
                <c:pt idx="593">
                  <c:v>2.0823763069193437</c:v>
                </c:pt>
                <c:pt idx="594">
                  <c:v>2.0778074128920565</c:v>
                </c:pt>
                <c:pt idx="595">
                  <c:v>2.0732390536556435</c:v>
                </c:pt>
                <c:pt idx="596">
                  <c:v>2.0686712292192286</c:v>
                </c:pt>
                <c:pt idx="597">
                  <c:v>2.064103939591944</c:v>
                </c:pt>
                <c:pt idx="598">
                  <c:v>2.0595371847829309</c:v>
                </c:pt>
                <c:pt idx="599">
                  <c:v>2.0549709648013379</c:v>
                </c:pt>
                <c:pt idx="600">
                  <c:v>2.0504052796563235</c:v>
                </c:pt>
                <c:pt idx="601">
                  <c:v>2.0458401293570536</c:v>
                </c:pt>
                <c:pt idx="602">
                  <c:v>2.0412755139127037</c:v>
                </c:pt>
                <c:pt idx="603">
                  <c:v>2.0367114333324574</c:v>
                </c:pt>
                <c:pt idx="604">
                  <c:v>2.0321478876255066</c:v>
                </c:pt>
                <c:pt idx="605">
                  <c:v>2.0275848768010523</c:v>
                </c:pt>
                <c:pt idx="606">
                  <c:v>2.023022400868304</c:v>
                </c:pt>
                <c:pt idx="607">
                  <c:v>2.0184604598364793</c:v>
                </c:pt>
                <c:pt idx="608">
                  <c:v>2.0138990537148049</c:v>
                </c:pt>
                <c:pt idx="609">
                  <c:v>2.0093381825125163</c:v>
                </c:pt>
                <c:pt idx="610">
                  <c:v>2.0047778462388566</c:v>
                </c:pt>
                <c:pt idx="611">
                  <c:v>2.0002180449030784</c:v>
                </c:pt>
                <c:pt idx="612">
                  <c:v>1.9956587785144431</c:v>
                </c:pt>
                <c:pt idx="613">
                  <c:v>1.9911000470822198</c:v>
                </c:pt>
                <c:pt idx="614">
                  <c:v>1.9865418506156867</c:v>
                </c:pt>
                <c:pt idx="615">
                  <c:v>1.9819841891241308</c:v>
                </c:pt>
                <c:pt idx="616">
                  <c:v>1.9774270626168473</c:v>
                </c:pt>
                <c:pt idx="617">
                  <c:v>1.9728704711031406</c:v>
                </c:pt>
                <c:pt idx="618">
                  <c:v>1.968314414592323</c:v>
                </c:pt>
                <c:pt idx="619">
                  <c:v>1.9637588930937162</c:v>
                </c:pt>
                <c:pt idx="620">
                  <c:v>1.9592039066166498</c:v>
                </c:pt>
                <c:pt idx="621">
                  <c:v>1.9546494551704625</c:v>
                </c:pt>
                <c:pt idx="622">
                  <c:v>1.9500955387645016</c:v>
                </c:pt>
                <c:pt idx="623">
                  <c:v>1.9455421574081229</c:v>
                </c:pt>
                <c:pt idx="624">
                  <c:v>1.9409893111106908</c:v>
                </c:pt>
                <c:pt idx="625">
                  <c:v>1.9364369998815787</c:v>
                </c:pt>
                <c:pt idx="626">
                  <c:v>1.9318852237301685</c:v>
                </c:pt>
                <c:pt idx="627">
                  <c:v>1.9273339826658504</c:v>
                </c:pt>
                <c:pt idx="628">
                  <c:v>1.922783276698024</c:v>
                </c:pt>
                <c:pt idx="629">
                  <c:v>1.9182331058360966</c:v>
                </c:pt>
                <c:pt idx="630">
                  <c:v>1.9136834700894851</c:v>
                </c:pt>
                <c:pt idx="631">
                  <c:v>1.9091343694676146</c:v>
                </c:pt>
                <c:pt idx="632">
                  <c:v>1.9045858039799191</c:v>
                </c:pt>
                <c:pt idx="633">
                  <c:v>1.9000377736358407</c:v>
                </c:pt>
                <c:pt idx="634">
                  <c:v>1.8954902784448311</c:v>
                </c:pt>
                <c:pt idx="635">
                  <c:v>1.89094331841635</c:v>
                </c:pt>
                <c:pt idx="636">
                  <c:v>1.8863968935598661</c:v>
                </c:pt>
                <c:pt idx="637">
                  <c:v>1.8818510038848566</c:v>
                </c:pt>
                <c:pt idx="638">
                  <c:v>1.8773056494008076</c:v>
                </c:pt>
                <c:pt idx="639">
                  <c:v>1.8727608301172136</c:v>
                </c:pt>
                <c:pt idx="640">
                  <c:v>1.8682165460435785</c:v>
                </c:pt>
                <c:pt idx="641">
                  <c:v>1.863672797189414</c:v>
                </c:pt>
                <c:pt idx="642">
                  <c:v>1.8591295835642412</c:v>
                </c:pt>
                <c:pt idx="643">
                  <c:v>1.8545869051775894</c:v>
                </c:pt>
                <c:pt idx="644">
                  <c:v>1.8500447620389973</c:v>
                </c:pt>
                <c:pt idx="645">
                  <c:v>1.8455031541580116</c:v>
                </c:pt>
                <c:pt idx="646">
                  <c:v>1.8409620815441881</c:v>
                </c:pt>
                <c:pt idx="647">
                  <c:v>1.8364215442070915</c:v>
                </c:pt>
                <c:pt idx="648">
                  <c:v>1.8318815421562948</c:v>
                </c:pt>
                <c:pt idx="649">
                  <c:v>1.8273420754013801</c:v>
                </c:pt>
                <c:pt idx="650">
                  <c:v>1.8228031439519379</c:v>
                </c:pt>
                <c:pt idx="651">
                  <c:v>1.8182647478175678</c:v>
                </c:pt>
                <c:pt idx="652">
                  <c:v>1.813726887007878</c:v>
                </c:pt>
                <c:pt idx="653">
                  <c:v>1.8091895615324856</c:v>
                </c:pt>
                <c:pt idx="654">
                  <c:v>1.8046527714010161</c:v>
                </c:pt>
                <c:pt idx="655">
                  <c:v>1.8001165166231041</c:v>
                </c:pt>
                <c:pt idx="656">
                  <c:v>1.7955807972083928</c:v>
                </c:pt>
                <c:pt idx="657">
                  <c:v>1.7910456131665342</c:v>
                </c:pt>
                <c:pt idx="658">
                  <c:v>1.7865109645071893</c:v>
                </c:pt>
                <c:pt idx="659">
                  <c:v>1.7819768512400274</c:v>
                </c:pt>
                <c:pt idx="660">
                  <c:v>1.777443273374727</c:v>
                </c:pt>
                <c:pt idx="661">
                  <c:v>1.7729102309209752</c:v>
                </c:pt>
                <c:pt idx="662">
                  <c:v>1.7683777238884679</c:v>
                </c:pt>
                <c:pt idx="663">
                  <c:v>1.76384575228691</c:v>
                </c:pt>
                <c:pt idx="664">
                  <c:v>1.7593143161260147</c:v>
                </c:pt>
                <c:pt idx="665">
                  <c:v>1.7547834154155046</c:v>
                </c:pt>
                <c:pt idx="666">
                  <c:v>1.7502530501651108</c:v>
                </c:pt>
                <c:pt idx="667">
                  <c:v>1.7457232203845732</c:v>
                </c:pt>
                <c:pt idx="668">
                  <c:v>1.7411939260836404</c:v>
                </c:pt>
                <c:pt idx="669">
                  <c:v>1.7366651672720701</c:v>
                </c:pt>
                <c:pt idx="670">
                  <c:v>1.7321369439596286</c:v>
                </c:pt>
                <c:pt idx="671">
                  <c:v>1.727609256156091</c:v>
                </c:pt>
                <c:pt idx="672">
                  <c:v>1.7230821038712414</c:v>
                </c:pt>
                <c:pt idx="673">
                  <c:v>1.7185554871148727</c:v>
                </c:pt>
                <c:pt idx="674">
                  <c:v>1.7140294058967864</c:v>
                </c:pt>
                <c:pt idx="675">
                  <c:v>1.7095038602267933</c:v>
                </c:pt>
                <c:pt idx="676">
                  <c:v>1.7049788501147125</c:v>
                </c:pt>
                <c:pt idx="677">
                  <c:v>1.7004543755703725</c:v>
                </c:pt>
                <c:pt idx="678">
                  <c:v>1.6959304366036101</c:v>
                </c:pt>
                <c:pt idx="679">
                  <c:v>1.6914070332242712</c:v>
                </c:pt>
                <c:pt idx="680">
                  <c:v>1.6868841654422106</c:v>
                </c:pt>
                <c:pt idx="681">
                  <c:v>1.6823618332672921</c:v>
                </c:pt>
                <c:pt idx="682">
                  <c:v>1.6778400367093877</c:v>
                </c:pt>
                <c:pt idx="683">
                  <c:v>1.6733187757783792</c:v>
                </c:pt>
                <c:pt idx="684">
                  <c:v>1.6687980504841566</c:v>
                </c:pt>
                <c:pt idx="685">
                  <c:v>1.6642778608366191</c:v>
                </c:pt>
                <c:pt idx="686">
                  <c:v>1.6597582068456747</c:v>
                </c:pt>
                <c:pt idx="687">
                  <c:v>1.65523908852124</c:v>
                </c:pt>
                <c:pt idx="688">
                  <c:v>1.6507205058732408</c:v>
                </c:pt>
                <c:pt idx="689">
                  <c:v>1.6462024589116118</c:v>
                </c:pt>
                <c:pt idx="690">
                  <c:v>1.6416849476462965</c:v>
                </c:pt>
                <c:pt idx="691">
                  <c:v>1.6371679720872474</c:v>
                </c:pt>
                <c:pt idx="692">
                  <c:v>1.6326515322444257</c:v>
                </c:pt>
                <c:pt idx="693">
                  <c:v>1.6281356281278017</c:v>
                </c:pt>
                <c:pt idx="694">
                  <c:v>1.6236202597473544</c:v>
                </c:pt>
                <c:pt idx="695">
                  <c:v>1.6191054271130718</c:v>
                </c:pt>
                <c:pt idx="696">
                  <c:v>1.6145911302349509</c:v>
                </c:pt>
                <c:pt idx="697">
                  <c:v>1.6100773691229977</c:v>
                </c:pt>
                <c:pt idx="698">
                  <c:v>1.6055641437872268</c:v>
                </c:pt>
                <c:pt idx="699">
                  <c:v>1.6010514542376619</c:v>
                </c:pt>
                <c:pt idx="700">
                  <c:v>1.5965393004843358</c:v>
                </c:pt>
                <c:pt idx="701">
                  <c:v>1.5920276825372901</c:v>
                </c:pt>
                <c:pt idx="702">
                  <c:v>1.5875166004065751</c:v>
                </c:pt>
                <c:pt idx="703">
                  <c:v>1.5830060541022504</c:v>
                </c:pt>
                <c:pt idx="704">
                  <c:v>1.5784960436343842</c:v>
                </c:pt>
                <c:pt idx="705">
                  <c:v>1.5739865690130541</c:v>
                </c:pt>
                <c:pt idx="706">
                  <c:v>1.5694776302483464</c:v>
                </c:pt>
                <c:pt idx="707">
                  <c:v>1.5649692273503564</c:v>
                </c:pt>
                <c:pt idx="708">
                  <c:v>1.5604613603291881</c:v>
                </c:pt>
                <c:pt idx="709">
                  <c:v>1.5559540291949547</c:v>
                </c:pt>
                <c:pt idx="710">
                  <c:v>1.5514472339577785</c:v>
                </c:pt>
                <c:pt idx="711">
                  <c:v>1.5469409746277905</c:v>
                </c:pt>
                <c:pt idx="712">
                  <c:v>1.5424352512151309</c:v>
                </c:pt>
                <c:pt idx="713">
                  <c:v>1.5379300637299487</c:v>
                </c:pt>
                <c:pt idx="714">
                  <c:v>1.533425412182402</c:v>
                </c:pt>
                <c:pt idx="715">
                  <c:v>1.528921296582658</c:v>
                </c:pt>
                <c:pt idx="716">
                  <c:v>1.5244177169408923</c:v>
                </c:pt>
                <c:pt idx="717">
                  <c:v>1.5199146732672904</c:v>
                </c:pt>
                <c:pt idx="718">
                  <c:v>1.5154121655720461</c:v>
                </c:pt>
                <c:pt idx="719">
                  <c:v>1.5109101938653624</c:v>
                </c:pt>
                <c:pt idx="720">
                  <c:v>1.5064087581574515</c:v>
                </c:pt>
                <c:pt idx="721">
                  <c:v>1.5019078584585344</c:v>
                </c:pt>
                <c:pt idx="722">
                  <c:v>1.4974074947788409</c:v>
                </c:pt>
                <c:pt idx="723">
                  <c:v>1.4929076671286106</c:v>
                </c:pt>
                <c:pt idx="724">
                  <c:v>1.488408375518091</c:v>
                </c:pt>
                <c:pt idx="725">
                  <c:v>1.4839096199575397</c:v>
                </c:pt>
                <c:pt idx="726">
                  <c:v>1.4794114004572225</c:v>
                </c:pt>
                <c:pt idx="727">
                  <c:v>1.4749137170274149</c:v>
                </c:pt>
                <c:pt idx="728">
                  <c:v>1.4704165696784011</c:v>
                </c:pt>
                <c:pt idx="729">
                  <c:v>1.4659199584204741</c:v>
                </c:pt>
                <c:pt idx="730">
                  <c:v>1.4614238832639366</c:v>
                </c:pt>
                <c:pt idx="731">
                  <c:v>1.4569283442190997</c:v>
                </c:pt>
                <c:pt idx="732">
                  <c:v>1.4524333412962838</c:v>
                </c:pt>
                <c:pt idx="733">
                  <c:v>1.4479388745058184</c:v>
                </c:pt>
                <c:pt idx="734">
                  <c:v>1.4434449438580421</c:v>
                </c:pt>
                <c:pt idx="735">
                  <c:v>1.4389515493633025</c:v>
                </c:pt>
                <c:pt idx="736">
                  <c:v>1.4344586910319561</c:v>
                </c:pt>
                <c:pt idx="737">
                  <c:v>1.4299663688743687</c:v>
                </c:pt>
                <c:pt idx="738">
                  <c:v>1.425474582900915</c:v>
                </c:pt>
                <c:pt idx="739">
                  <c:v>1.4209833331219792</c:v>
                </c:pt>
                <c:pt idx="740">
                  <c:v>1.4164926195479539</c:v>
                </c:pt>
                <c:pt idx="741">
                  <c:v>1.4120024421892414</c:v>
                </c:pt>
                <c:pt idx="742">
                  <c:v>1.4075128010562528</c:v>
                </c:pt>
                <c:pt idx="743">
                  <c:v>1.4030236961594083</c:v>
                </c:pt>
                <c:pt idx="744">
                  <c:v>1.3985351275091371</c:v>
                </c:pt>
                <c:pt idx="745">
                  <c:v>1.3940470951158779</c:v>
                </c:pt>
                <c:pt idx="746">
                  <c:v>1.3895595989900782</c:v>
                </c:pt>
                <c:pt idx="747">
                  <c:v>1.3850726391421946</c:v>
                </c:pt>
                <c:pt idx="748">
                  <c:v>1.3805862155826929</c:v>
                </c:pt>
                <c:pt idx="749">
                  <c:v>1.3761003283220479</c:v>
                </c:pt>
                <c:pt idx="750">
                  <c:v>1.3716149773707436</c:v>
                </c:pt>
                <c:pt idx="751">
                  <c:v>1.3671301627392731</c:v>
                </c:pt>
                <c:pt idx="752">
                  <c:v>1.3626458844381388</c:v>
                </c:pt>
                <c:pt idx="753">
                  <c:v>1.3581621424778521</c:v>
                </c:pt>
                <c:pt idx="754">
                  <c:v>1.3536789368689335</c:v>
                </c:pt>
                <c:pt idx="755">
                  <c:v>1.3491962676219127</c:v>
                </c:pt>
                <c:pt idx="756">
                  <c:v>1.3447141347473284</c:v>
                </c:pt>
                <c:pt idx="757">
                  <c:v>1.3402325382557287</c:v>
                </c:pt>
                <c:pt idx="758">
                  <c:v>1.3357514781576707</c:v>
                </c:pt>
                <c:pt idx="759">
                  <c:v>1.3312709544637207</c:v>
                </c:pt>
                <c:pt idx="760">
                  <c:v>1.326790967184454</c:v>
                </c:pt>
                <c:pt idx="761">
                  <c:v>1.3223115163304553</c:v>
                </c:pt>
                <c:pt idx="762">
                  <c:v>1.3178326019123185</c:v>
                </c:pt>
                <c:pt idx="763">
                  <c:v>1.3133542239406464</c:v>
                </c:pt>
                <c:pt idx="764">
                  <c:v>1.3088763824260512</c:v>
                </c:pt>
                <c:pt idx="765">
                  <c:v>1.3043990773791541</c:v>
                </c:pt>
                <c:pt idx="766">
                  <c:v>1.2999223088105858</c:v>
                </c:pt>
                <c:pt idx="767">
                  <c:v>1.2954460767309857</c:v>
                </c:pt>
                <c:pt idx="768">
                  <c:v>1.2909703811510029</c:v>
                </c:pt>
                <c:pt idx="769">
                  <c:v>1.2864952220812953</c:v>
                </c:pt>
                <c:pt idx="770">
                  <c:v>1.2820205995325302</c:v>
                </c:pt>
                <c:pt idx="771">
                  <c:v>1.2775465135153843</c:v>
                </c:pt>
                <c:pt idx="772">
                  <c:v>1.2730729640405432</c:v>
                </c:pt>
                <c:pt idx="773">
                  <c:v>1.2685999511187016</c:v>
                </c:pt>
                <c:pt idx="774">
                  <c:v>1.2641274747605638</c:v>
                </c:pt>
                <c:pt idx="775">
                  <c:v>1.2596555349768428</c:v>
                </c:pt>
                <c:pt idx="776">
                  <c:v>1.2551841317782615</c:v>
                </c:pt>
                <c:pt idx="777">
                  <c:v>1.2507132651755515</c:v>
                </c:pt>
                <c:pt idx="778">
                  <c:v>1.2462429351794539</c:v>
                </c:pt>
                <c:pt idx="779">
                  <c:v>1.241773141800719</c:v>
                </c:pt>
                <c:pt idx="780">
                  <c:v>1.2373038850501061</c:v>
                </c:pt>
                <c:pt idx="781">
                  <c:v>1.2328351649383842</c:v>
                </c:pt>
                <c:pt idx="782">
                  <c:v>1.2283669814763312</c:v>
                </c:pt>
                <c:pt idx="783">
                  <c:v>1.2238993346747342</c:v>
                </c:pt>
                <c:pt idx="784">
                  <c:v>1.2194322245443898</c:v>
                </c:pt>
                <c:pt idx="785">
                  <c:v>1.2149656510961038</c:v>
                </c:pt>
                <c:pt idx="786">
                  <c:v>1.210499614340691</c:v>
                </c:pt>
                <c:pt idx="787">
                  <c:v>1.2060341142889759</c:v>
                </c:pt>
                <c:pt idx="788">
                  <c:v>1.2015691509517918</c:v>
                </c:pt>
                <c:pt idx="789">
                  <c:v>1.1971047243399819</c:v>
                </c:pt>
                <c:pt idx="790">
                  <c:v>1.1926408344643982</c:v>
                </c:pt>
                <c:pt idx="791">
                  <c:v>1.1881774813359018</c:v>
                </c:pt>
                <c:pt idx="792">
                  <c:v>1.1837146649653636</c:v>
                </c:pt>
                <c:pt idx="793">
                  <c:v>1.1792523853636636</c:v>
                </c:pt>
                <c:pt idx="794">
                  <c:v>1.174790642541691</c:v>
                </c:pt>
                <c:pt idx="795">
                  <c:v>1.1703294365103443</c:v>
                </c:pt>
                <c:pt idx="796">
                  <c:v>1.1658687672805315</c:v>
                </c:pt>
                <c:pt idx="797">
                  <c:v>1.1614086348631698</c:v>
                </c:pt>
                <c:pt idx="798">
                  <c:v>1.1569490392691857</c:v>
                </c:pt>
                <c:pt idx="799">
                  <c:v>1.1524899805095148</c:v>
                </c:pt>
                <c:pt idx="800">
                  <c:v>1.1480314585951024</c:v>
                </c:pt>
                <c:pt idx="801">
                  <c:v>1.143573473536903</c:v>
                </c:pt>
                <c:pt idx="802">
                  <c:v>1.1391160253458801</c:v>
                </c:pt>
                <c:pt idx="803">
                  <c:v>1.1346591140330071</c:v>
                </c:pt>
                <c:pt idx="804">
                  <c:v>1.1302027396092664</c:v>
                </c:pt>
                <c:pt idx="805">
                  <c:v>1.1257469020856499</c:v>
                </c:pt>
                <c:pt idx="806">
                  <c:v>1.1212916014731584</c:v>
                </c:pt>
                <c:pt idx="807">
                  <c:v>1.1168368377828026</c:v>
                </c:pt>
                <c:pt idx="808">
                  <c:v>1.1123826110256023</c:v>
                </c:pt>
                <c:pt idx="809">
                  <c:v>1.1079289212125867</c:v>
                </c:pt>
                <c:pt idx="810">
                  <c:v>1.1034757683547942</c:v>
                </c:pt>
                <c:pt idx="811">
                  <c:v>1.099023152463273</c:v>
                </c:pt>
                <c:pt idx="812">
                  <c:v>1.0945710735490803</c:v>
                </c:pt>
                <c:pt idx="813">
                  <c:v>1.0901195316232828</c:v>
                </c:pt>
                <c:pt idx="814">
                  <c:v>1.0856685266969563</c:v>
                </c:pt>
                <c:pt idx="815">
                  <c:v>1.0812180587811864</c:v>
                </c:pt>
                <c:pt idx="816">
                  <c:v>1.0767681278870678</c:v>
                </c:pt>
                <c:pt idx="817">
                  <c:v>1.0723187340257048</c:v>
                </c:pt>
                <c:pt idx="818">
                  <c:v>1.0678698772082109</c:v>
                </c:pt>
                <c:pt idx="819">
                  <c:v>1.0634215574457091</c:v>
                </c:pt>
                <c:pt idx="820">
                  <c:v>1.0589737747493317</c:v>
                </c:pt>
                <c:pt idx="821">
                  <c:v>1.0545265291302206</c:v>
                </c:pt>
                <c:pt idx="822">
                  <c:v>1.050079820599527</c:v>
                </c:pt>
                <c:pt idx="823">
                  <c:v>1.0456336491684115</c:v>
                </c:pt>
                <c:pt idx="824">
                  <c:v>1.0411880148480441</c:v>
                </c:pt>
                <c:pt idx="825">
                  <c:v>1.0367429176496044</c:v>
                </c:pt>
                <c:pt idx="826">
                  <c:v>1.032298357584281</c:v>
                </c:pt>
                <c:pt idx="827">
                  <c:v>1.0278543346632723</c:v>
                </c:pt>
                <c:pt idx="828">
                  <c:v>1.023410848897786</c:v>
                </c:pt>
                <c:pt idx="829">
                  <c:v>1.0189679002990395</c:v>
                </c:pt>
                <c:pt idx="830">
                  <c:v>1.0145254888782591</c:v>
                </c:pt>
                <c:pt idx="831">
                  <c:v>1.0100836146466812</c:v>
                </c:pt>
                <c:pt idx="832">
                  <c:v>1.0056422776155509</c:v>
                </c:pt>
                <c:pt idx="833">
                  <c:v>1.0012014777961236</c:v>
                </c:pt>
                <c:pt idx="834">
                  <c:v>0.99676121519966343</c:v>
                </c:pt>
                <c:pt idx="835">
                  <c:v>0.99232148983744439</c:v>
                </c:pt>
                <c:pt idx="836">
                  <c:v>0.98788230172074987</c:v>
                </c:pt>
                <c:pt idx="837">
                  <c:v>0.98344365086087271</c:v>
                </c:pt>
                <c:pt idx="838">
                  <c:v>0.9790055372691151</c:v>
                </c:pt>
                <c:pt idx="839">
                  <c:v>0.97456796095678899</c:v>
                </c:pt>
                <c:pt idx="840">
                  <c:v>0.97013092193521555</c:v>
                </c:pt>
                <c:pt idx="841">
                  <c:v>0.96569442021572549</c:v>
                </c:pt>
                <c:pt idx="842">
                  <c:v>0.96125845580965907</c:v>
                </c:pt>
                <c:pt idx="843">
                  <c:v>0.95682302872836611</c:v>
                </c:pt>
                <c:pt idx="844">
                  <c:v>0.95238813898320585</c:v>
                </c:pt>
                <c:pt idx="845">
                  <c:v>0.94795378658554696</c:v>
                </c:pt>
                <c:pt idx="846">
                  <c:v>0.9435199715467677</c:v>
                </c:pt>
                <c:pt idx="847">
                  <c:v>0.93908669387825594</c:v>
                </c:pt>
                <c:pt idx="848">
                  <c:v>0.9346539535914089</c:v>
                </c:pt>
                <c:pt idx="849">
                  <c:v>0.93022175069763335</c:v>
                </c:pt>
                <c:pt idx="850">
                  <c:v>0.92579008520834571</c:v>
                </c:pt>
                <c:pt idx="851">
                  <c:v>0.92135895713497173</c:v>
                </c:pt>
                <c:pt idx="852">
                  <c:v>0.91692836648894693</c:v>
                </c:pt>
                <c:pt idx="853">
                  <c:v>0.91249831328171616</c:v>
                </c:pt>
                <c:pt idx="854">
                  <c:v>0.90806879752473391</c:v>
                </c:pt>
                <c:pt idx="855">
                  <c:v>0.90363981922946413</c:v>
                </c:pt>
                <c:pt idx="856">
                  <c:v>0.89921137840738052</c:v>
                </c:pt>
                <c:pt idx="857">
                  <c:v>0.89478347506996614</c:v>
                </c:pt>
                <c:pt idx="858">
                  <c:v>0.89035610922871367</c:v>
                </c:pt>
                <c:pt idx="859">
                  <c:v>0.88592928089512535</c:v>
                </c:pt>
                <c:pt idx="860">
                  <c:v>0.88150299008071298</c:v>
                </c:pt>
                <c:pt idx="861">
                  <c:v>0.87707723679699789</c:v>
                </c:pt>
                <c:pt idx="862">
                  <c:v>0.87265202105551121</c:v>
                </c:pt>
                <c:pt idx="863">
                  <c:v>0.86822734286779335</c:v>
                </c:pt>
                <c:pt idx="864">
                  <c:v>0.86380320224539442</c:v>
                </c:pt>
                <c:pt idx="865">
                  <c:v>0.85937959919987417</c:v>
                </c:pt>
                <c:pt idx="866">
                  <c:v>0.85495653374280189</c:v>
                </c:pt>
                <c:pt idx="867">
                  <c:v>0.85053400588575656</c:v>
                </c:pt>
                <c:pt idx="868">
                  <c:v>0.84611201564032656</c:v>
                </c:pt>
                <c:pt idx="869">
                  <c:v>0.84169056301811007</c:v>
                </c:pt>
                <c:pt idx="870">
                  <c:v>0.8372696480307148</c:v>
                </c:pt>
                <c:pt idx="871">
                  <c:v>0.832849270689758</c:v>
                </c:pt>
                <c:pt idx="872">
                  <c:v>0.82842943100686672</c:v>
                </c:pt>
                <c:pt idx="873">
                  <c:v>0.82401012899367743</c:v>
                </c:pt>
                <c:pt idx="874">
                  <c:v>0.81959136466183635</c:v>
                </c:pt>
                <c:pt idx="875">
                  <c:v>0.81517313802299929</c:v>
                </c:pt>
                <c:pt idx="876">
                  <c:v>0.81075544908883179</c:v>
                </c:pt>
                <c:pt idx="877">
                  <c:v>0.80633829787100886</c:v>
                </c:pt>
                <c:pt idx="878">
                  <c:v>0.80192168438121525</c:v>
                </c:pt>
                <c:pt idx="879">
                  <c:v>0.79750560863114539</c:v>
                </c:pt>
                <c:pt idx="880">
                  <c:v>0.79309007063250325</c:v>
                </c:pt>
                <c:pt idx="881">
                  <c:v>0.78867507039700258</c:v>
                </c:pt>
                <c:pt idx="882">
                  <c:v>0.78426060793636665</c:v>
                </c:pt>
                <c:pt idx="883">
                  <c:v>0.77984668326232853</c:v>
                </c:pt>
                <c:pt idx="884">
                  <c:v>0.77543329638663094</c:v>
                </c:pt>
                <c:pt idx="885">
                  <c:v>0.77102044732102615</c:v>
                </c:pt>
                <c:pt idx="886">
                  <c:v>0.76660813607727629</c:v>
                </c:pt>
                <c:pt idx="887">
                  <c:v>0.76219636266715307</c:v>
                </c:pt>
                <c:pt idx="888">
                  <c:v>0.75778512710243784</c:v>
                </c:pt>
                <c:pt idx="889">
                  <c:v>0.75337442939492172</c:v>
                </c:pt>
                <c:pt idx="890">
                  <c:v>0.74896426955640538</c:v>
                </c:pt>
                <c:pt idx="891">
                  <c:v>0.74455464759869949</c:v>
                </c:pt>
                <c:pt idx="892">
                  <c:v>0.74014556353362415</c:v>
                </c:pt>
                <c:pt idx="893">
                  <c:v>0.73573701737300923</c:v>
                </c:pt>
                <c:pt idx="894">
                  <c:v>0.73132900912869436</c:v>
                </c:pt>
                <c:pt idx="895">
                  <c:v>0.72692153881252886</c:v>
                </c:pt>
                <c:pt idx="896">
                  <c:v>0.72251460643637178</c:v>
                </c:pt>
                <c:pt idx="897">
                  <c:v>0.71810821201209185</c:v>
                </c:pt>
                <c:pt idx="898">
                  <c:v>0.71370235555156758</c:v>
                </c:pt>
                <c:pt idx="899">
                  <c:v>0.70929703706668723</c:v>
                </c:pt>
                <c:pt idx="900">
                  <c:v>0.70489225656934873</c:v>
                </c:pt>
                <c:pt idx="901">
                  <c:v>0.70048801407145977</c:v>
                </c:pt>
                <c:pt idx="902">
                  <c:v>0.69608430958493783</c:v>
                </c:pt>
                <c:pt idx="903">
                  <c:v>0.69168114312171014</c:v>
                </c:pt>
                <c:pt idx="904">
                  <c:v>0.68727851469371359</c:v>
                </c:pt>
                <c:pt idx="905">
                  <c:v>0.68287642431289497</c:v>
                </c:pt>
                <c:pt idx="906">
                  <c:v>0.6784748719912107</c:v>
                </c:pt>
                <c:pt idx="907">
                  <c:v>0.674073857740627</c:v>
                </c:pt>
                <c:pt idx="908">
                  <c:v>0.66967338157311995</c:v>
                </c:pt>
                <c:pt idx="909">
                  <c:v>0.6652734435006753</c:v>
                </c:pt>
                <c:pt idx="910">
                  <c:v>0.66087404353528867</c:v>
                </c:pt>
                <c:pt idx="911">
                  <c:v>0.65647518168896546</c:v>
                </c:pt>
                <c:pt idx="912">
                  <c:v>0.65207685797372072</c:v>
                </c:pt>
                <c:pt idx="913">
                  <c:v>0.6476790724015794</c:v>
                </c:pt>
                <c:pt idx="914">
                  <c:v>0.6432818249845762</c:v>
                </c:pt>
                <c:pt idx="915">
                  <c:v>0.63888511573475582</c:v>
                </c:pt>
                <c:pt idx="916">
                  <c:v>0.63448894466417249</c:v>
                </c:pt>
                <c:pt idx="917">
                  <c:v>0.6301172174374835</c:v>
                </c:pt>
                <c:pt idx="918">
                  <c:v>0.625758122039623</c:v>
                </c:pt>
                <c:pt idx="919">
                  <c:v>0.62141164323515619</c:v>
                </c:pt>
                <c:pt idx="920">
                  <c:v>0.61707776608750553</c:v>
                </c:pt>
                <c:pt idx="921">
                  <c:v>0.61275647595872229</c:v>
                </c:pt>
                <c:pt idx="922">
                  <c:v>0.60844775850930388</c:v>
                </c:pt>
                <c:pt idx="923">
                  <c:v>0.60415159969805554</c:v>
                </c:pt>
                <c:pt idx="924">
                  <c:v>0.59986798578199796</c:v>
                </c:pt>
                <c:pt idx="925">
                  <c:v>0.59559690331632043</c:v>
                </c:pt>
                <c:pt idx="926">
                  <c:v>0.59133833915438028</c:v>
                </c:pt>
                <c:pt idx="927">
                  <c:v>0.58709228044774864</c:v>
                </c:pt>
                <c:pt idx="928">
                  <c:v>0.58285871464630301</c:v>
                </c:pt>
                <c:pt idx="929">
                  <c:v>0.57863762949836695</c:v>
                </c:pt>
                <c:pt idx="930">
                  <c:v>0.57442901305089777</c:v>
                </c:pt>
                <c:pt idx="931">
                  <c:v>0.57023285364972198</c:v>
                </c:pt>
                <c:pt idx="932">
                  <c:v>0.56604913993981931</c:v>
                </c:pt>
                <c:pt idx="933">
                  <c:v>0.56187786086565561</c:v>
                </c:pt>
                <c:pt idx="934">
                  <c:v>0.55771900567156585</c:v>
                </c:pt>
                <c:pt idx="935">
                  <c:v>0.55357256390218657</c:v>
                </c:pt>
                <c:pt idx="936">
                  <c:v>0.54943852540293914</c:v>
                </c:pt>
                <c:pt idx="937">
                  <c:v>0.54531688032056458</c:v>
                </c:pt>
                <c:pt idx="938">
                  <c:v>0.54121078748588836</c:v>
                </c:pt>
                <c:pt idx="939">
                  <c:v>0.53712480997817436</c:v>
                </c:pt>
                <c:pt idx="940">
                  <c:v>0.53305887466425605</c:v>
                </c:pt>
                <c:pt idx="941">
                  <c:v>0.5290129089459058</c:v>
                </c:pt>
                <c:pt idx="942">
                  <c:v>0.52498684075409252</c:v>
                </c:pt>
                <c:pt idx="943">
                  <c:v>0.52098059854332002</c:v>
                </c:pt>
                <c:pt idx="944">
                  <c:v>0.51699411128604578</c:v>
                </c:pt>
                <c:pt idx="945">
                  <c:v>0.51302730846717715</c:v>
                </c:pt>
                <c:pt idx="946">
                  <c:v>0.50908012007864534</c:v>
                </c:pt>
                <c:pt idx="947">
                  <c:v>0.50515247661405416</c:v>
                </c:pt>
                <c:pt idx="948">
                  <c:v>0.501244309063404</c:v>
                </c:pt>
                <c:pt idx="949">
                  <c:v>0.49735554890788802</c:v>
                </c:pt>
                <c:pt idx="950">
                  <c:v>0.49348612811476072</c:v>
                </c:pt>
                <c:pt idx="951">
                  <c:v>0.48963597913227674</c:v>
                </c:pt>
                <c:pt idx="952">
                  <c:v>0.48580503488469928</c:v>
                </c:pt>
                <c:pt idx="953">
                  <c:v>0.48199322876737655</c:v>
                </c:pt>
                <c:pt idx="954">
                  <c:v>0.47820049464188541</c:v>
                </c:pt>
                <c:pt idx="955">
                  <c:v>0.47442676683124102</c:v>
                </c:pt>
                <c:pt idx="956">
                  <c:v>0.47067198011517103</c:v>
                </c:pt>
                <c:pt idx="957">
                  <c:v>0.46693606972545382</c:v>
                </c:pt>
                <c:pt idx="958">
                  <c:v>0.46321897134131934</c:v>
                </c:pt>
                <c:pt idx="959">
                  <c:v>0.45952062108491154</c:v>
                </c:pt>
                <c:pt idx="960">
                  <c:v>0.45584095551681164</c:v>
                </c:pt>
                <c:pt idx="961">
                  <c:v>0.4521799116316208</c:v>
                </c:pt>
                <c:pt idx="962">
                  <c:v>0.44853742685360165</c:v>
                </c:pt>
                <c:pt idx="963">
                  <c:v>0.4449134390323774</c:v>
                </c:pt>
                <c:pt idx="964">
                  <c:v>0.44130788643868785</c:v>
                </c:pt>
                <c:pt idx="965">
                  <c:v>0.43772070776020106</c:v>
                </c:pt>
                <c:pt idx="966">
                  <c:v>0.43415184209738028</c:v>
                </c:pt>
                <c:pt idx="967">
                  <c:v>0.43060122895940456</c:v>
                </c:pt>
                <c:pt idx="968">
                  <c:v>0.42706880826014276</c:v>
                </c:pt>
                <c:pt idx="969">
                  <c:v>0.42355452031418001</c:v>
                </c:pt>
                <c:pt idx="970">
                  <c:v>0.42005830583289527</c:v>
                </c:pt>
                <c:pt idx="971">
                  <c:v>0.41658010592059008</c:v>
                </c:pt>
                <c:pt idx="972">
                  <c:v>0.41311986207066687</c:v>
                </c:pt>
                <c:pt idx="973">
                  <c:v>0.40967751616185627</c:v>
                </c:pt>
                <c:pt idx="974">
                  <c:v>0.40625301045449314</c:v>
                </c:pt>
                <c:pt idx="975">
                  <c:v>0.4028462875868396</c:v>
                </c:pt>
                <c:pt idx="976">
                  <c:v>0.39945729057145546</c:v>
                </c:pt>
                <c:pt idx="977">
                  <c:v>0.39608596279161418</c:v>
                </c:pt>
                <c:pt idx="978">
                  <c:v>0.39273224799776468</c:v>
                </c:pt>
                <c:pt idx="979">
                  <c:v>0.38939609030403732</c:v>
                </c:pt>
                <c:pt idx="980">
                  <c:v>0.38607743418479423</c:v>
                </c:pt>
                <c:pt idx="981">
                  <c:v>0.38277622447122273</c:v>
                </c:pt>
                <c:pt idx="982">
                  <c:v>0.37949240634797149</c:v>
                </c:pt>
                <c:pt idx="983">
                  <c:v>0.37622592534982852</c:v>
                </c:pt>
                <c:pt idx="984">
                  <c:v>0.37297672735844051</c:v>
                </c:pt>
                <c:pt idx="985">
                  <c:v>0.36974475859907296</c:v>
                </c:pt>
                <c:pt idx="986">
                  <c:v>0.36652996563741042</c:v>
                </c:pt>
                <c:pt idx="987">
                  <c:v>0.36333229537639583</c:v>
                </c:pt>
                <c:pt idx="988">
                  <c:v>0.3601516950531094</c:v>
                </c:pt>
                <c:pt idx="989">
                  <c:v>0.35698811223568505</c:v>
                </c:pt>
                <c:pt idx="990">
                  <c:v>0.35384149482026506</c:v>
                </c:pt>
                <c:pt idx="991">
                  <c:v>0.35071179102799177</c:v>
                </c:pt>
                <c:pt idx="992">
                  <c:v>0.34759894940203567</c:v>
                </c:pt>
                <c:pt idx="993">
                  <c:v>0.34450291880465989</c:v>
                </c:pt>
                <c:pt idx="994">
                  <c:v>0.34142364841431982</c:v>
                </c:pt>
                <c:pt idx="995">
                  <c:v>0.3383610877227981</c:v>
                </c:pt>
                <c:pt idx="996">
                  <c:v>0.33531518653237374</c:v>
                </c:pt>
                <c:pt idx="997">
                  <c:v>0.33228589495302563</c:v>
                </c:pt>
                <c:pt idx="998">
                  <c:v>0.329273163399669</c:v>
                </c:pt>
                <c:pt idx="999">
                  <c:v>0.32627694258942541</c:v>
                </c:pt>
                <c:pt idx="1000">
                  <c:v>0.32329718353892484</c:v>
                </c:pt>
                <c:pt idx="1001">
                  <c:v>0.32033383756164008</c:v>
                </c:pt>
                <c:pt idx="1002">
                  <c:v>0.31738685626525248</c:v>
                </c:pt>
                <c:pt idx="1003">
                  <c:v>0.31445619154904914</c:v>
                </c:pt>
                <c:pt idx="1004">
                  <c:v>0.31154179560135026</c:v>
                </c:pt>
                <c:pt idx="1005">
                  <c:v>0.3086436208969674</c:v>
                </c:pt>
                <c:pt idx="1006">
                  <c:v>0.30576162019469089</c:v>
                </c:pt>
                <c:pt idx="1007">
                  <c:v>0.30289574653480716</c:v>
                </c:pt>
                <c:pt idx="1008">
                  <c:v>0.30004595323664462</c:v>
                </c:pt>
                <c:pt idx="1009">
                  <c:v>0.29721219389614845</c:v>
                </c:pt>
                <c:pt idx="1010">
                  <c:v>0.29439442238348318</c:v>
                </c:pt>
                <c:pt idx="1011">
                  <c:v>0.29159259284066336</c:v>
                </c:pt>
                <c:pt idx="1012">
                  <c:v>0.28880665967921154</c:v>
                </c:pt>
                <c:pt idx="1013">
                  <c:v>0.28603657757784307</c:v>
                </c:pt>
                <c:pt idx="1014">
                  <c:v>0.28328230148017758</c:v>
                </c:pt>
                <c:pt idx="1015">
                  <c:v>0.28054378659247692</c:v>
                </c:pt>
                <c:pt idx="1016">
                  <c:v>0.27782098838140867</c:v>
                </c:pt>
                <c:pt idx="1017">
                  <c:v>0.27511386257183551</c:v>
                </c:pt>
                <c:pt idx="1018">
                  <c:v>0.27242236514462947</c:v>
                </c:pt>
                <c:pt idx="1019">
                  <c:v>0.26974645233451122</c:v>
                </c:pt>
                <c:pt idx="1020">
                  <c:v>0.26708608062791378</c:v>
                </c:pt>
                <c:pt idx="1021">
                  <c:v>0.26444120676087041</c:v>
                </c:pt>
                <c:pt idx="1022">
                  <c:v>0.26181178771692643</c:v>
                </c:pt>
                <c:pt idx="1023">
                  <c:v>0.25919778072507438</c:v>
                </c:pt>
                <c:pt idx="1024">
                  <c:v>0.2565991432577126</c:v>
                </c:pt>
                <c:pt idx="1025">
                  <c:v>0.25401583302862657</c:v>
                </c:pt>
                <c:pt idx="1026">
                  <c:v>0.25144780799099292</c:v>
                </c:pt>
                <c:pt idx="1027">
                  <c:v>0.24889502633540567</c:v>
                </c:pt>
                <c:pt idx="1028">
                  <c:v>0.24635744648792446</c:v>
                </c:pt>
                <c:pt idx="1029">
                  <c:v>0.24383502710814464</c:v>
                </c:pt>
                <c:pt idx="1030">
                  <c:v>0.24132772708728864</c:v>
                </c:pt>
                <c:pt idx="1031">
                  <c:v>0.23883550554631855</c:v>
                </c:pt>
                <c:pt idx="1032">
                  <c:v>0.23635832183406952</c:v>
                </c:pt>
                <c:pt idx="1033">
                  <c:v>0.23389613552540386</c:v>
                </c:pt>
                <c:pt idx="1034">
                  <c:v>0.2314489064193854</c:v>
                </c:pt>
                <c:pt idx="1035">
                  <c:v>0.22901659453747394</c:v>
                </c:pt>
                <c:pt idx="1036">
                  <c:v>0.22659916012173958</c:v>
                </c:pt>
                <c:pt idx="1037">
                  <c:v>0.22419656363309654</c:v>
                </c:pt>
                <c:pt idx="1038">
                  <c:v>0.22180876574955635</c:v>
                </c:pt>
                <c:pt idx="1039">
                  <c:v>0.21943572736450015</c:v>
                </c:pt>
                <c:pt idx="1040">
                  <c:v>0.21707740958496971</c:v>
                </c:pt>
                <c:pt idx="1041">
                  <c:v>0.21473377372997718</c:v>
                </c:pt>
                <c:pt idx="1042">
                  <c:v>0.21240478132883323</c:v>
                </c:pt>
                <c:pt idx="1043">
                  <c:v>0.21009039411949315</c:v>
                </c:pt>
                <c:pt idx="1044">
                  <c:v>0.20779057404692111</c:v>
                </c:pt>
                <c:pt idx="1045">
                  <c:v>0.20550528326147197</c:v>
                </c:pt>
                <c:pt idx="1046">
                  <c:v>0.20323448411729061</c:v>
                </c:pt>
                <c:pt idx="1047">
                  <c:v>0.20097813917072863</c:v>
                </c:pt>
                <c:pt idx="1048">
                  <c:v>0.19873621117877793</c:v>
                </c:pt>
                <c:pt idx="1049">
                  <c:v>0.19650866309752144</c:v>
                </c:pt>
                <c:pt idx="1050">
                  <c:v>0.19429545808060011</c:v>
                </c:pt>
                <c:pt idx="1051">
                  <c:v>0.19209655947769685</c:v>
                </c:pt>
                <c:pt idx="1052">
                  <c:v>0.18991193083303637</c:v>
                </c:pt>
                <c:pt idx="1053">
                  <c:v>0.18774153588390124</c:v>
                </c:pt>
                <c:pt idx="1054">
                  <c:v>0.18558533855916387</c:v>
                </c:pt>
                <c:pt idx="1055">
                  <c:v>0.18344330297783421</c:v>
                </c:pt>
                <c:pt idx="1056">
                  <c:v>0.1813153934476229</c:v>
                </c:pt>
                <c:pt idx="1057">
                  <c:v>0.17920157446351995</c:v>
                </c:pt>
                <c:pt idx="1058">
                  <c:v>0.17710181070638834</c:v>
                </c:pt>
                <c:pt idx="1059">
                  <c:v>0.17501606704157291</c:v>
                </c:pt>
                <c:pt idx="1060">
                  <c:v>0.17294430851752396</c:v>
                </c:pt>
                <c:pt idx="1061">
                  <c:v>0.17088650036443562</c:v>
                </c:pt>
                <c:pt idx="1062">
                  <c:v>0.16884260799289857</c:v>
                </c:pt>
                <c:pt idx="1063">
                  <c:v>0.1668125969925674</c:v>
                </c:pt>
                <c:pt idx="1064">
                  <c:v>0.16479643313084191</c:v>
                </c:pt>
                <c:pt idx="1065">
                  <c:v>0.16279408235156276</c:v>
                </c:pt>
                <c:pt idx="1066">
                  <c:v>0.16080551077372077</c:v>
                </c:pt>
                <c:pt idx="1067">
                  <c:v>0.15883068469018019</c:v>
                </c:pt>
                <c:pt idx="1068">
                  <c:v>0.15686957056641551</c:v>
                </c:pt>
                <c:pt idx="1069">
                  <c:v>0.15492213503926178</c:v>
                </c:pt>
                <c:pt idx="1070">
                  <c:v>0.15298834491567834</c:v>
                </c:pt>
                <c:pt idx="1071">
                  <c:v>0.15106816717152571</c:v>
                </c:pt>
                <c:pt idx="1072">
                  <c:v>0.14916156895035568</c:v>
                </c:pt>
                <c:pt idx="1073">
                  <c:v>0.14726851756221421</c:v>
                </c:pt>
                <c:pt idx="1074">
                  <c:v>0.14538898048245735</c:v>
                </c:pt>
                <c:pt idx="1075">
                  <c:v>0.14352292535057981</c:v>
                </c:pt>
                <c:pt idx="1076">
                  <c:v>0.14167031996905619</c:v>
                </c:pt>
                <c:pt idx="1077">
                  <c:v>0.13983113230219466</c:v>
                </c:pt>
                <c:pt idx="1078">
                  <c:v>0.13800533047500299</c:v>
                </c:pt>
                <c:pt idx="1079">
                  <c:v>0.13619288277206706</c:v>
                </c:pt>
                <c:pt idx="1080">
                  <c:v>0.13439375763644135</c:v>
                </c:pt>
                <c:pt idx="1081">
                  <c:v>0.13260792366855154</c:v>
                </c:pt>
                <c:pt idx="1082">
                  <c:v>0.1308353496251092</c:v>
                </c:pt>
                <c:pt idx="1083">
                  <c:v>0.12907600441803824</c:v>
                </c:pt>
                <c:pt idx="1084">
                  <c:v>0.12732985711341324</c:v>
                </c:pt>
                <c:pt idx="1085">
                  <c:v>0.12559687693040941</c:v>
                </c:pt>
                <c:pt idx="1086">
                  <c:v>0.12387703324026429</c:v>
                </c:pt>
                <c:pt idx="1087">
                  <c:v>0.12217029556525082</c:v>
                </c:pt>
                <c:pt idx="1088">
                  <c:v>0.12047663357766199</c:v>
                </c:pt>
                <c:pt idx="1089">
                  <c:v>0.11879601709880686</c:v>
                </c:pt>
                <c:pt idx="1090">
                  <c:v>0.11712841609801784</c:v>
                </c:pt>
                <c:pt idx="1091">
                  <c:v>0.11547380069166928</c:v>
                </c:pt>
                <c:pt idx="1092">
                  <c:v>0.11383214114220715</c:v>
                </c:pt>
                <c:pt idx="1093">
                  <c:v>0.11220340785718992</c:v>
                </c:pt>
                <c:pt idx="1094">
                  <c:v>0.11058757138834051</c:v>
                </c:pt>
                <c:pt idx="1095">
                  <c:v>0.10898460243060913</c:v>
                </c:pt>
                <c:pt idx="1096">
                  <c:v>0.1073944718212472</c:v>
                </c:pt>
                <c:pt idx="1097">
                  <c:v>0.10581715053889211</c:v>
                </c:pt>
                <c:pt idx="1098">
                  <c:v>0.1042526097026629</c:v>
                </c:pt>
                <c:pt idx="1099">
                  <c:v>0.1027008205712667</c:v>
                </c:pt>
                <c:pt idx="1100">
                  <c:v>0.10116175454211605</c:v>
                </c:pt>
                <c:pt idx="1101">
                  <c:v>9.9635383150456946E-2</c:v>
                </c:pt>
                <c:pt idx="1102">
                  <c:v>9.8121678068507592E-2</c:v>
                </c:pt>
                <c:pt idx="1103">
                  <c:v>9.6620611104607956E-2</c:v>
                </c:pt>
                <c:pt idx="1104">
                  <c:v>9.5132154202379998E-2</c:v>
                </c:pt>
                <c:pt idx="1105">
                  <c:v>9.3656279439898599E-2</c:v>
                </c:pt>
                <c:pt idx="1106">
                  <c:v>9.2192959028873173E-2</c:v>
                </c:pt>
                <c:pt idx="1107">
                  <c:v>9.0742165313839995E-2</c:v>
                </c:pt>
                <c:pt idx="1108">
                  <c:v>8.9303870771365257E-2</c:v>
                </c:pt>
                <c:pt idx="1109">
                  <c:v>8.7878048009258761E-2</c:v>
                </c:pt>
                <c:pt idx="1110">
                  <c:v>8.6464669765798446E-2</c:v>
                </c:pt>
                <c:pt idx="1111">
                  <c:v>8.5063708908965599E-2</c:v>
                </c:pt>
                <c:pt idx="1112">
                  <c:v>8.3675138435690896E-2</c:v>
                </c:pt>
                <c:pt idx="1113">
                  <c:v>8.2298931471111225E-2</c:v>
                </c:pt>
                <c:pt idx="1114">
                  <c:v>8.0935061267837463E-2</c:v>
                </c:pt>
                <c:pt idx="1115">
                  <c:v>7.9583501205233081E-2</c:v>
                </c:pt>
                <c:pt idx="1116">
                  <c:v>7.8244224788703826E-2</c:v>
                </c:pt>
                <c:pt idx="1117">
                  <c:v>7.6917205648998399E-2</c:v>
                </c:pt>
                <c:pt idx="1118">
                  <c:v>7.5602417541520292E-2</c:v>
                </c:pt>
                <c:pt idx="1119">
                  <c:v>7.4299834345650809E-2</c:v>
                </c:pt>
                <c:pt idx="1120">
                  <c:v>7.3009430064083447E-2</c:v>
                </c:pt>
                <c:pt idx="1121">
                  <c:v>7.1731178822169686E-2</c:v>
                </c:pt>
                <c:pt idx="1122">
                  <c:v>7.0465054867276292E-2</c:v>
                </c:pt>
                <c:pt idx="1123">
                  <c:v>6.9211032568154307E-2</c:v>
                </c:pt>
                <c:pt idx="1124">
                  <c:v>6.7969086414319813E-2</c:v>
                </c:pt>
                <c:pt idx="1125">
                  <c:v>6.6739191015446675E-2</c:v>
                </c:pt>
                <c:pt idx="1126">
                  <c:v>6.5521321100771412E-2</c:v>
                </c:pt>
                <c:pt idx="1127">
                  <c:v>6.4315451518510341E-2</c:v>
                </c:pt>
                <c:pt idx="1128">
                  <c:v>6.31215572352892E-2</c:v>
                </c:pt>
                <c:pt idx="1129">
                  <c:v>6.1939613335585481E-2</c:v>
                </c:pt>
                <c:pt idx="1130">
                  <c:v>6.0769595021183696E-2</c:v>
                </c:pt>
                <c:pt idx="1131">
                  <c:v>5.9611477610643789E-2</c:v>
                </c:pt>
                <c:pt idx="1132">
                  <c:v>5.8465236538782966E-2</c:v>
                </c:pt>
                <c:pt idx="1133">
                  <c:v>5.7330847356171249E-2</c:v>
                </c:pt>
                <c:pt idx="1134">
                  <c:v>5.6208285728640991E-2</c:v>
                </c:pt>
                <c:pt idx="1135">
                  <c:v>5.5097527436810768E-2</c:v>
                </c:pt>
                <c:pt idx="1136">
                  <c:v>5.3998548375623887E-2</c:v>
                </c:pt>
                <c:pt idx="1137">
                  <c:v>5.2911324553901976E-2</c:v>
                </c:pt>
                <c:pt idx="1138">
                  <c:v>5.1835832093914014E-2</c:v>
                </c:pt>
                <c:pt idx="1139">
                  <c:v>5.0772047230961195E-2</c:v>
                </c:pt>
                <c:pt idx="1140">
                  <c:v>4.9719946312978144E-2</c:v>
                </c:pt>
                <c:pt idx="1141">
                  <c:v>4.8679505800150943E-2</c:v>
                </c:pt>
                <c:pt idx="1142">
                  <c:v>4.7650702264552501E-2</c:v>
                </c:pt>
                <c:pt idx="1143">
                  <c:v>4.663351238979583E-2</c:v>
                </c:pt>
                <c:pt idx="1144">
                  <c:v>4.5627912970705814E-2</c:v>
                </c:pt>
                <c:pt idx="1145">
                  <c:v>4.4633880913010161E-2</c:v>
                </c:pt>
                <c:pt idx="1146">
                  <c:v>4.3651393233050194E-2</c:v>
                </c:pt>
                <c:pt idx="1147">
                  <c:v>4.2680427057512217E-2</c:v>
                </c:pt>
                <c:pt idx="1148">
                  <c:v>4.1720959623180329E-2</c:v>
                </c:pt>
                <c:pt idx="1149">
                  <c:v>4.0772968276711438E-2</c:v>
                </c:pt>
                <c:pt idx="1150">
                  <c:v>3.9836430474433471E-2</c:v>
                </c:pt>
                <c:pt idx="1151">
                  <c:v>3.8911323782167731E-2</c:v>
                </c:pt>
                <c:pt idx="1152">
                  <c:v>3.7997625875076498E-2</c:v>
                </c:pt>
                <c:pt idx="1153">
                  <c:v>3.7095314537536964E-2</c:v>
                </c:pt>
                <c:pt idx="1154">
                  <c:v>3.6204367663042782E-2</c:v>
                </c:pt>
                <c:pt idx="1155">
                  <c:v>3.5324763254134493E-2</c:v>
                </c:pt>
                <c:pt idx="1156">
                  <c:v>3.4456479422360312E-2</c:v>
                </c:pt>
                <c:pt idx="1157">
                  <c:v>3.3599494388268744E-2</c:v>
                </c:pt>
                <c:pt idx="1158">
                  <c:v>3.2753786481434746E-2</c:v>
                </c:pt>
                <c:pt idx="1159">
                  <c:v>3.1919334140521116E-2</c:v>
                </c:pt>
                <c:pt idx="1160">
                  <c:v>3.109611591337717E-2</c:v>
                </c:pt>
                <c:pt idx="1161">
                  <c:v>3.0284110457176616E-2</c:v>
                </c:pt>
                <c:pt idx="1162">
                  <c:v>2.9483296538597024E-2</c:v>
                </c:pt>
                <c:pt idx="1163">
                  <c:v>2.8693653034043212E-2</c:v>
                </c:pt>
                <c:pt idx="1164">
                  <c:v>2.7915158929917225E-2</c:v>
                </c:pt>
                <c:pt idx="1165">
                  <c:v>2.7147793322937736E-2</c:v>
                </c:pt>
                <c:pt idx="1166">
                  <c:v>2.639153542051197E-2</c:v>
                </c:pt>
                <c:pt idx="1167">
                  <c:v>2.5646364541163522E-2</c:v>
                </c:pt>
                <c:pt idx="1168">
                  <c:v>2.491226011501968E-2</c:v>
                </c:pt>
                <c:pt idx="1169">
                  <c:v>2.4189201684362248E-2</c:v>
                </c:pt>
                <c:pt idx="1170">
                  <c:v>2.3477168904246216E-2</c:v>
                </c:pt>
                <c:pt idx="1171">
                  <c:v>2.2776141543190947E-2</c:v>
                </c:pt>
                <c:pt idx="1172">
                  <c:v>2.2086099483949073E-2</c:v>
                </c:pt>
                <c:pt idx="1173">
                  <c:v>2.140702272435872E-2</c:v>
                </c:pt>
                <c:pt idx="1174">
                  <c:v>2.0738891378285211E-2</c:v>
                </c:pt>
                <c:pt idx="1175">
                  <c:v>2.0081685676659057E-2</c:v>
                </c:pt>
                <c:pt idx="1176">
                  <c:v>1.9435385968617585E-2</c:v>
                </c:pt>
                <c:pt idx="1177">
                  <c:v>1.879997272275841E-2</c:v>
                </c:pt>
                <c:pt idx="1178">
                  <c:v>1.8175426528513696E-2</c:v>
                </c:pt>
                <c:pt idx="1179">
                  <c:v>1.7561728097655119E-2</c:v>
                </c:pt>
                <c:pt idx="1180">
                  <c:v>1.6958858265940433E-2</c:v>
                </c:pt>
                <c:pt idx="1181">
                  <c:v>1.636679799491373E-2</c:v>
                </c:pt>
                <c:pt idx="1182">
                  <c:v>1.578552837387278E-2</c:v>
                </c:pt>
                <c:pt idx="1183">
                  <c:v>1.5215030622018262E-2</c:v>
                </c:pt>
                <c:pt idx="1184">
                  <c:v>1.4655286090801443E-2</c:v>
                </c:pt>
                <c:pt idx="1185">
                  <c:v>1.4106276266488624E-2</c:v>
                </c:pt>
                <c:pt idx="1186">
                  <c:v>1.3567982772962912E-2</c:v>
                </c:pt>
                <c:pt idx="1187">
                  <c:v>1.3040387374786208E-2</c:v>
                </c:pt>
                <c:pt idx="1188">
                  <c:v>1.2523471980547138E-2</c:v>
                </c:pt>
                <c:pt idx="1189">
                  <c:v>1.2017218646523746E-2</c:v>
                </c:pt>
                <c:pt idx="1190">
                  <c:v>1.1521609580693436E-2</c:v>
                </c:pt>
                <c:pt idx="1191">
                  <c:v>1.1036627147126802E-2</c:v>
                </c:pt>
                <c:pt idx="1192">
                  <c:v>1.056225387080674E-2</c:v>
                </c:pt>
                <c:pt idx="1193">
                  <c:v>1.0098472442919846E-2</c:v>
                </c:pt>
                <c:pt idx="1194">
                  <c:v>9.6452657266734802E-3</c:v>
                </c:pt>
                <c:pt idx="1195">
                  <c:v>9.2026167636993731E-3</c:v>
                </c:pt>
                <c:pt idx="1196">
                  <c:v>8.7705087811133873E-3</c:v>
                </c:pt>
                <c:pt idx="1197">
                  <c:v>8.3489251993112724E-3</c:v>
                </c:pt>
                <c:pt idx="1198">
                  <c:v>7.937849640592267E-3</c:v>
                </c:pt>
                <c:pt idx="1199">
                  <c:v>7.5372659387166101E-3</c:v>
                </c:pt>
                <c:pt idx="1200">
                  <c:v>7.1471581495198425E-3</c:v>
                </c:pt>
                <c:pt idx="1201">
                  <c:v>6.767510562726794E-3</c:v>
                </c:pt>
                <c:pt idx="1202">
                  <c:v>6.3983077151321E-3</c:v>
                </c:pt>
                <c:pt idx="1203">
                  <c:v>6.0395344053428522E-3</c:v>
                </c:pt>
                <c:pt idx="1204">
                  <c:v>5.6911757103136982E-3</c:v>
                </c:pt>
                <c:pt idx="1205">
                  <c:v>5.3532170039468285E-3</c:v>
                </c:pt>
                <c:pt idx="1206">
                  <c:v>5.0256439780807585E-3</c:v>
                </c:pt>
                <c:pt idx="1207">
                  <c:v>4.708442666254877E-3</c:v>
                </c:pt>
                <c:pt idx="1208">
                  <c:v>4.4015994707147926E-3</c:v>
                </c:pt>
                <c:pt idx="1209">
                  <c:v>4.1051011932204656E-3</c:v>
                </c:pt>
                <c:pt idx="1210">
                  <c:v>3.8189350703406321E-3</c:v>
                </c:pt>
                <c:pt idx="1211">
                  <c:v>3.5430888140703855E-3</c:v>
                </c:pt>
                <c:pt idx="1212">
                  <c:v>3.2775506588038992E-3</c:v>
                </c:pt>
                <c:pt idx="1213">
                  <c:v>3.0223094159447799E-3</c:v>
                </c:pt>
                <c:pt idx="1214">
                  <c:v>2.7773545377611187E-3</c:v>
                </c:pt>
                <c:pt idx="1215">
                  <c:v>2.5426761925171847E-3</c:v>
                </c:pt>
                <c:pt idx="1216">
                  <c:v>2.3182653534760465E-3</c:v>
                </c:pt>
                <c:pt idx="1217">
                  <c:v>2.1041139051206133E-3</c:v>
                </c:pt>
                <c:pt idx="1218">
                  <c:v>1.9002147709626846E-3</c:v>
                </c:pt>
                <c:pt idx="1219">
                  <c:v>1.7065620687165431E-3</c:v>
                </c:pt>
                <c:pt idx="1220">
                  <c:v>1.5231513005808947E-3</c:v>
                </c:pt>
                <c:pt idx="1221">
                  <c:v>1.3499795891720354E-3</c:v>
                </c:pt>
                <c:pt idx="1222">
                  <c:v>1.1870459737110743E-3</c:v>
                </c:pt>
                <c:pt idx="1223">
                  <c:v>1.0343517870854851E-3</c:v>
                </c:pt>
                <c:pt idx="1224">
                  <c:v>8.9190114354328323E-4</c:v>
                </c:pt>
                <c:pt idx="1225">
                  <c:v>7.5970158104331112E-4</c:v>
                </c:pt>
                <c:pt idx="1226">
                  <c:v>6.3776492526933714E-4</c:v>
                </c:pt>
                <c:pt idx="1227">
                  <c:v>5.26108480729133E-4</c:v>
                </c:pt>
                <c:pt idx="1228">
                  <c:v>4.2475672137604943E-4</c:v>
                </c:pt>
                <c:pt idx="1229">
                  <c:v>3.3374377623998934E-4</c:v>
                </c:pt>
                <c:pt idx="1230">
                  <c:v>2.5311724593946782E-4</c:v>
                </c:pt>
                <c:pt idx="1231">
                  <c:v>1.829443931434053E-4</c:v>
                </c:pt>
                <c:pt idx="1232">
                  <c:v>1.2332293111796125E-4</c:v>
                </c:pt>
                <c:pt idx="1233">
                  <c:v>7.4401772122138302E-5</c:v>
                </c:pt>
                <c:pt idx="1234">
                  <c:v>3.6427153144757186E-5</c:v>
                </c:pt>
                <c:pt idx="1235">
                  <c:v>9.8729626221718709E-6</c:v>
                </c:pt>
                <c:pt idx="1236">
                  <c:v>-3.941857123024303E-6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820536"/>
        <c:axId val="421818968"/>
      </c:scatterChart>
      <c:valAx>
        <c:axId val="421820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18968"/>
        <c:crosses val="autoZero"/>
        <c:crossBetween val="midCat"/>
      </c:valAx>
      <c:valAx>
        <c:axId val="42181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Oxidizer</a:t>
                </a:r>
                <a:r>
                  <a:rPr lang="en-US" baseline="0"/>
                  <a:t> Mass (kg)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820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Height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Thrust!$A$8:$A$1254</c:f>
              <c:strCache>
                <c:ptCount val="1247"/>
                <c:pt idx="0">
                  <c:v>t</c:v>
                </c:pt>
                <c:pt idx="1">
                  <c:v>s</c:v>
                </c:pt>
                <c:pt idx="2">
                  <c:v>0</c:v>
                </c:pt>
                <c:pt idx="3">
                  <c:v>0.01</c:v>
                </c:pt>
                <c:pt idx="4">
                  <c:v>0.02</c:v>
                </c:pt>
                <c:pt idx="5">
                  <c:v>0.03</c:v>
                </c:pt>
                <c:pt idx="6">
                  <c:v>0.04</c:v>
                </c:pt>
                <c:pt idx="7">
                  <c:v>0.05</c:v>
                </c:pt>
                <c:pt idx="8">
                  <c:v>0.06</c:v>
                </c:pt>
                <c:pt idx="9">
                  <c:v>0.07</c:v>
                </c:pt>
                <c:pt idx="10">
                  <c:v>0.08</c:v>
                </c:pt>
                <c:pt idx="11">
                  <c:v>0.09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0.13</c:v>
                </c:pt>
                <c:pt idx="16">
                  <c:v>0.14</c:v>
                </c:pt>
                <c:pt idx="17">
                  <c:v>0.15</c:v>
                </c:pt>
                <c:pt idx="18">
                  <c:v>0.16</c:v>
                </c:pt>
                <c:pt idx="19">
                  <c:v>0.17</c:v>
                </c:pt>
                <c:pt idx="20">
                  <c:v>0.18</c:v>
                </c:pt>
                <c:pt idx="21">
                  <c:v>0.19</c:v>
                </c:pt>
                <c:pt idx="22">
                  <c:v>0.2</c:v>
                </c:pt>
                <c:pt idx="23">
                  <c:v>0.21</c:v>
                </c:pt>
                <c:pt idx="24">
                  <c:v>0.22</c:v>
                </c:pt>
                <c:pt idx="25">
                  <c:v>0.23</c:v>
                </c:pt>
                <c:pt idx="26">
                  <c:v>0.24</c:v>
                </c:pt>
                <c:pt idx="27">
                  <c:v>0.25</c:v>
                </c:pt>
                <c:pt idx="28">
                  <c:v>0.26</c:v>
                </c:pt>
                <c:pt idx="29">
                  <c:v>0.27</c:v>
                </c:pt>
                <c:pt idx="30">
                  <c:v>0.28</c:v>
                </c:pt>
                <c:pt idx="31">
                  <c:v>0.29</c:v>
                </c:pt>
                <c:pt idx="32">
                  <c:v>0.3</c:v>
                </c:pt>
                <c:pt idx="33">
                  <c:v>0.31</c:v>
                </c:pt>
                <c:pt idx="34">
                  <c:v>0.32</c:v>
                </c:pt>
                <c:pt idx="35">
                  <c:v>0.33</c:v>
                </c:pt>
                <c:pt idx="36">
                  <c:v>0.34</c:v>
                </c:pt>
                <c:pt idx="37">
                  <c:v>0.35</c:v>
                </c:pt>
                <c:pt idx="38">
                  <c:v>0.36</c:v>
                </c:pt>
                <c:pt idx="39">
                  <c:v>0.37</c:v>
                </c:pt>
                <c:pt idx="40">
                  <c:v>0.38</c:v>
                </c:pt>
                <c:pt idx="41">
                  <c:v>0.39</c:v>
                </c:pt>
                <c:pt idx="42">
                  <c:v>0.4</c:v>
                </c:pt>
                <c:pt idx="43">
                  <c:v>0.41</c:v>
                </c:pt>
                <c:pt idx="44">
                  <c:v>0.42</c:v>
                </c:pt>
                <c:pt idx="45">
                  <c:v>0.43</c:v>
                </c:pt>
                <c:pt idx="46">
                  <c:v>0.44</c:v>
                </c:pt>
                <c:pt idx="47">
                  <c:v>0.45</c:v>
                </c:pt>
                <c:pt idx="48">
                  <c:v>0.46</c:v>
                </c:pt>
                <c:pt idx="49">
                  <c:v>0.47</c:v>
                </c:pt>
                <c:pt idx="50">
                  <c:v>0.48</c:v>
                </c:pt>
                <c:pt idx="51">
                  <c:v>0.49</c:v>
                </c:pt>
                <c:pt idx="52">
                  <c:v>0.5</c:v>
                </c:pt>
                <c:pt idx="53">
                  <c:v>0.51</c:v>
                </c:pt>
                <c:pt idx="54">
                  <c:v>0.52</c:v>
                </c:pt>
                <c:pt idx="55">
                  <c:v>0.53</c:v>
                </c:pt>
                <c:pt idx="56">
                  <c:v>0.54</c:v>
                </c:pt>
                <c:pt idx="57">
                  <c:v>0.55</c:v>
                </c:pt>
                <c:pt idx="58">
                  <c:v>0.56</c:v>
                </c:pt>
                <c:pt idx="59">
                  <c:v>0.57</c:v>
                </c:pt>
                <c:pt idx="60">
                  <c:v>0.58</c:v>
                </c:pt>
                <c:pt idx="61">
                  <c:v>0.59</c:v>
                </c:pt>
                <c:pt idx="62">
                  <c:v>0.6</c:v>
                </c:pt>
                <c:pt idx="63">
                  <c:v>0.61</c:v>
                </c:pt>
                <c:pt idx="64">
                  <c:v>0.62</c:v>
                </c:pt>
                <c:pt idx="65">
                  <c:v>0.63</c:v>
                </c:pt>
                <c:pt idx="66">
                  <c:v>0.64</c:v>
                </c:pt>
                <c:pt idx="67">
                  <c:v>0.65</c:v>
                </c:pt>
                <c:pt idx="68">
                  <c:v>0.66</c:v>
                </c:pt>
                <c:pt idx="69">
                  <c:v>0.67</c:v>
                </c:pt>
                <c:pt idx="70">
                  <c:v>0.68</c:v>
                </c:pt>
                <c:pt idx="71">
                  <c:v>0.69</c:v>
                </c:pt>
                <c:pt idx="72">
                  <c:v>0.7</c:v>
                </c:pt>
                <c:pt idx="73">
                  <c:v>0.71</c:v>
                </c:pt>
                <c:pt idx="74">
                  <c:v>0.72</c:v>
                </c:pt>
                <c:pt idx="75">
                  <c:v>0.73</c:v>
                </c:pt>
                <c:pt idx="76">
                  <c:v>0.74</c:v>
                </c:pt>
                <c:pt idx="77">
                  <c:v>0.75</c:v>
                </c:pt>
                <c:pt idx="78">
                  <c:v>0.76</c:v>
                </c:pt>
                <c:pt idx="79">
                  <c:v>0.77</c:v>
                </c:pt>
                <c:pt idx="80">
                  <c:v>0.78</c:v>
                </c:pt>
                <c:pt idx="81">
                  <c:v>0.79</c:v>
                </c:pt>
                <c:pt idx="82">
                  <c:v>0.8</c:v>
                </c:pt>
                <c:pt idx="83">
                  <c:v>0.81</c:v>
                </c:pt>
                <c:pt idx="84">
                  <c:v>0.82</c:v>
                </c:pt>
                <c:pt idx="85">
                  <c:v>0.83</c:v>
                </c:pt>
                <c:pt idx="86">
                  <c:v>0.84</c:v>
                </c:pt>
                <c:pt idx="87">
                  <c:v>0.85</c:v>
                </c:pt>
                <c:pt idx="88">
                  <c:v>0.86</c:v>
                </c:pt>
                <c:pt idx="89">
                  <c:v>0.87</c:v>
                </c:pt>
                <c:pt idx="90">
                  <c:v>0.88</c:v>
                </c:pt>
                <c:pt idx="91">
                  <c:v>0.89</c:v>
                </c:pt>
                <c:pt idx="92">
                  <c:v>0.9</c:v>
                </c:pt>
                <c:pt idx="93">
                  <c:v>0.91</c:v>
                </c:pt>
                <c:pt idx="94">
                  <c:v>0.92</c:v>
                </c:pt>
                <c:pt idx="95">
                  <c:v>0.93</c:v>
                </c:pt>
                <c:pt idx="96">
                  <c:v>0.94</c:v>
                </c:pt>
                <c:pt idx="97">
                  <c:v>0.95</c:v>
                </c:pt>
                <c:pt idx="98">
                  <c:v>0.96</c:v>
                </c:pt>
                <c:pt idx="99">
                  <c:v>0.97</c:v>
                </c:pt>
                <c:pt idx="100">
                  <c:v>0.98</c:v>
                </c:pt>
                <c:pt idx="101">
                  <c:v>0.99</c:v>
                </c:pt>
                <c:pt idx="102">
                  <c:v>1</c:v>
                </c:pt>
                <c:pt idx="103">
                  <c:v>1.01</c:v>
                </c:pt>
                <c:pt idx="104">
                  <c:v>1.02</c:v>
                </c:pt>
                <c:pt idx="105">
                  <c:v>1.03</c:v>
                </c:pt>
                <c:pt idx="106">
                  <c:v>1.04</c:v>
                </c:pt>
                <c:pt idx="107">
                  <c:v>1.05</c:v>
                </c:pt>
                <c:pt idx="108">
                  <c:v>1.06</c:v>
                </c:pt>
                <c:pt idx="109">
                  <c:v>1.07</c:v>
                </c:pt>
                <c:pt idx="110">
                  <c:v>1.08</c:v>
                </c:pt>
                <c:pt idx="111">
                  <c:v>1.09</c:v>
                </c:pt>
                <c:pt idx="112">
                  <c:v>1.1</c:v>
                </c:pt>
                <c:pt idx="113">
                  <c:v>1.11</c:v>
                </c:pt>
                <c:pt idx="114">
                  <c:v>1.12</c:v>
                </c:pt>
                <c:pt idx="115">
                  <c:v>1.13</c:v>
                </c:pt>
                <c:pt idx="116">
                  <c:v>1.14</c:v>
                </c:pt>
                <c:pt idx="117">
                  <c:v>1.15</c:v>
                </c:pt>
                <c:pt idx="118">
                  <c:v>1.16</c:v>
                </c:pt>
                <c:pt idx="119">
                  <c:v>1.17</c:v>
                </c:pt>
                <c:pt idx="120">
                  <c:v>1.18</c:v>
                </c:pt>
                <c:pt idx="121">
                  <c:v>1.19</c:v>
                </c:pt>
                <c:pt idx="122">
                  <c:v>1.2</c:v>
                </c:pt>
                <c:pt idx="123">
                  <c:v>1.21</c:v>
                </c:pt>
                <c:pt idx="124">
                  <c:v>1.22</c:v>
                </c:pt>
                <c:pt idx="125">
                  <c:v>1.23</c:v>
                </c:pt>
                <c:pt idx="126">
                  <c:v>1.24</c:v>
                </c:pt>
                <c:pt idx="127">
                  <c:v>1.25</c:v>
                </c:pt>
                <c:pt idx="128">
                  <c:v>1.26</c:v>
                </c:pt>
                <c:pt idx="129">
                  <c:v>1.27</c:v>
                </c:pt>
                <c:pt idx="130">
                  <c:v>1.28</c:v>
                </c:pt>
                <c:pt idx="131">
                  <c:v>1.29</c:v>
                </c:pt>
                <c:pt idx="132">
                  <c:v>1.3</c:v>
                </c:pt>
                <c:pt idx="133">
                  <c:v>1.31</c:v>
                </c:pt>
                <c:pt idx="134">
                  <c:v>1.32</c:v>
                </c:pt>
                <c:pt idx="135">
                  <c:v>1.33</c:v>
                </c:pt>
                <c:pt idx="136">
                  <c:v>1.34</c:v>
                </c:pt>
                <c:pt idx="137">
                  <c:v>1.35</c:v>
                </c:pt>
                <c:pt idx="138">
                  <c:v>1.36</c:v>
                </c:pt>
                <c:pt idx="139">
                  <c:v>1.37</c:v>
                </c:pt>
                <c:pt idx="140">
                  <c:v>1.38</c:v>
                </c:pt>
                <c:pt idx="141">
                  <c:v>1.39</c:v>
                </c:pt>
                <c:pt idx="142">
                  <c:v>1.4</c:v>
                </c:pt>
                <c:pt idx="143">
                  <c:v>1.41</c:v>
                </c:pt>
                <c:pt idx="144">
                  <c:v>1.42</c:v>
                </c:pt>
                <c:pt idx="145">
                  <c:v>1.43</c:v>
                </c:pt>
                <c:pt idx="146">
                  <c:v>1.44</c:v>
                </c:pt>
                <c:pt idx="147">
                  <c:v>1.45</c:v>
                </c:pt>
                <c:pt idx="148">
                  <c:v>1.46</c:v>
                </c:pt>
                <c:pt idx="149">
                  <c:v>1.47</c:v>
                </c:pt>
                <c:pt idx="150">
                  <c:v>1.48</c:v>
                </c:pt>
                <c:pt idx="151">
                  <c:v>1.49</c:v>
                </c:pt>
                <c:pt idx="152">
                  <c:v>1.5</c:v>
                </c:pt>
                <c:pt idx="153">
                  <c:v>1.51</c:v>
                </c:pt>
                <c:pt idx="154">
                  <c:v>1.52</c:v>
                </c:pt>
                <c:pt idx="155">
                  <c:v>1.53</c:v>
                </c:pt>
                <c:pt idx="156">
                  <c:v>1.54</c:v>
                </c:pt>
                <c:pt idx="157">
                  <c:v>1.55</c:v>
                </c:pt>
                <c:pt idx="158">
                  <c:v>1.56</c:v>
                </c:pt>
                <c:pt idx="159">
                  <c:v>1.57</c:v>
                </c:pt>
                <c:pt idx="160">
                  <c:v>1.58</c:v>
                </c:pt>
                <c:pt idx="161">
                  <c:v>1.59</c:v>
                </c:pt>
                <c:pt idx="162">
                  <c:v>1.6</c:v>
                </c:pt>
                <c:pt idx="163">
                  <c:v>1.61</c:v>
                </c:pt>
                <c:pt idx="164">
                  <c:v>1.62</c:v>
                </c:pt>
                <c:pt idx="165">
                  <c:v>1.63</c:v>
                </c:pt>
                <c:pt idx="166">
                  <c:v>1.64</c:v>
                </c:pt>
                <c:pt idx="167">
                  <c:v>1.65</c:v>
                </c:pt>
                <c:pt idx="168">
                  <c:v>1.66</c:v>
                </c:pt>
                <c:pt idx="169">
                  <c:v>1.67</c:v>
                </c:pt>
                <c:pt idx="170">
                  <c:v>1.68</c:v>
                </c:pt>
                <c:pt idx="171">
                  <c:v>1.69</c:v>
                </c:pt>
                <c:pt idx="172">
                  <c:v>1.7</c:v>
                </c:pt>
                <c:pt idx="173">
                  <c:v>1.71</c:v>
                </c:pt>
                <c:pt idx="174">
                  <c:v>1.72</c:v>
                </c:pt>
                <c:pt idx="175">
                  <c:v>1.73</c:v>
                </c:pt>
                <c:pt idx="176">
                  <c:v>1.74</c:v>
                </c:pt>
                <c:pt idx="177">
                  <c:v>1.75</c:v>
                </c:pt>
                <c:pt idx="178">
                  <c:v>1.76</c:v>
                </c:pt>
                <c:pt idx="179">
                  <c:v>1.77</c:v>
                </c:pt>
                <c:pt idx="180">
                  <c:v>1.78</c:v>
                </c:pt>
                <c:pt idx="181">
                  <c:v>1.79</c:v>
                </c:pt>
                <c:pt idx="182">
                  <c:v>1.8</c:v>
                </c:pt>
                <c:pt idx="183">
                  <c:v>1.81</c:v>
                </c:pt>
                <c:pt idx="184">
                  <c:v>1.82</c:v>
                </c:pt>
                <c:pt idx="185">
                  <c:v>1.83</c:v>
                </c:pt>
                <c:pt idx="186">
                  <c:v>1.84</c:v>
                </c:pt>
                <c:pt idx="187">
                  <c:v>1.85</c:v>
                </c:pt>
                <c:pt idx="188">
                  <c:v>1.86</c:v>
                </c:pt>
                <c:pt idx="189">
                  <c:v>1.87</c:v>
                </c:pt>
                <c:pt idx="190">
                  <c:v>1.88</c:v>
                </c:pt>
                <c:pt idx="191">
                  <c:v>1.89</c:v>
                </c:pt>
                <c:pt idx="192">
                  <c:v>1.9</c:v>
                </c:pt>
                <c:pt idx="193">
                  <c:v>1.91</c:v>
                </c:pt>
                <c:pt idx="194">
                  <c:v>1.92</c:v>
                </c:pt>
                <c:pt idx="195">
                  <c:v>1.93</c:v>
                </c:pt>
                <c:pt idx="196">
                  <c:v>1.94</c:v>
                </c:pt>
                <c:pt idx="197">
                  <c:v>1.95</c:v>
                </c:pt>
                <c:pt idx="198">
                  <c:v>1.96</c:v>
                </c:pt>
                <c:pt idx="199">
                  <c:v>1.97</c:v>
                </c:pt>
                <c:pt idx="200">
                  <c:v>1.98</c:v>
                </c:pt>
                <c:pt idx="201">
                  <c:v>1.99</c:v>
                </c:pt>
                <c:pt idx="202">
                  <c:v>2</c:v>
                </c:pt>
                <c:pt idx="203">
                  <c:v>2.01</c:v>
                </c:pt>
                <c:pt idx="204">
                  <c:v>2.02</c:v>
                </c:pt>
                <c:pt idx="205">
                  <c:v>2.03</c:v>
                </c:pt>
                <c:pt idx="206">
                  <c:v>2.04</c:v>
                </c:pt>
                <c:pt idx="207">
                  <c:v>2.05</c:v>
                </c:pt>
                <c:pt idx="208">
                  <c:v>2.06</c:v>
                </c:pt>
                <c:pt idx="209">
                  <c:v>2.07</c:v>
                </c:pt>
                <c:pt idx="210">
                  <c:v>2.08</c:v>
                </c:pt>
                <c:pt idx="211">
                  <c:v>2.09</c:v>
                </c:pt>
                <c:pt idx="212">
                  <c:v>2.1</c:v>
                </c:pt>
                <c:pt idx="213">
                  <c:v>2.11</c:v>
                </c:pt>
                <c:pt idx="214">
                  <c:v>2.12</c:v>
                </c:pt>
                <c:pt idx="215">
                  <c:v>2.13</c:v>
                </c:pt>
                <c:pt idx="216">
                  <c:v>2.14</c:v>
                </c:pt>
                <c:pt idx="217">
                  <c:v>2.15</c:v>
                </c:pt>
                <c:pt idx="218">
                  <c:v>2.16</c:v>
                </c:pt>
                <c:pt idx="219">
                  <c:v>2.17</c:v>
                </c:pt>
                <c:pt idx="220">
                  <c:v>2.18</c:v>
                </c:pt>
                <c:pt idx="221">
                  <c:v>2.19</c:v>
                </c:pt>
                <c:pt idx="222">
                  <c:v>2.2</c:v>
                </c:pt>
                <c:pt idx="223">
                  <c:v>2.21</c:v>
                </c:pt>
                <c:pt idx="224">
                  <c:v>2.22</c:v>
                </c:pt>
                <c:pt idx="225">
                  <c:v>2.23</c:v>
                </c:pt>
                <c:pt idx="226">
                  <c:v>2.24</c:v>
                </c:pt>
                <c:pt idx="227">
                  <c:v>2.25</c:v>
                </c:pt>
                <c:pt idx="228">
                  <c:v>2.26</c:v>
                </c:pt>
                <c:pt idx="229">
                  <c:v>2.27</c:v>
                </c:pt>
                <c:pt idx="230">
                  <c:v>2.28</c:v>
                </c:pt>
                <c:pt idx="231">
                  <c:v>2.29</c:v>
                </c:pt>
                <c:pt idx="232">
                  <c:v>2.3</c:v>
                </c:pt>
                <c:pt idx="233">
                  <c:v>2.31</c:v>
                </c:pt>
                <c:pt idx="234">
                  <c:v>2.32</c:v>
                </c:pt>
                <c:pt idx="235">
                  <c:v>2.33</c:v>
                </c:pt>
                <c:pt idx="236">
                  <c:v>2.34</c:v>
                </c:pt>
                <c:pt idx="237">
                  <c:v>2.35</c:v>
                </c:pt>
                <c:pt idx="238">
                  <c:v>2.36</c:v>
                </c:pt>
                <c:pt idx="239">
                  <c:v>2.37</c:v>
                </c:pt>
                <c:pt idx="240">
                  <c:v>2.38</c:v>
                </c:pt>
                <c:pt idx="241">
                  <c:v>2.39</c:v>
                </c:pt>
                <c:pt idx="242">
                  <c:v>2.4</c:v>
                </c:pt>
                <c:pt idx="243">
                  <c:v>2.41</c:v>
                </c:pt>
                <c:pt idx="244">
                  <c:v>2.42</c:v>
                </c:pt>
                <c:pt idx="245">
                  <c:v>2.43</c:v>
                </c:pt>
                <c:pt idx="246">
                  <c:v>2.44</c:v>
                </c:pt>
                <c:pt idx="247">
                  <c:v>2.45</c:v>
                </c:pt>
                <c:pt idx="248">
                  <c:v>2.46</c:v>
                </c:pt>
                <c:pt idx="249">
                  <c:v>2.47</c:v>
                </c:pt>
                <c:pt idx="250">
                  <c:v>2.48</c:v>
                </c:pt>
                <c:pt idx="251">
                  <c:v>2.49</c:v>
                </c:pt>
                <c:pt idx="252">
                  <c:v>2.5</c:v>
                </c:pt>
                <c:pt idx="253">
                  <c:v>2.51</c:v>
                </c:pt>
                <c:pt idx="254">
                  <c:v>2.52</c:v>
                </c:pt>
                <c:pt idx="255">
                  <c:v>2.53</c:v>
                </c:pt>
                <c:pt idx="256">
                  <c:v>2.54</c:v>
                </c:pt>
                <c:pt idx="257">
                  <c:v>2.55</c:v>
                </c:pt>
                <c:pt idx="258">
                  <c:v>2.56</c:v>
                </c:pt>
                <c:pt idx="259">
                  <c:v>2.57</c:v>
                </c:pt>
                <c:pt idx="260">
                  <c:v>2.58</c:v>
                </c:pt>
                <c:pt idx="261">
                  <c:v>2.59</c:v>
                </c:pt>
                <c:pt idx="262">
                  <c:v>2.6</c:v>
                </c:pt>
                <c:pt idx="263">
                  <c:v>2.61</c:v>
                </c:pt>
                <c:pt idx="264">
                  <c:v>2.62</c:v>
                </c:pt>
                <c:pt idx="265">
                  <c:v>2.63</c:v>
                </c:pt>
                <c:pt idx="266">
                  <c:v>2.64</c:v>
                </c:pt>
                <c:pt idx="267">
                  <c:v>2.65</c:v>
                </c:pt>
                <c:pt idx="268">
                  <c:v>2.66</c:v>
                </c:pt>
                <c:pt idx="269">
                  <c:v>2.67</c:v>
                </c:pt>
                <c:pt idx="270">
                  <c:v>2.68</c:v>
                </c:pt>
                <c:pt idx="271">
                  <c:v>2.69</c:v>
                </c:pt>
                <c:pt idx="272">
                  <c:v>2.7</c:v>
                </c:pt>
                <c:pt idx="273">
                  <c:v>2.71</c:v>
                </c:pt>
                <c:pt idx="274">
                  <c:v>2.72</c:v>
                </c:pt>
                <c:pt idx="275">
                  <c:v>2.73</c:v>
                </c:pt>
                <c:pt idx="276">
                  <c:v>2.74</c:v>
                </c:pt>
                <c:pt idx="277">
                  <c:v>2.75</c:v>
                </c:pt>
                <c:pt idx="278">
                  <c:v>2.76</c:v>
                </c:pt>
                <c:pt idx="279">
                  <c:v>2.77</c:v>
                </c:pt>
                <c:pt idx="280">
                  <c:v>2.78</c:v>
                </c:pt>
                <c:pt idx="281">
                  <c:v>2.79</c:v>
                </c:pt>
                <c:pt idx="282">
                  <c:v>2.8</c:v>
                </c:pt>
                <c:pt idx="283">
                  <c:v>2.81</c:v>
                </c:pt>
                <c:pt idx="284">
                  <c:v>2.82</c:v>
                </c:pt>
                <c:pt idx="285">
                  <c:v>2.83</c:v>
                </c:pt>
                <c:pt idx="286">
                  <c:v>2.84</c:v>
                </c:pt>
                <c:pt idx="287">
                  <c:v>2.85</c:v>
                </c:pt>
                <c:pt idx="288">
                  <c:v>2.86</c:v>
                </c:pt>
                <c:pt idx="289">
                  <c:v>2.87</c:v>
                </c:pt>
                <c:pt idx="290">
                  <c:v>2.88</c:v>
                </c:pt>
                <c:pt idx="291">
                  <c:v>2.89</c:v>
                </c:pt>
                <c:pt idx="292">
                  <c:v>2.9</c:v>
                </c:pt>
                <c:pt idx="293">
                  <c:v>2.91</c:v>
                </c:pt>
                <c:pt idx="294">
                  <c:v>2.92</c:v>
                </c:pt>
                <c:pt idx="295">
                  <c:v>2.93</c:v>
                </c:pt>
                <c:pt idx="296">
                  <c:v>2.94</c:v>
                </c:pt>
                <c:pt idx="297">
                  <c:v>2.95</c:v>
                </c:pt>
                <c:pt idx="298">
                  <c:v>2.96</c:v>
                </c:pt>
                <c:pt idx="299">
                  <c:v>2.97</c:v>
                </c:pt>
                <c:pt idx="300">
                  <c:v>2.98</c:v>
                </c:pt>
                <c:pt idx="301">
                  <c:v>2.99</c:v>
                </c:pt>
                <c:pt idx="302">
                  <c:v>3</c:v>
                </c:pt>
                <c:pt idx="303">
                  <c:v>3.01</c:v>
                </c:pt>
                <c:pt idx="304">
                  <c:v>3.02</c:v>
                </c:pt>
                <c:pt idx="305">
                  <c:v>3.03</c:v>
                </c:pt>
                <c:pt idx="306">
                  <c:v>3.04</c:v>
                </c:pt>
                <c:pt idx="307">
                  <c:v>3.05</c:v>
                </c:pt>
                <c:pt idx="308">
                  <c:v>3.06</c:v>
                </c:pt>
                <c:pt idx="309">
                  <c:v>3.07</c:v>
                </c:pt>
                <c:pt idx="310">
                  <c:v>3.08</c:v>
                </c:pt>
                <c:pt idx="311">
                  <c:v>3.09</c:v>
                </c:pt>
                <c:pt idx="312">
                  <c:v>3.1</c:v>
                </c:pt>
                <c:pt idx="313">
                  <c:v>3.11</c:v>
                </c:pt>
                <c:pt idx="314">
                  <c:v>3.12</c:v>
                </c:pt>
                <c:pt idx="315">
                  <c:v>3.13</c:v>
                </c:pt>
                <c:pt idx="316">
                  <c:v>3.14</c:v>
                </c:pt>
                <c:pt idx="317">
                  <c:v>3.15</c:v>
                </c:pt>
                <c:pt idx="318">
                  <c:v>3.16</c:v>
                </c:pt>
                <c:pt idx="319">
                  <c:v>3.17</c:v>
                </c:pt>
                <c:pt idx="320">
                  <c:v>3.18</c:v>
                </c:pt>
                <c:pt idx="321">
                  <c:v>3.19</c:v>
                </c:pt>
                <c:pt idx="322">
                  <c:v>3.2</c:v>
                </c:pt>
                <c:pt idx="323">
                  <c:v>3.21</c:v>
                </c:pt>
                <c:pt idx="324">
                  <c:v>3.22</c:v>
                </c:pt>
                <c:pt idx="325">
                  <c:v>3.23</c:v>
                </c:pt>
                <c:pt idx="326">
                  <c:v>3.24</c:v>
                </c:pt>
                <c:pt idx="327">
                  <c:v>3.25</c:v>
                </c:pt>
                <c:pt idx="328">
                  <c:v>3.26</c:v>
                </c:pt>
                <c:pt idx="329">
                  <c:v>3.27</c:v>
                </c:pt>
                <c:pt idx="330">
                  <c:v>3.28</c:v>
                </c:pt>
                <c:pt idx="331">
                  <c:v>3.29</c:v>
                </c:pt>
                <c:pt idx="332">
                  <c:v>3.3</c:v>
                </c:pt>
                <c:pt idx="333">
                  <c:v>3.31</c:v>
                </c:pt>
                <c:pt idx="334">
                  <c:v>3.32</c:v>
                </c:pt>
                <c:pt idx="335">
                  <c:v>3.33</c:v>
                </c:pt>
                <c:pt idx="336">
                  <c:v>3.34</c:v>
                </c:pt>
                <c:pt idx="337">
                  <c:v>3.35</c:v>
                </c:pt>
                <c:pt idx="338">
                  <c:v>3.36</c:v>
                </c:pt>
                <c:pt idx="339">
                  <c:v>3.37</c:v>
                </c:pt>
                <c:pt idx="340">
                  <c:v>3.38</c:v>
                </c:pt>
                <c:pt idx="341">
                  <c:v>3.39</c:v>
                </c:pt>
                <c:pt idx="342">
                  <c:v>3.4</c:v>
                </c:pt>
                <c:pt idx="343">
                  <c:v>3.41</c:v>
                </c:pt>
                <c:pt idx="344">
                  <c:v>3.42</c:v>
                </c:pt>
                <c:pt idx="345">
                  <c:v>3.43</c:v>
                </c:pt>
                <c:pt idx="346">
                  <c:v>3.44</c:v>
                </c:pt>
                <c:pt idx="347">
                  <c:v>3.45</c:v>
                </c:pt>
                <c:pt idx="348">
                  <c:v>3.46</c:v>
                </c:pt>
                <c:pt idx="349">
                  <c:v>3.47</c:v>
                </c:pt>
                <c:pt idx="350">
                  <c:v>3.48</c:v>
                </c:pt>
                <c:pt idx="351">
                  <c:v>3.49</c:v>
                </c:pt>
                <c:pt idx="352">
                  <c:v>3.5</c:v>
                </c:pt>
                <c:pt idx="353">
                  <c:v>3.51</c:v>
                </c:pt>
                <c:pt idx="354">
                  <c:v>3.52</c:v>
                </c:pt>
                <c:pt idx="355">
                  <c:v>3.53</c:v>
                </c:pt>
                <c:pt idx="356">
                  <c:v>3.54</c:v>
                </c:pt>
                <c:pt idx="357">
                  <c:v>3.55</c:v>
                </c:pt>
                <c:pt idx="358">
                  <c:v>3.56</c:v>
                </c:pt>
                <c:pt idx="359">
                  <c:v>3.57</c:v>
                </c:pt>
                <c:pt idx="360">
                  <c:v>3.58</c:v>
                </c:pt>
                <c:pt idx="361">
                  <c:v>3.59</c:v>
                </c:pt>
                <c:pt idx="362">
                  <c:v>3.6</c:v>
                </c:pt>
                <c:pt idx="363">
                  <c:v>3.61</c:v>
                </c:pt>
                <c:pt idx="364">
                  <c:v>3.62</c:v>
                </c:pt>
                <c:pt idx="365">
                  <c:v>3.63</c:v>
                </c:pt>
                <c:pt idx="366">
                  <c:v>3.64</c:v>
                </c:pt>
                <c:pt idx="367">
                  <c:v>3.65</c:v>
                </c:pt>
                <c:pt idx="368">
                  <c:v>3.66</c:v>
                </c:pt>
                <c:pt idx="369">
                  <c:v>3.67</c:v>
                </c:pt>
                <c:pt idx="370">
                  <c:v>3.68</c:v>
                </c:pt>
                <c:pt idx="371">
                  <c:v>3.69</c:v>
                </c:pt>
                <c:pt idx="372">
                  <c:v>3.7</c:v>
                </c:pt>
                <c:pt idx="373">
                  <c:v>3.71</c:v>
                </c:pt>
                <c:pt idx="374">
                  <c:v>3.72</c:v>
                </c:pt>
                <c:pt idx="375">
                  <c:v>3.73</c:v>
                </c:pt>
                <c:pt idx="376">
                  <c:v>3.74</c:v>
                </c:pt>
                <c:pt idx="377">
                  <c:v>3.75</c:v>
                </c:pt>
                <c:pt idx="378">
                  <c:v>3.76</c:v>
                </c:pt>
                <c:pt idx="379">
                  <c:v>3.77</c:v>
                </c:pt>
                <c:pt idx="380">
                  <c:v>3.78</c:v>
                </c:pt>
                <c:pt idx="381">
                  <c:v>3.79</c:v>
                </c:pt>
                <c:pt idx="382">
                  <c:v>3.8</c:v>
                </c:pt>
                <c:pt idx="383">
                  <c:v>3.81</c:v>
                </c:pt>
                <c:pt idx="384">
                  <c:v>3.82</c:v>
                </c:pt>
                <c:pt idx="385">
                  <c:v>3.83</c:v>
                </c:pt>
                <c:pt idx="386">
                  <c:v>3.84</c:v>
                </c:pt>
                <c:pt idx="387">
                  <c:v>3.85</c:v>
                </c:pt>
                <c:pt idx="388">
                  <c:v>3.86</c:v>
                </c:pt>
                <c:pt idx="389">
                  <c:v>3.87</c:v>
                </c:pt>
                <c:pt idx="390">
                  <c:v>3.88</c:v>
                </c:pt>
                <c:pt idx="391">
                  <c:v>3.89</c:v>
                </c:pt>
                <c:pt idx="392">
                  <c:v>3.9</c:v>
                </c:pt>
                <c:pt idx="393">
                  <c:v>3.91</c:v>
                </c:pt>
                <c:pt idx="394">
                  <c:v>3.92</c:v>
                </c:pt>
                <c:pt idx="395">
                  <c:v>3.93</c:v>
                </c:pt>
                <c:pt idx="396">
                  <c:v>3.94</c:v>
                </c:pt>
                <c:pt idx="397">
                  <c:v>3.95</c:v>
                </c:pt>
                <c:pt idx="398">
                  <c:v>3.96</c:v>
                </c:pt>
                <c:pt idx="399">
                  <c:v>3.97</c:v>
                </c:pt>
                <c:pt idx="400">
                  <c:v>3.98</c:v>
                </c:pt>
                <c:pt idx="401">
                  <c:v>3.99</c:v>
                </c:pt>
                <c:pt idx="402">
                  <c:v>4</c:v>
                </c:pt>
                <c:pt idx="403">
                  <c:v>4.01</c:v>
                </c:pt>
                <c:pt idx="404">
                  <c:v>4.02</c:v>
                </c:pt>
                <c:pt idx="405">
                  <c:v>4.03</c:v>
                </c:pt>
                <c:pt idx="406">
                  <c:v>4.04</c:v>
                </c:pt>
                <c:pt idx="407">
                  <c:v>4.05</c:v>
                </c:pt>
                <c:pt idx="408">
                  <c:v>4.06</c:v>
                </c:pt>
                <c:pt idx="409">
                  <c:v>4.07</c:v>
                </c:pt>
                <c:pt idx="410">
                  <c:v>4.08</c:v>
                </c:pt>
                <c:pt idx="411">
                  <c:v>4.09</c:v>
                </c:pt>
                <c:pt idx="412">
                  <c:v>4.1</c:v>
                </c:pt>
                <c:pt idx="413">
                  <c:v>4.11</c:v>
                </c:pt>
                <c:pt idx="414">
                  <c:v>4.12</c:v>
                </c:pt>
                <c:pt idx="415">
                  <c:v>4.13</c:v>
                </c:pt>
                <c:pt idx="416">
                  <c:v>4.14</c:v>
                </c:pt>
                <c:pt idx="417">
                  <c:v>4.15</c:v>
                </c:pt>
                <c:pt idx="418">
                  <c:v>4.16</c:v>
                </c:pt>
                <c:pt idx="419">
                  <c:v>4.17</c:v>
                </c:pt>
                <c:pt idx="420">
                  <c:v>4.18</c:v>
                </c:pt>
                <c:pt idx="421">
                  <c:v>4.19</c:v>
                </c:pt>
                <c:pt idx="422">
                  <c:v>4.2</c:v>
                </c:pt>
                <c:pt idx="423">
                  <c:v>4.21</c:v>
                </c:pt>
                <c:pt idx="424">
                  <c:v>4.22</c:v>
                </c:pt>
                <c:pt idx="425">
                  <c:v>4.23</c:v>
                </c:pt>
                <c:pt idx="426">
                  <c:v>4.24</c:v>
                </c:pt>
                <c:pt idx="427">
                  <c:v>4.25</c:v>
                </c:pt>
                <c:pt idx="428">
                  <c:v>4.26</c:v>
                </c:pt>
                <c:pt idx="429">
                  <c:v>4.27</c:v>
                </c:pt>
                <c:pt idx="430">
                  <c:v>4.28</c:v>
                </c:pt>
                <c:pt idx="431">
                  <c:v>4.29</c:v>
                </c:pt>
                <c:pt idx="432">
                  <c:v>4.3</c:v>
                </c:pt>
                <c:pt idx="433">
                  <c:v>4.31</c:v>
                </c:pt>
                <c:pt idx="434">
                  <c:v>4.32</c:v>
                </c:pt>
                <c:pt idx="435">
                  <c:v>4.33</c:v>
                </c:pt>
                <c:pt idx="436">
                  <c:v>4.34</c:v>
                </c:pt>
                <c:pt idx="437">
                  <c:v>4.35</c:v>
                </c:pt>
                <c:pt idx="438">
                  <c:v>4.36</c:v>
                </c:pt>
                <c:pt idx="439">
                  <c:v>4.37</c:v>
                </c:pt>
                <c:pt idx="440">
                  <c:v>4.38</c:v>
                </c:pt>
                <c:pt idx="441">
                  <c:v>4.39</c:v>
                </c:pt>
                <c:pt idx="442">
                  <c:v>4.4</c:v>
                </c:pt>
                <c:pt idx="443">
                  <c:v>4.41</c:v>
                </c:pt>
                <c:pt idx="444">
                  <c:v>4.42</c:v>
                </c:pt>
                <c:pt idx="445">
                  <c:v>4.43</c:v>
                </c:pt>
                <c:pt idx="446">
                  <c:v>4.44</c:v>
                </c:pt>
                <c:pt idx="447">
                  <c:v>4.45</c:v>
                </c:pt>
                <c:pt idx="448">
                  <c:v>4.46</c:v>
                </c:pt>
                <c:pt idx="449">
                  <c:v>4.47</c:v>
                </c:pt>
                <c:pt idx="450">
                  <c:v>4.48</c:v>
                </c:pt>
                <c:pt idx="451">
                  <c:v>4.49</c:v>
                </c:pt>
                <c:pt idx="452">
                  <c:v>4.5</c:v>
                </c:pt>
                <c:pt idx="453">
                  <c:v>4.51</c:v>
                </c:pt>
                <c:pt idx="454">
                  <c:v>4.52</c:v>
                </c:pt>
                <c:pt idx="455">
                  <c:v>4.53</c:v>
                </c:pt>
                <c:pt idx="456">
                  <c:v>4.54</c:v>
                </c:pt>
                <c:pt idx="457">
                  <c:v>4.55</c:v>
                </c:pt>
                <c:pt idx="458">
                  <c:v>4.56</c:v>
                </c:pt>
                <c:pt idx="459">
                  <c:v>4.57</c:v>
                </c:pt>
                <c:pt idx="460">
                  <c:v>4.58</c:v>
                </c:pt>
                <c:pt idx="461">
                  <c:v>4.59</c:v>
                </c:pt>
                <c:pt idx="462">
                  <c:v>4.6</c:v>
                </c:pt>
                <c:pt idx="463">
                  <c:v>4.61</c:v>
                </c:pt>
                <c:pt idx="464">
                  <c:v>4.62</c:v>
                </c:pt>
                <c:pt idx="465">
                  <c:v>4.63</c:v>
                </c:pt>
                <c:pt idx="466">
                  <c:v>4.64</c:v>
                </c:pt>
                <c:pt idx="467">
                  <c:v>4.65</c:v>
                </c:pt>
                <c:pt idx="468">
                  <c:v>4.66</c:v>
                </c:pt>
                <c:pt idx="469">
                  <c:v>4.67</c:v>
                </c:pt>
                <c:pt idx="470">
                  <c:v>4.68</c:v>
                </c:pt>
                <c:pt idx="471">
                  <c:v>4.69</c:v>
                </c:pt>
                <c:pt idx="472">
                  <c:v>4.7</c:v>
                </c:pt>
                <c:pt idx="473">
                  <c:v>4.71</c:v>
                </c:pt>
                <c:pt idx="474">
                  <c:v>4.72</c:v>
                </c:pt>
                <c:pt idx="475">
                  <c:v>4.73</c:v>
                </c:pt>
                <c:pt idx="476">
                  <c:v>4.74</c:v>
                </c:pt>
                <c:pt idx="477">
                  <c:v>4.75</c:v>
                </c:pt>
                <c:pt idx="478">
                  <c:v>4.76</c:v>
                </c:pt>
                <c:pt idx="479">
                  <c:v>4.77</c:v>
                </c:pt>
                <c:pt idx="480">
                  <c:v>4.78</c:v>
                </c:pt>
                <c:pt idx="481">
                  <c:v>4.79</c:v>
                </c:pt>
                <c:pt idx="482">
                  <c:v>4.8</c:v>
                </c:pt>
                <c:pt idx="483">
                  <c:v>4.81</c:v>
                </c:pt>
                <c:pt idx="484">
                  <c:v>4.82</c:v>
                </c:pt>
                <c:pt idx="485">
                  <c:v>4.83</c:v>
                </c:pt>
                <c:pt idx="486">
                  <c:v>4.84</c:v>
                </c:pt>
                <c:pt idx="487">
                  <c:v>4.85</c:v>
                </c:pt>
                <c:pt idx="488">
                  <c:v>4.86</c:v>
                </c:pt>
                <c:pt idx="489">
                  <c:v>4.87</c:v>
                </c:pt>
                <c:pt idx="490">
                  <c:v>4.88</c:v>
                </c:pt>
                <c:pt idx="491">
                  <c:v>4.89</c:v>
                </c:pt>
                <c:pt idx="492">
                  <c:v>4.9</c:v>
                </c:pt>
                <c:pt idx="493">
                  <c:v>4.91</c:v>
                </c:pt>
                <c:pt idx="494">
                  <c:v>4.92</c:v>
                </c:pt>
                <c:pt idx="495">
                  <c:v>4.93</c:v>
                </c:pt>
                <c:pt idx="496">
                  <c:v>4.94</c:v>
                </c:pt>
                <c:pt idx="497">
                  <c:v>4.95</c:v>
                </c:pt>
                <c:pt idx="498">
                  <c:v>4.96</c:v>
                </c:pt>
                <c:pt idx="499">
                  <c:v>4.97</c:v>
                </c:pt>
                <c:pt idx="500">
                  <c:v>4.98</c:v>
                </c:pt>
                <c:pt idx="501">
                  <c:v>4.99</c:v>
                </c:pt>
                <c:pt idx="502">
                  <c:v>5</c:v>
                </c:pt>
                <c:pt idx="503">
                  <c:v>5.01</c:v>
                </c:pt>
                <c:pt idx="504">
                  <c:v>5.02</c:v>
                </c:pt>
                <c:pt idx="505">
                  <c:v>5.03</c:v>
                </c:pt>
                <c:pt idx="506">
                  <c:v>5.04</c:v>
                </c:pt>
                <c:pt idx="507">
                  <c:v>5.05</c:v>
                </c:pt>
                <c:pt idx="508">
                  <c:v>5.06</c:v>
                </c:pt>
                <c:pt idx="509">
                  <c:v>5.07</c:v>
                </c:pt>
                <c:pt idx="510">
                  <c:v>5.08</c:v>
                </c:pt>
                <c:pt idx="511">
                  <c:v>5.09</c:v>
                </c:pt>
                <c:pt idx="512">
                  <c:v>5.1</c:v>
                </c:pt>
                <c:pt idx="513">
                  <c:v>5.11</c:v>
                </c:pt>
                <c:pt idx="514">
                  <c:v>5.12</c:v>
                </c:pt>
                <c:pt idx="515">
                  <c:v>5.13</c:v>
                </c:pt>
                <c:pt idx="516">
                  <c:v>5.14</c:v>
                </c:pt>
                <c:pt idx="517">
                  <c:v>5.15</c:v>
                </c:pt>
                <c:pt idx="518">
                  <c:v>5.16</c:v>
                </c:pt>
                <c:pt idx="519">
                  <c:v>5.17</c:v>
                </c:pt>
                <c:pt idx="520">
                  <c:v>5.18</c:v>
                </c:pt>
                <c:pt idx="521">
                  <c:v>5.19</c:v>
                </c:pt>
                <c:pt idx="522">
                  <c:v>5.2</c:v>
                </c:pt>
                <c:pt idx="523">
                  <c:v>5.21</c:v>
                </c:pt>
                <c:pt idx="524">
                  <c:v>5.22</c:v>
                </c:pt>
                <c:pt idx="525">
                  <c:v>5.23</c:v>
                </c:pt>
                <c:pt idx="526">
                  <c:v>5.24</c:v>
                </c:pt>
                <c:pt idx="527">
                  <c:v>5.25</c:v>
                </c:pt>
                <c:pt idx="528">
                  <c:v>5.26</c:v>
                </c:pt>
                <c:pt idx="529">
                  <c:v>5.27</c:v>
                </c:pt>
                <c:pt idx="530">
                  <c:v>5.28</c:v>
                </c:pt>
                <c:pt idx="531">
                  <c:v>5.29</c:v>
                </c:pt>
                <c:pt idx="532">
                  <c:v>5.3</c:v>
                </c:pt>
                <c:pt idx="533">
                  <c:v>5.31</c:v>
                </c:pt>
                <c:pt idx="534">
                  <c:v>5.32</c:v>
                </c:pt>
                <c:pt idx="535">
                  <c:v>5.33</c:v>
                </c:pt>
                <c:pt idx="536">
                  <c:v>5.34</c:v>
                </c:pt>
                <c:pt idx="537">
                  <c:v>5.35</c:v>
                </c:pt>
                <c:pt idx="538">
                  <c:v>5.36</c:v>
                </c:pt>
                <c:pt idx="539">
                  <c:v>5.37</c:v>
                </c:pt>
                <c:pt idx="540">
                  <c:v>5.38</c:v>
                </c:pt>
                <c:pt idx="541">
                  <c:v>5.39</c:v>
                </c:pt>
                <c:pt idx="542">
                  <c:v>5.4</c:v>
                </c:pt>
                <c:pt idx="543">
                  <c:v>5.41</c:v>
                </c:pt>
                <c:pt idx="544">
                  <c:v>5.42</c:v>
                </c:pt>
                <c:pt idx="545">
                  <c:v>5.43</c:v>
                </c:pt>
                <c:pt idx="546">
                  <c:v>5.44</c:v>
                </c:pt>
                <c:pt idx="547">
                  <c:v>5.45</c:v>
                </c:pt>
                <c:pt idx="548">
                  <c:v>5.46</c:v>
                </c:pt>
                <c:pt idx="549">
                  <c:v>5.47</c:v>
                </c:pt>
                <c:pt idx="550">
                  <c:v>5.48</c:v>
                </c:pt>
                <c:pt idx="551">
                  <c:v>5.49</c:v>
                </c:pt>
                <c:pt idx="552">
                  <c:v>5.5</c:v>
                </c:pt>
                <c:pt idx="553">
                  <c:v>5.51</c:v>
                </c:pt>
                <c:pt idx="554">
                  <c:v>5.52</c:v>
                </c:pt>
                <c:pt idx="555">
                  <c:v>5.53</c:v>
                </c:pt>
                <c:pt idx="556">
                  <c:v>5.54</c:v>
                </c:pt>
                <c:pt idx="557">
                  <c:v>5.55</c:v>
                </c:pt>
                <c:pt idx="558">
                  <c:v>5.56</c:v>
                </c:pt>
                <c:pt idx="559">
                  <c:v>5.57</c:v>
                </c:pt>
                <c:pt idx="560">
                  <c:v>5.58</c:v>
                </c:pt>
                <c:pt idx="561">
                  <c:v>5.59</c:v>
                </c:pt>
                <c:pt idx="562">
                  <c:v>5.6</c:v>
                </c:pt>
                <c:pt idx="563">
                  <c:v>5.61</c:v>
                </c:pt>
                <c:pt idx="564">
                  <c:v>5.62</c:v>
                </c:pt>
                <c:pt idx="565">
                  <c:v>5.63</c:v>
                </c:pt>
                <c:pt idx="566">
                  <c:v>5.64</c:v>
                </c:pt>
                <c:pt idx="567">
                  <c:v>5.65</c:v>
                </c:pt>
                <c:pt idx="568">
                  <c:v>5.66</c:v>
                </c:pt>
                <c:pt idx="569">
                  <c:v>5.67</c:v>
                </c:pt>
                <c:pt idx="570">
                  <c:v>5.68</c:v>
                </c:pt>
                <c:pt idx="571">
                  <c:v>5.69</c:v>
                </c:pt>
                <c:pt idx="572">
                  <c:v>5.7</c:v>
                </c:pt>
                <c:pt idx="573">
                  <c:v>5.71</c:v>
                </c:pt>
                <c:pt idx="574">
                  <c:v>5.72</c:v>
                </c:pt>
                <c:pt idx="575">
                  <c:v>5.73</c:v>
                </c:pt>
                <c:pt idx="576">
                  <c:v>5.74</c:v>
                </c:pt>
                <c:pt idx="577">
                  <c:v>5.75</c:v>
                </c:pt>
                <c:pt idx="578">
                  <c:v>5.76</c:v>
                </c:pt>
                <c:pt idx="579">
                  <c:v>5.77</c:v>
                </c:pt>
                <c:pt idx="580">
                  <c:v>5.78</c:v>
                </c:pt>
                <c:pt idx="581">
                  <c:v>5.79</c:v>
                </c:pt>
                <c:pt idx="582">
                  <c:v>5.8</c:v>
                </c:pt>
                <c:pt idx="583">
                  <c:v>5.81</c:v>
                </c:pt>
                <c:pt idx="584">
                  <c:v>5.82</c:v>
                </c:pt>
                <c:pt idx="585">
                  <c:v>5.83</c:v>
                </c:pt>
                <c:pt idx="586">
                  <c:v>5.84</c:v>
                </c:pt>
                <c:pt idx="587">
                  <c:v>5.85</c:v>
                </c:pt>
                <c:pt idx="588">
                  <c:v>5.86</c:v>
                </c:pt>
                <c:pt idx="589">
                  <c:v>5.87</c:v>
                </c:pt>
                <c:pt idx="590">
                  <c:v>5.88</c:v>
                </c:pt>
                <c:pt idx="591">
                  <c:v>5.89</c:v>
                </c:pt>
                <c:pt idx="592">
                  <c:v>5.9</c:v>
                </c:pt>
                <c:pt idx="593">
                  <c:v>5.91</c:v>
                </c:pt>
                <c:pt idx="594">
                  <c:v>5.92</c:v>
                </c:pt>
                <c:pt idx="595">
                  <c:v>5.93</c:v>
                </c:pt>
                <c:pt idx="596">
                  <c:v>5.94</c:v>
                </c:pt>
                <c:pt idx="597">
                  <c:v>5.95</c:v>
                </c:pt>
                <c:pt idx="598">
                  <c:v>5.96</c:v>
                </c:pt>
                <c:pt idx="599">
                  <c:v>5.97</c:v>
                </c:pt>
                <c:pt idx="600">
                  <c:v>5.98</c:v>
                </c:pt>
                <c:pt idx="601">
                  <c:v>5.99</c:v>
                </c:pt>
                <c:pt idx="602">
                  <c:v>6</c:v>
                </c:pt>
                <c:pt idx="603">
                  <c:v>6.01</c:v>
                </c:pt>
                <c:pt idx="604">
                  <c:v>6.02</c:v>
                </c:pt>
                <c:pt idx="605">
                  <c:v>6.03</c:v>
                </c:pt>
                <c:pt idx="606">
                  <c:v>6.04</c:v>
                </c:pt>
                <c:pt idx="607">
                  <c:v>6.05</c:v>
                </c:pt>
                <c:pt idx="608">
                  <c:v>6.06</c:v>
                </c:pt>
                <c:pt idx="609">
                  <c:v>6.07</c:v>
                </c:pt>
                <c:pt idx="610">
                  <c:v>6.08</c:v>
                </c:pt>
                <c:pt idx="611">
                  <c:v>6.09</c:v>
                </c:pt>
                <c:pt idx="612">
                  <c:v>6.1</c:v>
                </c:pt>
                <c:pt idx="613">
                  <c:v>6.11</c:v>
                </c:pt>
                <c:pt idx="614">
                  <c:v>6.12</c:v>
                </c:pt>
                <c:pt idx="615">
                  <c:v>6.13</c:v>
                </c:pt>
                <c:pt idx="616">
                  <c:v>6.14</c:v>
                </c:pt>
                <c:pt idx="617">
                  <c:v>6.15</c:v>
                </c:pt>
                <c:pt idx="618">
                  <c:v>6.16</c:v>
                </c:pt>
                <c:pt idx="619">
                  <c:v>6.17</c:v>
                </c:pt>
                <c:pt idx="620">
                  <c:v>6.18</c:v>
                </c:pt>
                <c:pt idx="621">
                  <c:v>6.19</c:v>
                </c:pt>
                <c:pt idx="622">
                  <c:v>6.2</c:v>
                </c:pt>
                <c:pt idx="623">
                  <c:v>6.21</c:v>
                </c:pt>
                <c:pt idx="624">
                  <c:v>6.22</c:v>
                </c:pt>
                <c:pt idx="625">
                  <c:v>6.23</c:v>
                </c:pt>
                <c:pt idx="626">
                  <c:v>6.24</c:v>
                </c:pt>
                <c:pt idx="627">
                  <c:v>6.25</c:v>
                </c:pt>
                <c:pt idx="628">
                  <c:v>6.26</c:v>
                </c:pt>
                <c:pt idx="629">
                  <c:v>6.27</c:v>
                </c:pt>
                <c:pt idx="630">
                  <c:v>6.28</c:v>
                </c:pt>
                <c:pt idx="631">
                  <c:v>6.29</c:v>
                </c:pt>
                <c:pt idx="632">
                  <c:v>6.3</c:v>
                </c:pt>
                <c:pt idx="633">
                  <c:v>6.31</c:v>
                </c:pt>
                <c:pt idx="634">
                  <c:v>6.32</c:v>
                </c:pt>
                <c:pt idx="635">
                  <c:v>6.33</c:v>
                </c:pt>
                <c:pt idx="636">
                  <c:v>6.34</c:v>
                </c:pt>
                <c:pt idx="637">
                  <c:v>6.35</c:v>
                </c:pt>
                <c:pt idx="638">
                  <c:v>6.36</c:v>
                </c:pt>
                <c:pt idx="639">
                  <c:v>6.37</c:v>
                </c:pt>
                <c:pt idx="640">
                  <c:v>6.38</c:v>
                </c:pt>
                <c:pt idx="641">
                  <c:v>6.39</c:v>
                </c:pt>
                <c:pt idx="642">
                  <c:v>6.4</c:v>
                </c:pt>
                <c:pt idx="643">
                  <c:v>6.41</c:v>
                </c:pt>
                <c:pt idx="644">
                  <c:v>6.42</c:v>
                </c:pt>
                <c:pt idx="645">
                  <c:v>6.43</c:v>
                </c:pt>
                <c:pt idx="646">
                  <c:v>6.44</c:v>
                </c:pt>
                <c:pt idx="647">
                  <c:v>6.45</c:v>
                </c:pt>
                <c:pt idx="648">
                  <c:v>6.46</c:v>
                </c:pt>
                <c:pt idx="649">
                  <c:v>6.47</c:v>
                </c:pt>
                <c:pt idx="650">
                  <c:v>6.48</c:v>
                </c:pt>
                <c:pt idx="651">
                  <c:v>6.49</c:v>
                </c:pt>
                <c:pt idx="652">
                  <c:v>6.5</c:v>
                </c:pt>
                <c:pt idx="653">
                  <c:v>6.51</c:v>
                </c:pt>
                <c:pt idx="654">
                  <c:v>6.52</c:v>
                </c:pt>
                <c:pt idx="655">
                  <c:v>6.53</c:v>
                </c:pt>
                <c:pt idx="656">
                  <c:v>6.54</c:v>
                </c:pt>
                <c:pt idx="657">
                  <c:v>6.55</c:v>
                </c:pt>
                <c:pt idx="658">
                  <c:v>6.56</c:v>
                </c:pt>
                <c:pt idx="659">
                  <c:v>6.57</c:v>
                </c:pt>
                <c:pt idx="660">
                  <c:v>6.58</c:v>
                </c:pt>
                <c:pt idx="661">
                  <c:v>6.59</c:v>
                </c:pt>
                <c:pt idx="662">
                  <c:v>6.6</c:v>
                </c:pt>
                <c:pt idx="663">
                  <c:v>6.61</c:v>
                </c:pt>
                <c:pt idx="664">
                  <c:v>6.62</c:v>
                </c:pt>
                <c:pt idx="665">
                  <c:v>6.63</c:v>
                </c:pt>
                <c:pt idx="666">
                  <c:v>6.64</c:v>
                </c:pt>
                <c:pt idx="667">
                  <c:v>6.65</c:v>
                </c:pt>
                <c:pt idx="668">
                  <c:v>6.66</c:v>
                </c:pt>
                <c:pt idx="669">
                  <c:v>6.67</c:v>
                </c:pt>
                <c:pt idx="670">
                  <c:v>6.68</c:v>
                </c:pt>
                <c:pt idx="671">
                  <c:v>6.69</c:v>
                </c:pt>
                <c:pt idx="672">
                  <c:v>6.7</c:v>
                </c:pt>
                <c:pt idx="673">
                  <c:v>6.71</c:v>
                </c:pt>
                <c:pt idx="674">
                  <c:v>6.72</c:v>
                </c:pt>
                <c:pt idx="675">
                  <c:v>6.73</c:v>
                </c:pt>
                <c:pt idx="676">
                  <c:v>6.74</c:v>
                </c:pt>
                <c:pt idx="677">
                  <c:v>6.75</c:v>
                </c:pt>
                <c:pt idx="678">
                  <c:v>6.76</c:v>
                </c:pt>
                <c:pt idx="679">
                  <c:v>6.77</c:v>
                </c:pt>
                <c:pt idx="680">
                  <c:v>6.78</c:v>
                </c:pt>
                <c:pt idx="681">
                  <c:v>6.79</c:v>
                </c:pt>
                <c:pt idx="682">
                  <c:v>6.8</c:v>
                </c:pt>
                <c:pt idx="683">
                  <c:v>6.81</c:v>
                </c:pt>
                <c:pt idx="684">
                  <c:v>6.82</c:v>
                </c:pt>
                <c:pt idx="685">
                  <c:v>6.83</c:v>
                </c:pt>
                <c:pt idx="686">
                  <c:v>6.84</c:v>
                </c:pt>
                <c:pt idx="687">
                  <c:v>6.85</c:v>
                </c:pt>
                <c:pt idx="688">
                  <c:v>6.86</c:v>
                </c:pt>
                <c:pt idx="689">
                  <c:v>6.87</c:v>
                </c:pt>
                <c:pt idx="690">
                  <c:v>6.88</c:v>
                </c:pt>
                <c:pt idx="691">
                  <c:v>6.89</c:v>
                </c:pt>
                <c:pt idx="692">
                  <c:v>6.9</c:v>
                </c:pt>
                <c:pt idx="693">
                  <c:v>6.91</c:v>
                </c:pt>
                <c:pt idx="694">
                  <c:v>6.92</c:v>
                </c:pt>
                <c:pt idx="695">
                  <c:v>6.93</c:v>
                </c:pt>
                <c:pt idx="696">
                  <c:v>6.94</c:v>
                </c:pt>
                <c:pt idx="697">
                  <c:v>6.95</c:v>
                </c:pt>
                <c:pt idx="698">
                  <c:v>6.96</c:v>
                </c:pt>
                <c:pt idx="699">
                  <c:v>6.97</c:v>
                </c:pt>
                <c:pt idx="700">
                  <c:v>6.98</c:v>
                </c:pt>
                <c:pt idx="701">
                  <c:v>6.99</c:v>
                </c:pt>
                <c:pt idx="702">
                  <c:v>7</c:v>
                </c:pt>
                <c:pt idx="703">
                  <c:v>7.01</c:v>
                </c:pt>
                <c:pt idx="704">
                  <c:v>7.02</c:v>
                </c:pt>
                <c:pt idx="705">
                  <c:v>7.03</c:v>
                </c:pt>
                <c:pt idx="706">
                  <c:v>7.04</c:v>
                </c:pt>
                <c:pt idx="707">
                  <c:v>7.05</c:v>
                </c:pt>
                <c:pt idx="708">
                  <c:v>7.06</c:v>
                </c:pt>
                <c:pt idx="709">
                  <c:v>7.07</c:v>
                </c:pt>
                <c:pt idx="710">
                  <c:v>7.08</c:v>
                </c:pt>
                <c:pt idx="711">
                  <c:v>7.09</c:v>
                </c:pt>
                <c:pt idx="712">
                  <c:v>7.1</c:v>
                </c:pt>
                <c:pt idx="713">
                  <c:v>7.11</c:v>
                </c:pt>
                <c:pt idx="714">
                  <c:v>7.12</c:v>
                </c:pt>
                <c:pt idx="715">
                  <c:v>7.13</c:v>
                </c:pt>
                <c:pt idx="716">
                  <c:v>7.14</c:v>
                </c:pt>
                <c:pt idx="717">
                  <c:v>7.15</c:v>
                </c:pt>
                <c:pt idx="718">
                  <c:v>7.16</c:v>
                </c:pt>
                <c:pt idx="719">
                  <c:v>7.17</c:v>
                </c:pt>
                <c:pt idx="720">
                  <c:v>7.18</c:v>
                </c:pt>
                <c:pt idx="721">
                  <c:v>7.19</c:v>
                </c:pt>
                <c:pt idx="722">
                  <c:v>7.2</c:v>
                </c:pt>
                <c:pt idx="723">
                  <c:v>7.21</c:v>
                </c:pt>
                <c:pt idx="724">
                  <c:v>7.22</c:v>
                </c:pt>
                <c:pt idx="725">
                  <c:v>7.23</c:v>
                </c:pt>
                <c:pt idx="726">
                  <c:v>7.24</c:v>
                </c:pt>
                <c:pt idx="727">
                  <c:v>7.25</c:v>
                </c:pt>
                <c:pt idx="728">
                  <c:v>7.26</c:v>
                </c:pt>
                <c:pt idx="729">
                  <c:v>7.27</c:v>
                </c:pt>
                <c:pt idx="730">
                  <c:v>7.28</c:v>
                </c:pt>
                <c:pt idx="731">
                  <c:v>7.29</c:v>
                </c:pt>
                <c:pt idx="732">
                  <c:v>7.3</c:v>
                </c:pt>
                <c:pt idx="733">
                  <c:v>7.31</c:v>
                </c:pt>
                <c:pt idx="734">
                  <c:v>7.32</c:v>
                </c:pt>
                <c:pt idx="735">
                  <c:v>7.33</c:v>
                </c:pt>
                <c:pt idx="736">
                  <c:v>7.34</c:v>
                </c:pt>
                <c:pt idx="737">
                  <c:v>7.35</c:v>
                </c:pt>
                <c:pt idx="738">
                  <c:v>7.36</c:v>
                </c:pt>
                <c:pt idx="739">
                  <c:v>7.37</c:v>
                </c:pt>
                <c:pt idx="740">
                  <c:v>7.38</c:v>
                </c:pt>
                <c:pt idx="741">
                  <c:v>7.39</c:v>
                </c:pt>
                <c:pt idx="742">
                  <c:v>7.4</c:v>
                </c:pt>
                <c:pt idx="743">
                  <c:v>7.41</c:v>
                </c:pt>
                <c:pt idx="744">
                  <c:v>7.42</c:v>
                </c:pt>
                <c:pt idx="745">
                  <c:v>7.43</c:v>
                </c:pt>
                <c:pt idx="746">
                  <c:v>7.44</c:v>
                </c:pt>
                <c:pt idx="747">
                  <c:v>7.45</c:v>
                </c:pt>
                <c:pt idx="748">
                  <c:v>7.46</c:v>
                </c:pt>
                <c:pt idx="749">
                  <c:v>7.47</c:v>
                </c:pt>
                <c:pt idx="750">
                  <c:v>7.48</c:v>
                </c:pt>
                <c:pt idx="751">
                  <c:v>7.49</c:v>
                </c:pt>
                <c:pt idx="752">
                  <c:v>7.5</c:v>
                </c:pt>
                <c:pt idx="753">
                  <c:v>7.51</c:v>
                </c:pt>
                <c:pt idx="754">
                  <c:v>7.52</c:v>
                </c:pt>
                <c:pt idx="755">
                  <c:v>7.53</c:v>
                </c:pt>
                <c:pt idx="756">
                  <c:v>7.54</c:v>
                </c:pt>
                <c:pt idx="757">
                  <c:v>7.55</c:v>
                </c:pt>
                <c:pt idx="758">
                  <c:v>7.56</c:v>
                </c:pt>
                <c:pt idx="759">
                  <c:v>7.57</c:v>
                </c:pt>
                <c:pt idx="760">
                  <c:v>7.58</c:v>
                </c:pt>
                <c:pt idx="761">
                  <c:v>7.59</c:v>
                </c:pt>
                <c:pt idx="762">
                  <c:v>7.6</c:v>
                </c:pt>
                <c:pt idx="763">
                  <c:v>7.61</c:v>
                </c:pt>
                <c:pt idx="764">
                  <c:v>7.62</c:v>
                </c:pt>
                <c:pt idx="765">
                  <c:v>7.63</c:v>
                </c:pt>
                <c:pt idx="766">
                  <c:v>7.64</c:v>
                </c:pt>
                <c:pt idx="767">
                  <c:v>7.65</c:v>
                </c:pt>
                <c:pt idx="768">
                  <c:v>7.66</c:v>
                </c:pt>
                <c:pt idx="769">
                  <c:v>7.67</c:v>
                </c:pt>
                <c:pt idx="770">
                  <c:v>7.68</c:v>
                </c:pt>
                <c:pt idx="771">
                  <c:v>7.69</c:v>
                </c:pt>
                <c:pt idx="772">
                  <c:v>7.7</c:v>
                </c:pt>
                <c:pt idx="773">
                  <c:v>7.71</c:v>
                </c:pt>
                <c:pt idx="774">
                  <c:v>7.72</c:v>
                </c:pt>
                <c:pt idx="775">
                  <c:v>7.73</c:v>
                </c:pt>
                <c:pt idx="776">
                  <c:v>7.74</c:v>
                </c:pt>
                <c:pt idx="777">
                  <c:v>7.75</c:v>
                </c:pt>
                <c:pt idx="778">
                  <c:v>7.76</c:v>
                </c:pt>
                <c:pt idx="779">
                  <c:v>7.77</c:v>
                </c:pt>
                <c:pt idx="780">
                  <c:v>7.78</c:v>
                </c:pt>
                <c:pt idx="781">
                  <c:v>7.79</c:v>
                </c:pt>
                <c:pt idx="782">
                  <c:v>7.8</c:v>
                </c:pt>
                <c:pt idx="783">
                  <c:v>7.81</c:v>
                </c:pt>
                <c:pt idx="784">
                  <c:v>7.82</c:v>
                </c:pt>
                <c:pt idx="785">
                  <c:v>7.83</c:v>
                </c:pt>
                <c:pt idx="786">
                  <c:v>7.84</c:v>
                </c:pt>
                <c:pt idx="787">
                  <c:v>7.85</c:v>
                </c:pt>
                <c:pt idx="788">
                  <c:v>7.86</c:v>
                </c:pt>
                <c:pt idx="789">
                  <c:v>7.87</c:v>
                </c:pt>
                <c:pt idx="790">
                  <c:v>7.88</c:v>
                </c:pt>
                <c:pt idx="791">
                  <c:v>7.89</c:v>
                </c:pt>
                <c:pt idx="792">
                  <c:v>7.9</c:v>
                </c:pt>
                <c:pt idx="793">
                  <c:v>7.91</c:v>
                </c:pt>
                <c:pt idx="794">
                  <c:v>7.92</c:v>
                </c:pt>
                <c:pt idx="795">
                  <c:v>7.93</c:v>
                </c:pt>
                <c:pt idx="796">
                  <c:v>7.94</c:v>
                </c:pt>
                <c:pt idx="797">
                  <c:v>7.95</c:v>
                </c:pt>
                <c:pt idx="798">
                  <c:v>7.96</c:v>
                </c:pt>
                <c:pt idx="799">
                  <c:v>7.97</c:v>
                </c:pt>
                <c:pt idx="800">
                  <c:v>7.98</c:v>
                </c:pt>
                <c:pt idx="801">
                  <c:v>7.99</c:v>
                </c:pt>
                <c:pt idx="802">
                  <c:v>8</c:v>
                </c:pt>
                <c:pt idx="803">
                  <c:v>8.01</c:v>
                </c:pt>
                <c:pt idx="804">
                  <c:v>8.02</c:v>
                </c:pt>
                <c:pt idx="805">
                  <c:v>8.03</c:v>
                </c:pt>
                <c:pt idx="806">
                  <c:v>8.04</c:v>
                </c:pt>
                <c:pt idx="807">
                  <c:v>8.05</c:v>
                </c:pt>
                <c:pt idx="808">
                  <c:v>8.06</c:v>
                </c:pt>
                <c:pt idx="809">
                  <c:v>8.07</c:v>
                </c:pt>
                <c:pt idx="810">
                  <c:v>8.08</c:v>
                </c:pt>
                <c:pt idx="811">
                  <c:v>8.09</c:v>
                </c:pt>
                <c:pt idx="812">
                  <c:v>8.1</c:v>
                </c:pt>
                <c:pt idx="813">
                  <c:v>8.11</c:v>
                </c:pt>
                <c:pt idx="814">
                  <c:v>8.12</c:v>
                </c:pt>
                <c:pt idx="815">
                  <c:v>8.13</c:v>
                </c:pt>
                <c:pt idx="816">
                  <c:v>8.14</c:v>
                </c:pt>
                <c:pt idx="817">
                  <c:v>8.15</c:v>
                </c:pt>
                <c:pt idx="818">
                  <c:v>8.16</c:v>
                </c:pt>
                <c:pt idx="819">
                  <c:v>8.17</c:v>
                </c:pt>
                <c:pt idx="820">
                  <c:v>8.18</c:v>
                </c:pt>
                <c:pt idx="821">
                  <c:v>8.19</c:v>
                </c:pt>
                <c:pt idx="822">
                  <c:v>8.2</c:v>
                </c:pt>
                <c:pt idx="823">
                  <c:v>8.21</c:v>
                </c:pt>
                <c:pt idx="824">
                  <c:v>8.22</c:v>
                </c:pt>
                <c:pt idx="825">
                  <c:v>8.23</c:v>
                </c:pt>
                <c:pt idx="826">
                  <c:v>8.24</c:v>
                </c:pt>
                <c:pt idx="827">
                  <c:v>8.25</c:v>
                </c:pt>
                <c:pt idx="828">
                  <c:v>8.26</c:v>
                </c:pt>
                <c:pt idx="829">
                  <c:v>8.27</c:v>
                </c:pt>
                <c:pt idx="830">
                  <c:v>8.28</c:v>
                </c:pt>
                <c:pt idx="831">
                  <c:v>8.29</c:v>
                </c:pt>
                <c:pt idx="832">
                  <c:v>8.3</c:v>
                </c:pt>
                <c:pt idx="833">
                  <c:v>8.31</c:v>
                </c:pt>
                <c:pt idx="834">
                  <c:v>8.32</c:v>
                </c:pt>
                <c:pt idx="835">
                  <c:v>8.33</c:v>
                </c:pt>
                <c:pt idx="836">
                  <c:v>8.34</c:v>
                </c:pt>
                <c:pt idx="837">
                  <c:v>8.35</c:v>
                </c:pt>
                <c:pt idx="838">
                  <c:v>8.36</c:v>
                </c:pt>
                <c:pt idx="839">
                  <c:v>8.37</c:v>
                </c:pt>
                <c:pt idx="840">
                  <c:v>8.38</c:v>
                </c:pt>
                <c:pt idx="841">
                  <c:v>8.39</c:v>
                </c:pt>
                <c:pt idx="842">
                  <c:v>8.4</c:v>
                </c:pt>
                <c:pt idx="843">
                  <c:v>8.41</c:v>
                </c:pt>
                <c:pt idx="844">
                  <c:v>8.42</c:v>
                </c:pt>
                <c:pt idx="845">
                  <c:v>8.43</c:v>
                </c:pt>
                <c:pt idx="846">
                  <c:v>8.44</c:v>
                </c:pt>
                <c:pt idx="847">
                  <c:v>8.45</c:v>
                </c:pt>
                <c:pt idx="848">
                  <c:v>8.46</c:v>
                </c:pt>
                <c:pt idx="849">
                  <c:v>8.47</c:v>
                </c:pt>
                <c:pt idx="850">
                  <c:v>8.48</c:v>
                </c:pt>
                <c:pt idx="851">
                  <c:v>8.49</c:v>
                </c:pt>
                <c:pt idx="852">
                  <c:v>8.5</c:v>
                </c:pt>
                <c:pt idx="853">
                  <c:v>8.51</c:v>
                </c:pt>
                <c:pt idx="854">
                  <c:v>8.52</c:v>
                </c:pt>
                <c:pt idx="855">
                  <c:v>8.53</c:v>
                </c:pt>
                <c:pt idx="856">
                  <c:v>8.54</c:v>
                </c:pt>
                <c:pt idx="857">
                  <c:v>8.55</c:v>
                </c:pt>
                <c:pt idx="858">
                  <c:v>8.56</c:v>
                </c:pt>
                <c:pt idx="859">
                  <c:v>8.57</c:v>
                </c:pt>
                <c:pt idx="860">
                  <c:v>8.58</c:v>
                </c:pt>
                <c:pt idx="861">
                  <c:v>8.59</c:v>
                </c:pt>
                <c:pt idx="862">
                  <c:v>8.6</c:v>
                </c:pt>
                <c:pt idx="863">
                  <c:v>8.61</c:v>
                </c:pt>
                <c:pt idx="864">
                  <c:v>8.62</c:v>
                </c:pt>
                <c:pt idx="865">
                  <c:v>8.63</c:v>
                </c:pt>
                <c:pt idx="866">
                  <c:v>8.64</c:v>
                </c:pt>
                <c:pt idx="867">
                  <c:v>8.65</c:v>
                </c:pt>
                <c:pt idx="868">
                  <c:v>8.66</c:v>
                </c:pt>
                <c:pt idx="869">
                  <c:v>8.67</c:v>
                </c:pt>
                <c:pt idx="870">
                  <c:v>8.68</c:v>
                </c:pt>
                <c:pt idx="871">
                  <c:v>8.69</c:v>
                </c:pt>
                <c:pt idx="872">
                  <c:v>8.7</c:v>
                </c:pt>
                <c:pt idx="873">
                  <c:v>8.71</c:v>
                </c:pt>
                <c:pt idx="874">
                  <c:v>8.72</c:v>
                </c:pt>
                <c:pt idx="875">
                  <c:v>8.73</c:v>
                </c:pt>
                <c:pt idx="876">
                  <c:v>8.74</c:v>
                </c:pt>
                <c:pt idx="877">
                  <c:v>8.75</c:v>
                </c:pt>
                <c:pt idx="878">
                  <c:v>8.76</c:v>
                </c:pt>
                <c:pt idx="879">
                  <c:v>8.77</c:v>
                </c:pt>
                <c:pt idx="880">
                  <c:v>8.78</c:v>
                </c:pt>
                <c:pt idx="881">
                  <c:v>8.79</c:v>
                </c:pt>
                <c:pt idx="882">
                  <c:v>8.8</c:v>
                </c:pt>
                <c:pt idx="883">
                  <c:v>8.81</c:v>
                </c:pt>
                <c:pt idx="884">
                  <c:v>8.82</c:v>
                </c:pt>
                <c:pt idx="885">
                  <c:v>8.83</c:v>
                </c:pt>
                <c:pt idx="886">
                  <c:v>8.84</c:v>
                </c:pt>
                <c:pt idx="887">
                  <c:v>8.85</c:v>
                </c:pt>
                <c:pt idx="888">
                  <c:v>8.86</c:v>
                </c:pt>
                <c:pt idx="889">
                  <c:v>8.87</c:v>
                </c:pt>
                <c:pt idx="890">
                  <c:v>8.88</c:v>
                </c:pt>
                <c:pt idx="891">
                  <c:v>8.89</c:v>
                </c:pt>
                <c:pt idx="892">
                  <c:v>8.9</c:v>
                </c:pt>
                <c:pt idx="893">
                  <c:v>8.91</c:v>
                </c:pt>
                <c:pt idx="894">
                  <c:v>8.92</c:v>
                </c:pt>
                <c:pt idx="895">
                  <c:v>8.93</c:v>
                </c:pt>
                <c:pt idx="896">
                  <c:v>8.94</c:v>
                </c:pt>
                <c:pt idx="897">
                  <c:v>8.95</c:v>
                </c:pt>
                <c:pt idx="898">
                  <c:v>8.96</c:v>
                </c:pt>
                <c:pt idx="899">
                  <c:v>8.97</c:v>
                </c:pt>
                <c:pt idx="900">
                  <c:v>8.98</c:v>
                </c:pt>
                <c:pt idx="901">
                  <c:v>8.99</c:v>
                </c:pt>
                <c:pt idx="902">
                  <c:v>9</c:v>
                </c:pt>
                <c:pt idx="903">
                  <c:v>9.01</c:v>
                </c:pt>
                <c:pt idx="904">
                  <c:v>9.02</c:v>
                </c:pt>
                <c:pt idx="905">
                  <c:v>9.03</c:v>
                </c:pt>
                <c:pt idx="906">
                  <c:v>9.04</c:v>
                </c:pt>
                <c:pt idx="907">
                  <c:v>9.05</c:v>
                </c:pt>
                <c:pt idx="908">
                  <c:v>9.06</c:v>
                </c:pt>
                <c:pt idx="909">
                  <c:v>9.07</c:v>
                </c:pt>
                <c:pt idx="910">
                  <c:v>9.08</c:v>
                </c:pt>
                <c:pt idx="911">
                  <c:v>9.09</c:v>
                </c:pt>
                <c:pt idx="912">
                  <c:v>9.1</c:v>
                </c:pt>
                <c:pt idx="913">
                  <c:v>9.11</c:v>
                </c:pt>
                <c:pt idx="914">
                  <c:v>9.12</c:v>
                </c:pt>
                <c:pt idx="915">
                  <c:v>9.13</c:v>
                </c:pt>
                <c:pt idx="916">
                  <c:v>9.14</c:v>
                </c:pt>
                <c:pt idx="917">
                  <c:v>9.15</c:v>
                </c:pt>
                <c:pt idx="918">
                  <c:v>9.16</c:v>
                </c:pt>
                <c:pt idx="919">
                  <c:v>9.17</c:v>
                </c:pt>
                <c:pt idx="920">
                  <c:v>9.18</c:v>
                </c:pt>
                <c:pt idx="921">
                  <c:v>9.19</c:v>
                </c:pt>
                <c:pt idx="922">
                  <c:v>9.2</c:v>
                </c:pt>
                <c:pt idx="923">
                  <c:v>9.21</c:v>
                </c:pt>
                <c:pt idx="924">
                  <c:v>9.22</c:v>
                </c:pt>
                <c:pt idx="925">
                  <c:v>9.23</c:v>
                </c:pt>
                <c:pt idx="926">
                  <c:v>9.24</c:v>
                </c:pt>
                <c:pt idx="927">
                  <c:v>9.25</c:v>
                </c:pt>
                <c:pt idx="928">
                  <c:v>9.26</c:v>
                </c:pt>
                <c:pt idx="929">
                  <c:v>9.27</c:v>
                </c:pt>
                <c:pt idx="930">
                  <c:v>9.28</c:v>
                </c:pt>
                <c:pt idx="931">
                  <c:v>9.29</c:v>
                </c:pt>
                <c:pt idx="932">
                  <c:v>9.3</c:v>
                </c:pt>
                <c:pt idx="933">
                  <c:v>9.31</c:v>
                </c:pt>
                <c:pt idx="934">
                  <c:v>9.32</c:v>
                </c:pt>
                <c:pt idx="935">
                  <c:v>9.33</c:v>
                </c:pt>
                <c:pt idx="936">
                  <c:v>9.34</c:v>
                </c:pt>
                <c:pt idx="937">
                  <c:v>9.35</c:v>
                </c:pt>
                <c:pt idx="938">
                  <c:v>9.36</c:v>
                </c:pt>
                <c:pt idx="939">
                  <c:v>9.37</c:v>
                </c:pt>
                <c:pt idx="940">
                  <c:v>9.38</c:v>
                </c:pt>
                <c:pt idx="941">
                  <c:v>9.39</c:v>
                </c:pt>
                <c:pt idx="942">
                  <c:v>9.4</c:v>
                </c:pt>
                <c:pt idx="943">
                  <c:v>9.41</c:v>
                </c:pt>
                <c:pt idx="944">
                  <c:v>9.42</c:v>
                </c:pt>
                <c:pt idx="945">
                  <c:v>9.43</c:v>
                </c:pt>
                <c:pt idx="946">
                  <c:v>9.44</c:v>
                </c:pt>
                <c:pt idx="947">
                  <c:v>9.45</c:v>
                </c:pt>
                <c:pt idx="948">
                  <c:v>9.46</c:v>
                </c:pt>
                <c:pt idx="949">
                  <c:v>9.47</c:v>
                </c:pt>
                <c:pt idx="950">
                  <c:v>9.48</c:v>
                </c:pt>
                <c:pt idx="951">
                  <c:v>9.49</c:v>
                </c:pt>
                <c:pt idx="952">
                  <c:v>9.5</c:v>
                </c:pt>
                <c:pt idx="953">
                  <c:v>9.51</c:v>
                </c:pt>
                <c:pt idx="954">
                  <c:v>9.52</c:v>
                </c:pt>
                <c:pt idx="955">
                  <c:v>9.53</c:v>
                </c:pt>
                <c:pt idx="956">
                  <c:v>9.54</c:v>
                </c:pt>
                <c:pt idx="957">
                  <c:v>9.55</c:v>
                </c:pt>
                <c:pt idx="958">
                  <c:v>9.56</c:v>
                </c:pt>
                <c:pt idx="959">
                  <c:v>9.57</c:v>
                </c:pt>
                <c:pt idx="960">
                  <c:v>9.58</c:v>
                </c:pt>
                <c:pt idx="961">
                  <c:v>9.59</c:v>
                </c:pt>
                <c:pt idx="962">
                  <c:v>9.6</c:v>
                </c:pt>
                <c:pt idx="963">
                  <c:v>9.61</c:v>
                </c:pt>
                <c:pt idx="964">
                  <c:v>9.62</c:v>
                </c:pt>
                <c:pt idx="965">
                  <c:v>9.63</c:v>
                </c:pt>
                <c:pt idx="966">
                  <c:v>9.64</c:v>
                </c:pt>
                <c:pt idx="967">
                  <c:v>9.65</c:v>
                </c:pt>
                <c:pt idx="968">
                  <c:v>9.66</c:v>
                </c:pt>
                <c:pt idx="969">
                  <c:v>9.67</c:v>
                </c:pt>
                <c:pt idx="970">
                  <c:v>9.68</c:v>
                </c:pt>
                <c:pt idx="971">
                  <c:v>9.69</c:v>
                </c:pt>
                <c:pt idx="972">
                  <c:v>9.7</c:v>
                </c:pt>
                <c:pt idx="973">
                  <c:v>9.71</c:v>
                </c:pt>
                <c:pt idx="974">
                  <c:v>9.72</c:v>
                </c:pt>
                <c:pt idx="975">
                  <c:v>9.73</c:v>
                </c:pt>
                <c:pt idx="976">
                  <c:v>9.74</c:v>
                </c:pt>
                <c:pt idx="977">
                  <c:v>9.75</c:v>
                </c:pt>
                <c:pt idx="978">
                  <c:v>9.76</c:v>
                </c:pt>
                <c:pt idx="979">
                  <c:v>9.77</c:v>
                </c:pt>
                <c:pt idx="980">
                  <c:v>9.78</c:v>
                </c:pt>
                <c:pt idx="981">
                  <c:v>9.79</c:v>
                </c:pt>
                <c:pt idx="982">
                  <c:v>9.8</c:v>
                </c:pt>
                <c:pt idx="983">
                  <c:v>9.81</c:v>
                </c:pt>
                <c:pt idx="984">
                  <c:v>9.82</c:v>
                </c:pt>
                <c:pt idx="985">
                  <c:v>9.83</c:v>
                </c:pt>
                <c:pt idx="986">
                  <c:v>9.84</c:v>
                </c:pt>
                <c:pt idx="987">
                  <c:v>9.85</c:v>
                </c:pt>
                <c:pt idx="988">
                  <c:v>9.86</c:v>
                </c:pt>
                <c:pt idx="989">
                  <c:v>9.87</c:v>
                </c:pt>
                <c:pt idx="990">
                  <c:v>9.88</c:v>
                </c:pt>
                <c:pt idx="991">
                  <c:v>9.89</c:v>
                </c:pt>
                <c:pt idx="992">
                  <c:v>9.9</c:v>
                </c:pt>
                <c:pt idx="993">
                  <c:v>9.91</c:v>
                </c:pt>
                <c:pt idx="994">
                  <c:v>9.92</c:v>
                </c:pt>
                <c:pt idx="995">
                  <c:v>9.93</c:v>
                </c:pt>
                <c:pt idx="996">
                  <c:v>9.94</c:v>
                </c:pt>
                <c:pt idx="997">
                  <c:v>9.95</c:v>
                </c:pt>
                <c:pt idx="998">
                  <c:v>9.96</c:v>
                </c:pt>
                <c:pt idx="999">
                  <c:v>9.97</c:v>
                </c:pt>
                <c:pt idx="1000">
                  <c:v>9.98</c:v>
                </c:pt>
                <c:pt idx="1001">
                  <c:v>9.99</c:v>
                </c:pt>
                <c:pt idx="1002">
                  <c:v>10</c:v>
                </c:pt>
                <c:pt idx="1003">
                  <c:v>10.01</c:v>
                </c:pt>
                <c:pt idx="1004">
                  <c:v>10.02</c:v>
                </c:pt>
                <c:pt idx="1005">
                  <c:v>10.03</c:v>
                </c:pt>
                <c:pt idx="1006">
                  <c:v>10.04</c:v>
                </c:pt>
                <c:pt idx="1007">
                  <c:v>10.05</c:v>
                </c:pt>
                <c:pt idx="1008">
                  <c:v>10.06</c:v>
                </c:pt>
                <c:pt idx="1009">
                  <c:v>10.07</c:v>
                </c:pt>
                <c:pt idx="1010">
                  <c:v>10.08</c:v>
                </c:pt>
                <c:pt idx="1011">
                  <c:v>10.09</c:v>
                </c:pt>
                <c:pt idx="1012">
                  <c:v>10.1</c:v>
                </c:pt>
                <c:pt idx="1013">
                  <c:v>10.11</c:v>
                </c:pt>
                <c:pt idx="1014">
                  <c:v>10.12</c:v>
                </c:pt>
                <c:pt idx="1015">
                  <c:v>10.13</c:v>
                </c:pt>
                <c:pt idx="1016">
                  <c:v>10.14</c:v>
                </c:pt>
                <c:pt idx="1017">
                  <c:v>10.15</c:v>
                </c:pt>
                <c:pt idx="1018">
                  <c:v>10.16</c:v>
                </c:pt>
                <c:pt idx="1019">
                  <c:v>10.17</c:v>
                </c:pt>
                <c:pt idx="1020">
                  <c:v>10.18</c:v>
                </c:pt>
                <c:pt idx="1021">
                  <c:v>10.19</c:v>
                </c:pt>
                <c:pt idx="1022">
                  <c:v>10.2</c:v>
                </c:pt>
                <c:pt idx="1023">
                  <c:v>10.21</c:v>
                </c:pt>
                <c:pt idx="1024">
                  <c:v>10.22</c:v>
                </c:pt>
                <c:pt idx="1025">
                  <c:v>10.23</c:v>
                </c:pt>
                <c:pt idx="1026">
                  <c:v>10.24</c:v>
                </c:pt>
                <c:pt idx="1027">
                  <c:v>10.25</c:v>
                </c:pt>
                <c:pt idx="1028">
                  <c:v>10.26</c:v>
                </c:pt>
                <c:pt idx="1029">
                  <c:v>10.27</c:v>
                </c:pt>
                <c:pt idx="1030">
                  <c:v>10.28</c:v>
                </c:pt>
                <c:pt idx="1031">
                  <c:v>10.29</c:v>
                </c:pt>
                <c:pt idx="1032">
                  <c:v>10.3</c:v>
                </c:pt>
                <c:pt idx="1033">
                  <c:v>10.31</c:v>
                </c:pt>
                <c:pt idx="1034">
                  <c:v>10.32</c:v>
                </c:pt>
                <c:pt idx="1035">
                  <c:v>10.33</c:v>
                </c:pt>
                <c:pt idx="1036">
                  <c:v>10.34</c:v>
                </c:pt>
                <c:pt idx="1037">
                  <c:v>10.35</c:v>
                </c:pt>
                <c:pt idx="1038">
                  <c:v>10.36</c:v>
                </c:pt>
                <c:pt idx="1039">
                  <c:v>10.37</c:v>
                </c:pt>
                <c:pt idx="1040">
                  <c:v>10.38</c:v>
                </c:pt>
                <c:pt idx="1041">
                  <c:v>10.39</c:v>
                </c:pt>
                <c:pt idx="1042">
                  <c:v>10.4</c:v>
                </c:pt>
                <c:pt idx="1043">
                  <c:v>10.41</c:v>
                </c:pt>
                <c:pt idx="1044">
                  <c:v>10.42</c:v>
                </c:pt>
                <c:pt idx="1045">
                  <c:v>10.43</c:v>
                </c:pt>
                <c:pt idx="1046">
                  <c:v>10.44</c:v>
                </c:pt>
                <c:pt idx="1047">
                  <c:v>10.45</c:v>
                </c:pt>
                <c:pt idx="1048">
                  <c:v>10.46</c:v>
                </c:pt>
                <c:pt idx="1049">
                  <c:v>10.47</c:v>
                </c:pt>
                <c:pt idx="1050">
                  <c:v>10.48</c:v>
                </c:pt>
                <c:pt idx="1051">
                  <c:v>10.49</c:v>
                </c:pt>
                <c:pt idx="1052">
                  <c:v>10.5</c:v>
                </c:pt>
                <c:pt idx="1053">
                  <c:v>10.51</c:v>
                </c:pt>
                <c:pt idx="1054">
                  <c:v>10.52</c:v>
                </c:pt>
                <c:pt idx="1055">
                  <c:v>10.53</c:v>
                </c:pt>
                <c:pt idx="1056">
                  <c:v>10.54</c:v>
                </c:pt>
                <c:pt idx="1057">
                  <c:v>10.55</c:v>
                </c:pt>
                <c:pt idx="1058">
                  <c:v>10.56</c:v>
                </c:pt>
                <c:pt idx="1059">
                  <c:v>10.57</c:v>
                </c:pt>
                <c:pt idx="1060">
                  <c:v>10.58</c:v>
                </c:pt>
                <c:pt idx="1061">
                  <c:v>10.59</c:v>
                </c:pt>
                <c:pt idx="1062">
                  <c:v>10.6</c:v>
                </c:pt>
                <c:pt idx="1063">
                  <c:v>10.61</c:v>
                </c:pt>
                <c:pt idx="1064">
                  <c:v>10.62</c:v>
                </c:pt>
                <c:pt idx="1065">
                  <c:v>10.63</c:v>
                </c:pt>
                <c:pt idx="1066">
                  <c:v>10.64</c:v>
                </c:pt>
                <c:pt idx="1067">
                  <c:v>10.65</c:v>
                </c:pt>
                <c:pt idx="1068">
                  <c:v>10.66</c:v>
                </c:pt>
                <c:pt idx="1069">
                  <c:v>10.67</c:v>
                </c:pt>
                <c:pt idx="1070">
                  <c:v>10.68</c:v>
                </c:pt>
                <c:pt idx="1071">
                  <c:v>10.69</c:v>
                </c:pt>
                <c:pt idx="1072">
                  <c:v>10.7</c:v>
                </c:pt>
                <c:pt idx="1073">
                  <c:v>10.71</c:v>
                </c:pt>
                <c:pt idx="1074">
                  <c:v>10.72</c:v>
                </c:pt>
                <c:pt idx="1075">
                  <c:v>10.73</c:v>
                </c:pt>
                <c:pt idx="1076">
                  <c:v>10.74</c:v>
                </c:pt>
                <c:pt idx="1077">
                  <c:v>10.75</c:v>
                </c:pt>
                <c:pt idx="1078">
                  <c:v>10.76</c:v>
                </c:pt>
                <c:pt idx="1079">
                  <c:v>10.77</c:v>
                </c:pt>
                <c:pt idx="1080">
                  <c:v>10.78</c:v>
                </c:pt>
                <c:pt idx="1081">
                  <c:v>10.79</c:v>
                </c:pt>
                <c:pt idx="1082">
                  <c:v>10.8</c:v>
                </c:pt>
                <c:pt idx="1083">
                  <c:v>10.81</c:v>
                </c:pt>
                <c:pt idx="1084">
                  <c:v>10.82</c:v>
                </c:pt>
                <c:pt idx="1085">
                  <c:v>10.83</c:v>
                </c:pt>
                <c:pt idx="1086">
                  <c:v>10.84</c:v>
                </c:pt>
                <c:pt idx="1087">
                  <c:v>10.85</c:v>
                </c:pt>
                <c:pt idx="1088">
                  <c:v>10.86</c:v>
                </c:pt>
                <c:pt idx="1089">
                  <c:v>10.87</c:v>
                </c:pt>
                <c:pt idx="1090">
                  <c:v>10.88</c:v>
                </c:pt>
                <c:pt idx="1091">
                  <c:v>10.89</c:v>
                </c:pt>
                <c:pt idx="1092">
                  <c:v>10.9</c:v>
                </c:pt>
                <c:pt idx="1093">
                  <c:v>10.91</c:v>
                </c:pt>
                <c:pt idx="1094">
                  <c:v>10.92</c:v>
                </c:pt>
                <c:pt idx="1095">
                  <c:v>10.93</c:v>
                </c:pt>
                <c:pt idx="1096">
                  <c:v>10.94</c:v>
                </c:pt>
                <c:pt idx="1097">
                  <c:v>10.95</c:v>
                </c:pt>
                <c:pt idx="1098">
                  <c:v>10.96</c:v>
                </c:pt>
                <c:pt idx="1099">
                  <c:v>10.97</c:v>
                </c:pt>
                <c:pt idx="1100">
                  <c:v>10.98</c:v>
                </c:pt>
                <c:pt idx="1101">
                  <c:v>10.99</c:v>
                </c:pt>
                <c:pt idx="1102">
                  <c:v>11</c:v>
                </c:pt>
                <c:pt idx="1103">
                  <c:v>11.01</c:v>
                </c:pt>
                <c:pt idx="1104">
                  <c:v>11.02</c:v>
                </c:pt>
                <c:pt idx="1105">
                  <c:v>11.03</c:v>
                </c:pt>
                <c:pt idx="1106">
                  <c:v>11.04</c:v>
                </c:pt>
                <c:pt idx="1107">
                  <c:v>11.05</c:v>
                </c:pt>
                <c:pt idx="1108">
                  <c:v>11.06</c:v>
                </c:pt>
                <c:pt idx="1109">
                  <c:v>11.07</c:v>
                </c:pt>
                <c:pt idx="1110">
                  <c:v>11.08</c:v>
                </c:pt>
                <c:pt idx="1111">
                  <c:v>11.09</c:v>
                </c:pt>
                <c:pt idx="1112">
                  <c:v>11.1</c:v>
                </c:pt>
                <c:pt idx="1113">
                  <c:v>11.11</c:v>
                </c:pt>
                <c:pt idx="1114">
                  <c:v>11.12</c:v>
                </c:pt>
                <c:pt idx="1115">
                  <c:v>11.13</c:v>
                </c:pt>
                <c:pt idx="1116">
                  <c:v>11.14</c:v>
                </c:pt>
                <c:pt idx="1117">
                  <c:v>11.15</c:v>
                </c:pt>
                <c:pt idx="1118">
                  <c:v>11.16</c:v>
                </c:pt>
                <c:pt idx="1119">
                  <c:v>11.17</c:v>
                </c:pt>
                <c:pt idx="1120">
                  <c:v>11.18</c:v>
                </c:pt>
                <c:pt idx="1121">
                  <c:v>11.19</c:v>
                </c:pt>
                <c:pt idx="1122">
                  <c:v>11.2</c:v>
                </c:pt>
                <c:pt idx="1123">
                  <c:v>11.21</c:v>
                </c:pt>
                <c:pt idx="1124">
                  <c:v>11.22</c:v>
                </c:pt>
                <c:pt idx="1125">
                  <c:v>11.23</c:v>
                </c:pt>
                <c:pt idx="1126">
                  <c:v>11.24</c:v>
                </c:pt>
                <c:pt idx="1127">
                  <c:v>11.25</c:v>
                </c:pt>
                <c:pt idx="1128">
                  <c:v>11.26</c:v>
                </c:pt>
                <c:pt idx="1129">
                  <c:v>11.27</c:v>
                </c:pt>
                <c:pt idx="1130">
                  <c:v>11.28</c:v>
                </c:pt>
                <c:pt idx="1131">
                  <c:v>11.29</c:v>
                </c:pt>
                <c:pt idx="1132">
                  <c:v>11.3</c:v>
                </c:pt>
                <c:pt idx="1133">
                  <c:v>11.31</c:v>
                </c:pt>
                <c:pt idx="1134">
                  <c:v>11.32</c:v>
                </c:pt>
                <c:pt idx="1135">
                  <c:v>11.33</c:v>
                </c:pt>
                <c:pt idx="1136">
                  <c:v>11.34</c:v>
                </c:pt>
                <c:pt idx="1137">
                  <c:v>11.35</c:v>
                </c:pt>
                <c:pt idx="1138">
                  <c:v>11.36</c:v>
                </c:pt>
                <c:pt idx="1139">
                  <c:v>11.37</c:v>
                </c:pt>
                <c:pt idx="1140">
                  <c:v>11.38</c:v>
                </c:pt>
                <c:pt idx="1141">
                  <c:v>11.39</c:v>
                </c:pt>
                <c:pt idx="1142">
                  <c:v>11.4</c:v>
                </c:pt>
                <c:pt idx="1143">
                  <c:v>11.41</c:v>
                </c:pt>
                <c:pt idx="1144">
                  <c:v>11.42</c:v>
                </c:pt>
                <c:pt idx="1145">
                  <c:v>11.43</c:v>
                </c:pt>
                <c:pt idx="1146">
                  <c:v>11.44</c:v>
                </c:pt>
                <c:pt idx="1147">
                  <c:v>11.45</c:v>
                </c:pt>
                <c:pt idx="1148">
                  <c:v>11.46</c:v>
                </c:pt>
                <c:pt idx="1149">
                  <c:v>11.47</c:v>
                </c:pt>
                <c:pt idx="1150">
                  <c:v>11.48</c:v>
                </c:pt>
                <c:pt idx="1151">
                  <c:v>11.49</c:v>
                </c:pt>
                <c:pt idx="1152">
                  <c:v>11.5</c:v>
                </c:pt>
                <c:pt idx="1153">
                  <c:v>11.51</c:v>
                </c:pt>
                <c:pt idx="1154">
                  <c:v>11.52</c:v>
                </c:pt>
                <c:pt idx="1155">
                  <c:v>11.53</c:v>
                </c:pt>
                <c:pt idx="1156">
                  <c:v>11.54</c:v>
                </c:pt>
                <c:pt idx="1157">
                  <c:v>11.55</c:v>
                </c:pt>
                <c:pt idx="1158">
                  <c:v>11.56</c:v>
                </c:pt>
                <c:pt idx="1159">
                  <c:v>11.57</c:v>
                </c:pt>
                <c:pt idx="1160">
                  <c:v>11.58</c:v>
                </c:pt>
                <c:pt idx="1161">
                  <c:v>11.59</c:v>
                </c:pt>
                <c:pt idx="1162">
                  <c:v>11.6</c:v>
                </c:pt>
                <c:pt idx="1163">
                  <c:v>11.61</c:v>
                </c:pt>
                <c:pt idx="1164">
                  <c:v>11.62</c:v>
                </c:pt>
                <c:pt idx="1165">
                  <c:v>11.63</c:v>
                </c:pt>
                <c:pt idx="1166">
                  <c:v>11.64</c:v>
                </c:pt>
                <c:pt idx="1167">
                  <c:v>11.65</c:v>
                </c:pt>
                <c:pt idx="1168">
                  <c:v>11.66</c:v>
                </c:pt>
                <c:pt idx="1169">
                  <c:v>11.67</c:v>
                </c:pt>
                <c:pt idx="1170">
                  <c:v>11.68</c:v>
                </c:pt>
                <c:pt idx="1171">
                  <c:v>11.69</c:v>
                </c:pt>
                <c:pt idx="1172">
                  <c:v>11.7</c:v>
                </c:pt>
                <c:pt idx="1173">
                  <c:v>11.71</c:v>
                </c:pt>
                <c:pt idx="1174">
                  <c:v>11.72</c:v>
                </c:pt>
                <c:pt idx="1175">
                  <c:v>11.73</c:v>
                </c:pt>
                <c:pt idx="1176">
                  <c:v>11.74</c:v>
                </c:pt>
                <c:pt idx="1177">
                  <c:v>11.75</c:v>
                </c:pt>
                <c:pt idx="1178">
                  <c:v>11.76</c:v>
                </c:pt>
                <c:pt idx="1179">
                  <c:v>11.77</c:v>
                </c:pt>
                <c:pt idx="1180">
                  <c:v>11.78</c:v>
                </c:pt>
                <c:pt idx="1181">
                  <c:v>11.79</c:v>
                </c:pt>
                <c:pt idx="1182">
                  <c:v>11.8</c:v>
                </c:pt>
                <c:pt idx="1183">
                  <c:v>11.81</c:v>
                </c:pt>
                <c:pt idx="1184">
                  <c:v>11.82</c:v>
                </c:pt>
                <c:pt idx="1185">
                  <c:v>11.83</c:v>
                </c:pt>
                <c:pt idx="1186">
                  <c:v>11.84</c:v>
                </c:pt>
                <c:pt idx="1187">
                  <c:v>11.85</c:v>
                </c:pt>
                <c:pt idx="1188">
                  <c:v>11.86</c:v>
                </c:pt>
                <c:pt idx="1189">
                  <c:v>11.87</c:v>
                </c:pt>
                <c:pt idx="1190">
                  <c:v>11.88</c:v>
                </c:pt>
                <c:pt idx="1191">
                  <c:v>11.89</c:v>
                </c:pt>
                <c:pt idx="1192">
                  <c:v>11.9</c:v>
                </c:pt>
                <c:pt idx="1193">
                  <c:v>11.91</c:v>
                </c:pt>
                <c:pt idx="1194">
                  <c:v>11.92</c:v>
                </c:pt>
                <c:pt idx="1195">
                  <c:v>11.93</c:v>
                </c:pt>
                <c:pt idx="1196">
                  <c:v>11.94</c:v>
                </c:pt>
                <c:pt idx="1197">
                  <c:v>11.95</c:v>
                </c:pt>
                <c:pt idx="1198">
                  <c:v>11.96</c:v>
                </c:pt>
                <c:pt idx="1199">
                  <c:v>11.97</c:v>
                </c:pt>
                <c:pt idx="1200">
                  <c:v>11.98</c:v>
                </c:pt>
                <c:pt idx="1201">
                  <c:v>11.99</c:v>
                </c:pt>
                <c:pt idx="1202">
                  <c:v>12</c:v>
                </c:pt>
                <c:pt idx="1203">
                  <c:v>12.01</c:v>
                </c:pt>
                <c:pt idx="1204">
                  <c:v>12.02</c:v>
                </c:pt>
                <c:pt idx="1205">
                  <c:v>12.03</c:v>
                </c:pt>
                <c:pt idx="1206">
                  <c:v>12.04</c:v>
                </c:pt>
                <c:pt idx="1207">
                  <c:v>12.05</c:v>
                </c:pt>
                <c:pt idx="1208">
                  <c:v>12.06</c:v>
                </c:pt>
                <c:pt idx="1209">
                  <c:v>12.07</c:v>
                </c:pt>
                <c:pt idx="1210">
                  <c:v>12.08</c:v>
                </c:pt>
                <c:pt idx="1211">
                  <c:v>12.09</c:v>
                </c:pt>
                <c:pt idx="1212">
                  <c:v>12.1</c:v>
                </c:pt>
                <c:pt idx="1213">
                  <c:v>12.11</c:v>
                </c:pt>
                <c:pt idx="1214">
                  <c:v>12.12</c:v>
                </c:pt>
                <c:pt idx="1215">
                  <c:v>12.13</c:v>
                </c:pt>
                <c:pt idx="1216">
                  <c:v>12.14</c:v>
                </c:pt>
                <c:pt idx="1217">
                  <c:v>12.15</c:v>
                </c:pt>
                <c:pt idx="1218">
                  <c:v>12.16</c:v>
                </c:pt>
                <c:pt idx="1219">
                  <c:v>12.17</c:v>
                </c:pt>
                <c:pt idx="1220">
                  <c:v>12.18</c:v>
                </c:pt>
                <c:pt idx="1221">
                  <c:v>12.19</c:v>
                </c:pt>
                <c:pt idx="1222">
                  <c:v>12.2</c:v>
                </c:pt>
                <c:pt idx="1223">
                  <c:v>12.21</c:v>
                </c:pt>
                <c:pt idx="1224">
                  <c:v>12.22</c:v>
                </c:pt>
                <c:pt idx="1225">
                  <c:v>12.23</c:v>
                </c:pt>
                <c:pt idx="1226">
                  <c:v>12.24</c:v>
                </c:pt>
                <c:pt idx="1227">
                  <c:v>12.25</c:v>
                </c:pt>
                <c:pt idx="1228">
                  <c:v>12.26</c:v>
                </c:pt>
                <c:pt idx="1229">
                  <c:v>12.27</c:v>
                </c:pt>
                <c:pt idx="1230">
                  <c:v>12.28</c:v>
                </c:pt>
                <c:pt idx="1231">
                  <c:v>12.29</c:v>
                </c:pt>
                <c:pt idx="1232">
                  <c:v>12.3</c:v>
                </c:pt>
                <c:pt idx="1233">
                  <c:v>12.31</c:v>
                </c:pt>
                <c:pt idx="1234">
                  <c:v>12.32</c:v>
                </c:pt>
                <c:pt idx="1235">
                  <c:v>12.33</c:v>
                </c:pt>
                <c:pt idx="1236">
                  <c:v>12.34</c:v>
                </c:pt>
                <c:pt idx="1237">
                  <c:v>12.35</c:v>
                </c:pt>
                <c:pt idx="1238">
                  <c:v>12.36</c:v>
                </c:pt>
                <c:pt idx="1239">
                  <c:v>12.37</c:v>
                </c:pt>
                <c:pt idx="1240">
                  <c:v>12.38</c:v>
                </c:pt>
                <c:pt idx="1241">
                  <c:v>12.39</c:v>
                </c:pt>
                <c:pt idx="1242">
                  <c:v>12.4</c:v>
                </c:pt>
                <c:pt idx="1243">
                  <c:v>12.41</c:v>
                </c:pt>
                <c:pt idx="1244">
                  <c:v>12.42</c:v>
                </c:pt>
                <c:pt idx="1245">
                  <c:v>12.43</c:v>
                </c:pt>
                <c:pt idx="1246">
                  <c:v>12.44</c:v>
                </c:pt>
              </c:strCache>
            </c:strRef>
          </c:xVal>
          <c:yVal>
            <c:numRef>
              <c:f>Thrust!$H$8:$H$1254</c:f>
              <c:numCache>
                <c:formatCode>General</c:formatCode>
                <c:ptCount val="12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7.175115812180932E-3</c:v>
                </c:pt>
                <c:pt idx="4">
                  <c:v>2.1507810724769254E-2</c:v>
                </c:pt>
                <c:pt idx="5">
                  <c:v>4.2980679830401297E-2</c:v>
                </c:pt>
                <c:pt idx="6">
                  <c:v>7.1582318541147411E-2</c:v>
                </c:pt>
                <c:pt idx="7">
                  <c:v>0.10730134757669813</c:v>
                </c:pt>
                <c:pt idx="8">
                  <c:v>0.15012469418439528</c:v>
                </c:pt>
                <c:pt idx="9">
                  <c:v>0.20003935841687653</c:v>
                </c:pt>
                <c:pt idx="10">
                  <c:v>0.25703291136117928</c:v>
                </c:pt>
                <c:pt idx="11">
                  <c:v>0.32109297630626998</c:v>
                </c:pt>
                <c:pt idx="12">
                  <c:v>0.39220708460449294</c:v>
                </c:pt>
                <c:pt idx="13">
                  <c:v>0.47036282613003316</c:v>
                </c:pt>
                <c:pt idx="14">
                  <c:v>0.55554788988992931</c:v>
                </c:pt>
                <c:pt idx="15">
                  <c:v>0.64775001996412218</c:v>
                </c:pt>
                <c:pt idx="16">
                  <c:v>0.74695700340524751</c:v>
                </c:pt>
                <c:pt idx="17">
                  <c:v>0.85315668229874198</c:v>
                </c:pt>
                <c:pt idx="18">
                  <c:v>0.96633695660426577</c:v>
                </c:pt>
                <c:pt idx="19">
                  <c:v>1.0864857801626187</c:v>
                </c:pt>
                <c:pt idx="20">
                  <c:v>1.2135911593490816</c:v>
                </c:pt>
                <c:pt idx="21">
                  <c:v>1.3476411536533177</c:v>
                </c:pt>
                <c:pt idx="22">
                  <c:v>1.4886238755128733</c:v>
                </c:pt>
                <c:pt idx="23">
                  <c:v>1.6365274896149833</c:v>
                </c:pt>
                <c:pt idx="24">
                  <c:v>1.7913402124145892</c:v>
                </c:pt>
                <c:pt idx="25">
                  <c:v>1.9530503118051501</c:v>
                </c:pt>
                <c:pt idx="26">
                  <c:v>2.1216461067344214</c:v>
                </c:pt>
                <c:pt idx="27">
                  <c:v>2.2971159667836445</c:v>
                </c:pt>
                <c:pt idx="28">
                  <c:v>2.4794483117673805</c:v>
                </c:pt>
                <c:pt idx="29">
                  <c:v>2.6686316113485926</c:v>
                </c:pt>
                <c:pt idx="30">
                  <c:v>2.8646543846532428</c:v>
                </c:pt>
                <c:pt idx="31">
                  <c:v>3.0675051998858738</c:v>
                </c:pt>
                <c:pt idx="32">
                  <c:v>3.2771726739503926</c:v>
                </c:pt>
                <c:pt idx="33">
                  <c:v>3.4936454720755692</c:v>
                </c:pt>
                <c:pt idx="34">
                  <c:v>3.7169123074440518</c:v>
                </c:pt>
                <c:pt idx="35">
                  <c:v>3.9469619408249699</c:v>
                </c:pt>
                <c:pt idx="36">
                  <c:v>4.1837831802103844</c:v>
                </c:pt>
                <c:pt idx="37">
                  <c:v>4.4273648804555092</c:v>
                </c:pt>
                <c:pt idx="38">
                  <c:v>4.6776959429225631</c:v>
                </c:pt>
                <c:pt idx="39">
                  <c:v>4.9347653151282307</c:v>
                </c:pt>
                <c:pt idx="40">
                  <c:v>5.198561990394694</c:v>
                </c:pt>
                <c:pt idx="41">
                  <c:v>5.4690750075041992</c:v>
                </c:pt>
                <c:pt idx="42">
                  <c:v>5.746293450357097</c:v>
                </c:pt>
                <c:pt idx="43">
                  <c:v>6.0302064476333292</c:v>
                </c:pt>
                <c:pt idx="44">
                  <c:v>6.3208031724573006</c:v>
                </c:pt>
                <c:pt idx="45">
                  <c:v>6.6180728420661126</c:v>
                </c:pt>
                <c:pt idx="46">
                  <c:v>6.9220047174811032</c:v>
                </c:pt>
                <c:pt idx="47">
                  <c:v>7.2325881031826595</c:v>
                </c:pt>
                <c:pt idx="48">
                  <c:v>7.5498123467882605</c:v>
                </c:pt>
                <c:pt idx="49">
                  <c:v>7.8736668387337065</c:v>
                </c:pt>
                <c:pt idx="50">
                  <c:v>8.2041410119575069</c:v>
                </c:pt>
                <c:pt idx="51">
                  <c:v>8.5412243415883697</c:v>
                </c:pt>
                <c:pt idx="52">
                  <c:v>8.8849063446357768</c:v>
                </c:pt>
                <c:pt idx="53">
                  <c:v>9.2351765796835839</c:v>
                </c:pt>
                <c:pt idx="54">
                  <c:v>9.5920246465866335</c:v>
                </c:pt>
                <c:pt idx="55">
                  <c:v>9.9554401861703177</c:v>
                </c:pt>
                <c:pt idx="56">
                  <c:v>10.325412879933076</c:v>
                </c:pt>
                <c:pt idx="57">
                  <c:v>10.701932449751784</c:v>
                </c:pt>
                <c:pt idx="58">
                  <c:v>11.084988657589996</c:v>
                </c:pt>
                <c:pt idx="59">
                  <c:v>11.474571305209015</c:v>
                </c:pt>
                <c:pt idx="60">
                  <c:v>11.870670233881741</c:v>
                </c:pt>
                <c:pt idx="61">
                  <c:v>12.27327532410929</c:v>
                </c:pt>
                <c:pt idx="62">
                  <c:v>12.682376495340321</c:v>
                </c:pt>
                <c:pt idx="63">
                  <c:v>13.097963705693056</c:v>
                </c:pt>
                <c:pt idx="64">
                  <c:v>13.520026951679961</c:v>
                </c:pt>
                <c:pt idx="65">
                  <c:v>13.948556267935054</c:v>
                </c:pt>
                <c:pt idx="66">
                  <c:v>14.383541726943795</c:v>
                </c:pt>
                <c:pt idx="67">
                  <c:v>14.824973438775562</c:v>
                </c:pt>
                <c:pt idx="68">
                  <c:v>15.272841550818635</c:v>
                </c:pt>
                <c:pt idx="69">
                  <c:v>15.727136247517704</c:v>
                </c:pt>
                <c:pt idx="70">
                  <c:v>16.187847750113843</c:v>
                </c:pt>
                <c:pt idx="71">
                  <c:v>16.654966316386929</c:v>
                </c:pt>
                <c:pt idx="72">
                  <c:v>17.128482240400476</c:v>
                </c:pt>
                <c:pt idx="73">
                  <c:v>17.608385852248869</c:v>
                </c:pt>
                <c:pt idx="74">
                  <c:v>18.094667517806936</c:v>
                </c:pt>
                <c:pt idx="75">
                  <c:v>18.587317638481881</c:v>
                </c:pt>
                <c:pt idx="76">
                  <c:v>19.086326650967496</c:v>
                </c:pt>
                <c:pt idx="77">
                  <c:v>19.591685027000679</c:v>
                </c:pt>
                <c:pt idx="78">
                  <c:v>20.103383273120176</c:v>
                </c:pt>
                <c:pt idx="79">
                  <c:v>20.621411930427577</c:v>
                </c:pt>
                <c:pt idx="80">
                  <c:v>21.145761574350495</c:v>
                </c:pt>
                <c:pt idx="81">
                  <c:v>21.676422814407925</c:v>
                </c:pt>
                <c:pt idx="82">
                  <c:v>22.213386293977766</c:v>
                </c:pt>
                <c:pt idx="83">
                  <c:v>22.756642690066453</c:v>
                </c:pt>
                <c:pt idx="84">
                  <c:v>23.306182713080702</c:v>
                </c:pt>
                <c:pt idx="85">
                  <c:v>23.861997106601322</c:v>
                </c:pt>
                <c:pt idx="86">
                  <c:v>24.424076647159104</c:v>
                </c:pt>
                <c:pt idx="87">
                  <c:v>24.992412144012711</c:v>
                </c:pt>
                <c:pt idx="88">
                  <c:v>25.566994438928607</c:v>
                </c:pt>
                <c:pt idx="89">
                  <c:v>26.147814405962944</c:v>
                </c:pt>
                <c:pt idx="90">
                  <c:v>26.734862951245436</c:v>
                </c:pt>
                <c:pt idx="91">
                  <c:v>27.328131012765162</c:v>
                </c:pt>
                <c:pt idx="92">
                  <c:v>27.927609560158288</c:v>
                </c:pt>
                <c:pt idx="93">
                  <c:v>28.533289594497695</c:v>
                </c:pt>
                <c:pt idx="94">
                  <c:v>29.14516214808447</c:v>
                </c:pt>
                <c:pt idx="95">
                  <c:v>29.763218284241272</c:v>
                </c:pt>
                <c:pt idx="96">
                  <c:v>30.38744909710752</c:v>
                </c:pt>
                <c:pt idx="97">
                  <c:v>31.017845711436401</c:v>
                </c:pt>
                <c:pt idx="98">
                  <c:v>31.654399282393666</c:v>
                </c:pt>
                <c:pt idx="99">
                  <c:v>32.297100995358214</c:v>
                </c:pt>
                <c:pt idx="100">
                  <c:v>32.945942065724424</c:v>
                </c:pt>
                <c:pt idx="101">
                  <c:v>33.600913738706211</c:v>
                </c:pt>
                <c:pt idx="102">
                  <c:v>34.262007289142836</c:v>
                </c:pt>
                <c:pt idx="103">
                  <c:v>34.929214021306372</c:v>
                </c:pt>
                <c:pt idx="104">
                  <c:v>35.602525268710863</c:v>
                </c:pt>
                <c:pt idx="105">
                  <c:v>36.281932393923171</c:v>
                </c:pt>
                <c:pt idx="106">
                  <c:v>36.967426788375427</c:v>
                </c:pt>
                <c:pt idx="107">
                  <c:v>37.658999872179137</c:v>
                </c:pt>
                <c:pt idx="108">
                  <c:v>38.356643093940875</c:v>
                </c:pt>
                <c:pt idx="109">
                  <c:v>39.060347930579582</c:v>
                </c:pt>
                <c:pt idx="110">
                  <c:v>39.770105887145434</c:v>
                </c:pt>
                <c:pt idx="111">
                  <c:v>40.485908496640263</c:v>
                </c:pt>
                <c:pt idx="112">
                  <c:v>41.207747319839513</c:v>
                </c:pt>
                <c:pt idx="113">
                  <c:v>41.93561394511574</c:v>
                </c:pt>
                <c:pt idx="114">
                  <c:v>42.669499988263588</c:v>
                </c:pt>
                <c:pt idx="115">
                  <c:v>43.409397092326294</c:v>
                </c:pt>
                <c:pt idx="116">
                  <c:v>44.15529692742362</c:v>
                </c:pt>
                <c:pt idx="117">
                  <c:v>44.907191190581301</c:v>
                </c:pt>
                <c:pt idx="118">
                  <c:v>45.665071605561884</c:v>
                </c:pt>
                <c:pt idx="119">
                  <c:v>46.428929922697016</c:v>
                </c:pt>
                <c:pt idx="120">
                  <c:v>47.198757918721171</c:v>
                </c:pt>
                <c:pt idx="121">
                  <c:v>47.974547396606724</c:v>
                </c:pt>
                <c:pt idx="122">
                  <c:v>48.756290185400459</c:v>
                </c:pt>
                <c:pt idx="123">
                  <c:v>49.543978140061412</c:v>
                </c:pt>
                <c:pt idx="124">
                  <c:v>50.337603141300072</c:v>
                </c:pt>
                <c:pt idx="125">
                  <c:v>51.137157095418949</c:v>
                </c:pt>
                <c:pt idx="126">
                  <c:v>51.942631934154448</c:v>
                </c:pt>
                <c:pt idx="127">
                  <c:v>52.75401961452004</c:v>
                </c:pt>
                <c:pt idx="128">
                  <c:v>53.571312118650766</c:v>
                </c:pt>
                <c:pt idx="129">
                  <c:v>54.394501453649013</c:v>
                </c:pt>
                <c:pt idx="130">
                  <c:v>55.22357965143155</c:v>
                </c:pt>
                <c:pt idx="131">
                  <c:v>56.058538768577847</c:v>
                </c:pt>
                <c:pt idx="132">
                  <c:v>56.899370886179604</c:v>
                </c:pt>
                <c:pt idx="133">
                  <c:v>57.746068109691564</c:v>
                </c:pt>
                <c:pt idx="134">
                  <c:v>58.598622568783497</c:v>
                </c:pt>
                <c:pt idx="135">
                  <c:v>59.457026417193426</c:v>
                </c:pt>
                <c:pt idx="136">
                  <c:v>60.321271832582028</c:v>
                </c:pt>
                <c:pt idx="137">
                  <c:v>61.191351016388239</c:v>
                </c:pt>
                <c:pt idx="138">
                  <c:v>62.067256193685999</c:v>
                </c:pt>
                <c:pt idx="139">
                  <c:v>62.948979613042198</c:v>
                </c:pt>
                <c:pt idx="140">
                  <c:v>63.836513546375734</c:v>
                </c:pt>
                <c:pt idx="141">
                  <c:v>64.729850288817715</c:v>
                </c:pt>
                <c:pt idx="142">
                  <c:v>65.628982158572825</c:v>
                </c:pt>
                <c:pt idx="143">
                  <c:v>66.533901496781738</c:v>
                </c:pt>
                <c:pt idx="144">
                  <c:v>67.444600667384663</c:v>
                </c:pt>
                <c:pt idx="145">
                  <c:v>68.361072056986004</c:v>
                </c:pt>
                <c:pt idx="146">
                  <c:v>69.283308074720068</c:v>
                </c:pt>
                <c:pt idx="147">
                  <c:v>70.211301152117855</c:v>
                </c:pt>
                <c:pt idx="148">
                  <c:v>71.14504374297492</c:v>
                </c:pt>
                <c:pt idx="149">
                  <c:v>72.084528323220241</c:v>
                </c:pt>
                <c:pt idx="150">
                  <c:v>73.029747390786156</c:v>
                </c:pt>
                <c:pt idx="151">
                  <c:v>73.980693465479348</c:v>
                </c:pt>
                <c:pt idx="152">
                  <c:v>74.937359088852816</c:v>
                </c:pt>
                <c:pt idx="153">
                  <c:v>75.899736824078815</c:v>
                </c:pt>
                <c:pt idx="154">
                  <c:v>76.867819255822909</c:v>
                </c:pt>
                <c:pt idx="155">
                  <c:v>77.841598990118868</c:v>
                </c:pt>
                <c:pt idx="156">
                  <c:v>78.821068654244669</c:v>
                </c:pt>
                <c:pt idx="157">
                  <c:v>79.806220896599385</c:v>
                </c:pt>
                <c:pt idx="158">
                  <c:v>80.797048386581039</c:v>
                </c:pt>
                <c:pt idx="159">
                  <c:v>81.79354381446548</c:v>
                </c:pt>
                <c:pt idx="160">
                  <c:v>82.795699891286091</c:v>
                </c:pt>
                <c:pt idx="161">
                  <c:v>83.803509348714513</c:v>
                </c:pt>
                <c:pt idx="162">
                  <c:v>84.81696493894222</c:v>
                </c:pt>
                <c:pt idx="163">
                  <c:v>85.836059434563097</c:v>
                </c:pt>
                <c:pt idx="164">
                  <c:v>86.860785628456838</c:v>
                </c:pt>
                <c:pt idx="165">
                  <c:v>87.891136333673259</c:v>
                </c:pt>
                <c:pt idx="166">
                  <c:v>88.927104383317541</c:v>
                </c:pt>
                <c:pt idx="167">
                  <c:v>89.968682630436305</c:v>
                </c:pt>
                <c:pt idx="168">
                  <c:v>91.015863947904563</c:v>
                </c:pt>
                <c:pt idx="169">
                  <c:v>92.068641228313538</c:v>
                </c:pt>
                <c:pt idx="170">
                  <c:v>93.127007383859365</c:v>
                </c:pt>
                <c:pt idx="171">
                  <c:v>94.19095534623257</c:v>
                </c:pt>
                <c:pt idx="172">
                  <c:v>95.260478066508426</c:v>
                </c:pt>
                <c:pt idx="173">
                  <c:v>96.335568515038176</c:v>
                </c:pt>
                <c:pt idx="174">
                  <c:v>97.416219681340991</c:v>
                </c:pt>
                <c:pt idx="175">
                  <c:v>98.502424573996805</c:v>
                </c:pt>
                <c:pt idx="176">
                  <c:v>99.594176220539936</c:v>
                </c:pt>
                <c:pt idx="177">
                  <c:v>100.69146766735352</c:v>
                </c:pt>
                <c:pt idx="178">
                  <c:v>101.79429197956468</c:v>
                </c:pt>
                <c:pt idx="179">
                  <c:v>102.90264224094055</c:v>
                </c:pt>
                <c:pt idx="180">
                  <c:v>104.01651155378505</c:v>
                </c:pt>
                <c:pt idx="181">
                  <c:v>105.13589303883639</c:v>
                </c:pt>
                <c:pt idx="182">
                  <c:v>106.26077983516538</c:v>
                </c:pt>
                <c:pt idx="183">
                  <c:v>107.3911651000745</c:v>
                </c:pt>
                <c:pt idx="184">
                  <c:v>108.52704200899767</c:v>
                </c:pt>
                <c:pt idx="185">
                  <c:v>109.66840375540079</c:v>
                </c:pt>
                <c:pt idx="186">
                  <c:v>110.81524355068302</c:v>
                </c:pt>
                <c:pt idx="187">
                  <c:v>111.96755462407879</c:v>
                </c:pt>
                <c:pt idx="188">
                  <c:v>113.12533022256045</c:v>
                </c:pt>
                <c:pt idx="189">
                  <c:v>114.2885636107418</c:v>
                </c:pt>
                <c:pt idx="190">
                  <c:v>115.45724807078214</c:v>
                </c:pt>
                <c:pt idx="191">
                  <c:v>116.63137690229114</c:v>
                </c:pt>
                <c:pt idx="192">
                  <c:v>117.81094342223435</c:v>
                </c:pt>
                <c:pt idx="193">
                  <c:v>118.99594096483942</c:v>
                </c:pt>
                <c:pt idx="194">
                  <c:v>120.18636288150302</c:v>
                </c:pt>
                <c:pt idx="195">
                  <c:v>121.38220254069836</c:v>
                </c:pt>
                <c:pt idx="196">
                  <c:v>122.58345332788348</c:v>
                </c:pt>
                <c:pt idx="197">
                  <c:v>123.79010864541009</c:v>
                </c:pt>
                <c:pt idx="198">
                  <c:v>125.00216191243318</c:v>
                </c:pt>
                <c:pt idx="199">
                  <c:v>126.21960656482121</c:v>
                </c:pt>
                <c:pt idx="200">
                  <c:v>127.44243605506693</c:v>
                </c:pt>
                <c:pt idx="201">
                  <c:v>128.67064385219891</c:v>
                </c:pt>
                <c:pt idx="202">
                  <c:v>129.90422344169363</c:v>
                </c:pt>
                <c:pt idx="203">
                  <c:v>131.14316832538825</c:v>
                </c:pt>
                <c:pt idx="204">
                  <c:v>132.38747202139396</c:v>
                </c:pt>
                <c:pt idx="205">
                  <c:v>133.63712806400997</c:v>
                </c:pt>
                <c:pt idx="206">
                  <c:v>134.89213000363813</c:v>
                </c:pt>
                <c:pt idx="207">
                  <c:v>136.15247140669808</c:v>
                </c:pt>
                <c:pt idx="208">
                  <c:v>137.41814585554309</c:v>
                </c:pt>
                <c:pt idx="209">
                  <c:v>138.68914694837645</c:v>
                </c:pt>
                <c:pt idx="210">
                  <c:v>139.96546829916844</c:v>
                </c:pt>
                <c:pt idx="211">
                  <c:v>141.24710353757388</c:v>
                </c:pt>
                <c:pt idx="212">
                  <c:v>142.53404630885029</c:v>
                </c:pt>
                <c:pt idx="213">
                  <c:v>143.82629027377666</c:v>
                </c:pt>
                <c:pt idx="214">
                  <c:v>145.12382910857266</c:v>
                </c:pt>
                <c:pt idx="215">
                  <c:v>146.42665650481851</c:v>
                </c:pt>
                <c:pt idx="216">
                  <c:v>147.73476616937538</c:v>
                </c:pt>
                <c:pt idx="217">
                  <c:v>149.04815182430636</c:v>
                </c:pt>
                <c:pt idx="218">
                  <c:v>150.366807206798</c:v>
                </c:pt>
                <c:pt idx="219">
                  <c:v>151.6907260690823</c:v>
                </c:pt>
                <c:pt idx="220">
                  <c:v>153.01990217835939</c:v>
                </c:pt>
                <c:pt idx="221">
                  <c:v>154.35432931672051</c:v>
                </c:pt>
                <c:pt idx="222">
                  <c:v>155.69400128107185</c:v>
                </c:pt>
                <c:pt idx="223">
                  <c:v>157.03891188305855</c:v>
                </c:pt>
                <c:pt idx="224">
                  <c:v>158.38905494898955</c:v>
                </c:pt>
                <c:pt idx="225">
                  <c:v>159.74442431976271</c:v>
                </c:pt>
                <c:pt idx="226">
                  <c:v>161.10501385079058</c:v>
                </c:pt>
                <c:pt idx="227">
                  <c:v>162.47081741192662</c:v>
                </c:pt>
                <c:pt idx="228">
                  <c:v>163.84182888739193</c:v>
                </c:pt>
                <c:pt idx="229">
                  <c:v>165.21804217570252</c:v>
                </c:pt>
                <c:pt idx="230">
                  <c:v>166.599451189597</c:v>
                </c:pt>
                <c:pt idx="231">
                  <c:v>167.98604985596484</c:v>
                </c:pt>
                <c:pt idx="232">
                  <c:v>169.37783211577502</c:v>
                </c:pt>
                <c:pt idx="233">
                  <c:v>170.77479192400526</c:v>
                </c:pt>
                <c:pt idx="234">
                  <c:v>172.17692324957167</c:v>
                </c:pt>
                <c:pt idx="235">
                  <c:v>173.58422007525891</c:v>
                </c:pt>
                <c:pt idx="236">
                  <c:v>174.99667639765076</c:v>
                </c:pt>
                <c:pt idx="237">
                  <c:v>176.41428622706121</c:v>
                </c:pt>
                <c:pt idx="238">
                  <c:v>177.83704358746601</c:v>
                </c:pt>
                <c:pt idx="239">
                  <c:v>179.26494251643462</c:v>
                </c:pt>
                <c:pt idx="240">
                  <c:v>180.69797706506267</c:v>
                </c:pt>
                <c:pt idx="241">
                  <c:v>182.13614129790491</c:v>
                </c:pt>
                <c:pt idx="242">
                  <c:v>183.57942929290843</c:v>
                </c:pt>
                <c:pt idx="243">
                  <c:v>185.0278351413466</c:v>
                </c:pt>
                <c:pt idx="244">
                  <c:v>186.48135294775312</c:v>
                </c:pt>
                <c:pt idx="245">
                  <c:v>187.93997682985685</c:v>
                </c:pt>
                <c:pt idx="246">
                  <c:v>189.40370091851673</c:v>
                </c:pt>
                <c:pt idx="247">
                  <c:v>190.87251935765744</c:v>
                </c:pt>
                <c:pt idx="248">
                  <c:v>192.34642630420521</c:v>
                </c:pt>
                <c:pt idx="249">
                  <c:v>193.82541592802428</c:v>
                </c:pt>
                <c:pt idx="250">
                  <c:v>195.30948241185365</c:v>
                </c:pt>
                <c:pt idx="251">
                  <c:v>196.79861995124423</c:v>
                </c:pt>
                <c:pt idx="252">
                  <c:v>198.29282275449651</c:v>
                </c:pt>
                <c:pt idx="253">
                  <c:v>199.7920850425985</c:v>
                </c:pt>
                <c:pt idx="254">
                  <c:v>201.29640104916416</c:v>
                </c:pt>
                <c:pt idx="255">
                  <c:v>202.80576502037223</c:v>
                </c:pt>
                <c:pt idx="256">
                  <c:v>204.32017121490543</c:v>
                </c:pt>
                <c:pt idx="257">
                  <c:v>205.83961390389007</c:v>
                </c:pt>
                <c:pt idx="258">
                  <c:v>207.36408737083602</c:v>
                </c:pt>
                <c:pt idx="259">
                  <c:v>208.89358591157711</c:v>
                </c:pt>
                <c:pt idx="260">
                  <c:v>210.42810383421184</c:v>
                </c:pt>
                <c:pt idx="261">
                  <c:v>211.96763545904466</c:v>
                </c:pt>
                <c:pt idx="262">
                  <c:v>213.5121751185273</c:v>
                </c:pt>
                <c:pt idx="263">
                  <c:v>215.0617171572008</c:v>
                </c:pt>
                <c:pt idx="264">
                  <c:v>216.6162559316378</c:v>
                </c:pt>
                <c:pt idx="265">
                  <c:v>218.17578581038504</c:v>
                </c:pt>
                <c:pt idx="266">
                  <c:v>219.74030117390649</c:v>
                </c:pt>
                <c:pt idx="267">
                  <c:v>221.30979641452666</c:v>
                </c:pt>
                <c:pt idx="268">
                  <c:v>222.88426593637436</c:v>
                </c:pt>
                <c:pt idx="269">
                  <c:v>224.4637041553267</c:v>
                </c:pt>
                <c:pt idx="270">
                  <c:v>226.04810549895365</c:v>
                </c:pt>
                <c:pt idx="271">
                  <c:v>227.6374644064627</c:v>
                </c:pt>
                <c:pt idx="272">
                  <c:v>229.23177532864412</c:v>
                </c:pt>
                <c:pt idx="273">
                  <c:v>230.83103272781634</c:v>
                </c:pt>
                <c:pt idx="274">
                  <c:v>232.43523107777185</c:v>
                </c:pt>
                <c:pt idx="275">
                  <c:v>234.0443648637233</c:v>
                </c:pt>
                <c:pt idx="276">
                  <c:v>235.65842858225005</c:v>
                </c:pt>
                <c:pt idx="277">
                  <c:v>237.27741674124499</c:v>
                </c:pt>
                <c:pt idx="278">
                  <c:v>238.90132385986172</c:v>
                </c:pt>
                <c:pt idx="279">
                  <c:v>240.530144468462</c:v>
                </c:pt>
                <c:pt idx="280">
                  <c:v>242.16387310856368</c:v>
                </c:pt>
                <c:pt idx="281">
                  <c:v>243.80250433278874</c:v>
                </c:pt>
                <c:pt idx="282">
                  <c:v>245.44603270481187</c:v>
                </c:pt>
                <c:pt idx="283">
                  <c:v>247.09445279930912</c:v>
                </c:pt>
                <c:pt idx="284">
                  <c:v>248.74775920190714</c:v>
                </c:pt>
                <c:pt idx="285">
                  <c:v>250.40594650913258</c:v>
                </c:pt>
                <c:pt idx="286">
                  <c:v>252.06900932836172</c:v>
                </c:pt>
                <c:pt idx="287">
                  <c:v>253.73694227777065</c:v>
                </c:pt>
                <c:pt idx="288">
                  <c:v>255.40973998628556</c:v>
                </c:pt>
                <c:pt idx="289">
                  <c:v>257.08739709353341</c:v>
                </c:pt>
                <c:pt idx="290">
                  <c:v>258.76990824979282</c:v>
                </c:pt>
                <c:pt idx="291">
                  <c:v>260.45726811594545</c:v>
                </c:pt>
                <c:pt idx="292">
                  <c:v>262.14947136342749</c:v>
                </c:pt>
                <c:pt idx="293">
                  <c:v>263.84651267418144</c:v>
                </c:pt>
                <c:pt idx="294">
                  <c:v>265.54838674060841</c:v>
                </c:pt>
                <c:pt idx="295">
                  <c:v>267.25508826552038</c:v>
                </c:pt>
                <c:pt idx="296">
                  <c:v>268.96661196209317</c:v>
                </c:pt>
                <c:pt idx="297">
                  <c:v>270.68295255381912</c:v>
                </c:pt>
                <c:pt idx="298">
                  <c:v>272.40410477446062</c:v>
                </c:pt>
                <c:pt idx="299">
                  <c:v>274.13006336800368</c:v>
                </c:pt>
                <c:pt idx="300">
                  <c:v>275.86082308861165</c:v>
                </c:pt>
                <c:pt idx="301">
                  <c:v>277.59637870057952</c:v>
                </c:pt>
                <c:pt idx="302">
                  <c:v>279.33672497828815</c:v>
                </c:pt>
                <c:pt idx="303">
                  <c:v>281.08185670615904</c:v>
                </c:pt>
                <c:pt idx="304">
                  <c:v>282.83176867860942</c:v>
                </c:pt>
                <c:pt idx="305">
                  <c:v>284.58645570000715</c:v>
                </c:pt>
                <c:pt idx="306">
                  <c:v>286.34591258462655</c:v>
                </c:pt>
                <c:pt idx="307">
                  <c:v>288.11013415660386</c:v>
                </c:pt>
                <c:pt idx="308">
                  <c:v>289.87911524989357</c:v>
                </c:pt>
                <c:pt idx="309">
                  <c:v>291.65285070822443</c:v>
                </c:pt>
                <c:pt idx="310">
                  <c:v>293.43133538505612</c:v>
                </c:pt>
                <c:pt idx="311">
                  <c:v>295.21456414353594</c:v>
                </c:pt>
                <c:pt idx="312">
                  <c:v>297.00253185645607</c:v>
                </c:pt>
                <c:pt idx="313">
                  <c:v>298.79523340621063</c:v>
                </c:pt>
                <c:pt idx="314">
                  <c:v>300.59266368475346</c:v>
                </c:pt>
                <c:pt idx="315">
                  <c:v>302.39481759355573</c:v>
                </c:pt>
                <c:pt idx="316">
                  <c:v>304.2016900435641</c:v>
                </c:pt>
                <c:pt idx="317">
                  <c:v>306.01327595515903</c:v>
                </c:pt>
                <c:pt idx="318">
                  <c:v>307.82957025811328</c:v>
                </c:pt>
                <c:pt idx="319">
                  <c:v>309.65056789155074</c:v>
                </c:pt>
                <c:pt idx="320">
                  <c:v>311.4762638039054</c:v>
                </c:pt>
                <c:pt idx="321">
                  <c:v>313.30665295288065</c:v>
                </c:pt>
                <c:pt idx="322">
                  <c:v>315.14173030540883</c:v>
                </c:pt>
                <c:pt idx="323">
                  <c:v>316.98149083761086</c:v>
                </c:pt>
                <c:pt idx="324">
                  <c:v>318.82592953475631</c:v>
                </c:pt>
                <c:pt idx="325">
                  <c:v>320.6750413912236</c:v>
                </c:pt>
                <c:pt idx="326">
                  <c:v>322.52882141046035</c:v>
                </c:pt>
                <c:pt idx="327">
                  <c:v>324.38726460494416</c:v>
                </c:pt>
                <c:pt idx="328">
                  <c:v>326.25036599614339</c:v>
                </c:pt>
                <c:pt idx="329">
                  <c:v>328.11812061447836</c:v>
                </c:pt>
                <c:pt idx="330">
                  <c:v>329.99052349928257</c:v>
                </c:pt>
                <c:pt idx="331">
                  <c:v>331.86756969876444</c:v>
                </c:pt>
                <c:pt idx="332">
                  <c:v>333.74925426996896</c:v>
                </c:pt>
                <c:pt idx="333">
                  <c:v>335.63557227873974</c:v>
                </c:pt>
                <c:pt idx="334">
                  <c:v>337.52651879968118</c:v>
                </c:pt>
                <c:pt idx="335">
                  <c:v>339.42208891612091</c:v>
                </c:pt>
                <c:pt idx="336">
                  <c:v>341.32227772007252</c:v>
                </c:pt>
                <c:pt idx="337">
                  <c:v>343.22708031219832</c:v>
                </c:pt>
                <c:pt idx="338">
                  <c:v>345.13649180177248</c:v>
                </c:pt>
                <c:pt idx="339">
                  <c:v>347.05050730664425</c:v>
                </c:pt>
                <c:pt idx="340">
                  <c:v>348.96912195320141</c:v>
                </c:pt>
                <c:pt idx="341">
                  <c:v>350.89233087633414</c:v>
                </c:pt>
                <c:pt idx="342">
                  <c:v>352.82012921939878</c:v>
                </c:pt>
                <c:pt idx="343">
                  <c:v>354.75251213418187</c:v>
                </c:pt>
                <c:pt idx="344">
                  <c:v>356.68947478086466</c:v>
                </c:pt>
                <c:pt idx="345">
                  <c:v>358.63101232798732</c:v>
                </c:pt>
                <c:pt idx="346">
                  <c:v>360.57711995241402</c:v>
                </c:pt>
                <c:pt idx="347">
                  <c:v>362.52779283929749</c:v>
                </c:pt>
                <c:pt idx="348">
                  <c:v>364.48302618204423</c:v>
                </c:pt>
                <c:pt idx="349">
                  <c:v>366.44281518227996</c:v>
                </c:pt>
                <c:pt idx="350">
                  <c:v>368.40715504981483</c:v>
                </c:pt>
                <c:pt idx="351">
                  <c:v>370.37604100260933</c:v>
                </c:pt>
                <c:pt idx="352">
                  <c:v>372.34946826674002</c:v>
                </c:pt>
                <c:pt idx="353">
                  <c:v>374.3274320763656</c:v>
                </c:pt>
                <c:pt idx="354">
                  <c:v>376.30992767369327</c:v>
                </c:pt>
                <c:pt idx="355">
                  <c:v>378.29695030894504</c:v>
                </c:pt>
                <c:pt idx="356">
                  <c:v>380.28849524032444</c:v>
                </c:pt>
                <c:pt idx="357">
                  <c:v>382.28455773398315</c:v>
                </c:pt>
                <c:pt idx="358">
                  <c:v>384.28513306398827</c:v>
                </c:pt>
                <c:pt idx="359">
                  <c:v>386.29021651228919</c:v>
                </c:pt>
                <c:pt idx="360">
                  <c:v>388.2998033686851</c:v>
                </c:pt>
                <c:pt idx="361">
                  <c:v>390.31388893079253</c:v>
                </c:pt>
                <c:pt idx="362">
                  <c:v>392.33246850401304</c:v>
                </c:pt>
                <c:pt idx="363">
                  <c:v>394.35553740150095</c:v>
                </c:pt>
                <c:pt idx="364">
                  <c:v>396.38309094413165</c:v>
                </c:pt>
                <c:pt idx="365">
                  <c:v>398.41512446046966</c:v>
                </c:pt>
                <c:pt idx="366">
                  <c:v>400.45163328673709</c:v>
                </c:pt>
                <c:pt idx="367">
                  <c:v>402.49261276678214</c:v>
                </c:pt>
                <c:pt idx="368">
                  <c:v>404.53805825204796</c:v>
                </c:pt>
                <c:pt idx="369">
                  <c:v>406.5879651015415</c:v>
                </c:pt>
                <c:pt idx="370">
                  <c:v>408.64232868180261</c:v>
                </c:pt>
                <c:pt idx="371">
                  <c:v>410.70114436687328</c:v>
                </c:pt>
                <c:pt idx="372">
                  <c:v>412.76440753826705</c:v>
                </c:pt>
                <c:pt idx="373">
                  <c:v>414.83211358493861</c:v>
                </c:pt>
                <c:pt idx="374">
                  <c:v>416.90425790325361</c:v>
                </c:pt>
                <c:pt idx="375">
                  <c:v>418.98083589695841</c:v>
                </c:pt>
                <c:pt idx="376">
                  <c:v>421.06184297715026</c:v>
                </c:pt>
                <c:pt idx="377">
                  <c:v>423.14727456224756</c:v>
                </c:pt>
                <c:pt idx="378">
                  <c:v>425.23712607796017</c:v>
                </c:pt>
                <c:pt idx="379">
                  <c:v>427.33139295725994</c:v>
                </c:pt>
                <c:pt idx="380">
                  <c:v>429.43007064035152</c:v>
                </c:pt>
                <c:pt idx="381">
                  <c:v>431.53315457464311</c:v>
                </c:pt>
                <c:pt idx="382">
                  <c:v>433.64064021471762</c:v>
                </c:pt>
                <c:pt idx="383">
                  <c:v>435.75252302230365</c:v>
                </c:pt>
                <c:pt idx="384">
                  <c:v>437.86879846624691</c:v>
                </c:pt>
                <c:pt idx="385">
                  <c:v>439.9894620224818</c:v>
                </c:pt>
                <c:pt idx="386">
                  <c:v>442.11450917400282</c:v>
                </c:pt>
                <c:pt idx="387">
                  <c:v>444.24393541083651</c:v>
                </c:pt>
                <c:pt idx="388">
                  <c:v>446.37773623001328</c:v>
                </c:pt>
                <c:pt idx="389">
                  <c:v>448.51590713553958</c:v>
                </c:pt>
                <c:pt idx="390">
                  <c:v>450.65844363837004</c:v>
                </c:pt>
                <c:pt idx="391">
                  <c:v>452.80534611274243</c:v>
                </c:pt>
                <c:pt idx="392">
                  <c:v>454.95661493293181</c:v>
                </c:pt>
                <c:pt idx="393">
                  <c:v>457.11225047323632</c:v>
                </c:pt>
                <c:pt idx="394">
                  <c:v>459.27225310797729</c:v>
                </c:pt>
                <c:pt idx="395">
                  <c:v>461.43662321149924</c:v>
                </c:pt>
                <c:pt idx="396">
                  <c:v>463.60536115816973</c:v>
                </c:pt>
                <c:pt idx="397">
                  <c:v>465.77846732237958</c:v>
                </c:pt>
                <c:pt idx="398">
                  <c:v>467.95594207854271</c:v>
                </c:pt>
                <c:pt idx="399">
                  <c:v>470.13778580109624</c:v>
                </c:pt>
                <c:pt idx="400">
                  <c:v>472.32399886450037</c:v>
                </c:pt>
                <c:pt idx="401">
                  <c:v>474.51458164323856</c:v>
                </c:pt>
                <c:pt idx="402">
                  <c:v>476.70953451181742</c:v>
                </c:pt>
                <c:pt idx="403">
                  <c:v>478.90885784476671</c:v>
                </c:pt>
                <c:pt idx="404">
                  <c:v>481.11255201663937</c:v>
                </c:pt>
                <c:pt idx="405">
                  <c:v>483.32061740201152</c:v>
                </c:pt>
                <c:pt idx="406">
                  <c:v>485.53305437548249</c:v>
                </c:pt>
                <c:pt idx="407">
                  <c:v>487.74986331167474</c:v>
                </c:pt>
                <c:pt idx="408">
                  <c:v>489.97104458523404</c:v>
                </c:pt>
                <c:pt idx="409">
                  <c:v>492.19659857082922</c:v>
                </c:pt>
                <c:pt idx="410">
                  <c:v>494.42652564315239</c:v>
                </c:pt>
                <c:pt idx="411">
                  <c:v>496.66082617691876</c:v>
                </c:pt>
                <c:pt idx="412">
                  <c:v>498.89950054686693</c:v>
                </c:pt>
                <c:pt idx="413">
                  <c:v>501.14254912775857</c:v>
                </c:pt>
                <c:pt idx="414">
                  <c:v>503.38997229437859</c:v>
                </c:pt>
                <c:pt idx="415">
                  <c:v>505.64177042153511</c:v>
                </c:pt>
                <c:pt idx="416">
                  <c:v>507.89794388405954</c:v>
                </c:pt>
                <c:pt idx="417">
                  <c:v>510.15849305680644</c:v>
                </c:pt>
                <c:pt idx="418">
                  <c:v>512.42341831465365</c:v>
                </c:pt>
                <c:pt idx="419">
                  <c:v>514.69272003250228</c:v>
                </c:pt>
                <c:pt idx="420">
                  <c:v>516.96639858527658</c:v>
                </c:pt>
                <c:pt idx="421">
                  <c:v>519.24445434792403</c:v>
                </c:pt>
                <c:pt idx="422">
                  <c:v>521.52688769541555</c:v>
                </c:pt>
                <c:pt idx="423">
                  <c:v>523.81369900274512</c:v>
                </c:pt>
                <c:pt idx="424">
                  <c:v>526.10488864493004</c:v>
                </c:pt>
                <c:pt idx="425">
                  <c:v>528.40045699701079</c:v>
                </c:pt>
                <c:pt idx="426">
                  <c:v>530.70040443405128</c:v>
                </c:pt>
                <c:pt idx="427">
                  <c:v>533.00473133113871</c:v>
                </c:pt>
                <c:pt idx="428">
                  <c:v>535.31343806338339</c:v>
                </c:pt>
                <c:pt idx="429">
                  <c:v>537.62652500591889</c:v>
                </c:pt>
                <c:pt idx="430">
                  <c:v>539.94399253390225</c:v>
                </c:pt>
                <c:pt idx="431">
                  <c:v>542.26584102251377</c:v>
                </c:pt>
                <c:pt idx="432">
                  <c:v>544.59207084695686</c:v>
                </c:pt>
                <c:pt idx="433">
                  <c:v>546.92268238245845</c:v>
                </c:pt>
                <c:pt idx="434">
                  <c:v>549.25767600426866</c:v>
                </c:pt>
                <c:pt idx="435">
                  <c:v>551.59705208766093</c:v>
                </c:pt>
                <c:pt idx="436">
                  <c:v>553.94081100793198</c:v>
                </c:pt>
                <c:pt idx="437">
                  <c:v>556.28895314040199</c:v>
                </c:pt>
                <c:pt idx="438">
                  <c:v>558.64147886041428</c:v>
                </c:pt>
                <c:pt idx="439">
                  <c:v>560.99838854333564</c:v>
                </c:pt>
                <c:pt idx="440">
                  <c:v>563.35968256455624</c:v>
                </c:pt>
                <c:pt idx="441">
                  <c:v>565.72536129948946</c:v>
                </c:pt>
                <c:pt idx="442">
                  <c:v>568.095425123572</c:v>
                </c:pt>
                <c:pt idx="443">
                  <c:v>570.46987441226406</c:v>
                </c:pt>
                <c:pt idx="444">
                  <c:v>572.84870954104917</c:v>
                </c:pt>
                <c:pt idx="445">
                  <c:v>575.23193088543417</c:v>
                </c:pt>
                <c:pt idx="446">
                  <c:v>577.61953882094917</c:v>
                </c:pt>
                <c:pt idx="447">
                  <c:v>580.01153372314798</c:v>
                </c:pt>
                <c:pt idx="448">
                  <c:v>582.40791596760744</c:v>
                </c:pt>
                <c:pt idx="449">
                  <c:v>584.80868592992795</c:v>
                </c:pt>
                <c:pt idx="450">
                  <c:v>587.21384398573321</c:v>
                </c:pt>
                <c:pt idx="451">
                  <c:v>589.62339051067045</c:v>
                </c:pt>
                <c:pt idx="452">
                  <c:v>592.03732588041032</c:v>
                </c:pt>
                <c:pt idx="453">
                  <c:v>594.45565047064667</c:v>
                </c:pt>
                <c:pt idx="454">
                  <c:v>596.87836465709699</c:v>
                </c:pt>
                <c:pt idx="455">
                  <c:v>599.30546881550208</c:v>
                </c:pt>
                <c:pt idx="456">
                  <c:v>601.73696332162615</c:v>
                </c:pt>
                <c:pt idx="457">
                  <c:v>604.17284855125695</c:v>
                </c:pt>
                <c:pt idx="458">
                  <c:v>606.61312488020553</c:v>
                </c:pt>
                <c:pt idx="459">
                  <c:v>609.05779268430661</c:v>
                </c:pt>
                <c:pt idx="460">
                  <c:v>611.50685233941806</c:v>
                </c:pt>
                <c:pt idx="461">
                  <c:v>613.96030422142144</c:v>
                </c:pt>
                <c:pt idx="462">
                  <c:v>616.41814870622181</c:v>
                </c:pt>
                <c:pt idx="463">
                  <c:v>618.88038616974745</c:v>
                </c:pt>
                <c:pt idx="464">
                  <c:v>621.34701698795038</c:v>
                </c:pt>
                <c:pt idx="465">
                  <c:v>623.81804153680605</c:v>
                </c:pt>
                <c:pt idx="466">
                  <c:v>626.29346019231332</c:v>
                </c:pt>
                <c:pt idx="467">
                  <c:v>628.77327333049459</c:v>
                </c:pt>
                <c:pt idx="468">
                  <c:v>631.25748132739568</c:v>
                </c:pt>
                <c:pt idx="469">
                  <c:v>633.74608455908617</c:v>
                </c:pt>
                <c:pt idx="470">
                  <c:v>636.23908340165895</c:v>
                </c:pt>
                <c:pt idx="471">
                  <c:v>638.73647823123042</c:v>
                </c:pt>
                <c:pt idx="472">
                  <c:v>641.23826942394066</c:v>
                </c:pt>
                <c:pt idx="473">
                  <c:v>643.74445735595327</c:v>
                </c:pt>
                <c:pt idx="474">
                  <c:v>646.25504240345526</c:v>
                </c:pt>
                <c:pt idx="475">
                  <c:v>648.77002494265741</c:v>
                </c:pt>
                <c:pt idx="476">
                  <c:v>651.28940534979381</c:v>
                </c:pt>
                <c:pt idx="477">
                  <c:v>653.81318400112241</c:v>
                </c:pt>
                <c:pt idx="478">
                  <c:v>656.34136127292447</c:v>
                </c:pt>
                <c:pt idx="479">
                  <c:v>658.87393754150503</c:v>
                </c:pt>
                <c:pt idx="480">
                  <c:v>661.41091318319252</c:v>
                </c:pt>
                <c:pt idx="481">
                  <c:v>663.95228857433926</c:v>
                </c:pt>
                <c:pt idx="482">
                  <c:v>666.49806409132088</c:v>
                </c:pt>
                <c:pt idx="483">
                  <c:v>669.04824011053688</c:v>
                </c:pt>
                <c:pt idx="484">
                  <c:v>671.60281700841017</c:v>
                </c:pt>
                <c:pt idx="485">
                  <c:v>674.16179516138743</c:v>
                </c:pt>
                <c:pt idx="486">
                  <c:v>676.72517494593899</c:v>
                </c:pt>
                <c:pt idx="487">
                  <c:v>679.2929567385587</c:v>
                </c:pt>
                <c:pt idx="488">
                  <c:v>681.86514091576407</c:v>
                </c:pt>
                <c:pt idx="489">
                  <c:v>684.44172785409648</c:v>
                </c:pt>
                <c:pt idx="490">
                  <c:v>687.02271793012073</c:v>
                </c:pt>
                <c:pt idx="491">
                  <c:v>689.6081115204255</c:v>
                </c:pt>
                <c:pt idx="492">
                  <c:v>692.19790900162309</c:v>
                </c:pt>
                <c:pt idx="493">
                  <c:v>694.79211075034937</c:v>
                </c:pt>
                <c:pt idx="494">
                  <c:v>697.39071714326406</c:v>
                </c:pt>
                <c:pt idx="495">
                  <c:v>699.99372855705053</c:v>
                </c:pt>
                <c:pt idx="496">
                  <c:v>702.60114536841593</c:v>
                </c:pt>
                <c:pt idx="497">
                  <c:v>705.21296795409103</c:v>
                </c:pt>
                <c:pt idx="498">
                  <c:v>707.82919669083037</c:v>
                </c:pt>
                <c:pt idx="499">
                  <c:v>710.44983195541238</c:v>
                </c:pt>
                <c:pt idx="500">
                  <c:v>713.074874124639</c:v>
                </c:pt>
                <c:pt idx="501">
                  <c:v>715.70432357533616</c:v>
                </c:pt>
                <c:pt idx="502">
                  <c:v>718.33818068435335</c:v>
                </c:pt>
                <c:pt idx="503">
                  <c:v>720.97644582856401</c:v>
                </c:pt>
                <c:pt idx="504">
                  <c:v>723.61911938486526</c:v>
                </c:pt>
                <c:pt idx="505">
                  <c:v>726.26620173017807</c:v>
                </c:pt>
                <c:pt idx="506">
                  <c:v>728.91769324144718</c:v>
                </c:pt>
                <c:pt idx="507">
                  <c:v>731.57359429564121</c:v>
                </c:pt>
                <c:pt idx="508">
                  <c:v>734.23390526975254</c:v>
                </c:pt>
                <c:pt idx="509">
                  <c:v>736.89862654079741</c:v>
                </c:pt>
                <c:pt idx="510">
                  <c:v>739.56775848581583</c:v>
                </c:pt>
                <c:pt idx="511">
                  <c:v>742.24130148187169</c:v>
                </c:pt>
                <c:pt idx="512">
                  <c:v>744.91925590605285</c:v>
                </c:pt>
                <c:pt idx="513">
                  <c:v>747.60162213547096</c:v>
                </c:pt>
                <c:pt idx="514">
                  <c:v>750.2884005472614</c:v>
                </c:pt>
                <c:pt idx="515">
                  <c:v>752.97959151858367</c:v>
                </c:pt>
                <c:pt idx="516">
                  <c:v>755.67519542662103</c:v>
                </c:pt>
                <c:pt idx="517">
                  <c:v>758.37521264858071</c:v>
                </c:pt>
                <c:pt idx="518">
                  <c:v>761.07964356169384</c:v>
                </c:pt>
                <c:pt idx="519">
                  <c:v>763.78848854321541</c:v>
                </c:pt>
                <c:pt idx="520">
                  <c:v>766.50174797042439</c:v>
                </c:pt>
                <c:pt idx="521">
                  <c:v>769.21942222062364</c:v>
                </c:pt>
                <c:pt idx="522">
                  <c:v>771.94151167114012</c:v>
                </c:pt>
                <c:pt idx="523">
                  <c:v>774.66801669932465</c:v>
                </c:pt>
                <c:pt idx="524">
                  <c:v>777.39893768255195</c:v>
                </c:pt>
                <c:pt idx="525">
                  <c:v>780.1342749982208</c:v>
                </c:pt>
                <c:pt idx="526">
                  <c:v>782.87402902375402</c:v>
                </c:pt>
                <c:pt idx="527">
                  <c:v>785.61820013659826</c:v>
                </c:pt>
                <c:pt idx="528">
                  <c:v>788.36678871422441</c:v>
                </c:pt>
                <c:pt idx="529">
                  <c:v>791.11979513412712</c:v>
                </c:pt>
                <c:pt idx="530">
                  <c:v>793.87721977382535</c:v>
                </c:pt>
                <c:pt idx="531">
                  <c:v>796.63906301086195</c:v>
                </c:pt>
                <c:pt idx="532">
                  <c:v>799.40532522280375</c:v>
                </c:pt>
                <c:pt idx="533">
                  <c:v>802.1760067872417</c:v>
                </c:pt>
                <c:pt idx="534">
                  <c:v>804.95110808179095</c:v>
                </c:pt>
                <c:pt idx="535">
                  <c:v>807.73062948409051</c:v>
                </c:pt>
                <c:pt idx="536">
                  <c:v>810.51457137180364</c:v>
                </c:pt>
                <c:pt idx="537">
                  <c:v>813.30293412261767</c:v>
                </c:pt>
                <c:pt idx="538">
                  <c:v>816.09571811424405</c:v>
                </c:pt>
                <c:pt idx="539">
                  <c:v>818.89292372441832</c:v>
                </c:pt>
                <c:pt idx="540">
                  <c:v>821.69455133090014</c:v>
                </c:pt>
                <c:pt idx="541">
                  <c:v>824.50060131147325</c:v>
                </c:pt>
                <c:pt idx="542">
                  <c:v>827.31107404394572</c:v>
                </c:pt>
                <c:pt idx="543">
                  <c:v>830.12596990614963</c:v>
                </c:pt>
                <c:pt idx="544">
                  <c:v>832.94528927594138</c:v>
                </c:pt>
                <c:pt idx="545">
                  <c:v>835.76903253120133</c:v>
                </c:pt>
                <c:pt idx="546">
                  <c:v>838.59720004983433</c:v>
                </c:pt>
                <c:pt idx="547">
                  <c:v>841.42979220976918</c:v>
                </c:pt>
                <c:pt idx="548">
                  <c:v>844.26680938895902</c:v>
                </c:pt>
                <c:pt idx="549">
                  <c:v>847.10825196538121</c:v>
                </c:pt>
                <c:pt idx="550">
                  <c:v>849.95412031703734</c:v>
                </c:pt>
                <c:pt idx="551">
                  <c:v>852.80441482195317</c:v>
                </c:pt>
                <c:pt idx="552">
                  <c:v>855.65913585817884</c:v>
                </c:pt>
                <c:pt idx="553">
                  <c:v>858.51828380378879</c:v>
                </c:pt>
                <c:pt idx="554">
                  <c:v>861.38185903688168</c:v>
                </c:pt>
                <c:pt idx="555">
                  <c:v>864.24986193558038</c:v>
                </c:pt>
                <c:pt idx="556">
                  <c:v>867.12229287803223</c:v>
                </c:pt>
                <c:pt idx="557">
                  <c:v>869.99915224240874</c:v>
                </c:pt>
                <c:pt idx="558">
                  <c:v>872.8804404069059</c:v>
                </c:pt>
                <c:pt idx="559">
                  <c:v>875.76615774974391</c:v>
                </c:pt>
                <c:pt idx="560">
                  <c:v>878.6563046491674</c:v>
                </c:pt>
                <c:pt idx="561">
                  <c:v>881.55088148344532</c:v>
                </c:pt>
                <c:pt idx="562">
                  <c:v>884.44988863087099</c:v>
                </c:pt>
                <c:pt idx="563">
                  <c:v>887.35332646976224</c:v>
                </c:pt>
                <c:pt idx="564">
                  <c:v>890.26119537846114</c:v>
                </c:pt>
                <c:pt idx="565">
                  <c:v>893.1734957353342</c:v>
                </c:pt>
                <c:pt idx="566">
                  <c:v>896.09022791877237</c:v>
                </c:pt>
                <c:pt idx="567">
                  <c:v>899.01139230719116</c:v>
                </c:pt>
                <c:pt idx="568">
                  <c:v>901.93698927903029</c:v>
                </c:pt>
                <c:pt idx="569">
                  <c:v>904.86701921275414</c:v>
                </c:pt>
                <c:pt idx="570">
                  <c:v>907.80148248685146</c:v>
                </c:pt>
                <c:pt idx="571">
                  <c:v>910.7403794798355</c:v>
                </c:pt>
                <c:pt idx="572">
                  <c:v>913.6837105702441</c:v>
                </c:pt>
                <c:pt idx="573">
                  <c:v>916.63147613663944</c:v>
                </c:pt>
                <c:pt idx="574">
                  <c:v>919.58367655760833</c:v>
                </c:pt>
                <c:pt idx="575">
                  <c:v>922.54031221176206</c:v>
                </c:pt>
                <c:pt idx="576">
                  <c:v>925.50138347773657</c:v>
                </c:pt>
                <c:pt idx="577">
                  <c:v>928.46689073419213</c:v>
                </c:pt>
                <c:pt idx="578">
                  <c:v>931.43683435981382</c:v>
                </c:pt>
                <c:pt idx="579">
                  <c:v>934.41121473331111</c:v>
                </c:pt>
                <c:pt idx="580">
                  <c:v>937.39003223341831</c:v>
                </c:pt>
                <c:pt idx="581">
                  <c:v>940.37328723889402</c:v>
                </c:pt>
                <c:pt idx="582">
                  <c:v>943.36098012852176</c:v>
                </c:pt>
                <c:pt idx="583">
                  <c:v>946.35311128110948</c:v>
                </c:pt>
                <c:pt idx="584">
                  <c:v>949.3496810754898</c:v>
                </c:pt>
                <c:pt idx="585">
                  <c:v>952.35068989052002</c:v>
                </c:pt>
                <c:pt idx="586">
                  <c:v>955.35613810508221</c:v>
                </c:pt>
                <c:pt idx="587">
                  <c:v>958.3660260980829</c:v>
                </c:pt>
                <c:pt idx="588">
                  <c:v>961.38035424845361</c:v>
                </c:pt>
                <c:pt idx="589">
                  <c:v>964.39912293515033</c:v>
                </c:pt>
                <c:pt idx="590">
                  <c:v>967.42233253715381</c:v>
                </c:pt>
                <c:pt idx="591">
                  <c:v>970.44998343346958</c:v>
                </c:pt>
                <c:pt idx="592">
                  <c:v>973.48207600312799</c:v>
                </c:pt>
                <c:pt idx="593">
                  <c:v>976.51861062518401</c:v>
                </c:pt>
                <c:pt idx="594">
                  <c:v>979.55958767871755</c:v>
                </c:pt>
                <c:pt idx="595">
                  <c:v>982.60500754283305</c:v>
                </c:pt>
                <c:pt idx="596">
                  <c:v>985.65487059665998</c:v>
                </c:pt>
                <c:pt idx="597">
                  <c:v>988.70917721935257</c:v>
                </c:pt>
                <c:pt idx="598">
                  <c:v>991.76792779008986</c:v>
                </c:pt>
                <c:pt idx="599">
                  <c:v>994.83112268807565</c:v>
                </c:pt>
                <c:pt idx="600">
                  <c:v>997.89876229253878</c:v>
                </c:pt>
                <c:pt idx="601">
                  <c:v>1000.9708469827327</c:v>
                </c:pt>
                <c:pt idx="602">
                  <c:v>1004.047377137936</c:v>
                </c:pt>
                <c:pt idx="603">
                  <c:v>1007.128353137452</c:v>
                </c:pt>
                <c:pt idx="604">
                  <c:v>1010.213775360609</c:v>
                </c:pt>
                <c:pt idx="605">
                  <c:v>1013.3036441867603</c:v>
                </c:pt>
                <c:pt idx="606">
                  <c:v>1016.3979599952839</c:v>
                </c:pt>
                <c:pt idx="607">
                  <c:v>1019.496723165583</c:v>
                </c:pt>
                <c:pt idx="608">
                  <c:v>1022.5999340770857</c:v>
                </c:pt>
                <c:pt idx="609">
                  <c:v>1025.707593109245</c:v>
                </c:pt>
                <c:pt idx="610">
                  <c:v>1028.8197006415387</c:v>
                </c:pt>
                <c:pt idx="611">
                  <c:v>1031.9362570534702</c:v>
                </c:pt>
                <c:pt idx="612">
                  <c:v>1035.0572627245672</c:v>
                </c:pt>
                <c:pt idx="613">
                  <c:v>1038.182718034383</c:v>
                </c:pt>
                <c:pt idx="614">
                  <c:v>1041.3126233624957</c:v>
                </c:pt>
                <c:pt idx="615">
                  <c:v>1044.4469790885087</c:v>
                </c:pt>
                <c:pt idx="616">
                  <c:v>1047.5857855920499</c:v>
                </c:pt>
                <c:pt idx="617">
                  <c:v>1050.729043252773</c:v>
                </c:pt>
                <c:pt idx="618">
                  <c:v>1053.8767524503562</c:v>
                </c:pt>
                <c:pt idx="619">
                  <c:v>1057.0289135645035</c:v>
                </c:pt>
                <c:pt idx="620">
                  <c:v>1060.1855269749433</c:v>
                </c:pt>
                <c:pt idx="621">
                  <c:v>1063.3465930614295</c:v>
                </c:pt>
                <c:pt idx="622">
                  <c:v>1066.5121122037413</c:v>
                </c:pt>
                <c:pt idx="623">
                  <c:v>1069.6820847816828</c:v>
                </c:pt>
                <c:pt idx="624">
                  <c:v>1072.8565111750834</c:v>
                </c:pt>
                <c:pt idx="625">
                  <c:v>1076.0353917637976</c:v>
                </c:pt>
                <c:pt idx="626">
                  <c:v>1079.2187269277056</c:v>
                </c:pt>
                <c:pt idx="627">
                  <c:v>1082.4065170467122</c:v>
                </c:pt>
                <c:pt idx="628">
                  <c:v>1085.5987625007479</c:v>
                </c:pt>
                <c:pt idx="629">
                  <c:v>1088.7954636697682</c:v>
                </c:pt>
                <c:pt idx="630">
                  <c:v>1091.9966209337542</c:v>
                </c:pt>
                <c:pt idx="631">
                  <c:v>1095.2022346727119</c:v>
                </c:pt>
                <c:pt idx="632">
                  <c:v>1098.412305266673</c:v>
                </c:pt>
                <c:pt idx="633">
                  <c:v>1101.6268330956941</c:v>
                </c:pt>
                <c:pt idx="634">
                  <c:v>1104.8458185398574</c:v>
                </c:pt>
                <c:pt idx="635">
                  <c:v>1108.0692619792706</c:v>
                </c:pt>
                <c:pt idx="636">
                  <c:v>1111.2971637940664</c:v>
                </c:pt>
                <c:pt idx="637">
                  <c:v>1114.5295243644032</c:v>
                </c:pt>
                <c:pt idx="638">
                  <c:v>1117.7663440704646</c:v>
                </c:pt>
                <c:pt idx="639">
                  <c:v>1121.0076232924598</c:v>
                </c:pt>
                <c:pt idx="640">
                  <c:v>1124.2533624106234</c:v>
                </c:pt>
                <c:pt idx="641">
                  <c:v>1127.5035618052154</c:v>
                </c:pt>
                <c:pt idx="642">
                  <c:v>1130.7582218565212</c:v>
                </c:pt>
                <c:pt idx="643">
                  <c:v>1134.0173429448519</c:v>
                </c:pt>
                <c:pt idx="644">
                  <c:v>1137.2809254505437</c:v>
                </c:pt>
                <c:pt idx="645">
                  <c:v>1140.5489697539588</c:v>
                </c:pt>
                <c:pt idx="646">
                  <c:v>1143.8214762354846</c:v>
                </c:pt>
                <c:pt idx="647">
                  <c:v>1147.0984452755342</c:v>
                </c:pt>
                <c:pt idx="648">
                  <c:v>1150.3798772545463</c:v>
                </c:pt>
                <c:pt idx="649">
                  <c:v>1153.6657725529847</c:v>
                </c:pt>
                <c:pt idx="650">
                  <c:v>1156.9561315513395</c:v>
                </c:pt>
                <c:pt idx="651">
                  <c:v>1160.250954630126</c:v>
                </c:pt>
                <c:pt idx="652">
                  <c:v>1163.5502421698852</c:v>
                </c:pt>
                <c:pt idx="653">
                  <c:v>1166.8539945511836</c:v>
                </c:pt>
                <c:pt idx="654">
                  <c:v>1170.1622121546138</c:v>
                </c:pt>
                <c:pt idx="655">
                  <c:v>1173.4748953607937</c:v>
                </c:pt>
                <c:pt idx="656">
                  <c:v>1176.7920445503667</c:v>
                </c:pt>
                <c:pt idx="657">
                  <c:v>1180.1136601040023</c:v>
                </c:pt>
                <c:pt idx="658">
                  <c:v>1183.4397424023957</c:v>
                </c:pt>
                <c:pt idx="659">
                  <c:v>1186.7702918262678</c:v>
                </c:pt>
                <c:pt idx="660">
                  <c:v>1190.105308756365</c:v>
                </c:pt>
                <c:pt idx="661">
                  <c:v>1193.4447935734597</c:v>
                </c:pt>
                <c:pt idx="662">
                  <c:v>1196.7887466583502</c:v>
                </c:pt>
                <c:pt idx="663">
                  <c:v>1200.1371683918603</c:v>
                </c:pt>
                <c:pt idx="664">
                  <c:v>1203.4900591548399</c:v>
                </c:pt>
                <c:pt idx="665">
                  <c:v>1206.8474193281643</c:v>
                </c:pt>
                <c:pt idx="666">
                  <c:v>1210.2092492927352</c:v>
                </c:pt>
                <c:pt idx="667">
                  <c:v>1213.5755494294799</c:v>
                </c:pt>
                <c:pt idx="668">
                  <c:v>1216.9463201193516</c:v>
                </c:pt>
                <c:pt idx="669">
                  <c:v>1220.3215617433295</c:v>
                </c:pt>
                <c:pt idx="670">
                  <c:v>1223.7012746824187</c:v>
                </c:pt>
                <c:pt idx="671">
                  <c:v>1227.08545931765</c:v>
                </c:pt>
                <c:pt idx="672">
                  <c:v>1230.4741160300807</c:v>
                </c:pt>
                <c:pt idx="673">
                  <c:v>1233.8672452007934</c:v>
                </c:pt>
                <c:pt idx="674">
                  <c:v>1237.2648472108972</c:v>
                </c:pt>
                <c:pt idx="675">
                  <c:v>1240.6669224415268</c:v>
                </c:pt>
                <c:pt idx="676">
                  <c:v>1244.0734712738433</c:v>
                </c:pt>
                <c:pt idx="677">
                  <c:v>1247.4844940890337</c:v>
                </c:pt>
                <c:pt idx="678">
                  <c:v>1250.8999912683109</c:v>
                </c:pt>
                <c:pt idx="679">
                  <c:v>1254.3199631929142</c:v>
                </c:pt>
                <c:pt idx="680">
                  <c:v>1257.7444102441088</c:v>
                </c:pt>
                <c:pt idx="681">
                  <c:v>1261.173332803186</c:v>
                </c:pt>
                <c:pt idx="682">
                  <c:v>1264.6067312514631</c:v>
                </c:pt>
                <c:pt idx="683">
                  <c:v>1268.044605970284</c:v>
                </c:pt>
                <c:pt idx="684">
                  <c:v>1271.4869573410183</c:v>
                </c:pt>
                <c:pt idx="685">
                  <c:v>1274.9337857450619</c:v>
                </c:pt>
                <c:pt idx="686">
                  <c:v>1278.385091563837</c:v>
                </c:pt>
                <c:pt idx="687">
                  <c:v>1281.840875178792</c:v>
                </c:pt>
                <c:pt idx="688">
                  <c:v>1285.3011369714013</c:v>
                </c:pt>
                <c:pt idx="689">
                  <c:v>1288.765877323166</c:v>
                </c:pt>
                <c:pt idx="690">
                  <c:v>1292.2350966156132</c:v>
                </c:pt>
                <c:pt idx="691">
                  <c:v>1295.7087952302961</c:v>
                </c:pt>
                <c:pt idx="692">
                  <c:v>1299.1869735487946</c:v>
                </c:pt>
                <c:pt idx="693">
                  <c:v>1302.6696319527148</c:v>
                </c:pt>
                <c:pt idx="694">
                  <c:v>1306.1567708236889</c:v>
                </c:pt>
                <c:pt idx="695">
                  <c:v>1309.6483905433756</c:v>
                </c:pt>
                <c:pt idx="696">
                  <c:v>1313.1444914934602</c:v>
                </c:pt>
                <c:pt idx="697">
                  <c:v>1316.6450740556543</c:v>
                </c:pt>
                <c:pt idx="698">
                  <c:v>1320.1501386116956</c:v>
                </c:pt>
                <c:pt idx="699">
                  <c:v>1323.6596855433486</c:v>
                </c:pt>
                <c:pt idx="700">
                  <c:v>1327.173715232404</c:v>
                </c:pt>
                <c:pt idx="701">
                  <c:v>1330.6922280606791</c:v>
                </c:pt>
                <c:pt idx="702">
                  <c:v>1334.2152244100178</c:v>
                </c:pt>
                <c:pt idx="703">
                  <c:v>1337.7427046622902</c:v>
                </c:pt>
                <c:pt idx="704">
                  <c:v>1341.2746691993932</c:v>
                </c:pt>
                <c:pt idx="705">
                  <c:v>1344.8111184032502</c:v>
                </c:pt>
                <c:pt idx="706">
                  <c:v>1348.3520526558111</c:v>
                </c:pt>
                <c:pt idx="707">
                  <c:v>1351.8974723390525</c:v>
                </c:pt>
                <c:pt idx="708">
                  <c:v>1355.4473778349773</c:v>
                </c:pt>
                <c:pt idx="709">
                  <c:v>1359.0017695256151</c:v>
                </c:pt>
                <c:pt idx="710">
                  <c:v>1362.5606477930226</c:v>
                </c:pt>
                <c:pt idx="711">
                  <c:v>1366.1240130192825</c:v>
                </c:pt>
                <c:pt idx="712">
                  <c:v>1369.6918655865047</c:v>
                </c:pt>
                <c:pt idx="713">
                  <c:v>1373.2642058768254</c:v>
                </c:pt>
                <c:pt idx="714">
                  <c:v>1376.8410342724078</c:v>
                </c:pt>
                <c:pt idx="715">
                  <c:v>1380.4223511554417</c:v>
                </c:pt>
                <c:pt idx="716">
                  <c:v>1384.0081569081435</c:v>
                </c:pt>
                <c:pt idx="717">
                  <c:v>1387.5984519127567</c:v>
                </c:pt>
                <c:pt idx="718">
                  <c:v>1391.1932365515513</c:v>
                </c:pt>
                <c:pt idx="719">
                  <c:v>1394.7925112068244</c:v>
                </c:pt>
                <c:pt idx="720">
                  <c:v>1398.3962762608996</c:v>
                </c:pt>
                <c:pt idx="721">
                  <c:v>1402.0045320961278</c:v>
                </c:pt>
                <c:pt idx="722">
                  <c:v>1405.6172790948863</c:v>
                </c:pt>
                <c:pt idx="723">
                  <c:v>1409.2345176395793</c:v>
                </c:pt>
                <c:pt idx="724">
                  <c:v>1412.8562481126382</c:v>
                </c:pt>
                <c:pt idx="725">
                  <c:v>1416.4824708965211</c:v>
                </c:pt>
                <c:pt idx="726">
                  <c:v>1420.1131863737132</c:v>
                </c:pt>
                <c:pt idx="727">
                  <c:v>1423.7483949267266</c:v>
                </c:pt>
                <c:pt idx="728">
                  <c:v>1427.3880969381005</c:v>
                </c:pt>
                <c:pt idx="729">
                  <c:v>1431.0322927904008</c:v>
                </c:pt>
                <c:pt idx="730">
                  <c:v>1434.6809828662206</c:v>
                </c:pt>
                <c:pt idx="731">
                  <c:v>1438.3341675481802</c:v>
                </c:pt>
                <c:pt idx="732">
                  <c:v>1441.9918472189265</c:v>
                </c:pt>
                <c:pt idx="733">
                  <c:v>1445.6540222611341</c:v>
                </c:pt>
                <c:pt idx="734">
                  <c:v>1449.3206930575043</c:v>
                </c:pt>
                <c:pt idx="735">
                  <c:v>1452.9918599907655</c:v>
                </c:pt>
                <c:pt idx="736">
                  <c:v>1456.6675234436734</c:v>
                </c:pt>
                <c:pt idx="737">
                  <c:v>1460.3476837990108</c:v>
                </c:pt>
                <c:pt idx="738">
                  <c:v>1464.0323414395878</c:v>
                </c:pt>
                <c:pt idx="739">
                  <c:v>1467.7214967482414</c:v>
                </c:pt>
                <c:pt idx="740">
                  <c:v>1471.4151501078361</c:v>
                </c:pt>
                <c:pt idx="741">
                  <c:v>1475.1133019012636</c:v>
                </c:pt>
                <c:pt idx="742">
                  <c:v>1478.8159525114429</c:v>
                </c:pt>
                <c:pt idx="743">
                  <c:v>1482.52310232132</c:v>
                </c:pt>
                <c:pt idx="744">
                  <c:v>1486.2347517138685</c:v>
                </c:pt>
                <c:pt idx="745">
                  <c:v>1489.950901072089</c:v>
                </c:pt>
                <c:pt idx="746">
                  <c:v>1493.67155077901</c:v>
                </c:pt>
                <c:pt idx="747">
                  <c:v>1497.3967012176868</c:v>
                </c:pt>
                <c:pt idx="748">
                  <c:v>1501.1263527712024</c:v>
                </c:pt>
                <c:pt idx="749">
                  <c:v>1504.8605058226669</c:v>
                </c:pt>
                <c:pt idx="750">
                  <c:v>1508.5991607552185</c:v>
                </c:pt>
                <c:pt idx="751">
                  <c:v>1512.3423179520219</c:v>
                </c:pt>
                <c:pt idx="752">
                  <c:v>1516.08997779627</c:v>
                </c:pt>
                <c:pt idx="753">
                  <c:v>1519.842140671183</c:v>
                </c:pt>
                <c:pt idx="754">
                  <c:v>1523.5988069600082</c:v>
                </c:pt>
                <c:pt idx="755">
                  <c:v>1527.3599770460212</c:v>
                </c:pt>
                <c:pt idx="756">
                  <c:v>1531.1256513125245</c:v>
                </c:pt>
                <c:pt idx="757">
                  <c:v>1534.8958301428484</c:v>
                </c:pt>
                <c:pt idx="758">
                  <c:v>1538.6705139203507</c:v>
                </c:pt>
                <c:pt idx="759">
                  <c:v>1542.4497030284169</c:v>
                </c:pt>
                <c:pt idx="760">
                  <c:v>1546.2333978504603</c:v>
                </c:pt>
                <c:pt idx="761">
                  <c:v>1550.0215987699214</c:v>
                </c:pt>
                <c:pt idx="762">
                  <c:v>1553.814306170269</c:v>
                </c:pt>
                <c:pt idx="763">
                  <c:v>1557.611520434999</c:v>
                </c:pt>
                <c:pt idx="764">
                  <c:v>1561.4132419476352</c:v>
                </c:pt>
                <c:pt idx="765">
                  <c:v>1565.2194710917295</c:v>
                </c:pt>
                <c:pt idx="766">
                  <c:v>1569.0302082508608</c:v>
                </c:pt>
                <c:pt idx="767">
                  <c:v>1572.8454538086366</c:v>
                </c:pt>
                <c:pt idx="768">
                  <c:v>1576.6652081486918</c:v>
                </c:pt>
                <c:pt idx="769">
                  <c:v>1580.4894716546892</c:v>
                </c:pt>
                <c:pt idx="770">
                  <c:v>1584.3182447103193</c:v>
                </c:pt>
                <c:pt idx="771">
                  <c:v>1588.1515276993005</c:v>
                </c:pt>
                <c:pt idx="772">
                  <c:v>1591.9893210053792</c:v>
                </c:pt>
                <c:pt idx="773">
                  <c:v>1595.8316250123298</c:v>
                </c:pt>
                <c:pt idx="774">
                  <c:v>1599.6784401039545</c:v>
                </c:pt>
                <c:pt idx="775">
                  <c:v>1603.5297666640831</c:v>
                </c:pt>
                <c:pt idx="776">
                  <c:v>1607.3856050765742</c:v>
                </c:pt>
                <c:pt idx="777">
                  <c:v>1611.2459557253137</c:v>
                </c:pt>
                <c:pt idx="778">
                  <c:v>1615.1108189942156</c:v>
                </c:pt>
                <c:pt idx="779">
                  <c:v>1618.9801952672224</c:v>
                </c:pt>
                <c:pt idx="780">
                  <c:v>1622.854084928304</c:v>
                </c:pt>
                <c:pt idx="781">
                  <c:v>1626.732488361459</c:v>
                </c:pt>
                <c:pt idx="782">
                  <c:v>1630.6154059507137</c:v>
                </c:pt>
                <c:pt idx="783">
                  <c:v>1634.5028380801227</c:v>
                </c:pt>
                <c:pt idx="784">
                  <c:v>1638.3947851337687</c:v>
                </c:pt>
                <c:pt idx="785">
                  <c:v>1642.2912474957625</c:v>
                </c:pt>
                <c:pt idx="786">
                  <c:v>1646.1922255502432</c:v>
                </c:pt>
                <c:pt idx="787">
                  <c:v>1650.0977196813781</c:v>
                </c:pt>
                <c:pt idx="788">
                  <c:v>1654.0077302733625</c:v>
                </c:pt>
                <c:pt idx="789">
                  <c:v>1657.9222577104206</c:v>
                </c:pt>
                <c:pt idx="790">
                  <c:v>1661.8413023768039</c:v>
                </c:pt>
                <c:pt idx="791">
                  <c:v>1665.7648646567932</c:v>
                </c:pt>
                <c:pt idx="792">
                  <c:v>1669.6929449346969</c:v>
                </c:pt>
                <c:pt idx="793">
                  <c:v>1673.6255435948524</c:v>
                </c:pt>
                <c:pt idx="794">
                  <c:v>1677.5626610216248</c:v>
                </c:pt>
                <c:pt idx="795">
                  <c:v>1681.5042975994079</c:v>
                </c:pt>
                <c:pt idx="796">
                  <c:v>1685.450453712624</c:v>
                </c:pt>
                <c:pt idx="797">
                  <c:v>1689.4011297457237</c:v>
                </c:pt>
                <c:pt idx="798">
                  <c:v>1693.3563260831861</c:v>
                </c:pt>
                <c:pt idx="799">
                  <c:v>1697.3160431095189</c:v>
                </c:pt>
                <c:pt idx="800">
                  <c:v>1701.280281209258</c:v>
                </c:pt>
                <c:pt idx="801">
                  <c:v>1705.2490407669682</c:v>
                </c:pt>
                <c:pt idx="802">
                  <c:v>1709.2223221672425</c:v>
                </c:pt>
                <c:pt idx="803">
                  <c:v>1713.2001257947029</c:v>
                </c:pt>
                <c:pt idx="804">
                  <c:v>1717.1824520339994</c:v>
                </c:pt>
                <c:pt idx="805">
                  <c:v>1721.1693012698113</c:v>
                </c:pt>
                <c:pt idx="806">
                  <c:v>1725.1606738868461</c:v>
                </c:pt>
                <c:pt idx="807">
                  <c:v>1729.1565702698399</c:v>
                </c:pt>
                <c:pt idx="808">
                  <c:v>1733.1569908035578</c:v>
                </c:pt>
                <c:pt idx="809">
                  <c:v>1737.1619358727935</c:v>
                </c:pt>
                <c:pt idx="810">
                  <c:v>1741.1714058623693</c:v>
                </c:pt>
                <c:pt idx="811">
                  <c:v>1745.1854011571365</c:v>
                </c:pt>
                <c:pt idx="812">
                  <c:v>1749.203922141975</c:v>
                </c:pt>
                <c:pt idx="813">
                  <c:v>1753.2269692017935</c:v>
                </c:pt>
                <c:pt idx="814">
                  <c:v>1757.2545427215296</c:v>
                </c:pt>
                <c:pt idx="815">
                  <c:v>1761.2866430861495</c:v>
                </c:pt>
                <c:pt idx="816">
                  <c:v>1765.3232706806489</c:v>
                </c:pt>
                <c:pt idx="817">
                  <c:v>1769.3644258900515</c:v>
                </c:pt>
                <c:pt idx="818">
                  <c:v>1773.4101090994109</c:v>
                </c:pt>
                <c:pt idx="819">
                  <c:v>1777.4603206938089</c:v>
                </c:pt>
                <c:pt idx="820">
                  <c:v>1781.5150610583564</c:v>
                </c:pt>
                <c:pt idx="821">
                  <c:v>1785.5743305781937</c:v>
                </c:pt>
                <c:pt idx="822">
                  <c:v>1789.6381296384895</c:v>
                </c:pt>
                <c:pt idx="823">
                  <c:v>1793.7064586244421</c:v>
                </c:pt>
                <c:pt idx="824">
                  <c:v>1797.7793179212786</c:v>
                </c:pt>
                <c:pt idx="825">
                  <c:v>1801.8567079142549</c:v>
                </c:pt>
                <c:pt idx="826">
                  <c:v>1805.9386289886568</c:v>
                </c:pt>
                <c:pt idx="827">
                  <c:v>1810.0250815297984</c:v>
                </c:pt>
                <c:pt idx="828">
                  <c:v>1814.1160659230234</c:v>
                </c:pt>
                <c:pt idx="829">
                  <c:v>1818.2115825537044</c:v>
                </c:pt>
                <c:pt idx="830">
                  <c:v>1822.3116318072437</c:v>
                </c:pt>
                <c:pt idx="831">
                  <c:v>1826.4162140690721</c:v>
                </c:pt>
                <c:pt idx="832">
                  <c:v>1830.5253297246504</c:v>
                </c:pt>
                <c:pt idx="833">
                  <c:v>1834.6389791594681</c:v>
                </c:pt>
                <c:pt idx="834">
                  <c:v>1838.7571627590444</c:v>
                </c:pt>
                <c:pt idx="835">
                  <c:v>1842.8798809089276</c:v>
                </c:pt>
                <c:pt idx="836">
                  <c:v>1847.0071339946953</c:v>
                </c:pt>
                <c:pt idx="837">
                  <c:v>1851.1389224019547</c:v>
                </c:pt>
                <c:pt idx="838">
                  <c:v>1855.2752465163421</c:v>
                </c:pt>
                <c:pt idx="839">
                  <c:v>1859.4161067235234</c:v>
                </c:pt>
                <c:pt idx="840">
                  <c:v>1863.5615034091941</c:v>
                </c:pt>
                <c:pt idx="841">
                  <c:v>1867.7114369590788</c:v>
                </c:pt>
                <c:pt idx="842">
                  <c:v>1871.8659077589318</c:v>
                </c:pt>
                <c:pt idx="843">
                  <c:v>1876.0249161945369</c:v>
                </c:pt>
                <c:pt idx="844">
                  <c:v>1880.1884626517074</c:v>
                </c:pt>
                <c:pt idx="845">
                  <c:v>1884.3565475162861</c:v>
                </c:pt>
                <c:pt idx="846">
                  <c:v>1888.5291711741459</c:v>
                </c:pt>
                <c:pt idx="847">
                  <c:v>1892.7063340111883</c:v>
                </c:pt>
                <c:pt idx="848">
                  <c:v>1896.8880364133456</c:v>
                </c:pt>
                <c:pt idx="849">
                  <c:v>1901.0742787665788</c:v>
                </c:pt>
                <c:pt idx="850">
                  <c:v>1905.265061456879</c:v>
                </c:pt>
                <c:pt idx="851">
                  <c:v>1909.4603848702673</c:v>
                </c:pt>
                <c:pt idx="852">
                  <c:v>1913.6602493927937</c:v>
                </c:pt>
                <c:pt idx="853">
                  <c:v>1917.8646554105389</c:v>
                </c:pt>
                <c:pt idx="854">
                  <c:v>1922.073603309613</c:v>
                </c:pt>
                <c:pt idx="855">
                  <c:v>1926.2870934761556</c:v>
                </c:pt>
                <c:pt idx="856">
                  <c:v>1930.5051262963366</c:v>
                </c:pt>
                <c:pt idx="857">
                  <c:v>1934.7277021563555</c:v>
                </c:pt>
                <c:pt idx="858">
                  <c:v>1938.9548214424417</c:v>
                </c:pt>
                <c:pt idx="859">
                  <c:v>1943.1864845408545</c:v>
                </c:pt>
                <c:pt idx="860">
                  <c:v>1947.4226918378833</c:v>
                </c:pt>
                <c:pt idx="861">
                  <c:v>1951.6634437198475</c:v>
                </c:pt>
                <c:pt idx="862">
                  <c:v>1955.9087405730961</c:v>
                </c:pt>
                <c:pt idx="863">
                  <c:v>1960.1585827840083</c:v>
                </c:pt>
                <c:pt idx="864">
                  <c:v>1964.4129707389936</c:v>
                </c:pt>
                <c:pt idx="865">
                  <c:v>1968.6719048244913</c:v>
                </c:pt>
                <c:pt idx="866">
                  <c:v>1972.9353854269707</c:v>
                </c:pt>
                <c:pt idx="867">
                  <c:v>1977.2034129329313</c:v>
                </c:pt>
                <c:pt idx="868">
                  <c:v>1981.475987728903</c:v>
                </c:pt>
                <c:pt idx="869">
                  <c:v>1985.7531102014452</c:v>
                </c:pt>
                <c:pt idx="870">
                  <c:v>1990.0347807371484</c:v>
                </c:pt>
                <c:pt idx="871">
                  <c:v>1994.3209997226325</c:v>
                </c:pt>
                <c:pt idx="872">
                  <c:v>1998.611767544548</c:v>
                </c:pt>
                <c:pt idx="873">
                  <c:v>2002.9070845895756</c:v>
                </c:pt>
                <c:pt idx="874">
                  <c:v>2007.2069512444264</c:v>
                </c:pt>
                <c:pt idx="875">
                  <c:v>2011.5113678958414</c:v>
                </c:pt>
                <c:pt idx="876">
                  <c:v>2015.8203349305925</c:v>
                </c:pt>
                <c:pt idx="877">
                  <c:v>2020.1338527354817</c:v>
                </c:pt>
                <c:pt idx="878">
                  <c:v>2024.4519216973413</c:v>
                </c:pt>
                <c:pt idx="879">
                  <c:v>2028.7745422030341</c:v>
                </c:pt>
                <c:pt idx="880">
                  <c:v>2033.1017146394533</c:v>
                </c:pt>
                <c:pt idx="881">
                  <c:v>2037.4334393935228</c:v>
                </c:pt>
                <c:pt idx="882">
                  <c:v>2041.7697168521966</c:v>
                </c:pt>
                <c:pt idx="883">
                  <c:v>2046.1105474024594</c:v>
                </c:pt>
                <c:pt idx="884">
                  <c:v>2050.4559314313265</c:v>
                </c:pt>
                <c:pt idx="885">
                  <c:v>2054.8058693258436</c:v>
                </c:pt>
                <c:pt idx="886">
                  <c:v>2059.1603614730871</c:v>
                </c:pt>
                <c:pt idx="887">
                  <c:v>2063.5194082601643</c:v>
                </c:pt>
                <c:pt idx="888">
                  <c:v>2067.8830100742125</c:v>
                </c:pt>
                <c:pt idx="889">
                  <c:v>2072.2511673024005</c:v>
                </c:pt>
                <c:pt idx="890">
                  <c:v>2076.623880331927</c:v>
                </c:pt>
                <c:pt idx="891">
                  <c:v>2081.0011495500216</c:v>
                </c:pt>
                <c:pt idx="892">
                  <c:v>2085.382975343945</c:v>
                </c:pt>
                <c:pt idx="893">
                  <c:v>2089.7693581009885</c:v>
                </c:pt>
                <c:pt idx="894">
                  <c:v>2094.1602982084742</c:v>
                </c:pt>
                <c:pt idx="895">
                  <c:v>2098.5557960537549</c:v>
                </c:pt>
                <c:pt idx="896">
                  <c:v>2102.9558520242144</c:v>
                </c:pt>
                <c:pt idx="897">
                  <c:v>2107.3604665072671</c:v>
                </c:pt>
                <c:pt idx="898">
                  <c:v>2111.769639890359</c:v>
                </c:pt>
                <c:pt idx="899">
                  <c:v>2116.1833725609663</c:v>
                </c:pt>
                <c:pt idx="900">
                  <c:v>2120.6016649065964</c:v>
                </c:pt>
                <c:pt idx="901">
                  <c:v>2125.0245173147878</c:v>
                </c:pt>
                <c:pt idx="902">
                  <c:v>2129.4519301731098</c:v>
                </c:pt>
                <c:pt idx="903">
                  <c:v>2133.8839038691626</c:v>
                </c:pt>
                <c:pt idx="904">
                  <c:v>2138.320438790578</c:v>
                </c:pt>
                <c:pt idx="905">
                  <c:v>2142.7615353250185</c:v>
                </c:pt>
                <c:pt idx="906">
                  <c:v>2147.207193860178</c:v>
                </c:pt>
                <c:pt idx="907">
                  <c:v>2151.657414783781</c:v>
                </c:pt>
                <c:pt idx="908">
                  <c:v>2156.1121984835841</c:v>
                </c:pt>
                <c:pt idx="909">
                  <c:v>2160.571545347374</c:v>
                </c:pt>
                <c:pt idx="910">
                  <c:v>2165.0354557629694</c:v>
                </c:pt>
                <c:pt idx="911">
                  <c:v>2169.5039301182196</c:v>
                </c:pt>
                <c:pt idx="912">
                  <c:v>2173.9769688010056</c:v>
                </c:pt>
                <c:pt idx="913">
                  <c:v>2178.4545721992399</c:v>
                </c:pt>
                <c:pt idx="914">
                  <c:v>2182.9367407008663</c:v>
                </c:pt>
                <c:pt idx="915">
                  <c:v>2187.4234746938591</c:v>
                </c:pt>
                <c:pt idx="916">
                  <c:v>2191.9147745662249</c:v>
                </c:pt>
                <c:pt idx="917">
                  <c:v>2196.4106407060017</c:v>
                </c:pt>
                <c:pt idx="918">
                  <c:v>2200.9110735012582</c:v>
                </c:pt>
                <c:pt idx="919">
                  <c:v>2205.4160484315553</c:v>
                </c:pt>
                <c:pt idx="920">
                  <c:v>2209.9255532708535</c:v>
                </c:pt>
                <c:pt idx="921">
                  <c:v>2214.4395758012151</c:v>
                </c:pt>
                <c:pt idx="922">
                  <c:v>2218.958103812452</c:v>
                </c:pt>
                <c:pt idx="923">
                  <c:v>2223.4811251018446</c:v>
                </c:pt>
                <c:pt idx="924">
                  <c:v>2228.0086274738615</c:v>
                </c:pt>
                <c:pt idx="925">
                  <c:v>2232.5405987398781</c:v>
                </c:pt>
                <c:pt idx="926">
                  <c:v>2237.0770267178946</c:v>
                </c:pt>
                <c:pt idx="927">
                  <c:v>2241.6178992322548</c:v>
                </c:pt>
                <c:pt idx="928">
                  <c:v>2246.1632041133635</c:v>
                </c:pt>
                <c:pt idx="929">
                  <c:v>2250.7129291974043</c:v>
                </c:pt>
                <c:pt idx="930">
                  <c:v>2255.267062326056</c:v>
                </c:pt>
                <c:pt idx="931">
                  <c:v>2259.8255913462108</c:v>
                </c:pt>
                <c:pt idx="932">
                  <c:v>2264.3885041096873</c:v>
                </c:pt>
                <c:pt idx="933">
                  <c:v>2268.9557884729493</c:v>
                </c:pt>
                <c:pt idx="934">
                  <c:v>2273.5274322968176</c:v>
                </c:pt>
                <c:pt idx="935">
                  <c:v>2278.1034234461863</c:v>
                </c:pt>
                <c:pt idx="936">
                  <c:v>2282.6837497897345</c:v>
                </c:pt>
                <c:pt idx="937">
                  <c:v>2287.26839919964</c:v>
                </c:pt>
                <c:pt idx="938">
                  <c:v>2291.8573595512903</c:v>
                </c:pt>
                <c:pt idx="939">
                  <c:v>2296.4506187229931</c:v>
                </c:pt>
                <c:pt idx="940">
                  <c:v>2301.0481612801073</c:v>
                </c:pt>
                <c:pt idx="941">
                  <c:v>2305.6499670026469</c:v>
                </c:pt>
                <c:pt idx="942">
                  <c:v>2310.2560157350827</c:v>
                </c:pt>
                <c:pt idx="943">
                  <c:v>2314.8662873859216</c:v>
                </c:pt>
                <c:pt idx="944">
                  <c:v>2319.4807619272647</c:v>
                </c:pt>
                <c:pt idx="945">
                  <c:v>2324.099419394367</c:v>
                </c:pt>
                <c:pt idx="946">
                  <c:v>2328.7222398852059</c:v>
                </c:pt>
                <c:pt idx="947">
                  <c:v>2333.3492035600516</c:v>
                </c:pt>
                <c:pt idx="948">
                  <c:v>2337.9802906410432</c:v>
                </c:pt>
                <c:pt idx="949">
                  <c:v>2342.6154814117685</c:v>
                </c:pt>
                <c:pt idx="950">
                  <c:v>2347.2547562168502</c:v>
                </c:pt>
                <c:pt idx="951">
                  <c:v>2351.8980954615331</c:v>
                </c:pt>
                <c:pt idx="952">
                  <c:v>2356.5454796112804</c:v>
                </c:pt>
                <c:pt idx="953">
                  <c:v>2361.1968891913689</c:v>
                </c:pt>
                <c:pt idx="954">
                  <c:v>2365.8523047864933</c:v>
                </c:pt>
                <c:pt idx="955">
                  <c:v>2370.5117070403721</c:v>
                </c:pt>
                <c:pt idx="956">
                  <c:v>2375.1750766553573</c:v>
                </c:pt>
                <c:pt idx="957">
                  <c:v>2379.8423943920502</c:v>
                </c:pt>
                <c:pt idx="958">
                  <c:v>2384.5136410689188</c:v>
                </c:pt>
                <c:pt idx="959">
                  <c:v>2389.1887975619215</c:v>
                </c:pt>
                <c:pt idx="960">
                  <c:v>2393.8678448041328</c:v>
                </c:pt>
                <c:pt idx="961">
                  <c:v>2398.5507637853743</c:v>
                </c:pt>
                <c:pt idx="962">
                  <c:v>2403.2375355518479</c:v>
                </c:pt>
                <c:pt idx="963">
                  <c:v>2407.9281412057749</c:v>
                </c:pt>
                <c:pt idx="964">
                  <c:v>2412.6225619050365</c:v>
                </c:pt>
                <c:pt idx="965">
                  <c:v>2417.3207788628197</c:v>
                </c:pt>
                <c:pt idx="966">
                  <c:v>2422.0227733472657</c:v>
                </c:pt>
                <c:pt idx="967">
                  <c:v>2426.7285266811232</c:v>
                </c:pt>
                <c:pt idx="968">
                  <c:v>2431.4380202414027</c:v>
                </c:pt>
                <c:pt idx="969">
                  <c:v>2436.1512354590373</c:v>
                </c:pt>
                <c:pt idx="970">
                  <c:v>2440.8681538185451</c:v>
                </c:pt>
                <c:pt idx="971">
                  <c:v>2445.5887568576954</c:v>
                </c:pt>
                <c:pt idx="972">
                  <c:v>2450.3130261671777</c:v>
                </c:pt>
                <c:pt idx="973">
                  <c:v>2455.0409433902746</c:v>
                </c:pt>
                <c:pt idx="974">
                  <c:v>2459.7724902225382</c:v>
                </c:pt>
                <c:pt idx="975">
                  <c:v>2464.5076484114693</c:v>
                </c:pt>
                <c:pt idx="976">
                  <c:v>2469.246399756199</c:v>
                </c:pt>
                <c:pt idx="977">
                  <c:v>2473.9887261071754</c:v>
                </c:pt>
                <c:pt idx="978">
                  <c:v>2478.7346093658507</c:v>
                </c:pt>
                <c:pt idx="979">
                  <c:v>2483.4840314843741</c:v>
                </c:pt>
                <c:pt idx="980">
                  <c:v>2488.2369744652851</c:v>
                </c:pt>
                <c:pt idx="981">
                  <c:v>2492.993420361212</c:v>
                </c:pt>
                <c:pt idx="982">
                  <c:v>2497.7533512745727</c:v>
                </c:pt>
                <c:pt idx="983">
                  <c:v>2502.5167493572762</c:v>
                </c:pt>
                <c:pt idx="984">
                  <c:v>2507.2835968104305</c:v>
                </c:pt>
                <c:pt idx="985">
                  <c:v>2512.0538758840512</c:v>
                </c:pt>
                <c:pt idx="986">
                  <c:v>2516.8275688767731</c:v>
                </c:pt>
                <c:pt idx="987">
                  <c:v>2521.6046581355645</c:v>
                </c:pt>
                <c:pt idx="988">
                  <c:v>2526.3851260554447</c:v>
                </c:pt>
                <c:pt idx="989">
                  <c:v>2531.1689550792039</c:v>
                </c:pt>
                <c:pt idx="990">
                  <c:v>2535.9561276971253</c:v>
                </c:pt>
                <c:pt idx="991">
                  <c:v>2540.7466264467107</c:v>
                </c:pt>
                <c:pt idx="992">
                  <c:v>2545.5404339124079</c:v>
                </c:pt>
                <c:pt idx="993">
                  <c:v>2550.3375327253416</c:v>
                </c:pt>
                <c:pt idx="994">
                  <c:v>2555.137905563045</c:v>
                </c:pt>
                <c:pt idx="995">
                  <c:v>2559.9415351491962</c:v>
                </c:pt>
                <c:pt idx="996">
                  <c:v>2564.7484042533547</c:v>
                </c:pt>
                <c:pt idx="997">
                  <c:v>2569.5584956907023</c:v>
                </c:pt>
                <c:pt idx="998">
                  <c:v>2574.371792321786</c:v>
                </c:pt>
                <c:pt idx="999">
                  <c:v>2579.1882770522616</c:v>
                </c:pt>
                <c:pt idx="1000">
                  <c:v>2584.0079328326419</c:v>
                </c:pt>
                <c:pt idx="1001">
                  <c:v>2588.8307426580459</c:v>
                </c:pt>
                <c:pt idx="1002">
                  <c:v>2593.6566895679503</c:v>
                </c:pt>
                <c:pt idx="1003">
                  <c:v>2598.4857566459432</c:v>
                </c:pt>
                <c:pt idx="1004">
                  <c:v>2603.3179270194819</c:v>
                </c:pt>
                <c:pt idx="1005">
                  <c:v>2608.1531838596493</c:v>
                </c:pt>
                <c:pt idx="1006">
                  <c:v>2612.9915103809153</c:v>
                </c:pt>
                <c:pt idx="1007">
                  <c:v>2617.8328898409004</c:v>
                </c:pt>
                <c:pt idx="1008">
                  <c:v>2622.6773055401395</c:v>
                </c:pt>
                <c:pt idx="1009">
                  <c:v>2627.5247408218493</c:v>
                </c:pt>
                <c:pt idx="1010">
                  <c:v>2632.3751790716965</c:v>
                </c:pt>
                <c:pt idx="1011">
                  <c:v>2637.22860371757</c:v>
                </c:pt>
                <c:pt idx="1012">
                  <c:v>2642.084998229353</c:v>
                </c:pt>
                <c:pt idx="1013">
                  <c:v>2646.9443461186993</c:v>
                </c:pt>
                <c:pt idx="1014">
                  <c:v>2651.8066309388087</c:v>
                </c:pt>
                <c:pt idx="1015">
                  <c:v>2656.6718362842071</c:v>
                </c:pt>
                <c:pt idx="1016">
                  <c:v>2661.5399457905273</c:v>
                </c:pt>
                <c:pt idx="1017">
                  <c:v>2666.4109431342913</c:v>
                </c:pt>
                <c:pt idx="1018">
                  <c:v>2671.2848120326953</c:v>
                </c:pt>
                <c:pt idx="1019">
                  <c:v>2676.1615362433963</c:v>
                </c:pt>
                <c:pt idx="1020">
                  <c:v>2681.0410995643006</c:v>
                </c:pt>
                <c:pt idx="1021">
                  <c:v>2685.9234858333534</c:v>
                </c:pt>
                <c:pt idx="1022">
                  <c:v>2690.808678928332</c:v>
                </c:pt>
                <c:pt idx="1023">
                  <c:v>2695.6966627666379</c:v>
                </c:pt>
                <c:pt idx="1024">
                  <c:v>2700.5874213050934</c:v>
                </c:pt>
                <c:pt idx="1025">
                  <c:v>2705.4809385397384</c:v>
                </c:pt>
                <c:pt idx="1026">
                  <c:v>2710.3771985056301</c:v>
                </c:pt>
                <c:pt idx="1027">
                  <c:v>2715.276185276643</c:v>
                </c:pt>
                <c:pt idx="1028">
                  <c:v>2720.1778829652708</c:v>
                </c:pt>
                <c:pt idx="1029">
                  <c:v>2725.0822757224319</c:v>
                </c:pt>
                <c:pt idx="1030">
                  <c:v>2729.9893477372734</c:v>
                </c:pt>
                <c:pt idx="1031">
                  <c:v>2734.8990832369791</c:v>
                </c:pt>
                <c:pt idx="1032">
                  <c:v>2739.8114664865784</c:v>
                </c:pt>
                <c:pt idx="1033">
                  <c:v>2744.7264817887567</c:v>
                </c:pt>
                <c:pt idx="1034">
                  <c:v>2749.6441134836668</c:v>
                </c:pt>
                <c:pt idx="1035">
                  <c:v>2754.5643459487437</c:v>
                </c:pt>
                <c:pt idx="1036">
                  <c:v>2759.4871635985178</c:v>
                </c:pt>
                <c:pt idx="1037">
                  <c:v>2764.4125508844331</c:v>
                </c:pt>
                <c:pt idx="1038">
                  <c:v>2769.3404922946647</c:v>
                </c:pt>
                <c:pt idx="1039">
                  <c:v>2774.2709723539388</c:v>
                </c:pt>
                <c:pt idx="1040">
                  <c:v>2779.2039756233521</c:v>
                </c:pt>
                <c:pt idx="1041">
                  <c:v>2784.1394867001964</c:v>
                </c:pt>
                <c:pt idx="1042">
                  <c:v>2789.0774902177809</c:v>
                </c:pt>
                <c:pt idx="1043">
                  <c:v>2794.0179708452583</c:v>
                </c:pt>
                <c:pt idx="1044">
                  <c:v>2798.9609132874511</c:v>
                </c:pt>
                <c:pt idx="1045">
                  <c:v>2803.9063022846799</c:v>
                </c:pt>
                <c:pt idx="1046">
                  <c:v>2808.8541226125931</c:v>
                </c:pt>
                <c:pt idx="1047">
                  <c:v>2813.8043590819966</c:v>
                </c:pt>
                <c:pt idx="1048">
                  <c:v>2818.7569965386874</c:v>
                </c:pt>
                <c:pt idx="1049">
                  <c:v>2823.7120198632856</c:v>
                </c:pt>
                <c:pt idx="1050">
                  <c:v>2828.6694139710703</c:v>
                </c:pt>
                <c:pt idx="1051">
                  <c:v>2833.6291638118155</c:v>
                </c:pt>
                <c:pt idx="1052">
                  <c:v>2838.5912543696263</c:v>
                </c:pt>
                <c:pt idx="1053">
                  <c:v>2843.5556706627785</c:v>
                </c:pt>
                <c:pt idx="1054">
                  <c:v>2848.5223977435589</c:v>
                </c:pt>
                <c:pt idx="1055">
                  <c:v>2853.4914206981052</c:v>
                </c:pt>
                <c:pt idx="1056">
                  <c:v>2858.4627246462487</c:v>
                </c:pt>
                <c:pt idx="1057">
                  <c:v>2863.4362947413579</c:v>
                </c:pt>
                <c:pt idx="1058">
                  <c:v>2868.4121161701833</c:v>
                </c:pt>
                <c:pt idx="1059">
                  <c:v>2873.3901741527029</c:v>
                </c:pt>
                <c:pt idx="1060">
                  <c:v>2878.3704539419705</c:v>
                </c:pt>
                <c:pt idx="1061">
                  <c:v>2883.3529408239615</c:v>
                </c:pt>
                <c:pt idx="1062">
                  <c:v>2888.3376201174242</c:v>
                </c:pt>
                <c:pt idx="1063">
                  <c:v>2893.3244771737304</c:v>
                </c:pt>
                <c:pt idx="1064">
                  <c:v>2898.3134973767251</c:v>
                </c:pt>
                <c:pt idx="1065">
                  <c:v>2903.3046661425815</c:v>
                </c:pt>
                <c:pt idx="1066">
                  <c:v>2908.2979689196532</c:v>
                </c:pt>
                <c:pt idx="1067">
                  <c:v>2913.2933911883292</c:v>
                </c:pt>
                <c:pt idx="1068">
                  <c:v>2918.2909184608911</c:v>
                </c:pt>
                <c:pt idx="1069">
                  <c:v>2923.290536281369</c:v>
                </c:pt>
                <c:pt idx="1070">
                  <c:v>2928.2922302253992</c:v>
                </c:pt>
                <c:pt idx="1071">
                  <c:v>2933.2959859000848</c:v>
                </c:pt>
                <c:pt idx="1072">
                  <c:v>2938.3017889438538</c:v>
                </c:pt>
                <c:pt idx="1073">
                  <c:v>2943.3096250263225</c:v>
                </c:pt>
                <c:pt idx="1074">
                  <c:v>2948.3194798481554</c:v>
                </c:pt>
                <c:pt idx="1075">
                  <c:v>2953.3313391409297</c:v>
                </c:pt>
                <c:pt idx="1076">
                  <c:v>2958.3451886669995</c:v>
                </c:pt>
                <c:pt idx="1077">
                  <c:v>2963.3610142193597</c:v>
                </c:pt>
                <c:pt idx="1078">
                  <c:v>2968.3788016215126</c:v>
                </c:pt>
                <c:pt idx="1079">
                  <c:v>2973.3985367273353</c:v>
                </c:pt>
                <c:pt idx="1080">
                  <c:v>2978.4202054209472</c:v>
                </c:pt>
                <c:pt idx="1081">
                  <c:v>2983.4437936165791</c:v>
                </c:pt>
                <c:pt idx="1082">
                  <c:v>2988.4692872584419</c:v>
                </c:pt>
                <c:pt idx="1083">
                  <c:v>2993.4966723205985</c:v>
                </c:pt>
                <c:pt idx="1084">
                  <c:v>2998.5259348068348</c:v>
                </c:pt>
                <c:pt idx="1085">
                  <c:v>3003.5570607505319</c:v>
                </c:pt>
                <c:pt idx="1086">
                  <c:v>3008.5900362145399</c:v>
                </c:pt>
                <c:pt idx="1087">
                  <c:v>3013.6248472910511</c:v>
                </c:pt>
                <c:pt idx="1088">
                  <c:v>3018.6614801014762</c:v>
                </c:pt>
                <c:pt idx="1089">
                  <c:v>3023.699920796319</c:v>
                </c:pt>
                <c:pt idx="1090">
                  <c:v>3028.7401555550541</c:v>
                </c:pt>
                <c:pt idx="1091">
                  <c:v>3033.7821705860038</c:v>
                </c:pt>
                <c:pt idx="1092">
                  <c:v>3038.8259521262157</c:v>
                </c:pt>
                <c:pt idx="1093">
                  <c:v>3043.8714864413437</c:v>
                </c:pt>
                <c:pt idx="1094">
                  <c:v>3048.9187598255262</c:v>
                </c:pt>
                <c:pt idx="1095">
                  <c:v>3053.9677586012672</c:v>
                </c:pt>
                <c:pt idx="1096">
                  <c:v>3059.0184691193176</c:v>
                </c:pt>
                <c:pt idx="1097">
                  <c:v>3064.0708777585583</c:v>
                </c:pt>
                <c:pt idx="1098">
                  <c:v>3069.1249709258818</c:v>
                </c:pt>
                <c:pt idx="1099">
                  <c:v>3074.1807350560771</c:v>
                </c:pt>
                <c:pt idx="1100">
                  <c:v>3079.2381566117133</c:v>
                </c:pt>
                <c:pt idx="1101">
                  <c:v>3084.2972220830256</c:v>
                </c:pt>
                <c:pt idx="1102">
                  <c:v>3089.3579179877997</c:v>
                </c:pt>
                <c:pt idx="1103">
                  <c:v>3094.4202308712602</c:v>
                </c:pt>
                <c:pt idx="1104">
                  <c:v>3099.4841473059564</c:v>
                </c:pt>
                <c:pt idx="1105">
                  <c:v>3104.5496538916514</c:v>
                </c:pt>
                <c:pt idx="1106">
                  <c:v>3109.61673725521</c:v>
                </c:pt>
                <c:pt idx="1107">
                  <c:v>3114.6853840504878</c:v>
                </c:pt>
                <c:pt idx="1108">
                  <c:v>3119.7555809582218</c:v>
                </c:pt>
                <c:pt idx="1109">
                  <c:v>3124.8273146859206</c:v>
                </c:pt>
                <c:pt idx="1110">
                  <c:v>3129.9005719677557</c:v>
                </c:pt>
                <c:pt idx="1111">
                  <c:v>3134.9753395644539</c:v>
                </c:pt>
                <c:pt idx="1112">
                  <c:v>3140.0516042631889</c:v>
                </c:pt>
                <c:pt idx="1113">
                  <c:v>3145.129352877475</c:v>
                </c:pt>
                <c:pt idx="1114">
                  <c:v>3150.2085722470606</c:v>
                </c:pt>
                <c:pt idx="1115">
                  <c:v>3155.2892492378219</c:v>
                </c:pt>
                <c:pt idx="1116">
                  <c:v>3160.3713707416591</c:v>
                </c:pt>
                <c:pt idx="1117">
                  <c:v>3165.454923676391</c:v>
                </c:pt>
                <c:pt idx="1118">
                  <c:v>3170.5398949856508</c:v>
                </c:pt>
                <c:pt idx="1119">
                  <c:v>3175.6262716387823</c:v>
                </c:pt>
                <c:pt idx="1120">
                  <c:v>3180.714040630739</c:v>
                </c:pt>
                <c:pt idx="1121">
                  <c:v>3185.803188981979</c:v>
                </c:pt>
                <c:pt idx="1122">
                  <c:v>3190.8937037383648</c:v>
                </c:pt>
                <c:pt idx="1123">
                  <c:v>3195.9855719710617</c:v>
                </c:pt>
                <c:pt idx="1124">
                  <c:v>3201.0787807764364</c:v>
                </c:pt>
                <c:pt idx="1125">
                  <c:v>3206.1733172759573</c:v>
                </c:pt>
                <c:pt idx="1126">
                  <c:v>3211.2691686160938</c:v>
                </c:pt>
                <c:pt idx="1127">
                  <c:v>3216.3663219682171</c:v>
                </c:pt>
                <c:pt idx="1128">
                  <c:v>3221.4647645285017</c:v>
                </c:pt>
                <c:pt idx="1129">
                  <c:v>3226.5644835178268</c:v>
                </c:pt>
                <c:pt idx="1130">
                  <c:v>3231.6654661816769</c:v>
                </c:pt>
                <c:pt idx="1131">
                  <c:v>3236.7676997900458</c:v>
                </c:pt>
                <c:pt idx="1132">
                  <c:v>3241.8711716373377</c:v>
                </c:pt>
                <c:pt idx="1133">
                  <c:v>3246.9758690422718</c:v>
                </c:pt>
                <c:pt idx="1134">
                  <c:v>3252.0817793477845</c:v>
                </c:pt>
                <c:pt idx="1135">
                  <c:v>3257.1888899209339</c:v>
                </c:pt>
                <c:pt idx="1136">
                  <c:v>3262.2971881528033</c:v>
                </c:pt>
                <c:pt idx="1137">
                  <c:v>3267.4066614584067</c:v>
                </c:pt>
                <c:pt idx="1138">
                  <c:v>3272.5172972765922</c:v>
                </c:pt>
                <c:pt idx="1139">
                  <c:v>3277.629083069949</c:v>
                </c:pt>
                <c:pt idx="1140">
                  <c:v>3282.7420063247109</c:v>
                </c:pt>
                <c:pt idx="1141">
                  <c:v>3287.856054550663</c:v>
                </c:pt>
                <c:pt idx="1142">
                  <c:v>3292.9712152810475</c:v>
                </c:pt>
                <c:pt idx="1143">
                  <c:v>3298.0874760724701</c:v>
                </c:pt>
                <c:pt idx="1144">
                  <c:v>3303.2048245048054</c:v>
                </c:pt>
                <c:pt idx="1145">
                  <c:v>3308.3232481811056</c:v>
                </c:pt>
                <c:pt idx="1146">
                  <c:v>3313.4427347275046</c:v>
                </c:pt>
                <c:pt idx="1147">
                  <c:v>3318.5632717931271</c:v>
                </c:pt>
                <c:pt idx="1148">
                  <c:v>3323.6848470499954</c:v>
                </c:pt>
                <c:pt idx="1149">
                  <c:v>3328.8074481929352</c:v>
                </c:pt>
                <c:pt idx="1150">
                  <c:v>3333.9310629394849</c:v>
                </c:pt>
                <c:pt idx="1151">
                  <c:v>3339.0556790298015</c:v>
                </c:pt>
                <c:pt idx="1152">
                  <c:v>3344.1812842265695</c:v>
                </c:pt>
                <c:pt idx="1153">
                  <c:v>3349.3078663149067</c:v>
                </c:pt>
                <c:pt idx="1154">
                  <c:v>3354.4354131022737</c:v>
                </c:pt>
                <c:pt idx="1155">
                  <c:v>3359.5639124183804</c:v>
                </c:pt>
                <c:pt idx="1156">
                  <c:v>3364.6933521150927</c:v>
                </c:pt>
                <c:pt idx="1157">
                  <c:v>3369.8237200663416</c:v>
                </c:pt>
                <c:pt idx="1158">
                  <c:v>3374.95500416803</c:v>
                </c:pt>
                <c:pt idx="1159">
                  <c:v>3380.0871923379382</c:v>
                </c:pt>
                <c:pt idx="1160">
                  <c:v>3385.2202725156335</c:v>
                </c:pt>
                <c:pt idx="1161">
                  <c:v>3390.3542326623756</c:v>
                </c:pt>
                <c:pt idx="1162">
                  <c:v>3395.4890607610228</c:v>
                </c:pt>
                <c:pt idx="1163">
                  <c:v>3400.6247448159388</c:v>
                </c:pt>
                <c:pt idx="1164">
                  <c:v>3405.7612728528984</c:v>
                </c:pt>
                <c:pt idx="1165">
                  <c:v>3410.8986329189934</c:v>
                </c:pt>
                <c:pt idx="1166">
                  <c:v>3416.0368130825373</c:v>
                </c:pt>
                <c:pt idx="1167">
                  <c:v>3421.1758014329694</c:v>
                </c:pt>
                <c:pt idx="1168">
                  <c:v>3426.3155860807606</c:v>
                </c:pt>
                <c:pt idx="1169">
                  <c:v>3431.4561551573147</c:v>
                </c:pt>
                <c:pt idx="1170">
                  <c:v>3436.5974968148726</c:v>
                </c:pt>
                <c:pt idx="1171">
                  <c:v>3441.7395992264137</c:v>
                </c:pt>
                <c:pt idx="1172">
                  <c:v>3446.8824505855582</c:v>
                </c:pt>
                <c:pt idx="1173">
                  <c:v>3452.0260391064662</c:v>
                </c:pt>
                <c:pt idx="1174">
                  <c:v>3457.1703530237378</c:v>
                </c:pt>
                <c:pt idx="1175">
                  <c:v>3462.3153805923112</c:v>
                </c:pt>
                <c:pt idx="1176">
                  <c:v>3467.4611100873608</c:v>
                </c:pt>
                <c:pt idx="1177">
                  <c:v>3472.6075298041919</c:v>
                </c:pt>
                <c:pt idx="1178">
                  <c:v>3477.7546280581364</c:v>
                </c:pt>
                <c:pt idx="1179">
                  <c:v>3482.9023931844454</c:v>
                </c:pt>
                <c:pt idx="1180">
                  <c:v>3488.050813538181</c:v>
                </c:pt>
                <c:pt idx="1181">
                  <c:v>3493.1998774941067</c:v>
                </c:pt>
                <c:pt idx="1182">
                  <c:v>3498.3495734465737</c:v>
                </c:pt>
                <c:pt idx="1183">
                  <c:v>3503.4998898094082</c:v>
                </c:pt>
                <c:pt idx="1184">
                  <c:v>3508.6508150157952</c:v>
                </c:pt>
                <c:pt idx="1185">
                  <c:v>3513.8023375181583</c:v>
                </c:pt>
                <c:pt idx="1186">
                  <c:v>3518.9544457880402</c:v>
                </c:pt>
                <c:pt idx="1187">
                  <c:v>3524.1071283159763</c:v>
                </c:pt>
                <c:pt idx="1188">
                  <c:v>3529.2603736113688</c:v>
                </c:pt>
                <c:pt idx="1189">
                  <c:v>3534.4141702023549</c:v>
                </c:pt>
                <c:pt idx="1190">
                  <c:v>3539.5685066356732</c:v>
                </c:pt>
                <c:pt idx="1191">
                  <c:v>3544.7233714765243</c:v>
                </c:pt>
                <c:pt idx="1192">
                  <c:v>3549.8787533084278</c:v>
                </c:pt>
                <c:pt idx="1193">
                  <c:v>3555.0346407330749</c:v>
                </c:pt>
                <c:pt idx="1194">
                  <c:v>3560.1910223701743</c:v>
                </c:pt>
                <c:pt idx="1195">
                  <c:v>3565.3478868572947</c:v>
                </c:pt>
                <c:pt idx="1196">
                  <c:v>3570.5052228496979</c:v>
                </c:pt>
                <c:pt idx="1197">
                  <c:v>3575.6630190201677</c:v>
                </c:pt>
                <c:pt idx="1198">
                  <c:v>3580.821264058829</c:v>
                </c:pt>
                <c:pt idx="1199">
                  <c:v>3585.9799466729596</c:v>
                </c:pt>
                <c:pt idx="1200">
                  <c:v>3591.139055586792</c:v>
                </c:pt>
                <c:pt idx="1201">
                  <c:v>3596.298579541306</c:v>
                </c:pt>
                <c:pt idx="1202">
                  <c:v>3601.4585072940085</c:v>
                </c:pt>
                <c:pt idx="1203">
                  <c:v>3606.6188276186999</c:v>
                </c:pt>
                <c:pt idx="1204">
                  <c:v>3611.7795293052286</c:v>
                </c:pt>
                <c:pt idx="1205">
                  <c:v>3616.9406011592278</c:v>
                </c:pt>
                <c:pt idx="1206">
                  <c:v>3622.1020320018342</c:v>
                </c:pt>
                <c:pt idx="1207">
                  <c:v>3627.263810669388</c:v>
                </c:pt>
                <c:pt idx="1208">
                  <c:v>3632.4259260131089</c:v>
                </c:pt>
                <c:pt idx="1209">
                  <c:v>3637.5883668987476</c:v>
                </c:pt>
                <c:pt idx="1210">
                  <c:v>3642.7511222062067</c:v>
                </c:pt>
                <c:pt idx="1211">
                  <c:v>3647.9141808291301</c:v>
                </c:pt>
                <c:pt idx="1212">
                  <c:v>3653.0775316744534</c:v>
                </c:pt>
                <c:pt idx="1213">
                  <c:v>3658.2411636619104</c:v>
                </c:pt>
                <c:pt idx="1214">
                  <c:v>3663.4050657234893</c:v>
                </c:pt>
                <c:pt idx="1215">
                  <c:v>3668.5692268028306</c:v>
                </c:pt>
                <c:pt idx="1216">
                  <c:v>3673.7336358545554</c:v>
                </c:pt>
                <c:pt idx="1217">
                  <c:v>3678.8982818435129</c:v>
                </c:pt>
                <c:pt idx="1218">
                  <c:v>3684.0631537439331</c:v>
                </c:pt>
                <c:pt idx="1219">
                  <c:v>3689.2282405384649</c:v>
                </c:pt>
                <c:pt idx="1220">
                  <c:v>3694.3935312170756</c:v>
                </c:pt>
                <c:pt idx="1221">
                  <c:v>3699.5590147757848</c:v>
                </c:pt>
                <c:pt idx="1222">
                  <c:v>3704.724680215194</c:v>
                </c:pt>
                <c:pt idx="1223">
                  <c:v>3709.89051653876</c:v>
                </c:pt>
                <c:pt idx="1224">
                  <c:v>3715.0565127507543</c:v>
                </c:pt>
                <c:pt idx="1225">
                  <c:v>3720.2226578538121</c:v>
                </c:pt>
                <c:pt idx="1226">
                  <c:v>3725.3889408459609</c:v>
                </c:pt>
                <c:pt idx="1227">
                  <c:v>3730.5553507169566</c:v>
                </c:pt>
                <c:pt idx="1228">
                  <c:v>3735.7218764436911</c:v>
                </c:pt>
                <c:pt idx="1229">
                  <c:v>3740.8885069843213</c:v>
                </c:pt>
                <c:pt idx="1230">
                  <c:v>3746.0552312705777</c:v>
                </c:pt>
                <c:pt idx="1231">
                  <c:v>3751.2220381974039</c:v>
                </c:pt>
                <c:pt idx="1232">
                  <c:v>3756.3889166084923</c:v>
                </c:pt>
                <c:pt idx="1233">
                  <c:v>3761.5558552751668</c:v>
                </c:pt>
                <c:pt idx="1234">
                  <c:v>3766.7228428636686</c:v>
                </c:pt>
                <c:pt idx="1235">
                  <c:v>3771.8898678801397</c:v>
                </c:pt>
                <c:pt idx="1236">
                  <c:v>3777.056918566027</c:v>
                </c:pt>
                <c:pt idx="1237">
                  <c:v>3782.223982653401</c:v>
                </c:pt>
                <c:pt idx="1238">
                  <c:v>3787.3910464566334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06736"/>
        <c:axId val="522506344"/>
      </c:scatterChart>
      <c:valAx>
        <c:axId val="52250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06344"/>
        <c:crosses val="autoZero"/>
        <c:crossBetween val="midCat"/>
      </c:valAx>
      <c:valAx>
        <c:axId val="5225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50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Velocity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Thrust!$G$8:$G$9</c:f>
              <c:strCache>
                <c:ptCount val="2"/>
                <c:pt idx="0">
                  <c:v>v</c:v>
                </c:pt>
                <c:pt idx="1">
                  <c:v>m/s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Thrust!$G$10:$G$1254</c:f>
              <c:numCache>
                <c:formatCode>General</c:formatCode>
                <c:ptCount val="1245"/>
                <c:pt idx="0">
                  <c:v>0</c:v>
                </c:pt>
                <c:pt idx="1">
                  <c:v>0.71751158121809322</c:v>
                </c:pt>
                <c:pt idx="2">
                  <c:v>1.4332694912588322</c:v>
                </c:pt>
                <c:pt idx="3">
                  <c:v>2.1472869105632046</c:v>
                </c:pt>
                <c:pt idx="4">
                  <c:v>2.8601638710746107</c:v>
                </c:pt>
                <c:pt idx="5">
                  <c:v>3.5719029035550718</c:v>
                </c:pt>
                <c:pt idx="6">
                  <c:v>4.2823346607697141</c:v>
                </c:pt>
                <c:pt idx="7">
                  <c:v>4.9914664232481254</c:v>
                </c:pt>
                <c:pt idx="8">
                  <c:v>5.6993552944302737</c:v>
                </c:pt>
                <c:pt idx="9">
                  <c:v>6.4060064945090671</c:v>
                </c:pt>
                <c:pt idx="10">
                  <c:v>7.1114108298222973</c:v>
                </c:pt>
                <c:pt idx="11">
                  <c:v>7.8155741525540234</c:v>
                </c:pt>
                <c:pt idx="12">
                  <c:v>8.5185063759896149</c:v>
                </c:pt>
                <c:pt idx="13">
                  <c:v>9.2202130074192858</c:v>
                </c:pt>
                <c:pt idx="14">
                  <c:v>9.9206983441125303</c:v>
                </c:pt>
                <c:pt idx="15">
                  <c:v>10.619967889349446</c:v>
                </c:pt>
                <c:pt idx="16">
                  <c:v>11.318027430552384</c:v>
                </c:pt>
                <c:pt idx="17">
                  <c:v>12.014882355835288</c:v>
                </c:pt>
                <c:pt idx="18">
                  <c:v>12.710537918646283</c:v>
                </c:pt>
                <c:pt idx="19">
                  <c:v>13.404999430423617</c:v>
                </c:pt>
                <c:pt idx="20">
                  <c:v>14.098272185955569</c:v>
                </c:pt>
                <c:pt idx="21">
                  <c:v>14.790361410210986</c:v>
                </c:pt>
                <c:pt idx="22">
                  <c:v>15.481272279960587</c:v>
                </c:pt>
                <c:pt idx="23">
                  <c:v>16.171009939056091</c:v>
                </c:pt>
                <c:pt idx="24">
                  <c:v>16.859579492927146</c:v>
                </c:pt>
                <c:pt idx="25">
                  <c:v>17.546986004922307</c:v>
                </c:pt>
                <c:pt idx="26">
                  <c:v>18.233234498373577</c:v>
                </c:pt>
                <c:pt idx="27">
                  <c:v>18.91832995812123</c:v>
                </c:pt>
                <c:pt idx="28">
                  <c:v>19.602277330465032</c:v>
                </c:pt>
                <c:pt idx="29">
                  <c:v>20.285081523263109</c:v>
                </c:pt>
                <c:pt idx="30">
                  <c:v>20.966747406451884</c:v>
                </c:pt>
                <c:pt idx="31">
                  <c:v>21.647279812517674</c:v>
                </c:pt>
                <c:pt idx="32">
                  <c:v>22.326683536848268</c:v>
                </c:pt>
                <c:pt idx="33">
                  <c:v>23.004963338091788</c:v>
                </c:pt>
                <c:pt idx="34">
                  <c:v>23.682123938541494</c:v>
                </c:pt>
                <c:pt idx="35">
                  <c:v>24.358170024512471</c:v>
                </c:pt>
                <c:pt idx="36">
                  <c:v>25.033106246705422</c:v>
                </c:pt>
                <c:pt idx="37">
                  <c:v>25.706937220566765</c:v>
                </c:pt>
                <c:pt idx="38">
                  <c:v>26.379667526646358</c:v>
                </c:pt>
                <c:pt idx="39">
                  <c:v>27.051301710950479</c:v>
                </c:pt>
                <c:pt idx="40">
                  <c:v>27.721844285289819</c:v>
                </c:pt>
                <c:pt idx="41">
                  <c:v>28.391299727623199</c:v>
                </c:pt>
                <c:pt idx="42">
                  <c:v>29.059672482397136</c:v>
                </c:pt>
                <c:pt idx="43">
                  <c:v>29.726966960881182</c:v>
                </c:pt>
                <c:pt idx="44">
                  <c:v>30.393187541499046</c:v>
                </c:pt>
                <c:pt idx="45">
                  <c:v>31.058338570155637</c:v>
                </c:pt>
                <c:pt idx="46">
                  <c:v>31.722424360560058</c:v>
                </c:pt>
                <c:pt idx="47">
                  <c:v>32.385449194544627</c:v>
                </c:pt>
                <c:pt idx="48">
                  <c:v>33.047417322379978</c:v>
                </c:pt>
                <c:pt idx="49">
                  <c:v>33.708332963086271</c:v>
                </c:pt>
                <c:pt idx="50">
                  <c:v>34.368200304740618</c:v>
                </c:pt>
                <c:pt idx="51">
                  <c:v>35.027023504780743</c:v>
                </c:pt>
                <c:pt idx="52">
                  <c:v>35.684806690304939</c:v>
                </c:pt>
                <c:pt idx="53">
                  <c:v>36.341553958368372</c:v>
                </c:pt>
                <c:pt idx="54">
                  <c:v>36.99726937627581</c:v>
                </c:pt>
                <c:pt idx="55">
                  <c:v>37.651956981870775</c:v>
                </c:pt>
                <c:pt idx="56">
                  <c:v>38.305620783821233</c:v>
                </c:pt>
                <c:pt idx="57">
                  <c:v>38.958264761901816</c:v>
                </c:pt>
                <c:pt idx="58">
                  <c:v>39.609892867272677</c:v>
                </c:pt>
                <c:pt idx="59">
                  <c:v>40.260509022754974</c:v>
                </c:pt>
                <c:pt idx="60">
                  <c:v>40.91011712310307</c:v>
                </c:pt>
                <c:pt idx="61">
                  <c:v>41.558721035273472</c:v>
                </c:pt>
                <c:pt idx="62">
                  <c:v>42.206324598690571</c:v>
                </c:pt>
                <c:pt idx="63">
                  <c:v>42.852931625509221</c:v>
                </c:pt>
                <c:pt idx="64">
                  <c:v>43.498545900874205</c:v>
                </c:pt>
                <c:pt idx="65">
                  <c:v>44.143171183176619</c:v>
                </c:pt>
                <c:pt idx="66">
                  <c:v>44.786811204307234</c:v>
                </c:pt>
                <c:pt idx="67">
                  <c:v>45.429469669906872</c:v>
                </c:pt>
                <c:pt idx="68">
                  <c:v>46.071150259613844</c:v>
                </c:pt>
                <c:pt idx="69">
                  <c:v>46.711856627308464</c:v>
                </c:pt>
                <c:pt idx="70">
                  <c:v>47.351592401354715</c:v>
                </c:pt>
                <c:pt idx="71">
                  <c:v>47.990361184839095</c:v>
                </c:pt>
                <c:pt idx="72">
                  <c:v>48.628166555806672</c:v>
                </c:pt>
                <c:pt idx="73">
                  <c:v>49.265012067494375</c:v>
                </c:pt>
                <c:pt idx="74">
                  <c:v>49.900901248561624</c:v>
                </c:pt>
                <c:pt idx="75">
                  <c:v>50.535837603318235</c:v>
                </c:pt>
                <c:pt idx="76">
                  <c:v>51.169824611949728</c:v>
                </c:pt>
                <c:pt idx="77">
                  <c:v>51.802865730740031</c:v>
                </c:pt>
                <c:pt idx="78">
                  <c:v>52.43496439229159</c:v>
                </c:pt>
                <c:pt idx="79">
                  <c:v>53.066124005743013</c:v>
                </c:pt>
                <c:pt idx="80">
                  <c:v>53.696347956984155</c:v>
                </c:pt>
                <c:pt idx="81">
                  <c:v>54.325639608868784</c:v>
                </c:pt>
                <c:pt idx="82">
                  <c:v>54.954002301424822</c:v>
                </c:pt>
                <c:pt idx="83">
                  <c:v>55.581439352062169</c:v>
                </c:pt>
                <c:pt idx="84">
                  <c:v>56.207954055778181</c:v>
                </c:pt>
                <c:pt idx="85">
                  <c:v>56.833549685360829</c:v>
                </c:pt>
                <c:pt idx="86">
                  <c:v>57.458229491589535</c:v>
                </c:pt>
                <c:pt idx="87">
                  <c:v>58.081996703433759</c:v>
                </c:pt>
                <c:pt idx="88">
                  <c:v>58.704854528249356</c:v>
                </c:pt>
                <c:pt idx="89">
                  <c:v>59.326806151972718</c:v>
                </c:pt>
                <c:pt idx="90">
                  <c:v>59.947854739312724</c:v>
                </c:pt>
                <c:pt idx="91">
                  <c:v>60.568003433940568</c:v>
                </c:pt>
                <c:pt idx="92">
                  <c:v>61.187255358677461</c:v>
                </c:pt>
                <c:pt idx="93">
                  <c:v>61.80561361568023</c:v>
                </c:pt>
                <c:pt idx="94">
                  <c:v>62.423081286624864</c:v>
                </c:pt>
                <c:pt idx="95">
                  <c:v>63.039661432888018</c:v>
                </c:pt>
                <c:pt idx="96">
                  <c:v>63.655357095726522</c:v>
                </c:pt>
                <c:pt idx="97">
                  <c:v>64.27017129645489</c:v>
                </c:pt>
                <c:pt idx="98">
                  <c:v>64.884107036620861</c:v>
                </c:pt>
                <c:pt idx="99">
                  <c:v>65.497167298179065</c:v>
                </c:pt>
                <c:pt idx="100">
                  <c:v>66.109355043662717</c:v>
                </c:pt>
                <c:pt idx="101">
                  <c:v>66.720673216353447</c:v>
                </c:pt>
                <c:pt idx="102">
                  <c:v>67.331124740449326</c:v>
                </c:pt>
                <c:pt idx="103">
                  <c:v>67.940712521230978</c:v>
                </c:pt>
                <c:pt idx="104">
                  <c:v>68.549439445225929</c:v>
                </c:pt>
                <c:pt idx="105">
                  <c:v>69.157308380371191</c:v>
                </c:pt>
                <c:pt idx="106">
                  <c:v>69.764322176174034</c:v>
                </c:pt>
                <c:pt idx="107">
                  <c:v>70.370483663871042</c:v>
                </c:pt>
                <c:pt idx="108">
                  <c:v>70.975795656585461</c:v>
                </c:pt>
                <c:pt idx="109">
                  <c:v>71.580260949482863</c:v>
                </c:pt>
                <c:pt idx="110">
                  <c:v>72.183882319925075</c:v>
                </c:pt>
                <c:pt idx="111">
                  <c:v>72.786662527622539</c:v>
                </c:pt>
                <c:pt idx="112">
                  <c:v>73.38860431478497</c:v>
                </c:pt>
                <c:pt idx="113">
                  <c:v>73.989710406270461</c:v>
                </c:pt>
                <c:pt idx="114">
                  <c:v>74.58998350973296</c:v>
                </c:pt>
                <c:pt idx="115">
                  <c:v>75.189426315768202</c:v>
                </c:pt>
                <c:pt idx="116">
                  <c:v>75.78804149805805</c:v>
                </c:pt>
                <c:pt idx="117">
                  <c:v>76.385831713513397</c:v>
                </c:pt>
                <c:pt idx="118">
                  <c:v>76.98279960241544</c:v>
                </c:pt>
                <c:pt idx="119">
                  <c:v>77.578947788555553</c:v>
                </c:pt>
                <c:pt idx="120">
                  <c:v>78.174278879373631</c:v>
                </c:pt>
                <c:pt idx="121">
                  <c:v>78.768795466095028</c:v>
                </c:pt>
                <c:pt idx="122">
                  <c:v>79.362500123866042</c:v>
                </c:pt>
                <c:pt idx="123">
                  <c:v>79.955395411887935</c:v>
                </c:pt>
                <c:pt idx="124">
                  <c:v>80.547483873549623</c:v>
                </c:pt>
                <c:pt idx="125">
                  <c:v>81.138768036558957</c:v>
                </c:pt>
                <c:pt idx="126">
                  <c:v>81.729250413072606</c:v>
                </c:pt>
                <c:pt idx="127">
                  <c:v>82.318933499824666</c:v>
                </c:pt>
                <c:pt idx="128">
                  <c:v>82.907819778253867</c:v>
                </c:pt>
                <c:pt idx="129">
                  <c:v>83.495911714629457</c:v>
                </c:pt>
                <c:pt idx="130">
                  <c:v>84.083211760175871</c:v>
                </c:pt>
                <c:pt idx="131">
                  <c:v>84.669722351196029</c:v>
                </c:pt>
                <c:pt idx="132">
                  <c:v>85.255445909193426</c:v>
                </c:pt>
                <c:pt idx="133">
                  <c:v>85.840384840992925</c:v>
                </c:pt>
                <c:pt idx="134">
                  <c:v>86.424541538860353</c:v>
                </c:pt>
                <c:pt idx="135">
                  <c:v>87.007918380620836</c:v>
                </c:pt>
                <c:pt idx="136">
                  <c:v>87.590517729775954</c:v>
                </c:pt>
                <c:pt idx="137">
                  <c:v>88.172341935619713</c:v>
                </c:pt>
                <c:pt idx="138">
                  <c:v>88.753393333353301</c:v>
                </c:pt>
                <c:pt idx="139">
                  <c:v>89.333674244198718</c:v>
                </c:pt>
                <c:pt idx="140">
                  <c:v>89.913186975511252</c:v>
                </c:pt>
                <c:pt idx="141">
                  <c:v>90.491933820890793</c:v>
                </c:pt>
                <c:pt idx="142">
                  <c:v>91.069917060292056</c:v>
                </c:pt>
                <c:pt idx="143">
                  <c:v>91.64713896013366</c:v>
                </c:pt>
                <c:pt idx="144">
                  <c:v>92.223601773406159</c:v>
                </c:pt>
                <c:pt idx="145">
                  <c:v>92.799307739778968</c:v>
                </c:pt>
                <c:pt idx="146">
                  <c:v>93.3742590857062</c:v>
                </c:pt>
                <c:pt idx="147">
                  <c:v>93.94845802453149</c:v>
                </c:pt>
                <c:pt idx="148">
                  <c:v>94.521906756591733</c:v>
                </c:pt>
                <c:pt idx="149">
                  <c:v>95.094607469319826</c:v>
                </c:pt>
                <c:pt idx="150">
                  <c:v>95.666562337346363</c:v>
                </c:pt>
                <c:pt idx="151">
                  <c:v>96.237773522600349</c:v>
                </c:pt>
                <c:pt idx="152">
                  <c:v>96.808243174408901</c:v>
                </c:pt>
                <c:pt idx="153">
                  <c:v>97.37797342959594</c:v>
                </c:pt>
                <c:pt idx="154">
                  <c:v>97.946966412580011</c:v>
                </c:pt>
                <c:pt idx="155">
                  <c:v>98.515224235471024</c:v>
                </c:pt>
                <c:pt idx="156">
                  <c:v>99.082748998166096</c:v>
                </c:pt>
                <c:pt idx="157">
                  <c:v>99.649542788444478</c:v>
                </c:pt>
                <c:pt idx="158">
                  <c:v>100.21560768206155</c:v>
                </c:pt>
                <c:pt idx="159">
                  <c:v>100.78094574284181</c:v>
                </c:pt>
                <c:pt idx="160">
                  <c:v>101.34555902277111</c:v>
                </c:pt>
                <c:pt idx="161">
                  <c:v>101.90944956208791</c:v>
                </c:pt>
                <c:pt idx="162">
                  <c:v>102.47261938937362</c:v>
                </c:pt>
                <c:pt idx="163">
                  <c:v>103.0350705216421</c:v>
                </c:pt>
                <c:pt idx="164">
                  <c:v>103.59680496442836</c:v>
                </c:pt>
                <c:pt idx="165">
                  <c:v>104.1578247118763</c:v>
                </c:pt>
                <c:pt idx="166">
                  <c:v>104.71813174682566</c:v>
                </c:pt>
                <c:pt idx="167">
                  <c:v>105.27772804089814</c:v>
                </c:pt>
                <c:pt idx="168">
                  <c:v>105.83661555458268</c:v>
                </c:pt>
                <c:pt idx="169">
                  <c:v>106.39479623731992</c:v>
                </c:pt>
                <c:pt idx="170">
                  <c:v>106.95227202758588</c:v>
                </c:pt>
                <c:pt idx="171">
                  <c:v>107.5090448529748</c:v>
                </c:pt>
                <c:pt idx="172">
                  <c:v>108.06511663028124</c:v>
                </c:pt>
                <c:pt idx="173">
                  <c:v>108.62048926558137</c:v>
                </c:pt>
                <c:pt idx="174">
                  <c:v>109.17516465431352</c:v>
                </c:pt>
                <c:pt idx="175">
                  <c:v>109.72914468135791</c:v>
                </c:pt>
                <c:pt idx="176">
                  <c:v>110.2824312211157</c:v>
                </c:pt>
                <c:pt idx="177">
                  <c:v>110.83502613758725</c:v>
                </c:pt>
                <c:pt idx="178">
                  <c:v>111.38693128444964</c:v>
                </c:pt>
                <c:pt idx="179">
                  <c:v>111.93814850513353</c:v>
                </c:pt>
                <c:pt idx="180">
                  <c:v>112.48867963289915</c:v>
                </c:pt>
                <c:pt idx="181">
                  <c:v>113.03852649091179</c:v>
                </c:pt>
                <c:pt idx="182">
                  <c:v>113.58769089231643</c:v>
                </c:pt>
                <c:pt idx="183">
                  <c:v>114.13617464031169</c:v>
                </c:pt>
                <c:pt idx="184">
                  <c:v>114.68397952822316</c:v>
                </c:pt>
                <c:pt idx="185">
                  <c:v>115.23110733957601</c:v>
                </c:pt>
                <c:pt idx="186">
                  <c:v>115.7775598481669</c:v>
                </c:pt>
                <c:pt idx="187">
                  <c:v>116.3233388181353</c:v>
                </c:pt>
                <c:pt idx="188">
                  <c:v>116.86844600403407</c:v>
                </c:pt>
                <c:pt idx="189">
                  <c:v>117.41288315089945</c:v>
                </c:pt>
                <c:pt idx="190">
                  <c:v>117.95665199432035</c:v>
                </c:pt>
                <c:pt idx="191">
                  <c:v>118.4997542605071</c:v>
                </c:pt>
                <c:pt idx="192">
                  <c:v>119.04219166635944</c:v>
                </c:pt>
                <c:pt idx="193">
                  <c:v>119.58396591953401</c:v>
                </c:pt>
                <c:pt idx="194">
                  <c:v>120.12507871851113</c:v>
                </c:pt>
                <c:pt idx="195">
                  <c:v>120.66553175266105</c:v>
                </c:pt>
                <c:pt idx="196">
                  <c:v>121.20532670230955</c:v>
                </c:pt>
                <c:pt idx="197">
                  <c:v>121.74446523880293</c:v>
                </c:pt>
                <c:pt idx="198">
                  <c:v>122.28294902457249</c:v>
                </c:pt>
                <c:pt idx="199">
                  <c:v>122.82077971319831</c:v>
                </c:pt>
                <c:pt idx="200">
                  <c:v>123.35795894947255</c:v>
                </c:pt>
                <c:pt idx="201">
                  <c:v>123.89448836946217</c:v>
                </c:pt>
                <c:pt idx="202">
                  <c:v>124.43036960057101</c:v>
                </c:pt>
                <c:pt idx="203">
                  <c:v>124.96560426160146</c:v>
                </c:pt>
                <c:pt idx="204">
                  <c:v>125.50019396281536</c:v>
                </c:pt>
                <c:pt idx="205">
                  <c:v>126.03414030599457</c:v>
                </c:pt>
                <c:pt idx="206">
                  <c:v>126.56744488450089</c:v>
                </c:pt>
                <c:pt idx="207">
                  <c:v>127.10010928333546</c:v>
                </c:pt>
                <c:pt idx="208">
                  <c:v>127.63213507919761</c:v>
                </c:pt>
                <c:pt idx="209">
                  <c:v>128.16352384054326</c:v>
                </c:pt>
                <c:pt idx="210">
                  <c:v>128.69427712764275</c:v>
                </c:pt>
                <c:pt idx="211">
                  <c:v>129.22439649263814</c:v>
                </c:pt>
                <c:pt idx="212">
                  <c:v>129.75388347960001</c:v>
                </c:pt>
                <c:pt idx="213">
                  <c:v>130.28273962458383</c:v>
                </c:pt>
                <c:pt idx="214">
                  <c:v>130.81096645568579</c:v>
                </c:pt>
                <c:pt idx="215">
                  <c:v>131.33856549309806</c:v>
                </c:pt>
                <c:pt idx="216">
                  <c:v>131.86553824916371</c:v>
                </c:pt>
                <c:pt idx="217">
                  <c:v>132.39188622843102</c:v>
                </c:pt>
                <c:pt idx="218">
                  <c:v>132.91761092770741</c:v>
                </c:pt>
                <c:pt idx="219">
                  <c:v>133.44271383611286</c:v>
                </c:pt>
                <c:pt idx="220">
                  <c:v>133.96719643513282</c:v>
                </c:pt>
                <c:pt idx="221">
                  <c:v>134.49106019867079</c:v>
                </c:pt>
                <c:pt idx="222">
                  <c:v>135.01430659310029</c:v>
                </c:pt>
                <c:pt idx="223">
                  <c:v>135.53693707731642</c:v>
                </c:pt>
                <c:pt idx="224">
                  <c:v>136.05895310278717</c:v>
                </c:pt>
                <c:pt idx="225">
                  <c:v>136.5803561136039</c:v>
                </c:pt>
                <c:pt idx="226">
                  <c:v>137.10114754653179</c:v>
                </c:pt>
                <c:pt idx="227">
                  <c:v>137.62132883105954</c:v>
                </c:pt>
                <c:pt idx="228">
                  <c:v>138.14090138944889</c:v>
                </c:pt>
                <c:pt idx="229">
                  <c:v>138.65986663678348</c:v>
                </c:pt>
                <c:pt idx="230">
                  <c:v>139.1782259810175</c:v>
                </c:pt>
                <c:pt idx="231">
                  <c:v>139.69598082302386</c:v>
                </c:pt>
                <c:pt idx="232">
                  <c:v>140.21313255664182</c:v>
                </c:pt>
                <c:pt idx="233">
                  <c:v>140.72968256872446</c:v>
                </c:pt>
                <c:pt idx="234">
                  <c:v>141.24563223918545</c:v>
                </c:pt>
                <c:pt idx="235">
                  <c:v>141.76098294104571</c:v>
                </c:pt>
                <c:pt idx="236">
                  <c:v>142.2757360404795</c:v>
                </c:pt>
                <c:pt idx="237">
                  <c:v>142.78989289686015</c:v>
                </c:pt>
                <c:pt idx="238">
                  <c:v>143.30345486280547</c:v>
                </c:pt>
                <c:pt idx="239">
                  <c:v>143.81642328422265</c:v>
                </c:pt>
                <c:pt idx="240">
                  <c:v>144.32879950035297</c:v>
                </c:pt>
                <c:pt idx="241">
                  <c:v>144.84058484381595</c:v>
                </c:pt>
                <c:pt idx="242">
                  <c:v>145.3517806406532</c:v>
                </c:pt>
                <c:pt idx="243">
                  <c:v>145.86238821037196</c:v>
                </c:pt>
                <c:pt idx="244">
                  <c:v>146.37240886598818</c:v>
                </c:pt>
                <c:pt idx="245">
                  <c:v>146.88184391406926</c:v>
                </c:pt>
                <c:pt idx="246">
                  <c:v>147.39069465477661</c:v>
                </c:pt>
                <c:pt idx="247">
                  <c:v>147.8989623819075</c:v>
                </c:pt>
                <c:pt idx="248">
                  <c:v>148.40664838293691</c:v>
                </c:pt>
                <c:pt idx="249">
                  <c:v>148.91375393905886</c:v>
                </c:pt>
                <c:pt idx="250">
                  <c:v>149.42028032522745</c:v>
                </c:pt>
                <c:pt idx="251">
                  <c:v>149.92622881019744</c:v>
                </c:pt>
                <c:pt idx="252">
                  <c:v>150.43160065656477</c:v>
                </c:pt>
                <c:pt idx="253">
                  <c:v>150.93639712080639</c:v>
                </c:pt>
                <c:pt idx="254">
                  <c:v>151.4406194533201</c:v>
                </c:pt>
                <c:pt idx="255">
                  <c:v>151.94426889846383</c:v>
                </c:pt>
                <c:pt idx="256">
                  <c:v>152.44734669459473</c:v>
                </c:pt>
                <c:pt idx="257">
                  <c:v>152.94985407410783</c:v>
                </c:pt>
                <c:pt idx="258">
                  <c:v>153.45179226347449</c:v>
                </c:pt>
                <c:pt idx="259">
                  <c:v>153.95316248328047</c:v>
                </c:pt>
                <c:pt idx="260">
                  <c:v>154.45396594826374</c:v>
                </c:pt>
                <c:pt idx="261">
                  <c:v>154.95420386735194</c:v>
                </c:pt>
                <c:pt idx="262">
                  <c:v>155.4538774436995</c:v>
                </c:pt>
                <c:pt idx="263">
                  <c:v>155.95298787472464</c:v>
                </c:pt>
                <c:pt idx="264">
                  <c:v>156.45153635214584</c:v>
                </c:pt>
                <c:pt idx="265">
                  <c:v>156.94952406201813</c:v>
                </c:pt>
                <c:pt idx="266">
                  <c:v>157.44695218476912</c:v>
                </c:pt>
                <c:pt idx="267">
                  <c:v>157.94382189523463</c:v>
                </c:pt>
                <c:pt idx="268">
                  <c:v>158.44013436269421</c:v>
                </c:pt>
                <c:pt idx="269">
                  <c:v>158.93589075090614</c:v>
                </c:pt>
                <c:pt idx="270">
                  <c:v>159.43109221814237</c:v>
                </c:pt>
                <c:pt idx="271">
                  <c:v>159.92573991722307</c:v>
                </c:pt>
                <c:pt idx="272">
                  <c:v>160.4198349955509</c:v>
                </c:pt>
                <c:pt idx="273">
                  <c:v>160.91337859514502</c:v>
                </c:pt>
                <c:pt idx="274">
                  <c:v>161.40637185267491</c:v>
                </c:pt>
                <c:pt idx="275">
                  <c:v>161.8988158994938</c:v>
                </c:pt>
                <c:pt idx="276">
                  <c:v>162.39071186167186</c:v>
                </c:pt>
                <c:pt idx="277">
                  <c:v>162.88206086002921</c:v>
                </c:pt>
                <c:pt idx="278">
                  <c:v>163.37286401016863</c:v>
                </c:pt>
                <c:pt idx="279">
                  <c:v>163.8631224225079</c:v>
                </c:pt>
                <c:pt idx="280">
                  <c:v>164.35283720231212</c:v>
                </c:pt>
                <c:pt idx="281">
                  <c:v>164.84200944972551</c:v>
                </c:pt>
                <c:pt idx="282">
                  <c:v>165.33064025980318</c:v>
                </c:pt>
                <c:pt idx="283">
                  <c:v>165.81873072254248</c:v>
                </c:pt>
                <c:pt idx="284">
                  <c:v>166.30628192291431</c:v>
                </c:pt>
                <c:pt idx="285">
                  <c:v>166.79329494089393</c:v>
                </c:pt>
                <c:pt idx="286">
                  <c:v>167.27977085149175</c:v>
                </c:pt>
                <c:pt idx="287">
                  <c:v>167.76571072478373</c:v>
                </c:pt>
                <c:pt idx="288">
                  <c:v>168.25111562594168</c:v>
                </c:pt>
                <c:pt idx="289">
                  <c:v>168.73598661526316</c:v>
                </c:pt>
                <c:pt idx="290">
                  <c:v>169.22032474820134</c:v>
                </c:pt>
                <c:pt idx="291">
                  <c:v>169.70413107539443</c:v>
                </c:pt>
                <c:pt idx="292">
                  <c:v>170.18740664269509</c:v>
                </c:pt>
                <c:pt idx="293">
                  <c:v>170.67015249119945</c:v>
                </c:pt>
                <c:pt idx="294">
                  <c:v>171.15236965727587</c:v>
                </c:pt>
                <c:pt idx="295">
                  <c:v>171.63405917259377</c:v>
                </c:pt>
                <c:pt idx="296">
                  <c:v>172.11522206415188</c:v>
                </c:pt>
                <c:pt idx="297">
                  <c:v>172.59585935430653</c:v>
                </c:pt>
                <c:pt idx="298">
                  <c:v>173.07597206079956</c:v>
                </c:pt>
                <c:pt idx="299">
                  <c:v>173.5555611967861</c:v>
                </c:pt>
                <c:pt idx="300">
                  <c:v>174.03462777086219</c:v>
                </c:pt>
                <c:pt idx="301">
                  <c:v>174.513172787092</c:v>
                </c:pt>
                <c:pt idx="302">
                  <c:v>174.99119724503515</c:v>
                </c:pt>
                <c:pt idx="303">
                  <c:v>175.46870213977343</c:v>
                </c:pt>
                <c:pt idx="304">
                  <c:v>175.94568846193766</c:v>
                </c:pt>
                <c:pt idx="305">
                  <c:v>176.42215719773424</c:v>
                </c:pt>
                <c:pt idx="306">
                  <c:v>176.89810932897134</c:v>
                </c:pt>
                <c:pt idx="307">
                  <c:v>177.37354583308519</c:v>
                </c:pt>
                <c:pt idx="308">
                  <c:v>177.84846768316584</c:v>
                </c:pt>
                <c:pt idx="309">
                  <c:v>178.32287584798306</c:v>
                </c:pt>
                <c:pt idx="310">
                  <c:v>178.79677129201175</c:v>
                </c:pt>
                <c:pt idx="311">
                  <c:v>179.27015497545742</c:v>
                </c:pt>
                <c:pt idx="312">
                  <c:v>179.74302785428122</c:v>
                </c:pt>
                <c:pt idx="313">
                  <c:v>180.21539088022499</c:v>
                </c:pt>
                <c:pt idx="314">
                  <c:v>180.68724500083604</c:v>
                </c:pt>
                <c:pt idx="315">
                  <c:v>181.15859115949178</c:v>
                </c:pt>
                <c:pt idx="316">
                  <c:v>181.62943029542404</c:v>
                </c:pt>
                <c:pt idx="317">
                  <c:v>182.09976334374346</c:v>
                </c:pt>
                <c:pt idx="318">
                  <c:v>182.56959123546341</c:v>
                </c:pt>
                <c:pt idx="319">
                  <c:v>183.03891489752394</c:v>
                </c:pt>
                <c:pt idx="320">
                  <c:v>183.50773525281551</c:v>
                </c:pt>
                <c:pt idx="321">
                  <c:v>183.97605322020246</c:v>
                </c:pt>
                <c:pt idx="322">
                  <c:v>184.44386971454642</c:v>
                </c:pt>
                <c:pt idx="323">
                  <c:v>184.91118564672951</c:v>
                </c:pt>
                <c:pt idx="324">
                  <c:v>185.37800192367723</c:v>
                </c:pt>
                <c:pt idx="325">
                  <c:v>185.84431944838147</c:v>
                </c:pt>
                <c:pt idx="326">
                  <c:v>186.31013911992312</c:v>
                </c:pt>
                <c:pt idx="327">
                  <c:v>186.77546183349457</c:v>
                </c:pt>
                <c:pt idx="328">
                  <c:v>187.24028848042209</c:v>
                </c:pt>
                <c:pt idx="329">
                  <c:v>187.70461994818803</c:v>
                </c:pt>
                <c:pt idx="330">
                  <c:v>188.16845712045276</c:v>
                </c:pt>
                <c:pt idx="331">
                  <c:v>188.63180087707667</c:v>
                </c:pt>
                <c:pt idx="332">
                  <c:v>189.09465209414176</c:v>
                </c:pt>
                <c:pt idx="333">
                  <c:v>189.55701164397331</c:v>
                </c:pt>
                <c:pt idx="334">
                  <c:v>190.01888039516112</c:v>
                </c:pt>
                <c:pt idx="335">
                  <c:v>190.4802592125809</c:v>
                </c:pt>
                <c:pt idx="336">
                  <c:v>190.94114895741532</c:v>
                </c:pt>
                <c:pt idx="337">
                  <c:v>191.40155048717489</c:v>
                </c:pt>
                <c:pt idx="338">
                  <c:v>191.86146465571875</c:v>
                </c:pt>
                <c:pt idx="339">
                  <c:v>192.32089231327541</c:v>
                </c:pt>
                <c:pt idx="340">
                  <c:v>192.77983430646316</c:v>
                </c:pt>
                <c:pt idx="341">
                  <c:v>193.2382914783104</c:v>
                </c:pt>
                <c:pt idx="342">
                  <c:v>193.69626466827586</c:v>
                </c:pt>
                <c:pt idx="343">
                  <c:v>194.15375471226866</c:v>
                </c:pt>
                <c:pt idx="344">
                  <c:v>194.61076244266826</c:v>
                </c:pt>
                <c:pt idx="345">
                  <c:v>195.06728868834415</c:v>
                </c:pt>
                <c:pt idx="346">
                  <c:v>195.52333427467551</c:v>
                </c:pt>
                <c:pt idx="347">
                  <c:v>195.97890002357073</c:v>
                </c:pt>
                <c:pt idx="348">
                  <c:v>196.43398675348675</c:v>
                </c:pt>
                <c:pt idx="349">
                  <c:v>196.88859527944825</c:v>
                </c:pt>
                <c:pt idx="350">
                  <c:v>197.34272641306677</c:v>
                </c:pt>
                <c:pt idx="351">
                  <c:v>197.79638096255962</c:v>
                </c:pt>
                <c:pt idx="352">
                  <c:v>198.24955973276874</c:v>
                </c:pt>
                <c:pt idx="353">
                  <c:v>198.70226352517929</c:v>
                </c:pt>
                <c:pt idx="354">
                  <c:v>199.15449313793829</c:v>
                </c:pt>
                <c:pt idx="355">
                  <c:v>199.60624936587303</c:v>
                </c:pt>
                <c:pt idx="356">
                  <c:v>200.05753300050932</c:v>
                </c:pt>
                <c:pt idx="357">
                  <c:v>200.5083448300897</c:v>
                </c:pt>
                <c:pt idx="358">
                  <c:v>200.95868563959141</c:v>
                </c:pt>
                <c:pt idx="359">
                  <c:v>201.40855621074436</c:v>
                </c:pt>
                <c:pt idx="360">
                  <c:v>201.85795732204895</c:v>
                </c:pt>
                <c:pt idx="361">
                  <c:v>202.30688974879359</c:v>
                </c:pt>
                <c:pt idx="362">
                  <c:v>202.75535426307243</c:v>
                </c:pt>
                <c:pt idx="363">
                  <c:v>203.20335163380264</c:v>
                </c:pt>
                <c:pt idx="364">
                  <c:v>203.65088262674178</c:v>
                </c:pt>
                <c:pt idx="365">
                  <c:v>204.0979480045049</c:v>
                </c:pt>
                <c:pt idx="366">
                  <c:v>204.54454852658174</c:v>
                </c:pt>
                <c:pt idx="367">
                  <c:v>204.99068494935352</c:v>
                </c:pt>
                <c:pt idx="368">
                  <c:v>205.4363580261099</c:v>
                </c:pt>
                <c:pt idx="369">
                  <c:v>205.88156850706559</c:v>
                </c:pt>
                <c:pt idx="370">
                  <c:v>206.32631713937704</c:v>
                </c:pt>
                <c:pt idx="371">
                  <c:v>206.77060466715881</c:v>
                </c:pt>
                <c:pt idx="372">
                  <c:v>207.21443183150009</c:v>
                </c:pt>
                <c:pt idx="373">
                  <c:v>207.65779937048083</c:v>
                </c:pt>
                <c:pt idx="374">
                  <c:v>208.10070801918795</c:v>
                </c:pt>
                <c:pt idx="375">
                  <c:v>208.54315850973137</c:v>
                </c:pt>
                <c:pt idx="376">
                  <c:v>208.98515157125999</c:v>
                </c:pt>
                <c:pt idx="377">
                  <c:v>209.42668792997739</c:v>
                </c:pt>
                <c:pt idx="378">
                  <c:v>209.8677683091577</c:v>
                </c:pt>
                <c:pt idx="379">
                  <c:v>210.30839342916107</c:v>
                </c:pt>
                <c:pt idx="380">
                  <c:v>210.74856400744929</c:v>
                </c:pt>
                <c:pt idx="381">
                  <c:v>211.18828075860111</c:v>
                </c:pt>
                <c:pt idx="382">
                  <c:v>211.62754439432757</c:v>
                </c:pt>
                <c:pt idx="383">
                  <c:v>212.0663556234872</c:v>
                </c:pt>
                <c:pt idx="384">
                  <c:v>212.50471515210111</c:v>
                </c:pt>
                <c:pt idx="385">
                  <c:v>212.94262368336794</c:v>
                </c:pt>
                <c:pt idx="386">
                  <c:v>213.38008191767884</c:v>
                </c:pt>
                <c:pt idx="387">
                  <c:v>213.81709055263215</c:v>
                </c:pt>
                <c:pt idx="388">
                  <c:v>214.25365028304819</c:v>
                </c:pt>
                <c:pt idx="389">
                  <c:v>214.69024743724083</c:v>
                </c:pt>
                <c:pt idx="390">
                  <c:v>215.12688201893741</c:v>
                </c:pt>
                <c:pt idx="391">
                  <c:v>215.56355403045208</c:v>
                </c:pt>
                <c:pt idx="392">
                  <c:v>216.00026347409931</c:v>
                </c:pt>
                <c:pt idx="393">
                  <c:v>216.43701035219385</c:v>
                </c:pt>
                <c:pt idx="394">
                  <c:v>216.87379466705076</c:v>
                </c:pt>
                <c:pt idx="395">
                  <c:v>217.31061642098544</c:v>
                </c:pt>
                <c:pt idx="396">
                  <c:v>217.74747561631358</c:v>
                </c:pt>
                <c:pt idx="397">
                  <c:v>218.18437225535118</c:v>
                </c:pt>
                <c:pt idx="398">
                  <c:v>218.62130634041463</c:v>
                </c:pt>
                <c:pt idx="399">
                  <c:v>219.0582778738206</c:v>
                </c:pt>
                <c:pt idx="400">
                  <c:v>219.49528685788613</c:v>
                </c:pt>
                <c:pt idx="401">
                  <c:v>219.93233329492858</c:v>
                </c:pt>
                <c:pt idx="402">
                  <c:v>220.3694171872657</c:v>
                </c:pt>
                <c:pt idx="403">
                  <c:v>220.80653853721552</c:v>
                </c:pt>
                <c:pt idx="404">
                  <c:v>221.24369734709651</c:v>
                </c:pt>
                <c:pt idx="405">
                  <c:v>221.68089361922745</c:v>
                </c:pt>
                <c:pt idx="406">
                  <c:v>222.11812735592753</c:v>
                </c:pt>
                <c:pt idx="407">
                  <c:v>222.55539855951628</c:v>
                </c:pt>
                <c:pt idx="408">
                  <c:v>222.99270723231362</c:v>
                </c:pt>
                <c:pt idx="409">
                  <c:v>223.43005337663988</c:v>
                </c:pt>
                <c:pt idx="410">
                  <c:v>223.86743699481573</c:v>
                </c:pt>
                <c:pt idx="411">
                  <c:v>224.30485808916231</c:v>
                </c:pt>
                <c:pt idx="412">
                  <c:v>224.74231666200109</c:v>
                </c:pt>
                <c:pt idx="413">
                  <c:v>225.17981271565398</c:v>
                </c:pt>
                <c:pt idx="414">
                  <c:v>225.6173462524433</c:v>
                </c:pt>
                <c:pt idx="415">
                  <c:v>226.05491727469177</c:v>
                </c:pt>
                <c:pt idx="416">
                  <c:v>226.49252578472257</c:v>
                </c:pt>
                <c:pt idx="417">
                  <c:v>226.93017178485925</c:v>
                </c:pt>
                <c:pt idx="418">
                  <c:v>227.36785527742586</c:v>
                </c:pt>
                <c:pt idx="419">
                  <c:v>227.8055762647468</c:v>
                </c:pt>
                <c:pt idx="420">
                  <c:v>228.24333474914701</c:v>
                </c:pt>
                <c:pt idx="421">
                  <c:v>228.6811307329518</c:v>
                </c:pt>
                <c:pt idx="422">
                  <c:v>229.11896421848695</c:v>
                </c:pt>
                <c:pt idx="423">
                  <c:v>229.55683520807872</c:v>
                </c:pt>
                <c:pt idx="424">
                  <c:v>229.99474370405383</c:v>
                </c:pt>
                <c:pt idx="425">
                  <c:v>230.43268970873945</c:v>
                </c:pt>
                <c:pt idx="426">
                  <c:v>230.87067322446322</c:v>
                </c:pt>
                <c:pt idx="427">
                  <c:v>231.30869425355328</c:v>
                </c:pt>
                <c:pt idx="428">
                  <c:v>231.74675279833826</c:v>
                </c:pt>
                <c:pt idx="429">
                  <c:v>232.18484886114726</c:v>
                </c:pt>
                <c:pt idx="430">
                  <c:v>232.62298244430986</c:v>
                </c:pt>
                <c:pt idx="431">
                  <c:v>233.06115355015615</c:v>
                </c:pt>
                <c:pt idx="432">
                  <c:v>233.49936218101672</c:v>
                </c:pt>
                <c:pt idx="433">
                  <c:v>233.93760833922269</c:v>
                </c:pt>
                <c:pt idx="434">
                  <c:v>234.37589202710569</c:v>
                </c:pt>
                <c:pt idx="435">
                  <c:v>234.81421324699784</c:v>
                </c:pt>
                <c:pt idx="436">
                  <c:v>235.25257200123181</c:v>
                </c:pt>
                <c:pt idx="437">
                  <c:v>235.69096829214081</c:v>
                </c:pt>
                <c:pt idx="438">
                  <c:v>236.12940212205854</c:v>
                </c:pt>
                <c:pt idx="439">
                  <c:v>236.5678734933193</c:v>
                </c:pt>
                <c:pt idx="440">
                  <c:v>237.00638240825788</c:v>
                </c:pt>
                <c:pt idx="441">
                  <c:v>237.44492886920966</c:v>
                </c:pt>
                <c:pt idx="442">
                  <c:v>237.88351287851054</c:v>
                </c:pt>
                <c:pt idx="443">
                  <c:v>238.32213443849702</c:v>
                </c:pt>
                <c:pt idx="444">
                  <c:v>238.76079355150614</c:v>
                </c:pt>
                <c:pt idx="445">
                  <c:v>239.19949021987551</c:v>
                </c:pt>
                <c:pt idx="446">
                  <c:v>239.63822444594334</c:v>
                </c:pt>
                <c:pt idx="447">
                  <c:v>240.0769962320484</c:v>
                </c:pt>
                <c:pt idx="448">
                  <c:v>240.51580558053004</c:v>
                </c:pt>
                <c:pt idx="449">
                  <c:v>240.95465249372822</c:v>
                </c:pt>
                <c:pt idx="450">
                  <c:v>241.39353697398349</c:v>
                </c:pt>
                <c:pt idx="451">
                  <c:v>241.832459023637</c:v>
                </c:pt>
                <c:pt idx="452">
                  <c:v>242.27141864503051</c:v>
                </c:pt>
                <c:pt idx="453">
                  <c:v>242.71041584050636</c:v>
                </c:pt>
                <c:pt idx="454">
                  <c:v>243.14945061240758</c:v>
                </c:pt>
                <c:pt idx="455">
                  <c:v>243.58852296307776</c:v>
                </c:pt>
                <c:pt idx="456">
                  <c:v>244.02763289486114</c:v>
                </c:pt>
                <c:pt idx="457">
                  <c:v>244.46678041010259</c:v>
                </c:pt>
                <c:pt idx="458">
                  <c:v>244.90596551114763</c:v>
                </c:pt>
                <c:pt idx="459">
                  <c:v>245.34518820034239</c:v>
                </c:pt>
                <c:pt idx="460">
                  <c:v>245.78444848003369</c:v>
                </c:pt>
                <c:pt idx="461">
                  <c:v>246.22374635256898</c:v>
                </c:pt>
                <c:pt idx="462">
                  <c:v>246.66308182029636</c:v>
                </c:pt>
                <c:pt idx="463">
                  <c:v>247.10245488556461</c:v>
                </c:pt>
                <c:pt idx="464">
                  <c:v>247.5418655507232</c:v>
                </c:pt>
                <c:pt idx="465">
                  <c:v>247.98131381812223</c:v>
                </c:pt>
                <c:pt idx="466">
                  <c:v>248.42079969011249</c:v>
                </c:pt>
                <c:pt idx="467">
                  <c:v>248.86032316904547</c:v>
                </c:pt>
                <c:pt idx="468">
                  <c:v>249.29988425727333</c:v>
                </c:pt>
                <c:pt idx="469">
                  <c:v>249.73948295714897</c:v>
                </c:pt>
                <c:pt idx="470">
                  <c:v>250.17911927102591</c:v>
                </c:pt>
                <c:pt idx="471">
                  <c:v>250.61879320125846</c:v>
                </c:pt>
                <c:pt idx="472">
                  <c:v>251.05850475020159</c:v>
                </c:pt>
                <c:pt idx="473">
                  <c:v>251.498253920211</c:v>
                </c:pt>
                <c:pt idx="474">
                  <c:v>251.93804071364312</c:v>
                </c:pt>
                <c:pt idx="475">
                  <c:v>252.37786513285508</c:v>
                </c:pt>
                <c:pt idx="476">
                  <c:v>252.81772718020474</c:v>
                </c:pt>
                <c:pt idx="477">
                  <c:v>253.25762685805074</c:v>
                </c:pt>
                <c:pt idx="478">
                  <c:v>253.69756416875242</c:v>
                </c:pt>
                <c:pt idx="479">
                  <c:v>254.13753911466986</c:v>
                </c:pt>
                <c:pt idx="480">
                  <c:v>254.57755169816394</c:v>
                </c:pt>
                <c:pt idx="481">
                  <c:v>255.01760192159625</c:v>
                </c:pt>
                <c:pt idx="482">
                  <c:v>255.45768978732917</c:v>
                </c:pt>
                <c:pt idx="483">
                  <c:v>255.89781529772583</c:v>
                </c:pt>
                <c:pt idx="484">
                  <c:v>256.33797845515011</c:v>
                </c:pt>
                <c:pt idx="485">
                  <c:v>256.77817926196673</c:v>
                </c:pt>
                <c:pt idx="486">
                  <c:v>257.21841772054114</c:v>
                </c:pt>
                <c:pt idx="487">
                  <c:v>257.65869383323962</c:v>
                </c:pt>
                <c:pt idx="488">
                  <c:v>258.0990076024292</c:v>
                </c:pt>
                <c:pt idx="489">
                  <c:v>258.53935903047767</c:v>
                </c:pt>
                <c:pt idx="490">
                  <c:v>258.97974811975376</c:v>
                </c:pt>
                <c:pt idx="491">
                  <c:v>259.42017487262689</c:v>
                </c:pt>
                <c:pt idx="492">
                  <c:v>259.86063929146735</c:v>
                </c:pt>
                <c:pt idx="493">
                  <c:v>260.30114137864621</c:v>
                </c:pt>
                <c:pt idx="494">
                  <c:v>260.74168113653536</c:v>
                </c:pt>
                <c:pt idx="495">
                  <c:v>261.18225856750757</c:v>
                </c:pt>
                <c:pt idx="496">
                  <c:v>261.6228736739364</c:v>
                </c:pt>
                <c:pt idx="497">
                  <c:v>262.06352645819629</c:v>
                </c:pt>
                <c:pt idx="498">
                  <c:v>262.50421692266247</c:v>
                </c:pt>
                <c:pt idx="499">
                  <c:v>262.94494506971103</c:v>
                </c:pt>
                <c:pt idx="500">
                  <c:v>263.38571090171894</c:v>
                </c:pt>
                <c:pt idx="501">
                  <c:v>263.82651442106408</c:v>
                </c:pt>
                <c:pt idx="502">
                  <c:v>264.26735563012505</c:v>
                </c:pt>
                <c:pt idx="503">
                  <c:v>264.70823453128145</c:v>
                </c:pt>
                <c:pt idx="504">
                  <c:v>265.14915112691369</c:v>
                </c:pt>
                <c:pt idx="505">
                  <c:v>265.59010541940313</c:v>
                </c:pt>
                <c:pt idx="506">
                  <c:v>266.0310974111319</c:v>
                </c:pt>
                <c:pt idx="507">
                  <c:v>266.47212710448309</c:v>
                </c:pt>
                <c:pt idx="508">
                  <c:v>266.91319450184074</c:v>
                </c:pt>
                <c:pt idx="509">
                  <c:v>267.35429960558969</c:v>
                </c:pt>
                <c:pt idx="510">
                  <c:v>267.79544241811573</c:v>
                </c:pt>
                <c:pt idx="511">
                  <c:v>268.23662294180554</c:v>
                </c:pt>
                <c:pt idx="512">
                  <c:v>268.67784117904677</c:v>
                </c:pt>
                <c:pt idx="513">
                  <c:v>269.11909713222798</c:v>
                </c:pt>
                <c:pt idx="514">
                  <c:v>269.56039080373858</c:v>
                </c:pt>
                <c:pt idx="515">
                  <c:v>270.00172219596897</c:v>
                </c:pt>
                <c:pt idx="516">
                  <c:v>270.44309131131047</c:v>
                </c:pt>
                <c:pt idx="517">
                  <c:v>270.8844981521554</c:v>
                </c:pt>
                <c:pt idx="518">
                  <c:v>271.32594272089693</c:v>
                </c:pt>
                <c:pt idx="519">
                  <c:v>271.76742501992925</c:v>
                </c:pt>
                <c:pt idx="520">
                  <c:v>272.2089450516475</c:v>
                </c:pt>
                <c:pt idx="521">
                  <c:v>272.65050281844776</c:v>
                </c:pt>
                <c:pt idx="522">
                  <c:v>273.09209832272711</c:v>
                </c:pt>
                <c:pt idx="523">
                  <c:v>273.53373156688355</c:v>
                </c:pt>
                <c:pt idx="524">
                  <c:v>273.97540255331609</c:v>
                </c:pt>
                <c:pt idx="525">
                  <c:v>274.41711128442472</c:v>
                </c:pt>
                <c:pt idx="526">
                  <c:v>274.8588577626104</c:v>
                </c:pt>
                <c:pt idx="527">
                  <c:v>275.30064199027515</c:v>
                </c:pt>
                <c:pt idx="528">
                  <c:v>275.74246396982193</c:v>
                </c:pt>
                <c:pt idx="529">
                  <c:v>276.18432370365468</c:v>
                </c:pt>
                <c:pt idx="530">
                  <c:v>276.62622119417841</c:v>
                </c:pt>
                <c:pt idx="531">
                  <c:v>277.06815644379907</c:v>
                </c:pt>
                <c:pt idx="532">
                  <c:v>277.51012945492369</c:v>
                </c:pt>
                <c:pt idx="533">
                  <c:v>277.95214022996032</c:v>
                </c:pt>
                <c:pt idx="534">
                  <c:v>278.39418877131806</c:v>
                </c:pt>
                <c:pt idx="535">
                  <c:v>278.83627508140694</c:v>
                </c:pt>
                <c:pt idx="536">
                  <c:v>279.27839916263815</c:v>
                </c:pt>
                <c:pt idx="537">
                  <c:v>279.72056101742385</c:v>
                </c:pt>
                <c:pt idx="538">
                  <c:v>280.16276064817725</c:v>
                </c:pt>
                <c:pt idx="539">
                  <c:v>280.60499805731268</c:v>
                </c:pt>
                <c:pt idx="540">
                  <c:v>281.04727324724547</c:v>
                </c:pt>
                <c:pt idx="541">
                  <c:v>281.48958622039197</c:v>
                </c:pt>
                <c:pt idx="542">
                  <c:v>281.93193697916973</c:v>
                </c:pt>
                <c:pt idx="543">
                  <c:v>282.37432552599728</c:v>
                </c:pt>
                <c:pt idx="544">
                  <c:v>282.8167518632942</c:v>
                </c:pt>
                <c:pt idx="545">
                  <c:v>283.25921599348129</c:v>
                </c:pt>
                <c:pt idx="546">
                  <c:v>283.70171791898031</c:v>
                </c:pt>
                <c:pt idx="547">
                  <c:v>284.14425764221414</c:v>
                </c:pt>
                <c:pt idx="548">
                  <c:v>284.58683516560683</c:v>
                </c:pt>
                <c:pt idx="549">
                  <c:v>285.02945049158348</c:v>
                </c:pt>
                <c:pt idx="550">
                  <c:v>285.47210362257027</c:v>
                </c:pt>
                <c:pt idx="551">
                  <c:v>285.91479456099461</c:v>
                </c:pt>
                <c:pt idx="552">
                  <c:v>286.35752330928489</c:v>
                </c:pt>
                <c:pt idx="553">
                  <c:v>286.80028986987065</c:v>
                </c:pt>
                <c:pt idx="554">
                  <c:v>287.24309424518265</c:v>
                </c:pt>
                <c:pt idx="555">
                  <c:v>287.68593643765274</c:v>
                </c:pt>
                <c:pt idx="556">
                  <c:v>288.1288164497139</c:v>
                </c:pt>
                <c:pt idx="557">
                  <c:v>288.5717342838002</c:v>
                </c:pt>
                <c:pt idx="558">
                  <c:v>289.01468994234699</c:v>
                </c:pt>
                <c:pt idx="559">
                  <c:v>289.4576834277907</c:v>
                </c:pt>
                <c:pt idx="560">
                  <c:v>289.90071474256888</c:v>
                </c:pt>
                <c:pt idx="561">
                  <c:v>290.34378388912035</c:v>
                </c:pt>
                <c:pt idx="562">
                  <c:v>290.78689086988499</c:v>
                </c:pt>
                <c:pt idx="563">
                  <c:v>291.23003568730394</c:v>
                </c:pt>
                <c:pt idx="564">
                  <c:v>291.67321834381949</c:v>
                </c:pt>
                <c:pt idx="565">
                  <c:v>292.11643884187509</c:v>
                </c:pt>
                <c:pt idx="566">
                  <c:v>292.55969718391549</c:v>
                </c:pt>
                <c:pt idx="567">
                  <c:v>293.00299337238647</c:v>
                </c:pt>
                <c:pt idx="568">
                  <c:v>293.44632740973509</c:v>
                </c:pt>
                <c:pt idx="569">
                  <c:v>293.88969929840965</c:v>
                </c:pt>
                <c:pt idx="570">
                  <c:v>294.33310904085965</c:v>
                </c:pt>
                <c:pt idx="571">
                  <c:v>294.77655663953578</c:v>
                </c:pt>
                <c:pt idx="572">
                  <c:v>295.22004209688993</c:v>
                </c:pt>
                <c:pt idx="573">
                  <c:v>295.66356541537527</c:v>
                </c:pt>
                <c:pt idx="574">
                  <c:v>296.10712659744621</c:v>
                </c:pt>
                <c:pt idx="575">
                  <c:v>296.55072564555832</c:v>
                </c:pt>
                <c:pt idx="576">
                  <c:v>296.99436256216848</c:v>
                </c:pt>
                <c:pt idx="577">
                  <c:v>297.43803734973477</c:v>
                </c:pt>
                <c:pt idx="578">
                  <c:v>297.88175001071653</c:v>
                </c:pt>
                <c:pt idx="579">
                  <c:v>298.32550054757439</c:v>
                </c:pt>
                <c:pt idx="580">
                  <c:v>298.76928896277025</c:v>
                </c:pt>
                <c:pt idx="581">
                  <c:v>299.21311525876723</c:v>
                </c:pt>
                <c:pt idx="582">
                  <c:v>299.65697943802974</c:v>
                </c:pt>
                <c:pt idx="583">
                  <c:v>300.10088150302346</c:v>
                </c:pt>
                <c:pt idx="584">
                  <c:v>300.5448214562154</c:v>
                </c:pt>
                <c:pt idx="585">
                  <c:v>300.98879930007377</c:v>
                </c:pt>
                <c:pt idx="586">
                  <c:v>301.43281503706811</c:v>
                </c:pt>
                <c:pt idx="587">
                  <c:v>301.87686866966931</c:v>
                </c:pt>
                <c:pt idx="588">
                  <c:v>302.32096020034948</c:v>
                </c:pt>
                <c:pt idx="589">
                  <c:v>302.7650896315821</c:v>
                </c:pt>
                <c:pt idx="590">
                  <c:v>303.20925696584192</c:v>
                </c:pt>
                <c:pt idx="591">
                  <c:v>303.65346220560497</c:v>
                </c:pt>
                <c:pt idx="592">
                  <c:v>304.09770535334872</c:v>
                </c:pt>
                <c:pt idx="593">
                  <c:v>304.54198641155187</c:v>
                </c:pt>
                <c:pt idx="594">
                  <c:v>304.98630538269452</c:v>
                </c:pt>
                <c:pt idx="595">
                  <c:v>305.43066226925799</c:v>
                </c:pt>
                <c:pt idx="596">
                  <c:v>305.87505707372509</c:v>
                </c:pt>
                <c:pt idx="597">
                  <c:v>306.31948979857987</c:v>
                </c:pt>
                <c:pt idx="598">
                  <c:v>306.76396044630781</c:v>
                </c:pt>
                <c:pt idx="599">
                  <c:v>307.20846901939564</c:v>
                </c:pt>
                <c:pt idx="600">
                  <c:v>307.65301552033156</c:v>
                </c:pt>
                <c:pt idx="601">
                  <c:v>308.09759995160505</c:v>
                </c:pt>
                <c:pt idx="602">
                  <c:v>308.54222231570702</c:v>
                </c:pt>
                <c:pt idx="603">
                  <c:v>308.98688261512979</c:v>
                </c:pt>
                <c:pt idx="604">
                  <c:v>309.43158085236695</c:v>
                </c:pt>
                <c:pt idx="605">
                  <c:v>309.87631702991354</c:v>
                </c:pt>
                <c:pt idx="606">
                  <c:v>310.321091150266</c:v>
                </c:pt>
                <c:pt idx="607">
                  <c:v>310.76590321592215</c:v>
                </c:pt>
                <c:pt idx="608">
                  <c:v>311.21075322938123</c:v>
                </c:pt>
                <c:pt idx="609">
                  <c:v>311.65564119314382</c:v>
                </c:pt>
                <c:pt idx="610">
                  <c:v>312.10056710971202</c:v>
                </c:pt>
                <c:pt idx="611">
                  <c:v>312.54553098158925</c:v>
                </c:pt>
                <c:pt idx="612">
                  <c:v>312.99053281128039</c:v>
                </c:pt>
                <c:pt idx="613">
                  <c:v>313.43557260129177</c:v>
                </c:pt>
                <c:pt idx="614">
                  <c:v>313.88065035413109</c:v>
                </c:pt>
                <c:pt idx="615">
                  <c:v>314.32576607230754</c:v>
                </c:pt>
                <c:pt idx="616">
                  <c:v>314.77091975833179</c:v>
                </c:pt>
                <c:pt idx="617">
                  <c:v>315.21611141471578</c:v>
                </c:pt>
                <c:pt idx="618">
                  <c:v>315.6613410439731</c:v>
                </c:pt>
                <c:pt idx="619">
                  <c:v>316.1066086486187</c:v>
                </c:pt>
                <c:pt idx="620">
                  <c:v>316.55191423116895</c:v>
                </c:pt>
                <c:pt idx="621">
                  <c:v>316.99725779414177</c:v>
                </c:pt>
                <c:pt idx="622">
                  <c:v>317.44263934005653</c:v>
                </c:pt>
                <c:pt idx="623">
                  <c:v>317.88805887143405</c:v>
                </c:pt>
                <c:pt idx="624">
                  <c:v>318.33351639079666</c:v>
                </c:pt>
                <c:pt idx="625">
                  <c:v>318.77901190066814</c:v>
                </c:pt>
                <c:pt idx="626">
                  <c:v>319.22454540357376</c:v>
                </c:pt>
                <c:pt idx="627">
                  <c:v>319.67011690204032</c:v>
                </c:pt>
                <c:pt idx="628">
                  <c:v>320.11572639859611</c:v>
                </c:pt>
                <c:pt idx="629">
                  <c:v>320.56137389577088</c:v>
                </c:pt>
                <c:pt idx="630">
                  <c:v>321.00705939609594</c:v>
                </c:pt>
                <c:pt idx="631">
                  <c:v>321.4527829021041</c:v>
                </c:pt>
                <c:pt idx="632">
                  <c:v>321.89854441632968</c:v>
                </c:pt>
                <c:pt idx="633">
                  <c:v>322.34434394130852</c:v>
                </c:pt>
                <c:pt idx="634">
                  <c:v>322.790181479578</c:v>
                </c:pt>
                <c:pt idx="635">
                  <c:v>323.23605703367701</c:v>
                </c:pt>
                <c:pt idx="636">
                  <c:v>323.68197060614602</c:v>
                </c:pt>
                <c:pt idx="637">
                  <c:v>324.12792219952706</c:v>
                </c:pt>
                <c:pt idx="638">
                  <c:v>324.57391181636359</c:v>
                </c:pt>
                <c:pt idx="639">
                  <c:v>325.01993945920077</c:v>
                </c:pt>
                <c:pt idx="640">
                  <c:v>325.46600513058524</c:v>
                </c:pt>
                <c:pt idx="641">
                  <c:v>325.91210883306519</c:v>
                </c:pt>
                <c:pt idx="642">
                  <c:v>326.35825056919037</c:v>
                </c:pt>
                <c:pt idx="643">
                  <c:v>326.80443034151222</c:v>
                </c:pt>
                <c:pt idx="644">
                  <c:v>327.25064815258361</c:v>
                </c:pt>
                <c:pt idx="645">
                  <c:v>327.69690400495904</c:v>
                </c:pt>
                <c:pt idx="646">
                  <c:v>328.14319790119464</c:v>
                </c:pt>
                <c:pt idx="647">
                  <c:v>328.58952984384808</c:v>
                </c:pt>
                <c:pt idx="648">
                  <c:v>329.03589983547863</c:v>
                </c:pt>
                <c:pt idx="649">
                  <c:v>329.48230787864719</c:v>
                </c:pt>
                <c:pt idx="650">
                  <c:v>329.92875397591627</c:v>
                </c:pt>
                <c:pt idx="651">
                  <c:v>330.37523812984995</c:v>
                </c:pt>
                <c:pt idx="652">
                  <c:v>330.82176034301398</c:v>
                </c:pt>
                <c:pt idx="653">
                  <c:v>331.26832061797563</c:v>
                </c:pt>
                <c:pt idx="654">
                  <c:v>331.71491895730395</c:v>
                </c:pt>
                <c:pt idx="655">
                  <c:v>332.16155536356945</c:v>
                </c:pt>
                <c:pt idx="656">
                  <c:v>332.6082298393444</c:v>
                </c:pt>
                <c:pt idx="657">
                  <c:v>333.05494238720269</c:v>
                </c:pt>
                <c:pt idx="658">
                  <c:v>333.50169300971976</c:v>
                </c:pt>
                <c:pt idx="659">
                  <c:v>333.94848170947284</c:v>
                </c:pt>
                <c:pt idx="660">
                  <c:v>334.3953084890407</c:v>
                </c:pt>
                <c:pt idx="661">
                  <c:v>334.84217335100385</c:v>
                </c:pt>
                <c:pt idx="662">
                  <c:v>335.2890762979444</c:v>
                </c:pt>
                <c:pt idx="663">
                  <c:v>335.73601733244612</c:v>
                </c:pt>
                <c:pt idx="664">
                  <c:v>336.18299645709453</c:v>
                </c:pt>
                <c:pt idx="665">
                  <c:v>336.63001367447674</c:v>
                </c:pt>
                <c:pt idx="666">
                  <c:v>337.07706898718163</c:v>
                </c:pt>
                <c:pt idx="667">
                  <c:v>337.52416239779973</c:v>
                </c:pt>
                <c:pt idx="668">
                  <c:v>337.9712939089232</c:v>
                </c:pt>
                <c:pt idx="669">
                  <c:v>338.41846352314599</c:v>
                </c:pt>
                <c:pt idx="670">
                  <c:v>338.86567124306367</c:v>
                </c:pt>
                <c:pt idx="671">
                  <c:v>339.31291707127355</c:v>
                </c:pt>
                <c:pt idx="672">
                  <c:v>339.76020101037471</c:v>
                </c:pt>
                <c:pt idx="673">
                  <c:v>340.20752306296788</c:v>
                </c:pt>
                <c:pt idx="674">
                  <c:v>340.6548832316555</c:v>
                </c:pt>
                <c:pt idx="675">
                  <c:v>341.10228151904175</c:v>
                </c:pt>
                <c:pt idx="676">
                  <c:v>341.54971792773256</c:v>
                </c:pt>
                <c:pt idx="677">
                  <c:v>341.99719246033555</c:v>
                </c:pt>
                <c:pt idx="678">
                  <c:v>342.44470511946014</c:v>
                </c:pt>
                <c:pt idx="679">
                  <c:v>342.89225590771747</c:v>
                </c:pt>
                <c:pt idx="680">
                  <c:v>343.33984482772036</c:v>
                </c:pt>
                <c:pt idx="681">
                  <c:v>343.78747188208348</c:v>
                </c:pt>
                <c:pt idx="682">
                  <c:v>344.23513707342323</c:v>
                </c:pt>
                <c:pt idx="683">
                  <c:v>344.68284040435776</c:v>
                </c:pt>
                <c:pt idx="684">
                  <c:v>345.13058187750698</c:v>
                </c:pt>
                <c:pt idx="685">
                  <c:v>345.57836149549257</c:v>
                </c:pt>
                <c:pt idx="686">
                  <c:v>346.02617926093802</c:v>
                </c:pt>
                <c:pt idx="687">
                  <c:v>346.47403517646853</c:v>
                </c:pt>
                <c:pt idx="688">
                  <c:v>346.92192924471118</c:v>
                </c:pt>
                <c:pt idx="689">
                  <c:v>347.36986146829474</c:v>
                </c:pt>
                <c:pt idx="690">
                  <c:v>347.81783184984988</c:v>
                </c:pt>
                <c:pt idx="691">
                  <c:v>348.26584039200895</c:v>
                </c:pt>
                <c:pt idx="692">
                  <c:v>348.7138870974062</c:v>
                </c:pt>
                <c:pt idx="693">
                  <c:v>349.16197196867768</c:v>
                </c:pt>
                <c:pt idx="694">
                  <c:v>349.6100950084612</c:v>
                </c:pt>
                <c:pt idx="695">
                  <c:v>350.05825621939641</c:v>
                </c:pt>
                <c:pt idx="696">
                  <c:v>350.50645560412482</c:v>
                </c:pt>
                <c:pt idx="697">
                  <c:v>350.95469316528971</c:v>
                </c:pt>
                <c:pt idx="698">
                  <c:v>351.40296890553623</c:v>
                </c:pt>
                <c:pt idx="699">
                  <c:v>351.85128282751134</c:v>
                </c:pt>
                <c:pt idx="700">
                  <c:v>352.2996349338639</c:v>
                </c:pt>
                <c:pt idx="701">
                  <c:v>352.74802522724451</c:v>
                </c:pt>
                <c:pt idx="702">
                  <c:v>353.19645371030572</c:v>
                </c:pt>
                <c:pt idx="703">
                  <c:v>353.64492038570188</c:v>
                </c:pt>
                <c:pt idx="704">
                  <c:v>354.09342525608923</c:v>
                </c:pt>
                <c:pt idx="705">
                  <c:v>354.54196832412583</c:v>
                </c:pt>
                <c:pt idx="706">
                  <c:v>354.99054959247161</c:v>
                </c:pt>
                <c:pt idx="707">
                  <c:v>355.43916906378843</c:v>
                </c:pt>
                <c:pt idx="708">
                  <c:v>355.88782674073997</c:v>
                </c:pt>
                <c:pt idx="709">
                  <c:v>356.33652262599185</c:v>
                </c:pt>
                <c:pt idx="710">
                  <c:v>356.78525672221156</c:v>
                </c:pt>
                <c:pt idx="711">
                  <c:v>357.23402903206841</c:v>
                </c:pt>
                <c:pt idx="712">
                  <c:v>357.68283955823364</c:v>
                </c:pt>
                <c:pt idx="713">
                  <c:v>358.13168830338049</c:v>
                </c:pt>
                <c:pt idx="714">
                  <c:v>358.58057527018394</c:v>
                </c:pt>
                <c:pt idx="715">
                  <c:v>359.02950046132099</c:v>
                </c:pt>
                <c:pt idx="716">
                  <c:v>359.47846387947055</c:v>
                </c:pt>
                <c:pt idx="717">
                  <c:v>359.92746552731336</c:v>
                </c:pt>
                <c:pt idx="718">
                  <c:v>360.37650540753219</c:v>
                </c:pt>
                <c:pt idx="719">
                  <c:v>360.82558352281166</c:v>
                </c:pt>
                <c:pt idx="720">
                  <c:v>361.27469987583839</c:v>
                </c:pt>
                <c:pt idx="721">
                  <c:v>361.72385446930087</c:v>
                </c:pt>
                <c:pt idx="722">
                  <c:v>362.17304730588955</c:v>
                </c:pt>
                <c:pt idx="723">
                  <c:v>362.62227838829688</c:v>
                </c:pt>
                <c:pt idx="724">
                  <c:v>363.07154771921716</c:v>
                </c:pt>
                <c:pt idx="725">
                  <c:v>363.52085530134673</c:v>
                </c:pt>
                <c:pt idx="726">
                  <c:v>363.97020113738381</c:v>
                </c:pt>
                <c:pt idx="727">
                  <c:v>364.41958523002864</c:v>
                </c:pt>
                <c:pt idx="728">
                  <c:v>364.8690075819834</c:v>
                </c:pt>
                <c:pt idx="729">
                  <c:v>365.31846819595228</c:v>
                </c:pt>
                <c:pt idx="730">
                  <c:v>365.76796707464143</c:v>
                </c:pt>
                <c:pt idx="731">
                  <c:v>366.21750422075894</c:v>
                </c:pt>
                <c:pt idx="732">
                  <c:v>366.66707963701492</c:v>
                </c:pt>
                <c:pt idx="733">
                  <c:v>367.11669332612149</c:v>
                </c:pt>
                <c:pt idx="734">
                  <c:v>367.5663452907927</c:v>
                </c:pt>
                <c:pt idx="735">
                  <c:v>368.01603553374463</c:v>
                </c:pt>
                <c:pt idx="736">
                  <c:v>368.46576405769537</c:v>
                </c:pt>
                <c:pt idx="737">
                  <c:v>368.91553086536504</c:v>
                </c:pt>
                <c:pt idx="738">
                  <c:v>369.36533595947571</c:v>
                </c:pt>
                <c:pt idx="739">
                  <c:v>369.81517934275155</c:v>
                </c:pt>
                <c:pt idx="740">
                  <c:v>370.26506101791864</c:v>
                </c:pt>
                <c:pt idx="741">
                  <c:v>370.71498098770519</c:v>
                </c:pt>
                <c:pt idx="742">
                  <c:v>371.16493925484133</c:v>
                </c:pt>
                <c:pt idx="743">
                  <c:v>371.61493582205935</c:v>
                </c:pt>
                <c:pt idx="744">
                  <c:v>372.06497069209348</c:v>
                </c:pt>
                <c:pt idx="745">
                  <c:v>372.51504386767999</c:v>
                </c:pt>
                <c:pt idx="746">
                  <c:v>372.96515535155731</c:v>
                </c:pt>
                <c:pt idx="747">
                  <c:v>373.41530514646576</c:v>
                </c:pt>
                <c:pt idx="748">
                  <c:v>373.86549325514784</c:v>
                </c:pt>
                <c:pt idx="749">
                  <c:v>374.31571968034802</c:v>
                </c:pt>
                <c:pt idx="750">
                  <c:v>374.76598442481293</c:v>
                </c:pt>
                <c:pt idx="751">
                  <c:v>375.21628749129115</c:v>
                </c:pt>
                <c:pt idx="752">
                  <c:v>375.66662888253347</c:v>
                </c:pt>
                <c:pt idx="753">
                  <c:v>376.11700860129264</c:v>
                </c:pt>
                <c:pt idx="754">
                  <c:v>376.56742665032351</c:v>
                </c:pt>
                <c:pt idx="755">
                  <c:v>377.01788303238305</c:v>
                </c:pt>
                <c:pt idx="756">
                  <c:v>377.46837775023033</c:v>
                </c:pt>
                <c:pt idx="757">
                  <c:v>377.91891080662646</c:v>
                </c:pt>
                <c:pt idx="758">
                  <c:v>378.36948220433464</c:v>
                </c:pt>
                <c:pt idx="759">
                  <c:v>378.82009194612027</c:v>
                </c:pt>
                <c:pt idx="760">
                  <c:v>379.27074003475076</c:v>
                </c:pt>
                <c:pt idx="761">
                  <c:v>379.72142647299569</c:v>
                </c:pt>
                <c:pt idx="762">
                  <c:v>380.17215126362669</c:v>
                </c:pt>
                <c:pt idx="763">
                  <c:v>380.62291440941755</c:v>
                </c:pt>
                <c:pt idx="764">
                  <c:v>381.07371591314421</c:v>
                </c:pt>
                <c:pt idx="765">
                  <c:v>381.52455577758468</c:v>
                </c:pt>
                <c:pt idx="766">
                  <c:v>381.97543400551911</c:v>
                </c:pt>
                <c:pt idx="767">
                  <c:v>382.4263505997298</c:v>
                </c:pt>
                <c:pt idx="768">
                  <c:v>382.87730556300124</c:v>
                </c:pt>
                <c:pt idx="769">
                  <c:v>383.32829889811995</c:v>
                </c:pt>
                <c:pt idx="770">
                  <c:v>383.77933060787473</c:v>
                </c:pt>
                <c:pt idx="771">
                  <c:v>384.2304006950564</c:v>
                </c:pt>
                <c:pt idx="772">
                  <c:v>384.68150916245804</c:v>
                </c:pt>
                <c:pt idx="773">
                  <c:v>385.13265601287486</c:v>
                </c:pt>
                <c:pt idx="774">
                  <c:v>385.58384124910418</c:v>
                </c:pt>
                <c:pt idx="775">
                  <c:v>386.0350648739456</c:v>
                </c:pt>
                <c:pt idx="776">
                  <c:v>386.48632689020081</c:v>
                </c:pt>
                <c:pt idx="777">
                  <c:v>386.93762730067368</c:v>
                </c:pt>
                <c:pt idx="778">
                  <c:v>387.38896610817028</c:v>
                </c:pt>
                <c:pt idx="779">
                  <c:v>387.84034331549884</c:v>
                </c:pt>
                <c:pt idx="780">
                  <c:v>388.29175892546982</c:v>
                </c:pt>
                <c:pt idx="781">
                  <c:v>388.74321294089583</c:v>
                </c:pt>
                <c:pt idx="782">
                  <c:v>389.19470536459175</c:v>
                </c:pt>
                <c:pt idx="783">
                  <c:v>389.64623619937458</c:v>
                </c:pt>
                <c:pt idx="784">
                  <c:v>390.09780544806358</c:v>
                </c:pt>
                <c:pt idx="785">
                  <c:v>390.54941311348017</c:v>
                </c:pt>
                <c:pt idx="786">
                  <c:v>391.00105919844805</c:v>
                </c:pt>
                <c:pt idx="787">
                  <c:v>391.45274370579313</c:v>
                </c:pt>
                <c:pt idx="788">
                  <c:v>391.90446663834342</c:v>
                </c:pt>
                <c:pt idx="789">
                  <c:v>392.35622799892934</c:v>
                </c:pt>
                <c:pt idx="790">
                  <c:v>392.80802779038339</c:v>
                </c:pt>
                <c:pt idx="791">
                  <c:v>393.25986601554041</c:v>
                </c:pt>
                <c:pt idx="792">
                  <c:v>393.71174267723745</c:v>
                </c:pt>
                <c:pt idx="793">
                  <c:v>394.16365777831373</c:v>
                </c:pt>
                <c:pt idx="794">
                  <c:v>394.6156113216108</c:v>
                </c:pt>
                <c:pt idx="795">
                  <c:v>395.06760330997247</c:v>
                </c:pt>
                <c:pt idx="796">
                  <c:v>395.51963374624472</c:v>
                </c:pt>
                <c:pt idx="797">
                  <c:v>395.97170263327581</c:v>
                </c:pt>
                <c:pt idx="798">
                  <c:v>396.42380997391638</c:v>
                </c:pt>
                <c:pt idx="799">
                  <c:v>396.87595577101916</c:v>
                </c:pt>
                <c:pt idx="800">
                  <c:v>397.3281400274393</c:v>
                </c:pt>
                <c:pt idx="801">
                  <c:v>397.78036274603409</c:v>
                </c:pt>
                <c:pt idx="802">
                  <c:v>398.23262392966325</c:v>
                </c:pt>
                <c:pt idx="803">
                  <c:v>398.68492358118863</c:v>
                </c:pt>
                <c:pt idx="804">
                  <c:v>399.13726170347445</c:v>
                </c:pt>
                <c:pt idx="805">
                  <c:v>399.58963829938727</c:v>
                </c:pt>
                <c:pt idx="806">
                  <c:v>400.04205337179582</c:v>
                </c:pt>
                <c:pt idx="807">
                  <c:v>400.49450692357124</c:v>
                </c:pt>
                <c:pt idx="808">
                  <c:v>400.94699895758686</c:v>
                </c:pt>
                <c:pt idx="809">
                  <c:v>401.39952947671839</c:v>
                </c:pt>
                <c:pt idx="810">
                  <c:v>401.85209848384386</c:v>
                </c:pt>
                <c:pt idx="811">
                  <c:v>402.3047059818436</c:v>
                </c:pt>
                <c:pt idx="812">
                  <c:v>402.75735197360024</c:v>
                </c:pt>
                <c:pt idx="813">
                  <c:v>403.21003646199875</c:v>
                </c:pt>
                <c:pt idx="814">
                  <c:v>403.6627594499264</c:v>
                </c:pt>
                <c:pt idx="815">
                  <c:v>404.1155209402728</c:v>
                </c:pt>
                <c:pt idx="816">
                  <c:v>404.56832093592988</c:v>
                </c:pt>
                <c:pt idx="817">
                  <c:v>405.02115943979197</c:v>
                </c:pt>
                <c:pt idx="818">
                  <c:v>405.47403645475566</c:v>
                </c:pt>
                <c:pt idx="819">
                  <c:v>405.92695198371996</c:v>
                </c:pt>
                <c:pt idx="820">
                  <c:v>406.37990602958615</c:v>
                </c:pt>
                <c:pt idx="821">
                  <c:v>406.83289859525792</c:v>
                </c:pt>
                <c:pt idx="822">
                  <c:v>407.28592968364131</c:v>
                </c:pt>
                <c:pt idx="823">
                  <c:v>407.73899929764468</c:v>
                </c:pt>
                <c:pt idx="824">
                  <c:v>408.1921074401788</c:v>
                </c:pt>
                <c:pt idx="825">
                  <c:v>408.64525411415678</c:v>
                </c:pt>
                <c:pt idx="826">
                  <c:v>409.09843932249413</c:v>
                </c:pt>
                <c:pt idx="827">
                  <c:v>409.55166306810867</c:v>
                </c:pt>
                <c:pt idx="828">
                  <c:v>410.00492535392067</c:v>
                </c:pt>
                <c:pt idx="829">
                  <c:v>410.45822618285274</c:v>
                </c:pt>
                <c:pt idx="830">
                  <c:v>410.91156555782993</c:v>
                </c:pt>
                <c:pt idx="831">
                  <c:v>411.36494348177962</c:v>
                </c:pt>
                <c:pt idx="832">
                  <c:v>411.81835995763163</c:v>
                </c:pt>
                <c:pt idx="833">
                  <c:v>412.27181498831811</c:v>
                </c:pt>
                <c:pt idx="834">
                  <c:v>412.72530857677367</c:v>
                </c:pt>
                <c:pt idx="835">
                  <c:v>413.17884072593534</c:v>
                </c:pt>
                <c:pt idx="836">
                  <c:v>413.63241143874251</c:v>
                </c:pt>
                <c:pt idx="837">
                  <c:v>414.08602071813698</c:v>
                </c:pt>
                <c:pt idx="838">
                  <c:v>414.53966856706302</c:v>
                </c:pt>
                <c:pt idx="839">
                  <c:v>414.99335498846727</c:v>
                </c:pt>
                <c:pt idx="840">
                  <c:v>415.44707998529884</c:v>
                </c:pt>
                <c:pt idx="841">
                  <c:v>415.9008435605092</c:v>
                </c:pt>
                <c:pt idx="842">
                  <c:v>416.35464571705228</c:v>
                </c:pt>
                <c:pt idx="843">
                  <c:v>416.8084864578845</c:v>
                </c:pt>
                <c:pt idx="844">
                  <c:v>417.26236578596462</c:v>
                </c:pt>
                <c:pt idx="845">
                  <c:v>417.7162837042539</c:v>
                </c:pt>
                <c:pt idx="846">
                  <c:v>418.17024021571603</c:v>
                </c:pt>
                <c:pt idx="847">
                  <c:v>418.62423532331724</c:v>
                </c:pt>
                <c:pt idx="848">
                  <c:v>419.07826903002604</c:v>
                </c:pt>
                <c:pt idx="849">
                  <c:v>419.53234133881352</c:v>
                </c:pt>
                <c:pt idx="850">
                  <c:v>419.98645225265318</c:v>
                </c:pt>
                <c:pt idx="851">
                  <c:v>420.44060177452099</c:v>
                </c:pt>
                <c:pt idx="852">
                  <c:v>420.89478990739542</c:v>
                </c:pt>
                <c:pt idx="853">
                  <c:v>421.34901665425735</c:v>
                </c:pt>
                <c:pt idx="854">
                  <c:v>421.80328201809021</c:v>
                </c:pt>
                <c:pt idx="855">
                  <c:v>422.25758600187987</c:v>
                </c:pt>
                <c:pt idx="856">
                  <c:v>422.71192860861464</c:v>
                </c:pt>
                <c:pt idx="857">
                  <c:v>423.16630984128534</c:v>
                </c:pt>
                <c:pt idx="858">
                  <c:v>423.62072970288534</c:v>
                </c:pt>
                <c:pt idx="859">
                  <c:v>424.07518819641041</c:v>
                </c:pt>
                <c:pt idx="860">
                  <c:v>424.52968532485892</c:v>
                </c:pt>
                <c:pt idx="861">
                  <c:v>424.98422109123163</c:v>
                </c:pt>
                <c:pt idx="862">
                  <c:v>425.43879549853182</c:v>
                </c:pt>
                <c:pt idx="863">
                  <c:v>425.89340854976535</c:v>
                </c:pt>
                <c:pt idx="864">
                  <c:v>426.34806024794051</c:v>
                </c:pt>
                <c:pt idx="865">
                  <c:v>426.80275059606817</c:v>
                </c:pt>
                <c:pt idx="866">
                  <c:v>427.25747959716165</c:v>
                </c:pt>
                <c:pt idx="867">
                  <c:v>427.71224725423679</c:v>
                </c:pt>
                <c:pt idx="868">
                  <c:v>428.16705357031202</c:v>
                </c:pt>
                <c:pt idx="869">
                  <c:v>428.62189854840824</c:v>
                </c:pt>
                <c:pt idx="870">
                  <c:v>429.07678219154894</c:v>
                </c:pt>
                <c:pt idx="871">
                  <c:v>429.53170450276008</c:v>
                </c:pt>
                <c:pt idx="872">
                  <c:v>429.98666548507015</c:v>
                </c:pt>
                <c:pt idx="873">
                  <c:v>430.44166514151021</c:v>
                </c:pt>
                <c:pt idx="874">
                  <c:v>430.8967034751139</c:v>
                </c:pt>
                <c:pt idx="875">
                  <c:v>431.35178048891731</c:v>
                </c:pt>
                <c:pt idx="876">
                  <c:v>431.8068961859592</c:v>
                </c:pt>
                <c:pt idx="877">
                  <c:v>432.2620505692808</c:v>
                </c:pt>
                <c:pt idx="878">
                  <c:v>432.7172436419259</c:v>
                </c:pt>
                <c:pt idx="879">
                  <c:v>433.17247540694086</c:v>
                </c:pt>
                <c:pt idx="880">
                  <c:v>433.62774586737464</c:v>
                </c:pt>
                <c:pt idx="881">
                  <c:v>434.08305502627871</c:v>
                </c:pt>
                <c:pt idx="882">
                  <c:v>434.53840288670716</c:v>
                </c:pt>
                <c:pt idx="883">
                  <c:v>434.99378945171657</c:v>
                </c:pt>
                <c:pt idx="884">
                  <c:v>435.44921472436619</c:v>
                </c:pt>
                <c:pt idx="885">
                  <c:v>435.90467870771784</c:v>
                </c:pt>
                <c:pt idx="886">
                  <c:v>436.36018140483588</c:v>
                </c:pt>
                <c:pt idx="887">
                  <c:v>436.81572281878726</c:v>
                </c:pt>
                <c:pt idx="888">
                  <c:v>437.27130295264158</c:v>
                </c:pt>
                <c:pt idx="889">
                  <c:v>437.72692180947092</c:v>
                </c:pt>
                <c:pt idx="890">
                  <c:v>438.18257939235008</c:v>
                </c:pt>
                <c:pt idx="891">
                  <c:v>438.63827570435637</c:v>
                </c:pt>
                <c:pt idx="892">
                  <c:v>439.09401074856976</c:v>
                </c:pt>
                <c:pt idx="893">
                  <c:v>439.54978452807273</c:v>
                </c:pt>
                <c:pt idx="894">
                  <c:v>440.00559704595054</c:v>
                </c:pt>
                <c:pt idx="895">
                  <c:v>440.4614483052909</c:v>
                </c:pt>
                <c:pt idx="896">
                  <c:v>440.91733830918417</c:v>
                </c:pt>
                <c:pt idx="897">
                  <c:v>441.37326706072338</c:v>
                </c:pt>
                <c:pt idx="898">
                  <c:v>441.82923456300415</c:v>
                </c:pt>
                <c:pt idx="899">
                  <c:v>442.28524081912479</c:v>
                </c:pt>
                <c:pt idx="900">
                  <c:v>442.74128583218612</c:v>
                </c:pt>
                <c:pt idx="901">
                  <c:v>443.19736960529167</c:v>
                </c:pt>
                <c:pt idx="902">
                  <c:v>443.65349214154753</c:v>
                </c:pt>
                <c:pt idx="903">
                  <c:v>444.10965344406253</c:v>
                </c:pt>
                <c:pt idx="904">
                  <c:v>444.56585351594805</c:v>
                </c:pt>
                <c:pt idx="905">
                  <c:v>445.0220923603182</c:v>
                </c:pt>
                <c:pt idx="906">
                  <c:v>445.47836998028964</c:v>
                </c:pt>
                <c:pt idx="907">
                  <c:v>445.93468637898178</c:v>
                </c:pt>
                <c:pt idx="908">
                  <c:v>446.39104155951662</c:v>
                </c:pt>
                <c:pt idx="909">
                  <c:v>446.8474355250188</c:v>
                </c:pt>
                <c:pt idx="910">
                  <c:v>447.30386827861565</c:v>
                </c:pt>
                <c:pt idx="911">
                  <c:v>447.76033982343716</c:v>
                </c:pt>
                <c:pt idx="912">
                  <c:v>448.21685016261603</c:v>
                </c:pt>
                <c:pt idx="913">
                  <c:v>448.6733992992875</c:v>
                </c:pt>
                <c:pt idx="914">
                  <c:v>449.12998723658961</c:v>
                </c:pt>
                <c:pt idx="915">
                  <c:v>449.58661397766298</c:v>
                </c:pt>
                <c:pt idx="916">
                  <c:v>450.04327952565097</c:v>
                </c:pt>
                <c:pt idx="917">
                  <c:v>450.49749302970724</c:v>
                </c:pt>
                <c:pt idx="918">
                  <c:v>450.95048392982807</c:v>
                </c:pt>
                <c:pt idx="919">
                  <c:v>451.40225303615898</c:v>
                </c:pt>
                <c:pt idx="920">
                  <c:v>451.8528011236719</c:v>
                </c:pt>
                <c:pt idx="921">
                  <c:v>452.30212893925466</c:v>
                </c:pt>
                <c:pt idx="922">
                  <c:v>452.75023720169378</c:v>
                </c:pt>
                <c:pt idx="923">
                  <c:v>453.19712660165277</c:v>
                </c:pt>
                <c:pt idx="924">
                  <c:v>453.64279780164622</c:v>
                </c:pt>
                <c:pt idx="925">
                  <c:v>454.08725143600896</c:v>
                </c:pt>
                <c:pt idx="926">
                  <c:v>454.53048811086086</c:v>
                </c:pt>
                <c:pt idx="927">
                  <c:v>454.97250840406707</c:v>
                </c:pt>
                <c:pt idx="928">
                  <c:v>455.41331286519335</c:v>
                </c:pt>
                <c:pt idx="929">
                  <c:v>455.852902015457</c:v>
                </c:pt>
                <c:pt idx="930">
                  <c:v>456.29127634767275</c:v>
                </c:pt>
                <c:pt idx="931">
                  <c:v>456.7284363261939</c:v>
                </c:pt>
                <c:pt idx="932">
                  <c:v>457.16438238684873</c:v>
                </c:pt>
                <c:pt idx="933">
                  <c:v>457.59911493687179</c:v>
                </c:pt>
                <c:pt idx="934">
                  <c:v>458.03263435483024</c:v>
                </c:pt>
                <c:pt idx="935">
                  <c:v>458.4649409905453</c:v>
                </c:pt>
                <c:pt idx="936">
                  <c:v>458.89603516500841</c:v>
                </c:pt>
                <c:pt idx="937">
                  <c:v>459.32591717029209</c:v>
                </c:pt>
                <c:pt idx="938">
                  <c:v>459.75425571139232</c:v>
                </c:pt>
                <c:pt idx="939">
                  <c:v>460.18057225396126</c:v>
                </c:pt>
                <c:pt idx="940">
                  <c:v>460.60487324358849</c:v>
                </c:pt>
                <c:pt idx="941">
                  <c:v>461.02716508391791</c:v>
                </c:pt>
                <c:pt idx="942">
                  <c:v>461.44745413428933</c:v>
                </c:pt>
                <c:pt idx="943">
                  <c:v>461.86574671022044</c:v>
                </c:pt>
                <c:pt idx="944">
                  <c:v>462.28204908388199</c:v>
                </c:pt>
                <c:pt idx="945">
                  <c:v>462.69636748456622</c:v>
                </c:pt>
                <c:pt idx="946">
                  <c:v>463.10870809914877</c:v>
                </c:pt>
                <c:pt idx="947">
                  <c:v>463.51907707254395</c:v>
                </c:pt>
                <c:pt idx="948">
                  <c:v>463.92748050815368</c:v>
                </c:pt>
                <c:pt idx="949">
                  <c:v>464.33392446831022</c:v>
                </c:pt>
                <c:pt idx="950">
                  <c:v>464.7384149747125</c:v>
                </c:pt>
                <c:pt idx="951">
                  <c:v>465.14095800885673</c:v>
                </c:pt>
                <c:pt idx="952">
                  <c:v>465.54155951246065</c:v>
                </c:pt>
                <c:pt idx="953">
                  <c:v>465.94022538788226</c:v>
                </c:pt>
                <c:pt idx="954">
                  <c:v>466.3369614985325</c:v>
                </c:pt>
                <c:pt idx="955">
                  <c:v>466.73177366928257</c:v>
                </c:pt>
                <c:pt idx="956">
                  <c:v>467.12466768686528</c:v>
                </c:pt>
                <c:pt idx="957">
                  <c:v>467.51564930027138</c:v>
                </c:pt>
                <c:pt idx="958">
                  <c:v>467.90472422113999</c:v>
                </c:pt>
                <c:pt idx="959">
                  <c:v>468.29189812414432</c:v>
                </c:pt>
                <c:pt idx="960">
                  <c:v>468.6771766473716</c:v>
                </c:pt>
                <c:pt idx="961">
                  <c:v>469.06056539269821</c:v>
                </c:pt>
                <c:pt idx="962">
                  <c:v>469.44206992615983</c:v>
                </c:pt>
                <c:pt idx="963">
                  <c:v>469.82169577831644</c:v>
                </c:pt>
                <c:pt idx="964">
                  <c:v>470.19944844461236</c:v>
                </c:pt>
                <c:pt idx="965">
                  <c:v>470.57533338573188</c:v>
                </c:pt>
                <c:pt idx="966">
                  <c:v>470.94935602794982</c:v>
                </c:pt>
                <c:pt idx="967">
                  <c:v>471.32152176347762</c:v>
                </c:pt>
                <c:pt idx="968">
                  <c:v>471.69183595080466</c:v>
                </c:pt>
                <c:pt idx="969">
                  <c:v>472.06030391503543</c:v>
                </c:pt>
                <c:pt idx="970">
                  <c:v>472.42693094822198</c:v>
                </c:pt>
                <c:pt idx="971">
                  <c:v>472.79172230969215</c:v>
                </c:pt>
                <c:pt idx="972">
                  <c:v>473.15468322637338</c:v>
                </c:pt>
                <c:pt idx="973">
                  <c:v>473.51581889311257</c:v>
                </c:pt>
                <c:pt idx="974">
                  <c:v>473.87513447299159</c:v>
                </c:pt>
                <c:pt idx="975">
                  <c:v>474.23263509763871</c:v>
                </c:pt>
                <c:pt idx="976">
                  <c:v>474.58832586753613</c:v>
                </c:pt>
                <c:pt idx="977">
                  <c:v>474.9422118523234</c:v>
                </c:pt>
                <c:pt idx="978">
                  <c:v>475.29429809109706</c:v>
                </c:pt>
                <c:pt idx="979">
                  <c:v>475.6445895927065</c:v>
                </c:pt>
                <c:pt idx="980">
                  <c:v>475.99309133604589</c:v>
                </c:pt>
                <c:pt idx="981">
                  <c:v>476.33980827034259</c:v>
                </c:pt>
                <c:pt idx="982">
                  <c:v>476.68474531544155</c:v>
                </c:pt>
                <c:pt idx="983">
                  <c:v>477.02790736208658</c:v>
                </c:pt>
                <c:pt idx="984">
                  <c:v>477.36929927219779</c:v>
                </c:pt>
                <c:pt idx="985">
                  <c:v>477.70892587914557</c:v>
                </c:pt>
                <c:pt idx="986">
                  <c:v>478.0467919880212</c:v>
                </c:pt>
                <c:pt idx="987">
                  <c:v>478.38290237590405</c:v>
                </c:pt>
                <c:pt idx="988">
                  <c:v>478.71726179212533</c:v>
                </c:pt>
                <c:pt idx="989">
                  <c:v>479.04987495852873</c:v>
                </c:pt>
                <c:pt idx="990">
                  <c:v>479.38074656972776</c:v>
                </c:pt>
                <c:pt idx="991">
                  <c:v>479.70988129336001</c:v>
                </c:pt>
                <c:pt idx="992">
                  <c:v>480.03728377033792</c:v>
                </c:pt>
                <c:pt idx="993">
                  <c:v>480.36295861509694</c:v>
                </c:pt>
                <c:pt idx="994">
                  <c:v>480.68691041584026</c:v>
                </c:pt>
                <c:pt idx="995">
                  <c:v>481.00914373478082</c:v>
                </c:pt>
                <c:pt idx="996">
                  <c:v>481.32966310838009</c:v>
                </c:pt>
                <c:pt idx="997">
                  <c:v>481.64847304758422</c:v>
                </c:pt>
                <c:pt idx="998">
                  <c:v>481.96557803805712</c:v>
                </c:pt>
                <c:pt idx="999">
                  <c:v>482.28098254041078</c:v>
                </c:pt>
                <c:pt idx="1000">
                  <c:v>482.59469099043287</c:v>
                </c:pt>
                <c:pt idx="1001">
                  <c:v>482.90670779931145</c:v>
                </c:pt>
                <c:pt idx="1002">
                  <c:v>483.21703735385705</c:v>
                </c:pt>
                <c:pt idx="1003">
                  <c:v>483.52568401672215</c:v>
                </c:pt>
                <c:pt idx="1004">
                  <c:v>483.83265212661797</c:v>
                </c:pt>
                <c:pt idx="1005">
                  <c:v>484.13794599852866</c:v>
                </c:pt>
                <c:pt idx="1006">
                  <c:v>484.44156992392294</c:v>
                </c:pt>
                <c:pt idx="1007">
                  <c:v>484.74352817096315</c:v>
                </c:pt>
                <c:pt idx="1008">
                  <c:v>485.0438249847121</c:v>
                </c:pt>
                <c:pt idx="1009">
                  <c:v>485.34246458733713</c:v>
                </c:pt>
                <c:pt idx="1010">
                  <c:v>485.63945117831184</c:v>
                </c:pt>
                <c:pt idx="1011">
                  <c:v>485.93478893461577</c:v>
                </c:pt>
                <c:pt idx="1012">
                  <c:v>486.22848201093115</c:v>
                </c:pt>
                <c:pt idx="1013">
                  <c:v>486.52053453983791</c:v>
                </c:pt>
                <c:pt idx="1014">
                  <c:v>486.81095063200604</c:v>
                </c:pt>
                <c:pt idx="1015">
                  <c:v>487.09973437638581</c:v>
                </c:pt>
                <c:pt idx="1016">
                  <c:v>487.38688984039595</c:v>
                </c:pt>
                <c:pt idx="1017">
                  <c:v>487.67242107010929</c:v>
                </c:pt>
                <c:pt idx="1018">
                  <c:v>487.95633209043649</c:v>
                </c:pt>
                <c:pt idx="1019">
                  <c:v>488.23862690530768</c:v>
                </c:pt>
                <c:pt idx="1020">
                  <c:v>488.51930949785185</c:v>
                </c:pt>
                <c:pt idx="1021">
                  <c:v>488.79838383057415</c:v>
                </c:pt>
                <c:pt idx="1022">
                  <c:v>489.07585384553136</c:v>
                </c:pt>
                <c:pt idx="1023">
                  <c:v>489.3517234645052</c:v>
                </c:pt>
                <c:pt idx="1024">
                  <c:v>489.62599658917361</c:v>
                </c:pt>
                <c:pt idx="1025">
                  <c:v>489.89867710128016</c:v>
                </c:pt>
                <c:pt idx="1026">
                  <c:v>490.1697688628015</c:v>
                </c:pt>
                <c:pt idx="1027">
                  <c:v>490.43927571611289</c:v>
                </c:pt>
                <c:pt idx="1028">
                  <c:v>490.70720148415188</c:v>
                </c:pt>
                <c:pt idx="1029">
                  <c:v>490.97354997058011</c:v>
                </c:pt>
                <c:pt idx="1030">
                  <c:v>491.23832495994316</c:v>
                </c:pt>
                <c:pt idx="1031">
                  <c:v>491.50153021782887</c:v>
                </c:pt>
                <c:pt idx="1032">
                  <c:v>491.76316949102363</c:v>
                </c:pt>
                <c:pt idx="1033">
                  <c:v>492.0232465076669</c:v>
                </c:pt>
                <c:pt idx="1034">
                  <c:v>492.28176497740424</c:v>
                </c:pt>
                <c:pt idx="1035">
                  <c:v>492.53872859153824</c:v>
                </c:pt>
                <c:pt idx="1036">
                  <c:v>492.79414102317816</c:v>
                </c:pt>
                <c:pt idx="1037">
                  <c:v>493.04800592738752</c:v>
                </c:pt>
                <c:pt idx="1038">
                  <c:v>493.30032694133035</c:v>
                </c:pt>
                <c:pt idx="1039">
                  <c:v>493.55110768441568</c:v>
                </c:pt>
                <c:pt idx="1040">
                  <c:v>493.80035175844023</c:v>
                </c:pt>
                <c:pt idx="1041">
                  <c:v>494.04806274772983</c:v>
                </c:pt>
                <c:pt idx="1042">
                  <c:v>494.29424421927911</c:v>
                </c:pt>
                <c:pt idx="1043">
                  <c:v>494.53889972288954</c:v>
                </c:pt>
                <c:pt idx="1044">
                  <c:v>494.78203279130616</c:v>
                </c:pt>
                <c:pt idx="1045">
                  <c:v>495.02364694035259</c:v>
                </c:pt>
                <c:pt idx="1046">
                  <c:v>495.26374566906463</c:v>
                </c:pt>
                <c:pt idx="1047">
                  <c:v>495.50233245982241</c:v>
                </c:pt>
                <c:pt idx="1048">
                  <c:v>495.73941077848099</c:v>
                </c:pt>
                <c:pt idx="1049">
                  <c:v>495.97498407449962</c:v>
                </c:pt>
                <c:pt idx="1050">
                  <c:v>496.20905578106937</c:v>
                </c:pt>
                <c:pt idx="1051">
                  <c:v>496.44162931523971</c:v>
                </c:pt>
                <c:pt idx="1052">
                  <c:v>496.67270807804329</c:v>
                </c:pt>
                <c:pt idx="1053">
                  <c:v>496.90229545461955</c:v>
                </c:pt>
                <c:pt idx="1054">
                  <c:v>497.13039481433708</c:v>
                </c:pt>
                <c:pt idx="1055">
                  <c:v>497.35700951091428</c:v>
                </c:pt>
                <c:pt idx="1056">
                  <c:v>497.58214288253907</c:v>
                </c:pt>
                <c:pt idx="1057">
                  <c:v>497.80579825198697</c:v>
                </c:pt>
                <c:pt idx="1058">
                  <c:v>498.02797892673817</c:v>
                </c:pt>
                <c:pt idx="1059">
                  <c:v>498.24868819909301</c:v>
                </c:pt>
                <c:pt idx="1060">
                  <c:v>498.46792934628644</c:v>
                </c:pt>
                <c:pt idx="1061">
                  <c:v>498.68570563060098</c:v>
                </c:pt>
                <c:pt idx="1062">
                  <c:v>498.90202029947869</c:v>
                </c:pt>
                <c:pt idx="1063">
                  <c:v>499.11687658563164</c:v>
                </c:pt>
                <c:pt idx="1064">
                  <c:v>499.33027770715142</c:v>
                </c:pt>
                <c:pt idx="1065">
                  <c:v>499.54222686761722</c:v>
                </c:pt>
                <c:pt idx="1066">
                  <c:v>499.75272725620277</c:v>
                </c:pt>
                <c:pt idx="1067">
                  <c:v>499.96178204778226</c:v>
                </c:pt>
                <c:pt idx="1068">
                  <c:v>500.1693944030348</c:v>
                </c:pt>
                <c:pt idx="1069">
                  <c:v>500.3755674685479</c:v>
                </c:pt>
                <c:pt idx="1070">
                  <c:v>500.5803043769198</c:v>
                </c:pt>
                <c:pt idx="1071">
                  <c:v>500.78360824686064</c:v>
                </c:pt>
                <c:pt idx="1072">
                  <c:v>500.98548218329239</c:v>
                </c:pt>
                <c:pt idx="1073">
                  <c:v>501.18592927744777</c:v>
                </c:pt>
                <c:pt idx="1074">
                  <c:v>501.38495260696817</c:v>
                </c:pt>
                <c:pt idx="1075">
                  <c:v>501.58255523600013</c:v>
                </c:pt>
                <c:pt idx="1076">
                  <c:v>501.77874021529101</c:v>
                </c:pt>
                <c:pt idx="1077">
                  <c:v>501.97351058228361</c:v>
                </c:pt>
                <c:pt idx="1078">
                  <c:v>502.16686936120954</c:v>
                </c:pt>
                <c:pt idx="1079">
                  <c:v>502.35881956318144</c:v>
                </c:pt>
                <c:pt idx="1080">
                  <c:v>502.54936418628455</c:v>
                </c:pt>
                <c:pt idx="1081">
                  <c:v>502.73850621566686</c:v>
                </c:pt>
                <c:pt idx="1082">
                  <c:v>502.92624862362828</c:v>
                </c:pt>
                <c:pt idx="1083">
                  <c:v>503.11259436970892</c:v>
                </c:pt>
                <c:pt idx="1084">
                  <c:v>503.29754640077618</c:v>
                </c:pt>
                <c:pt idx="1085">
                  <c:v>503.48110765111107</c:v>
                </c:pt>
                <c:pt idx="1086">
                  <c:v>503.66328104249311</c:v>
                </c:pt>
                <c:pt idx="1087">
                  <c:v>503.8440694842846</c:v>
                </c:pt>
                <c:pt idx="1088">
                  <c:v>504.02347587351369</c:v>
                </c:pt>
                <c:pt idx="1089">
                  <c:v>504.20150309495659</c:v>
                </c:pt>
                <c:pt idx="1090">
                  <c:v>504.37815402121856</c:v>
                </c:pt>
                <c:pt idx="1091">
                  <c:v>504.5534315128142</c:v>
                </c:pt>
                <c:pt idx="1092">
                  <c:v>504.72733841824657</c:v>
                </c:pt>
                <c:pt idx="1093">
                  <c:v>504.89987757408545</c:v>
                </c:pt>
                <c:pt idx="1094">
                  <c:v>505.07105180504436</c:v>
                </c:pt>
                <c:pt idx="1095">
                  <c:v>505.24086392405707</c:v>
                </c:pt>
                <c:pt idx="1096">
                  <c:v>505.40931673235264</c:v>
                </c:pt>
                <c:pt idx="1097">
                  <c:v>505.57641301952998</c:v>
                </c:pt>
                <c:pt idx="1098">
                  <c:v>505.742155563631</c:v>
                </c:pt>
                <c:pt idx="1099">
                  <c:v>505.90654713121313</c:v>
                </c:pt>
                <c:pt idx="1100">
                  <c:v>506.06959047742072</c:v>
                </c:pt>
                <c:pt idx="1101">
                  <c:v>506.23128834605552</c:v>
                </c:pt>
                <c:pt idx="1102">
                  <c:v>506.39164346964617</c:v>
                </c:pt>
                <c:pt idx="1103">
                  <c:v>506.55065856951671</c:v>
                </c:pt>
                <c:pt idx="1104">
                  <c:v>506.70833635585444</c:v>
                </c:pt>
                <c:pt idx="1105">
                  <c:v>506.86467952777622</c:v>
                </c:pt>
                <c:pt idx="1106">
                  <c:v>507.01969077339442</c:v>
                </c:pt>
                <c:pt idx="1107">
                  <c:v>507.17337276988144</c:v>
                </c:pt>
                <c:pt idx="1108">
                  <c:v>507.32572818353361</c:v>
                </c:pt>
                <c:pt idx="1109">
                  <c:v>507.47675966983394</c:v>
                </c:pt>
                <c:pt idx="1110">
                  <c:v>507.62646987351388</c:v>
                </c:pt>
                <c:pt idx="1111">
                  <c:v>507.77486142861426</c:v>
                </c:pt>
                <c:pt idx="1112">
                  <c:v>507.92193695854496</c:v>
                </c:pt>
                <c:pt idx="1113">
                  <c:v>508.06769907614392</c:v>
                </c:pt>
                <c:pt idx="1114">
                  <c:v>508.21215038373498</c:v>
                </c:pt>
                <c:pt idx="1115">
                  <c:v>508.3552934731847</c:v>
                </c:pt>
                <c:pt idx="1116">
                  <c:v>508.49713092595829</c:v>
                </c:pt>
                <c:pt idx="1117">
                  <c:v>508.63766531317435</c:v>
                </c:pt>
                <c:pt idx="1118">
                  <c:v>508.7768991956587</c:v>
                </c:pt>
                <c:pt idx="1119">
                  <c:v>508.91483512399714</c:v>
                </c:pt>
                <c:pt idx="1120">
                  <c:v>509.05147563858714</c:v>
                </c:pt>
                <c:pt idx="1121">
                  <c:v>509.1868232696886</c:v>
                </c:pt>
                <c:pt idx="1122">
                  <c:v>509.32088053747322</c:v>
                </c:pt>
                <c:pt idx="1123">
                  <c:v>509.45364995207308</c:v>
                </c:pt>
                <c:pt idx="1124">
                  <c:v>509.58513401362791</c:v>
                </c:pt>
                <c:pt idx="1125">
                  <c:v>509.71533521233141</c:v>
                </c:pt>
                <c:pt idx="1126">
                  <c:v>509.84425602847625</c:v>
                </c:pt>
                <c:pt idx="1127">
                  <c:v>509.97189893249794</c:v>
                </c:pt>
                <c:pt idx="1128">
                  <c:v>510.09826638501761</c:v>
                </c:pt>
                <c:pt idx="1129">
                  <c:v>510.22336083688344</c:v>
                </c:pt>
                <c:pt idx="1130">
                  <c:v>510.34718472921094</c:v>
                </c:pt>
                <c:pt idx="1131">
                  <c:v>510.46974049342191</c:v>
                </c:pt>
                <c:pt idx="1132">
                  <c:v>510.59103055128213</c:v>
                </c:pt>
                <c:pt idx="1133">
                  <c:v>510.7110573149377</c:v>
                </c:pt>
                <c:pt idx="1134">
                  <c:v>510.82982318695002</c:v>
                </c:pt>
                <c:pt idx="1135">
                  <c:v>510.94733056032936</c:v>
                </c:pt>
                <c:pt idx="1136">
                  <c:v>511.063581818567</c:v>
                </c:pt>
                <c:pt idx="1137">
                  <c:v>511.17857933566597</c:v>
                </c:pt>
                <c:pt idx="1138">
                  <c:v>511.29232547617016</c:v>
                </c:pt>
                <c:pt idx="1139">
                  <c:v>511.40482259519177</c:v>
                </c:pt>
                <c:pt idx="1140">
                  <c:v>511.51607303843741</c:v>
                </c:pt>
                <c:pt idx="1141">
                  <c:v>511.6260791422323</c:v>
                </c:pt>
                <c:pt idx="1142">
                  <c:v>511.73484323354279</c:v>
                </c:pt>
                <c:pt idx="1143">
                  <c:v>511.84236762999717</c:v>
                </c:pt>
                <c:pt idx="1144">
                  <c:v>511.94865463990453</c:v>
                </c:pt>
                <c:pt idx="1145">
                  <c:v>512.0537065622716</c:v>
                </c:pt>
                <c:pt idx="1146">
                  <c:v>512.15752568681785</c:v>
                </c:pt>
                <c:pt idx="1147">
                  <c:v>512.26011429398829</c:v>
                </c:pt>
                <c:pt idx="1148">
                  <c:v>512.36147465496401</c:v>
                </c:pt>
                <c:pt idx="1149">
                  <c:v>512.46160903167083</c:v>
                </c:pt>
                <c:pt idx="1150">
                  <c:v>512.56051967678502</c:v>
                </c:pt>
                <c:pt idx="1151">
                  <c:v>512.65820883373715</c:v>
                </c:pt>
                <c:pt idx="1152">
                  <c:v>512.754678736713</c:v>
                </c:pt>
                <c:pt idx="1153">
                  <c:v>512.84993161065154</c:v>
                </c:pt>
                <c:pt idx="1154">
                  <c:v>512.94396967124067</c:v>
                </c:pt>
                <c:pt idx="1155">
                  <c:v>513.03679512490942</c:v>
                </c:pt>
                <c:pt idx="1156">
                  <c:v>513.12841016881737</c:v>
                </c:pt>
                <c:pt idx="1157">
                  <c:v>513.21881699084042</c:v>
                </c:pt>
                <c:pt idx="1158">
                  <c:v>513.30801776955343</c:v>
                </c:pt>
                <c:pt idx="1159">
                  <c:v>513.3960146742088</c:v>
                </c:pt>
                <c:pt idx="1160">
                  <c:v>513.4828098647115</c:v>
                </c:pt>
                <c:pt idx="1161">
                  <c:v>513.56840549158983</c:v>
                </c:pt>
                <c:pt idx="1162">
                  <c:v>513.65280369596178</c:v>
                </c:pt>
                <c:pt idx="1163">
                  <c:v>513.73600660949705</c:v>
                </c:pt>
                <c:pt idx="1164">
                  <c:v>513.81801635437364</c:v>
                </c:pt>
                <c:pt idx="1165">
                  <c:v>513.89883504322972</c:v>
                </c:pt>
                <c:pt idx="1166">
                  <c:v>513.9784647791098</c:v>
                </c:pt>
                <c:pt idx="1167">
                  <c:v>514.05690765540498</c:v>
                </c:pt>
                <c:pt idx="1168">
                  <c:v>514.13416575578685</c:v>
                </c:pt>
                <c:pt idx="1169">
                  <c:v>514.21024115413479</c:v>
                </c:pt>
                <c:pt idx="1170">
                  <c:v>514.28513591445608</c:v>
                </c:pt>
                <c:pt idx="1171">
                  <c:v>514.35885209079811</c:v>
                </c:pt>
                <c:pt idx="1172">
                  <c:v>514.43139172715257</c:v>
                </c:pt>
                <c:pt idx="1173">
                  <c:v>514.50275685735073</c:v>
                </c:pt>
                <c:pt idx="1174">
                  <c:v>514.57294950494907</c:v>
                </c:pt>
                <c:pt idx="1175">
                  <c:v>514.64197168310477</c:v>
                </c:pt>
                <c:pt idx="1176">
                  <c:v>514.70982539444037</c:v>
                </c:pt>
                <c:pt idx="1177">
                  <c:v>514.77651263089592</c:v>
                </c:pt>
                <c:pt idx="1178">
                  <c:v>514.84203537356882</c:v>
                </c:pt>
                <c:pt idx="1179">
                  <c:v>514.90639559253964</c:v>
                </c:pt>
                <c:pt idx="1180">
                  <c:v>514.96959524668227</c:v>
                </c:pt>
                <c:pt idx="1181">
                  <c:v>515.0316362834584</c:v>
                </c:pt>
                <c:pt idx="1182">
                  <c:v>515.09252063869371</c:v>
                </c:pt>
                <c:pt idx="1183">
                  <c:v>515.15225023633445</c:v>
                </c:pt>
                <c:pt idx="1184">
                  <c:v>515.21082698818327</c:v>
                </c:pt>
                <c:pt idx="1185">
                  <c:v>515.2682527936114</c:v>
                </c:pt>
                <c:pt idx="1186">
                  <c:v>515.32452953924587</c:v>
                </c:pt>
                <c:pt idx="1187">
                  <c:v>515.37965909862817</c:v>
                </c:pt>
                <c:pt idx="1188">
                  <c:v>515.43364333184297</c:v>
                </c:pt>
                <c:pt idx="1189">
                  <c:v>515.48648408511292</c:v>
                </c:pt>
                <c:pt idx="1190">
                  <c:v>515.53818319035565</c:v>
                </c:pt>
                <c:pt idx="1191">
                  <c:v>515.58874246470043</c:v>
                </c:pt>
                <c:pt idx="1192">
                  <c:v>515.63816370995869</c:v>
                </c:pt>
                <c:pt idx="1193">
                  <c:v>515.68644871204413</c:v>
                </c:pt>
                <c:pt idx="1194">
                  <c:v>515.73359924033628</c:v>
                </c:pt>
                <c:pt idx="1195">
                  <c:v>515.779617046981</c:v>
                </c:pt>
                <c:pt idx="1196">
                  <c:v>515.82450386612072</c:v>
                </c:pt>
                <c:pt idx="1197">
                  <c:v>515.86826141304584</c:v>
                </c:pt>
                <c:pt idx="1198">
                  <c:v>515.91089138325674</c:v>
                </c:pt>
                <c:pt idx="1199">
                  <c:v>515.9523954514259</c:v>
                </c:pt>
                <c:pt idx="1200">
                  <c:v>515.99277527024663</c:v>
                </c:pt>
                <c:pt idx="1201">
                  <c:v>516.03203246915234</c:v>
                </c:pt>
                <c:pt idx="1202">
                  <c:v>516.07016865288961</c:v>
                </c:pt>
                <c:pt idx="1203">
                  <c:v>516.10718539992354</c:v>
                </c:pt>
                <c:pt idx="1204">
                  <c:v>516.14308426064974</c:v>
                </c:pt>
                <c:pt idx="1205">
                  <c:v>516.17786675538548</c:v>
                </c:pt>
                <c:pt idx="1206">
                  <c:v>516.21153437210342</c:v>
                </c:pt>
                <c:pt idx="1207">
                  <c:v>516.24408856386742</c:v>
                </c:pt>
                <c:pt idx="1208">
                  <c:v>516.27553074592015</c:v>
                </c:pt>
                <c:pt idx="1209">
                  <c:v>516.30586229236201</c:v>
                </c:pt>
                <c:pt idx="1210">
                  <c:v>516.33508453234788</c:v>
                </c:pt>
                <c:pt idx="1211">
                  <c:v>516.363198745712</c:v>
                </c:pt>
                <c:pt idx="1212">
                  <c:v>516.39020615790957</c:v>
                </c:pt>
                <c:pt idx="1213">
                  <c:v>516.41610793413804</c:v>
                </c:pt>
                <c:pt idx="1214">
                  <c:v>516.44090517246445</c:v>
                </c:pt>
                <c:pt idx="1215">
                  <c:v>516.46459889574089</c:v>
                </c:pt>
                <c:pt idx="1216">
                  <c:v>516.4871900420294</c:v>
                </c:pt>
                <c:pt idx="1217">
                  <c:v>516.50867945317623</c:v>
                </c:pt>
                <c:pt idx="1218">
                  <c:v>516.52906786106553</c:v>
                </c:pt>
                <c:pt idx="1219">
                  <c:v>516.54835587093248</c:v>
                </c:pt>
                <c:pt idx="1220">
                  <c:v>516.56654394090242</c:v>
                </c:pt>
                <c:pt idx="1221">
                  <c:v>516.58363235662398</c:v>
                </c:pt>
                <c:pt idx="1222">
                  <c:v>516.59962119942531</c:v>
                </c:pt>
                <c:pt idx="1223">
                  <c:v>516.6145103057778</c:v>
                </c:pt>
                <c:pt idx="1224">
                  <c:v>516.628299214869</c:v>
                </c:pt>
                <c:pt idx="1225">
                  <c:v>516.64098709955226</c:v>
                </c:pt>
                <c:pt idx="1226">
                  <c:v>516.65257267347022</c:v>
                </c:pt>
                <c:pt idx="1227">
                  <c:v>516.66305406302206</c:v>
                </c:pt>
                <c:pt idx="1228">
                  <c:v>516.67242862563887</c:v>
                </c:pt>
                <c:pt idx="1229">
                  <c:v>516.6806926826057</c:v>
                </c:pt>
                <c:pt idx="1230">
                  <c:v>516.68784110883121</c:v>
                </c:pt>
                <c:pt idx="1231">
                  <c:v>516.69386666744765</c:v>
                </c:pt>
                <c:pt idx="1232">
                  <c:v>516.69875885017234</c:v>
                </c:pt>
                <c:pt idx="1233">
                  <c:v>516.70250164710365</c:v>
                </c:pt>
                <c:pt idx="1234">
                  <c:v>516.70506858874626</c:v>
                </c:pt>
                <c:pt idx="1235">
                  <c:v>516.70640873738614</c:v>
                </c:pt>
                <c:pt idx="1236">
                  <c:v>516.7063803232578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234096"/>
        <c:axId val="406231352"/>
      </c:scatterChart>
      <c:valAx>
        <c:axId val="40623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31352"/>
        <c:crosses val="autoZero"/>
        <c:crossBetween val="midCat"/>
      </c:valAx>
      <c:valAx>
        <c:axId val="40623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34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gif"/><Relationship Id="rId1" Type="http://schemas.openxmlformats.org/officeDocument/2006/relationships/image" Target="../media/image2.gi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gif"/><Relationship Id="rId1" Type="http://schemas.openxmlformats.org/officeDocument/2006/relationships/image" Target="../media/image2.gi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9525</xdr:colOff>
      <xdr:row>0</xdr:row>
      <xdr:rowOff>0</xdr:rowOff>
    </xdr:from>
    <xdr:to>
      <xdr:col>25</xdr:col>
      <xdr:colOff>438150</xdr:colOff>
      <xdr:row>24</xdr:row>
      <xdr:rowOff>76200</xdr:rowOff>
    </xdr:to>
    <xdr:pic>
      <xdr:nvPicPr>
        <xdr:cNvPr id="2" name="Picture 1" descr="http://encyclopedia.airliquide.com/images_encyclopedie/VaporPressureGraph/Nitrogen_Oxide_Vapor_Pressure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49325" y="0"/>
          <a:ext cx="5305425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4</xdr:row>
      <xdr:rowOff>9525</xdr:rowOff>
    </xdr:to>
    <xdr:pic>
      <xdr:nvPicPr>
        <xdr:cNvPr id="3" name="Picture 2" descr="http://www4c.wolframalpha.com/input/subpodimage.jsp?podtitle=&amp;cdtf=MSP17101hcfd99209h9583600003c95f58h9562d4ic&amp;i=Q%20%3D%20(2p%2Fd)%5E.5*B*C%2F(1-(B%2FA)%5E2)%5E.5)%20solve%20for%20B&amp;theme=1&amp;plottype=Default&amp;incframe=false&amp;inctitle=false&amp;incinput=false&amp;mck=&amp;spidx=2&amp;s=61&amp;id=MSP17091hcfd99209h95836000057941adi0dci2g72&amp;podidentifier=Result&amp;subtitle=&amp;&amp;&amp;view=preview&amp;zoom=s&amp;subselection=undefined&amp;as=null&amp;au=null&amp;at=null&amp;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8595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9525</xdr:rowOff>
    </xdr:from>
    <xdr:to>
      <xdr:col>1</xdr:col>
      <xdr:colOff>0</xdr:colOff>
      <xdr:row>22</xdr:row>
      <xdr:rowOff>95250</xdr:rowOff>
    </xdr:to>
    <xdr:pic>
      <xdr:nvPicPr>
        <xdr:cNvPr id="4" name="Picture 3" descr="http://www4b.wolframalpha.com/input/subpodimage.jsp?podtitle=&amp;cdtf=MSP1211b0ic53d03h5gg9g00000f2i41acghga3c2i&amp;i=Q%20%3D%20sqrt%282*p%2Fd%29*C*B%2F%28sqrt%281-%28B%2FA%29%5E2%29%29%20solve%20for%20p&amp;theme=1&amp;plottype=Default&amp;incframe=false&amp;inctitle=false&amp;incinput=false&amp;mck=&amp;spidx=1&amp;s=31&amp;id=MSP1201b0ic53d03h5gg9g00004ii19c9b438i1b5c&amp;podidentifier=Result&amp;subtitle=&amp;&amp;&amp;view=preview&amp;zoom=s&amp;subselection=undefined&amp;as=null&amp;au=null&amp;at=null&amp;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9025"/>
          <a:ext cx="18859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4</xdr:row>
      <xdr:rowOff>9525</xdr:rowOff>
    </xdr:to>
    <xdr:pic>
      <xdr:nvPicPr>
        <xdr:cNvPr id="5" name="Picture 4" descr="http://www4c.wolframalpha.com/input/subpodimage.jsp?podtitle=&amp;cdtf=MSP17101hcfd99209h9583600003c95f58h9562d4ic&amp;i=Q%20%3D%20(2p%2Fd)%5E.5*B*C%2F(1-(B%2FA)%5E2)%5E.5)%20solve%20for%20B&amp;theme=1&amp;plottype=Default&amp;incframe=false&amp;inctitle=false&amp;incinput=false&amp;mck=&amp;spidx=2&amp;s=61&amp;id=MSP17091hcfd99209h95836000057941adi0dci2g72&amp;podidentifier=Result&amp;subtitle=&amp;&amp;&amp;view=preview&amp;zoom=s&amp;subselection=undefined&amp;as=null&amp;au=null&amp;at=null&amp;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8595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9525</xdr:rowOff>
    </xdr:from>
    <xdr:to>
      <xdr:col>1</xdr:col>
      <xdr:colOff>0</xdr:colOff>
      <xdr:row>22</xdr:row>
      <xdr:rowOff>95250</xdr:rowOff>
    </xdr:to>
    <xdr:pic>
      <xdr:nvPicPr>
        <xdr:cNvPr id="6" name="Picture 5" descr="http://www4b.wolframalpha.com/input/subpodimage.jsp?podtitle=&amp;cdtf=MSP1211b0ic53d03h5gg9g00000f2i41acghga3c2i&amp;i=Q%20%3D%20sqrt%282*p%2Fd%29*C*B%2F%28sqrt%281-%28B%2FA%29%5E2%29%29%20solve%20for%20p&amp;theme=1&amp;plottype=Default&amp;incframe=false&amp;inctitle=false&amp;incinput=false&amp;mck=&amp;spidx=1&amp;s=31&amp;id=MSP1201b0ic53d03h5gg9g00004ii19c9b438i1b5c&amp;podidentifier=Result&amp;subtitle=&amp;&amp;&amp;view=preview&amp;zoom=s&amp;subselection=undefined&amp;as=null&amp;au=null&amp;at=null&amp;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9025"/>
          <a:ext cx="18859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4</xdr:row>
      <xdr:rowOff>9525</xdr:rowOff>
    </xdr:to>
    <xdr:pic>
      <xdr:nvPicPr>
        <xdr:cNvPr id="7" name="Picture 6" descr="http://www4c.wolframalpha.com/input/subpodimage.jsp?podtitle=&amp;cdtf=MSP17101hcfd99209h9583600003c95f58h9562d4ic&amp;i=Q%20%3D%20(2p%2Fd)%5E.5*B*C%2F(1-(B%2FA)%5E2)%5E.5)%20solve%20for%20B&amp;theme=1&amp;plottype=Default&amp;incframe=false&amp;inctitle=false&amp;incinput=false&amp;mck=&amp;spidx=2&amp;s=61&amp;id=MSP17091hcfd99209h95836000057941adi0dci2g72&amp;podidentifier=Result&amp;subtitle=&amp;&amp;&amp;view=preview&amp;zoom=s&amp;subselection=undefined&amp;as=null&amp;au=null&amp;at=null&amp;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8595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9525</xdr:rowOff>
    </xdr:from>
    <xdr:to>
      <xdr:col>1</xdr:col>
      <xdr:colOff>0</xdr:colOff>
      <xdr:row>24</xdr:row>
      <xdr:rowOff>95250</xdr:rowOff>
    </xdr:to>
    <xdr:pic>
      <xdr:nvPicPr>
        <xdr:cNvPr id="8" name="Picture 7" descr="http://www4b.wolframalpha.com/input/subpodimage.jsp?podtitle=&amp;cdtf=MSP1211b0ic53d03h5gg9g00000f2i41acghga3c2i&amp;i=Q%20%3D%20sqrt%282*p%2Fd%29*C*B%2F%28sqrt%281-%28B%2FA%29%5E2%29%29%20solve%20for%20p&amp;theme=1&amp;plottype=Default&amp;incframe=false&amp;inctitle=false&amp;incinput=false&amp;mck=&amp;spidx=1&amp;s=31&amp;id=MSP1201b0ic53d03h5gg9g00004ii19c9b438i1b5c&amp;podidentifier=Result&amp;subtitle=&amp;&amp;&amp;view=preview&amp;zoom=s&amp;subselection=undefined&amp;as=null&amp;au=null&amp;at=null&amp;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8125"/>
          <a:ext cx="18859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4</xdr:row>
      <xdr:rowOff>9525</xdr:rowOff>
    </xdr:to>
    <xdr:pic>
      <xdr:nvPicPr>
        <xdr:cNvPr id="2" name="Picture 1" descr="http://www4c.wolframalpha.com/input/subpodimage.jsp?podtitle=&amp;cdtf=MSP17101hcfd99209h9583600003c95f58h9562d4ic&amp;i=Q%20%3D%20(2p%2Fd)%5E.5*B*C%2F(1-(B%2FA)%5E2)%5E.5)%20solve%20for%20B&amp;theme=1&amp;plottype=Default&amp;incframe=false&amp;inctitle=false&amp;incinput=false&amp;mck=&amp;spidx=2&amp;s=61&amp;id=MSP17091hcfd99209h95836000057941adi0dci2g72&amp;podidentifier=Result&amp;subtitle=&amp;&amp;&amp;view=preview&amp;zoom=s&amp;subselection=undefined&amp;as=null&amp;au=null&amp;at=null&amp;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885950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9525</xdr:rowOff>
    </xdr:from>
    <xdr:to>
      <xdr:col>1</xdr:col>
      <xdr:colOff>0</xdr:colOff>
      <xdr:row>24</xdr:row>
      <xdr:rowOff>95250</xdr:rowOff>
    </xdr:to>
    <xdr:pic>
      <xdr:nvPicPr>
        <xdr:cNvPr id="3" name="Picture 2" descr="http://www4b.wolframalpha.com/input/subpodimage.jsp?podtitle=&amp;cdtf=MSP1211b0ic53d03h5gg9g00000f2i41acghga3c2i&amp;i=Q%20%3D%20sqrt%282*p%2Fd%29*C*B%2F%28sqrt%281-%28B%2FA%29%5E2%29%29%20solve%20for%20p&amp;theme=1&amp;plottype=Default&amp;incframe=false&amp;inctitle=false&amp;incinput=false&amp;mck=&amp;spidx=1&amp;s=31&amp;id=MSP1201b0ic53d03h5gg9g00004ii19c9b438i1b5c&amp;podidentifier=Result&amp;subtitle=&amp;&amp;&amp;view=preview&amp;zoom=s&amp;subselection=undefined&amp;as=null&amp;au=null&amp;at=null&amp;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9025"/>
          <a:ext cx="18859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571500</xdr:colOff>
      <xdr:row>7</xdr:row>
      <xdr:rowOff>185737</xdr:rowOff>
    </xdr:from>
    <xdr:to>
      <xdr:col>19</xdr:col>
      <xdr:colOff>266700</xdr:colOff>
      <xdr:row>22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409575</xdr:colOff>
      <xdr:row>7</xdr:row>
      <xdr:rowOff>190500</xdr:rowOff>
    </xdr:from>
    <xdr:to>
      <xdr:col>27</xdr:col>
      <xdr:colOff>104775</xdr:colOff>
      <xdr:row>22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9525</xdr:colOff>
      <xdr:row>2</xdr:row>
      <xdr:rowOff>180975</xdr:rowOff>
    </xdr:from>
    <xdr:to>
      <xdr:col>26</xdr:col>
      <xdr:colOff>314325</xdr:colOff>
      <xdr:row>16</xdr:row>
      <xdr:rowOff>142875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371475</xdr:colOff>
      <xdr:row>8</xdr:row>
      <xdr:rowOff>52387</xdr:rowOff>
    </xdr:from>
    <xdr:to>
      <xdr:col>26</xdr:col>
      <xdr:colOff>66675</xdr:colOff>
      <xdr:row>21</xdr:row>
      <xdr:rowOff>90487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400050</xdr:colOff>
      <xdr:row>21</xdr:row>
      <xdr:rowOff>171450</xdr:rowOff>
    </xdr:from>
    <xdr:to>
      <xdr:col>26</xdr:col>
      <xdr:colOff>95250</xdr:colOff>
      <xdr:row>36</xdr:row>
      <xdr:rowOff>57150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257175</xdr:colOff>
      <xdr:row>37</xdr:row>
      <xdr:rowOff>19050</xdr:rowOff>
    </xdr:from>
    <xdr:to>
      <xdr:col>25</xdr:col>
      <xdr:colOff>561975</xdr:colOff>
      <xdr:row>51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504825</xdr:colOff>
      <xdr:row>2</xdr:row>
      <xdr:rowOff>138112</xdr:rowOff>
    </xdr:from>
    <xdr:to>
      <xdr:col>20</xdr:col>
      <xdr:colOff>200025</xdr:colOff>
      <xdr:row>16</xdr:row>
      <xdr:rowOff>61912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419100</xdr:colOff>
      <xdr:row>17</xdr:row>
      <xdr:rowOff>38100</xdr:rowOff>
    </xdr:from>
    <xdr:to>
      <xdr:col>20</xdr:col>
      <xdr:colOff>114300</xdr:colOff>
      <xdr:row>31</xdr:row>
      <xdr:rowOff>114300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CoolProp/dist_temp/windows_superpack/Excel%20and%20DLL/CoolProp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Prop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36"/>
  <sheetViews>
    <sheetView workbookViewId="0">
      <selection activeCell="J10" sqref="J10"/>
    </sheetView>
  </sheetViews>
  <sheetFormatPr defaultRowHeight="15" x14ac:dyDescent="0.25"/>
  <cols>
    <col min="1" max="1" width="19.85546875" style="3" customWidth="1"/>
    <col min="2" max="2" width="12" style="3" customWidth="1"/>
    <col min="3" max="3" width="9.140625" style="3" customWidth="1"/>
    <col min="4" max="4" width="12" style="3" bestFit="1" customWidth="1"/>
    <col min="5" max="5" width="9.140625" style="3"/>
    <col min="6" max="6" width="12.140625" style="3" customWidth="1"/>
    <col min="7" max="7" width="22.7109375" style="3" customWidth="1"/>
    <col min="8" max="8" width="14.5703125" style="3" customWidth="1"/>
    <col min="9" max="9" width="16.5703125" style="3" customWidth="1"/>
    <col min="10" max="10" width="13.5703125" style="3" customWidth="1"/>
    <col min="11" max="16384" width="9.140625" style="3"/>
  </cols>
  <sheetData>
    <row r="1" spans="1:19" x14ac:dyDescent="0.25">
      <c r="A1" s="3" t="s">
        <v>22</v>
      </c>
      <c r="B1" s="3">
        <v>44.012999999999998</v>
      </c>
      <c r="C1" s="3" t="s">
        <v>21</v>
      </c>
      <c r="H1" s="3" t="s">
        <v>119</v>
      </c>
      <c r="I1" s="3">
        <f>10.73159</f>
        <v>10.731590000000001</v>
      </c>
      <c r="J1" s="3" t="s">
        <v>120</v>
      </c>
    </row>
    <row r="2" spans="1:19" x14ac:dyDescent="0.25">
      <c r="A2" s="3" t="s">
        <v>26</v>
      </c>
      <c r="B2" s="3">
        <f>D2/0.0000361</f>
        <v>1.8738153406176259</v>
      </c>
      <c r="C2" s="3" t="s">
        <v>23</v>
      </c>
      <c r="D2" s="3">
        <f>F2/12^3</f>
        <v>6.76447337962963E-5</v>
      </c>
      <c r="E2" s="3" t="s">
        <v>24</v>
      </c>
      <c r="F2" s="3">
        <v>0.1168901</v>
      </c>
      <c r="G2" s="3" t="s">
        <v>25</v>
      </c>
      <c r="H2" s="3" t="s">
        <v>119</v>
      </c>
      <c r="I2" s="3">
        <v>8.3144621000000001</v>
      </c>
      <c r="J2" s="3" t="s">
        <v>163</v>
      </c>
    </row>
    <row r="3" spans="1:19" x14ac:dyDescent="0.25">
      <c r="A3" s="3" t="s">
        <v>27</v>
      </c>
      <c r="B3" s="3">
        <f>9.159608*10^-6</f>
        <v>9.1596079999999997E-6</v>
      </c>
      <c r="C3" s="3" t="s">
        <v>28</v>
      </c>
    </row>
    <row r="4" spans="1:19" x14ac:dyDescent="0.25">
      <c r="A4" s="3" t="s">
        <v>29</v>
      </c>
      <c r="B4" s="3">
        <f>15</f>
        <v>15</v>
      </c>
      <c r="C4" s="4" t="s">
        <v>30</v>
      </c>
      <c r="D4" s="3">
        <f>B4*0.000145037738/10^6</f>
        <v>2.1755660699999998E-9</v>
      </c>
      <c r="E4" s="3" t="s">
        <v>31</v>
      </c>
    </row>
    <row r="5" spans="1:19" x14ac:dyDescent="0.25">
      <c r="A5" s="3" t="s">
        <v>32</v>
      </c>
      <c r="D5" s="3">
        <f>D4/D2</f>
        <v>3.2161647299129688E-5</v>
      </c>
    </row>
    <row r="6" spans="1:19" ht="18" x14ac:dyDescent="0.25">
      <c r="A6" s="3" t="s">
        <v>65</v>
      </c>
      <c r="B6" s="3">
        <v>309.57</v>
      </c>
      <c r="C6" s="3" t="s">
        <v>64</v>
      </c>
    </row>
    <row r="7" spans="1:19" ht="18" x14ac:dyDescent="0.25">
      <c r="A7" s="3" t="s">
        <v>66</v>
      </c>
      <c r="B7" s="3">
        <v>7251</v>
      </c>
      <c r="C7" s="3" t="s">
        <v>59</v>
      </c>
    </row>
    <row r="8" spans="1:19" ht="18" x14ac:dyDescent="0.25">
      <c r="A8" s="3" t="s">
        <v>69</v>
      </c>
      <c r="B8" s="3">
        <v>452</v>
      </c>
      <c r="C8" s="3" t="s">
        <v>70</v>
      </c>
    </row>
    <row r="10" spans="1:19" x14ac:dyDescent="0.25">
      <c r="M10" s="53" t="s">
        <v>41</v>
      </c>
      <c r="N10" s="53"/>
      <c r="O10" s="53" t="s">
        <v>53</v>
      </c>
      <c r="P10" s="53"/>
    </row>
    <row r="11" spans="1:19" x14ac:dyDescent="0.25">
      <c r="B11" s="3" t="s">
        <v>33</v>
      </c>
      <c r="H11" s="3" t="s">
        <v>34</v>
      </c>
      <c r="I11" s="3" t="s">
        <v>35</v>
      </c>
      <c r="J11" s="3" t="s">
        <v>36</v>
      </c>
      <c r="K11" s="3" t="s">
        <v>37</v>
      </c>
      <c r="L11" s="3" t="s">
        <v>38</v>
      </c>
      <c r="M11" s="3" t="s">
        <v>39</v>
      </c>
      <c r="N11" s="3" t="s">
        <v>40</v>
      </c>
      <c r="O11" s="3" t="s">
        <v>39</v>
      </c>
      <c r="P11" s="3" t="s">
        <v>40</v>
      </c>
    </row>
    <row r="12" spans="1:19" ht="18" x14ac:dyDescent="0.25">
      <c r="A12" s="3" t="s">
        <v>48</v>
      </c>
      <c r="B12" s="52" t="s">
        <v>47</v>
      </c>
      <c r="C12" s="52"/>
      <c r="D12" s="52"/>
      <c r="E12" s="52"/>
      <c r="F12" s="52"/>
      <c r="G12" s="52"/>
      <c r="H12" s="3">
        <f>-6.71893</f>
        <v>-6.7189300000000003</v>
      </c>
      <c r="I12" s="3">
        <v>1.3596600000000001</v>
      </c>
      <c r="J12" s="3">
        <v>-1.3778999999999999</v>
      </c>
      <c r="K12" s="3">
        <v>-4.0510000000000002</v>
      </c>
      <c r="L12" s="3" t="s">
        <v>42</v>
      </c>
      <c r="M12" s="3">
        <v>-90</v>
      </c>
      <c r="N12" s="3">
        <v>36</v>
      </c>
      <c r="O12" s="3">
        <f t="shared" ref="O12:P18" si="0">M12*9/5+32</f>
        <v>-130</v>
      </c>
      <c r="P12" s="3">
        <f t="shared" si="0"/>
        <v>96.8</v>
      </c>
      <c r="S12"/>
    </row>
    <row r="13" spans="1:19" ht="18" x14ac:dyDescent="0.25">
      <c r="A13" s="3" t="s">
        <v>51</v>
      </c>
      <c r="B13" s="52" t="s">
        <v>43</v>
      </c>
      <c r="C13" s="52"/>
      <c r="D13" s="52"/>
      <c r="E13" s="52"/>
      <c r="F13" s="52"/>
      <c r="G13" s="52"/>
      <c r="H13" s="3">
        <v>1.7232799999999999</v>
      </c>
      <c r="I13" s="3">
        <v>-0.83950000000000002</v>
      </c>
      <c r="J13" s="3">
        <v>0.51060000000000005</v>
      </c>
      <c r="K13" s="3">
        <v>-0.10412</v>
      </c>
      <c r="L13" s="3" t="s">
        <v>42</v>
      </c>
      <c r="M13" s="3">
        <v>-90</v>
      </c>
      <c r="N13" s="3">
        <v>36</v>
      </c>
      <c r="O13" s="3">
        <f t="shared" si="0"/>
        <v>-130</v>
      </c>
      <c r="P13" s="3">
        <f t="shared" si="0"/>
        <v>96.8</v>
      </c>
    </row>
    <row r="14" spans="1:19" ht="18" x14ac:dyDescent="0.25">
      <c r="A14" s="3" t="s">
        <v>52</v>
      </c>
      <c r="B14" s="52" t="s">
        <v>44</v>
      </c>
      <c r="C14" s="52"/>
      <c r="D14" s="52"/>
      <c r="E14" s="52"/>
      <c r="F14" s="52"/>
      <c r="G14" s="52"/>
      <c r="H14" s="3">
        <v>-1.0089999999999999</v>
      </c>
      <c r="I14" s="3">
        <v>-6.2879199999999997</v>
      </c>
      <c r="J14" s="3">
        <v>7.5033200000000004</v>
      </c>
      <c r="K14" s="3">
        <v>-7.90463</v>
      </c>
      <c r="L14" s="3">
        <v>0.62942699999999996</v>
      </c>
      <c r="M14" s="3">
        <v>-90</v>
      </c>
      <c r="N14" s="3">
        <v>36</v>
      </c>
      <c r="O14" s="3">
        <f t="shared" si="0"/>
        <v>-130</v>
      </c>
      <c r="P14" s="3">
        <f t="shared" si="0"/>
        <v>96.8</v>
      </c>
    </row>
    <row r="15" spans="1:19" ht="18" x14ac:dyDescent="0.25">
      <c r="A15" s="3" t="s">
        <v>50</v>
      </c>
      <c r="B15" s="52" t="s">
        <v>45</v>
      </c>
      <c r="C15" s="52"/>
      <c r="D15" s="52"/>
      <c r="E15" s="52"/>
      <c r="F15" s="52"/>
      <c r="G15" s="52"/>
      <c r="H15" s="3">
        <v>-200</v>
      </c>
      <c r="I15" s="3">
        <v>116.04300000000001</v>
      </c>
      <c r="J15" s="3">
        <v>-917.22500000000002</v>
      </c>
      <c r="K15" s="3">
        <v>794.779</v>
      </c>
      <c r="L15" s="3">
        <v>-589.58699999999999</v>
      </c>
      <c r="M15" s="3">
        <v>-90</v>
      </c>
      <c r="N15" s="3">
        <v>35</v>
      </c>
      <c r="O15" s="3">
        <f t="shared" si="0"/>
        <v>-130</v>
      </c>
      <c r="P15" s="3">
        <f t="shared" si="0"/>
        <v>95</v>
      </c>
    </row>
    <row r="16" spans="1:19" ht="18" x14ac:dyDescent="0.25">
      <c r="A16" s="3" t="s">
        <v>49</v>
      </c>
      <c r="B16" s="52" t="s">
        <v>46</v>
      </c>
      <c r="C16" s="52"/>
      <c r="D16" s="52"/>
      <c r="E16" s="52"/>
      <c r="F16" s="52"/>
      <c r="G16" s="52"/>
      <c r="H16" s="3">
        <v>-200</v>
      </c>
      <c r="I16" s="3">
        <v>440.05500000000001</v>
      </c>
      <c r="J16" s="3">
        <v>-459.70100000000002</v>
      </c>
      <c r="K16" s="3">
        <v>434.08100000000002</v>
      </c>
      <c r="L16" s="3">
        <v>-485.33800000000002</v>
      </c>
      <c r="M16" s="3">
        <v>-90</v>
      </c>
      <c r="N16" s="3">
        <v>36</v>
      </c>
      <c r="O16" s="3">
        <f t="shared" si="0"/>
        <v>-130</v>
      </c>
      <c r="P16" s="3">
        <f t="shared" si="0"/>
        <v>96.8</v>
      </c>
    </row>
    <row r="17" spans="1:16" ht="18" x14ac:dyDescent="0.25">
      <c r="A17" s="3" t="s">
        <v>124</v>
      </c>
      <c r="B17" s="52" t="s">
        <v>126</v>
      </c>
      <c r="C17" s="52"/>
      <c r="D17" s="52"/>
      <c r="E17" s="52"/>
      <c r="F17" s="52"/>
      <c r="G17" s="52"/>
      <c r="H17" s="3">
        <v>2.49973</v>
      </c>
      <c r="I17" s="3">
        <v>2.3453999999999999E-2</v>
      </c>
      <c r="J17" s="3">
        <v>-3.8013599999999999</v>
      </c>
      <c r="K17" s="3">
        <v>13.0945</v>
      </c>
      <c r="L17" s="3">
        <v>-14.518000000000001</v>
      </c>
      <c r="M17" s="3">
        <v>-90</v>
      </c>
      <c r="N17" s="3">
        <v>30</v>
      </c>
      <c r="O17" s="3">
        <f t="shared" si="0"/>
        <v>-130</v>
      </c>
      <c r="P17" s="3">
        <f t="shared" si="0"/>
        <v>86</v>
      </c>
    </row>
    <row r="18" spans="1:16" ht="18" x14ac:dyDescent="0.25">
      <c r="A18" s="3" t="s">
        <v>125</v>
      </c>
      <c r="B18" s="52" t="s">
        <v>127</v>
      </c>
      <c r="C18" s="52"/>
      <c r="D18" s="52"/>
      <c r="E18" s="52"/>
      <c r="F18" s="52"/>
      <c r="G18" s="52"/>
      <c r="H18" s="3">
        <v>132.63200000000001</v>
      </c>
      <c r="I18" s="3">
        <v>5.2186999999999997E-2</v>
      </c>
      <c r="J18" s="3">
        <v>-0.364923</v>
      </c>
      <c r="K18" s="3">
        <v>-1.2023299999999999</v>
      </c>
      <c r="L18" s="3">
        <v>0.53614099999999998</v>
      </c>
      <c r="M18" s="3">
        <v>-90</v>
      </c>
      <c r="N18" s="3">
        <v>30</v>
      </c>
      <c r="O18" s="3">
        <f t="shared" si="0"/>
        <v>-130</v>
      </c>
      <c r="P18" s="3">
        <f t="shared" si="0"/>
        <v>86</v>
      </c>
    </row>
    <row r="20" spans="1:16" ht="18" x14ac:dyDescent="0.25">
      <c r="A20" s="6" t="s">
        <v>58</v>
      </c>
      <c r="B20" s="6" t="s">
        <v>87</v>
      </c>
      <c r="C20" s="9" t="s">
        <v>54</v>
      </c>
      <c r="D20" s="9" t="s">
        <v>55</v>
      </c>
      <c r="E20" s="9" t="s">
        <v>56</v>
      </c>
      <c r="F20" s="9" t="s">
        <v>57</v>
      </c>
      <c r="G20" s="6" t="s">
        <v>68</v>
      </c>
      <c r="H20" s="6" t="s">
        <v>58</v>
      </c>
      <c r="I20" s="6" t="s">
        <v>67</v>
      </c>
      <c r="J20" s="6" t="s">
        <v>58</v>
      </c>
    </row>
    <row r="21" spans="1:16" x14ac:dyDescent="0.25">
      <c r="A21" s="5" t="s">
        <v>62</v>
      </c>
      <c r="B21" s="5" t="s">
        <v>59</v>
      </c>
      <c r="C21" s="5" t="s">
        <v>60</v>
      </c>
      <c r="D21" s="5" t="s">
        <v>60</v>
      </c>
      <c r="E21" s="5" t="s">
        <v>61</v>
      </c>
      <c r="F21" s="5" t="s">
        <v>61</v>
      </c>
      <c r="G21" s="5" t="s">
        <v>61</v>
      </c>
      <c r="H21" s="5" t="s">
        <v>64</v>
      </c>
      <c r="J21" s="5" t="s">
        <v>63</v>
      </c>
    </row>
    <row r="22" spans="1:16" x14ac:dyDescent="0.25">
      <c r="A22" s="3">
        <v>-10</v>
      </c>
      <c r="B22" s="3">
        <f t="shared" ref="B22:B27" si="1">EXP(($H$12*(1-I22)+$I$12*IMREAL(IMPOWER(1-I22,1.5))+$J$12*IMREAL(IMPOWER(1-I22,2.5))+$K$12*IMREAL(IMPOWER(1-I22,5)))/I22)*$B$7</f>
        <v>2387.3407911761424</v>
      </c>
      <c r="C22" s="3">
        <f t="shared" ref="C22:C27" si="2">EXP($H$13*IMREAL(IMPOWER(1-I22,1/3))+$I$13*IMREAL(IMPOWER(1-I22,2/3))+$J$13*IMREAL(IMPOWER(1-I22,1))+$K$13*IMREAL(IMPOWER(1-I22,4/3)))*$B$8</f>
        <v>954.52957145342475</v>
      </c>
      <c r="D22" s="3">
        <f t="shared" ref="D22:D27" si="3">EXP($H$14*IMREAL(IMPOWER(1/I22-1,1/3))+$I$14*IMREAL(IMPOWER(1/I22-1,2/3))+$J$14*IMREAL(IMPOWER(1/I22-1,1))+$K$14*IMREAL(IMPOWER(1/I22-1,4/3)))*$B$8</f>
        <v>60.761081815030145</v>
      </c>
      <c r="E22" s="3">
        <f t="shared" ref="E22:E27" si="4">$H$15+$I$15*IMREAL(IMPOWER(1-I22,1/3))+$J$15*IMREAL(IMPOWER(1-I22,2/3))+$K$15*IMREAL(IMPOWER(1-I22,1))+$L$15*IMREAL(IMPOWER(1-I22,4/3))</f>
        <v>-325.334916995333</v>
      </c>
      <c r="F22" s="3">
        <f t="shared" ref="F22:F27" si="5">$H$16+$I$16*IMREAL(IMPOWER(1-I22,1/3))+$J$16*IMREAL(IMPOWER(1-I22,2/3))+$K$16*IMREAL(IMPOWER(1-I22,1))+$L$16*IMREAL(IMPOWER(1-I22,4/3))</f>
        <v>-69.519259587305214</v>
      </c>
      <c r="G22" s="3">
        <f t="shared" ref="G22:G27" si="6">F22-E22</f>
        <v>255.81565740802779</v>
      </c>
      <c r="H22" s="3">
        <f t="shared" ref="H22:H27" si="7">A22+273</f>
        <v>263</v>
      </c>
      <c r="I22" s="3">
        <f t="shared" ref="I22:I27" si="8">H22/$B$6</f>
        <v>0.84956552637529481</v>
      </c>
      <c r="J22" s="3">
        <f t="shared" ref="J22:J27" si="9">A22*9/5+32</f>
        <v>14</v>
      </c>
    </row>
    <row r="23" spans="1:16" x14ac:dyDescent="0.25">
      <c r="A23" s="3">
        <f>A22+5</f>
        <v>-5</v>
      </c>
      <c r="B23" s="3">
        <f t="shared" si="1"/>
        <v>2733.3149134006258</v>
      </c>
      <c r="C23" s="3">
        <f t="shared" si="2"/>
        <v>932.07059723149985</v>
      </c>
      <c r="D23" s="3">
        <f t="shared" si="3"/>
        <v>70.906919028835105</v>
      </c>
      <c r="E23" s="3">
        <f t="shared" si="4"/>
        <v>-314.91643285056927</v>
      </c>
      <c r="F23" s="3">
        <f t="shared" si="5"/>
        <v>-70.286347979779094</v>
      </c>
      <c r="G23" s="3">
        <f t="shared" si="6"/>
        <v>244.63008487079017</v>
      </c>
      <c r="H23" s="3">
        <f t="shared" si="7"/>
        <v>268</v>
      </c>
      <c r="I23" s="3">
        <f t="shared" si="8"/>
        <v>0.86571696223794292</v>
      </c>
      <c r="J23" s="3">
        <f t="shared" si="9"/>
        <v>23</v>
      </c>
    </row>
    <row r="24" spans="1:16" x14ac:dyDescent="0.25">
      <c r="A24" s="3">
        <f>A23+5</f>
        <v>0</v>
      </c>
      <c r="B24" s="3">
        <f t="shared" si="1"/>
        <v>3114.5925974290749</v>
      </c>
      <c r="C24" s="3">
        <f t="shared" si="2"/>
        <v>908.15080312622251</v>
      </c>
      <c r="D24" s="3">
        <f t="shared" si="3"/>
        <v>82.643611260048786</v>
      </c>
      <c r="E24" s="3">
        <f t="shared" si="4"/>
        <v>-304.17487422564579</v>
      </c>
      <c r="F24" s="3">
        <f t="shared" si="5"/>
        <v>-71.60767672931587</v>
      </c>
      <c r="G24" s="3">
        <f t="shared" si="6"/>
        <v>232.56719749632992</v>
      </c>
      <c r="H24" s="3">
        <f t="shared" si="7"/>
        <v>273</v>
      </c>
      <c r="I24" s="3">
        <f t="shared" si="8"/>
        <v>0.88186839810059114</v>
      </c>
      <c r="J24" s="3">
        <f t="shared" si="9"/>
        <v>32</v>
      </c>
    </row>
    <row r="25" spans="1:16" x14ac:dyDescent="0.25">
      <c r="A25" s="3">
        <f>A24+5</f>
        <v>5</v>
      </c>
      <c r="B25" s="3">
        <f t="shared" si="1"/>
        <v>3533.5123354051557</v>
      </c>
      <c r="C25" s="3">
        <f t="shared" si="2"/>
        <v>882.42049165347044</v>
      </c>
      <c r="D25" s="3">
        <f t="shared" si="3"/>
        <v>96.341686230757759</v>
      </c>
      <c r="E25" s="3">
        <f t="shared" si="4"/>
        <v>-293.03409671765928</v>
      </c>
      <c r="F25" s="3">
        <f t="shared" si="5"/>
        <v>-73.604368136719273</v>
      </c>
      <c r="G25" s="3">
        <f t="shared" si="6"/>
        <v>219.42972858094001</v>
      </c>
      <c r="H25" s="3">
        <f t="shared" si="7"/>
        <v>278</v>
      </c>
      <c r="I25" s="3">
        <f t="shared" si="8"/>
        <v>0.89801983396323937</v>
      </c>
      <c r="J25" s="3">
        <f t="shared" si="9"/>
        <v>41</v>
      </c>
    </row>
    <row r="26" spans="1:16" x14ac:dyDescent="0.25">
      <c r="A26" s="3">
        <f>A25+5</f>
        <v>10</v>
      </c>
      <c r="B26" s="3">
        <f t="shared" si="1"/>
        <v>3992.6072093082698</v>
      </c>
      <c r="C26" s="3">
        <f t="shared" si="2"/>
        <v>854.37438997390962</v>
      </c>
      <c r="D26" s="3">
        <f t="shared" si="3"/>
        <v>112.5441791323429</v>
      </c>
      <c r="E26" s="3">
        <f t="shared" si="4"/>
        <v>-281.38892664248596</v>
      </c>
      <c r="F26" s="3">
        <f t="shared" si="5"/>
        <v>-76.453267987115069</v>
      </c>
      <c r="G26" s="3">
        <f t="shared" si="6"/>
        <v>204.9356586553709</v>
      </c>
      <c r="H26" s="3">
        <f t="shared" si="7"/>
        <v>283</v>
      </c>
      <c r="I26" s="3">
        <f t="shared" si="8"/>
        <v>0.91417126982588759</v>
      </c>
      <c r="J26" s="3">
        <f t="shared" si="9"/>
        <v>50</v>
      </c>
    </row>
    <row r="27" spans="1:16" x14ac:dyDescent="0.25">
      <c r="A27" s="3">
        <f>A26+5</f>
        <v>15</v>
      </c>
      <c r="B27" s="3">
        <f t="shared" si="1"/>
        <v>4494.6804569602537</v>
      </c>
      <c r="C27" s="3">
        <f t="shared" si="2"/>
        <v>823.23643725548925</v>
      </c>
      <c r="D27" s="3">
        <f t="shared" si="3"/>
        <v>132.09839409324806</v>
      </c>
      <c r="E27" s="3">
        <f t="shared" si="4"/>
        <v>-269.08687148748021</v>
      </c>
      <c r="F27" s="3">
        <f t="shared" si="5"/>
        <v>-80.429854748872657</v>
      </c>
      <c r="G27" s="3">
        <f t="shared" si="6"/>
        <v>188.65701673860755</v>
      </c>
      <c r="H27" s="3">
        <f t="shared" si="7"/>
        <v>288</v>
      </c>
      <c r="I27" s="3">
        <f t="shared" si="8"/>
        <v>0.9303227056885357</v>
      </c>
      <c r="J27" s="3">
        <f t="shared" si="9"/>
        <v>59</v>
      </c>
    </row>
    <row r="29" spans="1:16" ht="18" x14ac:dyDescent="0.25">
      <c r="A29" s="6" t="s">
        <v>58</v>
      </c>
      <c r="B29" s="6" t="s">
        <v>87</v>
      </c>
      <c r="C29" s="9" t="s">
        <v>54</v>
      </c>
      <c r="D29" s="9" t="s">
        <v>55</v>
      </c>
      <c r="E29" s="9" t="s">
        <v>56</v>
      </c>
      <c r="F29" s="9" t="s">
        <v>57</v>
      </c>
      <c r="G29" s="6" t="s">
        <v>68</v>
      </c>
      <c r="H29" s="6" t="s">
        <v>58</v>
      </c>
      <c r="I29" s="6" t="s">
        <v>67</v>
      </c>
      <c r="J29" s="6"/>
    </row>
    <row r="30" spans="1:16" x14ac:dyDescent="0.25">
      <c r="A30" s="7" t="s">
        <v>63</v>
      </c>
      <c r="B30" s="7" t="s">
        <v>2</v>
      </c>
      <c r="C30" s="7" t="s">
        <v>4</v>
      </c>
      <c r="D30" s="7" t="s">
        <v>4</v>
      </c>
      <c r="E30" s="7" t="s">
        <v>86</v>
      </c>
      <c r="F30" s="7" t="s">
        <v>86</v>
      </c>
      <c r="G30" s="7" t="s">
        <v>86</v>
      </c>
      <c r="H30" s="7" t="s">
        <v>85</v>
      </c>
      <c r="J30" s="7"/>
    </row>
    <row r="31" spans="1:16" x14ac:dyDescent="0.25">
      <c r="A31" s="3">
        <f t="shared" ref="A31:A36" si="10">A22*9/5+32</f>
        <v>14</v>
      </c>
      <c r="B31" s="3">
        <f t="shared" ref="B31:B36" si="11">B22/6.89475729</f>
        <v>346.25450770235051</v>
      </c>
      <c r="C31" s="3">
        <f>C22/16.0184634</f>
        <v>59.589334358589269</v>
      </c>
      <c r="D31" s="3">
        <f>D22/16.0184634</f>
        <v>3.7931904139463302</v>
      </c>
      <c r="E31" s="3">
        <f>E22*334.552563</f>
        <v>-108841.63031418092</v>
      </c>
      <c r="F31" s="3">
        <f>F22*334.552563</f>
        <v>-23257.846472795281</v>
      </c>
      <c r="G31" s="3">
        <f t="shared" ref="G31:G36" si="12">F31-E31</f>
        <v>85583.783841385637</v>
      </c>
      <c r="H31" s="3">
        <f t="shared" ref="H31:H36" si="13">A31+460</f>
        <v>474</v>
      </c>
      <c r="I31" s="3">
        <f t="shared" ref="I31:I36" si="14">I22</f>
        <v>0.84956552637529481</v>
      </c>
    </row>
    <row r="32" spans="1:16" x14ac:dyDescent="0.25">
      <c r="A32" s="3">
        <f t="shared" si="10"/>
        <v>23</v>
      </c>
      <c r="B32" s="3">
        <f t="shared" si="11"/>
        <v>396.43381172604347</v>
      </c>
      <c r="C32" s="3">
        <f t="shared" ref="C32:D36" si="15">C23/16.0184634</f>
        <v>58.187266403561516</v>
      </c>
      <c r="D32" s="3">
        <f t="shared" si="15"/>
        <v>4.4265743385120881</v>
      </c>
      <c r="E32" s="3">
        <f t="shared" ref="E32:F36" si="16">E23*334.552563</f>
        <v>-105356.09974097535</v>
      </c>
      <c r="F32" s="3">
        <f t="shared" si="16"/>
        <v>-23514.477860544968</v>
      </c>
      <c r="G32" s="3">
        <f t="shared" si="12"/>
        <v>81841.621880430379</v>
      </c>
      <c r="H32" s="3">
        <f t="shared" si="13"/>
        <v>483</v>
      </c>
      <c r="I32" s="3">
        <f t="shared" si="14"/>
        <v>0.86571696223794292</v>
      </c>
    </row>
    <row r="33" spans="1:9" x14ac:dyDescent="0.25">
      <c r="A33" s="3">
        <f t="shared" si="10"/>
        <v>32</v>
      </c>
      <c r="B33" s="3">
        <f t="shared" si="11"/>
        <v>451.73346448995522</v>
      </c>
      <c r="C33" s="3">
        <f t="shared" si="15"/>
        <v>56.694002442595234</v>
      </c>
      <c r="D33" s="3">
        <f t="shared" si="15"/>
        <v>5.1592720972255544</v>
      </c>
      <c r="E33" s="3">
        <f t="shared" si="16"/>
        <v>-101762.48377239244</v>
      </c>
      <c r="F33" s="3">
        <f t="shared" si="16"/>
        <v>-23956.531780268084</v>
      </c>
      <c r="G33" s="3">
        <f t="shared" si="12"/>
        <v>77805.951992124363</v>
      </c>
      <c r="H33" s="3">
        <f t="shared" si="13"/>
        <v>492</v>
      </c>
      <c r="I33" s="3">
        <f t="shared" si="14"/>
        <v>0.88186839810059114</v>
      </c>
    </row>
    <row r="34" spans="1:9" x14ac:dyDescent="0.25">
      <c r="A34" s="3">
        <f t="shared" si="10"/>
        <v>41</v>
      </c>
      <c r="B34" s="3">
        <f t="shared" si="11"/>
        <v>512.49263560445877</v>
      </c>
      <c r="C34" s="3">
        <f t="shared" si="15"/>
        <v>55.087711574973561</v>
      </c>
      <c r="D34" s="3">
        <f t="shared" si="15"/>
        <v>6.0144149800759132</v>
      </c>
      <c r="E34" s="3">
        <f t="shared" si="16"/>
        <v>-98035.308103282805</v>
      </c>
      <c r="F34" s="3">
        <f t="shared" si="16"/>
        <v>-24624.530008134971</v>
      </c>
      <c r="G34" s="3">
        <f t="shared" si="12"/>
        <v>73410.778095147834</v>
      </c>
      <c r="H34" s="3">
        <f t="shared" si="13"/>
        <v>501</v>
      </c>
      <c r="I34" s="3">
        <f t="shared" si="14"/>
        <v>0.89801983396323937</v>
      </c>
    </row>
    <row r="35" spans="1:9" x14ac:dyDescent="0.25">
      <c r="A35" s="3">
        <f t="shared" si="10"/>
        <v>50</v>
      </c>
      <c r="B35" s="3">
        <f t="shared" si="11"/>
        <v>579.07871754950054</v>
      </c>
      <c r="C35" s="3">
        <f t="shared" si="15"/>
        <v>53.336850647853623</v>
      </c>
      <c r="D35" s="3">
        <f t="shared" si="15"/>
        <v>7.0259035665270426</v>
      </c>
      <c r="E35" s="3">
        <f t="shared" si="16"/>
        <v>-94139.386608062661</v>
      </c>
      <c r="F35" s="3">
        <f t="shared" si="16"/>
        <v>-25577.636754815197</v>
      </c>
      <c r="G35" s="3">
        <f t="shared" si="12"/>
        <v>68561.749853247456</v>
      </c>
      <c r="H35" s="3">
        <f t="shared" si="13"/>
        <v>510</v>
      </c>
      <c r="I35" s="3">
        <f t="shared" si="14"/>
        <v>0.91417126982588759</v>
      </c>
    </row>
    <row r="36" spans="1:9" x14ac:dyDescent="0.25">
      <c r="A36" s="3">
        <f t="shared" si="10"/>
        <v>59</v>
      </c>
      <c r="B36" s="3">
        <f t="shared" si="11"/>
        <v>651.89828559726629</v>
      </c>
      <c r="C36" s="3">
        <f t="shared" si="15"/>
        <v>51.392971766286223</v>
      </c>
      <c r="D36" s="3">
        <f t="shared" si="15"/>
        <v>8.2466333252194488</v>
      </c>
      <c r="E36" s="3">
        <f t="shared" si="16"/>
        <v>-90023.702525788132</v>
      </c>
      <c r="F36" s="3">
        <f t="shared" si="16"/>
        <v>-26908.014047953071</v>
      </c>
      <c r="G36" s="3">
        <f t="shared" si="12"/>
        <v>63115.688477835065</v>
      </c>
      <c r="H36" s="3">
        <f t="shared" si="13"/>
        <v>519</v>
      </c>
      <c r="I36" s="3">
        <f t="shared" si="14"/>
        <v>0.9303227056885357</v>
      </c>
    </row>
  </sheetData>
  <mergeCells count="9">
    <mergeCell ref="B18:G18"/>
    <mergeCell ref="B15:G15"/>
    <mergeCell ref="B16:G16"/>
    <mergeCell ref="M10:N10"/>
    <mergeCell ref="O10:P10"/>
    <mergeCell ref="B12:G12"/>
    <mergeCell ref="B13:G13"/>
    <mergeCell ref="B14:G14"/>
    <mergeCell ref="B17:G1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L38"/>
  <sheetViews>
    <sheetView workbookViewId="0">
      <selection activeCell="D14" sqref="D14"/>
    </sheetView>
  </sheetViews>
  <sheetFormatPr defaultRowHeight="15" x14ac:dyDescent="0.25"/>
  <cols>
    <col min="1" max="1" width="11.140625" customWidth="1"/>
    <col min="2" max="2" width="12.7109375" bestFit="1" customWidth="1"/>
    <col min="8" max="8" width="9.140625" customWidth="1"/>
  </cols>
  <sheetData>
    <row r="1" spans="1:12" x14ac:dyDescent="0.25">
      <c r="A1" s="13" t="s">
        <v>71</v>
      </c>
      <c r="G1" t="s">
        <v>81</v>
      </c>
    </row>
    <row r="2" spans="1:12" x14ac:dyDescent="0.25">
      <c r="A2" s="10" t="s">
        <v>72</v>
      </c>
      <c r="B2">
        <v>550</v>
      </c>
      <c r="C2" t="s">
        <v>73</v>
      </c>
      <c r="D2">
        <f>B2/12^3</f>
        <v>0.31828703703703703</v>
      </c>
      <c r="E2" t="s">
        <v>74</v>
      </c>
      <c r="G2" t="s">
        <v>83</v>
      </c>
    </row>
    <row r="3" spans="1:12" x14ac:dyDescent="0.25">
      <c r="A3" s="10" t="s">
        <v>75</v>
      </c>
      <c r="B3">
        <v>4000</v>
      </c>
      <c r="C3" t="s">
        <v>2</v>
      </c>
    </row>
    <row r="4" spans="1:12" x14ac:dyDescent="0.25">
      <c r="A4" s="10" t="s">
        <v>80</v>
      </c>
      <c r="B4" s="2">
        <v>10</v>
      </c>
      <c r="C4" t="s">
        <v>79</v>
      </c>
    </row>
    <row r="6" spans="1:12" x14ac:dyDescent="0.25">
      <c r="A6" s="13" t="s">
        <v>99</v>
      </c>
      <c r="H6" s="13" t="s">
        <v>100</v>
      </c>
    </row>
    <row r="7" spans="1:12" x14ac:dyDescent="0.25">
      <c r="A7" s="10" t="s">
        <v>76</v>
      </c>
      <c r="B7">
        <v>745</v>
      </c>
      <c r="C7" t="s">
        <v>77</v>
      </c>
      <c r="H7" s="10" t="s">
        <v>78</v>
      </c>
      <c r="I7">
        <v>96</v>
      </c>
      <c r="J7" t="s">
        <v>103</v>
      </c>
    </row>
    <row r="8" spans="1:12" x14ac:dyDescent="0.25">
      <c r="A8" s="10" t="s">
        <v>90</v>
      </c>
      <c r="B8">
        <v>0.995</v>
      </c>
      <c r="H8" s="10" t="s">
        <v>102</v>
      </c>
      <c r="I8">
        <f>K8/16.0184634</f>
        <v>62.42796047466075</v>
      </c>
      <c r="J8" t="s">
        <v>104</v>
      </c>
      <c r="K8">
        <v>1000</v>
      </c>
      <c r="L8" t="s">
        <v>101</v>
      </c>
    </row>
    <row r="9" spans="1:12" x14ac:dyDescent="0.25">
      <c r="A9" s="10" t="s">
        <v>78</v>
      </c>
      <c r="B9">
        <v>64</v>
      </c>
      <c r="C9" t="s">
        <v>79</v>
      </c>
      <c r="H9" s="10" t="s">
        <v>72</v>
      </c>
      <c r="I9">
        <f>I7/I8</f>
        <v>1.5377724864000002</v>
      </c>
      <c r="J9" t="s">
        <v>74</v>
      </c>
      <c r="K9" s="10"/>
    </row>
    <row r="10" spans="1:12" x14ac:dyDescent="0.25">
      <c r="A10" s="10" t="s">
        <v>72</v>
      </c>
      <c r="B10">
        <v>1.55</v>
      </c>
      <c r="C10" t="s">
        <v>74</v>
      </c>
      <c r="D10" s="10" t="s">
        <v>88</v>
      </c>
      <c r="E10">
        <f>B10/B9</f>
        <v>2.4218750000000001E-2</v>
      </c>
      <c r="F10" t="s">
        <v>89</v>
      </c>
      <c r="G10" t="s">
        <v>105</v>
      </c>
    </row>
    <row r="12" spans="1:12" x14ac:dyDescent="0.25">
      <c r="A12" s="13" t="s">
        <v>82</v>
      </c>
    </row>
    <row r="13" spans="1:12" x14ac:dyDescent="0.25">
      <c r="A13" s="10" t="s">
        <v>84</v>
      </c>
      <c r="B13" s="2">
        <v>70</v>
      </c>
      <c r="C13" s="8" t="s">
        <v>63</v>
      </c>
      <c r="D13">
        <f>(B13-32)*5/9</f>
        <v>21.111111111111111</v>
      </c>
      <c r="E13" s="8" t="s">
        <v>62</v>
      </c>
      <c r="F13" s="10" t="s">
        <v>76</v>
      </c>
      <c r="G13" s="2">
        <v>1500</v>
      </c>
      <c r="H13" t="s">
        <v>2</v>
      </c>
      <c r="I13">
        <f>G13*6.89475729</f>
        <v>10342.135935</v>
      </c>
      <c r="J13" t="s">
        <v>59</v>
      </c>
    </row>
    <row r="14" spans="1:12" ht="18" x14ac:dyDescent="0.25">
      <c r="A14" s="11" t="s">
        <v>67</v>
      </c>
      <c r="B14">
        <f>(D13+273)/'NOx Info (Obsolete)'!B6</f>
        <v>0.95006334952066118</v>
      </c>
    </row>
    <row r="15" spans="1:12" ht="18" x14ac:dyDescent="0.25">
      <c r="A15" s="11" t="s">
        <v>87</v>
      </c>
      <c r="B15">
        <f>D15/6.89475729</f>
        <v>748.92180911071148</v>
      </c>
      <c r="C15" s="8" t="s">
        <v>2</v>
      </c>
      <c r="D15">
        <f>[1]!Props("P","T",D13+273,"Q",0,"N2O")</f>
        <v>5163.6341030060667</v>
      </c>
      <c r="E15" t="s">
        <v>59</v>
      </c>
    </row>
    <row r="16" spans="1:12" x14ac:dyDescent="0.25">
      <c r="A16" s="12" t="s">
        <v>3</v>
      </c>
      <c r="B16">
        <f>D16/16.0184634</f>
        <v>53.073617509098952</v>
      </c>
      <c r="C16" t="s">
        <v>25</v>
      </c>
      <c r="D16">
        <f>[1]!Props("D","T",D13+273,"P",I13,"N2O")</f>
        <v>850.15779957510085</v>
      </c>
      <c r="E16" t="s">
        <v>101</v>
      </c>
      <c r="F16" s="12" t="s">
        <v>88</v>
      </c>
      <c r="G16">
        <f>1/B16</f>
        <v>1.8841753152186391E-2</v>
      </c>
      <c r="H16" s="8" t="s">
        <v>89</v>
      </c>
    </row>
    <row r="17" spans="1:10" x14ac:dyDescent="0.25">
      <c r="A17" s="12" t="s">
        <v>185</v>
      </c>
      <c r="B17">
        <f>D17*334.55</f>
        <v>69.097596720566742</v>
      </c>
      <c r="C17" s="8" t="s">
        <v>86</v>
      </c>
      <c r="D17">
        <f>[1]!Props("H","T",D13+273,"P",I13,"N2O")/1000</f>
        <v>0.20653892309241292</v>
      </c>
      <c r="E17" t="s">
        <v>61</v>
      </c>
      <c r="F17" s="12"/>
      <c r="H17" s="8"/>
    </row>
    <row r="21" spans="1:10" x14ac:dyDescent="0.25">
      <c r="A21" s="10" t="s">
        <v>72</v>
      </c>
      <c r="B21">
        <f>B10+D2</f>
        <v>1.868287037037037</v>
      </c>
      <c r="C21" t="s">
        <v>74</v>
      </c>
      <c r="D21" s="10" t="s">
        <v>88</v>
      </c>
      <c r="E21">
        <f>B21/B9</f>
        <v>2.9191984953703703E-2</v>
      </c>
      <c r="F21" s="8" t="s">
        <v>89</v>
      </c>
    </row>
    <row r="22" spans="1:10" x14ac:dyDescent="0.25">
      <c r="A22" s="12" t="s">
        <v>78</v>
      </c>
      <c r="B22">
        <f>D2/B21*B9</f>
        <v>10.903233800024781</v>
      </c>
      <c r="C22" t="s">
        <v>79</v>
      </c>
    </row>
    <row r="23" spans="1:10" x14ac:dyDescent="0.25">
      <c r="A23" s="12" t="s">
        <v>3</v>
      </c>
      <c r="B23">
        <f>1/E21</f>
        <v>34.2559781935324</v>
      </c>
      <c r="C23" s="8" t="s">
        <v>25</v>
      </c>
    </row>
    <row r="24" spans="1:10" x14ac:dyDescent="0.25">
      <c r="A24" s="10" t="s">
        <v>90</v>
      </c>
      <c r="B24">
        <f>(E21-G17)/(G16-G17)</f>
        <v>1.549324243764242</v>
      </c>
      <c r="C24" t="s">
        <v>130</v>
      </c>
    </row>
    <row r="25" spans="1:10" ht="18" x14ac:dyDescent="0.35">
      <c r="A25" s="10" t="s">
        <v>98</v>
      </c>
      <c r="B25" t="e">
        <f>E25*B22</f>
        <v>#REF!</v>
      </c>
      <c r="C25" t="s">
        <v>93</v>
      </c>
      <c r="D25" s="10" t="s">
        <v>129</v>
      </c>
      <c r="E25" t="e">
        <f>#REF!+B24*(B17-#REF!)</f>
        <v>#REF!</v>
      </c>
      <c r="F25" s="8" t="s">
        <v>86</v>
      </c>
      <c r="J25" t="e">
        <f ca="1">PropsU("D","T",B13+460,"P",G13,"N2O")</f>
        <v>#NAME?</v>
      </c>
    </row>
    <row r="27" spans="1:10" x14ac:dyDescent="0.25">
      <c r="A27" s="13" t="s">
        <v>94</v>
      </c>
      <c r="B27">
        <f>B22-B4</f>
        <v>0.90323380002478082</v>
      </c>
      <c r="C27" t="s">
        <v>95</v>
      </c>
    </row>
    <row r="28" spans="1:10" x14ac:dyDescent="0.25">
      <c r="A28" s="10" t="s">
        <v>96</v>
      </c>
      <c r="B28" t="e">
        <f>E25*B27</f>
        <v>#REF!</v>
      </c>
      <c r="C28" t="s">
        <v>93</v>
      </c>
      <c r="E28" s="3"/>
      <c r="F28" s="3"/>
    </row>
    <row r="29" spans="1:10" ht="18" x14ac:dyDescent="0.35">
      <c r="A29" s="10" t="s">
        <v>97</v>
      </c>
      <c r="C29" t="s">
        <v>93</v>
      </c>
      <c r="D29" s="10" t="s">
        <v>129</v>
      </c>
      <c r="F29" s="18" t="s">
        <v>86</v>
      </c>
    </row>
    <row r="30" spans="1:10" ht="18" x14ac:dyDescent="0.35">
      <c r="A30" s="10" t="s">
        <v>128</v>
      </c>
      <c r="C30" t="s">
        <v>130</v>
      </c>
    </row>
    <row r="32" spans="1:10" ht="18" x14ac:dyDescent="0.35">
      <c r="A32" s="10" t="s">
        <v>114</v>
      </c>
      <c r="B32">
        <f>D2-B22*B24*G16</f>
        <v>0</v>
      </c>
      <c r="C32" t="s">
        <v>74</v>
      </c>
    </row>
    <row r="33" spans="1:5" ht="18" x14ac:dyDescent="0.35">
      <c r="A33" s="10" t="s">
        <v>117</v>
      </c>
      <c r="B33" t="e">
        <f>B22*(1-B24)/'NOx Info (Obsolete)'!B1*'NOx Info (Obsolete)'!I1*(B13+460)/B32</f>
        <v>#DIV/0!</v>
      </c>
      <c r="C33" t="s">
        <v>2</v>
      </c>
    </row>
    <row r="34" spans="1:5" x14ac:dyDescent="0.25">
      <c r="A34" s="10" t="s">
        <v>118</v>
      </c>
      <c r="B34" t="e">
        <f>G13-B33</f>
        <v>#DIV/0!</v>
      </c>
      <c r="C34" t="s">
        <v>2</v>
      </c>
    </row>
    <row r="35" spans="1:5" ht="18" x14ac:dyDescent="0.35">
      <c r="A35" s="10" t="s">
        <v>116</v>
      </c>
      <c r="B35" s="3" t="e">
        <f>B34*B32/(B13+460)/'NOx Info (Obsolete)'!I1</f>
        <v>#DIV/0!</v>
      </c>
      <c r="C35" t="s">
        <v>121</v>
      </c>
      <c r="D35" t="e">
        <f>B35*'NOx Info (Obsolete)'!B1</f>
        <v>#DIV/0!</v>
      </c>
      <c r="E35" t="s">
        <v>79</v>
      </c>
    </row>
    <row r="37" spans="1:5" x14ac:dyDescent="0.25">
      <c r="A37" s="19" t="s">
        <v>122</v>
      </c>
    </row>
    <row r="38" spans="1:5" ht="18" x14ac:dyDescent="0.35">
      <c r="A38" s="10" t="s">
        <v>123</v>
      </c>
      <c r="B38" t="e">
        <f>B35*'NOx Info (Obsolete)'!I1*(B13+460)/D2</f>
        <v>#DIV/0!</v>
      </c>
      <c r="C38" t="s">
        <v>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O47"/>
  <sheetViews>
    <sheetView workbookViewId="0">
      <selection activeCell="E3" sqref="E3"/>
    </sheetView>
  </sheetViews>
  <sheetFormatPr defaultRowHeight="15" x14ac:dyDescent="0.25"/>
  <cols>
    <col min="7" max="7" width="11" customWidth="1"/>
    <col min="8" max="8" width="18.85546875" bestFit="1" customWidth="1"/>
    <col min="14" max="14" width="9.140625" customWidth="1"/>
  </cols>
  <sheetData>
    <row r="1" spans="1:15" x14ac:dyDescent="0.25">
      <c r="B1" s="17" t="s">
        <v>153</v>
      </c>
      <c r="C1" s="31" t="s">
        <v>152</v>
      </c>
      <c r="D1" s="17" t="s">
        <v>151</v>
      </c>
      <c r="E1" s="17" t="s">
        <v>150</v>
      </c>
      <c r="F1" s="17" t="s">
        <v>149</v>
      </c>
      <c r="G1" s="17" t="s">
        <v>154</v>
      </c>
      <c r="H1" s="17" t="s">
        <v>155</v>
      </c>
      <c r="K1" s="13" t="s">
        <v>71</v>
      </c>
    </row>
    <row r="2" spans="1:15" x14ac:dyDescent="0.25">
      <c r="B2">
        <v>160</v>
      </c>
      <c r="C2">
        <v>230</v>
      </c>
      <c r="D2">
        <f>B2*61.0237</f>
        <v>9763.7919999999995</v>
      </c>
      <c r="E2">
        <f>D2/12^3</f>
        <v>5.6503425925925921</v>
      </c>
      <c r="F2">
        <f>$B$9*E2</f>
        <v>356.82041810602146</v>
      </c>
      <c r="G2">
        <f>E2+$N$2</f>
        <v>5.9686296296296293</v>
      </c>
      <c r="H2">
        <f>F2*$N$2/G2</f>
        <v>19.028038374083149</v>
      </c>
      <c r="K2" s="10" t="s">
        <v>72</v>
      </c>
      <c r="L2">
        <v>550</v>
      </c>
      <c r="M2" t="s">
        <v>73</v>
      </c>
      <c r="N2">
        <f>L2/12^3</f>
        <v>0.31828703703703703</v>
      </c>
      <c r="O2" t="s">
        <v>74</v>
      </c>
    </row>
    <row r="3" spans="1:15" x14ac:dyDescent="0.25">
      <c r="A3" t="s">
        <v>148</v>
      </c>
      <c r="B3">
        <v>180</v>
      </c>
      <c r="C3">
        <v>230</v>
      </c>
      <c r="D3">
        <f>B3*61.0237</f>
        <v>10984.266</v>
      </c>
      <c r="E3">
        <f>D3/12^3</f>
        <v>6.3566354166666663</v>
      </c>
      <c r="F3">
        <f>$B$9*E3</f>
        <v>401.4229703692742</v>
      </c>
      <c r="G3">
        <f>E3+$N$2</f>
        <v>6.6749224537037035</v>
      </c>
      <c r="H3">
        <f>F3*$N$2/G3</f>
        <v>19.141455009196147</v>
      </c>
      <c r="K3" s="10" t="s">
        <v>75</v>
      </c>
      <c r="L3">
        <v>4000</v>
      </c>
      <c r="M3" t="s">
        <v>2</v>
      </c>
    </row>
    <row r="4" spans="1:15" x14ac:dyDescent="0.25">
      <c r="B4">
        <v>230</v>
      </c>
      <c r="C4">
        <v>230</v>
      </c>
      <c r="D4">
        <f>B4*61.0237</f>
        <v>14035.450999999999</v>
      </c>
      <c r="E4">
        <f>D4/12^3</f>
        <v>8.122367476851851</v>
      </c>
      <c r="F4">
        <f>$B$9*E4</f>
        <v>512.92935102740591</v>
      </c>
      <c r="G4">
        <f>E4+$N$2</f>
        <v>8.4406545138888873</v>
      </c>
      <c r="H4">
        <f>F4*$N$2/G4</f>
        <v>19.341955422912413</v>
      </c>
      <c r="K4" s="10" t="s">
        <v>80</v>
      </c>
      <c r="L4">
        <v>10</v>
      </c>
      <c r="M4" t="s">
        <v>79</v>
      </c>
    </row>
    <row r="6" spans="1:15" x14ac:dyDescent="0.25">
      <c r="A6" s="10" t="s">
        <v>115</v>
      </c>
      <c r="B6" s="32">
        <f>D6*9/5+32</f>
        <v>-11.200000000000003</v>
      </c>
      <c r="C6" s="23" t="s">
        <v>63</v>
      </c>
      <c r="D6" s="2">
        <v>-24</v>
      </c>
      <c r="E6" s="23" t="s">
        <v>62</v>
      </c>
    </row>
    <row r="7" spans="1:15" ht="18" x14ac:dyDescent="0.25">
      <c r="A7" s="11" t="s">
        <v>67</v>
      </c>
      <c r="B7">
        <f>(D6+273)/'NOx Info (Obsolete)'!B6</f>
        <v>0.80434150595987985</v>
      </c>
    </row>
    <row r="8" spans="1:15" ht="18" x14ac:dyDescent="0.25">
      <c r="A8" s="11" t="s">
        <v>87</v>
      </c>
      <c r="B8">
        <f>D8/6.89475729</f>
        <v>230.34510961484295</v>
      </c>
      <c r="C8" s="23" t="s">
        <v>2</v>
      </c>
      <c r="D8">
        <f>EXP(('NOx Info (Obsolete)'!$H$12*(1-B7)+'NOx Info (Obsolete)'!$I$12*IMREAL(IMPOWER(1-B7,1.5))+'NOx Info (Obsolete)'!$J$12*IMREAL(IMPOWER(1-B7,2.5))+'NOx Info (Obsolete)'!$K$12*IMREAL(IMPOWER(1-B7,5)))/B7)*'NOx Info (Obsolete)'!$B$7</f>
        <v>1588.1736237327875</v>
      </c>
      <c r="E8" s="23" t="s">
        <v>59</v>
      </c>
    </row>
    <row r="9" spans="1:15" x14ac:dyDescent="0.25">
      <c r="A9" s="12" t="s">
        <v>54</v>
      </c>
      <c r="B9">
        <f>D9/16.0184634</f>
        <v>63.150227133802645</v>
      </c>
      <c r="C9" s="23" t="s">
        <v>4</v>
      </c>
      <c r="D9">
        <f>EXP('NOx Info (Obsolete)'!$H$13*IMREAL(IMPOWER(1-B7,1/3))+'NOx Info (Obsolete)'!$I$13*IMREAL(IMPOWER(1-B7,2/3))+'NOx Info (Obsolete)'!$J$13*IMREAL(IMPOWER(1-B7,1))+'NOx Info (Obsolete)'!$K$13*IMREAL(IMPOWER(1-B7,4/3)))*'NOx Info (Obsolete)'!$B$8</f>
        <v>1011.5696020445047</v>
      </c>
      <c r="E9" s="23" t="s">
        <v>60</v>
      </c>
      <c r="F9" s="12" t="s">
        <v>91</v>
      </c>
      <c r="G9">
        <f>1/B9</f>
        <v>1.5835255792211182E-2</v>
      </c>
      <c r="H9" s="23" t="s">
        <v>89</v>
      </c>
    </row>
    <row r="10" spans="1:15" x14ac:dyDescent="0.25">
      <c r="A10" s="12" t="s">
        <v>55</v>
      </c>
      <c r="B10">
        <f>D10/16.0184634</f>
        <v>2.422296902981103</v>
      </c>
      <c r="C10" s="24" t="s">
        <v>4</v>
      </c>
      <c r="D10">
        <f>EXP('NOx Info (Obsolete)'!$H$14*IMREAL(IMPOWER(1/B7-1,1/3))+'NOx Info (Obsolete)'!$I$14*IMREAL(IMPOWER(1/B7-1,2/3))+'NOx Info (Obsolete)'!$J$14*IMREAL(IMPOWER(1/B7-1,1))+'NOx Info (Obsolete)'!$K$14*IMREAL(IMPOWER(1/B7-1,4/3)))*'NOx Info (Obsolete)'!$B$8</f>
        <v>38.801474284336152</v>
      </c>
      <c r="E10" s="23" t="s">
        <v>60</v>
      </c>
      <c r="F10" s="12" t="s">
        <v>92</v>
      </c>
      <c r="G10">
        <f>1/B10</f>
        <v>0.41283130848629968</v>
      </c>
      <c r="H10" s="23" t="s">
        <v>89</v>
      </c>
    </row>
    <row r="14" spans="1:15" x14ac:dyDescent="0.25">
      <c r="B14" s="17" t="s">
        <v>153</v>
      </c>
      <c r="C14" s="31" t="s">
        <v>152</v>
      </c>
      <c r="D14" s="17" t="s">
        <v>151</v>
      </c>
      <c r="E14" s="17" t="s">
        <v>150</v>
      </c>
      <c r="F14" s="17" t="s">
        <v>149</v>
      </c>
      <c r="G14" s="17" t="s">
        <v>154</v>
      </c>
      <c r="H14" s="17" t="s">
        <v>155</v>
      </c>
    </row>
    <row r="15" spans="1:15" x14ac:dyDescent="0.25">
      <c r="B15">
        <v>160</v>
      </c>
      <c r="C15">
        <v>350</v>
      </c>
      <c r="D15">
        <f>B15*61.0237</f>
        <v>9763.7919999999995</v>
      </c>
      <c r="E15">
        <f>D15/12^3</f>
        <v>5.6503425925925921</v>
      </c>
      <c r="F15">
        <f>$B$22*E15</f>
        <v>356.82041810602146</v>
      </c>
      <c r="G15">
        <f>E15+$N$2</f>
        <v>5.9686296296296293</v>
      </c>
      <c r="H15">
        <f>F15*$N$2/G15</f>
        <v>19.028038374083149</v>
      </c>
    </row>
    <row r="16" spans="1:15" x14ac:dyDescent="0.25">
      <c r="A16" t="s">
        <v>148</v>
      </c>
      <c r="B16">
        <v>180</v>
      </c>
      <c r="C16">
        <v>350</v>
      </c>
      <c r="D16">
        <f>B16*61.0237</f>
        <v>10984.266</v>
      </c>
      <c r="E16">
        <f>D16/12^3</f>
        <v>6.3566354166666663</v>
      </c>
      <c r="F16">
        <f>$B$22*E16</f>
        <v>401.4229703692742</v>
      </c>
      <c r="G16">
        <f>E16+$N$2</f>
        <v>6.6749224537037035</v>
      </c>
      <c r="H16">
        <f>F16*$N$2/G16</f>
        <v>19.141455009196147</v>
      </c>
    </row>
    <row r="17" spans="1:8" x14ac:dyDescent="0.25">
      <c r="B17">
        <v>230</v>
      </c>
      <c r="C17">
        <v>350</v>
      </c>
      <c r="D17">
        <f>B17*61.0237</f>
        <v>14035.450999999999</v>
      </c>
      <c r="E17">
        <f>D17/12^3</f>
        <v>8.122367476851851</v>
      </c>
      <c r="F17">
        <f>$B$22*E17</f>
        <v>512.92935102740591</v>
      </c>
      <c r="G17">
        <f>E17+$N$2</f>
        <v>8.4406545138888873</v>
      </c>
      <c r="H17">
        <f>F17*$N$2/G17</f>
        <v>19.341955422912413</v>
      </c>
    </row>
    <row r="19" spans="1:8" x14ac:dyDescent="0.25">
      <c r="A19" s="10" t="s">
        <v>115</v>
      </c>
      <c r="B19" s="32">
        <f>D19*9/5+32</f>
        <v>-11.200000000000003</v>
      </c>
      <c r="C19" s="23" t="s">
        <v>63</v>
      </c>
      <c r="D19" s="32">
        <f>D6</f>
        <v>-24</v>
      </c>
      <c r="E19" s="23" t="s">
        <v>62</v>
      </c>
    </row>
    <row r="20" spans="1:8" ht="18" x14ac:dyDescent="0.25">
      <c r="A20" s="11" t="s">
        <v>67</v>
      </c>
      <c r="B20">
        <f>(D19+273)/'NOx Info (Obsolete)'!B6</f>
        <v>0.80434150595987985</v>
      </c>
    </row>
    <row r="21" spans="1:8" ht="18" x14ac:dyDescent="0.25">
      <c r="A21" s="11" t="s">
        <v>87</v>
      </c>
      <c r="B21">
        <f>D21/6.89475729</f>
        <v>230.34510961484295</v>
      </c>
      <c r="C21" s="23" t="s">
        <v>2</v>
      </c>
      <c r="D21">
        <f>EXP(('NOx Info (Obsolete)'!$H$12*(1-B20)+'NOx Info (Obsolete)'!$I$12*IMREAL(IMPOWER(1-B20,1.5))+'NOx Info (Obsolete)'!$J$12*IMREAL(IMPOWER(1-B20,2.5))+'NOx Info (Obsolete)'!$K$12*IMREAL(IMPOWER(1-B20,5)))/B20)*'NOx Info (Obsolete)'!$B$7</f>
        <v>1588.1736237327875</v>
      </c>
      <c r="E21" s="23" t="s">
        <v>59</v>
      </c>
    </row>
    <row r="22" spans="1:8" x14ac:dyDescent="0.25">
      <c r="A22" s="12" t="s">
        <v>54</v>
      </c>
      <c r="B22">
        <f>D22/16.0184634</f>
        <v>63.150227133802645</v>
      </c>
      <c r="C22" s="23" t="s">
        <v>4</v>
      </c>
      <c r="D22">
        <f>EXP('NOx Info (Obsolete)'!$H$13*IMREAL(IMPOWER(1-B20,1/3))+'NOx Info (Obsolete)'!$I$13*IMREAL(IMPOWER(1-B20,2/3))+'NOx Info (Obsolete)'!$J$13*IMREAL(IMPOWER(1-B20,1))+'NOx Info (Obsolete)'!$K$13*IMREAL(IMPOWER(1-B20,4/3)))*'NOx Info (Obsolete)'!$B$8</f>
        <v>1011.5696020445047</v>
      </c>
      <c r="E22" s="23" t="s">
        <v>60</v>
      </c>
      <c r="F22" s="12" t="s">
        <v>91</v>
      </c>
      <c r="G22">
        <f>1/B22</f>
        <v>1.5835255792211182E-2</v>
      </c>
      <c r="H22" s="23" t="s">
        <v>89</v>
      </c>
    </row>
    <row r="23" spans="1:8" x14ac:dyDescent="0.25">
      <c r="A23" s="12" t="s">
        <v>55</v>
      </c>
      <c r="B23">
        <f>D23/16.0184634</f>
        <v>2.422296902981103</v>
      </c>
      <c r="C23" s="24" t="s">
        <v>4</v>
      </c>
      <c r="D23">
        <f>EXP('NOx Info (Obsolete)'!$H$14*IMREAL(IMPOWER(1/B20-1,1/3))+'NOx Info (Obsolete)'!$I$14*IMREAL(IMPOWER(1/B20-1,2/3))+'NOx Info (Obsolete)'!$J$14*IMREAL(IMPOWER(1/B20-1,1))+'NOx Info (Obsolete)'!$K$14*IMREAL(IMPOWER(1/B20-1,4/3)))*'NOx Info (Obsolete)'!$B$8</f>
        <v>38.801474284336152</v>
      </c>
      <c r="E23" s="23" t="s">
        <v>60</v>
      </c>
      <c r="F23" s="12" t="s">
        <v>92</v>
      </c>
      <c r="G23">
        <f>1/B23</f>
        <v>0.41283130848629968</v>
      </c>
      <c r="H23" s="23" t="s">
        <v>89</v>
      </c>
    </row>
    <row r="46" spans="2:6" x14ac:dyDescent="0.25">
      <c r="B46" s="12"/>
      <c r="D46" s="23"/>
      <c r="F46" s="23"/>
    </row>
    <row r="47" spans="2:6" x14ac:dyDescent="0.25">
      <c r="B47" s="12"/>
      <c r="D47" s="23"/>
      <c r="F47" s="2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1"/>
  <sheetViews>
    <sheetView workbookViewId="0">
      <selection activeCell="B12" sqref="B12"/>
    </sheetView>
  </sheetViews>
  <sheetFormatPr defaultRowHeight="15" x14ac:dyDescent="0.25"/>
  <cols>
    <col min="1" max="1" width="11.140625" customWidth="1"/>
    <col min="2" max="2" width="9.140625" customWidth="1"/>
    <col min="4" max="4" width="12" bestFit="1" customWidth="1"/>
  </cols>
  <sheetData>
    <row r="1" spans="1:11" x14ac:dyDescent="0.25">
      <c r="A1" s="13" t="s">
        <v>71</v>
      </c>
    </row>
    <row r="2" spans="1:11" ht="17.25" x14ac:dyDescent="0.25">
      <c r="A2" s="10" t="s">
        <v>72</v>
      </c>
      <c r="B2">
        <f>Dynamics!B1</f>
        <v>550</v>
      </c>
      <c r="C2" t="s">
        <v>73</v>
      </c>
      <c r="D2">
        <f>B2/12^3</f>
        <v>0.31828703703703703</v>
      </c>
      <c r="E2" t="s">
        <v>74</v>
      </c>
      <c r="F2" s="39">
        <f>B2/61023.7</f>
        <v>9.0128917125641347E-3</v>
      </c>
      <c r="G2" s="3" t="s">
        <v>182</v>
      </c>
    </row>
    <row r="3" spans="1:11" x14ac:dyDescent="0.25">
      <c r="A3" s="10" t="s">
        <v>75</v>
      </c>
      <c r="B3">
        <v>4000</v>
      </c>
      <c r="C3" t="s">
        <v>2</v>
      </c>
    </row>
    <row r="4" spans="1:11" ht="18" x14ac:dyDescent="0.35">
      <c r="A4" s="10" t="s">
        <v>193</v>
      </c>
      <c r="B4" s="32">
        <f>Dynamics!B3</f>
        <v>12</v>
      </c>
      <c r="C4" t="s">
        <v>79</v>
      </c>
      <c r="D4">
        <f>B4/2.2</f>
        <v>5.4545454545454541</v>
      </c>
    </row>
    <row r="6" spans="1:11" x14ac:dyDescent="0.25">
      <c r="A6" s="13" t="s">
        <v>112</v>
      </c>
    </row>
    <row r="7" spans="1:11" x14ac:dyDescent="0.25">
      <c r="A7" s="10" t="s">
        <v>72</v>
      </c>
      <c r="B7">
        <f>D7/28.3168</f>
        <v>6.356650468979546</v>
      </c>
      <c r="C7" t="s">
        <v>74</v>
      </c>
      <c r="D7">
        <v>180</v>
      </c>
      <c r="E7" t="s">
        <v>113</v>
      </c>
    </row>
    <row r="8" spans="1:11" x14ac:dyDescent="0.25">
      <c r="A8" s="10" t="s">
        <v>76</v>
      </c>
      <c r="B8">
        <v>230</v>
      </c>
      <c r="C8" t="s">
        <v>2</v>
      </c>
    </row>
    <row r="9" spans="1:11" x14ac:dyDescent="0.25">
      <c r="H9" s="10"/>
      <c r="K9" s="10"/>
    </row>
    <row r="10" spans="1:11" x14ac:dyDescent="0.25">
      <c r="A10" s="10"/>
      <c r="D10" s="10"/>
    </row>
    <row r="11" spans="1:11" x14ac:dyDescent="0.25">
      <c r="A11" s="13" t="s">
        <v>82</v>
      </c>
    </row>
    <row r="12" spans="1:11" x14ac:dyDescent="0.25">
      <c r="A12" s="10" t="s">
        <v>115</v>
      </c>
      <c r="B12" s="32">
        <f>Dynamics!B4</f>
        <v>70</v>
      </c>
      <c r="C12" s="15" t="s">
        <v>63</v>
      </c>
      <c r="D12">
        <f>(B12-32)*5/9</f>
        <v>21.111111111111111</v>
      </c>
      <c r="E12" s="15" t="s">
        <v>62</v>
      </c>
      <c r="F12" s="10" t="s">
        <v>76</v>
      </c>
      <c r="G12" s="32">
        <f>Dynamics!B5</f>
        <v>1500</v>
      </c>
      <c r="H12" t="s">
        <v>2</v>
      </c>
      <c r="I12">
        <f>G12*6.89475729</f>
        <v>10342.135935</v>
      </c>
      <c r="J12" t="s">
        <v>59</v>
      </c>
    </row>
    <row r="13" spans="1:11" ht="18" x14ac:dyDescent="0.25">
      <c r="A13" s="11" t="s">
        <v>67</v>
      </c>
      <c r="B13">
        <f>(D12+273)/'NOx Info (Obsolete)'!B6</f>
        <v>0.95006334952066118</v>
      </c>
    </row>
    <row r="14" spans="1:11" ht="18" x14ac:dyDescent="0.25">
      <c r="A14" s="11" t="s">
        <v>188</v>
      </c>
      <c r="B14">
        <f>D14/6.89475729</f>
        <v>748.92180911071148</v>
      </c>
      <c r="C14" s="34" t="s">
        <v>2</v>
      </c>
      <c r="D14">
        <f>[1]!Props("P","T",D12+273,"Q",0,"N2O")</f>
        <v>5163.6341030060667</v>
      </c>
      <c r="E14" t="s">
        <v>59</v>
      </c>
    </row>
    <row r="15" spans="1:11" ht="18" x14ac:dyDescent="0.25">
      <c r="A15" s="12" t="s">
        <v>186</v>
      </c>
      <c r="B15">
        <f>D15/16.0184634</f>
        <v>53.073617509098952</v>
      </c>
      <c r="C15" t="s">
        <v>25</v>
      </c>
      <c r="D15">
        <f>[1]!Props("D","T",D12+273,"P",I12,"N2O")</f>
        <v>850.15779957510085</v>
      </c>
      <c r="E15" t="s">
        <v>101</v>
      </c>
      <c r="F15" s="12" t="s">
        <v>187</v>
      </c>
      <c r="G15">
        <f>1/B15</f>
        <v>1.8841753152186391E-2</v>
      </c>
      <c r="H15" s="34" t="s">
        <v>89</v>
      </c>
    </row>
    <row r="16" spans="1:11" ht="18" x14ac:dyDescent="0.25">
      <c r="A16" s="11" t="s">
        <v>189</v>
      </c>
      <c r="B16" t="e">
        <f>D16/6.89475729</f>
        <v>#NUM!</v>
      </c>
      <c r="C16" s="34" t="s">
        <v>2</v>
      </c>
      <c r="D16" t="e">
        <f>[1]!Props("P","T",D12+273,"Q",0,"N2")</f>
        <v>#NUM!</v>
      </c>
      <c r="E16" t="s">
        <v>59</v>
      </c>
    </row>
    <row r="17" spans="1:14" ht="18" x14ac:dyDescent="0.25">
      <c r="A17" s="12" t="s">
        <v>190</v>
      </c>
      <c r="B17">
        <f>D17/16.0184634</f>
        <v>1.0075737488046324</v>
      </c>
      <c r="C17" t="s">
        <v>25</v>
      </c>
      <c r="D17">
        <f>[1]!Props("D","T",D12+273,"P",I12,"He")</f>
        <v>16.139783218027798</v>
      </c>
      <c r="E17" t="s">
        <v>101</v>
      </c>
      <c r="F17" s="12" t="s">
        <v>191</v>
      </c>
      <c r="G17">
        <f>1/B17</f>
        <v>0.99248318168906469</v>
      </c>
      <c r="H17" s="34" t="s">
        <v>89</v>
      </c>
    </row>
    <row r="18" spans="1:14" x14ac:dyDescent="0.25">
      <c r="A18" s="12"/>
      <c r="C18" s="15"/>
      <c r="E18" s="15"/>
      <c r="J18">
        <f>F2-D4/D15</f>
        <v>2.5969705067931904E-3</v>
      </c>
    </row>
    <row r="19" spans="1:14" x14ac:dyDescent="0.25">
      <c r="A19" s="10" t="s">
        <v>72</v>
      </c>
      <c r="B19">
        <f>D2</f>
        <v>0.31828703703703703</v>
      </c>
      <c r="C19" t="s">
        <v>74</v>
      </c>
      <c r="D19" s="10" t="s">
        <v>192</v>
      </c>
      <c r="E19">
        <f>B19-G15*B4</f>
        <v>9.218599921080034E-2</v>
      </c>
      <c r="F19" s="15" t="s">
        <v>74</v>
      </c>
      <c r="G19">
        <f>E19/35.3147</f>
        <v>2.610414337678087E-3</v>
      </c>
      <c r="H19" t="s">
        <v>162</v>
      </c>
    </row>
    <row r="20" spans="1:14" ht="18" x14ac:dyDescent="0.25">
      <c r="A20" s="12" t="s">
        <v>194</v>
      </c>
      <c r="B20">
        <f>E19*B17</f>
        <v>9.2884192812126981E-2</v>
      </c>
      <c r="C20" t="s">
        <v>79</v>
      </c>
      <c r="D20">
        <f>B20/2.20462</f>
        <v>4.2131611258233614E-2</v>
      </c>
      <c r="E20" t="s">
        <v>159</v>
      </c>
    </row>
    <row r="22" spans="1:14" x14ac:dyDescent="0.25">
      <c r="A22" s="19" t="s">
        <v>122</v>
      </c>
    </row>
    <row r="23" spans="1:14" ht="18" x14ac:dyDescent="0.25">
      <c r="A23" s="12" t="s">
        <v>190</v>
      </c>
      <c r="B23">
        <f>B20/D2</f>
        <v>0.29182524578064623</v>
      </c>
      <c r="C23" t="s">
        <v>25</v>
      </c>
      <c r="D23">
        <f>D20/F2</f>
        <v>4.6745941926164924</v>
      </c>
      <c r="E23" t="s">
        <v>101</v>
      </c>
      <c r="F23" s="12" t="s">
        <v>191</v>
      </c>
      <c r="G23">
        <f>1/B23</f>
        <v>3.4267083278725701</v>
      </c>
      <c r="H23" s="34" t="s">
        <v>89</v>
      </c>
    </row>
    <row r="24" spans="1:14" ht="18" x14ac:dyDescent="0.35">
      <c r="A24" s="10" t="s">
        <v>123</v>
      </c>
      <c r="B24">
        <f>D24/6.89475729</f>
        <v>419.88508252416716</v>
      </c>
      <c r="C24" s="34" t="s">
        <v>2</v>
      </c>
      <c r="D24">
        <f>[1]!Props("P","T",D12+273,"D",D23,"He")</f>
        <v>2895.0057336957534</v>
      </c>
      <c r="E24" t="s">
        <v>59</v>
      </c>
      <c r="F24" s="15"/>
    </row>
    <row r="25" spans="1:14" x14ac:dyDescent="0.25">
      <c r="A25" s="10"/>
      <c r="M25" s="10"/>
    </row>
    <row r="26" spans="1:14" x14ac:dyDescent="0.25">
      <c r="A26" s="10"/>
      <c r="M26" s="10"/>
    </row>
    <row r="27" spans="1:14" x14ac:dyDescent="0.25">
      <c r="A27" s="10"/>
      <c r="M27" s="10"/>
    </row>
    <row r="28" spans="1:14" x14ac:dyDescent="0.25">
      <c r="A28" s="10"/>
      <c r="B28" s="3"/>
      <c r="M28" s="10"/>
      <c r="N28" s="3"/>
    </row>
    <row r="31" spans="1:14" x14ac:dyDescent="0.25">
      <c r="M31" s="10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32"/>
  <sheetViews>
    <sheetView workbookViewId="0">
      <selection activeCell="E9" sqref="E9"/>
    </sheetView>
  </sheetViews>
  <sheetFormatPr defaultRowHeight="15" x14ac:dyDescent="0.25"/>
  <cols>
    <col min="1" max="1" width="28.28515625" customWidth="1"/>
    <col min="2" max="2" width="23.42578125" customWidth="1"/>
    <col min="3" max="3" width="10.5703125" customWidth="1"/>
    <col min="5" max="5" width="12" bestFit="1" customWidth="1"/>
  </cols>
  <sheetData>
    <row r="1" spans="1:6" x14ac:dyDescent="0.25">
      <c r="B1" t="s">
        <v>8</v>
      </c>
      <c r="D1" t="s">
        <v>106</v>
      </c>
    </row>
    <row r="2" spans="1:6" x14ac:dyDescent="0.25">
      <c r="B2" t="s">
        <v>9</v>
      </c>
    </row>
    <row r="3" spans="1:6" x14ac:dyDescent="0.25">
      <c r="B3" t="s">
        <v>12</v>
      </c>
    </row>
    <row r="4" spans="1:6" x14ac:dyDescent="0.25">
      <c r="B4" t="s">
        <v>11</v>
      </c>
    </row>
    <row r="5" spans="1:6" x14ac:dyDescent="0.25">
      <c r="B5" t="s">
        <v>10</v>
      </c>
    </row>
    <row r="6" spans="1:6" x14ac:dyDescent="0.25">
      <c r="B6" t="s">
        <v>13</v>
      </c>
    </row>
    <row r="7" spans="1:6" x14ac:dyDescent="0.25">
      <c r="A7" t="s">
        <v>14</v>
      </c>
      <c r="B7" s="2">
        <v>0.5</v>
      </c>
      <c r="C7" t="s">
        <v>0</v>
      </c>
      <c r="E7">
        <f>B7/39.3700787</f>
        <v>1.2700000012954E-2</v>
      </c>
      <c r="F7" t="s">
        <v>78</v>
      </c>
    </row>
    <row r="8" spans="1:6" x14ac:dyDescent="0.25">
      <c r="A8" s="1" t="s">
        <v>111</v>
      </c>
      <c r="B8" s="32">
        <f>Dynamics!B12</f>
        <v>53.073617509098952</v>
      </c>
      <c r="C8" t="s">
        <v>4</v>
      </c>
      <c r="E8">
        <f>B8*16.0184634</f>
        <v>850.15779957510085</v>
      </c>
      <c r="F8" t="s">
        <v>60</v>
      </c>
    </row>
    <row r="9" spans="1:6" x14ac:dyDescent="0.25">
      <c r="A9" t="s">
        <v>6</v>
      </c>
      <c r="B9" s="32">
        <f>Dynamics!M8</f>
        <v>1.87</v>
      </c>
      <c r="C9" t="s">
        <v>7</v>
      </c>
      <c r="E9">
        <f>B9/2.20462262</f>
        <v>0.84821773261130751</v>
      </c>
      <c r="F9" t="s">
        <v>142</v>
      </c>
    </row>
    <row r="10" spans="1:6" x14ac:dyDescent="0.25">
      <c r="A10" t="s">
        <v>169</v>
      </c>
      <c r="B10">
        <f>Dynamics!N12</f>
        <v>4</v>
      </c>
      <c r="C10" t="s">
        <v>171</v>
      </c>
      <c r="E10">
        <f>B10</f>
        <v>4</v>
      </c>
      <c r="F10" t="s">
        <v>171</v>
      </c>
    </row>
    <row r="11" spans="1:6" x14ac:dyDescent="0.25">
      <c r="A11" t="s">
        <v>170</v>
      </c>
      <c r="B11">
        <f>B9/B10</f>
        <v>0.46750000000000003</v>
      </c>
      <c r="C11" t="s">
        <v>173</v>
      </c>
      <c r="E11">
        <f>E9/E10</f>
        <v>0.21205443315282688</v>
      </c>
      <c r="F11" t="s">
        <v>172</v>
      </c>
    </row>
    <row r="12" spans="1:6" x14ac:dyDescent="0.25">
      <c r="A12" t="s">
        <v>5</v>
      </c>
      <c r="B12" s="2">
        <v>0.7</v>
      </c>
      <c r="E12">
        <f>B12</f>
        <v>0.7</v>
      </c>
    </row>
    <row r="13" spans="1:6" x14ac:dyDescent="0.25">
      <c r="A13" t="s">
        <v>1</v>
      </c>
      <c r="B13" s="32">
        <f>Filling!G12-Filling!B23</f>
        <v>1499.7081747542193</v>
      </c>
      <c r="C13" t="s">
        <v>2</v>
      </c>
      <c r="E13">
        <f>B13*6894.75729</f>
        <v>10340123.870759247</v>
      </c>
      <c r="F13" t="s">
        <v>143</v>
      </c>
    </row>
    <row r="14" spans="1:6" x14ac:dyDescent="0.25">
      <c r="A14" t="s">
        <v>15</v>
      </c>
      <c r="B14">
        <f>B7^2*PI()/4</f>
        <v>0.19634954084936207</v>
      </c>
      <c r="C14" t="s">
        <v>16</v>
      </c>
      <c r="E14">
        <f>E7^2*PI()/4</f>
        <v>1.2667687003279526E-4</v>
      </c>
      <c r="F14" t="s">
        <v>144</v>
      </c>
    </row>
    <row r="15" spans="1:6" x14ac:dyDescent="0.25">
      <c r="A15" t="s">
        <v>17</v>
      </c>
      <c r="E15">
        <f>E14*SQRT(E8)*E11</f>
        <v>7.8323926654112243E-4</v>
      </c>
    </row>
    <row r="16" spans="1:6" x14ac:dyDescent="0.25">
      <c r="A16" t="s">
        <v>18</v>
      </c>
      <c r="E16">
        <f>2*E14^2*E12^2*E13</f>
        <v>0.16260970633187222</v>
      </c>
    </row>
    <row r="17" spans="1:6" x14ac:dyDescent="0.25">
      <c r="A17" t="s">
        <v>19</v>
      </c>
      <c r="E17">
        <f>E8*E11^2</f>
        <v>38.229116013332636</v>
      </c>
    </row>
    <row r="18" spans="1:6" x14ac:dyDescent="0.25">
      <c r="A18" t="s">
        <v>20</v>
      </c>
      <c r="B18">
        <f>E18*1550</f>
        <v>0.19593288492955618</v>
      </c>
      <c r="C18" t="s">
        <v>16</v>
      </c>
      <c r="E18">
        <f>E15/SQRT(E16+E17)</f>
        <v>1.2640831285777818E-4</v>
      </c>
      <c r="F18" t="s">
        <v>144</v>
      </c>
    </row>
    <row r="19" spans="1:6" ht="18" x14ac:dyDescent="0.35">
      <c r="A19" t="s">
        <v>174</v>
      </c>
      <c r="B19">
        <f>SQRT(B18*4/PI())</f>
        <v>0.49946921547414225</v>
      </c>
      <c r="C19" t="s">
        <v>0</v>
      </c>
      <c r="E19">
        <f>SQRT(E18*4/PI())</f>
        <v>1.2686530759580317E-2</v>
      </c>
      <c r="F19" t="s">
        <v>78</v>
      </c>
    </row>
    <row r="26" spans="1:6" x14ac:dyDescent="0.25">
      <c r="A26" t="s">
        <v>6</v>
      </c>
      <c r="B26">
        <f>B9</f>
        <v>1.87</v>
      </c>
      <c r="C26" t="s">
        <v>7</v>
      </c>
      <c r="E26">
        <f>B26/2.20462262</f>
        <v>0.84821773261130751</v>
      </c>
      <c r="F26" t="s">
        <v>142</v>
      </c>
    </row>
    <row r="27" spans="1:6" x14ac:dyDescent="0.25">
      <c r="A27" t="s">
        <v>169</v>
      </c>
      <c r="B27">
        <f>B10</f>
        <v>4</v>
      </c>
      <c r="C27" t="s">
        <v>171</v>
      </c>
      <c r="E27">
        <f>B27</f>
        <v>4</v>
      </c>
      <c r="F27" t="s">
        <v>171</v>
      </c>
    </row>
    <row r="28" spans="1:6" x14ac:dyDescent="0.25">
      <c r="A28" t="s">
        <v>170</v>
      </c>
      <c r="B28">
        <f>B26/B27</f>
        <v>0.46750000000000003</v>
      </c>
      <c r="C28" t="s">
        <v>173</v>
      </c>
      <c r="E28">
        <f>E26/E27</f>
        <v>0.21205443315282688</v>
      </c>
      <c r="F28" t="s">
        <v>172</v>
      </c>
    </row>
    <row r="29" spans="1:6" x14ac:dyDescent="0.25">
      <c r="A29" t="s">
        <v>108</v>
      </c>
      <c r="E29">
        <f>E14^2*E8*E28^2</f>
        <v>6.1346374865187553E-7</v>
      </c>
    </row>
    <row r="30" spans="1:6" x14ac:dyDescent="0.25">
      <c r="A30" t="s">
        <v>109</v>
      </c>
      <c r="E30">
        <f>E18^2*E8*E28^2</f>
        <v>6.1086539814421816E-7</v>
      </c>
    </row>
    <row r="31" spans="1:6" x14ac:dyDescent="0.25">
      <c r="A31" t="s">
        <v>110</v>
      </c>
      <c r="E31">
        <f>2*E14^2*E18^2*E12^2</f>
        <v>2.5128814123834397E-16</v>
      </c>
    </row>
    <row r="32" spans="1:6" x14ac:dyDescent="0.25">
      <c r="A32" t="s">
        <v>107</v>
      </c>
      <c r="B32">
        <f>E32/6894.75729</f>
        <v>1499.7081747542481</v>
      </c>
      <c r="C32" t="s">
        <v>2</v>
      </c>
      <c r="E32">
        <f>(E29-E30)/E31</f>
        <v>10340123.870759446</v>
      </c>
      <c r="F32" t="s">
        <v>143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32"/>
  <sheetViews>
    <sheetView workbookViewId="0">
      <selection activeCell="E8" sqref="E8"/>
    </sheetView>
  </sheetViews>
  <sheetFormatPr defaultRowHeight="15" x14ac:dyDescent="0.25"/>
  <cols>
    <col min="1" max="1" width="28.28515625" customWidth="1"/>
    <col min="2" max="2" width="23.42578125" customWidth="1"/>
    <col min="3" max="3" width="10.5703125" customWidth="1"/>
    <col min="5" max="5" width="12" bestFit="1" customWidth="1"/>
    <col min="10" max="10" width="15.28515625" customWidth="1"/>
  </cols>
  <sheetData>
    <row r="1" spans="1:13" x14ac:dyDescent="0.25">
      <c r="B1" t="s">
        <v>8</v>
      </c>
      <c r="D1" t="s">
        <v>106</v>
      </c>
      <c r="K1" t="s">
        <v>203</v>
      </c>
      <c r="L1" t="s">
        <v>204</v>
      </c>
    </row>
    <row r="2" spans="1:13" x14ac:dyDescent="0.25">
      <c r="B2" t="s">
        <v>9</v>
      </c>
      <c r="K2" t="s">
        <v>205</v>
      </c>
    </row>
    <row r="3" spans="1:13" x14ac:dyDescent="0.25">
      <c r="B3" t="s">
        <v>12</v>
      </c>
      <c r="K3" t="s">
        <v>111</v>
      </c>
      <c r="L3">
        <f>SQRT(4*E9/PI()/(SQRT(2*E13/E8)))</f>
        <v>5.9795132515682553E-2</v>
      </c>
      <c r="M3" t="s">
        <v>78</v>
      </c>
    </row>
    <row r="4" spans="1:13" x14ac:dyDescent="0.25">
      <c r="B4" t="s">
        <v>11</v>
      </c>
    </row>
    <row r="5" spans="1:13" x14ac:dyDescent="0.25">
      <c r="B5" t="s">
        <v>10</v>
      </c>
    </row>
    <row r="6" spans="1:13" x14ac:dyDescent="0.25">
      <c r="B6" t="s">
        <v>13</v>
      </c>
    </row>
    <row r="7" spans="1:13" x14ac:dyDescent="0.25">
      <c r="A7" t="s">
        <v>14</v>
      </c>
      <c r="B7" s="2">
        <v>3</v>
      </c>
      <c r="C7" t="s">
        <v>0</v>
      </c>
      <c r="E7">
        <f>B7/39.3700787</f>
        <v>7.6200000077723998E-2</v>
      </c>
      <c r="F7" t="s">
        <v>78</v>
      </c>
      <c r="J7" t="s">
        <v>206</v>
      </c>
      <c r="K7" s="2">
        <v>0.7</v>
      </c>
    </row>
    <row r="8" spans="1:13" x14ac:dyDescent="0.25">
      <c r="A8" s="1" t="s">
        <v>111</v>
      </c>
      <c r="B8" s="32">
        <f>E8/16.0184634</f>
        <v>10.191227296458823</v>
      </c>
      <c r="C8" t="s">
        <v>4</v>
      </c>
      <c r="E8">
        <f>[1]!Props("D","T",Dynamics!$D$4+273,"Q",1,"N2O")</f>
        <v>163.24780144940664</v>
      </c>
      <c r="F8" t="s">
        <v>60</v>
      </c>
      <c r="J8" t="s">
        <v>207</v>
      </c>
      <c r="K8">
        <f>E11/K7/SQRT(2*E13/E8)</f>
        <v>1.0029135880071014E-3</v>
      </c>
      <c r="L8" t="s">
        <v>144</v>
      </c>
    </row>
    <row r="9" spans="1:13" x14ac:dyDescent="0.25">
      <c r="A9" t="s">
        <v>6</v>
      </c>
      <c r="B9" s="32">
        <f>Dynamics!M8</f>
        <v>1.87</v>
      </c>
      <c r="C9" t="s">
        <v>7</v>
      </c>
      <c r="E9">
        <f>B9/2.20462262</f>
        <v>0.84821773261130751</v>
      </c>
      <c r="F9" t="s">
        <v>142</v>
      </c>
      <c r="J9" t="s">
        <v>265</v>
      </c>
      <c r="K9">
        <f>SQRT(K8*4/PI())</f>
        <v>3.5734426540842516E-2</v>
      </c>
      <c r="L9" t="s">
        <v>78</v>
      </c>
    </row>
    <row r="10" spans="1:13" x14ac:dyDescent="0.25">
      <c r="A10" t="s">
        <v>169</v>
      </c>
      <c r="B10">
        <f>Dynamics!N12</f>
        <v>4</v>
      </c>
      <c r="C10" t="s">
        <v>171</v>
      </c>
      <c r="E10">
        <f>B10</f>
        <v>4</v>
      </c>
      <c r="F10" t="s">
        <v>171</v>
      </c>
    </row>
    <row r="11" spans="1:13" x14ac:dyDescent="0.25">
      <c r="A11" t="s">
        <v>170</v>
      </c>
      <c r="B11">
        <f>B9/B10</f>
        <v>0.46750000000000003</v>
      </c>
      <c r="C11" t="s">
        <v>173</v>
      </c>
      <c r="E11">
        <f>E9/E10</f>
        <v>0.21205443315282688</v>
      </c>
      <c r="F11" t="s">
        <v>172</v>
      </c>
    </row>
    <row r="12" spans="1:13" x14ac:dyDescent="0.25">
      <c r="A12" t="s">
        <v>5</v>
      </c>
      <c r="B12" s="2">
        <v>0.7</v>
      </c>
      <c r="E12">
        <f>B12</f>
        <v>0.7</v>
      </c>
    </row>
    <row r="13" spans="1:13" x14ac:dyDescent="0.25">
      <c r="A13" t="s">
        <v>1</v>
      </c>
      <c r="B13" s="32">
        <f>Dynamics!B5-Dynamics!M10</f>
        <v>1080.114917475833</v>
      </c>
      <c r="C13" t="s">
        <v>2</v>
      </c>
      <c r="E13">
        <f>B13*6894.75729</f>
        <v>7447130.2013042476</v>
      </c>
      <c r="F13" t="s">
        <v>143</v>
      </c>
    </row>
    <row r="14" spans="1:13" x14ac:dyDescent="0.25">
      <c r="A14" t="s">
        <v>15</v>
      </c>
      <c r="B14">
        <f>B7^2*PI()/4</f>
        <v>7.0685834705770345</v>
      </c>
      <c r="C14" t="s">
        <v>16</v>
      </c>
      <c r="E14">
        <f>E7^2*PI()/4</f>
        <v>4.560367321180629E-3</v>
      </c>
      <c r="F14" t="s">
        <v>144</v>
      </c>
    </row>
    <row r="15" spans="1:13" x14ac:dyDescent="0.25">
      <c r="A15" t="s">
        <v>17</v>
      </c>
      <c r="E15">
        <f>E14*SQRT(E8)*E11</f>
        <v>1.2355799480355548E-2</v>
      </c>
    </row>
    <row r="16" spans="1:13" x14ac:dyDescent="0.25">
      <c r="A16" t="s">
        <v>18</v>
      </c>
      <c r="E16">
        <f>2*E14^2*E12^2*E13</f>
        <v>151.78004331089838</v>
      </c>
    </row>
    <row r="17" spans="1:6" x14ac:dyDescent="0.25">
      <c r="A17" t="s">
        <v>19</v>
      </c>
      <c r="E17">
        <f>E8*E11^2</f>
        <v>7.3407773752707417</v>
      </c>
    </row>
    <row r="18" spans="1:6" x14ac:dyDescent="0.25">
      <c r="A18" t="s">
        <v>20</v>
      </c>
      <c r="B18">
        <f>E18*1550</f>
        <v>1.5182351598499433</v>
      </c>
      <c r="C18" t="s">
        <v>16</v>
      </c>
      <c r="E18">
        <f>E15/SQRT(E16+E17)</f>
        <v>9.795065547418989E-4</v>
      </c>
      <c r="F18" t="s">
        <v>144</v>
      </c>
    </row>
    <row r="19" spans="1:6" ht="18" x14ac:dyDescent="0.35">
      <c r="A19" t="s">
        <v>174</v>
      </c>
      <c r="B19">
        <f>SQRT(B18*4/PI())</f>
        <v>1.390351410157971</v>
      </c>
      <c r="C19" t="s">
        <v>0</v>
      </c>
      <c r="E19">
        <f>SQRT(E18*4/PI())</f>
        <v>3.5314961132991256E-2</v>
      </c>
      <c r="F19" t="s">
        <v>78</v>
      </c>
    </row>
    <row r="26" spans="1:6" x14ac:dyDescent="0.25">
      <c r="A26" t="s">
        <v>6</v>
      </c>
      <c r="B26">
        <f>B9</f>
        <v>1.87</v>
      </c>
      <c r="C26" t="s">
        <v>7</v>
      </c>
      <c r="E26">
        <f>B26/2.20462262</f>
        <v>0.84821773261130751</v>
      </c>
      <c r="F26" t="s">
        <v>142</v>
      </c>
    </row>
    <row r="27" spans="1:6" x14ac:dyDescent="0.25">
      <c r="A27" t="s">
        <v>169</v>
      </c>
      <c r="B27">
        <f>B10</f>
        <v>4</v>
      </c>
      <c r="C27" t="s">
        <v>171</v>
      </c>
      <c r="E27">
        <f>B27</f>
        <v>4</v>
      </c>
      <c r="F27" t="s">
        <v>171</v>
      </c>
    </row>
    <row r="28" spans="1:6" x14ac:dyDescent="0.25">
      <c r="A28" t="s">
        <v>170</v>
      </c>
      <c r="B28">
        <f>B26/B27</f>
        <v>0.46750000000000003</v>
      </c>
      <c r="C28" t="s">
        <v>173</v>
      </c>
      <c r="E28">
        <f>E26/E27</f>
        <v>0.21205443315282688</v>
      </c>
      <c r="F28" t="s">
        <v>172</v>
      </c>
    </row>
    <row r="29" spans="1:6" x14ac:dyDescent="0.25">
      <c r="A29" t="s">
        <v>108</v>
      </c>
      <c r="E29">
        <f>E14^2*E8*E28^2</f>
        <v>1.5266578079875442E-4</v>
      </c>
    </row>
    <row r="30" spans="1:6" x14ac:dyDescent="0.25">
      <c r="A30" t="s">
        <v>109</v>
      </c>
      <c r="E30">
        <f>E18^2*E8*E28^2</f>
        <v>7.0429847259011149E-6</v>
      </c>
    </row>
    <row r="31" spans="1:6" x14ac:dyDescent="0.25">
      <c r="A31" t="s">
        <v>110</v>
      </c>
      <c r="E31">
        <f>2*E14^2*E18^2*E12^2</f>
        <v>1.9554216474871065E-11</v>
      </c>
    </row>
    <row r="32" spans="1:6" x14ac:dyDescent="0.25">
      <c r="A32" t="s">
        <v>107</v>
      </c>
      <c r="B32">
        <f>E32/6894.75729</f>
        <v>1080.1149174758323</v>
      </c>
      <c r="C32" t="s">
        <v>2</v>
      </c>
      <c r="E32">
        <f>(E29-E30)/E31</f>
        <v>7447130.2013042429</v>
      </c>
      <c r="F32" t="s">
        <v>143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U35"/>
  <sheetViews>
    <sheetView workbookViewId="0">
      <selection activeCell="K11" sqref="K11"/>
    </sheetView>
  </sheetViews>
  <sheetFormatPr defaultRowHeight="15" x14ac:dyDescent="0.25"/>
  <cols>
    <col min="1" max="1" width="21" style="46" customWidth="1"/>
    <col min="2" max="2" width="12" style="46" bestFit="1" customWidth="1"/>
    <col min="3" max="3" width="9.140625" style="46"/>
    <col min="4" max="4" width="12" style="46" bestFit="1" customWidth="1"/>
    <col min="5" max="16384" width="9.140625" style="46"/>
  </cols>
  <sheetData>
    <row r="1" spans="1:21" x14ac:dyDescent="0.25">
      <c r="A1" s="46" t="s">
        <v>58</v>
      </c>
      <c r="B1" s="46">
        <f>Dynamics!B4</f>
        <v>70</v>
      </c>
      <c r="C1" s="46" t="str">
        <f>Dynamics!C4</f>
        <v>°F</v>
      </c>
      <c r="D1" s="46">
        <f>Dynamics!D4</f>
        <v>21.111111111111111</v>
      </c>
      <c r="E1" s="46" t="str">
        <f>Dynamics!E4</f>
        <v>°C</v>
      </c>
      <c r="G1" s="46" t="s">
        <v>115</v>
      </c>
      <c r="U1" s="46" t="s">
        <v>237</v>
      </c>
    </row>
    <row r="2" spans="1:21" ht="18" x14ac:dyDescent="0.35">
      <c r="A2" s="46" t="s">
        <v>216</v>
      </c>
      <c r="B2" s="46">
        <f>Dynamics!B5</f>
        <v>1500</v>
      </c>
      <c r="C2" s="46" t="str">
        <f>Dynamics!C5</f>
        <v>psi</v>
      </c>
      <c r="D2" s="46">
        <f>Dynamics!D5</f>
        <v>10342.135935</v>
      </c>
      <c r="E2" s="46" t="str">
        <f>Dynamics!E5</f>
        <v>kPa</v>
      </c>
      <c r="G2" s="46" t="s">
        <v>222</v>
      </c>
    </row>
    <row r="3" spans="1:21" ht="18" x14ac:dyDescent="0.35">
      <c r="A3" s="48" t="s">
        <v>225</v>
      </c>
      <c r="B3" s="39">
        <f>Dynamics!M8</f>
        <v>1.87</v>
      </c>
      <c r="C3" s="48" t="s">
        <v>7</v>
      </c>
      <c r="D3" s="48">
        <f>B3/2.20462</f>
        <v>0.84821874064464642</v>
      </c>
      <c r="E3" s="48" t="s">
        <v>142</v>
      </c>
      <c r="G3" s="48" t="s">
        <v>226</v>
      </c>
    </row>
    <row r="4" spans="1:21" x14ac:dyDescent="0.25">
      <c r="A4" s="46" t="str">
        <f>Dynamics!L12</f>
        <v>Number Inj Holes</v>
      </c>
      <c r="B4" s="46">
        <f>Dynamics!N12</f>
        <v>4</v>
      </c>
      <c r="D4" s="46">
        <f>B4</f>
        <v>4</v>
      </c>
    </row>
    <row r="5" spans="1:21" ht="18" x14ac:dyDescent="0.35">
      <c r="A5" s="48" t="s">
        <v>261</v>
      </c>
      <c r="B5" s="39">
        <f>B3/B4</f>
        <v>0.46750000000000003</v>
      </c>
      <c r="C5" s="48" t="s">
        <v>7</v>
      </c>
      <c r="D5" s="48">
        <f>B5/2.20462</f>
        <v>0.2120546851611616</v>
      </c>
      <c r="E5" s="48" t="s">
        <v>142</v>
      </c>
      <c r="G5" s="48" t="s">
        <v>262</v>
      </c>
    </row>
    <row r="6" spans="1:21" ht="17.25" x14ac:dyDescent="0.25">
      <c r="A6" s="48" t="s">
        <v>233</v>
      </c>
      <c r="B6" s="38">
        <f>D6/16.0184634</f>
        <v>10.191227296458823</v>
      </c>
      <c r="C6" s="38" t="s">
        <v>242</v>
      </c>
      <c r="D6" s="38">
        <f>[1]!Props("D","T",D1+273,"Q",1,"N2O")</f>
        <v>163.24780144940664</v>
      </c>
      <c r="E6" s="38" t="s">
        <v>70</v>
      </c>
      <c r="G6" s="1" t="s">
        <v>3</v>
      </c>
    </row>
    <row r="7" spans="1:21" ht="17.25" x14ac:dyDescent="0.25">
      <c r="A7" s="48" t="s">
        <v>240</v>
      </c>
      <c r="B7" s="46">
        <f>B5/B6</f>
        <v>4.5872787094292725E-2</v>
      </c>
      <c r="C7" s="46" t="s">
        <v>241</v>
      </c>
      <c r="D7" s="46">
        <f>D5/D6</f>
        <v>1.2989742175908022E-3</v>
      </c>
      <c r="E7" s="46" t="s">
        <v>181</v>
      </c>
      <c r="G7" s="48" t="s">
        <v>6</v>
      </c>
    </row>
    <row r="8" spans="1:21" ht="18" x14ac:dyDescent="0.35">
      <c r="A8" s="46" t="s">
        <v>236</v>
      </c>
      <c r="B8" s="47">
        <v>0.12640499483787973</v>
      </c>
      <c r="C8" s="46" t="s">
        <v>0</v>
      </c>
      <c r="D8" s="46">
        <f>B8/39.3701</f>
        <v>3.2106851351121723E-3</v>
      </c>
      <c r="E8" s="46" t="s">
        <v>78</v>
      </c>
      <c r="G8" s="46" t="s">
        <v>221</v>
      </c>
    </row>
    <row r="9" spans="1:21" ht="18.75" x14ac:dyDescent="0.35">
      <c r="A9" s="46" t="s">
        <v>239</v>
      </c>
      <c r="B9" s="46">
        <f>B8^2*PI()/4</f>
        <v>1.254926677861542E-2</v>
      </c>
      <c r="C9" s="46" t="s">
        <v>175</v>
      </c>
      <c r="D9" s="46">
        <f>D8^2*PI()/4</f>
        <v>8.0962762109108567E-6</v>
      </c>
      <c r="E9" s="46" t="s">
        <v>176</v>
      </c>
      <c r="G9" s="46" t="s">
        <v>249</v>
      </c>
    </row>
    <row r="10" spans="1:21" ht="18" x14ac:dyDescent="0.35">
      <c r="A10" s="46" t="s">
        <v>238</v>
      </c>
      <c r="B10" s="46">
        <f>B7/(B9/12^2)</f>
        <v>526.3798641076437</v>
      </c>
      <c r="C10" s="46" t="s">
        <v>134</v>
      </c>
      <c r="D10" s="46">
        <f>D7/D9</f>
        <v>160.44094639956256</v>
      </c>
      <c r="E10" s="46" t="s">
        <v>160</v>
      </c>
      <c r="G10" s="46" t="s">
        <v>250</v>
      </c>
    </row>
    <row r="11" spans="1:21" ht="18" x14ac:dyDescent="0.35">
      <c r="A11" s="46" t="s">
        <v>209</v>
      </c>
      <c r="B11" s="47">
        <v>2</v>
      </c>
      <c r="C11" s="46" t="s">
        <v>0</v>
      </c>
      <c r="D11" s="46">
        <f>B11/39.3701</f>
        <v>5.0799972568014815E-2</v>
      </c>
      <c r="E11" s="46" t="s">
        <v>78</v>
      </c>
      <c r="G11" s="46" t="s">
        <v>247</v>
      </c>
    </row>
    <row r="12" spans="1:21" ht="18.75" x14ac:dyDescent="0.35">
      <c r="A12" s="46" t="s">
        <v>243</v>
      </c>
      <c r="B12" s="46">
        <f>B11^2*PI()/4</f>
        <v>3.1415926535897931</v>
      </c>
      <c r="C12" s="46" t="s">
        <v>175</v>
      </c>
      <c r="D12" s="46">
        <f>D11^2*PI()/4</f>
        <v>2.0268277274154544E-3</v>
      </c>
      <c r="E12" s="46" t="s">
        <v>176</v>
      </c>
      <c r="G12" s="46" t="s">
        <v>251</v>
      </c>
    </row>
    <row r="13" spans="1:21" ht="18" x14ac:dyDescent="0.35">
      <c r="A13" s="46" t="s">
        <v>244</v>
      </c>
      <c r="B13" s="46">
        <f>B7/(B12/12^2)</f>
        <v>2.1026536760041314</v>
      </c>
      <c r="C13" s="46" t="s">
        <v>134</v>
      </c>
      <c r="D13" s="46">
        <f>D7/D12</f>
        <v>0.64089029374352025</v>
      </c>
      <c r="E13" s="46" t="s">
        <v>160</v>
      </c>
      <c r="G13" s="46" t="s">
        <v>252</v>
      </c>
    </row>
    <row r="14" spans="1:21" ht="18" x14ac:dyDescent="0.35">
      <c r="A14" s="46" t="s">
        <v>208</v>
      </c>
      <c r="B14" s="47">
        <v>3</v>
      </c>
      <c r="C14" s="46" t="s">
        <v>0</v>
      </c>
      <c r="D14" s="46">
        <f>B14/39.3701</f>
        <v>7.6199958852022215E-2</v>
      </c>
      <c r="E14" s="46" t="s">
        <v>78</v>
      </c>
      <c r="G14" s="46" t="s">
        <v>248</v>
      </c>
    </row>
    <row r="15" spans="1:21" ht="18.75" x14ac:dyDescent="0.35">
      <c r="A15" s="46" t="s">
        <v>245</v>
      </c>
      <c r="B15" s="46">
        <f>B14^2*PI()/4</f>
        <v>7.0685834705770345</v>
      </c>
      <c r="C15" s="46" t="s">
        <v>175</v>
      </c>
      <c r="D15" s="46">
        <f>D14^2*PI()/4</f>
        <v>4.5603623866847711E-3</v>
      </c>
      <c r="E15" s="46" t="s">
        <v>176</v>
      </c>
      <c r="G15" s="46" t="s">
        <v>253</v>
      </c>
    </row>
    <row r="16" spans="1:21" ht="18" x14ac:dyDescent="0.35">
      <c r="A16" s="46" t="s">
        <v>246</v>
      </c>
      <c r="B16" s="46">
        <f>B7/(B15/12^2)</f>
        <v>0.93451274489072511</v>
      </c>
      <c r="C16" s="46" t="s">
        <v>134</v>
      </c>
      <c r="D16" s="46">
        <f>D7/D15</f>
        <v>0.28484013055267576</v>
      </c>
      <c r="E16" s="46" t="s">
        <v>160</v>
      </c>
      <c r="G16" s="46" t="s">
        <v>248</v>
      </c>
    </row>
    <row r="20" spans="1:7" x14ac:dyDescent="0.25">
      <c r="A20" s="46" t="s">
        <v>210</v>
      </c>
      <c r="B20" s="47">
        <f>2.25*10^-4</f>
        <v>2.2500000000000002E-4</v>
      </c>
      <c r="C20" s="46" t="s">
        <v>135</v>
      </c>
      <c r="D20" s="46">
        <f>B20*12/39.3701</f>
        <v>6.8579962966819994E-5</v>
      </c>
      <c r="E20" s="46" t="s">
        <v>78</v>
      </c>
    </row>
    <row r="21" spans="1:7" x14ac:dyDescent="0.25">
      <c r="A21" s="46" t="s">
        <v>211</v>
      </c>
      <c r="B21" s="46">
        <f>B20/(B11/12)</f>
        <v>1.3500000000000003E-3</v>
      </c>
      <c r="D21" s="46">
        <f>D20/D11</f>
        <v>1.3499999999999999E-3</v>
      </c>
      <c r="G21" s="46" t="s">
        <v>224</v>
      </c>
    </row>
    <row r="22" spans="1:7" ht="18" x14ac:dyDescent="0.35">
      <c r="A22" s="48" t="s">
        <v>212</v>
      </c>
      <c r="B22" s="46">
        <f>D22/2326</f>
        <v>9.8709434320350532E-4</v>
      </c>
      <c r="C22" s="48" t="s">
        <v>215</v>
      </c>
      <c r="D22" s="46">
        <f>[1]!Props("C","T",D1+273,"P",D2,"N2O")</f>
        <v>2.2959814422913531</v>
      </c>
      <c r="E22" s="48" t="s">
        <v>214</v>
      </c>
      <c r="G22" s="48" t="s">
        <v>227</v>
      </c>
    </row>
    <row r="23" spans="1:7" ht="18" x14ac:dyDescent="0.35">
      <c r="A23" s="48" t="s">
        <v>213</v>
      </c>
      <c r="B23" s="46">
        <f>D23/2326</f>
        <v>3.9159519421204717E-4</v>
      </c>
      <c r="C23" s="48" t="s">
        <v>215</v>
      </c>
      <c r="D23" s="46">
        <f>[1]!Props("O","T",D1+273,"P",D2,"N2O")</f>
        <v>0.91085042173722175</v>
      </c>
      <c r="E23" s="48" t="s">
        <v>214</v>
      </c>
      <c r="G23" s="48" t="s">
        <v>228</v>
      </c>
    </row>
    <row r="24" spans="1:7" x14ac:dyDescent="0.25">
      <c r="A24" s="48" t="s">
        <v>220</v>
      </c>
      <c r="B24" s="46">
        <f>B22/B23</f>
        <v>2.5207008609737889</v>
      </c>
      <c r="D24" s="46">
        <f>D22/D23</f>
        <v>2.5207008609737884</v>
      </c>
      <c r="G24" s="49" t="s">
        <v>232</v>
      </c>
    </row>
    <row r="25" spans="1:7" ht="18" x14ac:dyDescent="0.35">
      <c r="A25" s="48" t="s">
        <v>217</v>
      </c>
      <c r="B25" s="46">
        <f>Dynamics!M10</f>
        <v>419.88508252416716</v>
      </c>
      <c r="C25" s="46" t="str">
        <f>Dynamics!N10</f>
        <v>psi</v>
      </c>
      <c r="D25" s="46">
        <f>Dynamics!O10</f>
        <v>2895.0057336957534</v>
      </c>
      <c r="E25" s="46" t="str">
        <f>Dynamics!P10</f>
        <v>kPa</v>
      </c>
      <c r="G25" s="46" t="s">
        <v>223</v>
      </c>
    </row>
    <row r="26" spans="1:7" x14ac:dyDescent="0.25">
      <c r="A26" s="48" t="s">
        <v>218</v>
      </c>
      <c r="B26" s="46">
        <f>B2-B25</f>
        <v>1080.114917475833</v>
      </c>
      <c r="C26" s="46" t="s">
        <v>2</v>
      </c>
      <c r="D26" s="46">
        <f>D2-D25</f>
        <v>7447.1302013042468</v>
      </c>
      <c r="E26" s="46" t="s">
        <v>59</v>
      </c>
      <c r="G26" s="49" t="s">
        <v>1</v>
      </c>
    </row>
    <row r="27" spans="1:7" x14ac:dyDescent="0.25">
      <c r="A27" s="48" t="s">
        <v>219</v>
      </c>
      <c r="B27" s="46">
        <f>B8/B11</f>
        <v>6.3202497418939865E-2</v>
      </c>
      <c r="D27" s="46">
        <f>D8/D11</f>
        <v>6.3202497418939865E-2</v>
      </c>
      <c r="G27" s="49" t="s">
        <v>229</v>
      </c>
    </row>
    <row r="28" spans="1:7" x14ac:dyDescent="0.25">
      <c r="A28" s="48" t="s">
        <v>230</v>
      </c>
      <c r="B28" s="46">
        <f>1-(0.41+0.35*B27^4)*B26/B24/B2</f>
        <v>0.88287565700189763</v>
      </c>
      <c r="D28" s="46">
        <f>1-(0.41+0.35*D27^4)*D26/D24/D2</f>
        <v>0.88287565700189763</v>
      </c>
      <c r="G28" s="49" t="s">
        <v>231</v>
      </c>
    </row>
    <row r="29" spans="1:7" ht="18.75" x14ac:dyDescent="0.35">
      <c r="A29" s="48" t="s">
        <v>29</v>
      </c>
      <c r="B29" s="38">
        <f>D29/47.880259</f>
        <v>1.9652991196671917E-6</v>
      </c>
      <c r="C29" s="38" t="s">
        <v>255</v>
      </c>
      <c r="D29" s="38">
        <f>[1]!Props("V","T",D1+273,"P",D2,"N2O")</f>
        <v>9.4099030862137141E-5</v>
      </c>
      <c r="E29" s="38" t="s">
        <v>254</v>
      </c>
      <c r="G29" s="1" t="s">
        <v>257</v>
      </c>
    </row>
    <row r="30" spans="1:7" ht="17.25" x14ac:dyDescent="0.25">
      <c r="A30" s="48" t="s">
        <v>32</v>
      </c>
      <c r="B30" s="46">
        <f>B29/B6*32.174</f>
        <v>6.2045062912239704E-6</v>
      </c>
      <c r="C30" s="46" t="s">
        <v>258</v>
      </c>
      <c r="D30" s="46">
        <f>D29/D6</f>
        <v>5.7641836537259637E-7</v>
      </c>
      <c r="E30" s="46" t="s">
        <v>256</v>
      </c>
      <c r="G30" s="49" t="s">
        <v>88</v>
      </c>
    </row>
    <row r="31" spans="1:7" x14ac:dyDescent="0.25">
      <c r="A31" s="48" t="s">
        <v>235</v>
      </c>
      <c r="B31" s="46">
        <f>B10*(B8/12)/B30</f>
        <v>893665.57254529337</v>
      </c>
      <c r="D31" s="46">
        <f>D10*D8/D30</f>
        <v>893665.76884729834</v>
      </c>
      <c r="G31" s="49" t="s">
        <v>259</v>
      </c>
    </row>
    <row r="32" spans="1:7" x14ac:dyDescent="0.25">
      <c r="A32" s="46" t="s">
        <v>5</v>
      </c>
      <c r="B32" s="46">
        <f>(0.5991+0.0044/B11+(0.3155+0.0175/B11)*(B27^4+2*B27^16))*SQRT(1-B27^4)+(0.52/B11-0.192+(16.48-1.16/B11)*(B27^4+4*B27^16))*SQRT((1-B27)/B31)</f>
        <v>0.6013702579125868</v>
      </c>
      <c r="D32" s="46">
        <f>B32</f>
        <v>0.6013702579125868</v>
      </c>
      <c r="G32" s="49" t="s">
        <v>234</v>
      </c>
    </row>
    <row r="34" spans="1:7" x14ac:dyDescent="0.25">
      <c r="A34" s="46" t="s">
        <v>260</v>
      </c>
      <c r="B34" s="46">
        <f>B28*B32*(B9/12^2)*SQRT(2*B6*B26)/SQRT(1-B27^4)</f>
        <v>6.8653713964829111E-3</v>
      </c>
      <c r="C34" s="46" t="s">
        <v>7</v>
      </c>
      <c r="D34" s="46">
        <f>D28*D32*D9*SQRT(2*D6*D26*1000)/SQRT(1-D27^4)</f>
        <v>0.21196463643783975</v>
      </c>
      <c r="E34" s="46" t="s">
        <v>142</v>
      </c>
      <c r="G34" s="49" t="s">
        <v>6</v>
      </c>
    </row>
    <row r="35" spans="1:7" x14ac:dyDescent="0.25">
      <c r="A35" s="46" t="s">
        <v>263</v>
      </c>
      <c r="B35" s="46">
        <f>(SQRT(1-B27^4)-B32*B27^2)*B26/(SQRT(1-B27^4)+B32*B27^2)</f>
        <v>1074.9379930300779</v>
      </c>
      <c r="C35" s="46" t="s">
        <v>2</v>
      </c>
      <c r="D35" s="46">
        <f>(SQRT(1-D27^4)-D32*D27^2)*D26/(SQRT(1-D27^4)+D32*D27^2)</f>
        <v>7411.436563742097</v>
      </c>
      <c r="E35" s="46" t="s">
        <v>143</v>
      </c>
      <c r="G35" s="49" t="s">
        <v>264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P180"/>
  <sheetViews>
    <sheetView workbookViewId="0">
      <selection activeCell="C10" sqref="C10"/>
    </sheetView>
  </sheetViews>
  <sheetFormatPr defaultRowHeight="15" x14ac:dyDescent="0.25"/>
  <cols>
    <col min="1" max="1" width="17.28515625" customWidth="1"/>
    <col min="7" max="7" width="12.85546875" customWidth="1"/>
  </cols>
  <sheetData>
    <row r="1" spans="1:16" ht="18" x14ac:dyDescent="0.25">
      <c r="A1" s="3" t="s">
        <v>65</v>
      </c>
      <c r="B1" s="3">
        <f>'NOx Info (Obsolete)'!B6</f>
        <v>309.57</v>
      </c>
      <c r="C1" s="3" t="s">
        <v>64</v>
      </c>
      <c r="D1" s="3"/>
      <c r="E1" s="3"/>
      <c r="F1" s="3"/>
      <c r="G1" s="3"/>
      <c r="H1" s="3"/>
      <c r="I1" s="3"/>
      <c r="J1" s="3"/>
      <c r="K1" s="3"/>
      <c r="L1" s="3"/>
    </row>
    <row r="2" spans="1:16" ht="18" x14ac:dyDescent="0.25">
      <c r="A2" s="3" t="s">
        <v>66</v>
      </c>
      <c r="B2" s="3">
        <f>'NOx Info (Obsolete)'!B7</f>
        <v>7251</v>
      </c>
      <c r="C2" s="3" t="s">
        <v>59</v>
      </c>
    </row>
    <row r="4" spans="1:16" x14ac:dyDescent="0.25">
      <c r="M4" s="53" t="s">
        <v>41</v>
      </c>
      <c r="N4" s="53"/>
      <c r="O4" s="53" t="s">
        <v>53</v>
      </c>
      <c r="P4" s="53"/>
    </row>
    <row r="5" spans="1:16" x14ac:dyDescent="0.25">
      <c r="A5" s="3"/>
      <c r="B5" s="3" t="s">
        <v>33</v>
      </c>
      <c r="C5" s="3"/>
      <c r="D5" s="3"/>
      <c r="E5" s="3"/>
      <c r="F5" s="3"/>
      <c r="G5" s="3"/>
      <c r="H5" s="3" t="s">
        <v>34</v>
      </c>
      <c r="I5" s="3" t="s">
        <v>35</v>
      </c>
      <c r="J5" s="3" t="s">
        <v>36</v>
      </c>
      <c r="K5" s="3" t="s">
        <v>37</v>
      </c>
      <c r="L5" s="3" t="s">
        <v>38</v>
      </c>
      <c r="M5" s="3" t="s">
        <v>39</v>
      </c>
      <c r="N5" s="3" t="s">
        <v>40</v>
      </c>
      <c r="O5" s="3" t="s">
        <v>39</v>
      </c>
      <c r="P5" s="3" t="s">
        <v>40</v>
      </c>
    </row>
    <row r="6" spans="1:16" ht="18" x14ac:dyDescent="0.25">
      <c r="A6" s="3" t="s">
        <v>48</v>
      </c>
      <c r="B6" s="52" t="s">
        <v>47</v>
      </c>
      <c r="C6" s="52"/>
      <c r="D6" s="52"/>
      <c r="E6" s="52"/>
      <c r="F6" s="52"/>
      <c r="G6" s="52"/>
      <c r="H6" s="3">
        <f>-6.71893</f>
        <v>-6.7189300000000003</v>
      </c>
      <c r="I6" s="3">
        <v>1.3596600000000001</v>
      </c>
      <c r="J6" s="3">
        <v>-1.3778999999999999</v>
      </c>
      <c r="K6" s="3">
        <v>-4.0510000000000002</v>
      </c>
      <c r="L6" s="3" t="s">
        <v>42</v>
      </c>
      <c r="M6" s="3">
        <v>-90</v>
      </c>
      <c r="N6" s="3">
        <v>36</v>
      </c>
      <c r="O6" s="3">
        <f>M6*9/5+32</f>
        <v>-130</v>
      </c>
      <c r="P6" s="3">
        <f>N6*9/5+32</f>
        <v>96.8</v>
      </c>
    </row>
    <row r="8" spans="1:16" ht="18" x14ac:dyDescent="0.25">
      <c r="A8" s="54" t="s">
        <v>58</v>
      </c>
      <c r="B8" s="54"/>
      <c r="C8" s="6" t="s">
        <v>87</v>
      </c>
      <c r="D8" s="37" t="s">
        <v>87</v>
      </c>
    </row>
    <row r="9" spans="1:16" x14ac:dyDescent="0.25">
      <c r="A9" s="14" t="s">
        <v>62</v>
      </c>
      <c r="B9" s="16" t="s">
        <v>64</v>
      </c>
      <c r="C9" s="14" t="s">
        <v>59</v>
      </c>
      <c r="D9" s="36" t="s">
        <v>59</v>
      </c>
    </row>
    <row r="10" spans="1:16" x14ac:dyDescent="0.25">
      <c r="A10" s="3">
        <f>M6</f>
        <v>-90</v>
      </c>
      <c r="B10">
        <f>A10+273</f>
        <v>183</v>
      </c>
      <c r="C10" s="3">
        <f>[1]!Props("P","T",B10,"Q",0,"N2O")</f>
        <v>91.522041197625001</v>
      </c>
      <c r="D10" s="3">
        <f>[1]!Props("P","T",B10,"Q",1,"N2O")</f>
        <v>91.522041197625001</v>
      </c>
      <c r="F10" s="3"/>
      <c r="G10" s="3"/>
      <c r="I10" s="3"/>
      <c r="J10" s="3"/>
    </row>
    <row r="11" spans="1:16" x14ac:dyDescent="0.25">
      <c r="A11">
        <f>(N6-M6)/126+A10</f>
        <v>-89</v>
      </c>
      <c r="B11">
        <f t="shared" ref="B11:B74" si="0">A11+273</f>
        <v>184</v>
      </c>
      <c r="C11" s="3">
        <f>[1]!Props("P","T",B11,"Q",0,"N2O")</f>
        <v>97.248199542388676</v>
      </c>
      <c r="D11" s="3">
        <f>[1]!Props("P","T",B11,"Q",1,"N2O")</f>
        <v>97.248199542388676</v>
      </c>
      <c r="F11" s="3"/>
      <c r="G11" s="3"/>
      <c r="I11" s="3"/>
      <c r="J11" s="3"/>
    </row>
    <row r="12" spans="1:16" x14ac:dyDescent="0.25">
      <c r="A12">
        <f>A11+($N$6-$M$6)/126</f>
        <v>-88</v>
      </c>
      <c r="B12">
        <f t="shared" si="0"/>
        <v>185</v>
      </c>
      <c r="C12" s="3">
        <f>[1]!Props("P","T",B12,"Q",0,"N2O")</f>
        <v>103.25419832674018</v>
      </c>
      <c r="D12" s="3">
        <f>[1]!Props("P","T",B12,"Q",1,"N2O")</f>
        <v>103.25419832674018</v>
      </c>
      <c r="F12" s="3"/>
      <c r="G12" s="3"/>
    </row>
    <row r="13" spans="1:16" x14ac:dyDescent="0.25">
      <c r="A13">
        <f t="shared" ref="A13:A76" si="1">A12+($N$6-$M$6)/126</f>
        <v>-87</v>
      </c>
      <c r="B13">
        <f t="shared" si="0"/>
        <v>186</v>
      </c>
      <c r="C13" s="3">
        <f>[1]!Props("P","T",B13,"Q",0,"N2O")</f>
        <v>109.54947696617714</v>
      </c>
      <c r="D13" s="3">
        <f>[1]!Props("P","T",B13,"Q",1,"N2O")</f>
        <v>109.54947696617714</v>
      </c>
      <c r="F13" s="3"/>
      <c r="G13" s="3"/>
    </row>
    <row r="14" spans="1:16" x14ac:dyDescent="0.25">
      <c r="A14">
        <f t="shared" si="1"/>
        <v>-86</v>
      </c>
      <c r="B14">
        <f t="shared" si="0"/>
        <v>187</v>
      </c>
      <c r="C14" s="3">
        <f>[1]!Props("P","T",B14,"Q",0,"N2O")</f>
        <v>116.14362010830088</v>
      </c>
      <c r="D14" s="3">
        <f>[1]!Props("P","T",B14,"Q",1,"N2O")</f>
        <v>116.14362010830088</v>
      </c>
      <c r="F14" s="3"/>
      <c r="G14" s="3"/>
    </row>
    <row r="15" spans="1:16" x14ac:dyDescent="0.25">
      <c r="A15">
        <f t="shared" si="1"/>
        <v>-85</v>
      </c>
      <c r="B15">
        <f t="shared" si="0"/>
        <v>188</v>
      </c>
      <c r="C15" s="3">
        <f>[1]!Props("P","T",B15,"Q",0,"N2O")</f>
        <v>123.04635519297467</v>
      </c>
      <c r="D15" s="3">
        <f>[1]!Props("P","T",B15,"Q",1,"N2O")</f>
        <v>123.04635519297467</v>
      </c>
      <c r="F15" s="3"/>
      <c r="G15" s="3"/>
    </row>
    <row r="16" spans="1:16" x14ac:dyDescent="0.25">
      <c r="A16">
        <f t="shared" si="1"/>
        <v>-84</v>
      </c>
      <c r="B16">
        <f t="shared" si="0"/>
        <v>189</v>
      </c>
      <c r="C16" s="3">
        <f>[1]!Props("P","T",B16,"Q",0,"N2O")</f>
        <v>130.26754997234647</v>
      </c>
      <c r="D16" s="3">
        <f>[1]!Props("P","T",B16,"Q",1,"N2O")</f>
        <v>130.26754997234647</v>
      </c>
      <c r="F16" s="3"/>
      <c r="G16" s="3"/>
    </row>
    <row r="17" spans="1:7" x14ac:dyDescent="0.25">
      <c r="A17">
        <f t="shared" si="1"/>
        <v>-83</v>
      </c>
      <c r="B17">
        <f t="shared" si="0"/>
        <v>190</v>
      </c>
      <c r="C17" s="3">
        <f>[1]!Props("P","T",B17,"Q",0,"N2O")</f>
        <v>137.81720999664404</v>
      </c>
      <c r="D17" s="3">
        <f>[1]!Props("P","T",B17,"Q",1,"N2O")</f>
        <v>137.81720999664404</v>
      </c>
      <c r="F17" s="3"/>
      <c r="G17" s="3"/>
    </row>
    <row r="18" spans="1:7" x14ac:dyDescent="0.25">
      <c r="A18">
        <f t="shared" si="1"/>
        <v>-82</v>
      </c>
      <c r="B18">
        <f t="shared" si="0"/>
        <v>191</v>
      </c>
      <c r="C18" s="3">
        <f>[1]!Props("P","T",B18,"Q",0,"N2O")</f>
        <v>145.70547607153682</v>
      </c>
      <c r="D18" s="3">
        <f>[1]!Props("P","T",B18,"Q",1,"N2O")</f>
        <v>145.70547607153682</v>
      </c>
      <c r="F18" s="3"/>
      <c r="G18" s="3"/>
    </row>
    <row r="19" spans="1:7" x14ac:dyDescent="0.25">
      <c r="A19">
        <f t="shared" si="1"/>
        <v>-81</v>
      </c>
      <c r="B19">
        <f t="shared" si="0"/>
        <v>192</v>
      </c>
      <c r="C19" s="3">
        <f>[1]!Props("P","T",B19,"Q",0,"N2O")</f>
        <v>153.94262169274225</v>
      </c>
      <c r="D19" s="3">
        <f>[1]!Props("P","T",B19,"Q",1,"N2O")</f>
        <v>153.94262169274225</v>
      </c>
      <c r="F19" s="3"/>
      <c r="G19" s="3"/>
    </row>
    <row r="20" spans="1:7" x14ac:dyDescent="0.25">
      <c r="A20">
        <f t="shared" si="1"/>
        <v>-80</v>
      </c>
      <c r="B20">
        <f t="shared" si="0"/>
        <v>193</v>
      </c>
      <c r="C20" s="3">
        <f>[1]!Props("P","T",B20,"Q",0,"N2O")</f>
        <v>162.53905046340043</v>
      </c>
      <c r="D20" s="3">
        <f>[1]!Props("P","T",B20,"Q",1,"N2O")</f>
        <v>162.53905046340043</v>
      </c>
      <c r="F20" s="3"/>
      <c r="G20" s="3"/>
    </row>
    <row r="21" spans="1:7" x14ac:dyDescent="0.25">
      <c r="A21">
        <f t="shared" si="1"/>
        <v>-79</v>
      </c>
      <c r="B21">
        <f t="shared" si="0"/>
        <v>194</v>
      </c>
      <c r="C21" s="3">
        <f>[1]!Props("P","T",B21,"Q",0,"N2O")</f>
        <v>171.50529349962159</v>
      </c>
      <c r="D21" s="3">
        <f>[1]!Props("P","T",B21,"Q",1,"N2O")</f>
        <v>171.50529349962159</v>
      </c>
      <c r="F21" s="3"/>
      <c r="G21" s="3"/>
    </row>
    <row r="22" spans="1:7" x14ac:dyDescent="0.25">
      <c r="A22">
        <f t="shared" si="1"/>
        <v>-78</v>
      </c>
      <c r="B22">
        <f t="shared" si="0"/>
        <v>195</v>
      </c>
      <c r="C22" s="3">
        <f>[1]!Props("P","T",B22,"Q",0,"N2O")</f>
        <v>180.85200682945222</v>
      </c>
      <c r="D22" s="3">
        <f>[1]!Props("P","T",B22,"Q",1,"N2O")</f>
        <v>180.85200682945222</v>
      </c>
      <c r="F22" s="3"/>
      <c r="G22" s="3"/>
    </row>
    <row r="23" spans="1:7" x14ac:dyDescent="0.25">
      <c r="A23">
        <f t="shared" si="1"/>
        <v>-77</v>
      </c>
      <c r="B23">
        <f t="shared" si="0"/>
        <v>196</v>
      </c>
      <c r="C23" s="3">
        <f>[1]!Props("P","T",B23,"Q",0,"N2O")</f>
        <v>190.58996879037628</v>
      </c>
      <c r="D23" s="3">
        <f>[1]!Props("P","T",B23,"Q",1,"N2O")</f>
        <v>190.58996879037628</v>
      </c>
      <c r="F23" s="3"/>
      <c r="G23" s="3"/>
    </row>
    <row r="24" spans="1:7" x14ac:dyDescent="0.25">
      <c r="A24">
        <f t="shared" si="1"/>
        <v>-76</v>
      </c>
      <c r="B24">
        <f t="shared" si="0"/>
        <v>197</v>
      </c>
      <c r="C24" s="3">
        <f>[1]!Props("P","T",B24,"Q",0,"N2O")</f>
        <v>200.7300774303047</v>
      </c>
      <c r="D24" s="3">
        <f>[1]!Props("P","T",B24,"Q",1,"N2O")</f>
        <v>200.7300774303047</v>
      </c>
      <c r="F24" s="3"/>
      <c r="G24" s="3"/>
    </row>
    <row r="25" spans="1:7" x14ac:dyDescent="0.25">
      <c r="A25">
        <f t="shared" si="1"/>
        <v>-75</v>
      </c>
      <c r="B25">
        <f t="shared" si="0"/>
        <v>198</v>
      </c>
      <c r="C25" s="3">
        <f>[1]!Props("P","T",B25,"Q",0,"N2O")</f>
        <v>211.28334791685904</v>
      </c>
      <c r="D25" s="3">
        <f>[1]!Props("P","T",B25,"Q",1,"N2O")</f>
        <v>211.28334791685904</v>
      </c>
      <c r="F25" s="3"/>
      <c r="G25" s="3"/>
    </row>
    <row r="26" spans="1:7" x14ac:dyDescent="0.25">
      <c r="A26">
        <f t="shared" si="1"/>
        <v>-74</v>
      </c>
      <c r="B26">
        <f t="shared" si="0"/>
        <v>199</v>
      </c>
      <c r="C26" s="3">
        <f>[1]!Props("P","T",B26,"Q",0,"N2O")</f>
        <v>222.26090995961911</v>
      </c>
      <c r="D26" s="3">
        <f>[1]!Props("P","T",B26,"Q",1,"N2O")</f>
        <v>222.26090995961911</v>
      </c>
      <c r="F26" s="3"/>
      <c r="G26" s="3"/>
    </row>
    <row r="27" spans="1:7" x14ac:dyDescent="0.25">
      <c r="A27">
        <f t="shared" si="1"/>
        <v>-73</v>
      </c>
      <c r="B27">
        <f t="shared" si="0"/>
        <v>200</v>
      </c>
      <c r="C27" s="3">
        <f>[1]!Props("P","T",B27,"Q",0,"N2O")</f>
        <v>233.67400524982165</v>
      </c>
      <c r="D27" s="3">
        <f>[1]!Props("P","T",B27,"Q",1,"N2O")</f>
        <v>233.67400524982165</v>
      </c>
      <c r="F27" s="3"/>
      <c r="G27" s="3"/>
    </row>
    <row r="28" spans="1:7" x14ac:dyDescent="0.25">
      <c r="A28">
        <f t="shared" si="1"/>
        <v>-72</v>
      </c>
      <c r="B28">
        <f t="shared" si="0"/>
        <v>201</v>
      </c>
      <c r="C28" s="3">
        <f>[1]!Props("P","T",B28,"Q",0,"N2O")</f>
        <v>245.53398492189115</v>
      </c>
      <c r="D28" s="3">
        <f>[1]!Props("P","T",B28,"Q",1,"N2O")</f>
        <v>245.53398492189115</v>
      </c>
      <c r="F28" s="3"/>
      <c r="G28" s="3"/>
    </row>
    <row r="29" spans="1:7" x14ac:dyDescent="0.25">
      <c r="A29">
        <f t="shared" si="1"/>
        <v>-71</v>
      </c>
      <c r="B29">
        <f t="shared" si="0"/>
        <v>202</v>
      </c>
      <c r="C29" s="3">
        <f>[1]!Props("P","T",B29,"Q",0,"N2O")</f>
        <v>257.85230704099615</v>
      </c>
      <c r="D29" s="3">
        <f>[1]!Props("P","T",B29,"Q",1,"N2O")</f>
        <v>257.85230704099615</v>
      </c>
      <c r="F29" s="3"/>
      <c r="G29" s="3"/>
    </row>
    <row r="30" spans="1:7" x14ac:dyDescent="0.25">
      <c r="A30">
        <f t="shared" si="1"/>
        <v>-70</v>
      </c>
      <c r="B30">
        <f t="shared" si="0"/>
        <v>203</v>
      </c>
      <c r="C30" s="3">
        <f>[1]!Props("P","T",B30,"Q",0,"N2O")</f>
        <v>270.64053412071752</v>
      </c>
      <c r="D30" s="3">
        <f>[1]!Props("P","T",B30,"Q",1,"N2O")</f>
        <v>270.64053412071752</v>
      </c>
      <c r="F30" s="3"/>
      <c r="G30" s="3"/>
    </row>
    <row r="31" spans="1:7" x14ac:dyDescent="0.25">
      <c r="A31">
        <f t="shared" si="1"/>
        <v>-69</v>
      </c>
      <c r="B31">
        <f t="shared" si="0"/>
        <v>204</v>
      </c>
      <c r="C31" s="3">
        <f>[1]!Props("P","T",B31,"Q",0,"N2O")</f>
        <v>283.91033067471773</v>
      </c>
      <c r="D31" s="3">
        <f>[1]!Props("P","T",B31,"Q",1,"N2O")</f>
        <v>283.91033067471773</v>
      </c>
      <c r="F31" s="3"/>
      <c r="G31" s="3"/>
    </row>
    <row r="32" spans="1:7" x14ac:dyDescent="0.25">
      <c r="A32">
        <f t="shared" si="1"/>
        <v>-68</v>
      </c>
      <c r="B32">
        <f t="shared" si="0"/>
        <v>205</v>
      </c>
      <c r="C32" s="3">
        <f>[1]!Props("P","T",B32,"Q",0,"N2O")</f>
        <v>297.67346080623969</v>
      </c>
      <c r="D32" s="3">
        <f>[1]!Props("P","T",B32,"Q",1,"N2O")</f>
        <v>297.67346080623969</v>
      </c>
      <c r="F32" s="3"/>
      <c r="G32" s="3"/>
    </row>
    <row r="33" spans="1:7" x14ac:dyDescent="0.25">
      <c r="A33">
        <f t="shared" si="1"/>
        <v>-67</v>
      </c>
      <c r="B33">
        <f t="shared" si="0"/>
        <v>206</v>
      </c>
      <c r="C33" s="3">
        <f>[1]!Props("P","T",B33,"Q",0,"N2O")</f>
        <v>311.94178583906432</v>
      </c>
      <c r="D33" s="3">
        <f>[1]!Props("P","T",B33,"Q",1,"N2O")</f>
        <v>311.94178583906432</v>
      </c>
      <c r="F33" s="3"/>
      <c r="G33" s="3"/>
    </row>
    <row r="34" spans="1:7" x14ac:dyDescent="0.25">
      <c r="A34">
        <f t="shared" si="1"/>
        <v>-66</v>
      </c>
      <c r="B34">
        <f t="shared" si="0"/>
        <v>207</v>
      </c>
      <c r="C34" s="3">
        <f>[1]!Props("P","T",B34,"Q",0,"N2O")</f>
        <v>326.72726199346278</v>
      </c>
      <c r="D34" s="3">
        <f>[1]!Props("P","T",B34,"Q",1,"N2O")</f>
        <v>326.72726199346278</v>
      </c>
      <c r="F34" s="3"/>
      <c r="G34" s="3"/>
    </row>
    <row r="35" spans="1:7" x14ac:dyDescent="0.25">
      <c r="A35">
        <f t="shared" si="1"/>
        <v>-65</v>
      </c>
      <c r="B35">
        <f t="shared" si="0"/>
        <v>208</v>
      </c>
      <c r="C35" s="3">
        <f>[1]!Props("P","T",B35,"Q",0,"N2O")</f>
        <v>342.04193811053398</v>
      </c>
      <c r="D35" s="3">
        <f>[1]!Props("P","T",B35,"Q",1,"N2O")</f>
        <v>342.04193811053398</v>
      </c>
      <c r="F35" s="3"/>
      <c r="G35" s="3"/>
    </row>
    <row r="36" spans="1:7" x14ac:dyDescent="0.25">
      <c r="A36">
        <f t="shared" si="1"/>
        <v>-64</v>
      </c>
      <c r="B36">
        <f t="shared" si="0"/>
        <v>209</v>
      </c>
      <c r="C36" s="3">
        <f>[1]!Props("P","T",B36,"Q",0,"N2O")</f>
        <v>357.89795342823925</v>
      </c>
      <c r="D36" s="3">
        <f>[1]!Props("P","T",B36,"Q",1,"N2O")</f>
        <v>357.89795342823925</v>
      </c>
      <c r="F36" s="3"/>
      <c r="G36" s="3"/>
    </row>
    <row r="37" spans="1:7" x14ac:dyDescent="0.25">
      <c r="A37">
        <f t="shared" si="1"/>
        <v>-63</v>
      </c>
      <c r="B37">
        <f t="shared" si="0"/>
        <v>210</v>
      </c>
      <c r="C37" s="3">
        <f>[1]!Props("P","T",B37,"Q",0,"N2O")</f>
        <v>374.30753541229524</v>
      </c>
      <c r="D37" s="3">
        <f>[1]!Props("P","T",B37,"Q",1,"N2O")</f>
        <v>374.30753541229524</v>
      </c>
      <c r="F37" s="3"/>
      <c r="G37" s="3"/>
    </row>
    <row r="38" spans="1:7" x14ac:dyDescent="0.25">
      <c r="A38">
        <f t="shared" si="1"/>
        <v>-62</v>
      </c>
      <c r="B38">
        <f t="shared" si="0"/>
        <v>211</v>
      </c>
      <c r="C38" s="3">
        <f>[1]!Props("P","T",B38,"Q",0,"N2O")</f>
        <v>391.28299764501219</v>
      </c>
      <c r="D38" s="3">
        <f>[1]!Props("P","T",B38,"Q",1,"N2O")</f>
        <v>391.28299764501219</v>
      </c>
      <c r="F38" s="3"/>
      <c r="G38" s="3"/>
    </row>
    <row r="39" spans="1:7" x14ac:dyDescent="0.25">
      <c r="A39">
        <f t="shared" si="1"/>
        <v>-61</v>
      </c>
      <c r="B39">
        <f t="shared" si="0"/>
        <v>212</v>
      </c>
      <c r="C39" s="3">
        <f>[1]!Props("P","T",B39,"Q",0,"N2O")</f>
        <v>408.83673777506027</v>
      </c>
      <c r="D39" s="3">
        <f>[1]!Props("P","T",B39,"Q",1,"N2O")</f>
        <v>408.83673777506027</v>
      </c>
      <c r="F39" s="3"/>
      <c r="G39" s="3"/>
    </row>
    <row r="40" spans="1:7" x14ac:dyDescent="0.25">
      <c r="A40">
        <f t="shared" si="1"/>
        <v>-60</v>
      </c>
      <c r="B40">
        <f t="shared" si="0"/>
        <v>213</v>
      </c>
      <c r="C40" s="3">
        <f>[1]!Props("P","T",B40,"Q",0,"N2O")</f>
        <v>426.98123553106103</v>
      </c>
      <c r="D40" s="3">
        <f>[1]!Props("P","T",B40,"Q",1,"N2O")</f>
        <v>426.98123553106103</v>
      </c>
      <c r="F40" s="3"/>
      <c r="G40" s="3"/>
    </row>
    <row r="41" spans="1:7" x14ac:dyDescent="0.25">
      <c r="A41">
        <f t="shared" si="1"/>
        <v>-59</v>
      </c>
      <c r="B41">
        <f t="shared" si="0"/>
        <v>214</v>
      </c>
      <c r="C41" s="3">
        <f>[1]!Props("P","T",B41,"Q",0,"N2O")</f>
        <v>445.72905080183881</v>
      </c>
      <c r="D41" s="3">
        <f>[1]!Props("P","T",B41,"Q",1,"N2O")</f>
        <v>445.72905080183881</v>
      </c>
      <c r="F41" s="3"/>
      <c r="G41" s="3"/>
    </row>
    <row r="42" spans="1:7" x14ac:dyDescent="0.25">
      <c r="A42">
        <f t="shared" si="1"/>
        <v>-58</v>
      </c>
      <c r="B42">
        <f t="shared" si="0"/>
        <v>215</v>
      </c>
      <c r="C42" s="3">
        <f>[1]!Props("P","T",B42,"Q",0,"N2O")</f>
        <v>465.09282178608328</v>
      </c>
      <c r="D42" s="3">
        <f>[1]!Props("P","T",B42,"Q",1,"N2O")</f>
        <v>465.09282178608328</v>
      </c>
      <c r="F42" s="3"/>
      <c r="G42" s="3"/>
    </row>
    <row r="43" spans="1:7" x14ac:dyDescent="0.25">
      <c r="A43">
        <f t="shared" si="1"/>
        <v>-57</v>
      </c>
      <c r="B43">
        <f t="shared" si="0"/>
        <v>216</v>
      </c>
      <c r="C43" s="3">
        <f>[1]!Props("P","T",B43,"Q",0,"N2O")</f>
        <v>485.08526321411318</v>
      </c>
      <c r="D43" s="3">
        <f>[1]!Props("P","T",B43,"Q",1,"N2O")</f>
        <v>485.08526321411318</v>
      </c>
      <c r="F43" s="3"/>
      <c r="G43" s="3"/>
    </row>
    <row r="44" spans="1:7" x14ac:dyDescent="0.25">
      <c r="A44">
        <f t="shared" si="1"/>
        <v>-56</v>
      </c>
      <c r="B44">
        <f t="shared" si="0"/>
        <v>217</v>
      </c>
      <c r="C44" s="3">
        <f>[1]!Props("P","T",B44,"Q",0,"N2O")</f>
        <v>505.7191646444245</v>
      </c>
      <c r="D44" s="3">
        <f>[1]!Props("P","T",B44,"Q",1,"N2O")</f>
        <v>505.7191646444245</v>
      </c>
      <c r="F44" s="3"/>
      <c r="G44" s="3"/>
    </row>
    <row r="45" spans="1:7" x14ac:dyDescent="0.25">
      <c r="A45">
        <f t="shared" si="1"/>
        <v>-55</v>
      </c>
      <c r="B45">
        <f t="shared" si="0"/>
        <v>218</v>
      </c>
      <c r="C45" s="3">
        <f>[1]!Props("P","T",B45,"Q",0,"N2O")</f>
        <v>527.00738883761107</v>
      </c>
      <c r="D45" s="3">
        <f>[1]!Props("P","T",B45,"Q",1,"N2O")</f>
        <v>527.00738883761107</v>
      </c>
      <c r="F45" s="3"/>
      <c r="G45" s="3"/>
    </row>
    <row r="46" spans="1:7" x14ac:dyDescent="0.25">
      <c r="A46">
        <f t="shared" si="1"/>
        <v>-54</v>
      </c>
      <c r="B46">
        <f t="shared" si="0"/>
        <v>219</v>
      </c>
      <c r="C46" s="3">
        <f>[1]!Props("P","T",B46,"Q",0,"N2O")</f>
        <v>548.96287021027922</v>
      </c>
      <c r="D46" s="3">
        <f>[1]!Props("P","T",B46,"Q",1,"N2O")</f>
        <v>548.96287021027922</v>
      </c>
      <c r="F46" s="3"/>
      <c r="G46" s="3"/>
    </row>
    <row r="47" spans="1:7" x14ac:dyDescent="0.25">
      <c r="A47">
        <f t="shared" si="1"/>
        <v>-53</v>
      </c>
      <c r="B47">
        <f t="shared" si="0"/>
        <v>220</v>
      </c>
      <c r="C47" s="3">
        <f>[1]!Props("P","T",B47,"Q",0,"N2O")</f>
        <v>571.59861337152859</v>
      </c>
      <c r="D47" s="3">
        <f>[1]!Props("P","T",B47,"Q",1,"N2O")</f>
        <v>571.59861337152859</v>
      </c>
      <c r="F47" s="3"/>
      <c r="G47" s="3"/>
    </row>
    <row r="48" spans="1:7" x14ac:dyDescent="0.25">
      <c r="A48">
        <f t="shared" si="1"/>
        <v>-52</v>
      </c>
      <c r="B48">
        <f t="shared" si="0"/>
        <v>221</v>
      </c>
      <c r="C48" s="3">
        <f>[1]!Props("P","T",B48,"Q",0,"N2O")</f>
        <v>594.92769174457806</v>
      </c>
      <c r="D48" s="3">
        <f>[1]!Props("P","T",B48,"Q",1,"N2O")</f>
        <v>594.92769174457806</v>
      </c>
      <c r="F48" s="3"/>
      <c r="G48" s="3"/>
    </row>
    <row r="49" spans="1:7" x14ac:dyDescent="0.25">
      <c r="A49">
        <f t="shared" si="1"/>
        <v>-51</v>
      </c>
      <c r="B49">
        <f t="shared" si="0"/>
        <v>222</v>
      </c>
      <c r="C49" s="3">
        <f>[1]!Props("P","T",B49,"Q",0,"N2O")</f>
        <v>618.96324627617162</v>
      </c>
      <c r="D49" s="3">
        <f>[1]!Props("P","T",B49,"Q",1,"N2O")</f>
        <v>618.96324627617162</v>
      </c>
      <c r="F49" s="3"/>
      <c r="G49" s="3"/>
    </row>
    <row r="50" spans="1:7" x14ac:dyDescent="0.25">
      <c r="A50">
        <f t="shared" si="1"/>
        <v>-50</v>
      </c>
      <c r="B50">
        <f t="shared" si="0"/>
        <v>223</v>
      </c>
      <c r="C50" s="3">
        <f>[1]!Props("P","T",B50,"Q",0,"N2O")</f>
        <v>643.71848423634754</v>
      </c>
      <c r="D50" s="3">
        <f>[1]!Props("P","T",B50,"Q",1,"N2O")</f>
        <v>643.71848423634754</v>
      </c>
      <c r="F50" s="3"/>
      <c r="G50" s="3"/>
    </row>
    <row r="51" spans="1:7" x14ac:dyDescent="0.25">
      <c r="A51">
        <f t="shared" si="1"/>
        <v>-49</v>
      </c>
      <c r="B51">
        <f t="shared" si="0"/>
        <v>224</v>
      </c>
      <c r="C51" s="3">
        <f>[1]!Props("P","T",B51,"Q",0,"N2O")</f>
        <v>669.20667811127942</v>
      </c>
      <c r="D51" s="3">
        <f>[1]!Props("P","T",B51,"Q",1,"N2O")</f>
        <v>669.20667811127942</v>
      </c>
      <c r="F51" s="3"/>
      <c r="G51" s="3"/>
    </row>
    <row r="52" spans="1:7" x14ac:dyDescent="0.25">
      <c r="A52">
        <f t="shared" si="1"/>
        <v>-48</v>
      </c>
      <c r="B52">
        <f t="shared" si="0"/>
        <v>225</v>
      </c>
      <c r="C52" s="3">
        <f>[1]!Props("P","T",B52,"Q",0,"N2O")</f>
        <v>695.44116459190764</v>
      </c>
      <c r="D52" s="3">
        <f>[1]!Props("P","T",B52,"Q",1,"N2O")</f>
        <v>695.44116459190764</v>
      </c>
      <c r="F52" s="3"/>
      <c r="G52" s="3"/>
    </row>
    <row r="53" spans="1:7" x14ac:dyDescent="0.25">
      <c r="A53">
        <f t="shared" si="1"/>
        <v>-47</v>
      </c>
      <c r="B53">
        <f t="shared" si="0"/>
        <v>226</v>
      </c>
      <c r="C53" s="3">
        <f>[1]!Props("P","T",B53,"Q",0,"N2O")</f>
        <v>722.43534366116705</v>
      </c>
      <c r="D53" s="3">
        <f>[1]!Props("P","T",B53,"Q",1,"N2O")</f>
        <v>722.43534366116705</v>
      </c>
      <c r="F53" s="3"/>
      <c r="G53" s="3"/>
    </row>
    <row r="54" spans="1:7" x14ac:dyDescent="0.25">
      <c r="A54">
        <f t="shared" si="1"/>
        <v>-46</v>
      </c>
      <c r="B54">
        <f t="shared" si="0"/>
        <v>227</v>
      </c>
      <c r="C54" s="3">
        <f>[1]!Props("P","T",B54,"Q",0,"N2O")</f>
        <v>750.2026777827266</v>
      </c>
      <c r="D54" s="3">
        <f>[1]!Props("P","T",B54,"Q",1,"N2O")</f>
        <v>750.2026777827266</v>
      </c>
      <c r="F54" s="3"/>
      <c r="G54" s="3"/>
    </row>
    <row r="55" spans="1:7" x14ac:dyDescent="0.25">
      <c r="A55">
        <f t="shared" si="1"/>
        <v>-45</v>
      </c>
      <c r="B55">
        <f t="shared" si="0"/>
        <v>228</v>
      </c>
      <c r="C55" s="3">
        <f>[1]!Props("P","T",B55,"Q",0,"N2O")</f>
        <v>778.75669119421877</v>
      </c>
      <c r="D55" s="3">
        <f>[1]!Props("P","T",B55,"Q",1,"N2O")</f>
        <v>778.75669119421877</v>
      </c>
      <c r="F55" s="3"/>
      <c r="G55" s="3"/>
    </row>
    <row r="56" spans="1:7" x14ac:dyDescent="0.25">
      <c r="A56">
        <f t="shared" si="1"/>
        <v>-44</v>
      </c>
      <c r="B56">
        <f t="shared" si="0"/>
        <v>229</v>
      </c>
      <c r="C56" s="3">
        <f>[1]!Props("P","T",B56,"Q",0,"N2O")</f>
        <v>808.11096930816086</v>
      </c>
      <c r="D56" s="3">
        <f>[1]!Props("P","T",B56,"Q",1,"N2O")</f>
        <v>808.11096930816086</v>
      </c>
      <c r="F56" s="3"/>
      <c r="G56" s="3"/>
    </row>
    <row r="57" spans="1:7" x14ac:dyDescent="0.25">
      <c r="A57">
        <f t="shared" si="1"/>
        <v>-43</v>
      </c>
      <c r="B57">
        <f t="shared" si="0"/>
        <v>230</v>
      </c>
      <c r="C57" s="3">
        <f>[1]!Props("P","T",B57,"Q",0,"N2O")</f>
        <v>838.27915822377656</v>
      </c>
      <c r="D57" s="3">
        <f>[1]!Props("P","T",B57,"Q",1,"N2O")</f>
        <v>838.27915822377656</v>
      </c>
      <c r="F57" s="3"/>
      <c r="G57" s="3"/>
    </row>
    <row r="58" spans="1:7" x14ac:dyDescent="0.25">
      <c r="A58">
        <f t="shared" si="1"/>
        <v>-42</v>
      </c>
      <c r="B58">
        <f t="shared" si="0"/>
        <v>231</v>
      </c>
      <c r="C58" s="3">
        <f>[1]!Props("P","T",B58,"Q",0,"N2O")</f>
        <v>869.27496435328919</v>
      </c>
      <c r="D58" s="3">
        <f>[1]!Props("P","T",B58,"Q",1,"N2O")</f>
        <v>869.27496435328919</v>
      </c>
      <c r="F58" s="3"/>
      <c r="G58" s="3"/>
    </row>
    <row r="59" spans="1:7" x14ac:dyDescent="0.25">
      <c r="A59">
        <f t="shared" si="1"/>
        <v>-41</v>
      </c>
      <c r="B59">
        <f t="shared" si="0"/>
        <v>232</v>
      </c>
      <c r="C59" s="3">
        <f>[1]!Props("P","T",B59,"Q",0,"N2O")</f>
        <v>901.11215416624668</v>
      </c>
      <c r="D59" s="3">
        <f>[1]!Props("P","T",B59,"Q",1,"N2O")</f>
        <v>901.11215416624668</v>
      </c>
      <c r="F59" s="3"/>
      <c r="G59" s="3"/>
    </row>
    <row r="60" spans="1:7" x14ac:dyDescent="0.25">
      <c r="A60">
        <f t="shared" si="1"/>
        <v>-40</v>
      </c>
      <c r="B60">
        <f t="shared" si="0"/>
        <v>233</v>
      </c>
      <c r="C60" s="3">
        <f>[1]!Props("P","T",B60,"Q",0,"N2O")</f>
        <v>933.80455405584075</v>
      </c>
      <c r="D60" s="3">
        <f>[1]!Props("P","T",B60,"Q",1,"N2O")</f>
        <v>933.80455405584075</v>
      </c>
      <c r="F60" s="3"/>
      <c r="G60" s="3"/>
    </row>
    <row r="61" spans="1:7" x14ac:dyDescent="0.25">
      <c r="A61">
        <f t="shared" si="1"/>
        <v>-39</v>
      </c>
      <c r="B61">
        <f t="shared" si="0"/>
        <v>234</v>
      </c>
      <c r="C61" s="3">
        <f>[1]!Props("P","T",B61,"Q",0,"N2O")</f>
        <v>967.36605033130638</v>
      </c>
      <c r="D61" s="3">
        <f>[1]!Props("P","T",B61,"Q",1,"N2O")</f>
        <v>967.36605033130638</v>
      </c>
      <c r="F61" s="3"/>
      <c r="G61" s="3"/>
    </row>
    <row r="62" spans="1:7" x14ac:dyDescent="0.25">
      <c r="A62">
        <f t="shared" si="1"/>
        <v>-38</v>
      </c>
      <c r="B62">
        <f t="shared" si="0"/>
        <v>235</v>
      </c>
      <c r="C62" s="3">
        <f>[1]!Props("P","T",B62,"Q",0,"N2O")</f>
        <v>1001.8105893408625</v>
      </c>
      <c r="D62" s="3">
        <f>[1]!Props("P","T",B62,"Q",1,"N2O")</f>
        <v>1001.8105893408625</v>
      </c>
      <c r="F62" s="3"/>
      <c r="G62" s="3"/>
    </row>
    <row r="63" spans="1:7" x14ac:dyDescent="0.25">
      <c r="A63">
        <f t="shared" si="1"/>
        <v>-37</v>
      </c>
      <c r="B63">
        <f t="shared" si="0"/>
        <v>236</v>
      </c>
      <c r="C63" s="3">
        <f>[1]!Props("P","T",B63,"Q",0,"N2O")</f>
        <v>1037.1521777298569</v>
      </c>
      <c r="D63" s="3">
        <f>[1]!Props("P","T",B63,"Q",1,"N2O")</f>
        <v>1037.1521777298569</v>
      </c>
      <c r="F63" s="3"/>
      <c r="G63" s="3"/>
    </row>
    <row r="64" spans="1:7" x14ac:dyDescent="0.25">
      <c r="A64">
        <f t="shared" si="1"/>
        <v>-36</v>
      </c>
      <c r="B64">
        <f t="shared" si="0"/>
        <v>237</v>
      </c>
      <c r="C64" s="3">
        <f>[1]!Props("P","T",B64,"Q",0,"N2O")</f>
        <v>1073.4048828392154</v>
      </c>
      <c r="D64" s="3">
        <f>[1]!Props("P","T",B64,"Q",1,"N2O")</f>
        <v>1073.4048828392154</v>
      </c>
      <c r="F64" s="3"/>
      <c r="G64" s="3"/>
    </row>
    <row r="65" spans="1:7" x14ac:dyDescent="0.25">
      <c r="A65">
        <f t="shared" si="1"/>
        <v>-35</v>
      </c>
      <c r="B65">
        <f t="shared" si="0"/>
        <v>238</v>
      </c>
      <c r="C65" s="3">
        <f>[1]!Props("P","T",B65,"Q",0,"N2O")</f>
        <v>1110.5828332496703</v>
      </c>
      <c r="D65" s="3">
        <f>[1]!Props("P","T",B65,"Q",1,"N2O")</f>
        <v>1110.5828332496703</v>
      </c>
      <c r="F65" s="3"/>
      <c r="G65" s="3"/>
    </row>
    <row r="66" spans="1:7" x14ac:dyDescent="0.25">
      <c r="A66">
        <f t="shared" si="1"/>
        <v>-34</v>
      </c>
      <c r="B66">
        <f t="shared" si="0"/>
        <v>239</v>
      </c>
      <c r="C66" s="3">
        <f>[1]!Props("P","T",B66,"Q",0,"N2O")</f>
        <v>1148.7002194775323</v>
      </c>
      <c r="D66" s="3">
        <f>[1]!Props("P","T",B66,"Q",1,"N2O")</f>
        <v>1148.7002194775323</v>
      </c>
      <c r="F66" s="3"/>
      <c r="G66" s="3"/>
    </row>
    <row r="67" spans="1:7" x14ac:dyDescent="0.25">
      <c r="A67">
        <f t="shared" si="1"/>
        <v>-33</v>
      </c>
      <c r="B67">
        <f t="shared" si="0"/>
        <v>240</v>
      </c>
      <c r="C67" s="3">
        <f>[1]!Props("P","T",B67,"Q",0,"N2O")</f>
        <v>1187.7712948284423</v>
      </c>
      <c r="D67" s="3">
        <f>[1]!Props("P","T",B67,"Q",1,"N2O")</f>
        <v>1187.7712948284423</v>
      </c>
      <c r="F67" s="3"/>
      <c r="G67" s="3"/>
    </row>
    <row r="68" spans="1:7" x14ac:dyDescent="0.25">
      <c r="A68">
        <f t="shared" si="1"/>
        <v>-32</v>
      </c>
      <c r="B68">
        <f t="shared" si="0"/>
        <v>241</v>
      </c>
      <c r="C68" s="3">
        <f>[1]!Props("P","T",B68,"Q",0,"N2O")</f>
        <v>1227.8103764158811</v>
      </c>
      <c r="D68" s="3">
        <f>[1]!Props("P","T",B68,"Q",1,"N2O")</f>
        <v>1227.8103764158811</v>
      </c>
      <c r="F68" s="3"/>
      <c r="G68" s="3"/>
    </row>
    <row r="69" spans="1:7" x14ac:dyDescent="0.25">
      <c r="A69">
        <f t="shared" si="1"/>
        <v>-31</v>
      </c>
      <c r="B69">
        <f t="shared" si="0"/>
        <v>242</v>
      </c>
      <c r="C69" s="3">
        <f>[1]!Props("P","T",B69,"Q",0,"N2O")</f>
        <v>1268.8318463518294</v>
      </c>
      <c r="D69" s="3">
        <f>[1]!Props("P","T",B69,"Q",1,"N2O")</f>
        <v>1268.8318463518294</v>
      </c>
      <c r="F69" s="3"/>
      <c r="G69" s="3"/>
    </row>
    <row r="70" spans="1:7" x14ac:dyDescent="0.25">
      <c r="A70">
        <f t="shared" si="1"/>
        <v>-30</v>
      </c>
      <c r="B70">
        <f t="shared" si="0"/>
        <v>243</v>
      </c>
      <c r="C70" s="3">
        <f>[1]!Props("P","T",B70,"Q",0,"N2O")</f>
        <v>1310.8501531175943</v>
      </c>
      <c r="D70" s="3">
        <f>[1]!Props("P","T",B70,"Q",1,"N2O")</f>
        <v>1310.8501531175943</v>
      </c>
      <c r="F70" s="3"/>
      <c r="G70" s="3"/>
    </row>
    <row r="71" spans="1:7" x14ac:dyDescent="0.25">
      <c r="A71">
        <f t="shared" si="1"/>
        <v>-29</v>
      </c>
      <c r="B71">
        <f t="shared" si="0"/>
        <v>244</v>
      </c>
      <c r="C71" s="3">
        <f>[1]!Props("P","T",B71,"Q",0,"N2O")</f>
        <v>1353.8798131235476</v>
      </c>
      <c r="D71" s="3">
        <f>[1]!Props("P","T",B71,"Q",1,"N2O")</f>
        <v>1353.8798131235476</v>
      </c>
      <c r="F71" s="3"/>
      <c r="G71" s="3"/>
    </row>
    <row r="72" spans="1:7" x14ac:dyDescent="0.25">
      <c r="A72">
        <f t="shared" si="1"/>
        <v>-28</v>
      </c>
      <c r="B72">
        <f t="shared" si="0"/>
        <v>245</v>
      </c>
      <c r="C72" s="3">
        <f>[1]!Props("P","T",B72,"Q",0,"N2O")</f>
        <v>1397.9354124671127</v>
      </c>
      <c r="D72" s="3">
        <f>[1]!Props("P","T",B72,"Q",1,"N2O")</f>
        <v>1397.9354124671127</v>
      </c>
      <c r="F72" s="3"/>
      <c r="G72" s="3"/>
    </row>
    <row r="73" spans="1:7" x14ac:dyDescent="0.25">
      <c r="A73">
        <f t="shared" si="1"/>
        <v>-27</v>
      </c>
      <c r="B73">
        <f t="shared" si="0"/>
        <v>246</v>
      </c>
      <c r="C73" s="3">
        <f>[1]!Props("P","T",B73,"Q",0,"N2O")</f>
        <v>1443.0316088993573</v>
      </c>
      <c r="D73" s="3">
        <f>[1]!Props("P","T",B73,"Q",1,"N2O")</f>
        <v>1443.0316088993573</v>
      </c>
      <c r="F73" s="3"/>
      <c r="G73" s="3"/>
    </row>
    <row r="74" spans="1:7" x14ac:dyDescent="0.25">
      <c r="A74">
        <f t="shared" si="1"/>
        <v>-26</v>
      </c>
      <c r="B74">
        <f t="shared" si="0"/>
        <v>247</v>
      </c>
      <c r="C74" s="3">
        <f>[1]!Props("P","T",B74,"Q",0,"N2O")</f>
        <v>1489.1831340113224</v>
      </c>
      <c r="D74" s="3">
        <f>[1]!Props("P","T",B74,"Q",1,"N2O")</f>
        <v>1489.1831340113224</v>
      </c>
      <c r="F74" s="3"/>
      <c r="G74" s="3"/>
    </row>
    <row r="75" spans="1:7" x14ac:dyDescent="0.25">
      <c r="A75">
        <f t="shared" si="1"/>
        <v>-25</v>
      </c>
      <c r="B75">
        <f t="shared" ref="B75:B135" si="2">A75+273</f>
        <v>248</v>
      </c>
      <c r="C75" s="3">
        <f>[1]!Props("P","T",B75,"Q",0,"N2O")</f>
        <v>1536.4047956522281</v>
      </c>
      <c r="D75" s="3">
        <f>[1]!Props("P","T",B75,"Q",1,"N2O")</f>
        <v>1536.4047956522281</v>
      </c>
      <c r="F75" s="3"/>
      <c r="G75" s="3"/>
    </row>
    <row r="76" spans="1:7" x14ac:dyDescent="0.25">
      <c r="A76">
        <f t="shared" si="1"/>
        <v>-24</v>
      </c>
      <c r="B76">
        <f t="shared" si="2"/>
        <v>249</v>
      </c>
      <c r="C76" s="3">
        <f>[1]!Props("P","T",B76,"Q",0,"N2O")</f>
        <v>1584.7114805928979</v>
      </c>
      <c r="D76" s="3">
        <f>[1]!Props("P","T",B76,"Q",1,"N2O")</f>
        <v>1584.7114805928979</v>
      </c>
      <c r="F76" s="3"/>
      <c r="G76" s="3"/>
    </row>
    <row r="77" spans="1:7" x14ac:dyDescent="0.25">
      <c r="A77">
        <f t="shared" ref="A77:A110" si="3">A76+($N$6-$M$6)/126</f>
        <v>-23</v>
      </c>
      <c r="B77">
        <f t="shared" si="2"/>
        <v>250</v>
      </c>
      <c r="C77" s="3">
        <f>[1]!Props("P","T",B77,"Q",0,"N2O")</f>
        <v>1634.1181574487878</v>
      </c>
      <c r="D77" s="3">
        <f>[1]!Props("P","T",B77,"Q",1,"N2O")</f>
        <v>1634.1181574487878</v>
      </c>
      <c r="F77" s="3"/>
      <c r="G77" s="3"/>
    </row>
    <row r="78" spans="1:7" x14ac:dyDescent="0.25">
      <c r="A78">
        <f t="shared" si="3"/>
        <v>-22</v>
      </c>
      <c r="B78">
        <f t="shared" si="2"/>
        <v>251</v>
      </c>
      <c r="C78" s="3">
        <f>[1]!Props("P","T",B78,"Q",0,"N2O")</f>
        <v>1684.6398798785101</v>
      </c>
      <c r="D78" s="3">
        <f>[1]!Props("P","T",B78,"Q",1,"N2O")</f>
        <v>1684.6398798785101</v>
      </c>
      <c r="F78" s="3"/>
      <c r="G78" s="3"/>
    </row>
    <row r="79" spans="1:7" x14ac:dyDescent="0.25">
      <c r="A79">
        <f t="shared" si="3"/>
        <v>-21</v>
      </c>
      <c r="B79">
        <f t="shared" si="2"/>
        <v>252</v>
      </c>
      <c r="C79" s="3">
        <f>[1]!Props("P","T",B79,"Q",0,"N2O")</f>
        <v>1736.2917900751586</v>
      </c>
      <c r="D79" s="3">
        <f>[1]!Props("P","T",B79,"Q",1,"N2O")</f>
        <v>1736.2917900751586</v>
      </c>
      <c r="F79" s="3"/>
      <c r="G79" s="3"/>
    </row>
    <row r="80" spans="1:7" x14ac:dyDescent="0.25">
      <c r="A80">
        <f t="shared" si="3"/>
        <v>-20</v>
      </c>
      <c r="B80">
        <f t="shared" si="2"/>
        <v>253</v>
      </c>
      <c r="C80" s="3">
        <f>[1]!Props("P","T",B80,"Q",0,"N2O")</f>
        <v>1789.089122569359</v>
      </c>
      <c r="D80" s="3">
        <f>[1]!Props("P","T",B80,"Q",1,"N2O")</f>
        <v>1789.089122569359</v>
      </c>
      <c r="F80" s="3"/>
      <c r="G80" s="3"/>
    </row>
    <row r="81" spans="1:7" x14ac:dyDescent="0.25">
      <c r="A81">
        <f t="shared" si="3"/>
        <v>-19</v>
      </c>
      <c r="B81">
        <f t="shared" si="2"/>
        <v>254</v>
      </c>
      <c r="C81" s="3">
        <f>[1]!Props("P","T",B81,"Q",0,"N2O")</f>
        <v>1843.047208364824</v>
      </c>
      <c r="D81" s="3">
        <f>[1]!Props("P","T",B81,"Q",1,"N2O")</f>
        <v>1843.047208364824</v>
      </c>
      <c r="F81" s="3"/>
      <c r="G81" s="3"/>
    </row>
    <row r="82" spans="1:7" x14ac:dyDescent="0.25">
      <c r="A82">
        <f t="shared" si="3"/>
        <v>-18</v>
      </c>
      <c r="B82">
        <f t="shared" si="2"/>
        <v>255</v>
      </c>
      <c r="C82" s="3">
        <f>[1]!Props("P","T",B82,"Q",0,"N2O")</f>
        <v>1898.1814794292604</v>
      </c>
      <c r="D82" s="3">
        <f>[1]!Props("P","T",B82,"Q",1,"N2O")</f>
        <v>1898.1814794292604</v>
      </c>
      <c r="F82" s="3"/>
      <c r="G82" s="3"/>
    </row>
    <row r="83" spans="1:7" x14ac:dyDescent="0.25">
      <c r="A83">
        <f t="shared" si="3"/>
        <v>-17</v>
      </c>
      <c r="B83">
        <f t="shared" si="2"/>
        <v>256</v>
      </c>
      <c r="C83" s="3">
        <f>[1]!Props("P","T",B83,"Q",0,"N2O")</f>
        <v>1954.5074735656012</v>
      </c>
      <c r="D83" s="3">
        <f>[1]!Props("P","T",B83,"Q",1,"N2O")</f>
        <v>1954.5074735656012</v>
      </c>
      <c r="F83" s="3"/>
      <c r="G83" s="3"/>
    </row>
    <row r="84" spans="1:7" x14ac:dyDescent="0.25">
      <c r="A84">
        <f t="shared" si="3"/>
        <v>-16</v>
      </c>
      <c r="B84">
        <f t="shared" si="2"/>
        <v>257</v>
      </c>
      <c r="C84" s="3">
        <f>[1]!Props("P","T",B84,"Q",0,"N2O")</f>
        <v>2012.0408396912428</v>
      </c>
      <c r="D84" s="3">
        <f>[1]!Props("P","T",B84,"Q",1,"N2O")</f>
        <v>2012.0408396912428</v>
      </c>
      <c r="F84" s="3"/>
      <c r="G84" s="3"/>
    </row>
    <row r="85" spans="1:7" x14ac:dyDescent="0.25">
      <c r="A85">
        <f t="shared" si="3"/>
        <v>-15</v>
      </c>
      <c r="B85">
        <f t="shared" si="2"/>
        <v>258</v>
      </c>
      <c r="C85" s="3">
        <f>[1]!Props("P","T",B85,"Q",0,"N2O")</f>
        <v>2070.7973435555659</v>
      </c>
      <c r="D85" s="3">
        <f>[1]!Props("P","T",B85,"Q",1,"N2O")</f>
        <v>2070.7973435555659</v>
      </c>
      <c r="F85" s="3"/>
      <c r="G85" s="3"/>
    </row>
    <row r="86" spans="1:7" x14ac:dyDescent="0.25">
      <c r="A86">
        <f t="shared" si="3"/>
        <v>-14</v>
      </c>
      <c r="B86">
        <f t="shared" si="2"/>
        <v>259</v>
      </c>
      <c r="C86" s="3">
        <f>[1]!Props("P","T",B86,"Q",0,"N2O")</f>
        <v>2130.792873929307</v>
      </c>
      <c r="D86" s="3">
        <f>[1]!Props("P","T",B86,"Q",1,"N2O")</f>
        <v>2130.792873929307</v>
      </c>
      <c r="F86" s="3"/>
      <c r="G86" s="3"/>
    </row>
    <row r="87" spans="1:7" x14ac:dyDescent="0.25">
      <c r="A87">
        <f t="shared" si="3"/>
        <v>-13</v>
      </c>
      <c r="B87">
        <f t="shared" si="2"/>
        <v>260</v>
      </c>
      <c r="C87" s="3">
        <f>[1]!Props("P","T",B87,"Q",0,"N2O")</f>
        <v>2192.0434493027819</v>
      </c>
      <c r="D87" s="3">
        <f>[1]!Props("P","T",B87,"Q",1,"N2O")</f>
        <v>2192.0434493027819</v>
      </c>
      <c r="F87" s="3"/>
      <c r="G87" s="3"/>
    </row>
    <row r="88" spans="1:7" x14ac:dyDescent="0.25">
      <c r="A88">
        <f t="shared" si="3"/>
        <v>-12</v>
      </c>
      <c r="B88">
        <f t="shared" si="2"/>
        <v>261</v>
      </c>
      <c r="C88" s="3">
        <f>[1]!Props("P","T",B88,"Q",0,"N2O")</f>
        <v>2254.5652251340448</v>
      </c>
      <c r="D88" s="3">
        <f>[1]!Props("P","T",B88,"Q",1,"N2O")</f>
        <v>2254.5652251340448</v>
      </c>
      <c r="F88" s="3"/>
      <c r="G88" s="3"/>
    </row>
    <row r="89" spans="1:7" x14ac:dyDescent="0.25">
      <c r="A89">
        <f t="shared" si="3"/>
        <v>-11</v>
      </c>
      <c r="B89">
        <f t="shared" si="2"/>
        <v>262</v>
      </c>
      <c r="C89" s="3">
        <f>[1]!Props("P","T",B89,"Q",0,"N2O")</f>
        <v>2318.3745016922885</v>
      </c>
      <c r="D89" s="3">
        <f>[1]!Props("P","T",B89,"Q",1,"N2O")</f>
        <v>2318.3745016922885</v>
      </c>
      <c r="F89" s="3"/>
      <c r="G89" s="3"/>
    </row>
    <row r="90" spans="1:7" x14ac:dyDescent="0.25">
      <c r="A90">
        <f t="shared" si="3"/>
        <v>-10</v>
      </c>
      <c r="B90">
        <f t="shared" si="2"/>
        <v>263</v>
      </c>
      <c r="C90" s="3">
        <f>[1]!Props("P","T",B90,"Q",0,"N2O")</f>
        <v>2383.487732547118</v>
      </c>
      <c r="D90" s="3">
        <f>[1]!Props("P","T",B90,"Q",1,"N2O")</f>
        <v>2383.487732547118</v>
      </c>
      <c r="F90" s="3"/>
      <c r="G90" s="3"/>
    </row>
    <row r="91" spans="1:7" x14ac:dyDescent="0.25">
      <c r="A91">
        <f t="shared" si="3"/>
        <v>-9</v>
      </c>
      <c r="B91">
        <f t="shared" si="2"/>
        <v>264</v>
      </c>
      <c r="C91" s="3">
        <f>[1]!Props("P","T",B91,"Q",0,"N2O")</f>
        <v>2449.9215337597188</v>
      </c>
      <c r="D91" s="3">
        <f>[1]!Props("P","T",B91,"Q",1,"N2O")</f>
        <v>2449.9215337597188</v>
      </c>
      <c r="F91" s="3"/>
      <c r="G91" s="3"/>
    </row>
    <row r="92" spans="1:7" x14ac:dyDescent="0.25">
      <c r="A92">
        <f t="shared" si="3"/>
        <v>-8</v>
      </c>
      <c r="B92">
        <f t="shared" si="2"/>
        <v>265</v>
      </c>
      <c r="C92" s="3">
        <f>[1]!Props("P","T",B92,"Q",0,"N2O")</f>
        <v>2517.6926938387764</v>
      </c>
      <c r="D92" s="3">
        <f>[1]!Props("P","T",B92,"Q",1,"N2O")</f>
        <v>2517.6926938387764</v>
      </c>
      <c r="F92" s="3"/>
      <c r="G92" s="3"/>
    </row>
    <row r="93" spans="1:7" x14ac:dyDescent="0.25">
      <c r="A93">
        <f t="shared" si="3"/>
        <v>-7</v>
      </c>
      <c r="B93">
        <f t="shared" si="2"/>
        <v>266</v>
      </c>
      <c r="C93" s="3">
        <f>[1]!Props("P","T",B93,"Q",0,"N2O")</f>
        <v>2586.8181845308613</v>
      </c>
      <c r="D93" s="3">
        <f>[1]!Props("P","T",B93,"Q",1,"N2O")</f>
        <v>2586.8181845308613</v>
      </c>
      <c r="F93" s="3"/>
      <c r="G93" s="3"/>
    </row>
    <row r="94" spans="1:7" x14ac:dyDescent="0.25">
      <c r="A94">
        <f t="shared" si="3"/>
        <v>-6</v>
      </c>
      <c r="B94">
        <f t="shared" si="2"/>
        <v>267</v>
      </c>
      <c r="C94" s="3">
        <f>[1]!Props("P","T",B94,"Q",0,"N2O")</f>
        <v>2657.3151725239545</v>
      </c>
      <c r="D94" s="3">
        <f>[1]!Props("P","T",B94,"Q",1,"N2O")</f>
        <v>2657.3151725239545</v>
      </c>
      <c r="F94" s="3"/>
      <c r="G94" s="3"/>
    </row>
    <row r="95" spans="1:7" x14ac:dyDescent="0.25">
      <c r="A95">
        <f t="shared" si="3"/>
        <v>-5</v>
      </c>
      <c r="B95">
        <f t="shared" si="2"/>
        <v>268</v>
      </c>
      <c r="C95" s="3">
        <f>[1]!Props("P","T",B95,"Q",0,"N2O")</f>
        <v>2729.2010321519333</v>
      </c>
      <c r="D95" s="3">
        <f>[1]!Props("P","T",B95,"Q",1,"N2O")</f>
        <v>2729.2010321519333</v>
      </c>
      <c r="F95" s="3"/>
      <c r="G95" s="3"/>
    </row>
    <row r="96" spans="1:7" x14ac:dyDescent="0.25">
      <c r="A96">
        <f t="shared" si="3"/>
        <v>-4</v>
      </c>
      <c r="B96">
        <f t="shared" si="2"/>
        <v>269</v>
      </c>
      <c r="C96" s="3">
        <f>[1]!Props("P","T",B96,"Q",0,"N2O")</f>
        <v>2802.4933591991321</v>
      </c>
      <c r="D96" s="3">
        <f>[1]!Props("P","T",B96,"Q",1,"N2O")</f>
        <v>2802.4933591991321</v>
      </c>
      <c r="F96" s="3"/>
      <c r="G96" s="3"/>
    </row>
    <row r="97" spans="1:7" x14ac:dyDescent="0.25">
      <c r="A97">
        <f t="shared" si="3"/>
        <v>-3</v>
      </c>
      <c r="B97">
        <f t="shared" si="2"/>
        <v>270</v>
      </c>
      <c r="C97" s="3">
        <f>[1]!Props("P","T",B97,"Q",0,"N2O")</f>
        <v>2877.2099859167588</v>
      </c>
      <c r="D97" s="3">
        <f>[1]!Props("P","T",B97,"Q",1,"N2O")</f>
        <v>2877.2099859167588</v>
      </c>
      <c r="F97" s="3"/>
      <c r="G97" s="3"/>
    </row>
    <row r="98" spans="1:7" x14ac:dyDescent="0.25">
      <c r="A98">
        <f t="shared" si="3"/>
        <v>-2</v>
      </c>
      <c r="B98">
        <f t="shared" si="2"/>
        <v>271</v>
      </c>
      <c r="C98" s="3">
        <f>[1]!Props("P","T",B98,"Q",0,"N2O")</f>
        <v>2953.36899737761</v>
      </c>
      <c r="D98" s="3">
        <f>[1]!Props("P","T",B98,"Q",1,"N2O")</f>
        <v>2953.36899737761</v>
      </c>
      <c r="F98" s="3"/>
      <c r="G98" s="3"/>
    </row>
    <row r="99" spans="1:7" x14ac:dyDescent="0.25">
      <c r="A99">
        <f t="shared" si="3"/>
        <v>-1</v>
      </c>
      <c r="B99">
        <f t="shared" si="2"/>
        <v>272</v>
      </c>
      <c r="C99" s="3">
        <f>[1]!Props("P","T",B99,"Q",0,"N2O")</f>
        <v>3030.9887493126603</v>
      </c>
      <c r="D99" s="3">
        <f>[1]!Props("P","T",B99,"Q",1,"N2O")</f>
        <v>3030.9887493126603</v>
      </c>
      <c r="F99" s="3"/>
      <c r="G99" s="3"/>
    </row>
    <row r="100" spans="1:7" x14ac:dyDescent="0.25">
      <c r="A100">
        <f t="shared" si="3"/>
        <v>0</v>
      </c>
      <c r="B100">
        <f t="shared" si="2"/>
        <v>273</v>
      </c>
      <c r="C100" s="3">
        <f>[1]!Props("P","T",B100,"Q",0,"N2O")</f>
        <v>3110.087887592927</v>
      </c>
      <c r="D100" s="3">
        <f>[1]!Props("P","T",B100,"Q",1,"N2O")</f>
        <v>3110.087887592927</v>
      </c>
      <c r="F100" s="3"/>
      <c r="G100" s="3"/>
    </row>
    <row r="101" spans="1:7" x14ac:dyDescent="0.25">
      <c r="A101">
        <f t="shared" si="3"/>
        <v>1</v>
      </c>
      <c r="B101">
        <f t="shared" si="2"/>
        <v>274</v>
      </c>
      <c r="C101" s="3">
        <f>[1]!Props("P","T",B101,"Q",0,"N2O")</f>
        <v>3190.685369543402</v>
      </c>
      <c r="D101" s="3">
        <f>[1]!Props("P","T",B101,"Q",1,"N2O")</f>
        <v>3190.685369543402</v>
      </c>
      <c r="F101" s="3"/>
      <c r="G101" s="3"/>
    </row>
    <row r="102" spans="1:7" x14ac:dyDescent="0.25">
      <c r="A102">
        <f t="shared" si="3"/>
        <v>2</v>
      </c>
      <c r="B102">
        <f t="shared" si="2"/>
        <v>275</v>
      </c>
      <c r="C102" s="3">
        <f>[1]!Props("P","T",B102,"Q",0,"N2O")</f>
        <v>3272.8004873029722</v>
      </c>
      <c r="D102" s="3">
        <f>[1]!Props("P","T",B102,"Q",1,"N2O")</f>
        <v>3272.8004873029722</v>
      </c>
      <c r="F102" s="3"/>
      <c r="G102" s="3"/>
    </row>
    <row r="103" spans="1:7" x14ac:dyDescent="0.25">
      <c r="A103">
        <f t="shared" si="3"/>
        <v>3</v>
      </c>
      <c r="B103">
        <f t="shared" si="2"/>
        <v>276</v>
      </c>
      <c r="C103" s="3">
        <f>[1]!Props("P","T",B103,"Q",0,"N2O")</f>
        <v>3356.4528934766772</v>
      </c>
      <c r="D103" s="3">
        <f>[1]!Props("P","T",B103,"Q",1,"N2O")</f>
        <v>3356.4528934766772</v>
      </c>
      <c r="F103" s="3"/>
      <c r="G103" s="3"/>
    </row>
    <row r="104" spans="1:7" x14ac:dyDescent="0.25">
      <c r="A104">
        <f t="shared" si="3"/>
        <v>4</v>
      </c>
      <c r="B104">
        <f t="shared" si="2"/>
        <v>277</v>
      </c>
      <c r="C104" s="3">
        <f>[1]!Props("P","T",B104,"Q",0,"N2O")</f>
        <v>3441.6626293647928</v>
      </c>
      <c r="D104" s="3">
        <f>[1]!Props("P","T",B104,"Q",1,"N2O")</f>
        <v>3441.6626293647928</v>
      </c>
      <c r="F104" s="3"/>
      <c r="G104" s="3"/>
    </row>
    <row r="105" spans="1:7" x14ac:dyDescent="0.25">
      <c r="A105">
        <f t="shared" si="3"/>
        <v>5</v>
      </c>
      <c r="B105">
        <f t="shared" si="2"/>
        <v>278</v>
      </c>
      <c r="C105" s="3">
        <f>[1]!Props("P","T",B105,"Q",0,"N2O")</f>
        <v>3528.4501560987669</v>
      </c>
      <c r="D105" s="3">
        <f>[1]!Props("P","T",B105,"Q",1,"N2O")</f>
        <v>3528.4501560987669</v>
      </c>
      <c r="F105" s="3"/>
      <c r="G105" s="3"/>
    </row>
    <row r="106" spans="1:7" x14ac:dyDescent="0.25">
      <c r="A106">
        <f t="shared" si="3"/>
        <v>6</v>
      </c>
      <c r="B106">
        <f t="shared" si="2"/>
        <v>279</v>
      </c>
      <c r="C106" s="3">
        <f>[1]!Props("P","T",B106,"Q",0,"N2O")</f>
        <v>3616.8363890686114</v>
      </c>
      <c r="D106" s="3">
        <f>[1]!Props("P","T",B106,"Q",1,"N2O")</f>
        <v>3616.8363890686114</v>
      </c>
      <c r="F106" s="3"/>
      <c r="G106" s="3"/>
    </row>
    <row r="107" spans="1:7" x14ac:dyDescent="0.25">
      <c r="A107">
        <f t="shared" si="3"/>
        <v>7</v>
      </c>
      <c r="B107">
        <f t="shared" si="2"/>
        <v>280</v>
      </c>
      <c r="C107" s="3">
        <f>[1]!Props("P","T",B107,"Q",0,"N2O")</f>
        <v>3706.8427360919914</v>
      </c>
      <c r="D107" s="3">
        <f>[1]!Props("P","T",B107,"Q",1,"N2O")</f>
        <v>3706.8427360919914</v>
      </c>
      <c r="F107" s="3"/>
      <c r="G107" s="3"/>
    </row>
    <row r="108" spans="1:7" x14ac:dyDescent="0.25">
      <c r="A108">
        <f t="shared" si="3"/>
        <v>8</v>
      </c>
      <c r="B108">
        <f t="shared" si="2"/>
        <v>281</v>
      </c>
      <c r="C108" s="3">
        <f>[1]!Props("P","T",B108,"Q",0,"N2O")</f>
        <v>3798.4911398549393</v>
      </c>
      <c r="D108" s="3">
        <f>[1]!Props("P","T",B108,"Q",1,"N2O")</f>
        <v>3798.4911398549393</v>
      </c>
      <c r="F108" s="3"/>
      <c r="G108" s="3"/>
    </row>
    <row r="109" spans="1:7" x14ac:dyDescent="0.25">
      <c r="A109">
        <f t="shared" si="3"/>
        <v>9</v>
      </c>
      <c r="B109">
        <f t="shared" si="2"/>
        <v>282</v>
      </c>
      <c r="C109" s="3">
        <f>[1]!Props("P","T",B109,"Q",0,"N2O")</f>
        <v>3891.8041252509383</v>
      </c>
      <c r="D109" s="3">
        <f>[1]!Props("P","T",B109,"Q",1,"N2O")</f>
        <v>3891.8041252509383</v>
      </c>
      <c r="F109" s="3"/>
      <c r="G109" s="3"/>
    </row>
    <row r="110" spans="1:7" x14ac:dyDescent="0.25">
      <c r="A110">
        <f t="shared" si="3"/>
        <v>10</v>
      </c>
      <c r="B110">
        <f t="shared" si="2"/>
        <v>283</v>
      </c>
      <c r="C110" s="3">
        <f>[1]!Props("P","T",B110,"Q",0,"N2O")</f>
        <v>3986.8048523642656</v>
      </c>
      <c r="D110" s="3">
        <f>[1]!Props("P","T",B110,"Q",1,"N2O")</f>
        <v>3986.8048523642656</v>
      </c>
      <c r="F110" s="3"/>
      <c r="G110" s="3"/>
    </row>
    <row r="111" spans="1:7" x14ac:dyDescent="0.25">
      <c r="A111">
        <f>A110+($N$6-$M$6)/126</f>
        <v>11</v>
      </c>
      <c r="B111">
        <f t="shared" si="2"/>
        <v>284</v>
      </c>
      <c r="C111" s="3">
        <f>[1]!Props("P","T",B111,"Q",0,"N2O")</f>
        <v>4083.5171759906643</v>
      </c>
      <c r="D111" s="3">
        <f>[1]!Props("P","T",B111,"Q",1,"N2O")</f>
        <v>4083.5171759906643</v>
      </c>
      <c r="F111" s="3"/>
      <c r="G111" s="3"/>
    </row>
    <row r="112" spans="1:7" x14ac:dyDescent="0.25">
      <c r="A112">
        <f t="shared" ref="A112:A120" si="4">A111+($N$6-$M$6)/126</f>
        <v>12</v>
      </c>
      <c r="B112">
        <f t="shared" si="2"/>
        <v>285</v>
      </c>
      <c r="C112" s="3">
        <f>[1]!Props("P","T",B112,"Q",0,"N2O")</f>
        <v>4181.9657127714918</v>
      </c>
      <c r="D112" s="3">
        <f>[1]!Props("P","T",B112,"Q",1,"N2O")</f>
        <v>4181.9657127714918</v>
      </c>
      <c r="F112" s="3"/>
      <c r="G112" s="3"/>
    </row>
    <row r="113" spans="1:7" x14ac:dyDescent="0.25">
      <c r="A113">
        <f t="shared" si="4"/>
        <v>13</v>
      </c>
      <c r="B113">
        <f t="shared" si="2"/>
        <v>286</v>
      </c>
      <c r="C113" s="3">
        <f>[1]!Props("P","T",B113,"Q",0,"N2O")</f>
        <v>4282.1759172477841</v>
      </c>
      <c r="D113" s="3">
        <f>[1]!Props("P","T",B113,"Q",1,"N2O")</f>
        <v>4282.1759172477841</v>
      </c>
      <c r="F113" s="3"/>
      <c r="G113" s="3"/>
    </row>
    <row r="114" spans="1:7" x14ac:dyDescent="0.25">
      <c r="A114">
        <f t="shared" si="4"/>
        <v>14</v>
      </c>
      <c r="B114">
        <f t="shared" si="2"/>
        <v>287</v>
      </c>
      <c r="C114" s="3">
        <f>[1]!Props("P","T",B114,"Q",0,"N2O")</f>
        <v>4384.1741684315712</v>
      </c>
      <c r="D114" s="3">
        <f>[1]!Props("P","T",B114,"Q",1,"N2O")</f>
        <v>4384.1741684315712</v>
      </c>
      <c r="F114" s="3"/>
      <c r="G114" s="3"/>
    </row>
    <row r="115" spans="1:7" x14ac:dyDescent="0.25">
      <c r="A115">
        <f t="shared" si="4"/>
        <v>15</v>
      </c>
      <c r="B115">
        <f t="shared" si="2"/>
        <v>288</v>
      </c>
      <c r="C115" s="3">
        <f>[1]!Props("P","T",B115,"Q",0,"N2O")</f>
        <v>4487.9878688650706</v>
      </c>
      <c r="D115" s="3">
        <f>[1]!Props("P","T",B115,"Q",1,"N2O")</f>
        <v>4487.9878688650706</v>
      </c>
      <c r="F115" s="3"/>
      <c r="G115" s="3"/>
    </row>
    <row r="116" spans="1:7" x14ac:dyDescent="0.25">
      <c r="A116">
        <f t="shared" si="4"/>
        <v>16</v>
      </c>
      <c r="B116">
        <f t="shared" si="2"/>
        <v>289</v>
      </c>
      <c r="C116" s="3">
        <f>[1]!Props("P","T",B116,"Q",0,"N2O")</f>
        <v>4593.6455586189995</v>
      </c>
      <c r="D116" s="3">
        <f>[1]!Props("P","T",B116,"Q",1,"N2O")</f>
        <v>4593.6455586189995</v>
      </c>
      <c r="F116" s="3"/>
      <c r="G116" s="3"/>
    </row>
    <row r="117" spans="1:7" x14ac:dyDescent="0.25">
      <c r="A117">
        <f t="shared" si="4"/>
        <v>17</v>
      </c>
      <c r="B117">
        <f t="shared" si="2"/>
        <v>290</v>
      </c>
      <c r="C117" s="3">
        <f>[1]!Props("P","T",B117,"Q",0,"N2O")</f>
        <v>4701.1770473102624</v>
      </c>
      <c r="D117" s="3">
        <f>[1]!Props("P","T",B117,"Q",1,"N2O")</f>
        <v>4701.1770473102624</v>
      </c>
      <c r="F117" s="3"/>
      <c r="G117" s="3"/>
    </row>
    <row r="118" spans="1:7" x14ac:dyDescent="0.25">
      <c r="A118">
        <f t="shared" si="4"/>
        <v>18</v>
      </c>
      <c r="B118">
        <f t="shared" si="2"/>
        <v>291</v>
      </c>
      <c r="C118" s="3">
        <f>[1]!Props("P","T",B118,"Q",0,"N2O")</f>
        <v>4810.6135680501366</v>
      </c>
      <c r="D118" s="3">
        <f>[1]!Props("P","T",B118,"Q",1,"N2O")</f>
        <v>4810.6135680501366</v>
      </c>
      <c r="F118" s="3"/>
      <c r="G118" s="3"/>
    </row>
    <row r="119" spans="1:7" x14ac:dyDescent="0.25">
      <c r="A119">
        <f t="shared" si="4"/>
        <v>19</v>
      </c>
      <c r="B119">
        <f t="shared" si="2"/>
        <v>292</v>
      </c>
      <c r="C119" s="3">
        <f>[1]!Props("P","T",B119,"Q",0,"N2O")</f>
        <v>4921.9879583469819</v>
      </c>
      <c r="D119" s="3">
        <f>[1]!Props("P","T",B119,"Q",1,"N2O")</f>
        <v>4921.9879583469819</v>
      </c>
      <c r="F119" s="3"/>
      <c r="G119" s="3"/>
    </row>
    <row r="120" spans="1:7" x14ac:dyDescent="0.25">
      <c r="A120">
        <f t="shared" si="4"/>
        <v>20</v>
      </c>
      <c r="B120">
        <f t="shared" si="2"/>
        <v>293</v>
      </c>
      <c r="C120" s="3">
        <f>[1]!Props("P","T",B120,"Q",0,"N2O")</f>
        <v>5035.3348745003696</v>
      </c>
      <c r="D120" s="3">
        <f>[1]!Props("P","T",B120,"Q",1,"N2O")</f>
        <v>5035.3348745003696</v>
      </c>
      <c r="F120" s="3"/>
      <c r="G120" s="3"/>
    </row>
    <row r="121" spans="1:7" x14ac:dyDescent="0.25">
      <c r="A121">
        <f>A120+($N$6-$M$6)/126</f>
        <v>21</v>
      </c>
      <c r="B121">
        <f t="shared" si="2"/>
        <v>294</v>
      </c>
      <c r="C121" s="3">
        <f>[1]!Props("P","T",B121,"Q",0,"N2O")</f>
        <v>5150.6910481114737</v>
      </c>
      <c r="D121" s="3">
        <f>[1]!Props("P","T",B121,"Q",1,"N2O")</f>
        <v>5150.6910481114737</v>
      </c>
      <c r="F121" s="3"/>
      <c r="G121" s="3"/>
    </row>
    <row r="122" spans="1:7" x14ac:dyDescent="0.25">
      <c r="A122">
        <f t="shared" ref="A122:A128" si="5">A121+($N$6-$M$6)/126</f>
        <v>22</v>
      </c>
      <c r="B122">
        <f t="shared" si="2"/>
        <v>295</v>
      </c>
      <c r="C122" s="3">
        <f>[1]!Props("P","T",B122,"Q",0,"N2O")</f>
        <v>5268.0955962691341</v>
      </c>
      <c r="D122" s="3">
        <f>[1]!Props("P","T",B122,"Q",1,"N2O")</f>
        <v>5268.0955962691341</v>
      </c>
      <c r="F122" s="3"/>
      <c r="G122" s="3"/>
    </row>
    <row r="123" spans="1:7" x14ac:dyDescent="0.25">
      <c r="A123">
        <f t="shared" si="5"/>
        <v>23</v>
      </c>
      <c r="B123">
        <f t="shared" si="2"/>
        <v>296</v>
      </c>
      <c r="C123" s="3">
        <f>[1]!Props("P","T",B123,"Q",0,"N2O")</f>
        <v>5387.5904011761304</v>
      </c>
      <c r="D123" s="3">
        <f>[1]!Props("P","T",B123,"Q",1,"N2O")</f>
        <v>5387.5904011761304</v>
      </c>
      <c r="F123" s="3"/>
      <c r="G123" s="3"/>
    </row>
    <row r="124" spans="1:7" x14ac:dyDescent="0.25">
      <c r="A124">
        <f t="shared" si="5"/>
        <v>24</v>
      </c>
      <c r="B124">
        <f t="shared" si="2"/>
        <v>297</v>
      </c>
      <c r="C124" s="3">
        <f>[1]!Props("P","T",B124,"Q",0,"N2O")</f>
        <v>5509.220581140451</v>
      </c>
      <c r="D124" s="3">
        <f>[1]!Props("P","T",B124,"Q",1,"N2O")</f>
        <v>5509.220581140451</v>
      </c>
      <c r="F124" s="3"/>
      <c r="G124" s="3"/>
    </row>
    <row r="125" spans="1:7" x14ac:dyDescent="0.25">
      <c r="A125">
        <f t="shared" si="5"/>
        <v>25</v>
      </c>
      <c r="B125">
        <f t="shared" si="2"/>
        <v>298</v>
      </c>
      <c r="C125" s="3">
        <f>[1]!Props("P","T",B125,"Q",0,"N2O")</f>
        <v>5633.0350841071877</v>
      </c>
      <c r="D125" s="3">
        <f>[1]!Props("P","T",B125,"Q",1,"N2O")</f>
        <v>5633.0350841071877</v>
      </c>
      <c r="F125" s="3"/>
      <c r="G125" s="3"/>
    </row>
    <row r="126" spans="1:7" x14ac:dyDescent="0.25">
      <c r="A126">
        <f t="shared" si="5"/>
        <v>26</v>
      </c>
      <c r="B126">
        <f t="shared" si="2"/>
        <v>299</v>
      </c>
      <c r="C126" s="3">
        <f>[1]!Props("P","T",B126,"Q",0,"N2O")</f>
        <v>5759.0874492003322</v>
      </c>
      <c r="D126" s="3">
        <f>[1]!Props("P","T",B126,"Q",1,"N2O")</f>
        <v>5759.0874492003322</v>
      </c>
      <c r="F126" s="3"/>
      <c r="G126" s="3"/>
    </row>
    <row r="127" spans="1:7" x14ac:dyDescent="0.25">
      <c r="A127">
        <f t="shared" si="5"/>
        <v>27</v>
      </c>
      <c r="B127">
        <f t="shared" si="2"/>
        <v>300</v>
      </c>
      <c r="C127" s="3">
        <f>[1]!Props("P","T",B127,"Q",0,"N2O")</f>
        <v>5887.4368045576348</v>
      </c>
      <c r="D127" s="3">
        <f>[1]!Props("P","T",B127,"Q",1,"N2O")</f>
        <v>5887.4368045576348</v>
      </c>
      <c r="F127" s="3"/>
      <c r="G127" s="3"/>
    </row>
    <row r="128" spans="1:7" x14ac:dyDescent="0.25">
      <c r="A128">
        <f t="shared" si="5"/>
        <v>28</v>
      </c>
      <c r="B128">
        <f t="shared" si="2"/>
        <v>301</v>
      </c>
      <c r="C128" s="3">
        <f>[1]!Props("P","T",B128,"Q",0,"N2O")</f>
        <v>6018.1492075707183</v>
      </c>
      <c r="D128" s="3">
        <f>[1]!Props("P","T",B128,"Q",1,"N2O")</f>
        <v>6018.1492075707183</v>
      </c>
      <c r="F128" s="3"/>
      <c r="G128" s="3"/>
    </row>
    <row r="129" spans="1:7" x14ac:dyDescent="0.25">
      <c r="A129">
        <f t="shared" ref="A129:A135" si="6">A128+($N$6-$M$6)/126</f>
        <v>29</v>
      </c>
      <c r="B129">
        <f t="shared" si="2"/>
        <v>302</v>
      </c>
      <c r="C129" s="3">
        <f>[1]!Props("P","T",B129,"Q",0,"N2O")</f>
        <v>6151.2994992451167</v>
      </c>
      <c r="D129" s="3">
        <f>[1]!Props("P","T",B129,"Q",1,"N2O")</f>
        <v>6151.2994992451167</v>
      </c>
      <c r="F129" s="3"/>
      <c r="G129" s="3"/>
    </row>
    <row r="130" spans="1:7" x14ac:dyDescent="0.25">
      <c r="A130">
        <f t="shared" si="6"/>
        <v>30</v>
      </c>
      <c r="B130">
        <f t="shared" si="2"/>
        <v>303</v>
      </c>
      <c r="C130" s="3">
        <f>[1]!Props("P","T",B130,"Q",0,"N2O")</f>
        <v>6286.973964471561</v>
      </c>
      <c r="D130" s="3">
        <f>[1]!Props("P","T",B130,"Q",1,"N2O")</f>
        <v>6286.973964471561</v>
      </c>
      <c r="F130" s="3"/>
      <c r="G130" s="3"/>
    </row>
    <row r="131" spans="1:7" x14ac:dyDescent="0.25">
      <c r="A131">
        <f t="shared" si="6"/>
        <v>31</v>
      </c>
      <c r="B131">
        <f t="shared" si="2"/>
        <v>304</v>
      </c>
      <c r="C131" s="3">
        <f>[1]!Props("P","T",B131,"Q",0,"N2O")</f>
        <v>6425.2743248327897</v>
      </c>
      <c r="D131" s="3">
        <f>[1]!Props("P","T",B131,"Q",1,"N2O")</f>
        <v>6425.2743248327897</v>
      </c>
      <c r="F131" s="3"/>
      <c r="G131" s="3"/>
    </row>
    <row r="132" spans="1:7" x14ac:dyDescent="0.25">
      <c r="A132">
        <f t="shared" si="6"/>
        <v>32</v>
      </c>
      <c r="B132">
        <f t="shared" si="2"/>
        <v>305</v>
      </c>
      <c r="C132" s="3">
        <f>[1]!Props("P","T",B132,"Q",0,"N2O")</f>
        <v>6566.3240898529602</v>
      </c>
      <c r="D132" s="3">
        <f>[1]!Props("P","T",B132,"Q",1,"N2O")</f>
        <v>6566.3240898529602</v>
      </c>
      <c r="F132" s="3"/>
      <c r="G132" s="3"/>
    </row>
    <row r="133" spans="1:7" x14ac:dyDescent="0.25">
      <c r="A133">
        <f t="shared" si="6"/>
        <v>33</v>
      </c>
      <c r="B133">
        <f t="shared" si="2"/>
        <v>306</v>
      </c>
      <c r="C133" s="3">
        <f>[1]!Props("P","T",B133,"Q",0,"N2O")</f>
        <v>6710.2794768950462</v>
      </c>
      <c r="D133" s="3">
        <f>[1]!Props("P","T",B133,"Q",1,"N2O")</f>
        <v>6710.2794768950462</v>
      </c>
      <c r="F133" s="3"/>
      <c r="G133" s="3"/>
    </row>
    <row r="134" spans="1:7" x14ac:dyDescent="0.25">
      <c r="A134">
        <f t="shared" si="6"/>
        <v>34</v>
      </c>
      <c r="B134">
        <f t="shared" si="2"/>
        <v>307</v>
      </c>
      <c r="C134" s="3">
        <f>[1]!Props("P","T",B134,"Q",0,"N2O")</f>
        <v>6857.3503780027449</v>
      </c>
      <c r="D134" s="3">
        <f>[1]!Props("P","T",B134,"Q",1,"N2O")</f>
        <v>6857.3503780027449</v>
      </c>
      <c r="F134" s="3"/>
      <c r="G134" s="3"/>
    </row>
    <row r="135" spans="1:7" x14ac:dyDescent="0.25">
      <c r="A135">
        <f t="shared" si="6"/>
        <v>35</v>
      </c>
      <c r="B135">
        <f t="shared" si="2"/>
        <v>308</v>
      </c>
      <c r="C135" s="3">
        <f>[1]!Props("P","T",B135,"Q",0,"N2O")</f>
        <v>7007.8481884194916</v>
      </c>
      <c r="D135" s="3">
        <f>[1]!Props("P","T",B135,"Q",1,"N2O")</f>
        <v>7007.8481884194916</v>
      </c>
      <c r="F135" s="3"/>
      <c r="G135" s="3"/>
    </row>
    <row r="136" spans="1:7" x14ac:dyDescent="0.25">
      <c r="D136" s="3"/>
    </row>
    <row r="137" spans="1:7" x14ac:dyDescent="0.25">
      <c r="D137" s="3"/>
    </row>
    <row r="138" spans="1:7" x14ac:dyDescent="0.25">
      <c r="D138" s="3"/>
    </row>
    <row r="139" spans="1:7" x14ac:dyDescent="0.25">
      <c r="D139" s="3"/>
    </row>
    <row r="140" spans="1:7" x14ac:dyDescent="0.25">
      <c r="D140" s="3"/>
    </row>
    <row r="141" spans="1:7" x14ac:dyDescent="0.25">
      <c r="D141" s="3"/>
    </row>
    <row r="142" spans="1:7" x14ac:dyDescent="0.25">
      <c r="D142" s="3"/>
    </row>
    <row r="143" spans="1:7" x14ac:dyDescent="0.25">
      <c r="D143" s="3"/>
    </row>
    <row r="144" spans="1:7" x14ac:dyDescent="0.25">
      <c r="D144" s="3"/>
    </row>
    <row r="145" spans="4:4" x14ac:dyDescent="0.25">
      <c r="D145" s="3"/>
    </row>
    <row r="146" spans="4:4" x14ac:dyDescent="0.25">
      <c r="D146" s="3"/>
    </row>
    <row r="147" spans="4:4" x14ac:dyDescent="0.25">
      <c r="D147" s="3"/>
    </row>
    <row r="148" spans="4:4" x14ac:dyDescent="0.25">
      <c r="D148" s="3"/>
    </row>
    <row r="149" spans="4:4" x14ac:dyDescent="0.25">
      <c r="D149" s="3"/>
    </row>
    <row r="150" spans="4:4" x14ac:dyDescent="0.25">
      <c r="D150" s="3"/>
    </row>
    <row r="151" spans="4:4" x14ac:dyDescent="0.25">
      <c r="D151" s="3"/>
    </row>
    <row r="152" spans="4:4" x14ac:dyDescent="0.25">
      <c r="D152" s="3"/>
    </row>
    <row r="153" spans="4:4" x14ac:dyDescent="0.25">
      <c r="D153" s="3"/>
    </row>
    <row r="154" spans="4:4" x14ac:dyDescent="0.25">
      <c r="D154" s="3"/>
    </row>
    <row r="155" spans="4:4" x14ac:dyDescent="0.25">
      <c r="D155" s="3"/>
    </row>
    <row r="156" spans="4:4" x14ac:dyDescent="0.25">
      <c r="D156" s="3"/>
    </row>
    <row r="157" spans="4:4" x14ac:dyDescent="0.25">
      <c r="D157" s="3"/>
    </row>
    <row r="158" spans="4:4" x14ac:dyDescent="0.25">
      <c r="D158" s="3"/>
    </row>
    <row r="159" spans="4:4" x14ac:dyDescent="0.25">
      <c r="D159" s="3"/>
    </row>
    <row r="160" spans="4:4" x14ac:dyDescent="0.25">
      <c r="D160" s="3"/>
    </row>
    <row r="161" spans="4:4" x14ac:dyDescent="0.25">
      <c r="D161" s="3"/>
    </row>
    <row r="162" spans="4:4" x14ac:dyDescent="0.25">
      <c r="D162" s="3"/>
    </row>
    <row r="163" spans="4:4" x14ac:dyDescent="0.25">
      <c r="D163" s="3"/>
    </row>
    <row r="164" spans="4:4" x14ac:dyDescent="0.25">
      <c r="D164" s="3"/>
    </row>
    <row r="165" spans="4:4" x14ac:dyDescent="0.25">
      <c r="D165" s="3"/>
    </row>
    <row r="166" spans="4:4" x14ac:dyDescent="0.25">
      <c r="D166" s="3"/>
    </row>
    <row r="167" spans="4:4" x14ac:dyDescent="0.25">
      <c r="D167" s="3"/>
    </row>
    <row r="168" spans="4:4" x14ac:dyDescent="0.25">
      <c r="D168" s="3"/>
    </row>
    <row r="169" spans="4:4" x14ac:dyDescent="0.25">
      <c r="D169" s="3"/>
    </row>
    <row r="170" spans="4:4" x14ac:dyDescent="0.25">
      <c r="D170" s="3"/>
    </row>
    <row r="171" spans="4:4" x14ac:dyDescent="0.25">
      <c r="D171" s="3"/>
    </row>
    <row r="172" spans="4:4" x14ac:dyDescent="0.25">
      <c r="D172" s="3"/>
    </row>
    <row r="173" spans="4:4" x14ac:dyDescent="0.25">
      <c r="D173" s="3"/>
    </row>
    <row r="174" spans="4:4" x14ac:dyDescent="0.25">
      <c r="D174" s="3"/>
    </row>
    <row r="175" spans="4:4" x14ac:dyDescent="0.25">
      <c r="D175" s="3"/>
    </row>
    <row r="176" spans="4:4" x14ac:dyDescent="0.25">
      <c r="D176" s="3"/>
    </row>
    <row r="177" spans="4:4" x14ac:dyDescent="0.25">
      <c r="D177" s="3"/>
    </row>
    <row r="178" spans="4:4" x14ac:dyDescent="0.25">
      <c r="D178" s="3"/>
    </row>
    <row r="179" spans="4:4" x14ac:dyDescent="0.25">
      <c r="D179" s="3"/>
    </row>
    <row r="180" spans="4:4" x14ac:dyDescent="0.25">
      <c r="D180" s="3"/>
    </row>
  </sheetData>
  <mergeCells count="4">
    <mergeCell ref="M4:N4"/>
    <mergeCell ref="O4:P4"/>
    <mergeCell ref="B6:G6"/>
    <mergeCell ref="A8:B8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X2031"/>
  <sheetViews>
    <sheetView workbookViewId="0">
      <selection activeCell="O29" sqref="O29"/>
    </sheetView>
  </sheetViews>
  <sheetFormatPr defaultRowHeight="15" x14ac:dyDescent="0.25"/>
  <cols>
    <col min="1" max="1" width="12" style="3" customWidth="1"/>
    <col min="2" max="3" width="9.140625" style="3"/>
    <col min="4" max="4" width="10.5703125" style="3" customWidth="1"/>
    <col min="5" max="6" width="9.140625" style="3"/>
    <col min="7" max="7" width="10.85546875" style="3" customWidth="1"/>
    <col min="8" max="15" width="9.140625" style="3"/>
    <col min="16" max="16" width="15.7109375" style="3" customWidth="1"/>
    <col min="17" max="17" width="12.140625" style="3" customWidth="1"/>
    <col min="18" max="16384" width="9.140625" style="3"/>
  </cols>
  <sheetData>
    <row r="1" spans="1:18" x14ac:dyDescent="0.25">
      <c r="A1" s="25" t="s">
        <v>71</v>
      </c>
      <c r="I1" s="3" t="s">
        <v>141</v>
      </c>
      <c r="J1" s="27">
        <v>0.01</v>
      </c>
      <c r="K1" s="3" t="s">
        <v>139</v>
      </c>
    </row>
    <row r="2" spans="1:18" x14ac:dyDescent="0.25">
      <c r="A2" s="26" t="s">
        <v>72</v>
      </c>
      <c r="B2" s="3">
        <v>550</v>
      </c>
      <c r="C2" s="3" t="s">
        <v>73</v>
      </c>
      <c r="D2" s="3">
        <f>B2/12^3</f>
        <v>0.31828703703703703</v>
      </c>
      <c r="E2" s="3" t="s">
        <v>74</v>
      </c>
      <c r="F2" s="3">
        <f>B2/61023.7</f>
        <v>9.0128917125641347E-3</v>
      </c>
      <c r="G2" s="3" t="s">
        <v>162</v>
      </c>
      <c r="I2" s="3" t="s">
        <v>145</v>
      </c>
      <c r="J2" s="27">
        <v>12</v>
      </c>
      <c r="K2" s="3" t="s">
        <v>139</v>
      </c>
    </row>
    <row r="3" spans="1:18" x14ac:dyDescent="0.25">
      <c r="A3" s="26" t="s">
        <v>75</v>
      </c>
      <c r="B3" s="3">
        <v>4000</v>
      </c>
      <c r="C3" s="3" t="s">
        <v>2</v>
      </c>
      <c r="I3" s="3" t="s">
        <v>146</v>
      </c>
      <c r="J3" s="3">
        <f>J2/J1</f>
        <v>1200</v>
      </c>
      <c r="N3" s="3">
        <v>200</v>
      </c>
    </row>
    <row r="4" spans="1:18" x14ac:dyDescent="0.25">
      <c r="A4" s="26" t="s">
        <v>80</v>
      </c>
      <c r="B4" s="3">
        <v>10</v>
      </c>
      <c r="C4" s="3" t="s">
        <v>79</v>
      </c>
    </row>
    <row r="6" spans="1:18" x14ac:dyDescent="0.25">
      <c r="A6" s="25" t="s">
        <v>99</v>
      </c>
      <c r="H6" s="25" t="s">
        <v>100</v>
      </c>
    </row>
    <row r="7" spans="1:18" x14ac:dyDescent="0.25">
      <c r="A7" s="26" t="s">
        <v>76</v>
      </c>
      <c r="B7" s="3">
        <v>745</v>
      </c>
      <c r="C7" s="3" t="s">
        <v>77</v>
      </c>
      <c r="H7" s="26" t="s">
        <v>78</v>
      </c>
      <c r="I7" s="3">
        <v>96</v>
      </c>
      <c r="J7" s="3" t="s">
        <v>103</v>
      </c>
    </row>
    <row r="8" spans="1:18" x14ac:dyDescent="0.25">
      <c r="A8" s="26" t="s">
        <v>90</v>
      </c>
      <c r="B8" s="3">
        <v>0.995</v>
      </c>
      <c r="H8" s="26" t="s">
        <v>102</v>
      </c>
      <c r="I8" s="3">
        <f>K8/16.0184634</f>
        <v>62.42796047466075</v>
      </c>
      <c r="J8" s="3" t="s">
        <v>104</v>
      </c>
      <c r="K8" s="3">
        <v>1000</v>
      </c>
      <c r="L8" s="3" t="s">
        <v>101</v>
      </c>
    </row>
    <row r="9" spans="1:18" x14ac:dyDescent="0.25">
      <c r="A9" s="26" t="s">
        <v>78</v>
      </c>
      <c r="B9" s="3">
        <v>64</v>
      </c>
      <c r="C9" s="3" t="s">
        <v>79</v>
      </c>
      <c r="H9" s="26" t="s">
        <v>72</v>
      </c>
      <c r="I9" s="3">
        <f>I7/I8</f>
        <v>1.5377724864000002</v>
      </c>
      <c r="J9" s="3" t="s">
        <v>74</v>
      </c>
      <c r="K9" s="26"/>
    </row>
    <row r="10" spans="1:18" x14ac:dyDescent="0.25">
      <c r="A10" s="26" t="s">
        <v>72</v>
      </c>
      <c r="B10" s="3">
        <v>1.55</v>
      </c>
      <c r="C10" s="3" t="s">
        <v>74</v>
      </c>
      <c r="D10" s="26" t="s">
        <v>88</v>
      </c>
      <c r="E10" s="3">
        <f>B10/B9</f>
        <v>2.4218750000000001E-2</v>
      </c>
      <c r="F10" s="3" t="s">
        <v>89</v>
      </c>
      <c r="G10" s="3" t="s">
        <v>105</v>
      </c>
    </row>
    <row r="12" spans="1:18" x14ac:dyDescent="0.25">
      <c r="A12" s="25" t="s">
        <v>82</v>
      </c>
    </row>
    <row r="13" spans="1:18" ht="18" x14ac:dyDescent="0.25">
      <c r="A13" s="26" t="s">
        <v>84</v>
      </c>
      <c r="B13" s="33">
        <f>Dynamics!B4</f>
        <v>70</v>
      </c>
      <c r="C13" s="20" t="s">
        <v>63</v>
      </c>
      <c r="D13" s="3">
        <f>(B13-32)*5/9</f>
        <v>21.111111111111111</v>
      </c>
      <c r="E13" s="20" t="s">
        <v>62</v>
      </c>
      <c r="F13" s="26" t="s">
        <v>156</v>
      </c>
      <c r="G13" s="33">
        <f>Dynamics!B5</f>
        <v>1500</v>
      </c>
      <c r="H13" s="3" t="s">
        <v>2</v>
      </c>
      <c r="I13" s="26" t="s">
        <v>157</v>
      </c>
      <c r="J13" s="33">
        <f>Filling!B23</f>
        <v>0.29182524578064623</v>
      </c>
      <c r="K13" s="3" t="s">
        <v>2</v>
      </c>
      <c r="L13" s="26" t="s">
        <v>158</v>
      </c>
      <c r="M13" s="33">
        <f>G13-J13</f>
        <v>1499.7081747542193</v>
      </c>
      <c r="N13" s="3" t="s">
        <v>2</v>
      </c>
    </row>
    <row r="14" spans="1:18" ht="18" x14ac:dyDescent="0.25">
      <c r="A14" s="11" t="s">
        <v>67</v>
      </c>
      <c r="B14" s="3">
        <f>(D13+273)/'NOx Info (Obsolete)'!B6</f>
        <v>0.95006334952066118</v>
      </c>
      <c r="F14" s="26" t="s">
        <v>156</v>
      </c>
      <c r="G14" s="33">
        <f>G13*6.89475729</f>
        <v>10342.135935</v>
      </c>
      <c r="H14" s="3" t="s">
        <v>59</v>
      </c>
      <c r="I14" s="26" t="s">
        <v>157</v>
      </c>
      <c r="J14" s="33">
        <f>J13*6.89475729</f>
        <v>2.0120642407521525</v>
      </c>
      <c r="K14" s="3" t="s">
        <v>59</v>
      </c>
      <c r="L14" s="26" t="s">
        <v>158</v>
      </c>
      <c r="M14" s="33">
        <f>M13*6.89475729</f>
        <v>10340.123870759247</v>
      </c>
      <c r="N14" s="3" t="s">
        <v>59</v>
      </c>
    </row>
    <row r="15" spans="1:18" ht="18" x14ac:dyDescent="0.25">
      <c r="A15" s="11" t="s">
        <v>87</v>
      </c>
      <c r="B15" s="3">
        <f>D15/6.89475729</f>
        <v>750.04830807571648</v>
      </c>
      <c r="C15" s="20" t="s">
        <v>2</v>
      </c>
      <c r="D15" s="3">
        <f>EXP(('NOx Info (Obsolete)'!$H$12*(1-B14)+'NOx Info (Obsolete)'!$I$12*IMREAL(IMPOWER(1-B14,1.5))+'NOx Info (Obsolete)'!$J$12*IMREAL(IMPOWER(1-B14,2.5))+'NOx Info (Obsolete)'!$K$12*IMREAL(IMPOWER(1-B14,5)))/B14)*'NOx Info (Obsolete)'!$B$7</f>
        <v>5171.4010399572126</v>
      </c>
      <c r="E15" s="20" t="s">
        <v>59</v>
      </c>
    </row>
    <row r="16" spans="1:18" x14ac:dyDescent="0.25">
      <c r="A16" s="12" t="s">
        <v>54</v>
      </c>
      <c r="B16" s="3">
        <f>D16/16.0184634</f>
        <v>48.631684923464007</v>
      </c>
      <c r="C16" s="20" t="s">
        <v>4</v>
      </c>
      <c r="D16" s="3">
        <f>EXP('NOx Info (Obsolete)'!$H$13*IMREAL(IMPOWER(1-B14,1/3))+'NOx Info (Obsolete)'!$I$13*IMREAL(IMPOWER(1-B14,2/3))+'NOx Info (Obsolete)'!$J$13*IMREAL(IMPOWER(1-B14,1))+'NOx Info (Obsolete)'!$K$13*IMREAL(IMPOWER(1-B14,4/3)))*'NOx Info (Obsolete)'!$B$8</f>
        <v>779.00486502684009</v>
      </c>
      <c r="E16" s="20" t="s">
        <v>60</v>
      </c>
      <c r="F16" s="12" t="s">
        <v>91</v>
      </c>
      <c r="G16" s="3">
        <f>1/B16</f>
        <v>2.0562725753257134E-2</v>
      </c>
      <c r="H16" s="20" t="s">
        <v>89</v>
      </c>
      <c r="K16" s="25" t="s">
        <v>147</v>
      </c>
      <c r="L16" s="25"/>
      <c r="M16" s="25"/>
      <c r="N16" s="25"/>
      <c r="O16" s="25"/>
      <c r="P16" s="25"/>
      <c r="Q16" s="25"/>
      <c r="R16" s="25"/>
    </row>
    <row r="17" spans="1:24" x14ac:dyDescent="0.25">
      <c r="A17" s="12" t="s">
        <v>55</v>
      </c>
      <c r="B17" s="3">
        <f>D17/16.0184634</f>
        <v>10.159675124424114</v>
      </c>
      <c r="C17" s="21" t="s">
        <v>4</v>
      </c>
      <c r="D17" s="3">
        <f>EXP('NOx Info (Obsolete)'!$H$14*IMREAL(IMPOWER(1/B14-1,1/3))+'NOx Info (Obsolete)'!$I$14*IMREAL(IMPOWER(1/B14-1,2/3))+'NOx Info (Obsolete)'!$J$14*IMREAL(IMPOWER(1/B14-1,1))+'NOx Info (Obsolete)'!$K$14*IMREAL(IMPOWER(1/B14-1,4/3)))*'NOx Info (Obsolete)'!$B$8</f>
        <v>162.74238413647814</v>
      </c>
      <c r="E17" s="20" t="s">
        <v>60</v>
      </c>
      <c r="F17" s="12" t="s">
        <v>92</v>
      </c>
      <c r="G17" s="3">
        <f>1/B17</f>
        <v>9.8428344189468706E-2</v>
      </c>
      <c r="H17" s="20" t="s">
        <v>89</v>
      </c>
      <c r="K17" s="22" t="s">
        <v>138</v>
      </c>
      <c r="L17" s="30" t="s">
        <v>78</v>
      </c>
      <c r="M17" s="30" t="s">
        <v>78</v>
      </c>
      <c r="N17" s="30" t="s">
        <v>76</v>
      </c>
      <c r="O17" s="9" t="s">
        <v>3</v>
      </c>
      <c r="P17" s="30" t="s">
        <v>72</v>
      </c>
      <c r="Q17" s="30" t="s">
        <v>6</v>
      </c>
      <c r="R17" s="30" t="s">
        <v>133</v>
      </c>
    </row>
    <row r="18" spans="1:24" x14ac:dyDescent="0.25">
      <c r="A18" s="12"/>
      <c r="C18" s="20"/>
      <c r="E18" s="20"/>
      <c r="K18" s="21" t="s">
        <v>139</v>
      </c>
      <c r="L18" s="29" t="s">
        <v>159</v>
      </c>
      <c r="M18" s="29" t="s">
        <v>164</v>
      </c>
      <c r="N18" s="29" t="s">
        <v>59</v>
      </c>
      <c r="O18" s="29" t="s">
        <v>60</v>
      </c>
      <c r="P18" s="29" t="s">
        <v>160</v>
      </c>
      <c r="Q18" s="29" t="s">
        <v>161</v>
      </c>
      <c r="R18" s="29" t="s">
        <v>142</v>
      </c>
    </row>
    <row r="19" spans="1:24" x14ac:dyDescent="0.25">
      <c r="A19" s="26" t="s">
        <v>72</v>
      </c>
      <c r="B19" s="3">
        <f>B10+D2</f>
        <v>1.868287037037037</v>
      </c>
      <c r="C19" s="3" t="s">
        <v>74</v>
      </c>
      <c r="D19" s="26" t="s">
        <v>88</v>
      </c>
      <c r="E19" s="3">
        <f>B19/B9</f>
        <v>2.9191984953703703E-2</v>
      </c>
      <c r="F19" s="20" t="s">
        <v>89</v>
      </c>
      <c r="K19" s="3">
        <f>A1019</f>
        <v>9.8999999999998334</v>
      </c>
      <c r="L19" s="3">
        <f>L1019</f>
        <v>0.86474818194746494</v>
      </c>
      <c r="M19" s="3">
        <f t="shared" ref="M19:R19" si="0">M1019</f>
        <v>19.647562809794039</v>
      </c>
      <c r="N19" s="3">
        <f t="shared" si="0"/>
        <v>5330.772179090096</v>
      </c>
      <c r="O19" s="3">
        <f t="shared" si="0"/>
        <v>95.9456975103773</v>
      </c>
      <c r="P19" s="3">
        <f t="shared" si="0"/>
        <v>10.54137605853148</v>
      </c>
      <c r="Q19" s="3">
        <f t="shared" si="0"/>
        <v>1.9229057177928288E-3</v>
      </c>
      <c r="R19" s="3">
        <f t="shared" si="0"/>
        <v>0.16752103354901574</v>
      </c>
    </row>
    <row r="20" spans="1:24" x14ac:dyDescent="0.25">
      <c r="A20" s="12" t="s">
        <v>78</v>
      </c>
      <c r="B20" s="27">
        <v>13</v>
      </c>
      <c r="C20" s="3" t="s">
        <v>79</v>
      </c>
      <c r="K20" s="30" t="s">
        <v>138</v>
      </c>
      <c r="L20" s="30" t="s">
        <v>78</v>
      </c>
      <c r="M20" s="30" t="s">
        <v>78</v>
      </c>
      <c r="N20" s="30" t="s">
        <v>76</v>
      </c>
      <c r="O20" s="9" t="s">
        <v>3</v>
      </c>
      <c r="P20" s="30" t="s">
        <v>72</v>
      </c>
      <c r="Q20" s="30" t="s">
        <v>6</v>
      </c>
      <c r="R20" s="30" t="s">
        <v>133</v>
      </c>
    </row>
    <row r="21" spans="1:24" x14ac:dyDescent="0.25">
      <c r="A21" s="12" t="s">
        <v>3</v>
      </c>
      <c r="B21" s="3">
        <f>1/E19</f>
        <v>34.2559781935324</v>
      </c>
      <c r="C21" s="20" t="s">
        <v>25</v>
      </c>
      <c r="K21" s="29" t="s">
        <v>139</v>
      </c>
      <c r="L21" s="29" t="s">
        <v>140</v>
      </c>
      <c r="M21" s="29" t="s">
        <v>121</v>
      </c>
      <c r="N21" s="29" t="s">
        <v>2</v>
      </c>
      <c r="O21" s="29" t="s">
        <v>25</v>
      </c>
      <c r="P21" s="29" t="s">
        <v>134</v>
      </c>
      <c r="Q21" s="29" t="s">
        <v>137</v>
      </c>
      <c r="R21" s="29" t="s">
        <v>7</v>
      </c>
    </row>
    <row r="22" spans="1:24" x14ac:dyDescent="0.25">
      <c r="A22" s="26" t="s">
        <v>90</v>
      </c>
      <c r="B22" s="3">
        <f>(E19-G17)/(G16-G17)</f>
        <v>0.88917754236401847</v>
      </c>
      <c r="C22" s="3" t="s">
        <v>130</v>
      </c>
      <c r="K22" s="3">
        <f>A1019</f>
        <v>9.8999999999998334</v>
      </c>
      <c r="L22" s="3">
        <f t="shared" ref="L22:R22" si="1">B1019</f>
        <v>1.90644113688502</v>
      </c>
      <c r="M22" s="3">
        <f t="shared" si="1"/>
        <v>4.3315461434666636E-2</v>
      </c>
      <c r="N22" s="3">
        <f t="shared" si="1"/>
        <v>773.1631375656583</v>
      </c>
      <c r="O22" s="3">
        <f t="shared" si="1"/>
        <v>5.9896942118915906</v>
      </c>
      <c r="P22" s="3">
        <f t="shared" si="1"/>
        <v>34.575713471983249</v>
      </c>
      <c r="Q22" s="3">
        <f t="shared" si="1"/>
        <v>6.7905492518135963E-2</v>
      </c>
      <c r="R22" s="3">
        <f t="shared" si="1"/>
        <v>0.36932022098283102</v>
      </c>
    </row>
    <row r="23" spans="1:24" x14ac:dyDescent="0.25">
      <c r="I23" s="3">
        <f>AVERAGE(H29:H997)</f>
        <v>1.1366691516859515</v>
      </c>
    </row>
    <row r="24" spans="1:24" x14ac:dyDescent="0.25">
      <c r="A24" s="12" t="s">
        <v>132</v>
      </c>
      <c r="B24" s="27">
        <v>0.6</v>
      </c>
      <c r="C24" s="20" t="s">
        <v>0</v>
      </c>
      <c r="D24" s="3">
        <f>B24/12</f>
        <v>4.9999999999999996E-2</v>
      </c>
      <c r="E24" s="3" t="s">
        <v>135</v>
      </c>
      <c r="F24" s="3">
        <f>B24/39.3701</f>
        <v>1.5239991770404443E-2</v>
      </c>
      <c r="G24" s="3" t="s">
        <v>78</v>
      </c>
    </row>
    <row r="25" spans="1:24" x14ac:dyDescent="0.25">
      <c r="A25" s="12" t="s">
        <v>131</v>
      </c>
      <c r="B25" s="3">
        <f>B24^2*PI()/4</f>
        <v>0.28274333882308139</v>
      </c>
      <c r="C25" s="3" t="s">
        <v>16</v>
      </c>
      <c r="D25" s="28">
        <f>B25/144</f>
        <v>1.9634954084936209E-3</v>
      </c>
      <c r="E25" s="3" t="s">
        <v>136</v>
      </c>
      <c r="F25" s="20">
        <f>B25/1550</f>
        <v>1.824150573052138E-4</v>
      </c>
      <c r="G25" s="3" t="s">
        <v>144</v>
      </c>
    </row>
    <row r="27" spans="1:24" x14ac:dyDescent="0.25">
      <c r="A27" s="22" t="s">
        <v>138</v>
      </c>
      <c r="B27" s="22" t="s">
        <v>78</v>
      </c>
      <c r="C27" s="22" t="s">
        <v>78</v>
      </c>
      <c r="D27" s="22" t="s">
        <v>76</v>
      </c>
      <c r="E27" s="9" t="s">
        <v>3</v>
      </c>
      <c r="F27" s="22" t="s">
        <v>72</v>
      </c>
      <c r="G27" s="22" t="s">
        <v>6</v>
      </c>
      <c r="H27" s="22" t="s">
        <v>133</v>
      </c>
      <c r="I27" s="3" t="s">
        <v>167</v>
      </c>
      <c r="K27" s="22" t="s">
        <v>138</v>
      </c>
      <c r="L27" s="22" t="s">
        <v>78</v>
      </c>
      <c r="M27" s="30" t="s">
        <v>78</v>
      </c>
      <c r="N27" s="22" t="s">
        <v>76</v>
      </c>
      <c r="O27" s="9" t="s">
        <v>3</v>
      </c>
      <c r="P27" s="22" t="s">
        <v>72</v>
      </c>
      <c r="Q27" s="22" t="s">
        <v>6</v>
      </c>
      <c r="R27" s="22" t="s">
        <v>133</v>
      </c>
    </row>
    <row r="28" spans="1:24" x14ac:dyDescent="0.25">
      <c r="A28" s="21" t="s">
        <v>139</v>
      </c>
      <c r="B28" s="21" t="s">
        <v>140</v>
      </c>
      <c r="C28" s="21" t="s">
        <v>121</v>
      </c>
      <c r="D28" s="21" t="s">
        <v>2</v>
      </c>
      <c r="E28" s="21" t="s">
        <v>25</v>
      </c>
      <c r="F28" s="21" t="s">
        <v>134</v>
      </c>
      <c r="G28" s="21" t="s">
        <v>137</v>
      </c>
      <c r="H28" s="21" t="s">
        <v>7</v>
      </c>
      <c r="K28" s="21" t="s">
        <v>139</v>
      </c>
      <c r="L28" s="21" t="s">
        <v>159</v>
      </c>
      <c r="M28" s="29" t="s">
        <v>164</v>
      </c>
      <c r="N28" s="21" t="s">
        <v>59</v>
      </c>
      <c r="O28" s="21" t="s">
        <v>60</v>
      </c>
      <c r="P28" s="21" t="s">
        <v>160</v>
      </c>
      <c r="Q28" s="21" t="s">
        <v>161</v>
      </c>
      <c r="R28" s="21" t="s">
        <v>142</v>
      </c>
    </row>
    <row r="29" spans="1:24" x14ac:dyDescent="0.25">
      <c r="A29" s="3">
        <v>0</v>
      </c>
      <c r="B29" s="3">
        <f>L29*2.20462</f>
        <v>13</v>
      </c>
      <c r="C29" s="3">
        <f>M29/453.59237</f>
        <v>0.2953676291158564</v>
      </c>
      <c r="D29" s="3">
        <f>N29/6.89475729</f>
        <v>5272.1904672998844</v>
      </c>
      <c r="E29" s="3">
        <f>O29/16.0184634</f>
        <v>40.843655357656544</v>
      </c>
      <c r="F29" s="3">
        <f>P29*3.28</f>
        <v>34.575713471983242</v>
      </c>
      <c r="G29" s="3">
        <f>Q29*35.314</f>
        <v>6.7905492518135935E-2</v>
      </c>
      <c r="H29" s="3">
        <f>R29*2.20462</f>
        <v>2.5183903032125809</v>
      </c>
      <c r="I29" s="3">
        <f>H29*$J$1*N3</f>
        <v>5.0367806064251619</v>
      </c>
      <c r="K29" s="3">
        <v>0</v>
      </c>
      <c r="L29" s="3">
        <f>B20/2.20462</f>
        <v>5.8967078226633163</v>
      </c>
      <c r="M29" s="3">
        <f>L29/'NOx Info (Obsolete)'!$B$1*1000</f>
        <v>133.9765029119423</v>
      </c>
      <c r="N29" s="3">
        <f>M29*'NOx Info (Obsolete)'!$I$2*($D$13+273)/$F$2/1000</f>
        <v>36350.473658684386</v>
      </c>
      <c r="O29" s="3">
        <f>L29/$F$2</f>
        <v>654.25259846883534</v>
      </c>
      <c r="P29" s="3">
        <f>SQRT(2*(N29)/O29)</f>
        <v>10.541376058531478</v>
      </c>
      <c r="Q29" s="3">
        <f>P29*$F$25</f>
        <v>1.9229057177928284E-3</v>
      </c>
      <c r="R29" s="3">
        <f>Q29*O29*0.908</f>
        <v>1.1423239847286975</v>
      </c>
    </row>
    <row r="30" spans="1:24" x14ac:dyDescent="0.25">
      <c r="A30" s="3">
        <f>A29+J1</f>
        <v>0.01</v>
      </c>
      <c r="B30" s="3">
        <f t="shared" ref="B30:B93" si="2">L30*2.20462</f>
        <v>12.974816096967874</v>
      </c>
      <c r="C30" s="3">
        <f t="shared" ref="C30:C93" si="3">M30/453.59237</f>
        <v>0.29479543605966541</v>
      </c>
      <c r="D30" s="3">
        <f t="shared" ref="D30:D93" si="4">N30/6.89475729</f>
        <v>5261.9770570310102</v>
      </c>
      <c r="E30" s="3">
        <f t="shared" ref="E30:E93" si="5">O30/16.0184634</f>
        <v>40.764532076425411</v>
      </c>
      <c r="F30" s="3">
        <f t="shared" ref="F30:F93" si="6">P30*3.28</f>
        <v>34.575713471983242</v>
      </c>
      <c r="G30" s="3">
        <f t="shared" ref="G30:G93" si="7">Q30*35.314</f>
        <v>6.7905492518135935E-2</v>
      </c>
      <c r="H30" s="3">
        <f t="shared" ref="H30:H93" si="8">R30*2.20462</f>
        <v>2.5135116188131077</v>
      </c>
      <c r="I30" s="3">
        <f>I29+$N$3*$J$1*H30</f>
        <v>10.063803844051378</v>
      </c>
      <c r="K30" s="3">
        <f>K29+J1</f>
        <v>0.01</v>
      </c>
      <c r="L30" s="3">
        <f>L29-R29*$J$1</f>
        <v>5.8852845828160296</v>
      </c>
      <c r="M30" s="3">
        <f>L30/'NOx Info (Obsolete)'!$B$1*1000</f>
        <v>133.7169605074871</v>
      </c>
      <c r="N30" s="3">
        <f>M30*'NOx Info (Obsolete)'!$I$2*($D$13+273)/$F$2/1000</f>
        <v>36280.054673777304</v>
      </c>
      <c r="O30" s="3">
        <f>L30/$F$2</f>
        <v>652.98516508434648</v>
      </c>
      <c r="P30" s="3">
        <f t="shared" ref="P30:P93" si="9">SQRT(2*(N30)/O30)</f>
        <v>10.541376058531478</v>
      </c>
      <c r="Q30" s="3">
        <f t="shared" ref="Q30:Q93" si="10">P30*$F$25</f>
        <v>1.9229057177928284E-3</v>
      </c>
      <c r="R30" s="3">
        <f t="shared" ref="R30:R93" si="11">Q30*O30*0.908</f>
        <v>1.1401110480777221</v>
      </c>
    </row>
    <row r="31" spans="1:24" x14ac:dyDescent="0.25">
      <c r="A31" s="3">
        <f>$A$30+A30</f>
        <v>0.02</v>
      </c>
      <c r="B31" s="3">
        <f t="shared" si="2"/>
        <v>12.949680980779743</v>
      </c>
      <c r="C31" s="3">
        <f t="shared" si="3"/>
        <v>0.29422435146920078</v>
      </c>
      <c r="D31" s="3">
        <f t="shared" si="4"/>
        <v>5251.7834324185824</v>
      </c>
      <c r="E31" s="3">
        <f t="shared" si="5"/>
        <v>40.685562074659046</v>
      </c>
      <c r="F31" s="3">
        <f t="shared" si="6"/>
        <v>34.575713471983242</v>
      </c>
      <c r="G31" s="3">
        <f t="shared" si="7"/>
        <v>6.7905492518135935E-2</v>
      </c>
      <c r="H31" s="3">
        <f t="shared" si="8"/>
        <v>2.5086423855147753</v>
      </c>
      <c r="I31" s="3">
        <f t="shared" ref="I31:I94" si="12">I30+$N$3*$J$1*H31</f>
        <v>15.08108861508093</v>
      </c>
      <c r="K31" s="3">
        <f>$A$30+K30</f>
        <v>0.02</v>
      </c>
      <c r="L31" s="3">
        <f>L30-R30*$J$1</f>
        <v>5.873883472335252</v>
      </c>
      <c r="M31" s="3">
        <f>L31/'NOx Info (Obsolete)'!$B$1*1000</f>
        <v>133.45792089462776</v>
      </c>
      <c r="N31" s="3">
        <f>M31*'NOx Info (Obsolete)'!$I$2*($D$13+273)/$F$2/1000</f>
        <v>36209.772106169243</v>
      </c>
      <c r="O31" s="3">
        <f>L31/$F$2</f>
        <v>651.72018700135402</v>
      </c>
      <c r="P31" s="3">
        <f t="shared" si="9"/>
        <v>10.541376058531478</v>
      </c>
      <c r="Q31" s="3">
        <f t="shared" si="10"/>
        <v>1.9229057177928284E-3</v>
      </c>
      <c r="R31" s="3">
        <f t="shared" si="11"/>
        <v>1.1379023983792107</v>
      </c>
      <c r="S31" s="21"/>
      <c r="U31" s="20"/>
      <c r="V31" s="12"/>
      <c r="X31" s="20"/>
    </row>
    <row r="32" spans="1:24" x14ac:dyDescent="0.25">
      <c r="A32" s="3">
        <f t="shared" ref="A32:A95" si="13">$A$30+A31</f>
        <v>0.03</v>
      </c>
      <c r="B32" s="3">
        <f t="shared" si="2"/>
        <v>12.924594556924593</v>
      </c>
      <c r="C32" s="3">
        <f t="shared" si="3"/>
        <v>0.2936543731971169</v>
      </c>
      <c r="D32" s="3">
        <f t="shared" si="4"/>
        <v>5241.6095551333719</v>
      </c>
      <c r="E32" s="3">
        <f t="shared" si="5"/>
        <v>40.606745055420909</v>
      </c>
      <c r="F32" s="3">
        <f t="shared" si="6"/>
        <v>34.575713471983249</v>
      </c>
      <c r="G32" s="3">
        <f t="shared" si="7"/>
        <v>6.7905492518135963E-2</v>
      </c>
      <c r="H32" s="3">
        <f t="shared" si="8"/>
        <v>2.5037825850086928</v>
      </c>
      <c r="I32" s="3">
        <f t="shared" si="12"/>
        <v>20.088653785098316</v>
      </c>
      <c r="K32" s="3">
        <f t="shared" ref="K32:K95" si="14">$A$30+K31</f>
        <v>0.03</v>
      </c>
      <c r="L32" s="3">
        <f>L31-R31*$J$1</f>
        <v>5.8625044483514595</v>
      </c>
      <c r="M32" s="3">
        <f>L32/'NOx Info (Obsolete)'!$B$1*1000</f>
        <v>133.19938309934474</v>
      </c>
      <c r="N32" s="3">
        <f>M32*'NOx Info (Obsolete)'!$I$2*($D$13+273)/$F$2/1000</f>
        <v>36139.625691589477</v>
      </c>
      <c r="O32" s="3">
        <f>L32/$F$2</f>
        <v>650.45765946339088</v>
      </c>
      <c r="P32" s="3">
        <f t="shared" si="9"/>
        <v>10.54137605853148</v>
      </c>
      <c r="Q32" s="3">
        <f t="shared" si="10"/>
        <v>1.9229057177928288E-3</v>
      </c>
      <c r="R32" s="3">
        <f t="shared" si="11"/>
        <v>1.1356980273283799</v>
      </c>
      <c r="S32" s="20"/>
      <c r="U32" s="20"/>
    </row>
    <row r="33" spans="1:21" x14ac:dyDescent="0.25">
      <c r="A33" s="3">
        <f t="shared" si="13"/>
        <v>0.04</v>
      </c>
      <c r="B33" s="3">
        <f t="shared" si="2"/>
        <v>12.899556731074506</v>
      </c>
      <c r="C33" s="3">
        <f t="shared" si="3"/>
        <v>0.29308549910022796</v>
      </c>
      <c r="D33" s="3">
        <f t="shared" si="4"/>
        <v>5231.455386920391</v>
      </c>
      <c r="E33" s="3">
        <f t="shared" si="5"/>
        <v>40.528080722349678</v>
      </c>
      <c r="F33" s="3">
        <f t="shared" si="6"/>
        <v>34.575713471983242</v>
      </c>
      <c r="G33" s="3">
        <f t="shared" si="7"/>
        <v>6.7905492518135935E-2</v>
      </c>
      <c r="H33" s="3">
        <f t="shared" si="8"/>
        <v>2.4989321990214317</v>
      </c>
      <c r="I33" s="3">
        <f t="shared" si="12"/>
        <v>25.08651818314118</v>
      </c>
      <c r="K33" s="3">
        <f t="shared" si="14"/>
        <v>0.04</v>
      </c>
      <c r="L33" s="3">
        <f>L32-R32*$J$1</f>
        <v>5.8511474680781754</v>
      </c>
      <c r="M33" s="3">
        <f>L33/'NOx Info (Obsolete)'!$B$1*1000</f>
        <v>132.94134614950528</v>
      </c>
      <c r="N33" s="3">
        <f>M33*'NOx Info (Obsolete)'!$I$2*($D$13+273)/$F$2/1000</f>
        <v>36069.615166279138</v>
      </c>
      <c r="O33" s="3">
        <f>L33/$F$2</f>
        <v>649.19757772320395</v>
      </c>
      <c r="P33" s="3">
        <f t="shared" si="9"/>
        <v>10.541376058531478</v>
      </c>
      <c r="Q33" s="3">
        <f t="shared" si="10"/>
        <v>1.9229057177928284E-3</v>
      </c>
      <c r="R33" s="3">
        <f t="shared" si="11"/>
        <v>1.1334979266365324</v>
      </c>
      <c r="U33" s="20"/>
    </row>
    <row r="34" spans="1:21" x14ac:dyDescent="0.25">
      <c r="A34" s="3">
        <f t="shared" si="13"/>
        <v>0.05</v>
      </c>
      <c r="B34" s="3">
        <f t="shared" si="2"/>
        <v>12.874567409084291</v>
      </c>
      <c r="C34" s="3">
        <f t="shared" si="3"/>
        <v>0.29251772703950008</v>
      </c>
      <c r="D34" s="3">
        <f t="shared" si="4"/>
        <v>5221.3208895987691</v>
      </c>
      <c r="E34" s="3">
        <f t="shared" si="5"/>
        <v>40.449568779658151</v>
      </c>
      <c r="F34" s="3">
        <f t="shared" si="6"/>
        <v>34.575713471983249</v>
      </c>
      <c r="G34" s="3">
        <f t="shared" si="7"/>
        <v>6.7905492518135963E-2</v>
      </c>
      <c r="H34" s="3">
        <f t="shared" si="8"/>
        <v>2.4940912093149699</v>
      </c>
      <c r="I34" s="3">
        <f t="shared" si="12"/>
        <v>30.07470060177112</v>
      </c>
      <c r="K34" s="3">
        <f t="shared" si="14"/>
        <v>0.05</v>
      </c>
      <c r="L34" s="3">
        <f t="shared" ref="L34:L97" si="15">L33-R33*$J$1</f>
        <v>5.8398124888118099</v>
      </c>
      <c r="M34" s="3">
        <f>L34/'NOx Info (Obsolete)'!$B$1*1000</f>
        <v>132.68380907485994</v>
      </c>
      <c r="N34" s="3">
        <f>M34*'NOx Info (Obsolete)'!$I$2*($D$13+273)/$F$2/1000</f>
        <v>35999.740266990397</v>
      </c>
      <c r="O34" s="3">
        <f t="shared" ref="O34:O97" si="16">L34/$F$2</f>
        <v>647.9399370427368</v>
      </c>
      <c r="P34" s="3">
        <f t="shared" si="9"/>
        <v>10.54137605853148</v>
      </c>
      <c r="Q34" s="3">
        <f t="shared" si="10"/>
        <v>1.9229057177928288E-3</v>
      </c>
      <c r="R34" s="3">
        <f t="shared" si="11"/>
        <v>1.1313020880310303</v>
      </c>
    </row>
    <row r="35" spans="1:21" x14ac:dyDescent="0.25">
      <c r="A35" s="3">
        <f t="shared" si="13"/>
        <v>6.0000000000000005E-2</v>
      </c>
      <c r="B35" s="3">
        <f t="shared" si="2"/>
        <v>12.849626496991142</v>
      </c>
      <c r="C35" s="3">
        <f t="shared" si="3"/>
        <v>0.29195105488004314</v>
      </c>
      <c r="D35" s="3">
        <f t="shared" si="4"/>
        <v>5211.206025061595</v>
      </c>
      <c r="E35" s="3">
        <f t="shared" si="5"/>
        <v>40.371208932132134</v>
      </c>
      <c r="F35" s="3">
        <f t="shared" si="6"/>
        <v>34.575713471983249</v>
      </c>
      <c r="G35" s="3">
        <f t="shared" si="7"/>
        <v>6.7905492518135963E-2</v>
      </c>
      <c r="H35" s="3">
        <f t="shared" si="8"/>
        <v>2.489259597686611</v>
      </c>
      <c r="I35" s="3">
        <f t="shared" si="12"/>
        <v>35.053219797144344</v>
      </c>
      <c r="K35" s="3">
        <f t="shared" si="14"/>
        <v>6.0000000000000005E-2</v>
      </c>
      <c r="L35" s="3">
        <f t="shared" si="15"/>
        <v>5.8284994679314996</v>
      </c>
      <c r="M35" s="3">
        <f>L35/'NOx Info (Obsolete)'!$B$1*1000</f>
        <v>132.42677090703884</v>
      </c>
      <c r="N35" s="3">
        <f>M35*'NOx Info (Obsolete)'!$I$2*($D$13+273)/$F$2/1000</f>
        <v>35930.000730985354</v>
      </c>
      <c r="O35" s="3">
        <f t="shared" si="16"/>
        <v>646.68473269311175</v>
      </c>
      <c r="P35" s="3">
        <f t="shared" si="9"/>
        <v>10.54137605853148</v>
      </c>
      <c r="Q35" s="3">
        <f t="shared" si="10"/>
        <v>1.9229057177928288E-3</v>
      </c>
      <c r="R35" s="3">
        <f t="shared" si="11"/>
        <v>1.12911050325526</v>
      </c>
    </row>
    <row r="36" spans="1:21" x14ac:dyDescent="0.25">
      <c r="A36" s="3">
        <f t="shared" si="13"/>
        <v>7.0000000000000007E-2</v>
      </c>
      <c r="B36" s="3">
        <f t="shared" si="2"/>
        <v>12.824733901014277</v>
      </c>
      <c r="C36" s="3">
        <f t="shared" si="3"/>
        <v>0.29138548049110269</v>
      </c>
      <c r="D36" s="3">
        <f t="shared" si="4"/>
        <v>5201.1107552757812</v>
      </c>
      <c r="E36" s="3">
        <f t="shared" si="5"/>
        <v>40.293000885129324</v>
      </c>
      <c r="F36" s="3">
        <f t="shared" si="6"/>
        <v>34.575713471983249</v>
      </c>
      <c r="G36" s="3">
        <f t="shared" si="7"/>
        <v>6.7905492518135963E-2</v>
      </c>
      <c r="H36" s="3">
        <f t="shared" si="8"/>
        <v>2.484437345968924</v>
      </c>
      <c r="I36" s="3">
        <f t="shared" si="12"/>
        <v>40.022094489082193</v>
      </c>
      <c r="K36" s="3">
        <f t="shared" si="14"/>
        <v>7.0000000000000007E-2</v>
      </c>
      <c r="L36" s="3">
        <f t="shared" si="15"/>
        <v>5.8172083628989473</v>
      </c>
      <c r="M36" s="3">
        <f>L36/'NOx Info (Obsolete)'!$B$1*1000</f>
        <v>132.17023067954804</v>
      </c>
      <c r="N36" s="3">
        <f>M36*'NOx Info (Obsolete)'!$I$2*($D$13+273)/$F$2/1000</f>
        <v>35860.396296035098</v>
      </c>
      <c r="O36" s="3">
        <f t="shared" si="16"/>
        <v>645.43195995461178</v>
      </c>
      <c r="P36" s="3">
        <f t="shared" si="9"/>
        <v>10.54137605853148</v>
      </c>
      <c r="Q36" s="3">
        <f t="shared" si="10"/>
        <v>1.9229057177928288E-3</v>
      </c>
      <c r="R36" s="3">
        <f t="shared" si="11"/>
        <v>1.1269231640686033</v>
      </c>
    </row>
    <row r="37" spans="1:21" x14ac:dyDescent="0.25">
      <c r="A37" s="3">
        <f t="shared" si="13"/>
        <v>0.08</v>
      </c>
      <c r="B37" s="3">
        <f t="shared" si="2"/>
        <v>12.799889527554587</v>
      </c>
      <c r="C37" s="3">
        <f t="shared" si="3"/>
        <v>0.29082100174605208</v>
      </c>
      <c r="D37" s="3">
        <f t="shared" si="4"/>
        <v>5191.0350422819165</v>
      </c>
      <c r="E37" s="3">
        <f t="shared" si="5"/>
        <v>40.214944344578221</v>
      </c>
      <c r="F37" s="3">
        <f t="shared" si="6"/>
        <v>34.575713471983242</v>
      </c>
      <c r="G37" s="3">
        <f t="shared" si="7"/>
        <v>6.7905492518135935E-2</v>
      </c>
      <c r="H37" s="3">
        <f t="shared" si="8"/>
        <v>2.4796244360296722</v>
      </c>
      <c r="I37" s="3">
        <f t="shared" si="12"/>
        <v>44.981343361141541</v>
      </c>
      <c r="K37" s="3">
        <f t="shared" si="14"/>
        <v>0.08</v>
      </c>
      <c r="L37" s="3">
        <f t="shared" si="15"/>
        <v>5.8059391312582616</v>
      </c>
      <c r="M37" s="3">
        <f>L37/'NOx Info (Obsolete)'!$B$1*1000</f>
        <v>131.91418742776591</v>
      </c>
      <c r="N37" s="3">
        <f>M37*'NOx Info (Obsolete)'!$I$2*($D$13+273)/$F$2/1000</f>
        <v>35790.926700418706</v>
      </c>
      <c r="O37" s="3">
        <f t="shared" si="16"/>
        <v>644.18161411666324</v>
      </c>
      <c r="P37" s="3">
        <f t="shared" si="9"/>
        <v>10.541376058531478</v>
      </c>
      <c r="Q37" s="3">
        <f t="shared" si="10"/>
        <v>1.9229057177928284E-3</v>
      </c>
      <c r="R37" s="3">
        <f t="shared" si="11"/>
        <v>1.1247400622464063</v>
      </c>
    </row>
    <row r="38" spans="1:21" x14ac:dyDescent="0.25">
      <c r="A38" s="3">
        <f t="shared" si="13"/>
        <v>0.09</v>
      </c>
      <c r="B38" s="3">
        <f t="shared" si="2"/>
        <v>12.775093283194291</v>
      </c>
      <c r="C38" s="3">
        <f t="shared" si="3"/>
        <v>0.29025761652238458</v>
      </c>
      <c r="D38" s="3">
        <f t="shared" si="4"/>
        <v>5180.9788481941332</v>
      </c>
      <c r="E38" s="3">
        <f t="shared" si="5"/>
        <v>40.137039016976971</v>
      </c>
      <c r="F38" s="3">
        <f t="shared" si="6"/>
        <v>34.575713471983242</v>
      </c>
      <c r="G38" s="3">
        <f t="shared" si="7"/>
        <v>6.7905492518135935E-2</v>
      </c>
      <c r="H38" s="3">
        <f t="shared" si="8"/>
        <v>2.4748208497717439</v>
      </c>
      <c r="I38" s="3">
        <f t="shared" si="12"/>
        <v>49.930985060685032</v>
      </c>
      <c r="K38" s="3">
        <f t="shared" si="14"/>
        <v>0.09</v>
      </c>
      <c r="L38" s="3">
        <f t="shared" si="15"/>
        <v>5.7946917306357975</v>
      </c>
      <c r="M38" s="3">
        <f>L38/'NOx Info (Obsolete)'!$B$1*1000</f>
        <v>131.65864018893959</v>
      </c>
      <c r="N38" s="3">
        <f>M38*'NOx Info (Obsolete)'!$I$2*($D$13+273)/$F$2/1000</f>
        <v>35721.591682922306</v>
      </c>
      <c r="O38" s="3">
        <f t="shared" si="16"/>
        <v>642.93369047781766</v>
      </c>
      <c r="P38" s="3">
        <f t="shared" si="9"/>
        <v>10.541376058531478</v>
      </c>
      <c r="Q38" s="3">
        <f t="shared" si="10"/>
        <v>1.9229057177928284E-3</v>
      </c>
      <c r="R38" s="3">
        <f t="shared" si="11"/>
        <v>1.1225611895799477</v>
      </c>
    </row>
    <row r="39" spans="1:21" x14ac:dyDescent="0.25">
      <c r="A39" s="3">
        <f t="shared" si="13"/>
        <v>9.9999999999999992E-2</v>
      </c>
      <c r="B39" s="3">
        <f t="shared" si="2"/>
        <v>12.750345074696574</v>
      </c>
      <c r="C39" s="3">
        <f t="shared" si="3"/>
        <v>0.28969532270170489</v>
      </c>
      <c r="D39" s="3">
        <f t="shared" si="4"/>
        <v>5170.9421351999472</v>
      </c>
      <c r="E39" s="3">
        <f t="shared" si="5"/>
        <v>40.059284609392343</v>
      </c>
      <c r="F39" s="3">
        <f t="shared" si="6"/>
        <v>34.575713471983242</v>
      </c>
      <c r="G39" s="3">
        <f t="shared" si="7"/>
        <v>6.7905492518135935E-2</v>
      </c>
      <c r="H39" s="3">
        <f t="shared" si="8"/>
        <v>2.4700265691330872</v>
      </c>
      <c r="I39" s="3">
        <f t="shared" si="12"/>
        <v>54.871038198951204</v>
      </c>
      <c r="K39" s="3">
        <f t="shared" si="14"/>
        <v>9.9999999999999992E-2</v>
      </c>
      <c r="L39" s="3">
        <f t="shared" si="15"/>
        <v>5.7834661187399981</v>
      </c>
      <c r="M39" s="3">
        <f>L39/'NOx Info (Obsolete)'!$B$1*1000</f>
        <v>131.40358800218112</v>
      </c>
      <c r="N39" s="3">
        <f>M39*'NOx Info (Obsolete)'!$I$2*($D$13+273)/$F$2/1000</f>
        <v>35652.390982838006</v>
      </c>
      <c r="O39" s="3">
        <f t="shared" si="16"/>
        <v>641.68818434573461</v>
      </c>
      <c r="P39" s="3">
        <f t="shared" si="9"/>
        <v>10.541376058531478</v>
      </c>
      <c r="Q39" s="3">
        <f t="shared" si="10"/>
        <v>1.9229057177928284E-3</v>
      </c>
      <c r="R39" s="3">
        <f t="shared" si="11"/>
        <v>1.1203865378764084</v>
      </c>
    </row>
    <row r="40" spans="1:21" x14ac:dyDescent="0.25">
      <c r="A40" s="3">
        <f t="shared" si="13"/>
        <v>0.10999999999999999</v>
      </c>
      <c r="B40" s="3">
        <f t="shared" si="2"/>
        <v>12.725644809005242</v>
      </c>
      <c r="C40" s="3">
        <f t="shared" si="3"/>
        <v>0.28913411816972184</v>
      </c>
      <c r="D40" s="3">
        <f t="shared" si="4"/>
        <v>5160.9248655601314</v>
      </c>
      <c r="E40" s="3">
        <f t="shared" si="5"/>
        <v>39.981680829458547</v>
      </c>
      <c r="F40" s="3">
        <f t="shared" si="6"/>
        <v>34.575713471983242</v>
      </c>
      <c r="G40" s="3">
        <f t="shared" si="7"/>
        <v>6.7905492518135935E-2</v>
      </c>
      <c r="H40" s="3">
        <f t="shared" si="8"/>
        <v>2.4652415760866395</v>
      </c>
      <c r="I40" s="3">
        <f t="shared" si="12"/>
        <v>59.801521351124485</v>
      </c>
      <c r="K40" s="3">
        <f t="shared" si="14"/>
        <v>0.10999999999999999</v>
      </c>
      <c r="L40" s="3">
        <f t="shared" si="15"/>
        <v>5.7722622533612338</v>
      </c>
      <c r="M40" s="3">
        <f>L40/'NOx Info (Obsolete)'!$B$1*1000</f>
        <v>131.1490299084642</v>
      </c>
      <c r="N40" s="3">
        <f>M40*'NOx Info (Obsolete)'!$I$2*($D$13+273)/$F$2/1000</f>
        <v>35583.324339962986</v>
      </c>
      <c r="O40" s="3">
        <f t="shared" si="16"/>
        <v>640.44509103716348</v>
      </c>
      <c r="P40" s="3">
        <f t="shared" si="9"/>
        <v>10.541376058531478</v>
      </c>
      <c r="Q40" s="3">
        <f t="shared" si="10"/>
        <v>1.9229057177928284E-3</v>
      </c>
      <c r="R40" s="3">
        <f t="shared" si="11"/>
        <v>1.1182160989588408</v>
      </c>
    </row>
    <row r="41" spans="1:21" x14ac:dyDescent="0.25">
      <c r="A41" s="3">
        <f t="shared" si="13"/>
        <v>0.11999999999999998</v>
      </c>
      <c r="B41" s="3">
        <f t="shared" si="2"/>
        <v>12.700992393244375</v>
      </c>
      <c r="C41" s="3">
        <f t="shared" si="3"/>
        <v>0.28857400081623985</v>
      </c>
      <c r="D41" s="3">
        <f t="shared" si="4"/>
        <v>5150.9270016085648</v>
      </c>
      <c r="E41" s="3">
        <f t="shared" si="5"/>
        <v>39.90422738537621</v>
      </c>
      <c r="F41" s="3">
        <f t="shared" si="6"/>
        <v>34.575713471983242</v>
      </c>
      <c r="G41" s="3">
        <f t="shared" si="7"/>
        <v>6.7905492518135935E-2</v>
      </c>
      <c r="H41" s="3">
        <f t="shared" si="8"/>
        <v>2.4604658526402607</v>
      </c>
      <c r="I41" s="3">
        <f t="shared" si="12"/>
        <v>64.722453056405001</v>
      </c>
      <c r="K41" s="3">
        <f t="shared" si="14"/>
        <v>0.11999999999999998</v>
      </c>
      <c r="L41" s="3">
        <f t="shared" si="15"/>
        <v>5.7610800923716452</v>
      </c>
      <c r="M41" s="3">
        <f>L41/'NOx Info (Obsolete)'!$B$1*1000</f>
        <v>130.89496495062016</v>
      </c>
      <c r="N41" s="3">
        <f>M41*'NOx Info (Obsolete)'!$I$2*($D$13+273)/$F$2/1000</f>
        <v>35514.391494598494</v>
      </c>
      <c r="O41" s="3">
        <f t="shared" si="16"/>
        <v>639.20440587792655</v>
      </c>
      <c r="P41" s="3">
        <f t="shared" si="9"/>
        <v>10.541376058531478</v>
      </c>
      <c r="Q41" s="3">
        <f t="shared" si="10"/>
        <v>1.9229057177928284E-3</v>
      </c>
      <c r="R41" s="3">
        <f t="shared" si="11"/>
        <v>1.1160498646661379</v>
      </c>
    </row>
    <row r="42" spans="1:21" x14ac:dyDescent="0.25">
      <c r="A42" s="3">
        <f t="shared" si="13"/>
        <v>0.12999999999999998</v>
      </c>
      <c r="B42" s="3">
        <f t="shared" si="2"/>
        <v>12.676387734717974</v>
      </c>
      <c r="C42" s="3">
        <f t="shared" si="3"/>
        <v>0.28801496853515146</v>
      </c>
      <c r="D42" s="3">
        <f t="shared" si="4"/>
        <v>5140.9485057520978</v>
      </c>
      <c r="E42" s="3">
        <f t="shared" si="5"/>
        <v>39.826923985911186</v>
      </c>
      <c r="F42" s="3">
        <f t="shared" si="6"/>
        <v>34.575713471983242</v>
      </c>
      <c r="G42" s="3">
        <f t="shared" si="7"/>
        <v>6.7905492518135935E-2</v>
      </c>
      <c r="H42" s="3">
        <f t="shared" si="8"/>
        <v>2.4556993808366641</v>
      </c>
      <c r="I42" s="3">
        <f t="shared" si="12"/>
        <v>69.633851818078327</v>
      </c>
      <c r="K42" s="3">
        <f t="shared" si="14"/>
        <v>0.12999999999999998</v>
      </c>
      <c r="L42" s="3">
        <f t="shared" si="15"/>
        <v>5.7499195937249841</v>
      </c>
      <c r="M42" s="3">
        <f>L42/'NOx Info (Obsolete)'!$B$1*1000</f>
        <v>130.64139217333479</v>
      </c>
      <c r="N42" s="3">
        <f>M42*'NOx Info (Obsolete)'!$I$2*($D$13+273)/$F$2/1000</f>
        <v>35445.592187548886</v>
      </c>
      <c r="O42" s="3">
        <f t="shared" si="16"/>
        <v>637.96612420290057</v>
      </c>
      <c r="P42" s="3">
        <f t="shared" si="9"/>
        <v>10.541376058531478</v>
      </c>
      <c r="Q42" s="3">
        <f t="shared" si="10"/>
        <v>1.9229057177928284E-3</v>
      </c>
      <c r="R42" s="3">
        <f t="shared" si="11"/>
        <v>1.1138878268530015</v>
      </c>
    </row>
    <row r="43" spans="1:21" x14ac:dyDescent="0.25">
      <c r="A43" s="3">
        <f t="shared" si="13"/>
        <v>0.13999999999999999</v>
      </c>
      <c r="B43" s="3">
        <f t="shared" si="2"/>
        <v>12.651830740909608</v>
      </c>
      <c r="C43" s="3">
        <f t="shared" si="3"/>
        <v>0.28745701922442918</v>
      </c>
      <c r="D43" s="3">
        <f t="shared" si="4"/>
        <v>5130.9893404704062</v>
      </c>
      <c r="E43" s="3">
        <f t="shared" si="5"/>
        <v>39.749770340393574</v>
      </c>
      <c r="F43" s="3">
        <f t="shared" si="6"/>
        <v>34.575713471983242</v>
      </c>
      <c r="G43" s="3">
        <f t="shared" si="7"/>
        <v>6.7905492518135935E-2</v>
      </c>
      <c r="H43" s="3">
        <f t="shared" si="8"/>
        <v>2.4509421427533531</v>
      </c>
      <c r="I43" s="3">
        <f t="shared" si="12"/>
        <v>74.535736103585037</v>
      </c>
      <c r="K43" s="3">
        <f t="shared" si="14"/>
        <v>0.13999999999999999</v>
      </c>
      <c r="L43" s="3">
        <f t="shared" si="15"/>
        <v>5.7387807154564543</v>
      </c>
      <c r="M43" s="3">
        <f>L43/'NOx Info (Obsolete)'!$B$1*1000</f>
        <v>130.38831062314441</v>
      </c>
      <c r="N43" s="3">
        <f>M43*'NOx Info (Obsolete)'!$I$2*($D$13+273)/$F$2/1000</f>
        <v>35376.926160120624</v>
      </c>
      <c r="O43" s="3">
        <f t="shared" si="16"/>
        <v>636.73024135600008</v>
      </c>
      <c r="P43" s="3">
        <f t="shared" si="9"/>
        <v>10.541376058531478</v>
      </c>
      <c r="Q43" s="3">
        <f t="shared" si="10"/>
        <v>1.9229057177928284E-3</v>
      </c>
      <c r="R43" s="3">
        <f t="shared" si="11"/>
        <v>1.1117299773899145</v>
      </c>
    </row>
    <row r="44" spans="1:21" x14ac:dyDescent="0.25">
      <c r="A44" s="3">
        <f t="shared" si="13"/>
        <v>0.15</v>
      </c>
      <c r="B44" s="3">
        <f t="shared" si="2"/>
        <v>12.627321319482073</v>
      </c>
      <c r="C44" s="3">
        <f t="shared" si="3"/>
        <v>0.28690015078611752</v>
      </c>
      <c r="D44" s="3">
        <f t="shared" si="4"/>
        <v>5121.0494683158468</v>
      </c>
      <c r="E44" s="3">
        <f t="shared" si="5"/>
        <v>39.672766158716513</v>
      </c>
      <c r="F44" s="3">
        <f t="shared" si="6"/>
        <v>34.575713471983249</v>
      </c>
      <c r="G44" s="3">
        <f t="shared" si="7"/>
        <v>6.7905492518135963E-2</v>
      </c>
      <c r="H44" s="3">
        <f t="shared" si="8"/>
        <v>2.4461941205025499</v>
      </c>
      <c r="I44" s="3">
        <f t="shared" si="12"/>
        <v>79.428124344590131</v>
      </c>
      <c r="K44" s="3">
        <f t="shared" si="14"/>
        <v>0.15</v>
      </c>
      <c r="L44" s="3">
        <f t="shared" si="15"/>
        <v>5.7276634156825548</v>
      </c>
      <c r="M44" s="3">
        <f>L44/'NOx Info (Obsolete)'!$B$1*1000</f>
        <v>130.13571934843242</v>
      </c>
      <c r="N44" s="3">
        <f>M44*'NOx Info (Obsolete)'!$I$2*($D$13+273)/$F$2/1000</f>
        <v>35308.39315412131</v>
      </c>
      <c r="O44" s="3">
        <f t="shared" si="16"/>
        <v>635.49675269015916</v>
      </c>
      <c r="P44" s="3">
        <f t="shared" si="9"/>
        <v>10.54137605853148</v>
      </c>
      <c r="Q44" s="3">
        <f t="shared" si="10"/>
        <v>1.9229057177928288E-3</v>
      </c>
      <c r="R44" s="3">
        <f t="shared" si="11"/>
        <v>1.1095763081631076</v>
      </c>
    </row>
    <row r="45" spans="1:21" x14ac:dyDescent="0.25">
      <c r="A45" s="3">
        <f t="shared" si="13"/>
        <v>0.16</v>
      </c>
      <c r="B45" s="3">
        <f t="shared" si="2"/>
        <v>12.602859378277047</v>
      </c>
      <c r="C45" s="3">
        <f t="shared" si="3"/>
        <v>0.28634436112632522</v>
      </c>
      <c r="D45" s="3">
        <f t="shared" si="4"/>
        <v>5111.1288519133241</v>
      </c>
      <c r="E45" s="3">
        <f t="shared" si="5"/>
        <v>39.59591115133518</v>
      </c>
      <c r="F45" s="3">
        <f t="shared" si="6"/>
        <v>34.575713471983249</v>
      </c>
      <c r="G45" s="3">
        <f t="shared" si="7"/>
        <v>6.7905492518135963E-2</v>
      </c>
      <c r="H45" s="3">
        <f t="shared" si="8"/>
        <v>2.4414552962311276</v>
      </c>
      <c r="I45" s="3">
        <f t="shared" si="12"/>
        <v>84.311034937052383</v>
      </c>
      <c r="K45" s="3">
        <f t="shared" si="14"/>
        <v>0.16</v>
      </c>
      <c r="L45" s="3">
        <f t="shared" si="15"/>
        <v>5.7165676526009239</v>
      </c>
      <c r="M45" s="3">
        <f>L45/'NOx Info (Obsolete)'!$B$1*1000</f>
        <v>129.88361739942573</v>
      </c>
      <c r="N45" s="3">
        <f>M45*'NOx Info (Obsolete)'!$I$2*($D$13+273)/$F$2/1000</f>
        <v>35239.992911858724</v>
      </c>
      <c r="O45" s="3">
        <f t="shared" si="16"/>
        <v>634.26565356731453</v>
      </c>
      <c r="P45" s="3">
        <f t="shared" si="9"/>
        <v>10.54137605853148</v>
      </c>
      <c r="Q45" s="3">
        <f t="shared" si="10"/>
        <v>1.9229057177928288E-3</v>
      </c>
      <c r="R45" s="3">
        <f t="shared" si="11"/>
        <v>1.1074268110745289</v>
      </c>
    </row>
    <row r="46" spans="1:21" x14ac:dyDescent="0.25">
      <c r="A46" s="3">
        <f t="shared" si="13"/>
        <v>0.17</v>
      </c>
      <c r="B46" s="3">
        <f t="shared" si="2"/>
        <v>12.578444825314737</v>
      </c>
      <c r="C46" s="3">
        <f t="shared" si="3"/>
        <v>0.28578964815521746</v>
      </c>
      <c r="D46" s="3">
        <f t="shared" si="4"/>
        <v>5101.2274539601485</v>
      </c>
      <c r="E46" s="3">
        <f t="shared" si="5"/>
        <v>39.519205029265656</v>
      </c>
      <c r="F46" s="3">
        <f t="shared" si="6"/>
        <v>34.575713471983242</v>
      </c>
      <c r="G46" s="3">
        <f t="shared" si="7"/>
        <v>6.7905492518135935E-2</v>
      </c>
      <c r="H46" s="3">
        <f t="shared" si="8"/>
        <v>2.436725652120546</v>
      </c>
      <c r="I46" s="3">
        <f t="shared" si="12"/>
        <v>89.18448624129347</v>
      </c>
      <c r="K46" s="3">
        <f t="shared" si="14"/>
        <v>0.17</v>
      </c>
      <c r="L46" s="3">
        <f t="shared" si="15"/>
        <v>5.705493384490179</v>
      </c>
      <c r="M46" s="3">
        <f>L46/'NOx Info (Obsolete)'!$B$1*1000</f>
        <v>129.63200382819122</v>
      </c>
      <c r="N46" s="3">
        <f>M46*'NOx Info (Obsolete)'!$I$2*($D$13+273)/$F$2/1000</f>
        <v>35171.725176139873</v>
      </c>
      <c r="O46" s="3">
        <f t="shared" si="16"/>
        <v>633.03693935838794</v>
      </c>
      <c r="P46" s="3">
        <f t="shared" si="9"/>
        <v>10.541376058531478</v>
      </c>
      <c r="Q46" s="3">
        <f t="shared" si="10"/>
        <v>1.9229057177928284E-3</v>
      </c>
      <c r="R46" s="3">
        <f t="shared" si="11"/>
        <v>1.105281478041815</v>
      </c>
    </row>
    <row r="47" spans="1:21" x14ac:dyDescent="0.25">
      <c r="A47" s="3">
        <f t="shared" si="13"/>
        <v>0.18000000000000002</v>
      </c>
      <c r="B47" s="3">
        <f t="shared" si="2"/>
        <v>12.554077568793531</v>
      </c>
      <c r="C47" s="3">
        <f t="shared" si="3"/>
        <v>0.28523600978700769</v>
      </c>
      <c r="D47" s="3">
        <f t="shared" si="4"/>
        <v>5091.3452372258907</v>
      </c>
      <c r="E47" s="3">
        <f t="shared" si="5"/>
        <v>39.442647504083823</v>
      </c>
      <c r="F47" s="3">
        <f t="shared" si="6"/>
        <v>34.575713471983249</v>
      </c>
      <c r="G47" s="3">
        <f t="shared" si="7"/>
        <v>6.7905492518135963E-2</v>
      </c>
      <c r="H47" s="3">
        <f t="shared" si="8"/>
        <v>2.4320051703867849</v>
      </c>
      <c r="I47" s="3">
        <f t="shared" si="12"/>
        <v>94.048496582067045</v>
      </c>
      <c r="K47" s="3">
        <f t="shared" si="14"/>
        <v>0.18000000000000002</v>
      </c>
      <c r="L47" s="3">
        <f t="shared" si="15"/>
        <v>5.6944405697097604</v>
      </c>
      <c r="M47" s="3">
        <f>L47/'NOx Info (Obsolete)'!$B$1*1000</f>
        <v>129.38087768863201</v>
      </c>
      <c r="N47" s="3">
        <f>M47*'NOx Info (Obsolete)'!$I$2*($D$13+273)/$F$2/1000</f>
        <v>35103.58969026999</v>
      </c>
      <c r="O47" s="3">
        <f t="shared" si="16"/>
        <v>631.81060544326817</v>
      </c>
      <c r="P47" s="3">
        <f t="shared" si="9"/>
        <v>10.54137605853148</v>
      </c>
      <c r="Q47" s="3">
        <f t="shared" si="10"/>
        <v>1.9229057177928288E-3</v>
      </c>
      <c r="R47" s="3">
        <f t="shared" si="11"/>
        <v>1.1031403009982605</v>
      </c>
    </row>
    <row r="48" spans="1:21" x14ac:dyDescent="0.25">
      <c r="A48" s="3">
        <f t="shared" si="13"/>
        <v>0.19000000000000003</v>
      </c>
      <c r="B48" s="3">
        <f t="shared" si="2"/>
        <v>12.529757517089664</v>
      </c>
      <c r="C48" s="3">
        <f t="shared" si="3"/>
        <v>0.28468344393995026</v>
      </c>
      <c r="D48" s="3">
        <f t="shared" si="4"/>
        <v>5081.4821645522443</v>
      </c>
      <c r="E48" s="3">
        <f t="shared" si="5"/>
        <v>39.366238287924347</v>
      </c>
      <c r="F48" s="3">
        <f t="shared" si="6"/>
        <v>34.575713471983242</v>
      </c>
      <c r="G48" s="3">
        <f t="shared" si="7"/>
        <v>6.7905492518135935E-2</v>
      </c>
      <c r="H48" s="3">
        <f t="shared" si="8"/>
        <v>2.4272938332802729</v>
      </c>
      <c r="I48" s="3">
        <f t="shared" si="12"/>
        <v>98.903084248627593</v>
      </c>
      <c r="K48" s="3">
        <f t="shared" si="14"/>
        <v>0.19000000000000003</v>
      </c>
      <c r="L48" s="3">
        <f t="shared" si="15"/>
        <v>5.6834091666997777</v>
      </c>
      <c r="M48" s="3">
        <f>L48/'NOx Info (Obsolete)'!$B$1*1000</f>
        <v>129.13023803648417</v>
      </c>
      <c r="N48" s="3">
        <f>M48*'NOx Info (Obsolete)'!$I$2*($D$13+273)/$F$2/1000</f>
        <v>35035.586198051569</v>
      </c>
      <c r="O48" s="3">
        <f t="shared" si="16"/>
        <v>630.58664721079492</v>
      </c>
      <c r="P48" s="3">
        <f t="shared" si="9"/>
        <v>10.541376058531478</v>
      </c>
      <c r="Q48" s="3">
        <f t="shared" si="10"/>
        <v>1.9229057177928284E-3</v>
      </c>
      <c r="R48" s="3">
        <f t="shared" si="11"/>
        <v>1.1010032718927856</v>
      </c>
    </row>
    <row r="49" spans="1:18" x14ac:dyDescent="0.25">
      <c r="A49" s="3">
        <f t="shared" si="13"/>
        <v>0.20000000000000004</v>
      </c>
      <c r="B49" s="3">
        <f t="shared" si="2"/>
        <v>12.50548457875686</v>
      </c>
      <c r="C49" s="3">
        <f t="shared" si="3"/>
        <v>0.28413194853633217</v>
      </c>
      <c r="D49" s="3">
        <f t="shared" si="4"/>
        <v>5071.6381988528956</v>
      </c>
      <c r="E49" s="3">
        <f t="shared" si="5"/>
        <v>39.289977093479536</v>
      </c>
      <c r="F49" s="3">
        <f t="shared" si="6"/>
        <v>34.575713471983242</v>
      </c>
      <c r="G49" s="3">
        <f t="shared" si="7"/>
        <v>6.7905492518135935E-2</v>
      </c>
      <c r="H49" s="3">
        <f t="shared" si="8"/>
        <v>2.4225916230858262</v>
      </c>
      <c r="I49" s="3">
        <f t="shared" si="12"/>
        <v>103.74826749479925</v>
      </c>
      <c r="K49" s="3">
        <f t="shared" si="14"/>
        <v>0.20000000000000004</v>
      </c>
      <c r="L49" s="3">
        <f t="shared" si="15"/>
        <v>5.6723991339808499</v>
      </c>
      <c r="M49" s="3">
        <f>L49/'NOx Info (Obsolete)'!$B$1*1000</f>
        <v>128.88008392931295</v>
      </c>
      <c r="N49" s="3">
        <f>M49*'NOx Info (Obsolete)'!$I$2*($D$13+273)/$F$2/1000</f>
        <v>34967.714443783472</v>
      </c>
      <c r="O49" s="3">
        <f t="shared" si="16"/>
        <v>629.36506005874037</v>
      </c>
      <c r="P49" s="3">
        <f t="shared" si="9"/>
        <v>10.541376058531478</v>
      </c>
      <c r="Q49" s="3">
        <f t="shared" si="10"/>
        <v>1.9229057177928284E-3</v>
      </c>
      <c r="R49" s="3">
        <f t="shared" si="11"/>
        <v>1.0988703826899087</v>
      </c>
    </row>
    <row r="50" spans="1:18" x14ac:dyDescent="0.25">
      <c r="A50" s="3">
        <f t="shared" si="13"/>
        <v>0.21000000000000005</v>
      </c>
      <c r="B50" s="3">
        <f t="shared" si="2"/>
        <v>12.481258662526002</v>
      </c>
      <c r="C50" s="3">
        <f t="shared" si="3"/>
        <v>0.28358152150246541</v>
      </c>
      <c r="D50" s="3">
        <f t="shared" si="4"/>
        <v>5061.8133031133611</v>
      </c>
      <c r="E50" s="3">
        <f t="shared" si="5"/>
        <v>39.213863633998258</v>
      </c>
      <c r="F50" s="3">
        <f t="shared" si="6"/>
        <v>34.575713471983242</v>
      </c>
      <c r="G50" s="3">
        <f t="shared" si="7"/>
        <v>6.7905492518135935E-2</v>
      </c>
      <c r="H50" s="3">
        <f t="shared" si="8"/>
        <v>2.4178985221225773</v>
      </c>
      <c r="I50" s="3">
        <f t="shared" si="12"/>
        <v>108.58406453904441</v>
      </c>
      <c r="K50" s="3">
        <f t="shared" si="14"/>
        <v>0.21000000000000005</v>
      </c>
      <c r="L50" s="3">
        <f t="shared" si="15"/>
        <v>5.6614104301539507</v>
      </c>
      <c r="M50" s="3">
        <f>L50/'NOx Info (Obsolete)'!$B$1*1000</f>
        <v>128.63041442650925</v>
      </c>
      <c r="N50" s="3">
        <f>M50*'NOx Info (Obsolete)'!$I$2*($D$13+273)/$F$2/1000</f>
        <v>34899.974172259826</v>
      </c>
      <c r="O50" s="3">
        <f t="shared" si="16"/>
        <v>628.14583939379213</v>
      </c>
      <c r="P50" s="3">
        <f t="shared" si="9"/>
        <v>10.541376058531478</v>
      </c>
      <c r="Q50" s="3">
        <f t="shared" si="10"/>
        <v>1.9229057177928284E-3</v>
      </c>
      <c r="R50" s="3">
        <f t="shared" si="11"/>
        <v>1.0967416253697133</v>
      </c>
    </row>
    <row r="51" spans="1:18" x14ac:dyDescent="0.25">
      <c r="A51" s="3">
        <f t="shared" si="13"/>
        <v>0.22000000000000006</v>
      </c>
      <c r="B51" s="3">
        <f t="shared" si="2"/>
        <v>12.457079677304776</v>
      </c>
      <c r="C51" s="3">
        <f t="shared" si="3"/>
        <v>0.28303216076867921</v>
      </c>
      <c r="D51" s="3">
        <f t="shared" si="4"/>
        <v>5052.0074403908748</v>
      </c>
      <c r="E51" s="3">
        <f t="shared" si="5"/>
        <v>39.1378976232849</v>
      </c>
      <c r="F51" s="3">
        <f t="shared" si="6"/>
        <v>34.575713471983242</v>
      </c>
      <c r="G51" s="3">
        <f t="shared" si="7"/>
        <v>6.7905492518135935E-2</v>
      </c>
      <c r="H51" s="3">
        <f t="shared" si="8"/>
        <v>2.4132145127439117</v>
      </c>
      <c r="I51" s="3">
        <f t="shared" si="12"/>
        <v>113.41049356453223</v>
      </c>
      <c r="K51" s="3">
        <f t="shared" si="14"/>
        <v>0.22000000000000006</v>
      </c>
      <c r="L51" s="3">
        <f t="shared" si="15"/>
        <v>5.6504430139002535</v>
      </c>
      <c r="M51" s="3">
        <f>L51/'NOx Info (Obsolete)'!$B$1*1000</f>
        <v>128.38122858928622</v>
      </c>
      <c r="N51" s="3">
        <f>M51*'NOx Info (Obsolete)'!$I$2*($D$13+273)/$F$2/1000</f>
        <v>34832.365128769226</v>
      </c>
      <c r="O51" s="3">
        <f t="shared" si="16"/>
        <v>626.92898063153621</v>
      </c>
      <c r="P51" s="3">
        <f t="shared" si="9"/>
        <v>10.541376058531478</v>
      </c>
      <c r="Q51" s="3">
        <f t="shared" si="10"/>
        <v>1.9229057177928284E-3</v>
      </c>
      <c r="R51" s="3">
        <f t="shared" si="11"/>
        <v>1.0946169919278206</v>
      </c>
    </row>
    <row r="52" spans="1:18" x14ac:dyDescent="0.25">
      <c r="A52" s="3">
        <f t="shared" si="13"/>
        <v>0.23000000000000007</v>
      </c>
      <c r="B52" s="3">
        <f t="shared" si="2"/>
        <v>12.432947532177336</v>
      </c>
      <c r="C52" s="3">
        <f t="shared" si="3"/>
        <v>0.2824838642693121</v>
      </c>
      <c r="D52" s="3">
        <f t="shared" si="4"/>
        <v>5042.2205738142293</v>
      </c>
      <c r="E52" s="3">
        <f t="shared" si="5"/>
        <v>39.062078775698275</v>
      </c>
      <c r="F52" s="3">
        <f t="shared" si="6"/>
        <v>34.575713471983242</v>
      </c>
      <c r="G52" s="3">
        <f t="shared" si="7"/>
        <v>6.7905492518135935E-2</v>
      </c>
      <c r="H52" s="3">
        <f t="shared" si="8"/>
        <v>2.408539577337399</v>
      </c>
      <c r="I52" s="3">
        <f t="shared" si="12"/>
        <v>118.22757271920703</v>
      </c>
      <c r="K52" s="3">
        <f t="shared" si="14"/>
        <v>0.23000000000000007</v>
      </c>
      <c r="L52" s="3">
        <f t="shared" si="15"/>
        <v>5.6394968439809752</v>
      </c>
      <c r="M52" s="3">
        <f>L52/'NOx Info (Obsolete)'!$B$1*1000</f>
        <v>128.13252548067561</v>
      </c>
      <c r="N52" s="3">
        <f>M52*'NOx Info (Obsolete)'!$I$2*($D$13+273)/$F$2/1000</f>
        <v>34764.887059093642</v>
      </c>
      <c r="O52" s="3">
        <f t="shared" si="16"/>
        <v>625.7144791964397</v>
      </c>
      <c r="P52" s="3">
        <f t="shared" si="9"/>
        <v>10.541376058531478</v>
      </c>
      <c r="Q52" s="3">
        <f t="shared" si="10"/>
        <v>1.9229057177928284E-3</v>
      </c>
      <c r="R52" s="3">
        <f t="shared" si="11"/>
        <v>1.0924964743753569</v>
      </c>
    </row>
    <row r="53" spans="1:18" x14ac:dyDescent="0.25">
      <c r="A53" s="3">
        <f t="shared" si="13"/>
        <v>0.24000000000000007</v>
      </c>
      <c r="B53" s="3">
        <f t="shared" si="2"/>
        <v>12.408862136403963</v>
      </c>
      <c r="C53" s="3">
        <f t="shared" si="3"/>
        <v>0.28193662994270458</v>
      </c>
      <c r="D53" s="3">
        <f t="shared" si="4"/>
        <v>5032.4526665836502</v>
      </c>
      <c r="E53" s="3">
        <f t="shared" si="5"/>
        <v>38.986406806150548</v>
      </c>
      <c r="F53" s="3">
        <f t="shared" si="6"/>
        <v>34.575713471983242</v>
      </c>
      <c r="G53" s="3">
        <f t="shared" si="7"/>
        <v>6.7905492518135935E-2</v>
      </c>
      <c r="H53" s="3">
        <f t="shared" si="8"/>
        <v>2.4038736983247295</v>
      </c>
      <c r="I53" s="3">
        <f t="shared" si="12"/>
        <v>123.03532011585649</v>
      </c>
      <c r="K53" s="3">
        <f t="shared" si="14"/>
        <v>0.24000000000000007</v>
      </c>
      <c r="L53" s="3">
        <f t="shared" si="15"/>
        <v>5.6285718792372217</v>
      </c>
      <c r="M53" s="3">
        <f>L53/'NOx Info (Obsolete)'!$B$1*1000</f>
        <v>127.88430416552433</v>
      </c>
      <c r="N53" s="3">
        <f>M53*'NOx Info (Obsolete)'!$I$2*($D$13+273)/$F$2/1000</f>
        <v>34697.53970950756</v>
      </c>
      <c r="O53" s="3">
        <f t="shared" si="16"/>
        <v>624.50233052183353</v>
      </c>
      <c r="P53" s="3">
        <f t="shared" si="9"/>
        <v>10.541376058531478</v>
      </c>
      <c r="Q53" s="3">
        <f t="shared" si="10"/>
        <v>1.9229057177928284E-3</v>
      </c>
      <c r="R53" s="3">
        <f t="shared" si="11"/>
        <v>1.0903800647389255</v>
      </c>
    </row>
    <row r="54" spans="1:18" x14ac:dyDescent="0.25">
      <c r="A54" s="3">
        <f t="shared" si="13"/>
        <v>0.25000000000000006</v>
      </c>
      <c r="B54" s="3">
        <f t="shared" si="2"/>
        <v>12.384823399420716</v>
      </c>
      <c r="C54" s="3">
        <f t="shared" si="3"/>
        <v>0.28139045573119059</v>
      </c>
      <c r="D54" s="3">
        <f t="shared" si="4"/>
        <v>5022.7036819706491</v>
      </c>
      <c r="E54" s="3">
        <f t="shared" si="5"/>
        <v>38.910881430106151</v>
      </c>
      <c r="F54" s="3">
        <f t="shared" si="6"/>
        <v>34.575713471983242</v>
      </c>
      <c r="G54" s="3">
        <f t="shared" si="7"/>
        <v>6.7905492518135935E-2</v>
      </c>
      <c r="H54" s="3">
        <f t="shared" si="8"/>
        <v>2.3992168581616458</v>
      </c>
      <c r="I54" s="3">
        <f t="shared" si="12"/>
        <v>127.83375383217978</v>
      </c>
      <c r="K54" s="3">
        <f t="shared" si="14"/>
        <v>0.25000000000000006</v>
      </c>
      <c r="L54" s="3">
        <f t="shared" si="15"/>
        <v>5.6176680785898325</v>
      </c>
      <c r="M54" s="3">
        <f>L54/'NOx Info (Obsolete)'!$B$1*1000</f>
        <v>127.63656371049082</v>
      </c>
      <c r="N54" s="3">
        <f>M54*'NOx Info (Obsolete)'!$I$2*($D$13+273)/$F$2/1000</f>
        <v>34630.322826776974</v>
      </c>
      <c r="O54" s="3">
        <f t="shared" si="16"/>
        <v>623.29253004989516</v>
      </c>
      <c r="P54" s="3">
        <f t="shared" si="9"/>
        <v>10.541376058531478</v>
      </c>
      <c r="Q54" s="3">
        <f t="shared" si="10"/>
        <v>1.9229057177928284E-3</v>
      </c>
      <c r="R54" s="3">
        <f t="shared" si="11"/>
        <v>1.0882677550605755</v>
      </c>
    </row>
    <row r="55" spans="1:18" x14ac:dyDescent="0.25">
      <c r="A55" s="3">
        <f t="shared" si="13"/>
        <v>0.26000000000000006</v>
      </c>
      <c r="B55" s="3">
        <f t="shared" si="2"/>
        <v>12.3608312308391</v>
      </c>
      <c r="C55" s="3">
        <f t="shared" si="3"/>
        <v>0.28084533958109065</v>
      </c>
      <c r="D55" s="3">
        <f t="shared" si="4"/>
        <v>5012.9735833178929</v>
      </c>
      <c r="E55" s="3">
        <f t="shared" si="5"/>
        <v>38.835502363580751</v>
      </c>
      <c r="F55" s="3">
        <f t="shared" si="6"/>
        <v>34.575713471983242</v>
      </c>
      <c r="G55" s="3">
        <f t="shared" si="7"/>
        <v>6.7905492518135935E-2</v>
      </c>
      <c r="H55" s="3">
        <f t="shared" si="8"/>
        <v>2.394569039337878</v>
      </c>
      <c r="I55" s="3">
        <f t="shared" si="12"/>
        <v>132.62289191085554</v>
      </c>
      <c r="K55" s="3">
        <f t="shared" si="14"/>
        <v>0.26000000000000006</v>
      </c>
      <c r="L55" s="3">
        <f t="shared" si="15"/>
        <v>5.6067854010392271</v>
      </c>
      <c r="M55" s="3">
        <f>L55/'NOx Info (Obsolete)'!$B$1*1000</f>
        <v>127.38930318404171</v>
      </c>
      <c r="N55" s="3">
        <f>M55*'NOx Info (Obsolete)'!$I$2*($D$13+273)/$F$2/1000</f>
        <v>34563.236158158463</v>
      </c>
      <c r="O55" s="3">
        <f t="shared" si="16"/>
        <v>622.08507323163178</v>
      </c>
      <c r="P55" s="3">
        <f t="shared" si="9"/>
        <v>10.541376058531478</v>
      </c>
      <c r="Q55" s="3">
        <f t="shared" si="10"/>
        <v>1.9229057177928284E-3</v>
      </c>
      <c r="R55" s="3">
        <f t="shared" si="11"/>
        <v>1.086159537397773</v>
      </c>
    </row>
    <row r="56" spans="1:18" x14ac:dyDescent="0.25">
      <c r="A56" s="3">
        <f t="shared" si="13"/>
        <v>0.27000000000000007</v>
      </c>
      <c r="B56" s="3">
        <f t="shared" si="2"/>
        <v>12.336885540445721</v>
      </c>
      <c r="C56" s="3">
        <f t="shared" si="3"/>
        <v>0.28030127944270328</v>
      </c>
      <c r="D56" s="3">
        <f t="shared" si="4"/>
        <v>5003.2623340390555</v>
      </c>
      <c r="E56" s="3">
        <f t="shared" si="5"/>
        <v>38.760269323140108</v>
      </c>
      <c r="F56" s="3">
        <f t="shared" si="6"/>
        <v>34.575713471983242</v>
      </c>
      <c r="G56" s="3">
        <f t="shared" si="7"/>
        <v>6.7905492518135935E-2</v>
      </c>
      <c r="H56" s="3">
        <f t="shared" si="8"/>
        <v>2.389930224377077</v>
      </c>
      <c r="I56" s="3">
        <f t="shared" si="12"/>
        <v>137.40275235960971</v>
      </c>
      <c r="K56" s="3">
        <f t="shared" si="14"/>
        <v>0.27000000000000007</v>
      </c>
      <c r="L56" s="3">
        <f t="shared" si="15"/>
        <v>5.5959238056652492</v>
      </c>
      <c r="M56" s="3">
        <f>L56/'NOx Info (Obsolete)'!$B$1*1000</f>
        <v>127.14252165644807</v>
      </c>
      <c r="N56" s="3">
        <f>M56*'NOx Info (Obsolete)'!$I$2*($D$13+273)/$F$2/1000</f>
        <v>34496.279451398193</v>
      </c>
      <c r="O56" s="3">
        <f t="shared" si="16"/>
        <v>620.87995552686266</v>
      </c>
      <c r="P56" s="3">
        <f t="shared" si="9"/>
        <v>10.541376058531478</v>
      </c>
      <c r="Q56" s="3">
        <f t="shared" si="10"/>
        <v>1.9229057177928284E-3</v>
      </c>
      <c r="R56" s="3">
        <f t="shared" si="11"/>
        <v>1.0840554038233696</v>
      </c>
    </row>
    <row r="57" spans="1:18" x14ac:dyDescent="0.25">
      <c r="A57" s="3">
        <f t="shared" si="13"/>
        <v>0.28000000000000008</v>
      </c>
      <c r="B57" s="3">
        <f t="shared" si="2"/>
        <v>12.312986238201949</v>
      </c>
      <c r="C57" s="3">
        <f t="shared" si="3"/>
        <v>0.27975827327029823</v>
      </c>
      <c r="D57" s="3">
        <f t="shared" si="4"/>
        <v>4993.5698976186895</v>
      </c>
      <c r="E57" s="3">
        <f t="shared" si="5"/>
        <v>38.685182025899103</v>
      </c>
      <c r="F57" s="3">
        <f t="shared" si="6"/>
        <v>34.575713471983242</v>
      </c>
      <c r="G57" s="3">
        <f t="shared" si="7"/>
        <v>6.7905492518135935E-2</v>
      </c>
      <c r="H57" s="3">
        <f t="shared" si="8"/>
        <v>2.3853003958367487</v>
      </c>
      <c r="I57" s="3">
        <f t="shared" si="12"/>
        <v>142.17335315128321</v>
      </c>
      <c r="K57" s="3">
        <f t="shared" si="14"/>
        <v>0.28000000000000008</v>
      </c>
      <c r="L57" s="3">
        <f t="shared" si="15"/>
        <v>5.5850832516270152</v>
      </c>
      <c r="M57" s="3">
        <f>L57/'NOx Info (Obsolete)'!$B$1*1000</f>
        <v>126.89621819978223</v>
      </c>
      <c r="N57" s="3">
        <f>M57*'NOx Info (Obsolete)'!$I$2*($D$13+273)/$F$2/1000</f>
        <v>34429.452454731014</v>
      </c>
      <c r="O57" s="3">
        <f t="shared" si="16"/>
        <v>619.67717240420268</v>
      </c>
      <c r="P57" s="3">
        <f t="shared" si="9"/>
        <v>10.541376058531476</v>
      </c>
      <c r="Q57" s="3">
        <f t="shared" si="10"/>
        <v>1.9229057177928281E-3</v>
      </c>
      <c r="R57" s="3">
        <f t="shared" si="11"/>
        <v>1.081955346425574</v>
      </c>
    </row>
    <row r="58" spans="1:18" x14ac:dyDescent="0.25">
      <c r="A58" s="3">
        <f t="shared" si="13"/>
        <v>0.29000000000000009</v>
      </c>
      <c r="B58" s="3">
        <f t="shared" si="2"/>
        <v>12.289133234243582</v>
      </c>
      <c r="C58" s="3">
        <f t="shared" si="3"/>
        <v>0.27921631902210792</v>
      </c>
      <c r="D58" s="3">
        <f t="shared" si="4"/>
        <v>4983.8962376120935</v>
      </c>
      <c r="E58" s="3">
        <f t="shared" si="5"/>
        <v>38.610240189520617</v>
      </c>
      <c r="F58" s="3">
        <f t="shared" si="6"/>
        <v>34.575713471983242</v>
      </c>
      <c r="G58" s="3">
        <f t="shared" si="7"/>
        <v>6.7905492518135935E-2</v>
      </c>
      <c r="H58" s="3">
        <f t="shared" si="8"/>
        <v>2.3806795363081923</v>
      </c>
      <c r="I58" s="3">
        <f t="shared" si="12"/>
        <v>146.9347122238996</v>
      </c>
      <c r="K58" s="3">
        <f t="shared" si="14"/>
        <v>0.29000000000000009</v>
      </c>
      <c r="L58" s="3">
        <f t="shared" si="15"/>
        <v>5.5742636981627598</v>
      </c>
      <c r="M58" s="3">
        <f>L58/'NOx Info (Obsolete)'!$B$1*1000</f>
        <v>126.65039188791403</v>
      </c>
      <c r="N58" s="3">
        <f>M58*'NOx Info (Obsolete)'!$I$2*($D$13+273)/$F$2/1000</f>
        <v>34362.754916879552</v>
      </c>
      <c r="O58" s="3">
        <f t="shared" si="16"/>
        <v>618.47671934104517</v>
      </c>
      <c r="P58" s="3">
        <f t="shared" si="9"/>
        <v>10.541376058531478</v>
      </c>
      <c r="Q58" s="3">
        <f t="shared" si="10"/>
        <v>1.9229057177928284E-3</v>
      </c>
      <c r="R58" s="3">
        <f t="shared" si="11"/>
        <v>1.0798593573079227</v>
      </c>
    </row>
    <row r="59" spans="1:18" x14ac:dyDescent="0.25">
      <c r="A59" s="3">
        <f t="shared" si="13"/>
        <v>0.3000000000000001</v>
      </c>
      <c r="B59" s="3">
        <f t="shared" si="2"/>
        <v>12.265326438880502</v>
      </c>
      <c r="C59" s="3">
        <f t="shared" si="3"/>
        <v>0.27867541466032025</v>
      </c>
      <c r="D59" s="3">
        <f t="shared" si="4"/>
        <v>4974.2413176451555</v>
      </c>
      <c r="E59" s="3">
        <f t="shared" si="5"/>
        <v>38.535443532214465</v>
      </c>
      <c r="F59" s="3">
        <f t="shared" si="6"/>
        <v>34.575713471983242</v>
      </c>
      <c r="G59" s="3">
        <f t="shared" si="7"/>
        <v>6.7905492518135935E-2</v>
      </c>
      <c r="H59" s="3">
        <f t="shared" si="8"/>
        <v>2.3760676284164264</v>
      </c>
      <c r="I59" s="3">
        <f t="shared" si="12"/>
        <v>151.68684748073244</v>
      </c>
      <c r="K59" s="3">
        <f t="shared" si="14"/>
        <v>0.3000000000000001</v>
      </c>
      <c r="L59" s="3">
        <f t="shared" si="15"/>
        <v>5.5634651045896808</v>
      </c>
      <c r="M59" s="3">
        <f>L59/'NOx Info (Obsolete)'!$B$1*1000</f>
        <v>126.4050417965074</v>
      </c>
      <c r="N59" s="3">
        <f>M59*'NOx Info (Obsolete)'!$I$2*($D$13+273)/$F$2/1000</f>
        <v>34296.18658705314</v>
      </c>
      <c r="O59" s="3">
        <f t="shared" si="16"/>
        <v>617.27859182354416</v>
      </c>
      <c r="P59" s="3">
        <f t="shared" si="9"/>
        <v>10.541376058531478</v>
      </c>
      <c r="Q59" s="3">
        <f t="shared" si="10"/>
        <v>1.9229057177928284E-3</v>
      </c>
      <c r="R59" s="3">
        <f t="shared" si="11"/>
        <v>1.0777674285892473</v>
      </c>
    </row>
    <row r="60" spans="1:18" x14ac:dyDescent="0.25">
      <c r="A60" s="3">
        <f t="shared" si="13"/>
        <v>0.31000000000000011</v>
      </c>
      <c r="B60" s="3">
        <f t="shared" si="2"/>
        <v>12.241565762596338</v>
      </c>
      <c r="C60" s="3">
        <f t="shared" si="3"/>
        <v>0.27813555815107083</v>
      </c>
      <c r="D60" s="3">
        <f t="shared" si="4"/>
        <v>4964.6051014142358</v>
      </c>
      <c r="E60" s="3">
        <f t="shared" si="5"/>
        <v>38.460791772736371</v>
      </c>
      <c r="F60" s="3">
        <f t="shared" si="6"/>
        <v>34.575713471983249</v>
      </c>
      <c r="G60" s="3">
        <f t="shared" si="7"/>
        <v>6.7905492518135963E-2</v>
      </c>
      <c r="H60" s="3">
        <f t="shared" si="8"/>
        <v>2.3714646548201341</v>
      </c>
      <c r="I60" s="3">
        <f t="shared" si="12"/>
        <v>156.4297767903727</v>
      </c>
      <c r="K60" s="3">
        <f t="shared" si="14"/>
        <v>0.31000000000000011</v>
      </c>
      <c r="L60" s="3">
        <f t="shared" si="15"/>
        <v>5.5526874303037888</v>
      </c>
      <c r="M60" s="3">
        <f>L60/'NOx Info (Obsolete)'!$B$1*1000</f>
        <v>126.16016700301705</v>
      </c>
      <c r="N60" s="3">
        <f>M60*'NOx Info (Obsolete)'!$I$2*($D$13+273)/$F$2/1000</f>
        <v>34229.74721494699</v>
      </c>
      <c r="O60" s="3">
        <f t="shared" si="16"/>
        <v>616.08278534659871</v>
      </c>
      <c r="P60" s="3">
        <f t="shared" si="9"/>
        <v>10.54137605853148</v>
      </c>
      <c r="Q60" s="3">
        <f t="shared" si="10"/>
        <v>1.9229057177928288E-3</v>
      </c>
      <c r="R60" s="3">
        <f t="shared" si="11"/>
        <v>1.0756795524036498</v>
      </c>
    </row>
    <row r="61" spans="1:18" x14ac:dyDescent="0.25">
      <c r="A61" s="3">
        <f t="shared" si="13"/>
        <v>0.32000000000000012</v>
      </c>
      <c r="B61" s="3">
        <f t="shared" si="2"/>
        <v>12.217851116048136</v>
      </c>
      <c r="C61" s="3">
        <f t="shared" si="3"/>
        <v>0.27759674746443519</v>
      </c>
      <c r="D61" s="3">
        <f t="shared" si="4"/>
        <v>4954.9875526860169</v>
      </c>
      <c r="E61" s="3">
        <f t="shared" si="5"/>
        <v>38.386284630386882</v>
      </c>
      <c r="F61" s="3">
        <f t="shared" si="6"/>
        <v>34.575713471983242</v>
      </c>
      <c r="G61" s="3">
        <f t="shared" si="7"/>
        <v>6.7905492518135935E-2</v>
      </c>
      <c r="H61" s="3">
        <f t="shared" si="8"/>
        <v>2.366870598211587</v>
      </c>
      <c r="I61" s="3">
        <f t="shared" si="12"/>
        <v>161.16351798679588</v>
      </c>
      <c r="K61" s="3">
        <f t="shared" si="14"/>
        <v>0.32000000000000012</v>
      </c>
      <c r="L61" s="3">
        <f t="shared" si="15"/>
        <v>5.5419306347797521</v>
      </c>
      <c r="M61" s="3">
        <f>L61/'NOx Info (Obsolete)'!$B$1*1000</f>
        <v>125.91576658668465</v>
      </c>
      <c r="N61" s="3">
        <f>M61*'NOx Info (Obsolete)'!$I$2*($D$13+273)/$F$2/1000</f>
        <v>34163.436550741179</v>
      </c>
      <c r="O61" s="3">
        <f t="shared" si="16"/>
        <v>614.88929541383482</v>
      </c>
      <c r="P61" s="3">
        <f t="shared" si="9"/>
        <v>10.541376058531478</v>
      </c>
      <c r="Q61" s="3">
        <f t="shared" si="10"/>
        <v>1.9229057177928284E-3</v>
      </c>
      <c r="R61" s="3">
        <f t="shared" si="11"/>
        <v>1.0735957209004667</v>
      </c>
    </row>
    <row r="62" spans="1:18" x14ac:dyDescent="0.25">
      <c r="A62" s="3">
        <f t="shared" si="13"/>
        <v>0.33000000000000013</v>
      </c>
      <c r="B62" s="3">
        <f t="shared" si="2"/>
        <v>12.19418241006602</v>
      </c>
      <c r="C62" s="3">
        <f t="shared" si="3"/>
        <v>0.27705898057442152</v>
      </c>
      <c r="D62" s="3">
        <f t="shared" si="4"/>
        <v>4945.3886352973841</v>
      </c>
      <c r="E62" s="3">
        <f t="shared" si="5"/>
        <v>38.311921825010323</v>
      </c>
      <c r="F62" s="3">
        <f t="shared" si="6"/>
        <v>34.575713471983242</v>
      </c>
      <c r="G62" s="3">
        <f t="shared" si="7"/>
        <v>6.7905492518135935E-2</v>
      </c>
      <c r="H62" s="3">
        <f t="shared" si="8"/>
        <v>2.3622854413165908</v>
      </c>
      <c r="I62" s="3">
        <f t="shared" si="12"/>
        <v>165.88808886942905</v>
      </c>
      <c r="K62" s="3">
        <f t="shared" si="14"/>
        <v>0.33000000000000013</v>
      </c>
      <c r="L62" s="3">
        <f t="shared" si="15"/>
        <v>5.5311946775707472</v>
      </c>
      <c r="M62" s="3">
        <f>L62/'NOx Info (Obsolete)'!$B$1*1000</f>
        <v>125.67183962853584</v>
      </c>
      <c r="N62" s="3">
        <f>M62*'NOx Info (Obsolete)'!$I$2*($D$13+273)/$F$2/1000</f>
        <v>34097.254345099791</v>
      </c>
      <c r="O62" s="3">
        <f t="shared" si="16"/>
        <v>613.69811753758916</v>
      </c>
      <c r="P62" s="3">
        <f t="shared" si="9"/>
        <v>10.541376058531476</v>
      </c>
      <c r="Q62" s="3">
        <f t="shared" si="10"/>
        <v>1.9229057177928281E-3</v>
      </c>
      <c r="R62" s="3">
        <f t="shared" si="11"/>
        <v>1.0715159262442466</v>
      </c>
    </row>
    <row r="63" spans="1:18" x14ac:dyDescent="0.25">
      <c r="A63" s="3">
        <f t="shared" si="13"/>
        <v>0.34000000000000014</v>
      </c>
      <c r="B63" s="3">
        <f t="shared" si="2"/>
        <v>12.170559555652854</v>
      </c>
      <c r="C63" s="3">
        <f t="shared" si="3"/>
        <v>0.27652225545896264</v>
      </c>
      <c r="D63" s="3">
        <f t="shared" si="4"/>
        <v>4935.8083131552685</v>
      </c>
      <c r="E63" s="3">
        <f t="shared" si="5"/>
        <v>38.237703076993746</v>
      </c>
      <c r="F63" s="3">
        <f t="shared" si="6"/>
        <v>34.575713471983242</v>
      </c>
      <c r="G63" s="3">
        <f t="shared" si="7"/>
        <v>6.7905492518135935E-2</v>
      </c>
      <c r="H63" s="3">
        <f t="shared" si="8"/>
        <v>2.3577091668944123</v>
      </c>
      <c r="I63" s="3">
        <f t="shared" si="12"/>
        <v>170.60350720321787</v>
      </c>
      <c r="K63" s="3">
        <f t="shared" si="14"/>
        <v>0.34000000000000014</v>
      </c>
      <c r="L63" s="3">
        <f t="shared" si="15"/>
        <v>5.5204795183083046</v>
      </c>
      <c r="M63" s="3">
        <f>L63/'NOx Info (Obsolete)'!$B$1*1000</f>
        <v>125.42838521137631</v>
      </c>
      <c r="N63" s="3">
        <f>M63*'NOx Info (Obsolete)'!$I$2*($D$13+273)/$F$2/1000</f>
        <v>34031.200349169892</v>
      </c>
      <c r="O63" s="3">
        <f t="shared" si="16"/>
        <v>612.50924723889182</v>
      </c>
      <c r="P63" s="3">
        <f t="shared" si="9"/>
        <v>10.541376058531478</v>
      </c>
      <c r="Q63" s="3">
        <f t="shared" si="10"/>
        <v>1.9229057177928284E-3</v>
      </c>
      <c r="R63" s="3">
        <f t="shared" si="11"/>
        <v>1.0694401606147148</v>
      </c>
    </row>
    <row r="64" spans="1:18" x14ac:dyDescent="0.25">
      <c r="A64" s="3">
        <f t="shared" si="13"/>
        <v>0.35000000000000014</v>
      </c>
      <c r="B64" s="3">
        <f t="shared" si="2"/>
        <v>12.146982463983909</v>
      </c>
      <c r="C64" s="3">
        <f t="shared" si="3"/>
        <v>0.27598657009990851</v>
      </c>
      <c r="D64" s="3">
        <f t="shared" si="4"/>
        <v>4926.2465502365267</v>
      </c>
      <c r="E64" s="3">
        <f t="shared" si="5"/>
        <v>38.163628107265886</v>
      </c>
      <c r="F64" s="3">
        <f t="shared" si="6"/>
        <v>34.575713471983249</v>
      </c>
      <c r="G64" s="3">
        <f t="shared" si="7"/>
        <v>6.7905492518135963E-2</v>
      </c>
      <c r="H64" s="3">
        <f t="shared" si="8"/>
        <v>2.3531417577377187</v>
      </c>
      <c r="I64" s="3">
        <f t="shared" si="12"/>
        <v>175.30979071869331</v>
      </c>
      <c r="K64" s="3">
        <f t="shared" si="14"/>
        <v>0.35000000000000014</v>
      </c>
      <c r="L64" s="3">
        <f t="shared" si="15"/>
        <v>5.5097851167021572</v>
      </c>
      <c r="M64" s="3">
        <f>L64/'NOx Info (Obsolete)'!$B$1*1000</f>
        <v>125.18540241978864</v>
      </c>
      <c r="N64" s="3">
        <f>M64*'NOx Info (Obsolete)'!$I$2*($D$13+273)/$F$2/1000</f>
        <v>33965.274314580645</v>
      </c>
      <c r="O64" s="3">
        <f t="shared" si="16"/>
        <v>611.32268004744992</v>
      </c>
      <c r="P64" s="3">
        <f t="shared" si="9"/>
        <v>10.54137605853148</v>
      </c>
      <c r="Q64" s="3">
        <f t="shared" si="10"/>
        <v>1.9229057177928288E-3</v>
      </c>
      <c r="R64" s="3">
        <f t="shared" si="11"/>
        <v>1.0673684162067472</v>
      </c>
    </row>
    <row r="65" spans="1:18" x14ac:dyDescent="0.25">
      <c r="A65" s="3">
        <f t="shared" si="13"/>
        <v>0.36000000000000015</v>
      </c>
      <c r="B65" s="3">
        <f t="shared" si="2"/>
        <v>12.123451046406533</v>
      </c>
      <c r="C65" s="3">
        <f t="shared" si="3"/>
        <v>0.27545192248301886</v>
      </c>
      <c r="D65" s="3">
        <f t="shared" si="4"/>
        <v>4916.7033105877954</v>
      </c>
      <c r="E65" s="3">
        <f t="shared" si="5"/>
        <v>38.089696637296079</v>
      </c>
      <c r="F65" s="3">
        <f t="shared" si="6"/>
        <v>34.575713471983242</v>
      </c>
      <c r="G65" s="3">
        <f t="shared" si="7"/>
        <v>6.7905492518135935E-2</v>
      </c>
      <c r="H65" s="3">
        <f t="shared" si="8"/>
        <v>2.3485831966725099</v>
      </c>
      <c r="I65" s="3">
        <f t="shared" si="12"/>
        <v>180.00695711203832</v>
      </c>
      <c r="K65" s="3">
        <f t="shared" si="14"/>
        <v>0.36000000000000015</v>
      </c>
      <c r="L65" s="3">
        <f t="shared" si="15"/>
        <v>5.49911143254009</v>
      </c>
      <c r="M65" s="3">
        <f>L65/'NOx Info (Obsolete)'!$B$1*1000</f>
        <v>124.94289034012883</v>
      </c>
      <c r="N65" s="3">
        <f>M65*'NOx Info (Obsolete)'!$I$2*($D$13+273)/$F$2/1000</f>
        <v>33899.475993442335</v>
      </c>
      <c r="O65" s="3">
        <f t="shared" si="16"/>
        <v>610.13841150163034</v>
      </c>
      <c r="P65" s="3">
        <f t="shared" si="9"/>
        <v>10.541376058531478</v>
      </c>
      <c r="Q65" s="3">
        <f t="shared" si="10"/>
        <v>1.9229057177928284E-3</v>
      </c>
      <c r="R65" s="3">
        <f t="shared" si="11"/>
        <v>1.0653006852303391</v>
      </c>
    </row>
    <row r="66" spans="1:18" x14ac:dyDescent="0.25">
      <c r="A66" s="3">
        <f t="shared" si="13"/>
        <v>0.37000000000000016</v>
      </c>
      <c r="B66" s="3">
        <f t="shared" si="2"/>
        <v>12.099965214439807</v>
      </c>
      <c r="C66" s="3">
        <f t="shared" si="3"/>
        <v>0.27491831059795546</v>
      </c>
      <c r="D66" s="3">
        <f t="shared" si="4"/>
        <v>4907.1785583253659</v>
      </c>
      <c r="E66" s="3">
        <f t="shared" si="5"/>
        <v>38.015908389093248</v>
      </c>
      <c r="F66" s="3">
        <f t="shared" si="6"/>
        <v>34.575713471983242</v>
      </c>
      <c r="G66" s="3">
        <f t="shared" si="7"/>
        <v>6.7905492518135935E-2</v>
      </c>
      <c r="H66" s="3">
        <f t="shared" si="8"/>
        <v>2.3440334665580571</v>
      </c>
      <c r="I66" s="3">
        <f t="shared" si="12"/>
        <v>184.69502404515444</v>
      </c>
      <c r="K66" s="3">
        <f t="shared" si="14"/>
        <v>0.37000000000000016</v>
      </c>
      <c r="L66" s="3">
        <f t="shared" si="15"/>
        <v>5.4884584256877869</v>
      </c>
      <c r="M66" s="3">
        <f>L66/'NOx Info (Obsolete)'!$B$1*1000</f>
        <v>124.70084806052273</v>
      </c>
      <c r="N66" s="3">
        <f>M66*'NOx Info (Obsolete)'!$I$2*($D$13+273)/$F$2/1000</f>
        <v>33833.805138345509</v>
      </c>
      <c r="O66" s="3">
        <f t="shared" si="16"/>
        <v>608.95643714844323</v>
      </c>
      <c r="P66" s="3">
        <f t="shared" si="9"/>
        <v>10.541376058531478</v>
      </c>
      <c r="Q66" s="3">
        <f t="shared" si="10"/>
        <v>1.9229057177928284E-3</v>
      </c>
      <c r="R66" s="3">
        <f t="shared" si="11"/>
        <v>1.0632369599105775</v>
      </c>
    </row>
    <row r="67" spans="1:18" x14ac:dyDescent="0.25">
      <c r="A67" s="3">
        <f t="shared" si="13"/>
        <v>0.38000000000000017</v>
      </c>
      <c r="B67" s="3">
        <f t="shared" si="2"/>
        <v>12.076524879774226</v>
      </c>
      <c r="C67" s="3">
        <f t="shared" si="3"/>
        <v>0.2743857324382743</v>
      </c>
      <c r="D67" s="3">
        <f t="shared" si="4"/>
        <v>4897.672257635043</v>
      </c>
      <c r="E67" s="3">
        <f t="shared" si="5"/>
        <v>37.942263085204857</v>
      </c>
      <c r="F67" s="3">
        <f t="shared" si="6"/>
        <v>34.575713471983242</v>
      </c>
      <c r="G67" s="3">
        <f t="shared" si="7"/>
        <v>6.7905492518135935E-2</v>
      </c>
      <c r="H67" s="3">
        <f t="shared" si="8"/>
        <v>2.3394925502868378</v>
      </c>
      <c r="I67" s="3">
        <f t="shared" si="12"/>
        <v>189.37400914572811</v>
      </c>
      <c r="K67" s="3">
        <f t="shared" si="14"/>
        <v>0.38000000000000017</v>
      </c>
      <c r="L67" s="3">
        <f t="shared" si="15"/>
        <v>5.4778260560886807</v>
      </c>
      <c r="M67" s="3">
        <f>L67/'NOx Info (Obsolete)'!$B$1*1000</f>
        <v>124.45927467086273</v>
      </c>
      <c r="N67" s="3">
        <f>M67*'NOx Info (Obsolete)'!$I$2*($D$13+273)/$F$2/1000</f>
        <v>33768.261502359972</v>
      </c>
      <c r="O67" s="3">
        <f t="shared" si="16"/>
        <v>607.77675254352516</v>
      </c>
      <c r="P67" s="3">
        <f t="shared" si="9"/>
        <v>10.541376058531478</v>
      </c>
      <c r="Q67" s="3">
        <f t="shared" si="10"/>
        <v>1.9229057177928284E-3</v>
      </c>
      <c r="R67" s="3">
        <f t="shared" si="11"/>
        <v>1.0611772324876114</v>
      </c>
    </row>
    <row r="68" spans="1:18" x14ac:dyDescent="0.25">
      <c r="A68" s="3">
        <f t="shared" si="13"/>
        <v>0.39000000000000018</v>
      </c>
      <c r="B68" s="3">
        <f t="shared" si="2"/>
        <v>12.053129954271357</v>
      </c>
      <c r="C68" s="3">
        <f t="shared" si="3"/>
        <v>0.27385418600141859</v>
      </c>
      <c r="D68" s="3">
        <f t="shared" si="4"/>
        <v>4888.1843727720125</v>
      </c>
      <c r="E68" s="3">
        <f t="shared" si="5"/>
        <v>37.86876044871584</v>
      </c>
      <c r="F68" s="3">
        <f t="shared" si="6"/>
        <v>34.575713471983249</v>
      </c>
      <c r="G68" s="3">
        <f t="shared" si="7"/>
        <v>6.7905492518135963E-2</v>
      </c>
      <c r="H68" s="3">
        <f t="shared" si="8"/>
        <v>2.3349604307844687</v>
      </c>
      <c r="I68" s="3">
        <f t="shared" si="12"/>
        <v>194.04393000729704</v>
      </c>
      <c r="K68" s="3">
        <f t="shared" si="14"/>
        <v>0.39000000000000018</v>
      </c>
      <c r="L68" s="3">
        <f t="shared" si="15"/>
        <v>5.4672142837638047</v>
      </c>
      <c r="M68" s="3">
        <f>L68/'NOx Info (Obsolete)'!$B$1*1000</f>
        <v>124.21816926280428</v>
      </c>
      <c r="N68" s="3">
        <f>M68*'NOx Info (Obsolete)'!$I$2*($D$13+273)/$F$2/1000</f>
        <v>33702.844839033911</v>
      </c>
      <c r="O68" s="3">
        <f t="shared" si="16"/>
        <v>606.59935325112235</v>
      </c>
      <c r="P68" s="3">
        <f t="shared" si="9"/>
        <v>10.54137605853148</v>
      </c>
      <c r="Q68" s="3">
        <f t="shared" si="10"/>
        <v>1.9229057177928288E-3</v>
      </c>
      <c r="R68" s="3">
        <f t="shared" si="11"/>
        <v>1.0591214952166219</v>
      </c>
    </row>
    <row r="69" spans="1:18" x14ac:dyDescent="0.25">
      <c r="A69" s="3">
        <f t="shared" si="13"/>
        <v>0.40000000000000019</v>
      </c>
      <c r="B69" s="3">
        <f t="shared" si="2"/>
        <v>12.029780349963513</v>
      </c>
      <c r="C69" s="3">
        <f t="shared" si="3"/>
        <v>0.27332366928871082</v>
      </c>
      <c r="D69" s="3">
        <f t="shared" si="4"/>
        <v>4878.7148680607015</v>
      </c>
      <c r="E69" s="3">
        <f t="shared" si="5"/>
        <v>37.795400203247588</v>
      </c>
      <c r="F69" s="3">
        <f t="shared" si="6"/>
        <v>34.575713471983249</v>
      </c>
      <c r="G69" s="3">
        <f t="shared" si="7"/>
        <v>6.7905492518135963E-2</v>
      </c>
      <c r="H69" s="3">
        <f t="shared" si="8"/>
        <v>2.3304370910096432</v>
      </c>
      <c r="I69" s="3">
        <f t="shared" si="12"/>
        <v>198.70480418931632</v>
      </c>
      <c r="K69" s="3">
        <f t="shared" si="14"/>
        <v>0.40000000000000019</v>
      </c>
      <c r="L69" s="3">
        <f t="shared" si="15"/>
        <v>5.4566230688116386</v>
      </c>
      <c r="M69" s="3">
        <f>L69/'NOx Info (Obsolete)'!$B$1*1000</f>
        <v>123.97753092976255</v>
      </c>
      <c r="N69" s="3">
        <f>M69*'NOx Info (Obsolete)'!$I$2*($D$13+273)/$F$2/1000</f>
        <v>33637.554902392912</v>
      </c>
      <c r="O69" s="3">
        <f t="shared" si="16"/>
        <v>605.42423484407414</v>
      </c>
      <c r="P69" s="3">
        <f t="shared" si="9"/>
        <v>10.54137605853148</v>
      </c>
      <c r="Q69" s="3">
        <f t="shared" si="10"/>
        <v>1.9229057177928288E-3</v>
      </c>
      <c r="R69" s="3">
        <f t="shared" si="11"/>
        <v>1.0570697403677929</v>
      </c>
    </row>
    <row r="70" spans="1:18" x14ac:dyDescent="0.25">
      <c r="A70" s="3">
        <f t="shared" si="13"/>
        <v>0.4100000000000002</v>
      </c>
      <c r="B70" s="3">
        <f t="shared" si="2"/>
        <v>12.006475979053416</v>
      </c>
      <c r="C70" s="3">
        <f t="shared" si="3"/>
        <v>0.27279418030534525</v>
      </c>
      <c r="D70" s="3">
        <f t="shared" si="4"/>
        <v>4869.2637078946518</v>
      </c>
      <c r="E70" s="3">
        <f t="shared" si="5"/>
        <v>37.722182072956898</v>
      </c>
      <c r="F70" s="3">
        <f t="shared" si="6"/>
        <v>34.575713471983242</v>
      </c>
      <c r="G70" s="3">
        <f t="shared" si="7"/>
        <v>6.7905492518135935E-2</v>
      </c>
      <c r="H70" s="3">
        <f t="shared" si="8"/>
        <v>2.3259225139540689</v>
      </c>
      <c r="I70" s="3">
        <f t="shared" si="12"/>
        <v>203.35664921722446</v>
      </c>
      <c r="K70" s="3">
        <f t="shared" si="14"/>
        <v>0.4100000000000002</v>
      </c>
      <c r="L70" s="3">
        <f t="shared" si="15"/>
        <v>5.4460523714079603</v>
      </c>
      <c r="M70" s="3">
        <f>L70/'NOx Info (Obsolete)'!$B$1*1000</f>
        <v>123.73735876690887</v>
      </c>
      <c r="N70" s="3">
        <f>M70*'NOx Info (Obsolete)'!$I$2*($D$13+273)/$F$2/1000</f>
        <v>33572.39144693908</v>
      </c>
      <c r="O70" s="3">
        <f t="shared" si="16"/>
        <v>604.25139290379627</v>
      </c>
      <c r="P70" s="3">
        <f t="shared" si="9"/>
        <v>10.541376058531478</v>
      </c>
      <c r="Q70" s="3">
        <f t="shared" si="10"/>
        <v>1.9229057177928284E-3</v>
      </c>
      <c r="R70" s="3">
        <f t="shared" si="11"/>
        <v>1.0550219602262836</v>
      </c>
    </row>
    <row r="71" spans="1:18" x14ac:dyDescent="0.25">
      <c r="A71" s="3">
        <f t="shared" si="13"/>
        <v>0.42000000000000021</v>
      </c>
      <c r="B71" s="3">
        <f t="shared" si="2"/>
        <v>11.983216753913876</v>
      </c>
      <c r="C71" s="3">
        <f t="shared" si="3"/>
        <v>0.27226571706038077</v>
      </c>
      <c r="D71" s="3">
        <f t="shared" si="4"/>
        <v>4859.8308567363856</v>
      </c>
      <c r="E71" s="3">
        <f t="shared" si="5"/>
        <v>37.649105782534932</v>
      </c>
      <c r="F71" s="3">
        <f t="shared" si="6"/>
        <v>34.575713471983242</v>
      </c>
      <c r="G71" s="3">
        <f t="shared" si="7"/>
        <v>6.7905492518135935E-2</v>
      </c>
      <c r="H71" s="3">
        <f t="shared" si="8"/>
        <v>2.3214166826424032</v>
      </c>
      <c r="I71" s="3">
        <f t="shared" si="12"/>
        <v>207.99948258250927</v>
      </c>
      <c r="K71" s="3">
        <f t="shared" si="14"/>
        <v>0.42000000000000021</v>
      </c>
      <c r="L71" s="3">
        <f t="shared" si="15"/>
        <v>5.4355021518056974</v>
      </c>
      <c r="M71" s="3">
        <f>L71/'NOx Info (Obsolete)'!$B$1*1000</f>
        <v>123.49765187116755</v>
      </c>
      <c r="N71" s="3">
        <f>M71*'NOx Info (Obsolete)'!$I$2*($D$13+273)/$F$2/1000</f>
        <v>33507.354227650139</v>
      </c>
      <c r="O71" s="3">
        <f t="shared" si="16"/>
        <v>603.08082302026423</v>
      </c>
      <c r="P71" s="3">
        <f t="shared" si="9"/>
        <v>10.541376058531478</v>
      </c>
      <c r="Q71" s="3">
        <f t="shared" si="10"/>
        <v>1.9229057177928284E-3</v>
      </c>
      <c r="R71" s="3">
        <f t="shared" si="11"/>
        <v>1.0529781470921988</v>
      </c>
    </row>
    <row r="72" spans="1:18" x14ac:dyDescent="0.25">
      <c r="A72" s="3">
        <f t="shared" si="13"/>
        <v>0.43000000000000022</v>
      </c>
      <c r="B72" s="3">
        <f t="shared" si="2"/>
        <v>11.960002587087452</v>
      </c>
      <c r="C72" s="3">
        <f t="shared" si="3"/>
        <v>0.27173827756673308</v>
      </c>
      <c r="D72" s="3">
        <f t="shared" si="4"/>
        <v>4850.4162791172639</v>
      </c>
      <c r="E72" s="3">
        <f t="shared" si="5"/>
        <v>37.576171057206196</v>
      </c>
      <c r="F72" s="3">
        <f t="shared" si="6"/>
        <v>34.575713471983249</v>
      </c>
      <c r="G72" s="3">
        <f t="shared" si="7"/>
        <v>6.7905492518135963E-2</v>
      </c>
      <c r="H72" s="3">
        <f t="shared" si="8"/>
        <v>2.3169195801321867</v>
      </c>
      <c r="I72" s="3">
        <f t="shared" si="12"/>
        <v>212.63332174277366</v>
      </c>
      <c r="K72" s="3">
        <f t="shared" si="14"/>
        <v>0.43000000000000022</v>
      </c>
      <c r="L72" s="3">
        <f t="shared" si="15"/>
        <v>5.4249723703347756</v>
      </c>
      <c r="M72" s="3">
        <f>L72/'NOx Info (Obsolete)'!$B$1*1000</f>
        <v>123.25840934121229</v>
      </c>
      <c r="N72" s="3">
        <f>M72*'NOx Info (Obsolete)'!$I$2*($D$13+273)/$F$2/1000</f>
        <v>33442.442999978433</v>
      </c>
      <c r="O72" s="3">
        <f t="shared" si="16"/>
        <v>601.91252079199683</v>
      </c>
      <c r="P72" s="3">
        <f t="shared" si="9"/>
        <v>10.54137605853148</v>
      </c>
      <c r="Q72" s="3">
        <f t="shared" si="10"/>
        <v>1.9229057177928288E-3</v>
      </c>
      <c r="R72" s="3">
        <f t="shared" si="11"/>
        <v>1.0509382932805593</v>
      </c>
    </row>
    <row r="73" spans="1:18" x14ac:dyDescent="0.25">
      <c r="A73" s="3">
        <f t="shared" si="13"/>
        <v>0.44000000000000022</v>
      </c>
      <c r="B73" s="3">
        <f t="shared" si="2"/>
        <v>11.936833391286131</v>
      </c>
      <c r="C73" s="3">
        <f t="shared" si="3"/>
        <v>0.27121185984116708</v>
      </c>
      <c r="D73" s="3">
        <f t="shared" si="4"/>
        <v>4841.0199396373609</v>
      </c>
      <c r="E73" s="3">
        <f t="shared" si="5"/>
        <v>37.503377622727484</v>
      </c>
      <c r="F73" s="3">
        <f t="shared" si="6"/>
        <v>34.575713471983242</v>
      </c>
      <c r="G73" s="3">
        <f t="shared" si="7"/>
        <v>6.7905492518135935E-2</v>
      </c>
      <c r="H73" s="3">
        <f t="shared" si="8"/>
        <v>2.312431189513779</v>
      </c>
      <c r="I73" s="3">
        <f t="shared" si="12"/>
        <v>217.25818412180121</v>
      </c>
      <c r="K73" s="3">
        <f t="shared" si="14"/>
        <v>0.44000000000000022</v>
      </c>
      <c r="L73" s="3">
        <f t="shared" si="15"/>
        <v>5.4144629874019703</v>
      </c>
      <c r="M73" s="3">
        <f>L73/'NOx Info (Obsolete)'!$B$1*1000</f>
        <v>123.01963027746281</v>
      </c>
      <c r="N73" s="3">
        <f>M73*'NOx Info (Obsolete)'!$I$2*($D$13+273)/$F$2/1000</f>
        <v>33377.657519850058</v>
      </c>
      <c r="O73" s="3">
        <f t="shared" si="16"/>
        <v>600.74648182603926</v>
      </c>
      <c r="P73" s="3">
        <f t="shared" si="9"/>
        <v>10.541376058531478</v>
      </c>
      <c r="Q73" s="3">
        <f t="shared" si="10"/>
        <v>1.9229057177928284E-3</v>
      </c>
      <c r="R73" s="3">
        <f t="shared" si="11"/>
        <v>1.0489023911212723</v>
      </c>
    </row>
    <row r="74" spans="1:18" x14ac:dyDescent="0.25">
      <c r="A74" s="3">
        <f t="shared" si="13"/>
        <v>0.45000000000000023</v>
      </c>
      <c r="B74" s="3">
        <f t="shared" si="2"/>
        <v>11.913709079390994</v>
      </c>
      <c r="C74" s="3">
        <f t="shared" si="3"/>
        <v>0.27068646190428997</v>
      </c>
      <c r="D74" s="3">
        <f t="shared" si="4"/>
        <v>4831.6418029653296</v>
      </c>
      <c r="E74" s="3">
        <f t="shared" si="5"/>
        <v>37.430725205386878</v>
      </c>
      <c r="F74" s="3">
        <f t="shared" si="6"/>
        <v>34.575713471983242</v>
      </c>
      <c r="G74" s="3">
        <f t="shared" si="7"/>
        <v>6.7905492518135935E-2</v>
      </c>
      <c r="H74" s="3">
        <f t="shared" si="8"/>
        <v>2.3079514939103047</v>
      </c>
      <c r="I74" s="3">
        <f t="shared" si="12"/>
        <v>221.87408710962183</v>
      </c>
      <c r="K74" s="3">
        <f t="shared" si="14"/>
        <v>0.45000000000000023</v>
      </c>
      <c r="L74" s="3">
        <f t="shared" si="15"/>
        <v>5.403973963490758</v>
      </c>
      <c r="M74" s="3">
        <f>L74/'NOx Info (Obsolete)'!$B$1*1000</f>
        <v>122.78131378208161</v>
      </c>
      <c r="N74" s="3">
        <f>M74*'NOx Info (Obsolete)'!$I$2*($D$13+273)/$F$2/1000</f>
        <v>33312.997543663951</v>
      </c>
      <c r="O74" s="3">
        <f t="shared" si="16"/>
        <v>599.58270173794722</v>
      </c>
      <c r="P74" s="3">
        <f t="shared" si="9"/>
        <v>10.541376058531478</v>
      </c>
      <c r="Q74" s="3">
        <f t="shared" si="10"/>
        <v>1.9229057177928284E-3</v>
      </c>
      <c r="R74" s="3">
        <f t="shared" si="11"/>
        <v>1.0468704329591063</v>
      </c>
    </row>
    <row r="75" spans="1:18" x14ac:dyDescent="0.25">
      <c r="A75" s="3">
        <f t="shared" si="13"/>
        <v>0.46000000000000024</v>
      </c>
      <c r="B75" s="3">
        <f t="shared" si="2"/>
        <v>11.89062956445189</v>
      </c>
      <c r="C75" s="3">
        <f t="shared" si="3"/>
        <v>0.2701620817805433</v>
      </c>
      <c r="D75" s="3">
        <f t="shared" si="4"/>
        <v>4822.2818338382631</v>
      </c>
      <c r="E75" s="3">
        <f t="shared" si="5"/>
        <v>37.358213532002672</v>
      </c>
      <c r="F75" s="3">
        <f t="shared" si="6"/>
        <v>34.575713471983242</v>
      </c>
      <c r="G75" s="3">
        <f t="shared" si="7"/>
        <v>6.7905492518135935E-2</v>
      </c>
      <c r="H75" s="3">
        <f t="shared" si="8"/>
        <v>2.3034804764775747</v>
      </c>
      <c r="I75" s="3">
        <f t="shared" si="12"/>
        <v>226.48104806257697</v>
      </c>
      <c r="K75" s="3">
        <f t="shared" si="14"/>
        <v>0.46000000000000024</v>
      </c>
      <c r="L75" s="3">
        <f t="shared" si="15"/>
        <v>5.3935052591611665</v>
      </c>
      <c r="M75" s="3">
        <f>L75/'NOx Info (Obsolete)'!$B$1*1000</f>
        <v>122.54345895897045</v>
      </c>
      <c r="N75" s="3">
        <f>M75*'NOx Info (Obsolete)'!$I$2*($D$13+273)/$F$2/1000</f>
        <v>33248.462828290933</v>
      </c>
      <c r="O75" s="3">
        <f t="shared" si="16"/>
        <v>598.4211761517696</v>
      </c>
      <c r="P75" s="3">
        <f t="shared" si="9"/>
        <v>10.541376058531476</v>
      </c>
      <c r="Q75" s="3">
        <f t="shared" si="10"/>
        <v>1.9229057177928281E-3</v>
      </c>
      <c r="R75" s="3">
        <f t="shared" si="11"/>
        <v>1.0448424111536567</v>
      </c>
    </row>
    <row r="76" spans="1:18" x14ac:dyDescent="0.25">
      <c r="A76" s="3">
        <f t="shared" si="13"/>
        <v>0.47000000000000025</v>
      </c>
      <c r="B76" s="3">
        <f t="shared" si="2"/>
        <v>11.867594759687115</v>
      </c>
      <c r="C76" s="3">
        <f t="shared" si="3"/>
        <v>0.26963871749819573</v>
      </c>
      <c r="D76" s="3">
        <f t="shared" si="4"/>
        <v>4812.939997061575</v>
      </c>
      <c r="E76" s="3">
        <f t="shared" si="5"/>
        <v>37.28584232992241</v>
      </c>
      <c r="F76" s="3">
        <f t="shared" si="6"/>
        <v>34.575713471983249</v>
      </c>
      <c r="G76" s="3">
        <f t="shared" si="7"/>
        <v>6.7905492518135963E-2</v>
      </c>
      <c r="H76" s="3">
        <f t="shared" si="8"/>
        <v>2.2990181204040363</v>
      </c>
      <c r="I76" s="3">
        <f t="shared" si="12"/>
        <v>231.07908430338506</v>
      </c>
      <c r="K76" s="3">
        <f t="shared" si="14"/>
        <v>0.47000000000000025</v>
      </c>
      <c r="L76" s="3">
        <f t="shared" si="15"/>
        <v>5.3830568350496302</v>
      </c>
      <c r="M76" s="3">
        <f>L76/'NOx Info (Obsolete)'!$B$1*1000</f>
        <v>122.30606491376709</v>
      </c>
      <c r="N76" s="3">
        <f>M76*'NOx Info (Obsolete)'!$I$2*($D$13+273)/$F$2/1000</f>
        <v>33184.053131072877</v>
      </c>
      <c r="O76" s="3">
        <f t="shared" si="16"/>
        <v>597.26190070003292</v>
      </c>
      <c r="P76" s="3">
        <f t="shared" si="9"/>
        <v>10.54137605853148</v>
      </c>
      <c r="Q76" s="3">
        <f t="shared" si="10"/>
        <v>1.9229057177928288E-3</v>
      </c>
      <c r="R76" s="3">
        <f t="shared" si="11"/>
        <v>1.0428183180793227</v>
      </c>
    </row>
    <row r="77" spans="1:18" x14ac:dyDescent="0.25">
      <c r="A77" s="3">
        <f t="shared" si="13"/>
        <v>0.48000000000000026</v>
      </c>
      <c r="B77" s="3">
        <f t="shared" si="2"/>
        <v>11.844604578483073</v>
      </c>
      <c r="C77" s="3">
        <f t="shared" si="3"/>
        <v>0.26911636708933562</v>
      </c>
      <c r="D77" s="3">
        <f t="shared" si="4"/>
        <v>4803.6162575088474</v>
      </c>
      <c r="E77" s="3">
        <f t="shared" si="5"/>
        <v>37.213611327021809</v>
      </c>
      <c r="F77" s="3">
        <f t="shared" si="6"/>
        <v>34.575713471983242</v>
      </c>
      <c r="G77" s="3">
        <f t="shared" si="7"/>
        <v>6.7905492518135935E-2</v>
      </c>
      <c r="H77" s="3">
        <f t="shared" si="8"/>
        <v>2.2945644089107007</v>
      </c>
      <c r="I77" s="3">
        <f t="shared" si="12"/>
        <v>235.66821312120646</v>
      </c>
      <c r="K77" s="3">
        <f t="shared" si="14"/>
        <v>0.48000000000000026</v>
      </c>
      <c r="L77" s="3">
        <f t="shared" si="15"/>
        <v>5.3726286518688369</v>
      </c>
      <c r="M77" s="3">
        <f>L77/'NOx Info (Obsolete)'!$B$1*1000</f>
        <v>122.06913075384175</v>
      </c>
      <c r="N77" s="3">
        <f>M77*'NOx Info (Obsolete)'!$I$2*($D$13+273)/$F$2/1000</f>
        <v>33119.768209821646</v>
      </c>
      <c r="O77" s="3">
        <f t="shared" si="16"/>
        <v>596.10487102372429</v>
      </c>
      <c r="P77" s="3">
        <f t="shared" si="9"/>
        <v>10.541376058531478</v>
      </c>
      <c r="Q77" s="3">
        <f t="shared" si="10"/>
        <v>1.9229057177928284E-3</v>
      </c>
      <c r="R77" s="3">
        <f t="shared" si="11"/>
        <v>1.0407981461252738</v>
      </c>
    </row>
    <row r="78" spans="1:18" x14ac:dyDescent="0.25">
      <c r="A78" s="3">
        <f t="shared" si="13"/>
        <v>0.49000000000000027</v>
      </c>
      <c r="B78" s="3">
        <f t="shared" si="2"/>
        <v>11.821658934393968</v>
      </c>
      <c r="C78" s="3">
        <f t="shared" si="3"/>
        <v>0.26859502858986367</v>
      </c>
      <c r="D78" s="3">
        <f t="shared" si="4"/>
        <v>4794.3105801217225</v>
      </c>
      <c r="E78" s="3">
        <f t="shared" si="5"/>
        <v>37.141520251703732</v>
      </c>
      <c r="F78" s="3">
        <f t="shared" si="6"/>
        <v>34.575713471983242</v>
      </c>
      <c r="G78" s="3">
        <f t="shared" si="7"/>
        <v>6.7905492518135935E-2</v>
      </c>
      <c r="H78" s="3">
        <f t="shared" si="8"/>
        <v>2.2901193252510876</v>
      </c>
      <c r="I78" s="3">
        <f t="shared" si="12"/>
        <v>240.24845177170863</v>
      </c>
      <c r="K78" s="3">
        <f t="shared" si="14"/>
        <v>0.49000000000000027</v>
      </c>
      <c r="L78" s="3">
        <f t="shared" si="15"/>
        <v>5.3622206704075843</v>
      </c>
      <c r="M78" s="3">
        <f>L78/'NOx Info (Obsolete)'!$B$1*1000</f>
        <v>121.83265558829402</v>
      </c>
      <c r="N78" s="3">
        <f>M78*'NOx Info (Obsolete)'!$I$2*($D$13+273)/$F$2/1000</f>
        <v>33055.607822818376</v>
      </c>
      <c r="O78" s="3">
        <f t="shared" si="16"/>
        <v>594.9500827722751</v>
      </c>
      <c r="P78" s="3">
        <f t="shared" si="9"/>
        <v>10.541376058531478</v>
      </c>
      <c r="Q78" s="3">
        <f t="shared" si="10"/>
        <v>1.9229057177928284E-3</v>
      </c>
      <c r="R78" s="3">
        <f t="shared" si="11"/>
        <v>1.0387818876954249</v>
      </c>
    </row>
    <row r="79" spans="1:18" x14ac:dyDescent="0.25">
      <c r="A79" s="3">
        <f t="shared" si="13"/>
        <v>0.50000000000000022</v>
      </c>
      <c r="B79" s="3">
        <f t="shared" si="2"/>
        <v>11.798757741141456</v>
      </c>
      <c r="C79" s="3">
        <f t="shared" si="3"/>
        <v>0.26807470003948536</v>
      </c>
      <c r="D79" s="3">
        <f t="shared" si="4"/>
        <v>4785.0229299097473</v>
      </c>
      <c r="E79" s="3">
        <f t="shared" si="5"/>
        <v>37.069568832897225</v>
      </c>
      <c r="F79" s="3">
        <f t="shared" si="6"/>
        <v>34.575713471983249</v>
      </c>
      <c r="G79" s="3">
        <f t="shared" si="7"/>
        <v>6.7905492518135963E-2</v>
      </c>
      <c r="H79" s="3">
        <f t="shared" si="8"/>
        <v>2.2856828527111555</v>
      </c>
      <c r="I79" s="3">
        <f t="shared" si="12"/>
        <v>244.81981747713095</v>
      </c>
      <c r="K79" s="3">
        <f t="shared" si="14"/>
        <v>0.50000000000000022</v>
      </c>
      <c r="L79" s="3">
        <f t="shared" si="15"/>
        <v>5.3518328515306299</v>
      </c>
      <c r="M79" s="3">
        <f>L79/'NOx Info (Obsolete)'!$B$1*1000</f>
        <v>121.59663852794925</v>
      </c>
      <c r="N79" s="3">
        <f>M79*'NOx Info (Obsolete)'!$I$2*($D$13+273)/$F$2/1000</f>
        <v>32991.571728812392</v>
      </c>
      <c r="O79" s="3">
        <f t="shared" si="16"/>
        <v>593.79753160354494</v>
      </c>
      <c r="P79" s="3">
        <f t="shared" si="9"/>
        <v>10.54137605853148</v>
      </c>
      <c r="Q79" s="3">
        <f t="shared" si="10"/>
        <v>1.9229057177928288E-3</v>
      </c>
      <c r="R79" s="3">
        <f t="shared" si="11"/>
        <v>1.0367695352084059</v>
      </c>
    </row>
    <row r="80" spans="1:18" x14ac:dyDescent="0.25">
      <c r="A80" s="3">
        <f t="shared" si="13"/>
        <v>0.51000000000000023</v>
      </c>
      <c r="B80" s="3">
        <f t="shared" si="2"/>
        <v>11.775900912614345</v>
      </c>
      <c r="C80" s="3">
        <f t="shared" si="3"/>
        <v>0.26755537948170377</v>
      </c>
      <c r="D80" s="3">
        <f t="shared" si="4"/>
        <v>4775.7532719502587</v>
      </c>
      <c r="E80" s="3">
        <f t="shared" si="5"/>
        <v>36.997756800056422</v>
      </c>
      <c r="F80" s="3">
        <f t="shared" si="6"/>
        <v>34.575713471983242</v>
      </c>
      <c r="G80" s="3">
        <f t="shared" si="7"/>
        <v>6.7905492518135935E-2</v>
      </c>
      <c r="H80" s="3">
        <f t="shared" si="8"/>
        <v>2.2812549746092419</v>
      </c>
      <c r="I80" s="3">
        <f t="shared" si="12"/>
        <v>249.38232742634943</v>
      </c>
      <c r="K80" s="3">
        <f t="shared" si="14"/>
        <v>0.51000000000000023</v>
      </c>
      <c r="L80" s="3">
        <f t="shared" si="15"/>
        <v>5.341465156178546</v>
      </c>
      <c r="M80" s="3">
        <f>L80/'NOx Info (Obsolete)'!$B$1*1000</f>
        <v>121.36107868535538</v>
      </c>
      <c r="N80" s="3">
        <f>M80*'NOx Info (Obsolete)'!$I$2*($D$13+273)/$F$2/1000</f>
        <v>32927.659687020401</v>
      </c>
      <c r="O80" s="3">
        <f t="shared" si="16"/>
        <v>592.64721318380498</v>
      </c>
      <c r="P80" s="3">
        <f t="shared" si="9"/>
        <v>10.541376058531478</v>
      </c>
      <c r="Q80" s="3">
        <f t="shared" si="10"/>
        <v>1.9229057177928284E-3</v>
      </c>
      <c r="R80" s="3">
        <f t="shared" si="11"/>
        <v>1.0347610810975325</v>
      </c>
    </row>
    <row r="81" spans="1:18" x14ac:dyDescent="0.25">
      <c r="A81" s="3">
        <f t="shared" si="13"/>
        <v>0.52000000000000024</v>
      </c>
      <c r="B81" s="3">
        <f t="shared" si="2"/>
        <v>11.753088362868253</v>
      </c>
      <c r="C81" s="3">
        <f t="shared" si="3"/>
        <v>0.26703706496381219</v>
      </c>
      <c r="D81" s="3">
        <f t="shared" si="4"/>
        <v>4766.5015713882476</v>
      </c>
      <c r="E81" s="3">
        <f t="shared" si="5"/>
        <v>36.926083883159592</v>
      </c>
      <c r="F81" s="3">
        <f t="shared" si="6"/>
        <v>34.575713471983249</v>
      </c>
      <c r="G81" s="3">
        <f t="shared" si="7"/>
        <v>6.7905492518135963E-2</v>
      </c>
      <c r="H81" s="3">
        <f t="shared" si="8"/>
        <v>2.2768356742960028</v>
      </c>
      <c r="I81" s="3">
        <f t="shared" si="12"/>
        <v>253.93599877494145</v>
      </c>
      <c r="K81" s="3">
        <f t="shared" si="14"/>
        <v>0.52000000000000024</v>
      </c>
      <c r="L81" s="3">
        <f t="shared" si="15"/>
        <v>5.3311175453675705</v>
      </c>
      <c r="M81" s="3">
        <f>L81/'NOx Info (Obsolete)'!$B$1*1000</f>
        <v>121.12597517477953</v>
      </c>
      <c r="N81" s="3">
        <f>M81*'NOx Info (Obsolete)'!$I$2*($D$13+273)/$F$2/1000</f>
        <v>32863.871457125577</v>
      </c>
      <c r="O81" s="3">
        <f t="shared" si="16"/>
        <v>591.49912318772181</v>
      </c>
      <c r="P81" s="3">
        <f t="shared" si="9"/>
        <v>10.54137605853148</v>
      </c>
      <c r="Q81" s="3">
        <f t="shared" si="10"/>
        <v>1.9229057177928288E-3</v>
      </c>
      <c r="R81" s="3">
        <f t="shared" si="11"/>
        <v>1.0327565178107805</v>
      </c>
    </row>
    <row r="82" spans="1:18" x14ac:dyDescent="0.25">
      <c r="A82" s="3">
        <f t="shared" si="13"/>
        <v>0.53000000000000025</v>
      </c>
      <c r="B82" s="3">
        <f t="shared" si="2"/>
        <v>11.730320006125291</v>
      </c>
      <c r="C82" s="3">
        <f t="shared" si="3"/>
        <v>0.26651975453688659</v>
      </c>
      <c r="D82" s="3">
        <f t="shared" si="4"/>
        <v>4757.2677934362227</v>
      </c>
      <c r="E82" s="3">
        <f t="shared" si="5"/>
        <v>36.854549812708079</v>
      </c>
      <c r="F82" s="3">
        <f t="shared" si="6"/>
        <v>34.575713471983242</v>
      </c>
      <c r="G82" s="3">
        <f t="shared" si="7"/>
        <v>6.7905492518135935E-2</v>
      </c>
      <c r="H82" s="3">
        <f t="shared" si="8"/>
        <v>2.2724249351543442</v>
      </c>
      <c r="I82" s="3">
        <f t="shared" si="12"/>
        <v>258.48084864525015</v>
      </c>
      <c r="K82" s="3">
        <f t="shared" si="14"/>
        <v>0.53000000000000025</v>
      </c>
      <c r="L82" s="3">
        <f t="shared" si="15"/>
        <v>5.3207899801894625</v>
      </c>
      <c r="M82" s="3">
        <f>L82/'NOx Info (Obsolete)'!$B$1*1000</f>
        <v>120.89132711220464</v>
      </c>
      <c r="N82" s="3">
        <f>M82*'NOx Info (Obsolete)'!$I$2*($D$13+273)/$F$2/1000</f>
        <v>32800.20679927661</v>
      </c>
      <c r="O82" s="3">
        <f t="shared" si="16"/>
        <v>590.3532572983413</v>
      </c>
      <c r="P82" s="3">
        <f t="shared" si="9"/>
        <v>10.541376058531478</v>
      </c>
      <c r="Q82" s="3">
        <f t="shared" si="10"/>
        <v>1.9229057177928284E-3</v>
      </c>
      <c r="R82" s="3">
        <f t="shared" si="11"/>
        <v>1.030755837810754</v>
      </c>
    </row>
    <row r="83" spans="1:18" x14ac:dyDescent="0.25">
      <c r="A83" s="3">
        <f t="shared" si="13"/>
        <v>0.54000000000000026</v>
      </c>
      <c r="B83" s="3">
        <f t="shared" si="2"/>
        <v>11.707595756773749</v>
      </c>
      <c r="C83" s="3">
        <f t="shared" si="3"/>
        <v>0.26600344625577865</v>
      </c>
      <c r="D83" s="3">
        <f t="shared" si="4"/>
        <v>4748.0519033740866</v>
      </c>
      <c r="E83" s="3">
        <f t="shared" si="5"/>
        <v>36.78315431972532</v>
      </c>
      <c r="F83" s="3">
        <f t="shared" si="6"/>
        <v>34.575713471983242</v>
      </c>
      <c r="G83" s="3">
        <f t="shared" si="7"/>
        <v>6.7905492518135935E-2</v>
      </c>
      <c r="H83" s="3">
        <f t="shared" si="8"/>
        <v>2.268022740599366</v>
      </c>
      <c r="I83" s="3">
        <f t="shared" si="12"/>
        <v>263.0168941264489</v>
      </c>
      <c r="K83" s="3">
        <f t="shared" si="14"/>
        <v>0.54000000000000026</v>
      </c>
      <c r="L83" s="3">
        <f t="shared" si="15"/>
        <v>5.3104824218113551</v>
      </c>
      <c r="M83" s="3">
        <f>L83/'NOx Info (Obsolete)'!$B$1*1000</f>
        <v>120.65713361532627</v>
      </c>
      <c r="N83" s="3">
        <f>M83*'NOx Info (Obsolete)'!$I$2*($D$13+273)/$F$2/1000</f>
        <v>32736.665474086862</v>
      </c>
      <c r="O83" s="3">
        <f t="shared" si="16"/>
        <v>589.20961120707204</v>
      </c>
      <c r="P83" s="3">
        <f t="shared" si="9"/>
        <v>10.541376058531476</v>
      </c>
      <c r="Q83" s="3">
        <f t="shared" si="10"/>
        <v>1.9229057177928281E-3</v>
      </c>
      <c r="R83" s="3">
        <f t="shared" si="11"/>
        <v>1.0287590335746597</v>
      </c>
    </row>
    <row r="84" spans="1:18" x14ac:dyDescent="0.25">
      <c r="A84" s="3">
        <f t="shared" si="13"/>
        <v>0.55000000000000027</v>
      </c>
      <c r="B84" s="3">
        <f t="shared" si="2"/>
        <v>11.684915529367755</v>
      </c>
      <c r="C84" s="3">
        <f t="shared" si="3"/>
        <v>0.26548813817910816</v>
      </c>
      <c r="D84" s="3">
        <f t="shared" si="4"/>
        <v>4738.8538665490041</v>
      </c>
      <c r="E84" s="3">
        <f t="shared" si="5"/>
        <v>36.711897135755805</v>
      </c>
      <c r="F84" s="3">
        <f t="shared" si="6"/>
        <v>34.575713471983242</v>
      </c>
      <c r="G84" s="3">
        <f t="shared" si="7"/>
        <v>6.7905492518135935E-2</v>
      </c>
      <c r="H84" s="3">
        <f t="shared" si="8"/>
        <v>2.2636290740782963</v>
      </c>
      <c r="I84" s="3">
        <f t="shared" si="12"/>
        <v>267.54415227460549</v>
      </c>
      <c r="K84" s="3">
        <f t="shared" si="14"/>
        <v>0.55000000000000027</v>
      </c>
      <c r="L84" s="3">
        <f t="shared" si="15"/>
        <v>5.3001948314756087</v>
      </c>
      <c r="M84" s="3">
        <f>L84/'NOx Info (Obsolete)'!$B$1*1000</f>
        <v>120.42339380354915</v>
      </c>
      <c r="N84" s="3">
        <f>M84*'NOx Info (Obsolete)'!$I$2*($D$13+273)/$F$2/1000</f>
        <v>32673.247242633435</v>
      </c>
      <c r="O84" s="3">
        <f t="shared" si="16"/>
        <v>588.06818061366926</v>
      </c>
      <c r="P84" s="3">
        <f t="shared" si="9"/>
        <v>10.541376058531478</v>
      </c>
      <c r="Q84" s="3">
        <f t="shared" si="10"/>
        <v>1.9229057177928284E-3</v>
      </c>
      <c r="R84" s="3">
        <f t="shared" si="11"/>
        <v>1.0267660975942776</v>
      </c>
    </row>
    <row r="85" spans="1:18" x14ac:dyDescent="0.25">
      <c r="A85" s="3">
        <f t="shared" si="13"/>
        <v>0.56000000000000028</v>
      </c>
      <c r="B85" s="3">
        <f t="shared" si="2"/>
        <v>11.662279238626972</v>
      </c>
      <c r="C85" s="3">
        <f t="shared" si="3"/>
        <v>0.26497382836925565</v>
      </c>
      <c r="D85" s="3">
        <f t="shared" si="4"/>
        <v>4729.6736483752675</v>
      </c>
      <c r="E85" s="3">
        <f t="shared" si="5"/>
        <v>36.640777992864095</v>
      </c>
      <c r="F85" s="3">
        <f t="shared" si="6"/>
        <v>34.575713471983242</v>
      </c>
      <c r="G85" s="3">
        <f t="shared" si="7"/>
        <v>6.7905492518135935E-2</v>
      </c>
      <c r="H85" s="3">
        <f t="shared" si="8"/>
        <v>2.2592439190704279</v>
      </c>
      <c r="I85" s="3">
        <f t="shared" si="12"/>
        <v>272.06264011274635</v>
      </c>
      <c r="K85" s="3">
        <f t="shared" si="14"/>
        <v>0.56000000000000028</v>
      </c>
      <c r="L85" s="3">
        <f t="shared" si="15"/>
        <v>5.2899271704996655</v>
      </c>
      <c r="M85" s="3">
        <f>L85/'NOx Info (Obsolete)'!$B$1*1000</f>
        <v>120.1901067979839</v>
      </c>
      <c r="N85" s="3">
        <f>M85*'NOx Info (Obsolete)'!$I$2*($D$13+273)/$F$2/1000</f>
        <v>32609.951866456275</v>
      </c>
      <c r="O85" s="3">
        <f t="shared" si="16"/>
        <v>586.92896122621903</v>
      </c>
      <c r="P85" s="3">
        <f t="shared" si="9"/>
        <v>10.541376058531478</v>
      </c>
      <c r="Q85" s="3">
        <f t="shared" si="10"/>
        <v>1.9229057177928284E-3</v>
      </c>
      <c r="R85" s="3">
        <f t="shared" si="11"/>
        <v>1.0247770223759325</v>
      </c>
    </row>
    <row r="86" spans="1:18" x14ac:dyDescent="0.25">
      <c r="A86" s="3">
        <f t="shared" si="13"/>
        <v>0.57000000000000028</v>
      </c>
      <c r="B86" s="3">
        <f t="shared" si="2"/>
        <v>11.639686799436268</v>
      </c>
      <c r="C86" s="3">
        <f t="shared" si="3"/>
        <v>0.26446051489235545</v>
      </c>
      <c r="D86" s="3">
        <f t="shared" si="4"/>
        <v>4720.5112143341694</v>
      </c>
      <c r="E86" s="3">
        <f t="shared" si="5"/>
        <v>36.569796623633792</v>
      </c>
      <c r="F86" s="3">
        <f t="shared" si="6"/>
        <v>34.575713471983242</v>
      </c>
      <c r="G86" s="3">
        <f t="shared" si="7"/>
        <v>6.7905492518135935E-2</v>
      </c>
      <c r="H86" s="3">
        <f t="shared" si="8"/>
        <v>2.2548672590870593</v>
      </c>
      <c r="I86" s="3">
        <f t="shared" si="12"/>
        <v>276.57237463092048</v>
      </c>
      <c r="K86" s="3">
        <f t="shared" si="14"/>
        <v>0.57000000000000028</v>
      </c>
      <c r="L86" s="3">
        <f t="shared" si="15"/>
        <v>5.2796794002759064</v>
      </c>
      <c r="M86" s="3">
        <f>L86/'NOx Info (Obsolete)'!$B$1*1000</f>
        <v>119.95727172144382</v>
      </c>
      <c r="N86" s="3">
        <f>M86*'NOx Info (Obsolete)'!$I$2*($D$13+273)/$F$2/1000</f>
        <v>32546.779107557268</v>
      </c>
      <c r="O86" s="3">
        <f t="shared" si="16"/>
        <v>585.79194876112149</v>
      </c>
      <c r="P86" s="3">
        <f t="shared" si="9"/>
        <v>10.541376058531478</v>
      </c>
      <c r="Q86" s="3">
        <f t="shared" si="10"/>
        <v>1.9229057177928284E-3</v>
      </c>
      <c r="R86" s="3">
        <f t="shared" si="11"/>
        <v>1.0227918004404657</v>
      </c>
    </row>
    <row r="87" spans="1:18" x14ac:dyDescent="0.25">
      <c r="A87" s="3">
        <f t="shared" si="13"/>
        <v>0.58000000000000029</v>
      </c>
      <c r="B87" s="3">
        <f t="shared" si="2"/>
        <v>11.617138126845397</v>
      </c>
      <c r="C87" s="3">
        <f t="shared" si="3"/>
        <v>0.26394819581828816</v>
      </c>
      <c r="D87" s="3">
        <f t="shared" si="4"/>
        <v>4711.3665299738732</v>
      </c>
      <c r="E87" s="3">
        <f t="shared" si="5"/>
        <v>36.498952761166557</v>
      </c>
      <c r="F87" s="3">
        <f t="shared" si="6"/>
        <v>34.575713471983242</v>
      </c>
      <c r="G87" s="3">
        <f t="shared" si="7"/>
        <v>6.7905492518135935E-2</v>
      </c>
      <c r="H87" s="3">
        <f t="shared" si="8"/>
        <v>2.250499077671432</v>
      </c>
      <c r="I87" s="3">
        <f t="shared" si="12"/>
        <v>281.07337278626335</v>
      </c>
      <c r="K87" s="3">
        <f t="shared" si="14"/>
        <v>0.58000000000000029</v>
      </c>
      <c r="L87" s="3">
        <f t="shared" si="15"/>
        <v>5.269451482271502</v>
      </c>
      <c r="M87" s="3">
        <f>L87/'NOx Info (Obsolete)'!$B$1*1000</f>
        <v>119.72488769844142</v>
      </c>
      <c r="N87" s="3">
        <f>M87*'NOx Info (Obsolete)'!$I$2*($D$13+273)/$F$2/1000</f>
        <v>32483.728728399365</v>
      </c>
      <c r="O87" s="3">
        <f t="shared" si="16"/>
        <v>584.65713894307544</v>
      </c>
      <c r="P87" s="3">
        <f t="shared" si="9"/>
        <v>10.541376058531478</v>
      </c>
      <c r="Q87" s="3">
        <f t="shared" si="10"/>
        <v>1.9229057177928284E-3</v>
      </c>
      <c r="R87" s="3">
        <f t="shared" si="11"/>
        <v>1.0208104243232086</v>
      </c>
    </row>
    <row r="88" spans="1:18" x14ac:dyDescent="0.25">
      <c r="A88" s="3">
        <f t="shared" si="13"/>
        <v>0.5900000000000003</v>
      </c>
      <c r="B88" s="3">
        <f t="shared" si="2"/>
        <v>11.594633136068683</v>
      </c>
      <c r="C88" s="3">
        <f t="shared" si="3"/>
        <v>0.26343686922067333</v>
      </c>
      <c r="D88" s="3">
        <f t="shared" si="4"/>
        <v>4702.2395609092828</v>
      </c>
      <c r="E88" s="3">
        <f t="shared" si="5"/>
        <v>36.428246139081061</v>
      </c>
      <c r="F88" s="3">
        <f t="shared" si="6"/>
        <v>34.575713471983242</v>
      </c>
      <c r="G88" s="3">
        <f t="shared" si="7"/>
        <v>6.7905492518135935E-2</v>
      </c>
      <c r="H88" s="3">
        <f t="shared" si="8"/>
        <v>2.2461393583986649</v>
      </c>
      <c r="I88" s="3">
        <f t="shared" si="12"/>
        <v>285.56565150306068</v>
      </c>
      <c r="K88" s="3">
        <f t="shared" si="14"/>
        <v>0.5900000000000003</v>
      </c>
      <c r="L88" s="3">
        <f t="shared" si="15"/>
        <v>5.2592433780282697</v>
      </c>
      <c r="M88" s="3">
        <f>L88/'NOx Info (Obsolete)'!$B$1*1000</f>
        <v>119.49295385518528</v>
      </c>
      <c r="N88" s="3">
        <f>M88*'NOx Info (Obsolete)'!$I$2*($D$13+273)/$F$2/1000</f>
        <v>32420.800491905677</v>
      </c>
      <c r="O88" s="3">
        <f t="shared" si="16"/>
        <v>583.52452750506131</v>
      </c>
      <c r="P88" s="3">
        <f t="shared" si="9"/>
        <v>10.541376058531478</v>
      </c>
      <c r="Q88" s="3">
        <f t="shared" si="10"/>
        <v>1.9229057177928284E-3</v>
      </c>
      <c r="R88" s="3">
        <f t="shared" si="11"/>
        <v>1.0188328865739515</v>
      </c>
    </row>
    <row r="89" spans="1:18" x14ac:dyDescent="0.25">
      <c r="A89" s="3">
        <f t="shared" si="13"/>
        <v>0.60000000000000031</v>
      </c>
      <c r="B89" s="3">
        <f t="shared" si="2"/>
        <v>11.572171742484697</v>
      </c>
      <c r="C89" s="3">
        <f t="shared" si="3"/>
        <v>0.26292653317686254</v>
      </c>
      <c r="D89" s="3">
        <f t="shared" si="4"/>
        <v>4693.1302728219162</v>
      </c>
      <c r="E89" s="3">
        <f t="shared" si="5"/>
        <v>36.357676491512059</v>
      </c>
      <c r="F89" s="3">
        <f t="shared" si="6"/>
        <v>34.575713471983242</v>
      </c>
      <c r="G89" s="3">
        <f t="shared" si="7"/>
        <v>6.7905492518135935E-2</v>
      </c>
      <c r="H89" s="3">
        <f t="shared" si="8"/>
        <v>2.2417880848756999</v>
      </c>
      <c r="I89" s="3">
        <f t="shared" si="12"/>
        <v>290.04922767281209</v>
      </c>
      <c r="K89" s="3">
        <f t="shared" si="14"/>
        <v>0.60000000000000031</v>
      </c>
      <c r="L89" s="3">
        <f t="shared" si="15"/>
        <v>5.2490550491625303</v>
      </c>
      <c r="M89" s="3">
        <f>L89/'NOx Info (Obsolete)'!$B$1*1000</f>
        <v>119.26146931957672</v>
      </c>
      <c r="N89" s="3">
        <f>M89*'NOx Info (Obsolete)'!$I$2*($D$13+273)/$F$2/1000</f>
        <v>32357.994161458595</v>
      </c>
      <c r="O89" s="3">
        <f t="shared" si="16"/>
        <v>582.39411018832641</v>
      </c>
      <c r="P89" s="3">
        <f t="shared" si="9"/>
        <v>10.541376058531478</v>
      </c>
      <c r="Q89" s="3">
        <f t="shared" si="10"/>
        <v>1.9229057177928284E-3</v>
      </c>
      <c r="R89" s="3">
        <f t="shared" si="11"/>
        <v>1.0168591797569195</v>
      </c>
    </row>
    <row r="90" spans="1:18" x14ac:dyDescent="0.25">
      <c r="A90" s="3">
        <f t="shared" si="13"/>
        <v>0.61000000000000032</v>
      </c>
      <c r="B90" s="3">
        <f t="shared" si="2"/>
        <v>11.549753861635939</v>
      </c>
      <c r="C90" s="3">
        <f t="shared" si="3"/>
        <v>0.26241718576793188</v>
      </c>
      <c r="D90" s="3">
        <f t="shared" si="4"/>
        <v>4684.0386314597718</v>
      </c>
      <c r="E90" s="3">
        <f t="shared" si="5"/>
        <v>36.287243553109313</v>
      </c>
      <c r="F90" s="3">
        <f t="shared" si="6"/>
        <v>34.575713471983242</v>
      </c>
      <c r="G90" s="3">
        <f t="shared" si="7"/>
        <v>6.7905492518135935E-2</v>
      </c>
      <c r="H90" s="3">
        <f t="shared" si="8"/>
        <v>2.2374452407412315</v>
      </c>
      <c r="I90" s="3">
        <f t="shared" si="12"/>
        <v>294.52411815429457</v>
      </c>
      <c r="K90" s="3">
        <f t="shared" si="14"/>
        <v>0.61000000000000032</v>
      </c>
      <c r="L90" s="3">
        <f t="shared" si="15"/>
        <v>5.2388864573649609</v>
      </c>
      <c r="M90" s="3">
        <f>L90/'NOx Info (Obsolete)'!$B$1*1000</f>
        <v>119.03043322120649</v>
      </c>
      <c r="N90" s="3">
        <f>M90*'NOx Info (Obsolete)'!$I$2*($D$13+273)/$F$2/1000</f>
        <v>32295.309500898886</v>
      </c>
      <c r="O90" s="3">
        <f t="shared" si="16"/>
        <v>581.26588274236758</v>
      </c>
      <c r="P90" s="3">
        <f t="shared" si="9"/>
        <v>10.541376058531478</v>
      </c>
      <c r="Q90" s="3">
        <f t="shared" si="10"/>
        <v>1.9229057177928284E-3</v>
      </c>
      <c r="R90" s="3">
        <f t="shared" si="11"/>
        <v>1.0148892964507406</v>
      </c>
    </row>
    <row r="91" spans="1:18" x14ac:dyDescent="0.25">
      <c r="A91" s="3">
        <f t="shared" si="13"/>
        <v>0.62000000000000033</v>
      </c>
      <c r="B91" s="3">
        <f t="shared" si="2"/>
        <v>11.527379409228526</v>
      </c>
      <c r="C91" s="3">
        <f t="shared" si="3"/>
        <v>0.26190882507867469</v>
      </c>
      <c r="D91" s="3">
        <f t="shared" si="4"/>
        <v>4674.9646026372011</v>
      </c>
      <c r="E91" s="3">
        <f t="shared" si="5"/>
        <v>36.216947059036649</v>
      </c>
      <c r="F91" s="3">
        <f t="shared" si="6"/>
        <v>34.575713471983242</v>
      </c>
      <c r="G91" s="3">
        <f t="shared" si="7"/>
        <v>6.7905492518135935E-2</v>
      </c>
      <c r="H91" s="3">
        <f t="shared" si="8"/>
        <v>2.2331108096656531</v>
      </c>
      <c r="I91" s="3">
        <f t="shared" si="12"/>
        <v>298.99033977362586</v>
      </c>
      <c r="K91" s="3">
        <f t="shared" si="14"/>
        <v>0.62000000000000033</v>
      </c>
      <c r="L91" s="3">
        <f t="shared" si="15"/>
        <v>5.2287375644004532</v>
      </c>
      <c r="M91" s="3">
        <f>L91/'NOx Info (Obsolete)'!$B$1*1000</f>
        <v>118.7998446913515</v>
      </c>
      <c r="N91" s="3">
        <f>M91*'NOx Info (Obsolete)'!$I$2*($D$13+273)/$F$2/1000</f>
        <v>32232.746274524794</v>
      </c>
      <c r="O91" s="3">
        <f t="shared" si="16"/>
        <v>580.13984092491626</v>
      </c>
      <c r="P91" s="3">
        <f t="shared" si="9"/>
        <v>10.541376058531478</v>
      </c>
      <c r="Q91" s="3">
        <f t="shared" si="10"/>
        <v>1.9229057177928284E-3</v>
      </c>
      <c r="R91" s="3">
        <f t="shared" si="11"/>
        <v>1.0129232292484207</v>
      </c>
    </row>
    <row r="92" spans="1:18" x14ac:dyDescent="0.25">
      <c r="A92" s="3">
        <f t="shared" si="13"/>
        <v>0.63000000000000034</v>
      </c>
      <c r="B92" s="3">
        <f t="shared" si="2"/>
        <v>11.50504830113187</v>
      </c>
      <c r="C92" s="3">
        <f t="shared" si="3"/>
        <v>0.26140144919759478</v>
      </c>
      <c r="D92" s="3">
        <f t="shared" si="4"/>
        <v>4665.9081522347833</v>
      </c>
      <c r="E92" s="3">
        <f t="shared" si="5"/>
        <v>36.146786744970925</v>
      </c>
      <c r="F92" s="3">
        <f t="shared" si="6"/>
        <v>34.575713471983242</v>
      </c>
      <c r="G92" s="3">
        <f t="shared" si="7"/>
        <v>6.7905492518135935E-2</v>
      </c>
      <c r="H92" s="3">
        <f t="shared" si="8"/>
        <v>2.2287847753509902</v>
      </c>
      <c r="I92" s="3">
        <f t="shared" si="12"/>
        <v>303.44790932432784</v>
      </c>
      <c r="K92" s="3">
        <f t="shared" si="14"/>
        <v>0.63000000000000034</v>
      </c>
      <c r="L92" s="3">
        <f t="shared" si="15"/>
        <v>5.2186083321079693</v>
      </c>
      <c r="M92" s="3">
        <f>L92/'NOx Info (Obsolete)'!$B$1*1000</f>
        <v>118.56970286297161</v>
      </c>
      <c r="N92" s="3">
        <f>M92*'NOx Info (Obsolete)'!$I$2*($D$13+273)/$F$2/1000</f>
        <v>32170.304247091204</v>
      </c>
      <c r="O92" s="3">
        <f t="shared" si="16"/>
        <v>579.01598050192194</v>
      </c>
      <c r="P92" s="3">
        <f t="shared" si="9"/>
        <v>10.541376058531478</v>
      </c>
      <c r="Q92" s="3">
        <f t="shared" si="10"/>
        <v>1.9229057177928284E-3</v>
      </c>
      <c r="R92" s="3">
        <f t="shared" si="11"/>
        <v>1.0109609707573144</v>
      </c>
    </row>
    <row r="93" spans="1:18" x14ac:dyDescent="0.25">
      <c r="A93" s="3">
        <f t="shared" si="13"/>
        <v>0.64000000000000035</v>
      </c>
      <c r="B93" s="3">
        <f t="shared" si="2"/>
        <v>11.48276045337836</v>
      </c>
      <c r="C93" s="3">
        <f t="shared" si="3"/>
        <v>0.26089505621689862</v>
      </c>
      <c r="D93" s="3">
        <f t="shared" si="4"/>
        <v>4656.8692461991914</v>
      </c>
      <c r="E93" s="3">
        <f t="shared" si="5"/>
        <v>36.076762347101059</v>
      </c>
      <c r="F93" s="3">
        <f t="shared" si="6"/>
        <v>34.575713471983242</v>
      </c>
      <c r="G93" s="3">
        <f t="shared" si="7"/>
        <v>6.7905492518135935E-2</v>
      </c>
      <c r="H93" s="3">
        <f t="shared" si="8"/>
        <v>2.2244671215308425</v>
      </c>
      <c r="I93" s="3">
        <f t="shared" si="12"/>
        <v>307.89684356738951</v>
      </c>
      <c r="K93" s="3">
        <f t="shared" si="14"/>
        <v>0.64000000000000035</v>
      </c>
      <c r="L93" s="3">
        <f t="shared" si="15"/>
        <v>5.208498722400396</v>
      </c>
      <c r="M93" s="3">
        <f>L93/'NOx Info (Obsolete)'!$B$1*1000</f>
        <v>118.34000687070629</v>
      </c>
      <c r="N93" s="3">
        <f>M93*'NOx Info (Obsolete)'!$I$2*($D$13+273)/$F$2/1000</f>
        <v>32107.983183808683</v>
      </c>
      <c r="O93" s="3">
        <f t="shared" si="16"/>
        <v>577.89429724753643</v>
      </c>
      <c r="P93" s="3">
        <f t="shared" si="9"/>
        <v>10.541376058531478</v>
      </c>
      <c r="Q93" s="3">
        <f t="shared" si="10"/>
        <v>1.9229057177928284E-3</v>
      </c>
      <c r="R93" s="3">
        <f t="shared" si="11"/>
        <v>1.0090025135990977</v>
      </c>
    </row>
    <row r="94" spans="1:18" x14ac:dyDescent="0.25">
      <c r="A94" s="3">
        <f t="shared" si="13"/>
        <v>0.65000000000000036</v>
      </c>
      <c r="B94" s="3">
        <f t="shared" ref="B94:B157" si="17">L94*2.20462</f>
        <v>11.460515782163052</v>
      </c>
      <c r="C94" s="3">
        <f t="shared" ref="C94:C157" si="18">M94/453.59237</f>
        <v>0.26038964423248884</v>
      </c>
      <c r="D94" s="3">
        <f t="shared" ref="D94:D157" si="19">N94/6.89475729</f>
        <v>4647.8478505430712</v>
      </c>
      <c r="E94" s="3">
        <f t="shared" ref="E94:E157" si="20">O94/16.0184634</f>
        <v>36.006873602127023</v>
      </c>
      <c r="F94" s="3">
        <f t="shared" ref="F94:F157" si="21">P94*3.28</f>
        <v>34.575713471983242</v>
      </c>
      <c r="G94" s="3">
        <f t="shared" ref="G94:G157" si="22">Q94*35.314</f>
        <v>6.7905492518135935E-2</v>
      </c>
      <c r="H94" s="3">
        <f t="shared" ref="H94:H157" si="23">R94*2.20462</f>
        <v>2.2201578319703215</v>
      </c>
      <c r="I94" s="3">
        <f t="shared" si="12"/>
        <v>312.33715923133013</v>
      </c>
      <c r="K94" s="3">
        <f t="shared" si="14"/>
        <v>0.65000000000000036</v>
      </c>
      <c r="L94" s="3">
        <f t="shared" si="15"/>
        <v>5.198408697264405</v>
      </c>
      <c r="M94" s="3">
        <f>L94/'NOx Info (Obsolete)'!$B$1*1000</f>
        <v>118.11075585087146</v>
      </c>
      <c r="N94" s="3">
        <f>M94*'NOx Info (Obsolete)'!$I$2*($D$13+273)/$F$2/1000</f>
        <v>32045.782850342672</v>
      </c>
      <c r="O94" s="3">
        <f t="shared" si="16"/>
        <v>576.77478694409797</v>
      </c>
      <c r="P94" s="3">
        <f t="shared" ref="P94:P157" si="24">SQRT(2*(N94)/O94)</f>
        <v>10.541376058531478</v>
      </c>
      <c r="Q94" s="3">
        <f t="shared" ref="Q94:Q157" si="25">P94*$F$25</f>
        <v>1.9229057177928284E-3</v>
      </c>
      <c r="R94" s="3">
        <f t="shared" ref="R94:R157" si="26">Q94*O94*0.908</f>
        <v>1.0070478504097402</v>
      </c>
    </row>
    <row r="95" spans="1:18" x14ac:dyDescent="0.25">
      <c r="A95" s="3">
        <f t="shared" si="13"/>
        <v>0.66000000000000036</v>
      </c>
      <c r="B95" s="3">
        <f t="shared" si="17"/>
        <v>11.438314203843348</v>
      </c>
      <c r="C95" s="3">
        <f t="shared" si="18"/>
        <v>0.25988521134395648</v>
      </c>
      <c r="D95" s="3">
        <f t="shared" si="19"/>
        <v>4638.8439313449053</v>
      </c>
      <c r="E95" s="3">
        <f t="shared" si="20"/>
        <v>35.937120247258875</v>
      </c>
      <c r="F95" s="3">
        <f t="shared" si="21"/>
        <v>34.575713471983242</v>
      </c>
      <c r="G95" s="3">
        <f t="shared" si="22"/>
        <v>6.7905492518135935E-2</v>
      </c>
      <c r="H95" s="3">
        <f t="shared" si="23"/>
        <v>2.2158568904659863</v>
      </c>
      <c r="I95" s="3">
        <f t="shared" ref="I95:I158" si="27">I94+$N$3*$J$1*H95</f>
        <v>316.76887301226213</v>
      </c>
      <c r="K95" s="3">
        <f t="shared" si="14"/>
        <v>0.66000000000000036</v>
      </c>
      <c r="L95" s="3">
        <f t="shared" si="15"/>
        <v>5.1883382187603075</v>
      </c>
      <c r="M95" s="3">
        <f>L95/'NOx Info (Obsolete)'!$B$1*1000</f>
        <v>117.8819489414561</v>
      </c>
      <c r="N95" s="3">
        <f>M95*'NOx Info (Obsolete)'!$I$2*($D$13+273)/$F$2/1000</f>
        <v>31983.703012812544</v>
      </c>
      <c r="O95" s="3">
        <f t="shared" si="16"/>
        <v>575.65744538211527</v>
      </c>
      <c r="P95" s="3">
        <f t="shared" si="24"/>
        <v>10.541376058531478</v>
      </c>
      <c r="Q95" s="3">
        <f t="shared" si="25"/>
        <v>1.9229057177928284E-3</v>
      </c>
      <c r="R95" s="3">
        <f t="shared" si="26"/>
        <v>1.0050969738394764</v>
      </c>
    </row>
    <row r="96" spans="1:18" x14ac:dyDescent="0.25">
      <c r="A96" s="3">
        <f t="shared" ref="A96:A159" si="28">$A$30+A95</f>
        <v>0.67000000000000037</v>
      </c>
      <c r="B96" s="3">
        <f t="shared" si="17"/>
        <v>11.416155634938688</v>
      </c>
      <c r="C96" s="3">
        <f t="shared" si="18"/>
        <v>0.25938175565457416</v>
      </c>
      <c r="D96" s="3">
        <f t="shared" si="19"/>
        <v>4629.8574547488934</v>
      </c>
      <c r="E96" s="3">
        <f t="shared" si="20"/>
        <v>35.867502020215731</v>
      </c>
      <c r="F96" s="3">
        <f t="shared" si="21"/>
        <v>34.575713471983242</v>
      </c>
      <c r="G96" s="3">
        <f t="shared" si="22"/>
        <v>6.7905492518135935E-2</v>
      </c>
      <c r="H96" s="3">
        <f t="shared" si="23"/>
        <v>2.2115642808457885</v>
      </c>
      <c r="I96" s="3">
        <f t="shared" si="27"/>
        <v>321.19200157395369</v>
      </c>
      <c r="K96" s="3">
        <f t="shared" ref="K96:K159" si="29">$A$30+K95</f>
        <v>0.67000000000000037</v>
      </c>
      <c r="L96" s="3">
        <f t="shared" si="15"/>
        <v>5.1782872490219125</v>
      </c>
      <c r="M96" s="3">
        <f>L96/'NOx Info (Obsolete)'!$B$1*1000</f>
        <v>117.65358528211921</v>
      </c>
      <c r="N96" s="3">
        <f>M96*'NOx Info (Obsolete)'!$I$2*($D$13+273)/$F$2/1000</f>
        <v>31921.743437790781</v>
      </c>
      <c r="O96" s="3">
        <f t="shared" si="16"/>
        <v>574.5422683602518</v>
      </c>
      <c r="P96" s="3">
        <f t="shared" si="24"/>
        <v>10.541376058531478</v>
      </c>
      <c r="Q96" s="3">
        <f t="shared" si="25"/>
        <v>1.9229057177928284E-3</v>
      </c>
      <c r="R96" s="3">
        <f t="shared" si="26"/>
        <v>1.0031498765527795</v>
      </c>
    </row>
    <row r="97" spans="1:18" x14ac:dyDescent="0.25">
      <c r="A97" s="3">
        <f t="shared" si="28"/>
        <v>0.68000000000000038</v>
      </c>
      <c r="B97" s="3">
        <f t="shared" si="17"/>
        <v>11.39403999213023</v>
      </c>
      <c r="C97" s="3">
        <f t="shared" si="18"/>
        <v>0.25887927527128896</v>
      </c>
      <c r="D97" s="3">
        <f t="shared" si="19"/>
        <v>4620.8883869648198</v>
      </c>
      <c r="E97" s="3">
        <f t="shared" si="20"/>
        <v>35.79801865922483</v>
      </c>
      <c r="F97" s="3">
        <f t="shared" si="21"/>
        <v>34.575713471983242</v>
      </c>
      <c r="G97" s="3">
        <f t="shared" si="22"/>
        <v>6.7905492518135935E-2</v>
      </c>
      <c r="H97" s="3">
        <f t="shared" si="23"/>
        <v>2.2072799869690094</v>
      </c>
      <c r="I97" s="3">
        <f t="shared" si="27"/>
        <v>325.60656154789172</v>
      </c>
      <c r="K97" s="3">
        <f t="shared" si="29"/>
        <v>0.68000000000000038</v>
      </c>
      <c r="L97" s="3">
        <f t="shared" si="15"/>
        <v>5.1682557502563844</v>
      </c>
      <c r="M97" s="3">
        <f>L97/'NOx Info (Obsolete)'!$B$1*1000</f>
        <v>117.42566401418637</v>
      </c>
      <c r="N97" s="3">
        <f>M97*'NOx Info (Obsolete)'!$I$2*($D$13+273)/$F$2/1000</f>
        <v>31859.903892302034</v>
      </c>
      <c r="O97" s="3">
        <f t="shared" si="16"/>
        <v>573.42925168531008</v>
      </c>
      <c r="P97" s="3">
        <f t="shared" si="24"/>
        <v>10.541376058531478</v>
      </c>
      <c r="Q97" s="3">
        <f t="shared" si="25"/>
        <v>1.9229057177928284E-3</v>
      </c>
      <c r="R97" s="3">
        <f t="shared" si="26"/>
        <v>1.0012065512283339</v>
      </c>
    </row>
    <row r="98" spans="1:18" x14ac:dyDescent="0.25">
      <c r="A98" s="3">
        <f t="shared" si="28"/>
        <v>0.69000000000000039</v>
      </c>
      <c r="B98" s="3">
        <f t="shared" si="17"/>
        <v>11.37196719226054</v>
      </c>
      <c r="C98" s="3">
        <f t="shared" si="18"/>
        <v>0.25837776830471521</v>
      </c>
      <c r="D98" s="3">
        <f t="shared" si="19"/>
        <v>4611.9366942679271</v>
      </c>
      <c r="E98" s="3">
        <f t="shared" si="20"/>
        <v>35.72866990302051</v>
      </c>
      <c r="F98" s="3">
        <f t="shared" si="21"/>
        <v>34.575713471983242</v>
      </c>
      <c r="G98" s="3">
        <f t="shared" si="22"/>
        <v>6.7905492518135935E-2</v>
      </c>
      <c r="H98" s="3">
        <f t="shared" si="23"/>
        <v>2.2030039927261953</v>
      </c>
      <c r="I98" s="3">
        <f t="shared" si="27"/>
        <v>330.01256953334411</v>
      </c>
      <c r="K98" s="3">
        <f t="shared" si="29"/>
        <v>0.69000000000000039</v>
      </c>
      <c r="L98" s="3">
        <f t="shared" ref="L98:L161" si="30">L97-R97*$J$1</f>
        <v>5.1582436847441011</v>
      </c>
      <c r="M98" s="3">
        <f>L98/'NOx Info (Obsolete)'!$B$1*1000</f>
        <v>117.19818428064666</v>
      </c>
      <c r="N98" s="3">
        <f>M98*'NOx Info (Obsolete)'!$I$2*($D$13+273)/$F$2/1000</f>
        <v>31798.184143822291</v>
      </c>
      <c r="O98" s="3">
        <f t="shared" ref="O98:O161" si="31">L98/$F$2</f>
        <v>572.31839117221568</v>
      </c>
      <c r="P98" s="3">
        <f t="shared" si="24"/>
        <v>10.541376058531478</v>
      </c>
      <c r="Q98" s="3">
        <f t="shared" si="25"/>
        <v>1.9229057177928284E-3</v>
      </c>
      <c r="R98" s="3">
        <f t="shared" si="26"/>
        <v>0.99926699055900592</v>
      </c>
    </row>
    <row r="99" spans="1:18" x14ac:dyDescent="0.25">
      <c r="A99" s="3">
        <f t="shared" si="28"/>
        <v>0.7000000000000004</v>
      </c>
      <c r="B99" s="3">
        <f t="shared" si="17"/>
        <v>11.349937152333277</v>
      </c>
      <c r="C99" s="3">
        <f t="shared" si="18"/>
        <v>0.25787723286912728</v>
      </c>
      <c r="D99" s="3">
        <f t="shared" si="19"/>
        <v>4603.0023429987923</v>
      </c>
      <c r="E99" s="3">
        <f t="shared" si="20"/>
        <v>35.659455490843243</v>
      </c>
      <c r="F99" s="3">
        <f t="shared" si="21"/>
        <v>34.575713471983242</v>
      </c>
      <c r="G99" s="3">
        <f t="shared" si="22"/>
        <v>6.7905492518135935E-2</v>
      </c>
      <c r="H99" s="3">
        <f t="shared" si="23"/>
        <v>2.198736282039103</v>
      </c>
      <c r="I99" s="3">
        <f t="shared" si="27"/>
        <v>334.41004209742232</v>
      </c>
      <c r="K99" s="3">
        <f t="shared" si="29"/>
        <v>0.7000000000000004</v>
      </c>
      <c r="L99" s="3">
        <f t="shared" si="30"/>
        <v>5.148251014838511</v>
      </c>
      <c r="M99" s="3">
        <f>L99/'NOx Info (Obsolete)'!$B$1*1000</f>
        <v>116.97114522614935</v>
      </c>
      <c r="N99" s="3">
        <f>M99*'NOx Info (Obsolete)'!$I$2*($D$13+273)/$F$2/1000</f>
        <v>31736.583960278007</v>
      </c>
      <c r="O99" s="3">
        <f t="shared" si="31"/>
        <v>571.20968264400153</v>
      </c>
      <c r="P99" s="3">
        <f t="shared" si="24"/>
        <v>10.541376058531478</v>
      </c>
      <c r="Q99" s="3">
        <f t="shared" si="25"/>
        <v>1.9229057177928284E-3</v>
      </c>
      <c r="R99" s="3">
        <f t="shared" si="26"/>
        <v>0.99733118725181802</v>
      </c>
    </row>
    <row r="100" spans="1:18" x14ac:dyDescent="0.25">
      <c r="A100" s="3">
        <f t="shared" si="28"/>
        <v>0.71000000000000041</v>
      </c>
      <c r="B100" s="3">
        <f t="shared" si="17"/>
        <v>11.327949789512886</v>
      </c>
      <c r="C100" s="3">
        <f t="shared" si="18"/>
        <v>0.25737766708245274</v>
      </c>
      <c r="D100" s="3">
        <f t="shared" si="19"/>
        <v>4594.0852995631976</v>
      </c>
      <c r="E100" s="3">
        <f t="shared" si="20"/>
        <v>35.59037516243864</v>
      </c>
      <c r="F100" s="3">
        <f t="shared" si="21"/>
        <v>34.575713471983242</v>
      </c>
      <c r="G100" s="3">
        <f t="shared" si="22"/>
        <v>6.7905492518135935E-2</v>
      </c>
      <c r="H100" s="3">
        <f t="shared" si="23"/>
        <v>2.1944768388606342</v>
      </c>
      <c r="I100" s="3">
        <f t="shared" si="27"/>
        <v>338.79899577514357</v>
      </c>
      <c r="K100" s="3">
        <f t="shared" si="29"/>
        <v>0.71000000000000041</v>
      </c>
      <c r="L100" s="3">
        <f t="shared" si="30"/>
        <v>5.1382777029659925</v>
      </c>
      <c r="M100" s="3">
        <f>L100/'NOx Info (Obsolete)'!$B$1*1000</f>
        <v>116.74454599700073</v>
      </c>
      <c r="N100" s="3">
        <f>M100*'NOx Info (Obsolete)'!$I$2*($D$13+273)/$F$2/1000</f>
        <v>31675.103110045195</v>
      </c>
      <c r="O100" s="3">
        <f t="shared" si="31"/>
        <v>570.10312193179243</v>
      </c>
      <c r="P100" s="3">
        <f t="shared" si="24"/>
        <v>10.541376058531478</v>
      </c>
      <c r="Q100" s="3">
        <f t="shared" si="25"/>
        <v>1.9229057177928284E-3</v>
      </c>
      <c r="R100" s="3">
        <f t="shared" si="26"/>
        <v>0.99539913402792057</v>
      </c>
    </row>
    <row r="101" spans="1:18" x14ac:dyDescent="0.25">
      <c r="A101" s="3">
        <f t="shared" si="28"/>
        <v>0.72000000000000042</v>
      </c>
      <c r="B101" s="3">
        <f t="shared" si="17"/>
        <v>11.306005021124278</v>
      </c>
      <c r="C101" s="3">
        <f t="shared" si="18"/>
        <v>0.25687906906626506</v>
      </c>
      <c r="D101" s="3">
        <f t="shared" si="19"/>
        <v>4585.1855304320034</v>
      </c>
      <c r="E101" s="3">
        <f t="shared" si="20"/>
        <v>35.521428658056493</v>
      </c>
      <c r="F101" s="3">
        <f t="shared" si="21"/>
        <v>34.575713471983242</v>
      </c>
      <c r="G101" s="3">
        <f t="shared" si="22"/>
        <v>6.7905492518135935E-2</v>
      </c>
      <c r="H101" s="3">
        <f t="shared" si="23"/>
        <v>2.190225647174779</v>
      </c>
      <c r="I101" s="3">
        <f t="shared" si="27"/>
        <v>343.17944706949311</v>
      </c>
      <c r="K101" s="3">
        <f t="shared" si="29"/>
        <v>0.72000000000000042</v>
      </c>
      <c r="L101" s="3">
        <f t="shared" si="30"/>
        <v>5.128323711625713</v>
      </c>
      <c r="M101" s="3">
        <f>L101/'NOx Info (Obsolete)'!$B$1*1000</f>
        <v>116.51838574116087</v>
      </c>
      <c r="N101" s="3">
        <f>M101*'NOx Info (Obsolete)'!$I$2*($D$13+273)/$F$2/1000</f>
        <v>31613.741361948574</v>
      </c>
      <c r="O101" s="3">
        <f t="shared" si="31"/>
        <v>568.99870487478915</v>
      </c>
      <c r="P101" s="3">
        <f t="shared" si="24"/>
        <v>10.541376058531478</v>
      </c>
      <c r="Q101" s="3">
        <f t="shared" si="25"/>
        <v>1.9229057177928284E-3</v>
      </c>
      <c r="R101" s="3">
        <f t="shared" si="26"/>
        <v>0.993470823622565</v>
      </c>
    </row>
    <row r="102" spans="1:18" x14ac:dyDescent="0.25">
      <c r="A102" s="3">
        <f t="shared" si="28"/>
        <v>0.73000000000000043</v>
      </c>
      <c r="B102" s="3">
        <f t="shared" si="17"/>
        <v>11.28410276465253</v>
      </c>
      <c r="C102" s="3">
        <f t="shared" si="18"/>
        <v>0.25638143694577681</v>
      </c>
      <c r="D102" s="3">
        <f t="shared" si="19"/>
        <v>4576.3030021410268</v>
      </c>
      <c r="E102" s="3">
        <f t="shared" si="20"/>
        <v>35.452615718449799</v>
      </c>
      <c r="F102" s="3">
        <f t="shared" si="21"/>
        <v>34.575713471983242</v>
      </c>
      <c r="G102" s="3">
        <f t="shared" si="22"/>
        <v>6.7905492518135935E-2</v>
      </c>
      <c r="H102" s="3">
        <f t="shared" si="23"/>
        <v>2.1859826909965547</v>
      </c>
      <c r="I102" s="3">
        <f t="shared" si="27"/>
        <v>347.55141245148621</v>
      </c>
      <c r="K102" s="3">
        <f t="shared" si="29"/>
        <v>0.73000000000000043</v>
      </c>
      <c r="L102" s="3">
        <f t="shared" si="30"/>
        <v>5.1183890033894874</v>
      </c>
      <c r="M102" s="3">
        <f>L102/'NOx Info (Obsolete)'!$B$1*1000</f>
        <v>116.29266360824046</v>
      </c>
      <c r="N102" s="3">
        <f>M102*'NOx Info (Obsolete)'!$I$2*($D$13+273)/$F$2/1000</f>
        <v>31552.49848526073</v>
      </c>
      <c r="O102" s="3">
        <f t="shared" si="31"/>
        <v>567.89642732025288</v>
      </c>
      <c r="P102" s="3">
        <f t="shared" si="24"/>
        <v>10.541376058531478</v>
      </c>
      <c r="Q102" s="3">
        <f t="shared" si="25"/>
        <v>1.9229057177928284E-3</v>
      </c>
      <c r="R102" s="3">
        <f t="shared" si="26"/>
        <v>0.99154624878507625</v>
      </c>
    </row>
    <row r="103" spans="1:18" x14ac:dyDescent="0.25">
      <c r="A103" s="3">
        <f t="shared" si="28"/>
        <v>0.74000000000000044</v>
      </c>
      <c r="B103" s="3">
        <f t="shared" si="17"/>
        <v>11.262242937742565</v>
      </c>
      <c r="C103" s="3">
        <f t="shared" si="18"/>
        <v>0.25588476884983224</v>
      </c>
      <c r="D103" s="3">
        <f t="shared" si="19"/>
        <v>4567.4376812909086</v>
      </c>
      <c r="E103" s="3">
        <f t="shared" si="20"/>
        <v>35.383936084873746</v>
      </c>
      <c r="F103" s="3">
        <f t="shared" si="21"/>
        <v>34.575713471983249</v>
      </c>
      <c r="G103" s="3">
        <f t="shared" si="22"/>
        <v>6.7905492518135963E-2</v>
      </c>
      <c r="H103" s="3">
        <f t="shared" si="23"/>
        <v>2.1817479543719425</v>
      </c>
      <c r="I103" s="3">
        <f t="shared" si="27"/>
        <v>351.91490836023007</v>
      </c>
      <c r="K103" s="3">
        <f t="shared" si="29"/>
        <v>0.74000000000000044</v>
      </c>
      <c r="L103" s="3">
        <f t="shared" si="30"/>
        <v>5.1084735409016364</v>
      </c>
      <c r="M103" s="3">
        <f>L103/'NOx Info (Obsolete)'!$B$1*1000</f>
        <v>116.06737874949758</v>
      </c>
      <c r="N103" s="3">
        <f>M103*'NOx Info (Obsolete)'!$I$2*($D$13+273)/$F$2/1000</f>
        <v>31491.374249701192</v>
      </c>
      <c r="O103" s="3">
        <f t="shared" si="31"/>
        <v>566.7962851234895</v>
      </c>
      <c r="P103" s="3">
        <f t="shared" si="24"/>
        <v>10.54137605853148</v>
      </c>
      <c r="Q103" s="3">
        <f t="shared" si="25"/>
        <v>1.9229057177928288E-3</v>
      </c>
      <c r="R103" s="3">
        <f t="shared" si="26"/>
        <v>0.98962540227882478</v>
      </c>
    </row>
    <row r="104" spans="1:18" x14ac:dyDescent="0.25">
      <c r="A104" s="3">
        <f t="shared" si="28"/>
        <v>0.75000000000000044</v>
      </c>
      <c r="B104" s="3">
        <f t="shared" si="17"/>
        <v>11.240425458198846</v>
      </c>
      <c r="C104" s="3">
        <f t="shared" si="18"/>
        <v>0.25538906291090052</v>
      </c>
      <c r="D104" s="3">
        <f t="shared" si="19"/>
        <v>4558.5895345469917</v>
      </c>
      <c r="E104" s="3">
        <f t="shared" si="20"/>
        <v>35.315389499084795</v>
      </c>
      <c r="F104" s="3">
        <f t="shared" si="21"/>
        <v>34.575713471983242</v>
      </c>
      <c r="G104" s="3">
        <f t="shared" si="22"/>
        <v>6.7905492518135935E-2</v>
      </c>
      <c r="H104" s="3">
        <f t="shared" si="23"/>
        <v>2.1775214213778309</v>
      </c>
      <c r="I104" s="3">
        <f t="shared" si="27"/>
        <v>356.26995120298574</v>
      </c>
      <c r="K104" s="3">
        <f t="shared" si="29"/>
        <v>0.75000000000000044</v>
      </c>
      <c r="L104" s="3">
        <f t="shared" si="30"/>
        <v>5.0985772868788484</v>
      </c>
      <c r="M104" s="3">
        <f>L104/'NOx Info (Obsolete)'!$B$1*1000</f>
        <v>115.84253031783446</v>
      </c>
      <c r="N104" s="3">
        <f>M104*'NOx Info (Obsolete)'!$I$2*($D$13+273)/$F$2/1000</f>
        <v>31430.368425435576</v>
      </c>
      <c r="O104" s="3">
        <f t="shared" si="31"/>
        <v>565.69827414783413</v>
      </c>
      <c r="P104" s="3">
        <f t="shared" si="24"/>
        <v>10.541376058531478</v>
      </c>
      <c r="Q104" s="3">
        <f t="shared" si="25"/>
        <v>1.9229057177928284E-3</v>
      </c>
      <c r="R104" s="3">
        <f t="shared" si="26"/>
        <v>0.9877082768812</v>
      </c>
    </row>
    <row r="105" spans="1:18" x14ac:dyDescent="0.25">
      <c r="A105" s="3">
        <f t="shared" si="28"/>
        <v>0.76000000000000045</v>
      </c>
      <c r="B105" s="3">
        <f t="shared" si="17"/>
        <v>11.218650243985069</v>
      </c>
      <c r="C105" s="3">
        <f t="shared" si="18"/>
        <v>0.25489431726506873</v>
      </c>
      <c r="D105" s="3">
        <f t="shared" si="19"/>
        <v>4549.7585286392004</v>
      </c>
      <c r="E105" s="3">
        <f t="shared" si="20"/>
        <v>35.246975703339665</v>
      </c>
      <c r="F105" s="3">
        <f t="shared" si="21"/>
        <v>34.575713471983242</v>
      </c>
      <c r="G105" s="3">
        <f t="shared" si="22"/>
        <v>6.7905492518135935E-2</v>
      </c>
      <c r="H105" s="3">
        <f t="shared" si="23"/>
        <v>2.1733030761219574</v>
      </c>
      <c r="I105" s="3">
        <f t="shared" si="27"/>
        <v>360.61655735522965</v>
      </c>
      <c r="K105" s="3">
        <f t="shared" si="29"/>
        <v>0.76000000000000045</v>
      </c>
      <c r="L105" s="3">
        <f t="shared" si="30"/>
        <v>5.0887002041100367</v>
      </c>
      <c r="M105" s="3">
        <f>L105/'NOx Info (Obsolete)'!$B$1*1000</f>
        <v>115.61811746779445</v>
      </c>
      <c r="N105" s="3">
        <f>M105*'NOx Info (Obsolete)'!$I$2*($D$13+273)/$F$2/1000</f>
        <v>31369.4807830748</v>
      </c>
      <c r="O105" s="3">
        <f t="shared" si="31"/>
        <v>564.60239026463569</v>
      </c>
      <c r="P105" s="3">
        <f t="shared" si="24"/>
        <v>10.541376058531478</v>
      </c>
      <c r="Q105" s="3">
        <f t="shared" si="25"/>
        <v>1.9229057177928284E-3</v>
      </c>
      <c r="R105" s="3">
        <f t="shared" si="26"/>
        <v>0.9857948653835843</v>
      </c>
    </row>
    <row r="106" spans="1:18" x14ac:dyDescent="0.25">
      <c r="A106" s="3">
        <f t="shared" si="28"/>
        <v>0.77000000000000046</v>
      </c>
      <c r="B106" s="3">
        <f t="shared" si="17"/>
        <v>11.196917213223848</v>
      </c>
      <c r="C106" s="3">
        <f t="shared" si="18"/>
        <v>0.25440053005203467</v>
      </c>
      <c r="D106" s="3">
        <f t="shared" si="19"/>
        <v>4540.9446303619052</v>
      </c>
      <c r="E106" s="3">
        <f t="shared" si="20"/>
        <v>35.178694440394388</v>
      </c>
      <c r="F106" s="3">
        <f t="shared" si="21"/>
        <v>34.575713471983242</v>
      </c>
      <c r="G106" s="3">
        <f t="shared" si="22"/>
        <v>6.7905492518135935E-2</v>
      </c>
      <c r="H106" s="3">
        <f t="shared" si="23"/>
        <v>2.1690929027428441</v>
      </c>
      <c r="I106" s="3">
        <f t="shared" si="27"/>
        <v>364.95474316071534</v>
      </c>
      <c r="K106" s="3">
        <f t="shared" si="29"/>
        <v>0.77000000000000046</v>
      </c>
      <c r="L106" s="3">
        <f t="shared" si="30"/>
        <v>5.0788422554562009</v>
      </c>
      <c r="M106" s="3">
        <f>L106/'NOx Info (Obsolete)'!$B$1*1000</f>
        <v>115.39413935555862</v>
      </c>
      <c r="N106" s="3">
        <f>M106*'NOx Info (Obsolete)'!$I$2*($D$13+273)/$F$2/1000</f>
        <v>31308.711093674101</v>
      </c>
      <c r="O106" s="3">
        <f t="shared" si="31"/>
        <v>563.50862935324108</v>
      </c>
      <c r="P106" s="3">
        <f t="shared" si="24"/>
        <v>10.541376058531478</v>
      </c>
      <c r="Q106" s="3">
        <f t="shared" si="25"/>
        <v>1.9229057177928284E-3</v>
      </c>
      <c r="R106" s="3">
        <f t="shared" si="26"/>
        <v>0.9838851605913238</v>
      </c>
    </row>
    <row r="107" spans="1:18" x14ac:dyDescent="0.25">
      <c r="A107" s="3">
        <f t="shared" si="28"/>
        <v>0.78000000000000047</v>
      </c>
      <c r="B107" s="3">
        <f t="shared" si="17"/>
        <v>11.17522628419642</v>
      </c>
      <c r="C107" s="3">
        <f t="shared" si="18"/>
        <v>0.25390769941509983</v>
      </c>
      <c r="D107" s="3">
        <f t="shared" si="19"/>
        <v>4532.1478065738056</v>
      </c>
      <c r="E107" s="3">
        <f t="shared" si="20"/>
        <v>35.110545453503342</v>
      </c>
      <c r="F107" s="3">
        <f t="shared" si="21"/>
        <v>34.575713471983242</v>
      </c>
      <c r="G107" s="3">
        <f t="shared" si="22"/>
        <v>6.7905492518135935E-2</v>
      </c>
      <c r="H107" s="3">
        <f t="shared" si="23"/>
        <v>2.16489088540974</v>
      </c>
      <c r="I107" s="3">
        <f t="shared" si="27"/>
        <v>369.2845249315348</v>
      </c>
      <c r="K107" s="3">
        <f t="shared" si="29"/>
        <v>0.78000000000000047</v>
      </c>
      <c r="L107" s="3">
        <f t="shared" si="30"/>
        <v>5.0690034038502878</v>
      </c>
      <c r="M107" s="3">
        <f>L107/'NOx Info (Obsolete)'!$B$1*1000</f>
        <v>115.17059513894276</v>
      </c>
      <c r="N107" s="3">
        <f>M107*'NOx Info (Obsolete)'!$I$2*($D$13+273)/$F$2/1000</f>
        <v>31248.059128732257</v>
      </c>
      <c r="O107" s="3">
        <f t="shared" si="31"/>
        <v>562.41698730097971</v>
      </c>
      <c r="P107" s="3">
        <f t="shared" si="24"/>
        <v>10.541376058531476</v>
      </c>
      <c r="Q107" s="3">
        <f t="shared" si="25"/>
        <v>1.9229057177928281E-3</v>
      </c>
      <c r="R107" s="3">
        <f t="shared" si="26"/>
        <v>0.98197915532370217</v>
      </c>
    </row>
    <row r="108" spans="1:18" x14ac:dyDescent="0.25">
      <c r="A108" s="3">
        <f t="shared" si="28"/>
        <v>0.79000000000000048</v>
      </c>
      <c r="B108" s="3">
        <f t="shared" si="17"/>
        <v>11.153577375342323</v>
      </c>
      <c r="C108" s="3">
        <f t="shared" si="18"/>
        <v>0.25341582350116293</v>
      </c>
      <c r="D108" s="3">
        <f t="shared" si="19"/>
        <v>4523.3680241978045</v>
      </c>
      <c r="E108" s="3">
        <f t="shared" si="20"/>
        <v>35.042528486418249</v>
      </c>
      <c r="F108" s="3">
        <f t="shared" si="21"/>
        <v>34.575713471983242</v>
      </c>
      <c r="G108" s="3">
        <f t="shared" si="22"/>
        <v>6.7905492518135935E-2</v>
      </c>
      <c r="H108" s="3">
        <f t="shared" si="23"/>
        <v>2.1606970083225638</v>
      </c>
      <c r="I108" s="3">
        <f t="shared" si="27"/>
        <v>373.60591894817992</v>
      </c>
      <c r="K108" s="3">
        <f t="shared" si="29"/>
        <v>0.79000000000000048</v>
      </c>
      <c r="L108" s="3">
        <f t="shared" si="30"/>
        <v>5.0591836122970504</v>
      </c>
      <c r="M108" s="3">
        <f>L108/'NOx Info (Obsolete)'!$B$1*1000</f>
        <v>114.9474839773942</v>
      </c>
      <c r="N108" s="3">
        <f>M108*'NOx Info (Obsolete)'!$I$2*($D$13+273)/$F$2/1000</f>
        <v>31187.524660190709</v>
      </c>
      <c r="O108" s="3">
        <f t="shared" si="31"/>
        <v>561.32746000314819</v>
      </c>
      <c r="P108" s="3">
        <f t="shared" si="24"/>
        <v>10.541376058531478</v>
      </c>
      <c r="Q108" s="3">
        <f t="shared" si="25"/>
        <v>1.9229057177928284E-3</v>
      </c>
      <c r="R108" s="3">
        <f t="shared" si="26"/>
        <v>0.98007684241391446</v>
      </c>
    </row>
    <row r="109" spans="1:18" x14ac:dyDescent="0.25">
      <c r="A109" s="3">
        <f t="shared" si="28"/>
        <v>0.80000000000000049</v>
      </c>
      <c r="B109" s="3">
        <f t="shared" si="17"/>
        <v>11.131970405259098</v>
      </c>
      <c r="C109" s="3">
        <f t="shared" si="18"/>
        <v>0.2529249004607122</v>
      </c>
      <c r="D109" s="3">
        <f t="shared" si="19"/>
        <v>4514.6052502208804</v>
      </c>
      <c r="E109" s="3">
        <f t="shared" si="20"/>
        <v>34.974643283387294</v>
      </c>
      <c r="F109" s="3">
        <f t="shared" si="21"/>
        <v>34.575713471983242</v>
      </c>
      <c r="G109" s="3">
        <f t="shared" si="22"/>
        <v>6.7905492518135935E-2</v>
      </c>
      <c r="H109" s="3">
        <f t="shared" si="23"/>
        <v>2.1565112557118407</v>
      </c>
      <c r="I109" s="3">
        <f t="shared" si="27"/>
        <v>377.91894145960362</v>
      </c>
      <c r="K109" s="3">
        <f t="shared" si="29"/>
        <v>0.80000000000000049</v>
      </c>
      <c r="L109" s="3">
        <f t="shared" si="30"/>
        <v>5.0493828438729116</v>
      </c>
      <c r="M109" s="3">
        <f>L109/'NOx Info (Obsolete)'!$B$1*1000</f>
        <v>114.72480503198855</v>
      </c>
      <c r="N109" s="3">
        <f>M109*'NOx Info (Obsolete)'!$I$2*($D$13+273)/$F$2/1000</f>
        <v>31127.10746043269</v>
      </c>
      <c r="O109" s="3">
        <f t="shared" si="31"/>
        <v>560.24004336299527</v>
      </c>
      <c r="P109" s="3">
        <f t="shared" si="24"/>
        <v>10.541376058531478</v>
      </c>
      <c r="Q109" s="3">
        <f t="shared" si="25"/>
        <v>1.9229057177928284E-3</v>
      </c>
      <c r="R109" s="3">
        <f t="shared" si="26"/>
        <v>0.97817821470903876</v>
      </c>
    </row>
    <row r="110" spans="1:18" x14ac:dyDescent="0.25">
      <c r="A110" s="3">
        <f t="shared" si="28"/>
        <v>0.8100000000000005</v>
      </c>
      <c r="B110" s="3">
        <f t="shared" si="17"/>
        <v>11.110405292701978</v>
      </c>
      <c r="C110" s="3">
        <f t="shared" si="18"/>
        <v>0.2524349284478189</v>
      </c>
      <c r="D110" s="3">
        <f t="shared" si="19"/>
        <v>4505.8594516939665</v>
      </c>
      <c r="E110" s="3">
        <f t="shared" si="20"/>
        <v>34.906889589154069</v>
      </c>
      <c r="F110" s="3">
        <f t="shared" si="21"/>
        <v>34.575713471983242</v>
      </c>
      <c r="G110" s="3">
        <f t="shared" si="22"/>
        <v>6.7905492518135935E-2</v>
      </c>
      <c r="H110" s="3">
        <f t="shared" si="23"/>
        <v>2.152333611838646</v>
      </c>
      <c r="I110" s="3">
        <f t="shared" si="27"/>
        <v>382.22360868328093</v>
      </c>
      <c r="K110" s="3">
        <f t="shared" si="29"/>
        <v>0.8100000000000005</v>
      </c>
      <c r="L110" s="3">
        <f t="shared" si="30"/>
        <v>5.0396010617258211</v>
      </c>
      <c r="M110" s="3">
        <f>L110/'NOx Info (Obsolete)'!$B$1*1000</f>
        <v>114.50255746542661</v>
      </c>
      <c r="N110" s="3">
        <f>M110*'NOx Info (Obsolete)'!$I$2*($D$13+273)/$F$2/1000</f>
        <v>31066.807302282377</v>
      </c>
      <c r="O110" s="3">
        <f t="shared" si="31"/>
        <v>559.1547332917055</v>
      </c>
      <c r="P110" s="3">
        <f t="shared" si="24"/>
        <v>10.541376058531478</v>
      </c>
      <c r="Q110" s="3">
        <f t="shared" si="25"/>
        <v>1.9229057177928284E-3</v>
      </c>
      <c r="R110" s="3">
        <f t="shared" si="26"/>
        <v>0.9762832650700104</v>
      </c>
    </row>
    <row r="111" spans="1:18" x14ac:dyDescent="0.25">
      <c r="A111" s="3">
        <f t="shared" si="28"/>
        <v>0.82000000000000051</v>
      </c>
      <c r="B111" s="3">
        <f t="shared" si="17"/>
        <v>11.088881956583593</v>
      </c>
      <c r="C111" s="3">
        <f t="shared" si="18"/>
        <v>0.25194590562013036</v>
      </c>
      <c r="D111" s="3">
        <f t="shared" si="19"/>
        <v>4497.1305957318245</v>
      </c>
      <c r="E111" s="3">
        <f t="shared" si="20"/>
        <v>34.839267148956651</v>
      </c>
      <c r="F111" s="3">
        <f t="shared" si="21"/>
        <v>34.575713471983242</v>
      </c>
      <c r="G111" s="3">
        <f t="shared" si="22"/>
        <v>6.7905492518135935E-2</v>
      </c>
      <c r="H111" s="3">
        <f t="shared" si="23"/>
        <v>2.148164060994544</v>
      </c>
      <c r="I111" s="3">
        <f t="shared" si="27"/>
        <v>386.51993680526999</v>
      </c>
      <c r="K111" s="3">
        <f t="shared" si="29"/>
        <v>0.82000000000000051</v>
      </c>
      <c r="L111" s="3">
        <f t="shared" si="30"/>
        <v>5.0298382290751213</v>
      </c>
      <c r="M111" s="3">
        <f>L111/'NOx Info (Obsolete)'!$B$1*1000</f>
        <v>114.28074044203125</v>
      </c>
      <c r="N111" s="3">
        <f>M111*'NOx Info (Obsolete)'!$I$2*($D$13+273)/$F$2/1000</f>
        <v>31006.623959004039</v>
      </c>
      <c r="O111" s="3">
        <f t="shared" si="31"/>
        <v>558.07152570838457</v>
      </c>
      <c r="P111" s="3">
        <f t="shared" si="24"/>
        <v>10.541376058531478</v>
      </c>
      <c r="Q111" s="3">
        <f t="shared" si="25"/>
        <v>1.9229057177928284E-3</v>
      </c>
      <c r="R111" s="3">
        <f t="shared" si="26"/>
        <v>0.9743919863715943</v>
      </c>
    </row>
    <row r="112" spans="1:18" x14ac:dyDescent="0.25">
      <c r="A112" s="3">
        <f t="shared" si="28"/>
        <v>0.83000000000000052</v>
      </c>
      <c r="B112" s="3">
        <f t="shared" si="17"/>
        <v>11.067400315973646</v>
      </c>
      <c r="C112" s="3">
        <f t="shared" si="18"/>
        <v>0.25145783013886275</v>
      </c>
      <c r="D112" s="3">
        <f t="shared" si="19"/>
        <v>4488.4186495129234</v>
      </c>
      <c r="E112" s="3">
        <f t="shared" si="20"/>
        <v>34.771775708526675</v>
      </c>
      <c r="F112" s="3">
        <f t="shared" si="21"/>
        <v>34.575713471983242</v>
      </c>
      <c r="G112" s="3">
        <f t="shared" si="22"/>
        <v>6.7905492518135935E-2</v>
      </c>
      <c r="H112" s="3">
        <f t="shared" si="23"/>
        <v>2.1440025875015296</v>
      </c>
      <c r="I112" s="3">
        <f t="shared" si="27"/>
        <v>390.80794198027303</v>
      </c>
      <c r="K112" s="3">
        <f t="shared" si="29"/>
        <v>0.83000000000000052</v>
      </c>
      <c r="L112" s="3">
        <f t="shared" si="30"/>
        <v>5.0200943092114052</v>
      </c>
      <c r="M112" s="3">
        <f>L112/'NOx Info (Obsolete)'!$B$1*1000</f>
        <v>114.05935312774419</v>
      </c>
      <c r="N112" s="3">
        <f>M112*'NOx Info (Obsolete)'!$I$2*($D$13+273)/$F$2/1000</f>
        <v>30946.557204301182</v>
      </c>
      <c r="O112" s="3">
        <f t="shared" si="31"/>
        <v>556.99041654004373</v>
      </c>
      <c r="P112" s="3">
        <f t="shared" si="24"/>
        <v>10.541376058531478</v>
      </c>
      <c r="Q112" s="3">
        <f t="shared" si="25"/>
        <v>1.9229057177928284E-3</v>
      </c>
      <c r="R112" s="3">
        <f t="shared" si="26"/>
        <v>0.97250437150235869</v>
      </c>
    </row>
    <row r="113" spans="1:18" x14ac:dyDescent="0.25">
      <c r="A113" s="3">
        <f t="shared" si="28"/>
        <v>0.84000000000000052</v>
      </c>
      <c r="B113" s="3">
        <f t="shared" si="17"/>
        <v>11.04596029009863</v>
      </c>
      <c r="C113" s="3">
        <f t="shared" si="18"/>
        <v>0.25097070016879464</v>
      </c>
      <c r="D113" s="3">
        <f t="shared" si="19"/>
        <v>4479.7235802793139</v>
      </c>
      <c r="E113" s="3">
        <f t="shared" si="20"/>
        <v>34.70441501408834</v>
      </c>
      <c r="F113" s="3">
        <f t="shared" si="21"/>
        <v>34.575713471983242</v>
      </c>
      <c r="G113" s="3">
        <f t="shared" si="22"/>
        <v>6.7905492518135935E-2</v>
      </c>
      <c r="H113" s="3">
        <f t="shared" si="23"/>
        <v>2.1398491757119706</v>
      </c>
      <c r="I113" s="3">
        <f t="shared" si="27"/>
        <v>395.08764033169695</v>
      </c>
      <c r="K113" s="3">
        <f t="shared" si="29"/>
        <v>0.84000000000000052</v>
      </c>
      <c r="L113" s="3">
        <f t="shared" si="30"/>
        <v>5.0103692654963812</v>
      </c>
      <c r="M113" s="3">
        <f>L113/'NOx Info (Obsolete)'!$B$1*1000</f>
        <v>113.83839469012295</v>
      </c>
      <c r="N113" s="3">
        <f>M113*'NOx Info (Obsolete)'!$I$2*($D$13+273)/$F$2/1000</f>
        <v>30886.606812315698</v>
      </c>
      <c r="O113" s="3">
        <f t="shared" si="31"/>
        <v>555.91140172158464</v>
      </c>
      <c r="P113" s="3">
        <f t="shared" si="24"/>
        <v>10.541376058531478</v>
      </c>
      <c r="Q113" s="3">
        <f t="shared" si="25"/>
        <v>1.9229057177928284E-3</v>
      </c>
      <c r="R113" s="3">
        <f t="shared" si="26"/>
        <v>0.97062041336464833</v>
      </c>
    </row>
    <row r="114" spans="1:18" x14ac:dyDescent="0.25">
      <c r="A114" s="3">
        <f t="shared" si="28"/>
        <v>0.85000000000000053</v>
      </c>
      <c r="B114" s="3">
        <f t="shared" si="17"/>
        <v>11.024561798341511</v>
      </c>
      <c r="C114" s="3">
        <f t="shared" si="18"/>
        <v>0.25048451387825954</v>
      </c>
      <c r="D114" s="3">
        <f t="shared" si="19"/>
        <v>4471.045355336506</v>
      </c>
      <c r="E114" s="3">
        <f t="shared" si="20"/>
        <v>34.637184812357454</v>
      </c>
      <c r="F114" s="3">
        <f t="shared" si="21"/>
        <v>34.575713471983242</v>
      </c>
      <c r="G114" s="3">
        <f t="shared" si="22"/>
        <v>6.7905492518135935E-2</v>
      </c>
      <c r="H114" s="3">
        <f t="shared" si="23"/>
        <v>2.1357038100085473</v>
      </c>
      <c r="I114" s="3">
        <f t="shared" si="27"/>
        <v>399.35904795171405</v>
      </c>
      <c r="K114" s="3">
        <f t="shared" si="29"/>
        <v>0.85000000000000053</v>
      </c>
      <c r="L114" s="3">
        <f t="shared" si="30"/>
        <v>5.0006630613627348</v>
      </c>
      <c r="M114" s="3">
        <f>L114/'NOx Info (Obsolete)'!$B$1*1000</f>
        <v>113.61786429833765</v>
      </c>
      <c r="N114" s="3">
        <f>M114*'NOx Info (Obsolete)'!$I$2*($D$13+273)/$F$2/1000</f>
        <v>30826.772557627017</v>
      </c>
      <c r="O114" s="3">
        <f t="shared" si="31"/>
        <v>554.83447719578385</v>
      </c>
      <c r="P114" s="3">
        <f t="shared" si="24"/>
        <v>10.541376058531478</v>
      </c>
      <c r="Q114" s="3">
        <f t="shared" si="25"/>
        <v>1.9229057177928284E-3</v>
      </c>
      <c r="R114" s="3">
        <f t="shared" si="26"/>
        <v>0.96874010487455775</v>
      </c>
    </row>
    <row r="115" spans="1:18" x14ac:dyDescent="0.25">
      <c r="A115" s="3">
        <f t="shared" si="28"/>
        <v>0.86000000000000054</v>
      </c>
      <c r="B115" s="3">
        <f t="shared" si="17"/>
        <v>11.003204760241426</v>
      </c>
      <c r="C115" s="3">
        <f t="shared" si="18"/>
        <v>0.24999926943913961</v>
      </c>
      <c r="D115" s="3">
        <f t="shared" si="19"/>
        <v>4462.3839420533504</v>
      </c>
      <c r="E115" s="3">
        <f t="shared" si="20"/>
        <v>34.570084850540511</v>
      </c>
      <c r="F115" s="3">
        <f t="shared" si="21"/>
        <v>34.575713471983242</v>
      </c>
      <c r="G115" s="3">
        <f t="shared" si="22"/>
        <v>6.7905492518135935E-2</v>
      </c>
      <c r="H115" s="3">
        <f t="shared" si="23"/>
        <v>2.1315664748041931</v>
      </c>
      <c r="I115" s="3">
        <f t="shared" si="27"/>
        <v>403.62218090132245</v>
      </c>
      <c r="K115" s="3">
        <f t="shared" si="29"/>
        <v>0.86000000000000054</v>
      </c>
      <c r="L115" s="3">
        <f t="shared" si="30"/>
        <v>4.990975660313989</v>
      </c>
      <c r="M115" s="3">
        <f>L115/'NOx Info (Obsolete)'!$B$1*1000</f>
        <v>113.39776112316791</v>
      </c>
      <c r="N115" s="3">
        <f>M115*'NOx Info (Obsolete)'!$I$2*($D$13+273)/$F$2/1000</f>
        <v>30767.054215251275</v>
      </c>
      <c r="O115" s="3">
        <f t="shared" si="31"/>
        <v>553.75963891327774</v>
      </c>
      <c r="P115" s="3">
        <f t="shared" si="24"/>
        <v>10.541376058531478</v>
      </c>
      <c r="Q115" s="3">
        <f t="shared" si="25"/>
        <v>1.9229057177928284E-3</v>
      </c>
      <c r="R115" s="3">
        <f t="shared" si="26"/>
        <v>0.9668634389619043</v>
      </c>
    </row>
    <row r="116" spans="1:18" x14ac:dyDescent="0.25">
      <c r="A116" s="3">
        <f t="shared" si="28"/>
        <v>0.87000000000000055</v>
      </c>
      <c r="B116" s="3">
        <f t="shared" si="17"/>
        <v>10.981889095493385</v>
      </c>
      <c r="C116" s="3">
        <f t="shared" si="18"/>
        <v>0.24951496502685827</v>
      </c>
      <c r="D116" s="3">
        <f t="shared" si="19"/>
        <v>4453.7393078619061</v>
      </c>
      <c r="E116" s="3">
        <f t="shared" si="20"/>
        <v>34.503114876333726</v>
      </c>
      <c r="F116" s="3">
        <f t="shared" si="21"/>
        <v>34.575713471983242</v>
      </c>
      <c r="G116" s="3">
        <f t="shared" si="22"/>
        <v>6.7905492518135935E-2</v>
      </c>
      <c r="H116" s="3">
        <f t="shared" si="23"/>
        <v>2.1274371545420396</v>
      </c>
      <c r="I116" s="3">
        <f t="shared" si="27"/>
        <v>407.87705521040652</v>
      </c>
      <c r="K116" s="3">
        <f t="shared" si="29"/>
        <v>0.87000000000000055</v>
      </c>
      <c r="L116" s="3">
        <f t="shared" si="30"/>
        <v>4.9813070259243704</v>
      </c>
      <c r="M116" s="3">
        <f>L116/'NOx Info (Obsolete)'!$B$1*1000</f>
        <v>113.17808433699976</v>
      </c>
      <c r="N116" s="3">
        <f>M116*'NOx Info (Obsolete)'!$I$2*($D$13+273)/$F$2/1000</f>
        <v>30707.451560640431</v>
      </c>
      <c r="O116" s="3">
        <f t="shared" si="31"/>
        <v>552.68688283254733</v>
      </c>
      <c r="P116" s="3">
        <f t="shared" si="24"/>
        <v>10.541376058531478</v>
      </c>
      <c r="Q116" s="3">
        <f t="shared" si="25"/>
        <v>1.9229057177928284E-3</v>
      </c>
      <c r="R116" s="3">
        <f t="shared" si="26"/>
        <v>0.96499040857020257</v>
      </c>
    </row>
    <row r="117" spans="1:18" x14ac:dyDescent="0.25">
      <c r="A117" s="3">
        <f t="shared" si="28"/>
        <v>0.88000000000000056</v>
      </c>
      <c r="B117" s="3">
        <f t="shared" si="17"/>
        <v>10.960614723947964</v>
      </c>
      <c r="C117" s="3">
        <f t="shared" si="18"/>
        <v>0.24903159882037362</v>
      </c>
      <c r="D117" s="3">
        <f t="shared" si="19"/>
        <v>4445.1114202573244</v>
      </c>
      <c r="E117" s="3">
        <f t="shared" si="20"/>
        <v>34.436274637922033</v>
      </c>
      <c r="F117" s="3">
        <f t="shared" si="21"/>
        <v>34.575713471983249</v>
      </c>
      <c r="G117" s="3">
        <f t="shared" si="22"/>
        <v>6.7905492518135963E-2</v>
      </c>
      <c r="H117" s="3">
        <f t="shared" si="23"/>
        <v>2.1233158336953535</v>
      </c>
      <c r="I117" s="3">
        <f t="shared" si="27"/>
        <v>412.12368687779724</v>
      </c>
      <c r="K117" s="3">
        <f t="shared" si="29"/>
        <v>0.88000000000000056</v>
      </c>
      <c r="L117" s="3">
        <f t="shared" si="30"/>
        <v>4.9716571218386685</v>
      </c>
      <c r="M117" s="3">
        <f>L117/'NOx Info (Obsolete)'!$B$1*1000</f>
        <v>112.95883311382248</v>
      </c>
      <c r="N117" s="3">
        <f>M117*'NOx Info (Obsolete)'!$I$2*($D$13+273)/$F$2/1000</f>
        <v>30647.964369681446</v>
      </c>
      <c r="O117" s="3">
        <f t="shared" si="31"/>
        <v>551.61620491990243</v>
      </c>
      <c r="P117" s="3">
        <f t="shared" si="24"/>
        <v>10.54137605853148</v>
      </c>
      <c r="Q117" s="3">
        <f t="shared" si="25"/>
        <v>1.9229057177928288E-3</v>
      </c>
      <c r="R117" s="3">
        <f t="shared" si="26"/>
        <v>0.96312100665663636</v>
      </c>
    </row>
    <row r="118" spans="1:18" x14ac:dyDescent="0.25">
      <c r="A118" s="3">
        <f t="shared" si="28"/>
        <v>0.89000000000000057</v>
      </c>
      <c r="B118" s="3">
        <f t="shared" si="17"/>
        <v>10.93938156561101</v>
      </c>
      <c r="C118" s="3">
        <f t="shared" si="18"/>
        <v>0.2485491690021715</v>
      </c>
      <c r="D118" s="3">
        <f t="shared" si="19"/>
        <v>4436.5002467977274</v>
      </c>
      <c r="E118" s="3">
        <f t="shared" si="20"/>
        <v>34.369563883978266</v>
      </c>
      <c r="F118" s="3">
        <f t="shared" si="21"/>
        <v>34.575713471983242</v>
      </c>
      <c r="G118" s="3">
        <f t="shared" si="22"/>
        <v>6.7905492518135935E-2</v>
      </c>
      <c r="H118" s="3">
        <f t="shared" si="23"/>
        <v>2.1192024967674792</v>
      </c>
      <c r="I118" s="3">
        <f t="shared" si="27"/>
        <v>416.36209187133221</v>
      </c>
      <c r="K118" s="3">
        <f t="shared" si="29"/>
        <v>0.89000000000000057</v>
      </c>
      <c r="L118" s="3">
        <f t="shared" si="30"/>
        <v>4.9620259117721019</v>
      </c>
      <c r="M118" s="3">
        <f>L118/'NOx Info (Obsolete)'!$B$1*1000</f>
        <v>112.7400066292255</v>
      </c>
      <c r="N118" s="3">
        <f>M118*'NOx Info (Obsolete)'!$I$2*($D$13+273)/$F$2/1000</f>
        <v>30588.592418695433</v>
      </c>
      <c r="O118" s="3">
        <f t="shared" si="31"/>
        <v>550.54760114946771</v>
      </c>
      <c r="P118" s="3">
        <f t="shared" si="24"/>
        <v>10.541376058531478</v>
      </c>
      <c r="Q118" s="3">
        <f t="shared" si="25"/>
        <v>1.9229057177928284E-3</v>
      </c>
      <c r="R118" s="3">
        <f t="shared" si="26"/>
        <v>0.96125522619203285</v>
      </c>
    </row>
    <row r="119" spans="1:18" x14ac:dyDescent="0.25">
      <c r="A119" s="3">
        <f t="shared" si="28"/>
        <v>0.90000000000000058</v>
      </c>
      <c r="B119" s="3">
        <f t="shared" si="17"/>
        <v>10.918189540643336</v>
      </c>
      <c r="C119" s="3">
        <f t="shared" si="18"/>
        <v>0.24806767375825869</v>
      </c>
      <c r="D119" s="3">
        <f t="shared" si="19"/>
        <v>4427.9057551040851</v>
      </c>
      <c r="E119" s="3">
        <f t="shared" si="20"/>
        <v>34.302982363662061</v>
      </c>
      <c r="F119" s="3">
        <f t="shared" si="21"/>
        <v>34.575713471983242</v>
      </c>
      <c r="G119" s="3">
        <f t="shared" si="22"/>
        <v>6.7905492518135935E-2</v>
      </c>
      <c r="H119" s="3">
        <f t="shared" si="23"/>
        <v>2.1150971282917843</v>
      </c>
      <c r="I119" s="3">
        <f t="shared" si="27"/>
        <v>420.59228612791577</v>
      </c>
      <c r="K119" s="3">
        <f t="shared" si="29"/>
        <v>0.90000000000000058</v>
      </c>
      <c r="L119" s="3">
        <f t="shared" si="30"/>
        <v>4.9524133595101816</v>
      </c>
      <c r="M119" s="3">
        <f>L119/'NOx Info (Obsolete)'!$B$1*1000</f>
        <v>112.52160406039538</v>
      </c>
      <c r="N119" s="3">
        <f>M119*'NOx Info (Obsolete)'!$I$2*($D$13+273)/$F$2/1000</f>
        <v>30529.335484436844</v>
      </c>
      <c r="O119" s="3">
        <f t="shared" si="31"/>
        <v>549.48106750316629</v>
      </c>
      <c r="P119" s="3">
        <f t="shared" si="24"/>
        <v>10.541376058531478</v>
      </c>
      <c r="Q119" s="3">
        <f t="shared" si="25"/>
        <v>1.9229057177928284E-3</v>
      </c>
      <c r="R119" s="3">
        <f t="shared" si="26"/>
        <v>0.95939306016083703</v>
      </c>
    </row>
    <row r="120" spans="1:18" x14ac:dyDescent="0.25">
      <c r="A120" s="3">
        <f t="shared" si="28"/>
        <v>0.91000000000000059</v>
      </c>
      <c r="B120" s="3">
        <f t="shared" si="17"/>
        <v>10.897038569360419</v>
      </c>
      <c r="C120" s="3">
        <f t="shared" si="18"/>
        <v>0.24758711127815616</v>
      </c>
      <c r="D120" s="3">
        <f t="shared" si="19"/>
        <v>4419.3279128600907</v>
      </c>
      <c r="E120" s="3">
        <f t="shared" si="20"/>
        <v>34.236529826619048</v>
      </c>
      <c r="F120" s="3">
        <f t="shared" si="21"/>
        <v>34.575713471983242</v>
      </c>
      <c r="G120" s="3">
        <f t="shared" si="22"/>
        <v>6.7905492518135935E-2</v>
      </c>
      <c r="H120" s="3">
        <f t="shared" si="23"/>
        <v>2.1109997128315978</v>
      </c>
      <c r="I120" s="3">
        <f t="shared" si="27"/>
        <v>424.81428555357894</v>
      </c>
      <c r="K120" s="3">
        <f t="shared" si="29"/>
        <v>0.91000000000000059</v>
      </c>
      <c r="L120" s="3">
        <f t="shared" si="30"/>
        <v>4.9428194289085736</v>
      </c>
      <c r="M120" s="3">
        <f>L120/'NOx Info (Obsolete)'!$B$1*1000</f>
        <v>112.30362458611259</v>
      </c>
      <c r="N120" s="3">
        <f>M120*'NOx Info (Obsolete)'!$I$2*($D$13+273)/$F$2/1000</f>
        <v>30470.193344092593</v>
      </c>
      <c r="O120" s="3">
        <f t="shared" si="31"/>
        <v>548.41659997070565</v>
      </c>
      <c r="P120" s="3">
        <f t="shared" si="24"/>
        <v>10.541376058531478</v>
      </c>
      <c r="Q120" s="3">
        <f t="shared" si="25"/>
        <v>1.9229057177928284E-3</v>
      </c>
      <c r="R120" s="3">
        <f t="shared" si="26"/>
        <v>0.95753450156108444</v>
      </c>
    </row>
    <row r="121" spans="1:18" x14ac:dyDescent="0.25">
      <c r="A121" s="3">
        <f t="shared" si="28"/>
        <v>0.9200000000000006</v>
      </c>
      <c r="B121" s="3">
        <f t="shared" si="17"/>
        <v>10.875928572232104</v>
      </c>
      <c r="C121" s="3">
        <f t="shared" si="18"/>
        <v>0.24710747975489211</v>
      </c>
      <c r="D121" s="3">
        <f t="shared" si="19"/>
        <v>4410.7666878120417</v>
      </c>
      <c r="E121" s="3">
        <f t="shared" si="20"/>
        <v>34.170206022979819</v>
      </c>
      <c r="F121" s="3">
        <f t="shared" si="21"/>
        <v>34.575713471983242</v>
      </c>
      <c r="G121" s="3">
        <f t="shared" si="22"/>
        <v>6.7905492518135935E-2</v>
      </c>
      <c r="H121" s="3">
        <f t="shared" si="23"/>
        <v>2.1069102349801518</v>
      </c>
      <c r="I121" s="3">
        <f t="shared" si="27"/>
        <v>429.02810602353924</v>
      </c>
      <c r="K121" s="3">
        <f t="shared" si="29"/>
        <v>0.9200000000000006</v>
      </c>
      <c r="L121" s="3">
        <f t="shared" si="30"/>
        <v>4.933244083892963</v>
      </c>
      <c r="M121" s="3">
        <f>L121/'NOx Info (Obsolete)'!$B$1*1000</f>
        <v>112.08606738674854</v>
      </c>
      <c r="N121" s="3">
        <f>M121*'NOx Info (Obsolete)'!$I$2*($D$13+273)/$F$2/1000</f>
        <v>30411.165775281228</v>
      </c>
      <c r="O121" s="3">
        <f t="shared" si="31"/>
        <v>547.35419454956184</v>
      </c>
      <c r="P121" s="3">
        <f t="shared" si="24"/>
        <v>10.541376058531478</v>
      </c>
      <c r="Q121" s="3">
        <f t="shared" si="25"/>
        <v>1.9229057177928284E-3</v>
      </c>
      <c r="R121" s="3">
        <f t="shared" si="26"/>
        <v>0.95567954340437444</v>
      </c>
    </row>
    <row r="122" spans="1:18" x14ac:dyDescent="0.25">
      <c r="A122" s="3">
        <f t="shared" si="28"/>
        <v>0.9300000000000006</v>
      </c>
      <c r="B122" s="3">
        <f t="shared" si="17"/>
        <v>10.854859469882301</v>
      </c>
      <c r="C122" s="3">
        <f t="shared" si="18"/>
        <v>0.24662877738499517</v>
      </c>
      <c r="D122" s="3">
        <f t="shared" si="19"/>
        <v>4402.2220477687188</v>
      </c>
      <c r="E122" s="3">
        <f t="shared" si="20"/>
        <v>34.104010703359009</v>
      </c>
      <c r="F122" s="3">
        <f t="shared" si="21"/>
        <v>34.575713471983242</v>
      </c>
      <c r="G122" s="3">
        <f t="shared" si="22"/>
        <v>6.7905492518135935E-2</v>
      </c>
      <c r="H122" s="3">
        <f t="shared" si="23"/>
        <v>2.1028286793605262</v>
      </c>
      <c r="I122" s="3">
        <f t="shared" si="27"/>
        <v>433.23376338226029</v>
      </c>
      <c r="K122" s="3">
        <f t="shared" si="29"/>
        <v>0.9300000000000006</v>
      </c>
      <c r="L122" s="3">
        <f t="shared" si="30"/>
        <v>4.9236872884589191</v>
      </c>
      <c r="M122" s="3">
        <f>L122/'NOx Info (Obsolete)'!$B$1*1000</f>
        <v>111.86893164426236</v>
      </c>
      <c r="N122" s="3">
        <f>M122*'NOx Info (Obsolete)'!$I$2*($D$13+273)/$F$2/1000</f>
        <v>30352.252556052103</v>
      </c>
      <c r="O122" s="3">
        <f t="shared" si="31"/>
        <v>546.29384724496458</v>
      </c>
      <c r="P122" s="3">
        <f t="shared" si="24"/>
        <v>10.541376058531478</v>
      </c>
      <c r="Q122" s="3">
        <f t="shared" si="25"/>
        <v>1.9229057177928284E-3</v>
      </c>
      <c r="R122" s="3">
        <f t="shared" si="26"/>
        <v>0.95382817871584502</v>
      </c>
    </row>
    <row r="123" spans="1:18" x14ac:dyDescent="0.25">
      <c r="A123" s="3">
        <f t="shared" si="28"/>
        <v>0.94000000000000061</v>
      </c>
      <c r="B123" s="3">
        <f t="shared" si="17"/>
        <v>10.833831183088696</v>
      </c>
      <c r="C123" s="3">
        <f t="shared" si="18"/>
        <v>0.24615100236848783</v>
      </c>
      <c r="D123" s="3">
        <f t="shared" si="19"/>
        <v>4393.6939606012666</v>
      </c>
      <c r="E123" s="3">
        <f t="shared" si="20"/>
        <v>34.037943618854399</v>
      </c>
      <c r="F123" s="3">
        <f t="shared" si="21"/>
        <v>34.575713471983242</v>
      </c>
      <c r="G123" s="3">
        <f t="shared" si="22"/>
        <v>6.7905492518135935E-2</v>
      </c>
      <c r="H123" s="3">
        <f t="shared" si="23"/>
        <v>2.0987550306255889</v>
      </c>
      <c r="I123" s="3">
        <f t="shared" si="27"/>
        <v>437.43127344351149</v>
      </c>
      <c r="K123" s="3">
        <f t="shared" si="29"/>
        <v>0.94000000000000061</v>
      </c>
      <c r="L123" s="3">
        <f t="shared" si="30"/>
        <v>4.914149006671761</v>
      </c>
      <c r="M123" s="3">
        <f>L123/'NOx Info (Obsolete)'!$B$1*1000</f>
        <v>111.65221654219802</v>
      </c>
      <c r="N123" s="3">
        <f>M123*'NOx Info (Obsolete)'!$I$2*($D$13+273)/$F$2/1000</f>
        <v>30293.453464884555</v>
      </c>
      <c r="O123" s="3">
        <f t="shared" si="31"/>
        <v>545.23555406988282</v>
      </c>
      <c r="P123" s="3">
        <f t="shared" si="24"/>
        <v>10.541376058531478</v>
      </c>
      <c r="Q123" s="3">
        <f t="shared" si="25"/>
        <v>1.9229057177928284E-3</v>
      </c>
      <c r="R123" s="3">
        <f t="shared" si="26"/>
        <v>0.95198040053414601</v>
      </c>
    </row>
    <row r="124" spans="1:18" x14ac:dyDescent="0.25">
      <c r="A124" s="3">
        <f t="shared" si="28"/>
        <v>0.95000000000000062</v>
      </c>
      <c r="B124" s="3">
        <f t="shared" si="17"/>
        <v>10.812843632782441</v>
      </c>
      <c r="C124" s="3">
        <f t="shared" si="18"/>
        <v>0.24567415290887948</v>
      </c>
      <c r="D124" s="3">
        <f t="shared" si="19"/>
        <v>4385.1823942430656</v>
      </c>
      <c r="E124" s="3">
        <f t="shared" si="20"/>
        <v>33.972004521045925</v>
      </c>
      <c r="F124" s="3">
        <f t="shared" si="21"/>
        <v>34.575713471983242</v>
      </c>
      <c r="G124" s="3">
        <f t="shared" si="22"/>
        <v>6.7905492518135935E-2</v>
      </c>
      <c r="H124" s="3">
        <f t="shared" si="23"/>
        <v>2.0946892734579379</v>
      </c>
      <c r="I124" s="3">
        <f t="shared" si="27"/>
        <v>441.62065199042735</v>
      </c>
      <c r="K124" s="3">
        <f t="shared" si="29"/>
        <v>0.95000000000000062</v>
      </c>
      <c r="L124" s="3">
        <f t="shared" si="30"/>
        <v>4.9046292026664196</v>
      </c>
      <c r="M124" s="3">
        <f>L124/'NOx Info (Obsolete)'!$B$1*1000</f>
        <v>111.43592126568105</v>
      </c>
      <c r="N124" s="3">
        <f>M124*'NOx Info (Obsolete)'!$I$2*($D$13+273)/$F$2/1000</f>
        <v>30234.768280687029</v>
      </c>
      <c r="O124" s="3">
        <f t="shared" si="31"/>
        <v>544.17931104500872</v>
      </c>
      <c r="P124" s="3">
        <f t="shared" si="24"/>
        <v>10.541376058531478</v>
      </c>
      <c r="Q124" s="3">
        <f t="shared" si="25"/>
        <v>1.9229057177928284E-3</v>
      </c>
      <c r="R124" s="3">
        <f t="shared" si="26"/>
        <v>0.95013620191141246</v>
      </c>
    </row>
    <row r="125" spans="1:18" x14ac:dyDescent="0.25">
      <c r="A125" s="3">
        <f t="shared" si="28"/>
        <v>0.96000000000000063</v>
      </c>
      <c r="B125" s="3">
        <f t="shared" si="17"/>
        <v>10.791896740047861</v>
      </c>
      <c r="C125" s="3">
        <f t="shared" si="18"/>
        <v>0.2451982272131597</v>
      </c>
      <c r="D125" s="3">
        <f t="shared" si="19"/>
        <v>4376.6873166896185</v>
      </c>
      <c r="E125" s="3">
        <f t="shared" si="20"/>
        <v>33.906193161994771</v>
      </c>
      <c r="F125" s="3">
        <f t="shared" si="21"/>
        <v>34.575713471983249</v>
      </c>
      <c r="G125" s="3">
        <f t="shared" si="22"/>
        <v>6.7905492518135963E-2</v>
      </c>
      <c r="H125" s="3">
        <f t="shared" si="23"/>
        <v>2.0906313925698461</v>
      </c>
      <c r="I125" s="3">
        <f t="shared" si="27"/>
        <v>445.80191477556701</v>
      </c>
      <c r="K125" s="3">
        <f t="shared" si="29"/>
        <v>0.96000000000000063</v>
      </c>
      <c r="L125" s="3">
        <f t="shared" si="30"/>
        <v>4.8951278406473051</v>
      </c>
      <c r="M125" s="3">
        <f>L125/'NOx Info (Obsolete)'!$B$1*1000</f>
        <v>111.22004500141561</v>
      </c>
      <c r="N125" s="3">
        <f>M125*'NOx Info (Obsolete)'!$I$2*($D$13+273)/$F$2/1000</f>
        <v>30176.196782796287</v>
      </c>
      <c r="O125" s="3">
        <f t="shared" si="31"/>
        <v>543.12511419874352</v>
      </c>
      <c r="P125" s="3">
        <f t="shared" si="24"/>
        <v>10.54137605853148</v>
      </c>
      <c r="Q125" s="3">
        <f t="shared" si="25"/>
        <v>1.9229057177928288E-3</v>
      </c>
      <c r="R125" s="3">
        <f t="shared" si="26"/>
        <v>0.94829557591323954</v>
      </c>
    </row>
    <row r="126" spans="1:18" x14ac:dyDescent="0.25">
      <c r="A126" s="3">
        <f t="shared" si="28"/>
        <v>0.97000000000000064</v>
      </c>
      <c r="B126" s="3">
        <f t="shared" si="17"/>
        <v>10.770990426122163</v>
      </c>
      <c r="C126" s="3">
        <f t="shared" si="18"/>
        <v>0.24472322349179162</v>
      </c>
      <c r="D126" s="3">
        <f t="shared" si="19"/>
        <v>4368.2086959984308</v>
      </c>
      <c r="E126" s="3">
        <f t="shared" si="20"/>
        <v>33.840509294242445</v>
      </c>
      <c r="F126" s="3">
        <f t="shared" si="21"/>
        <v>34.575713471983249</v>
      </c>
      <c r="G126" s="3">
        <f t="shared" si="22"/>
        <v>6.7905492518135963E-2</v>
      </c>
      <c r="H126" s="3">
        <f t="shared" si="23"/>
        <v>2.0865813727032001</v>
      </c>
      <c r="I126" s="3">
        <f t="shared" si="27"/>
        <v>449.9750775209734</v>
      </c>
      <c r="K126" s="3">
        <f t="shared" si="29"/>
        <v>0.97000000000000064</v>
      </c>
      <c r="L126" s="3">
        <f t="shared" si="30"/>
        <v>4.8856448848881726</v>
      </c>
      <c r="M126" s="3">
        <f>L126/'NOx Info (Obsolete)'!$B$1*1000</f>
        <v>111.00458693768144</v>
      </c>
      <c r="N126" s="3">
        <f>M126*'NOx Info (Obsolete)'!$I$2*($D$13+273)/$F$2/1000</f>
        <v>30117.738750976576</v>
      </c>
      <c r="O126" s="3">
        <f t="shared" si="31"/>
        <v>542.07295956718247</v>
      </c>
      <c r="P126" s="3">
        <f t="shared" si="24"/>
        <v>10.54137605853148</v>
      </c>
      <c r="Q126" s="3">
        <f t="shared" si="25"/>
        <v>1.9229057177928288E-3</v>
      </c>
      <c r="R126" s="3">
        <f t="shared" si="26"/>
        <v>0.94645851561865546</v>
      </c>
    </row>
    <row r="127" spans="1:18" x14ac:dyDescent="0.25">
      <c r="A127" s="3">
        <f t="shared" si="28"/>
        <v>0.98000000000000065</v>
      </c>
      <c r="B127" s="3">
        <f t="shared" si="17"/>
        <v>10.75012461239513</v>
      </c>
      <c r="C127" s="3">
        <f t="shared" si="18"/>
        <v>0.24424913995870493</v>
      </c>
      <c r="D127" s="3">
        <f t="shared" si="19"/>
        <v>4359.7465002888821</v>
      </c>
      <c r="E127" s="3">
        <f t="shared" si="20"/>
        <v>33.774952670809832</v>
      </c>
      <c r="F127" s="3">
        <f t="shared" si="21"/>
        <v>34.575713471983242</v>
      </c>
      <c r="G127" s="3">
        <f t="shared" si="22"/>
        <v>6.7905492518135935E-2</v>
      </c>
      <c r="H127" s="3">
        <f t="shared" si="23"/>
        <v>2.0825391986294455</v>
      </c>
      <c r="I127" s="3">
        <f t="shared" si="27"/>
        <v>454.14015591823227</v>
      </c>
      <c r="K127" s="3">
        <f t="shared" si="29"/>
        <v>0.98000000000000065</v>
      </c>
      <c r="L127" s="3">
        <f t="shared" si="30"/>
        <v>4.8761802997319856</v>
      </c>
      <c r="M127" s="3">
        <f>L127/'NOx Info (Obsolete)'!$B$1*1000</f>
        <v>110.78954626433067</v>
      </c>
      <c r="N127" s="3">
        <f>M127*'NOx Info (Obsolete)'!$I$2*($D$13+273)/$F$2/1000</f>
        <v>30059.393965418756</v>
      </c>
      <c r="O127" s="3">
        <f t="shared" si="31"/>
        <v>541.02284319409955</v>
      </c>
      <c r="P127" s="3">
        <f t="shared" si="24"/>
        <v>10.541376058531478</v>
      </c>
      <c r="Q127" s="3">
        <f t="shared" si="25"/>
        <v>1.9229057177928284E-3</v>
      </c>
      <c r="R127" s="3">
        <f t="shared" si="26"/>
        <v>0.94462501412009581</v>
      </c>
    </row>
    <row r="128" spans="1:18" x14ac:dyDescent="0.25">
      <c r="A128" s="3">
        <f t="shared" si="28"/>
        <v>0.99000000000000066</v>
      </c>
      <c r="B128" s="3">
        <f t="shared" si="17"/>
        <v>10.729299220408835</v>
      </c>
      <c r="C128" s="3">
        <f t="shared" si="18"/>
        <v>0.24377597483128952</v>
      </c>
      <c r="D128" s="3">
        <f t="shared" si="19"/>
        <v>4351.3006977421182</v>
      </c>
      <c r="E128" s="3">
        <f t="shared" si="20"/>
        <v>33.709523045196271</v>
      </c>
      <c r="F128" s="3">
        <f t="shared" si="21"/>
        <v>34.575713471983242</v>
      </c>
      <c r="G128" s="3">
        <f t="shared" si="22"/>
        <v>6.7905492518135935E-2</v>
      </c>
      <c r="H128" s="3">
        <f t="shared" si="23"/>
        <v>2.0785048551495313</v>
      </c>
      <c r="I128" s="3">
        <f t="shared" si="27"/>
        <v>458.29716562853133</v>
      </c>
      <c r="K128" s="3">
        <f t="shared" si="29"/>
        <v>0.99000000000000066</v>
      </c>
      <c r="L128" s="3">
        <f t="shared" si="30"/>
        <v>4.8667340495907849</v>
      </c>
      <c r="M128" s="3">
        <f>L128/'NOx Info (Obsolete)'!$B$1*1000</f>
        <v>110.57492217278497</v>
      </c>
      <c r="N128" s="3">
        <f>M128*'NOx Info (Obsolete)'!$I$2*($D$13+273)/$F$2/1000</f>
        <v>30001.162206739555</v>
      </c>
      <c r="O128" s="3">
        <f t="shared" si="31"/>
        <v>539.97476113093308</v>
      </c>
      <c r="P128" s="3">
        <f t="shared" si="24"/>
        <v>10.541376058531476</v>
      </c>
      <c r="Q128" s="3">
        <f t="shared" si="25"/>
        <v>1.9229057177928281E-3</v>
      </c>
      <c r="R128" s="3">
        <f t="shared" si="26"/>
        <v>0.94279506452337891</v>
      </c>
    </row>
    <row r="129" spans="1:18" x14ac:dyDescent="0.25">
      <c r="A129" s="3">
        <f t="shared" si="28"/>
        <v>1.0000000000000007</v>
      </c>
      <c r="B129" s="3">
        <f t="shared" si="17"/>
        <v>10.70851417185734</v>
      </c>
      <c r="C129" s="3">
        <f t="shared" si="18"/>
        <v>0.24330372633038852</v>
      </c>
      <c r="D129" s="3">
        <f t="shared" si="19"/>
        <v>4342.8712566009208</v>
      </c>
      <c r="E129" s="3">
        <f t="shared" si="20"/>
        <v>33.64422017137862</v>
      </c>
      <c r="F129" s="3">
        <f t="shared" si="21"/>
        <v>34.575713471983242</v>
      </c>
      <c r="G129" s="3">
        <f t="shared" si="22"/>
        <v>6.7905492518135935E-2</v>
      </c>
      <c r="H129" s="3">
        <f t="shared" si="23"/>
        <v>2.0744783270938476</v>
      </c>
      <c r="I129" s="3">
        <f t="shared" si="27"/>
        <v>462.44612228271905</v>
      </c>
      <c r="K129" s="3">
        <f t="shared" si="29"/>
        <v>1.0000000000000007</v>
      </c>
      <c r="L129" s="3">
        <f t="shared" si="30"/>
        <v>4.8573060989455508</v>
      </c>
      <c r="M129" s="3">
        <f>L129/'NOx Info (Obsolete)'!$B$1*1000</f>
        <v>110.36071385603233</v>
      </c>
      <c r="N129" s="3">
        <f>M129*'NOx Info (Obsolete)'!$I$2*($D$13+273)/$F$2/1000</f>
        <v>29943.043255980661</v>
      </c>
      <c r="O129" s="3">
        <f t="shared" si="31"/>
        <v>538.92870943677019</v>
      </c>
      <c r="P129" s="3">
        <f t="shared" si="24"/>
        <v>10.541376058531478</v>
      </c>
      <c r="Q129" s="3">
        <f t="shared" si="25"/>
        <v>1.9229057177928284E-3</v>
      </c>
      <c r="R129" s="3">
        <f t="shared" si="26"/>
        <v>0.94096865994767709</v>
      </c>
    </row>
    <row r="130" spans="1:18" x14ac:dyDescent="0.25">
      <c r="A130" s="3">
        <f t="shared" si="28"/>
        <v>1.0100000000000007</v>
      </c>
      <c r="B130" s="3">
        <f t="shared" si="17"/>
        <v>10.687769388586402</v>
      </c>
      <c r="C130" s="3">
        <f t="shared" si="18"/>
        <v>0.24283239268029164</v>
      </c>
      <c r="D130" s="3">
        <f t="shared" si="19"/>
        <v>4334.4581451695949</v>
      </c>
      <c r="E130" s="3">
        <f t="shared" si="20"/>
        <v>33.57904380381035</v>
      </c>
      <c r="F130" s="3">
        <f t="shared" si="21"/>
        <v>34.575713471983242</v>
      </c>
      <c r="G130" s="3">
        <f t="shared" si="22"/>
        <v>6.7905492518135935E-2</v>
      </c>
      <c r="H130" s="3">
        <f t="shared" si="23"/>
        <v>2.0704595993221724</v>
      </c>
      <c r="I130" s="3">
        <f t="shared" si="27"/>
        <v>466.58704148136337</v>
      </c>
      <c r="K130" s="3">
        <f t="shared" si="29"/>
        <v>1.0100000000000007</v>
      </c>
      <c r="L130" s="3">
        <f t="shared" si="30"/>
        <v>4.8478964123460742</v>
      </c>
      <c r="M130" s="3">
        <f>L130/'NOx Info (Obsolete)'!$B$1*1000</f>
        <v>110.14692050862413</v>
      </c>
      <c r="N130" s="3">
        <f>M130*'NOx Info (Obsolete)'!$I$2*($D$13+273)/$F$2/1000</f>
        <v>29885.036894607943</v>
      </c>
      <c r="O130" s="3">
        <f t="shared" si="31"/>
        <v>537.88468417833292</v>
      </c>
      <c r="P130" s="3">
        <f t="shared" si="24"/>
        <v>10.541376058531478</v>
      </c>
      <c r="Q130" s="3">
        <f t="shared" si="25"/>
        <v>1.9229057177928284E-3</v>
      </c>
      <c r="R130" s="3">
        <f t="shared" si="26"/>
        <v>0.9391457935254931</v>
      </c>
    </row>
    <row r="131" spans="1:18" x14ac:dyDescent="0.25">
      <c r="A131" s="3">
        <f t="shared" si="28"/>
        <v>1.0200000000000007</v>
      </c>
      <c r="B131" s="3">
        <f t="shared" si="17"/>
        <v>10.667064792593179</v>
      </c>
      <c r="C131" s="3">
        <f t="shared" si="18"/>
        <v>0.24236197210872859</v>
      </c>
      <c r="D131" s="3">
        <f t="shared" si="19"/>
        <v>4326.0613318138439</v>
      </c>
      <c r="E131" s="3">
        <f t="shared" si="20"/>
        <v>33.513993697420609</v>
      </c>
      <c r="F131" s="3">
        <f t="shared" si="21"/>
        <v>34.575713471983242</v>
      </c>
      <c r="G131" s="3">
        <f t="shared" si="22"/>
        <v>6.7905492518135935E-2</v>
      </c>
      <c r="H131" s="3">
        <f t="shared" si="23"/>
        <v>2.0664486567236136</v>
      </c>
      <c r="I131" s="3">
        <f t="shared" si="27"/>
        <v>470.71993879481062</v>
      </c>
      <c r="K131" s="3">
        <f t="shared" si="29"/>
        <v>1.0200000000000007</v>
      </c>
      <c r="L131" s="3">
        <f t="shared" si="30"/>
        <v>4.8385049544108192</v>
      </c>
      <c r="M131" s="3">
        <f>L131/'NOx Info (Obsolete)'!$B$1*1000</f>
        <v>109.9335413266721</v>
      </c>
      <c r="N131" s="3">
        <f>M131*'NOx Info (Obsolete)'!$I$2*($D$13+273)/$F$2/1000</f>
        <v>29827.142904510609</v>
      </c>
      <c r="O131" s="3">
        <f t="shared" si="31"/>
        <v>536.84268142996279</v>
      </c>
      <c r="P131" s="3">
        <f t="shared" si="24"/>
        <v>10.541376058531476</v>
      </c>
      <c r="Q131" s="3">
        <f t="shared" si="25"/>
        <v>1.9229057177928281E-3</v>
      </c>
      <c r="R131" s="3">
        <f t="shared" si="26"/>
        <v>0.93732645840263351</v>
      </c>
    </row>
    <row r="132" spans="1:18" x14ac:dyDescent="0.25">
      <c r="A132" s="3">
        <f t="shared" si="28"/>
        <v>1.0300000000000007</v>
      </c>
      <c r="B132" s="3">
        <f t="shared" si="17"/>
        <v>10.646400306025942</v>
      </c>
      <c r="C132" s="3">
        <f t="shared" si="18"/>
        <v>0.24189246284686233</v>
      </c>
      <c r="D132" s="3">
        <f t="shared" si="19"/>
        <v>4317.6807849606575</v>
      </c>
      <c r="E132" s="3">
        <f t="shared" si="20"/>
        <v>33.449069607613289</v>
      </c>
      <c r="F132" s="3">
        <f t="shared" si="21"/>
        <v>34.575713471983242</v>
      </c>
      <c r="G132" s="3">
        <f t="shared" si="22"/>
        <v>6.7905492518135935E-2</v>
      </c>
      <c r="H132" s="3">
        <f t="shared" si="23"/>
        <v>2.0624454842165525</v>
      </c>
      <c r="I132" s="3">
        <f t="shared" si="27"/>
        <v>474.84482976324369</v>
      </c>
      <c r="K132" s="3">
        <f t="shared" si="29"/>
        <v>1.0300000000000007</v>
      </c>
      <c r="L132" s="3">
        <f t="shared" si="30"/>
        <v>4.8291316898267924</v>
      </c>
      <c r="M132" s="3">
        <f>L132/'NOx Info (Obsolete)'!$B$1*1000</f>
        <v>109.72057550784524</v>
      </c>
      <c r="N132" s="3">
        <f>M132*'NOx Info (Obsolete)'!$I$2*($D$13+273)/$F$2/1000</f>
        <v>29769.361068000417</v>
      </c>
      <c r="O132" s="3">
        <f t="shared" si="31"/>
        <v>535.80269727360587</v>
      </c>
      <c r="P132" s="3">
        <f t="shared" si="24"/>
        <v>10.541376058531478</v>
      </c>
      <c r="Q132" s="3">
        <f t="shared" si="25"/>
        <v>1.9229057177928284E-3</v>
      </c>
      <c r="R132" s="3">
        <f t="shared" si="26"/>
        <v>0.93551064773818282</v>
      </c>
    </row>
    <row r="133" spans="1:18" x14ac:dyDescent="0.25">
      <c r="A133" s="3">
        <f t="shared" si="28"/>
        <v>1.0400000000000007</v>
      </c>
      <c r="B133" s="3">
        <f t="shared" si="17"/>
        <v>10.625775851183777</v>
      </c>
      <c r="C133" s="3">
        <f t="shared" si="18"/>
        <v>0.24142386312928252</v>
      </c>
      <c r="D133" s="3">
        <f t="shared" si="19"/>
        <v>4309.3164730981862</v>
      </c>
      <c r="E133" s="3">
        <f t="shared" si="20"/>
        <v>33.384271290266135</v>
      </c>
      <c r="F133" s="3">
        <f t="shared" si="21"/>
        <v>34.575713471983242</v>
      </c>
      <c r="G133" s="3">
        <f t="shared" si="22"/>
        <v>6.7905492518135935E-2</v>
      </c>
      <c r="H133" s="3">
        <f t="shared" si="23"/>
        <v>2.0584500667485868</v>
      </c>
      <c r="I133" s="3">
        <f t="shared" si="27"/>
        <v>478.96172989674085</v>
      </c>
      <c r="K133" s="3">
        <f t="shared" si="29"/>
        <v>1.0400000000000007</v>
      </c>
      <c r="L133" s="3">
        <f t="shared" si="30"/>
        <v>4.8197765833494106</v>
      </c>
      <c r="M133" s="3">
        <f>L133/'NOx Info (Obsolete)'!$B$1*1000</f>
        <v>109.50802225136688</v>
      </c>
      <c r="N133" s="3">
        <f>M133*'NOx Info (Obsolete)'!$I$2*($D$13+273)/$F$2/1000</f>
        <v>29711.691167810812</v>
      </c>
      <c r="O133" s="3">
        <f t="shared" si="31"/>
        <v>534.76472779879896</v>
      </c>
      <c r="P133" s="3">
        <f t="shared" si="24"/>
        <v>10.541376058531478</v>
      </c>
      <c r="Q133" s="3">
        <f t="shared" si="25"/>
        <v>1.9229057177928284E-3</v>
      </c>
      <c r="R133" s="3">
        <f t="shared" si="26"/>
        <v>0.93369835470447826</v>
      </c>
    </row>
    <row r="134" spans="1:18" x14ac:dyDescent="0.25">
      <c r="A134" s="3">
        <f t="shared" si="28"/>
        <v>1.0500000000000007</v>
      </c>
      <c r="B134" s="3">
        <f t="shared" si="17"/>
        <v>10.605191350516291</v>
      </c>
      <c r="C134" s="3">
        <f t="shared" si="18"/>
        <v>0.24095617119399873</v>
      </c>
      <c r="D134" s="3">
        <f t="shared" si="19"/>
        <v>4300.9683647756283</v>
      </c>
      <c r="E134" s="3">
        <f t="shared" si="20"/>
        <v>33.319598501729807</v>
      </c>
      <c r="F134" s="3">
        <f t="shared" si="21"/>
        <v>34.575713471983242</v>
      </c>
      <c r="G134" s="3">
        <f t="shared" si="22"/>
        <v>6.7905492518135935E-2</v>
      </c>
      <c r="H134" s="3">
        <f t="shared" si="23"/>
        <v>2.0544623892964733</v>
      </c>
      <c r="I134" s="3">
        <f t="shared" si="27"/>
        <v>483.0706546753338</v>
      </c>
      <c r="K134" s="3">
        <f t="shared" si="29"/>
        <v>1.0500000000000007</v>
      </c>
      <c r="L134" s="3">
        <f t="shared" si="30"/>
        <v>4.8104395998023657</v>
      </c>
      <c r="M134" s="3">
        <f>L134/'NOx Info (Obsolete)'!$B$1*1000</f>
        <v>109.29588075801162</v>
      </c>
      <c r="N134" s="3">
        <f>M134*'NOx Info (Obsolete)'!$I$2*($D$13+273)/$F$2/1000</f>
        <v>29654.132987096145</v>
      </c>
      <c r="O134" s="3">
        <f t="shared" si="31"/>
        <v>533.72876910265381</v>
      </c>
      <c r="P134" s="3">
        <f t="shared" si="24"/>
        <v>10.541376058531478</v>
      </c>
      <c r="Q134" s="3">
        <f t="shared" si="25"/>
        <v>1.9229057177928284E-3</v>
      </c>
      <c r="R134" s="3">
        <f t="shared" si="26"/>
        <v>0.93188957248708326</v>
      </c>
    </row>
    <row r="135" spans="1:18" x14ac:dyDescent="0.25">
      <c r="A135" s="3">
        <f t="shared" si="28"/>
        <v>1.0600000000000007</v>
      </c>
      <c r="B135" s="3">
        <f t="shared" si="17"/>
        <v>10.584646726623326</v>
      </c>
      <c r="C135" s="3">
        <f t="shared" si="18"/>
        <v>0.24048938528243399</v>
      </c>
      <c r="D135" s="3">
        <f t="shared" si="19"/>
        <v>4292.6364286031103</v>
      </c>
      <c r="E135" s="3">
        <f t="shared" si="20"/>
        <v>33.255050998826974</v>
      </c>
      <c r="F135" s="3">
        <f t="shared" si="21"/>
        <v>34.575713471983242</v>
      </c>
      <c r="G135" s="3">
        <f t="shared" si="22"/>
        <v>6.7905492518135935E-2</v>
      </c>
      <c r="H135" s="3">
        <f t="shared" si="23"/>
        <v>2.0504824368660746</v>
      </c>
      <c r="I135" s="3">
        <f t="shared" si="27"/>
        <v>487.17161954906595</v>
      </c>
      <c r="K135" s="3">
        <f t="shared" si="29"/>
        <v>1.0600000000000007</v>
      </c>
      <c r="L135" s="3">
        <f t="shared" si="30"/>
        <v>4.801120704077495</v>
      </c>
      <c r="M135" s="3">
        <f>L135/'NOx Info (Obsolete)'!$B$1*1000</f>
        <v>109.08415023010235</v>
      </c>
      <c r="N135" s="3">
        <f>M135*'NOx Info (Obsolete)'!$I$2*($D$13+273)/$F$2/1000</f>
        <v>29596.686309430857</v>
      </c>
      <c r="O135" s="3">
        <f t="shared" si="31"/>
        <v>532.6948172898434</v>
      </c>
      <c r="P135" s="3">
        <f t="shared" si="24"/>
        <v>10.541376058531478</v>
      </c>
      <c r="Q135" s="3">
        <f t="shared" si="25"/>
        <v>1.9229057177928284E-3</v>
      </c>
      <c r="R135" s="3">
        <f t="shared" si="26"/>
        <v>0.93008429428476325</v>
      </c>
    </row>
    <row r="136" spans="1:18" x14ac:dyDescent="0.25">
      <c r="A136" s="3">
        <f t="shared" si="28"/>
        <v>1.0700000000000007</v>
      </c>
      <c r="B136" s="3">
        <f t="shared" si="17"/>
        <v>10.564141902254665</v>
      </c>
      <c r="C136" s="3">
        <f t="shared" si="18"/>
        <v>0.24002350363941799</v>
      </c>
      <c r="D136" s="3">
        <f t="shared" si="19"/>
        <v>4284.3206332515629</v>
      </c>
      <c r="E136" s="3">
        <f t="shared" si="20"/>
        <v>33.190628538851371</v>
      </c>
      <c r="F136" s="3">
        <f t="shared" si="21"/>
        <v>34.575713471983242</v>
      </c>
      <c r="G136" s="3">
        <f t="shared" si="22"/>
        <v>6.7905492518135935E-2</v>
      </c>
      <c r="H136" s="3">
        <f t="shared" si="23"/>
        <v>2.0465101944922965</v>
      </c>
      <c r="I136" s="3">
        <f t="shared" si="27"/>
        <v>491.26463993805055</v>
      </c>
      <c r="K136" s="3">
        <f t="shared" si="29"/>
        <v>1.0700000000000007</v>
      </c>
      <c r="L136" s="3">
        <f t="shared" si="30"/>
        <v>4.7918198611346474</v>
      </c>
      <c r="M136" s="3">
        <f>L136/'NOx Info (Obsolete)'!$B$1*1000</f>
        <v>108.87282987150724</v>
      </c>
      <c r="N136" s="3">
        <f>M136*'NOx Info (Obsolete)'!$I$2*($D$13+273)/$F$2/1000</f>
        <v>29539.350918808632</v>
      </c>
      <c r="O136" s="3">
        <f t="shared" si="31"/>
        <v>531.66286847258618</v>
      </c>
      <c r="P136" s="3">
        <f t="shared" si="24"/>
        <v>10.541376058531478</v>
      </c>
      <c r="Q136" s="3">
        <f t="shared" si="25"/>
        <v>1.9229057177928284E-3</v>
      </c>
      <c r="R136" s="3">
        <f t="shared" si="26"/>
        <v>0.92828251330945777</v>
      </c>
    </row>
    <row r="137" spans="1:18" x14ac:dyDescent="0.25">
      <c r="A137" s="3">
        <f t="shared" si="28"/>
        <v>1.0800000000000007</v>
      </c>
      <c r="B137" s="3">
        <f t="shared" si="17"/>
        <v>10.543676800309742</v>
      </c>
      <c r="C137" s="3">
        <f t="shared" si="18"/>
        <v>0.23955852451318058</v>
      </c>
      <c r="D137" s="3">
        <f t="shared" si="19"/>
        <v>4276.0209474526137</v>
      </c>
      <c r="E137" s="3">
        <f t="shared" si="20"/>
        <v>33.126330879566922</v>
      </c>
      <c r="F137" s="3">
        <f t="shared" si="21"/>
        <v>34.575713471983242</v>
      </c>
      <c r="G137" s="3">
        <f t="shared" si="22"/>
        <v>6.7905492518135935E-2</v>
      </c>
      <c r="H137" s="3">
        <f t="shared" si="23"/>
        <v>2.0425456472390389</v>
      </c>
      <c r="I137" s="3">
        <f t="shared" si="27"/>
        <v>495.34973123252865</v>
      </c>
      <c r="K137" s="3">
        <f t="shared" si="29"/>
        <v>1.0800000000000007</v>
      </c>
      <c r="L137" s="3">
        <f t="shared" si="30"/>
        <v>4.7825370360015524</v>
      </c>
      <c r="M137" s="3">
        <f>L137/'NOx Info (Obsolete)'!$B$1*1000</f>
        <v>108.66191888763667</v>
      </c>
      <c r="N137" s="3">
        <f>M137*'NOx Info (Obsolete)'!$I$2*($D$13+273)/$F$2/1000</f>
        <v>29482.126599641615</v>
      </c>
      <c r="O137" s="3">
        <f t="shared" si="31"/>
        <v>530.63291877063261</v>
      </c>
      <c r="P137" s="3">
        <f t="shared" si="24"/>
        <v>10.541376058531478</v>
      </c>
      <c r="Q137" s="3">
        <f t="shared" si="25"/>
        <v>1.9229057177928284E-3</v>
      </c>
      <c r="R137" s="3">
        <f t="shared" si="26"/>
        <v>0.92648422278625742</v>
      </c>
    </row>
    <row r="138" spans="1:18" x14ac:dyDescent="0.25">
      <c r="A138" s="3">
        <f t="shared" si="28"/>
        <v>1.0900000000000007</v>
      </c>
      <c r="B138" s="3">
        <f t="shared" si="17"/>
        <v>10.523251343837352</v>
      </c>
      <c r="C138" s="3">
        <f t="shared" si="18"/>
        <v>0.23909444615534525</v>
      </c>
      <c r="D138" s="3">
        <f t="shared" si="19"/>
        <v>4267.7373399984599</v>
      </c>
      <c r="E138" s="3">
        <f t="shared" si="20"/>
        <v>33.062157779206835</v>
      </c>
      <c r="F138" s="3">
        <f t="shared" si="21"/>
        <v>34.575713471983242</v>
      </c>
      <c r="G138" s="3">
        <f t="shared" si="22"/>
        <v>6.7905492518135935E-2</v>
      </c>
      <c r="H138" s="3">
        <f t="shared" si="23"/>
        <v>2.038588780199134</v>
      </c>
      <c r="I138" s="3">
        <f t="shared" si="27"/>
        <v>499.42690879292689</v>
      </c>
      <c r="K138" s="3">
        <f t="shared" si="29"/>
        <v>1.0900000000000007</v>
      </c>
      <c r="L138" s="3">
        <f t="shared" si="30"/>
        <v>4.7732721937736899</v>
      </c>
      <c r="M138" s="3">
        <f>L138/'NOx Info (Obsolete)'!$B$1*1000</f>
        <v>108.45141648544045</v>
      </c>
      <c r="N138" s="3">
        <f>M138*'NOx Info (Obsolete)'!$I$2*($D$13+273)/$F$2/1000</f>
        <v>29425.013136759593</v>
      </c>
      <c r="O138" s="3">
        <f t="shared" si="31"/>
        <v>529.60496431125</v>
      </c>
      <c r="P138" s="3">
        <f t="shared" si="24"/>
        <v>10.541376058531478</v>
      </c>
      <c r="Q138" s="3">
        <f t="shared" si="25"/>
        <v>1.9229057177928284E-3</v>
      </c>
      <c r="R138" s="3">
        <f t="shared" si="26"/>
        <v>0.92468941595337706</v>
      </c>
    </row>
    <row r="139" spans="1:18" x14ac:dyDescent="0.25">
      <c r="A139" s="3">
        <f t="shared" si="28"/>
        <v>1.1000000000000008</v>
      </c>
      <c r="B139" s="3">
        <f t="shared" si="17"/>
        <v>10.502865456035359</v>
      </c>
      <c r="C139" s="3">
        <f t="shared" si="18"/>
        <v>0.23863126682092245</v>
      </c>
      <c r="D139" s="3">
        <f t="shared" si="19"/>
        <v>4259.4697797417593</v>
      </c>
      <c r="E139" s="3">
        <f t="shared" si="20"/>
        <v>32.998108996472652</v>
      </c>
      <c r="F139" s="3">
        <f t="shared" si="21"/>
        <v>34.575713471983242</v>
      </c>
      <c r="G139" s="3">
        <f t="shared" si="22"/>
        <v>6.7905492518135935E-2</v>
      </c>
      <c r="H139" s="3">
        <f t="shared" si="23"/>
        <v>2.0346395784942946</v>
      </c>
      <c r="I139" s="3">
        <f t="shared" si="27"/>
        <v>503.49618794991551</v>
      </c>
      <c r="K139" s="3">
        <f t="shared" si="29"/>
        <v>1.1000000000000008</v>
      </c>
      <c r="L139" s="3">
        <f t="shared" si="30"/>
        <v>4.7640252996141559</v>
      </c>
      <c r="M139" s="3">
        <f>L139/'NOx Info (Obsolete)'!$B$1*1000</f>
        <v>108.24132187340459</v>
      </c>
      <c r="N139" s="3">
        <f>M139*'NOx Info (Obsolete)'!$I$2*($D$13+273)/$F$2/1000</f>
        <v>29368.010315409192</v>
      </c>
      <c r="O139" s="3">
        <f t="shared" si="31"/>
        <v>528.57900122920796</v>
      </c>
      <c r="P139" s="3">
        <f t="shared" si="24"/>
        <v>10.541376058531478</v>
      </c>
      <c r="Q139" s="3">
        <f t="shared" si="25"/>
        <v>1.9229057177928284E-3</v>
      </c>
      <c r="R139" s="3">
        <f t="shared" si="26"/>
        <v>0.92289808606213075</v>
      </c>
    </row>
    <row r="140" spans="1:18" x14ac:dyDescent="0.25">
      <c r="A140" s="3">
        <f t="shared" si="28"/>
        <v>1.1100000000000008</v>
      </c>
      <c r="B140" s="3">
        <f t="shared" si="17"/>
        <v>10.482519060250416</v>
      </c>
      <c r="C140" s="3">
        <f t="shared" si="18"/>
        <v>0.23816898476830309</v>
      </c>
      <c r="D140" s="3">
        <f t="shared" si="19"/>
        <v>4251.2182355955065</v>
      </c>
      <c r="E140" s="3">
        <f t="shared" si="20"/>
        <v>32.934184290533366</v>
      </c>
      <c r="F140" s="3">
        <f t="shared" si="21"/>
        <v>34.575713471983242</v>
      </c>
      <c r="G140" s="3">
        <f t="shared" si="22"/>
        <v>6.7905492518135935E-2</v>
      </c>
      <c r="H140" s="3">
        <f t="shared" si="23"/>
        <v>2.0306980272750539</v>
      </c>
      <c r="I140" s="3">
        <f t="shared" si="27"/>
        <v>507.55758400446564</v>
      </c>
      <c r="K140" s="3">
        <f t="shared" si="29"/>
        <v>1.1100000000000008</v>
      </c>
      <c r="L140" s="3">
        <f t="shared" si="30"/>
        <v>4.7547963187535345</v>
      </c>
      <c r="M140" s="3">
        <f>L140/'NOx Info (Obsolete)'!$B$1*1000</f>
        <v>108.0316342615485</v>
      </c>
      <c r="N140" s="3">
        <f>M140*'NOx Info (Obsolete)'!$I$2*($D$13+273)/$F$2/1000</f>
        <v>29311.117921253055</v>
      </c>
      <c r="O140" s="3">
        <f t="shared" si="31"/>
        <v>527.55502566676375</v>
      </c>
      <c r="P140" s="3">
        <f t="shared" si="24"/>
        <v>10.541376058531478</v>
      </c>
      <c r="Q140" s="3">
        <f t="shared" si="25"/>
        <v>1.9229057177928284E-3</v>
      </c>
      <c r="R140" s="3">
        <f t="shared" si="26"/>
        <v>0.92111022637690576</v>
      </c>
    </row>
    <row r="141" spans="1:18" x14ac:dyDescent="0.25">
      <c r="A141" s="3">
        <f t="shared" si="28"/>
        <v>1.1200000000000008</v>
      </c>
      <c r="B141" s="3">
        <f t="shared" si="17"/>
        <v>10.462212079977666</v>
      </c>
      <c r="C141" s="3">
        <f t="shared" si="18"/>
        <v>0.237707598259252</v>
      </c>
      <c r="D141" s="3">
        <f t="shared" si="19"/>
        <v>4242.9826765329199</v>
      </c>
      <c r="E141" s="3">
        <f t="shared" si="20"/>
        <v>32.870383421024528</v>
      </c>
      <c r="F141" s="3">
        <f t="shared" si="21"/>
        <v>34.575713471983242</v>
      </c>
      <c r="G141" s="3">
        <f t="shared" si="22"/>
        <v>6.7905492518135935E-2</v>
      </c>
      <c r="H141" s="3">
        <f t="shared" si="23"/>
        <v>2.0267641117207136</v>
      </c>
      <c r="I141" s="3">
        <f t="shared" si="27"/>
        <v>511.61111222790709</v>
      </c>
      <c r="K141" s="3">
        <f t="shared" si="29"/>
        <v>1.1200000000000008</v>
      </c>
      <c r="L141" s="3">
        <f t="shared" si="30"/>
        <v>4.7455852164897658</v>
      </c>
      <c r="M141" s="3">
        <f>L141/'NOx Info (Obsolete)'!$B$1*1000</f>
        <v>107.82235286142199</v>
      </c>
      <c r="N141" s="3">
        <f>M141*'NOx Info (Obsolete)'!$I$2*($D$13+273)/$F$2/1000</f>
        <v>29254.335740369061</v>
      </c>
      <c r="O141" s="3">
        <f t="shared" si="31"/>
        <v>526.53303377364819</v>
      </c>
      <c r="P141" s="3">
        <f t="shared" si="24"/>
        <v>10.541376058531478</v>
      </c>
      <c r="Q141" s="3">
        <f t="shared" si="25"/>
        <v>1.9229057177928284E-3</v>
      </c>
      <c r="R141" s="3">
        <f t="shared" si="26"/>
        <v>0.91932583017513847</v>
      </c>
    </row>
    <row r="142" spans="1:18" x14ac:dyDescent="0.25">
      <c r="A142" s="3">
        <f t="shared" si="28"/>
        <v>1.1300000000000008</v>
      </c>
      <c r="B142" s="3">
        <f t="shared" si="17"/>
        <v>10.44194443886046</v>
      </c>
      <c r="C142" s="3">
        <f t="shared" si="18"/>
        <v>0.23724710555890119</v>
      </c>
      <c r="D142" s="3">
        <f t="shared" si="19"/>
        <v>4234.7630715873202</v>
      </c>
      <c r="E142" s="3">
        <f t="shared" si="20"/>
        <v>32.806706148047304</v>
      </c>
      <c r="F142" s="3">
        <f t="shared" si="21"/>
        <v>34.575713471983242</v>
      </c>
      <c r="G142" s="3">
        <f t="shared" si="22"/>
        <v>6.7905492518135935E-2</v>
      </c>
      <c r="H142" s="3">
        <f t="shared" si="23"/>
        <v>2.0228378170392856</v>
      </c>
      <c r="I142" s="3">
        <f t="shared" si="27"/>
        <v>515.65678786198566</v>
      </c>
      <c r="K142" s="3">
        <f t="shared" si="29"/>
        <v>1.1300000000000008</v>
      </c>
      <c r="L142" s="3">
        <f t="shared" si="30"/>
        <v>4.7363919581880145</v>
      </c>
      <c r="M142" s="3">
        <f>L142/'NOx Info (Obsolete)'!$B$1*1000</f>
        <v>107.61347688610216</v>
      </c>
      <c r="N142" s="3">
        <f>M142*'NOx Info (Obsolete)'!$I$2*($D$13+273)/$F$2/1000</f>
        <v>29197.663559249468</v>
      </c>
      <c r="O142" s="3">
        <f t="shared" si="31"/>
        <v>525.51302170705083</v>
      </c>
      <c r="P142" s="3">
        <f t="shared" si="24"/>
        <v>10.541376058531478</v>
      </c>
      <c r="Q142" s="3">
        <f t="shared" si="25"/>
        <v>1.9229057177928284E-3</v>
      </c>
      <c r="R142" s="3">
        <f t="shared" si="26"/>
        <v>0.91754489074728784</v>
      </c>
    </row>
    <row r="143" spans="1:18" x14ac:dyDescent="0.25">
      <c r="A143" s="3">
        <f t="shared" si="28"/>
        <v>1.1400000000000008</v>
      </c>
      <c r="B143" s="3">
        <f t="shared" si="17"/>
        <v>10.421716060690066</v>
      </c>
      <c r="C143" s="3">
        <f t="shared" si="18"/>
        <v>0.23678750493574366</v>
      </c>
      <c r="D143" s="3">
        <f t="shared" si="19"/>
        <v>4226.559389852021</v>
      </c>
      <c r="E143" s="3">
        <f t="shared" si="20"/>
        <v>32.743152232167624</v>
      </c>
      <c r="F143" s="3">
        <f t="shared" si="21"/>
        <v>34.575713471983242</v>
      </c>
      <c r="G143" s="3">
        <f t="shared" si="22"/>
        <v>6.7905492518135935E-2</v>
      </c>
      <c r="H143" s="3">
        <f t="shared" si="23"/>
        <v>2.0189191284674366</v>
      </c>
      <c r="I143" s="3">
        <f t="shared" si="27"/>
        <v>519.6946261189205</v>
      </c>
      <c r="K143" s="3">
        <f t="shared" si="29"/>
        <v>1.1400000000000008</v>
      </c>
      <c r="L143" s="3">
        <f t="shared" si="30"/>
        <v>4.7272165092805416</v>
      </c>
      <c r="M143" s="3">
        <f>L143/'NOx Info (Obsolete)'!$B$1*1000</f>
        <v>107.40500555019067</v>
      </c>
      <c r="N143" s="3">
        <f>M143*'NOx Info (Obsolete)'!$I$2*($D$13+273)/$F$2/1000</f>
        <v>29141.101164800177</v>
      </c>
      <c r="O143" s="3">
        <f t="shared" si="31"/>
        <v>524.49498563160546</v>
      </c>
      <c r="P143" s="3">
        <f t="shared" si="24"/>
        <v>10.541376058531478</v>
      </c>
      <c r="Q143" s="3">
        <f t="shared" si="25"/>
        <v>1.9229057177928284E-3</v>
      </c>
      <c r="R143" s="3">
        <f t="shared" si="26"/>
        <v>0.91576740139681079</v>
      </c>
    </row>
    <row r="144" spans="1:18" x14ac:dyDescent="0.25">
      <c r="A144" s="3">
        <f t="shared" si="28"/>
        <v>1.1500000000000008</v>
      </c>
      <c r="B144" s="3">
        <f t="shared" si="17"/>
        <v>10.401526869405393</v>
      </c>
      <c r="C144" s="3">
        <f t="shared" si="18"/>
        <v>0.23632879466162668</v>
      </c>
      <c r="D144" s="3">
        <f t="shared" si="19"/>
        <v>4218.37160048021</v>
      </c>
      <c r="E144" s="3">
        <f t="shared" si="20"/>
        <v>32.679721434415235</v>
      </c>
      <c r="F144" s="3">
        <f t="shared" si="21"/>
        <v>34.575713471983249</v>
      </c>
      <c r="G144" s="3">
        <f t="shared" si="22"/>
        <v>6.7905492518135963E-2</v>
      </c>
      <c r="H144" s="3">
        <f t="shared" si="23"/>
        <v>2.015008031270435</v>
      </c>
      <c r="I144" s="3">
        <f t="shared" si="27"/>
        <v>523.72464218146138</v>
      </c>
      <c r="K144" s="3">
        <f t="shared" si="29"/>
        <v>1.1500000000000008</v>
      </c>
      <c r="L144" s="3">
        <f t="shared" si="30"/>
        <v>4.7180588352665733</v>
      </c>
      <c r="M144" s="3">
        <f>L144/'NOx Info (Obsolete)'!$B$1*1000</f>
        <v>107.1969380698106</v>
      </c>
      <c r="N144" s="3">
        <f>M144*'NOx Info (Obsolete)'!$I$2*($D$13+273)/$F$2/1000</f>
        <v>29084.648344339897</v>
      </c>
      <c r="O144" s="3">
        <f t="shared" si="31"/>
        <v>523.47892171937599</v>
      </c>
      <c r="P144" s="3">
        <f t="shared" si="24"/>
        <v>10.54137605853148</v>
      </c>
      <c r="Q144" s="3">
        <f t="shared" si="25"/>
        <v>1.9229057177928288E-3</v>
      </c>
      <c r="R144" s="3">
        <f t="shared" si="26"/>
        <v>0.91399335544013716</v>
      </c>
    </row>
    <row r="145" spans="1:18" x14ac:dyDescent="0.25">
      <c r="A145" s="3">
        <f t="shared" si="28"/>
        <v>1.1600000000000008</v>
      </c>
      <c r="B145" s="3">
        <f t="shared" si="17"/>
        <v>10.381376789092688</v>
      </c>
      <c r="C145" s="3">
        <f t="shared" si="18"/>
        <v>0.23587097301174534</v>
      </c>
      <c r="D145" s="3">
        <f t="shared" si="19"/>
        <v>4210.1996726848274</v>
      </c>
      <c r="E145" s="3">
        <f t="shared" si="20"/>
        <v>32.61641351628284</v>
      </c>
      <c r="F145" s="3">
        <f t="shared" si="21"/>
        <v>34.575713471983242</v>
      </c>
      <c r="G145" s="3">
        <f t="shared" si="22"/>
        <v>6.7905492518135935E-2</v>
      </c>
      <c r="H145" s="3">
        <f t="shared" si="23"/>
        <v>2.0111045107420908</v>
      </c>
      <c r="I145" s="3">
        <f t="shared" si="27"/>
        <v>527.74685120294555</v>
      </c>
      <c r="K145" s="3">
        <f t="shared" si="29"/>
        <v>1.1600000000000008</v>
      </c>
      <c r="L145" s="3">
        <f t="shared" si="30"/>
        <v>4.7089189017121722</v>
      </c>
      <c r="M145" s="3">
        <f>L145/'NOx Info (Obsolete)'!$B$1*1000</f>
        <v>106.98927366260361</v>
      </c>
      <c r="N145" s="3">
        <f>M145*'NOx Info (Obsolete)'!$I$2*($D$13+273)/$F$2/1000</f>
        <v>29028.304885599329</v>
      </c>
      <c r="O145" s="3">
        <f t="shared" si="31"/>
        <v>522.464826149842</v>
      </c>
      <c r="P145" s="3">
        <f t="shared" si="24"/>
        <v>10.541376058531478</v>
      </c>
      <c r="Q145" s="3">
        <f t="shared" si="25"/>
        <v>1.9229057177928284E-3</v>
      </c>
      <c r="R145" s="3">
        <f t="shared" si="26"/>
        <v>0.91222274620664379</v>
      </c>
    </row>
    <row r="146" spans="1:18" x14ac:dyDescent="0.25">
      <c r="A146" s="3">
        <f t="shared" si="28"/>
        <v>1.1700000000000008</v>
      </c>
      <c r="B146" s="3">
        <f t="shared" si="17"/>
        <v>10.361265743985268</v>
      </c>
      <c r="C146" s="3">
        <f t="shared" si="18"/>
        <v>0.235414038264636</v>
      </c>
      <c r="D146" s="3">
        <f t="shared" si="19"/>
        <v>4202.0435757384594</v>
      </c>
      <c r="E146" s="3">
        <f t="shared" si="20"/>
        <v>32.553228239725158</v>
      </c>
      <c r="F146" s="3">
        <f t="shared" si="21"/>
        <v>34.575713471983242</v>
      </c>
      <c r="G146" s="3">
        <f t="shared" si="22"/>
        <v>6.7905492518135935E-2</v>
      </c>
      <c r="H146" s="3">
        <f t="shared" si="23"/>
        <v>2.0072085522047063</v>
      </c>
      <c r="I146" s="3">
        <f t="shared" si="27"/>
        <v>531.76126830735495</v>
      </c>
      <c r="K146" s="3">
        <f t="shared" si="29"/>
        <v>1.1700000000000008</v>
      </c>
      <c r="L146" s="3">
        <f t="shared" si="30"/>
        <v>4.6997966742501056</v>
      </c>
      <c r="M146" s="3">
        <f>L146/'NOx Info (Obsolete)'!$B$1*1000</f>
        <v>106.78201154772694</v>
      </c>
      <c r="N146" s="3">
        <f>M146*'NOx Info (Obsolete)'!$I$2*($D$13+273)/$F$2/1000</f>
        <v>28972.070576720409</v>
      </c>
      <c r="O146" s="3">
        <f t="shared" si="31"/>
        <v>521.45269510988396</v>
      </c>
      <c r="P146" s="3">
        <f t="shared" si="24"/>
        <v>10.541376058531478</v>
      </c>
      <c r="Q146" s="3">
        <f t="shared" si="25"/>
        <v>1.9229057177928284E-3</v>
      </c>
      <c r="R146" s="3">
        <f t="shared" si="26"/>
        <v>0.91045556703863095</v>
      </c>
    </row>
    <row r="147" spans="1:18" x14ac:dyDescent="0.25">
      <c r="A147" s="3">
        <f t="shared" si="28"/>
        <v>1.1800000000000008</v>
      </c>
      <c r="B147" s="3">
        <f t="shared" si="17"/>
        <v>10.34119365846322</v>
      </c>
      <c r="C147" s="3">
        <f t="shared" si="18"/>
        <v>0.23495798870217005</v>
      </c>
      <c r="D147" s="3">
        <f t="shared" si="19"/>
        <v>4193.9032789732164</v>
      </c>
      <c r="E147" s="3">
        <f t="shared" si="20"/>
        <v>32.490165367158092</v>
      </c>
      <c r="F147" s="3">
        <f t="shared" si="21"/>
        <v>34.575713471983242</v>
      </c>
      <c r="G147" s="3">
        <f t="shared" si="22"/>
        <v>6.7905492518135935E-2</v>
      </c>
      <c r="H147" s="3">
        <f t="shared" si="23"/>
        <v>2.0033201410090156</v>
      </c>
      <c r="I147" s="3">
        <f t="shared" si="27"/>
        <v>535.76790858937295</v>
      </c>
      <c r="K147" s="3">
        <f t="shared" si="29"/>
        <v>1.1800000000000008</v>
      </c>
      <c r="L147" s="3">
        <f t="shared" si="30"/>
        <v>4.6906921185797197</v>
      </c>
      <c r="M147" s="3">
        <f>L147/'NOx Info (Obsolete)'!$B$1*1000</f>
        <v>106.57515094585054</v>
      </c>
      <c r="N147" s="3">
        <f>M147*'NOx Info (Obsolete)'!$I$2*($D$13+273)/$F$2/1000</f>
        <v>28915.945206255488</v>
      </c>
      <c r="O147" s="3">
        <f t="shared" si="31"/>
        <v>520.44252479376951</v>
      </c>
      <c r="P147" s="3">
        <f t="shared" si="24"/>
        <v>10.541376058531478</v>
      </c>
      <c r="Q147" s="3">
        <f t="shared" si="25"/>
        <v>1.9229057177928284E-3</v>
      </c>
      <c r="R147" s="3">
        <f t="shared" si="26"/>
        <v>0.9086918112912955</v>
      </c>
    </row>
    <row r="148" spans="1:18" x14ac:dyDescent="0.25">
      <c r="A148" s="3">
        <f t="shared" si="28"/>
        <v>1.1900000000000008</v>
      </c>
      <c r="B148" s="3">
        <f t="shared" si="17"/>
        <v>10.32116045705313</v>
      </c>
      <c r="C148" s="3">
        <f t="shared" si="18"/>
        <v>0.23450282260954708</v>
      </c>
      <c r="D148" s="3">
        <f t="shared" si="19"/>
        <v>4185.7787517806182</v>
      </c>
      <c r="E148" s="3">
        <f t="shared" si="20"/>
        <v>32.427224661457771</v>
      </c>
      <c r="F148" s="3">
        <f t="shared" si="21"/>
        <v>34.575713471983242</v>
      </c>
      <c r="G148" s="3">
        <f t="shared" si="22"/>
        <v>6.7905492518135935E-2</v>
      </c>
      <c r="H148" s="3">
        <f t="shared" si="23"/>
        <v>1.9994392625341335</v>
      </c>
      <c r="I148" s="3">
        <f t="shared" si="27"/>
        <v>539.76678711444117</v>
      </c>
      <c r="K148" s="3">
        <f t="shared" si="29"/>
        <v>1.1900000000000008</v>
      </c>
      <c r="L148" s="3">
        <f t="shared" si="30"/>
        <v>4.6816052004668069</v>
      </c>
      <c r="M148" s="3">
        <f>L148/'NOx Info (Obsolete)'!$B$1*1000</f>
        <v>106.36869107915405</v>
      </c>
      <c r="N148" s="3">
        <f>M148*'NOx Info (Obsolete)'!$I$2*($D$13+273)/$F$2/1000</f>
        <v>28859.928563166519</v>
      </c>
      <c r="O148" s="3">
        <f t="shared" si="31"/>
        <v>519.43431140313874</v>
      </c>
      <c r="P148" s="3">
        <f t="shared" si="24"/>
        <v>10.541376058531478</v>
      </c>
      <c r="Q148" s="3">
        <f t="shared" si="25"/>
        <v>1.9229057177928284E-3</v>
      </c>
      <c r="R148" s="3">
        <f t="shared" si="26"/>
        <v>0.90693147233270754</v>
      </c>
    </row>
    <row r="149" spans="1:18" x14ac:dyDescent="0.25">
      <c r="A149" s="3">
        <f t="shared" si="28"/>
        <v>1.2000000000000008</v>
      </c>
      <c r="B149" s="3">
        <f t="shared" si="17"/>
        <v>10.30116606442779</v>
      </c>
      <c r="C149" s="3">
        <f t="shared" si="18"/>
        <v>0.23404853827528874</v>
      </c>
      <c r="D149" s="3">
        <f t="shared" si="19"/>
        <v>4177.6699636114818</v>
      </c>
      <c r="E149" s="3">
        <f t="shared" si="20"/>
        <v>32.364405885959691</v>
      </c>
      <c r="F149" s="3">
        <f t="shared" si="21"/>
        <v>34.575713471983242</v>
      </c>
      <c r="G149" s="3">
        <f t="shared" si="22"/>
        <v>6.7905492518135935E-2</v>
      </c>
      <c r="H149" s="3">
        <f t="shared" si="23"/>
        <v>1.9955659021874963</v>
      </c>
      <c r="I149" s="3">
        <f t="shared" si="27"/>
        <v>543.75791891881613</v>
      </c>
      <c r="K149" s="3">
        <f t="shared" si="29"/>
        <v>1.2000000000000008</v>
      </c>
      <c r="L149" s="3">
        <f t="shared" si="30"/>
        <v>4.6725358857434802</v>
      </c>
      <c r="M149" s="3">
        <f>L149/'NOx Info (Obsolete)'!$B$1*1000</f>
        <v>106.16263117132394</v>
      </c>
      <c r="N149" s="3">
        <f>M149*'NOx Info (Obsolete)'!$I$2*($D$13+273)/$F$2/1000</f>
        <v>28804.020436824299</v>
      </c>
      <c r="O149" s="3">
        <f t="shared" si="31"/>
        <v>518.4280511469899</v>
      </c>
      <c r="P149" s="3">
        <f t="shared" si="24"/>
        <v>10.541376058531478</v>
      </c>
      <c r="Q149" s="3">
        <f t="shared" si="25"/>
        <v>1.9229057177928284E-3</v>
      </c>
      <c r="R149" s="3">
        <f t="shared" si="26"/>
        <v>0.90517454354378368</v>
      </c>
    </row>
    <row r="150" spans="1:18" x14ac:dyDescent="0.25">
      <c r="A150" s="3">
        <f t="shared" si="28"/>
        <v>1.2100000000000009</v>
      </c>
      <c r="B150" s="3">
        <f t="shared" si="17"/>
        <v>10.281210405405915</v>
      </c>
      <c r="C150" s="3">
        <f t="shared" si="18"/>
        <v>0.23359513399123213</v>
      </c>
      <c r="D150" s="3">
        <f t="shared" si="19"/>
        <v>4169.5768839758039</v>
      </c>
      <c r="E150" s="3">
        <f t="shared" si="20"/>
        <v>32.30170880445781</v>
      </c>
      <c r="F150" s="3">
        <f t="shared" si="21"/>
        <v>34.575713471983242</v>
      </c>
      <c r="G150" s="3">
        <f t="shared" si="22"/>
        <v>6.7905492518135935E-2</v>
      </c>
      <c r="H150" s="3">
        <f t="shared" si="23"/>
        <v>1.9917000454048106</v>
      </c>
      <c r="I150" s="3">
        <f t="shared" si="27"/>
        <v>547.74131900962573</v>
      </c>
      <c r="K150" s="3">
        <f t="shared" si="29"/>
        <v>1.2100000000000009</v>
      </c>
      <c r="L150" s="3">
        <f t="shared" si="30"/>
        <v>4.663484140308042</v>
      </c>
      <c r="M150" s="3">
        <f>L150/'NOx Info (Obsolete)'!$B$1*1000</f>
        <v>105.95697044755055</v>
      </c>
      <c r="N150" s="3">
        <f>M150*'NOx Info (Obsolete)'!$I$2*($D$13+273)/$F$2/1000</f>
        <v>28748.220617007657</v>
      </c>
      <c r="O150" s="3">
        <f t="shared" si="31"/>
        <v>517.4237402416652</v>
      </c>
      <c r="P150" s="3">
        <f t="shared" si="24"/>
        <v>10.541376058531478</v>
      </c>
      <c r="Q150" s="3">
        <f t="shared" si="25"/>
        <v>1.9229057177928284E-3</v>
      </c>
      <c r="R150" s="3">
        <f t="shared" si="26"/>
        <v>0.90342101831826382</v>
      </c>
    </row>
    <row r="151" spans="1:18" x14ac:dyDescent="0.25">
      <c r="A151" s="3">
        <f t="shared" si="28"/>
        <v>1.2200000000000009</v>
      </c>
      <c r="B151" s="3">
        <f t="shared" si="17"/>
        <v>10.261293404951866</v>
      </c>
      <c r="C151" s="3">
        <f t="shared" si="18"/>
        <v>0.23314260805252354</v>
      </c>
      <c r="D151" s="3">
        <f t="shared" si="19"/>
        <v>4161.4994824426467</v>
      </c>
      <c r="E151" s="3">
        <f t="shared" si="20"/>
        <v>32.239133181203698</v>
      </c>
      <c r="F151" s="3">
        <f t="shared" si="21"/>
        <v>34.575713471983249</v>
      </c>
      <c r="G151" s="3">
        <f t="shared" si="22"/>
        <v>6.7905492518135963E-2</v>
      </c>
      <c r="H151" s="3">
        <f t="shared" si="23"/>
        <v>1.9878416776499992</v>
      </c>
      <c r="I151" s="3">
        <f t="shared" si="27"/>
        <v>551.71700236492575</v>
      </c>
      <c r="K151" s="3">
        <f t="shared" si="29"/>
        <v>1.2200000000000009</v>
      </c>
      <c r="L151" s="3">
        <f t="shared" si="30"/>
        <v>4.6544499301248594</v>
      </c>
      <c r="M151" s="3">
        <f>L151/'NOx Info (Obsolete)'!$B$1*1000</f>
        <v>105.75170813452524</v>
      </c>
      <c r="N151" s="3">
        <f>M151*'NOx Info (Obsolete)'!$I$2*($D$13+273)/$F$2/1000</f>
        <v>28692.528893902669</v>
      </c>
      <c r="O151" s="3">
        <f t="shared" si="31"/>
        <v>516.42137491083702</v>
      </c>
      <c r="P151" s="3">
        <f t="shared" si="24"/>
        <v>10.54137605853148</v>
      </c>
      <c r="Q151" s="3">
        <f t="shared" si="25"/>
        <v>1.9229057177928288E-3</v>
      </c>
      <c r="R151" s="3">
        <f t="shared" si="26"/>
        <v>0.9016708900626863</v>
      </c>
    </row>
    <row r="152" spans="1:18" x14ac:dyDescent="0.25">
      <c r="A152" s="3">
        <f t="shared" si="28"/>
        <v>1.2300000000000009</v>
      </c>
      <c r="B152" s="3">
        <f t="shared" si="17"/>
        <v>10.241414988175366</v>
      </c>
      <c r="C152" s="3">
        <f t="shared" si="18"/>
        <v>0.23269095875761187</v>
      </c>
      <c r="D152" s="3">
        <f t="shared" si="19"/>
        <v>4153.4377286400249</v>
      </c>
      <c r="E152" s="3">
        <f t="shared" si="20"/>
        <v>32.176678780905604</v>
      </c>
      <c r="F152" s="3">
        <f t="shared" si="21"/>
        <v>34.575713471983242</v>
      </c>
      <c r="G152" s="3">
        <f t="shared" si="22"/>
        <v>6.7905492518135935E-2</v>
      </c>
      <c r="H152" s="3">
        <f t="shared" si="23"/>
        <v>1.9839907844151408</v>
      </c>
      <c r="I152" s="3">
        <f t="shared" si="27"/>
        <v>555.68498393375603</v>
      </c>
      <c r="K152" s="3">
        <f t="shared" si="29"/>
        <v>1.2300000000000009</v>
      </c>
      <c r="L152" s="3">
        <f t="shared" si="30"/>
        <v>4.6454332212242324</v>
      </c>
      <c r="M152" s="3">
        <f>L152/'NOx Info (Obsolete)'!$B$1*1000</f>
        <v>105.54684346043743</v>
      </c>
      <c r="N152" s="3">
        <f>M152*'NOx Info (Obsolete)'!$I$2*($D$13+273)/$F$2/1000</f>
        <v>28636.945058101854</v>
      </c>
      <c r="O152" s="3">
        <f t="shared" si="31"/>
        <v>515.42095138549314</v>
      </c>
      <c r="P152" s="3">
        <f t="shared" si="24"/>
        <v>10.541376058531478</v>
      </c>
      <c r="Q152" s="3">
        <f t="shared" si="25"/>
        <v>1.9229057177928284E-3</v>
      </c>
      <c r="R152" s="3">
        <f t="shared" si="26"/>
        <v>0.89992415219636079</v>
      </c>
    </row>
    <row r="153" spans="1:18" x14ac:dyDescent="0.25">
      <c r="A153" s="3">
        <f t="shared" si="28"/>
        <v>1.2400000000000009</v>
      </c>
      <c r="B153" s="3">
        <f t="shared" si="17"/>
        <v>10.221575080331215</v>
      </c>
      <c r="C153" s="3">
        <f t="shared" si="18"/>
        <v>0.23224018440824232</v>
      </c>
      <c r="D153" s="3">
        <f t="shared" si="19"/>
        <v>4145.3915922547912</v>
      </c>
      <c r="E153" s="3">
        <f t="shared" si="20"/>
        <v>32.114345368727591</v>
      </c>
      <c r="F153" s="3">
        <f t="shared" si="21"/>
        <v>34.575713471983242</v>
      </c>
      <c r="G153" s="3">
        <f t="shared" si="22"/>
        <v>6.7905492518135935E-2</v>
      </c>
      <c r="H153" s="3">
        <f t="shared" si="23"/>
        <v>1.980147351220422</v>
      </c>
      <c r="I153" s="3">
        <f t="shared" si="27"/>
        <v>559.64527863619685</v>
      </c>
      <c r="K153" s="3">
        <f t="shared" si="29"/>
        <v>1.2400000000000009</v>
      </c>
      <c r="L153" s="3">
        <f t="shared" si="30"/>
        <v>4.6364339797022689</v>
      </c>
      <c r="M153" s="3">
        <f>L153/'NOx Info (Obsolete)'!$B$1*1000</f>
        <v>105.34237565497169</v>
      </c>
      <c r="N153" s="3">
        <f>M153*'NOx Info (Obsolete)'!$I$2*($D$13+273)/$F$2/1000</f>
        <v>28581.468900603431</v>
      </c>
      <c r="O153" s="3">
        <f t="shared" si="31"/>
        <v>514.42246590392244</v>
      </c>
      <c r="P153" s="3">
        <f t="shared" si="24"/>
        <v>10.541376058531478</v>
      </c>
      <c r="Q153" s="3">
        <f t="shared" si="25"/>
        <v>1.9229057177928284E-3</v>
      </c>
      <c r="R153" s="3">
        <f t="shared" si="26"/>
        <v>0.89818079815134677</v>
      </c>
    </row>
    <row r="154" spans="1:18" x14ac:dyDescent="0.25">
      <c r="A154" s="3">
        <f t="shared" si="28"/>
        <v>1.2500000000000009</v>
      </c>
      <c r="B154" s="3">
        <f t="shared" si="17"/>
        <v>10.201773606819012</v>
      </c>
      <c r="C154" s="3">
        <f t="shared" si="18"/>
        <v>0.23179028330945003</v>
      </c>
      <c r="D154" s="3">
        <f t="shared" si="19"/>
        <v>4137.3610430325198</v>
      </c>
      <c r="E154" s="3">
        <f t="shared" si="20"/>
        <v>32.052132710288646</v>
      </c>
      <c r="F154" s="3">
        <f t="shared" si="21"/>
        <v>34.575713471983242</v>
      </c>
      <c r="G154" s="3">
        <f t="shared" si="22"/>
        <v>6.7905492518135935E-2</v>
      </c>
      <c r="H154" s="3">
        <f t="shared" si="23"/>
        <v>1.9763113636140794</v>
      </c>
      <c r="I154" s="3">
        <f t="shared" si="27"/>
        <v>563.59790136342497</v>
      </c>
      <c r="K154" s="3">
        <f t="shared" si="29"/>
        <v>1.2500000000000009</v>
      </c>
      <c r="L154" s="3">
        <f t="shared" si="30"/>
        <v>4.6274521717207557</v>
      </c>
      <c r="M154" s="3">
        <f>L154/'NOx Info (Obsolete)'!$B$1*1000</f>
        <v>105.13830394930488</v>
      </c>
      <c r="N154" s="3">
        <f>M154*'NOx Info (Obsolete)'!$I$2*($D$13+273)/$F$2/1000</f>
        <v>28526.10021281047</v>
      </c>
      <c r="O154" s="3">
        <f t="shared" si="31"/>
        <v>513.42591471170158</v>
      </c>
      <c r="P154" s="3">
        <f t="shared" si="24"/>
        <v>10.541376058531478</v>
      </c>
      <c r="Q154" s="3">
        <f t="shared" si="25"/>
        <v>1.9229057177928284E-3</v>
      </c>
      <c r="R154" s="3">
        <f t="shared" si="26"/>
        <v>0.89644082137242687</v>
      </c>
    </row>
    <row r="155" spans="1:18" x14ac:dyDescent="0.25">
      <c r="A155" s="3">
        <f t="shared" si="28"/>
        <v>1.2600000000000009</v>
      </c>
      <c r="B155" s="3">
        <f t="shared" si="17"/>
        <v>10.182010493182872</v>
      </c>
      <c r="C155" s="3">
        <f t="shared" si="18"/>
        <v>0.23134125376955356</v>
      </c>
      <c r="D155" s="3">
        <f t="shared" si="19"/>
        <v>4129.3460507773943</v>
      </c>
      <c r="E155" s="3">
        <f t="shared" si="20"/>
        <v>31.990040571661826</v>
      </c>
      <c r="F155" s="3">
        <f t="shared" si="21"/>
        <v>34.575713471983242</v>
      </c>
      <c r="G155" s="3">
        <f t="shared" si="22"/>
        <v>6.7905492518135935E-2</v>
      </c>
      <c r="H155" s="3">
        <f t="shared" si="23"/>
        <v>1.972482807172345</v>
      </c>
      <c r="I155" s="3">
        <f t="shared" si="27"/>
        <v>567.54286697776968</v>
      </c>
      <c r="K155" s="3">
        <f t="shared" si="29"/>
        <v>1.2600000000000009</v>
      </c>
      <c r="L155" s="3">
        <f t="shared" si="30"/>
        <v>4.6184877635070318</v>
      </c>
      <c r="M155" s="3">
        <f>L155/'NOx Info (Obsolete)'!$B$1*1000</f>
        <v>104.93462757610324</v>
      </c>
      <c r="N155" s="3">
        <f>M155*'NOx Info (Obsolete)'!$I$2*($D$13+273)/$F$2/1000</f>
        <v>28470.838786530152</v>
      </c>
      <c r="O155" s="3">
        <f t="shared" si="31"/>
        <v>512.43129406168009</v>
      </c>
      <c r="P155" s="3">
        <f t="shared" si="24"/>
        <v>10.541376058531478</v>
      </c>
      <c r="Q155" s="3">
        <f t="shared" si="25"/>
        <v>1.9229057177928284E-3</v>
      </c>
      <c r="R155" s="3">
        <f t="shared" si="26"/>
        <v>0.894704215317082</v>
      </c>
    </row>
    <row r="156" spans="1:18" x14ac:dyDescent="0.25">
      <c r="A156" s="3">
        <f t="shared" si="28"/>
        <v>1.2700000000000009</v>
      </c>
      <c r="B156" s="3">
        <f t="shared" si="17"/>
        <v>10.162285665111149</v>
      </c>
      <c r="C156" s="3">
        <f t="shared" si="18"/>
        <v>0.23089309410014874</v>
      </c>
      <c r="D156" s="3">
        <f t="shared" si="19"/>
        <v>4121.3465853520975</v>
      </c>
      <c r="E156" s="3">
        <f t="shared" si="20"/>
        <v>31.928068719373329</v>
      </c>
      <c r="F156" s="3">
        <f t="shared" si="21"/>
        <v>34.575713471983242</v>
      </c>
      <c r="G156" s="3">
        <f t="shared" si="22"/>
        <v>6.7905492518135935E-2</v>
      </c>
      <c r="H156" s="3">
        <f t="shared" si="23"/>
        <v>1.9686616674993946</v>
      </c>
      <c r="I156" s="3">
        <f t="shared" si="27"/>
        <v>571.48019031276851</v>
      </c>
      <c r="K156" s="3">
        <f t="shared" si="29"/>
        <v>1.2700000000000009</v>
      </c>
      <c r="L156" s="3">
        <f t="shared" si="30"/>
        <v>4.6095407213538611</v>
      </c>
      <c r="M156" s="3">
        <f>L156/'NOx Info (Obsolete)'!$B$1*1000</f>
        <v>104.73134576951949</v>
      </c>
      <c r="N156" s="3">
        <f>M156*'NOx Info (Obsolete)'!$I$2*($D$13+273)/$F$2/1000</f>
        <v>28415.68441397298</v>
      </c>
      <c r="O156" s="3">
        <f t="shared" si="31"/>
        <v>511.43860021396659</v>
      </c>
      <c r="P156" s="3">
        <f t="shared" si="24"/>
        <v>10.541376058531478</v>
      </c>
      <c r="Q156" s="3">
        <f t="shared" si="25"/>
        <v>1.9229057177928284E-3</v>
      </c>
      <c r="R156" s="3">
        <f t="shared" si="26"/>
        <v>0.89297097345546839</v>
      </c>
    </row>
    <row r="157" spans="1:18" x14ac:dyDescent="0.25">
      <c r="A157" s="3">
        <f t="shared" si="28"/>
        <v>1.2800000000000009</v>
      </c>
      <c r="B157" s="3">
        <f t="shared" si="17"/>
        <v>10.142599048436153</v>
      </c>
      <c r="C157" s="3">
        <f t="shared" si="18"/>
        <v>0.23044580261610212</v>
      </c>
      <c r="D157" s="3">
        <f t="shared" si="19"/>
        <v>4113.3626166776894</v>
      </c>
      <c r="E157" s="3">
        <f t="shared" si="20"/>
        <v>31.866216920401651</v>
      </c>
      <c r="F157" s="3">
        <f t="shared" si="21"/>
        <v>34.575713471983242</v>
      </c>
      <c r="G157" s="3">
        <f t="shared" si="22"/>
        <v>6.7905492518135935E-2</v>
      </c>
      <c r="H157" s="3">
        <f t="shared" si="23"/>
        <v>1.9648479302272888</v>
      </c>
      <c r="I157" s="3">
        <f t="shared" si="27"/>
        <v>575.40988617322307</v>
      </c>
      <c r="K157" s="3">
        <f t="shared" si="29"/>
        <v>1.2800000000000009</v>
      </c>
      <c r="L157" s="3">
        <f t="shared" si="30"/>
        <v>4.6006110116193062</v>
      </c>
      <c r="M157" s="3">
        <f>L157/'NOx Info (Obsolete)'!$B$1*1000</f>
        <v>104.52845776518997</v>
      </c>
      <c r="N157" s="3">
        <f>M157*'NOx Info (Obsolete)'!$I$2*($D$13+273)/$F$2/1000</f>
        <v>28360.636887751978</v>
      </c>
      <c r="O157" s="3">
        <f t="shared" si="31"/>
        <v>510.44782943591463</v>
      </c>
      <c r="P157" s="3">
        <f t="shared" si="24"/>
        <v>10.541376058531478</v>
      </c>
      <c r="Q157" s="3">
        <f t="shared" si="25"/>
        <v>1.9229057177928284E-3</v>
      </c>
      <c r="R157" s="3">
        <f t="shared" si="26"/>
        <v>0.89124108927039081</v>
      </c>
    </row>
    <row r="158" spans="1:18" x14ac:dyDescent="0.25">
      <c r="A158" s="3">
        <f t="shared" si="28"/>
        <v>1.2900000000000009</v>
      </c>
      <c r="B158" s="3">
        <f t="shared" ref="B158:B221" si="32">L158*2.20462</f>
        <v>10.122950569133881</v>
      </c>
      <c r="C158" s="3">
        <f t="shared" ref="C158:C221" si="33">M158/453.59237</f>
        <v>0.22999937763554487</v>
      </c>
      <c r="D158" s="3">
        <f t="shared" ref="D158:D221" si="34">N158/6.89475729</f>
        <v>4105.3941147335072</v>
      </c>
      <c r="E158" s="3">
        <f t="shared" ref="E158:E221" si="35">O158/16.0184634</f>
        <v>31.804484942176725</v>
      </c>
      <c r="F158" s="3">
        <f t="shared" ref="F158:F221" si="36">P158*3.28</f>
        <v>34.575713471983242</v>
      </c>
      <c r="G158" s="3">
        <f t="shared" ref="G158:G221" si="37">Q158*35.314</f>
        <v>6.7905492518135935E-2</v>
      </c>
      <c r="H158" s="3">
        <f t="shared" ref="H158:H221" si="38">R158*2.20462</f>
        <v>1.9610415810159261</v>
      </c>
      <c r="I158" s="3">
        <f t="shared" si="27"/>
        <v>579.33196933525494</v>
      </c>
      <c r="K158" s="3">
        <f t="shared" si="29"/>
        <v>1.2900000000000009</v>
      </c>
      <c r="L158" s="3">
        <f t="shared" si="30"/>
        <v>4.5916986007266019</v>
      </c>
      <c r="M158" s="3">
        <f>L158/'NOx Info (Obsolete)'!$B$1*1000</f>
        <v>104.32596280023179</v>
      </c>
      <c r="N158" s="3">
        <f>M158*'NOx Info (Obsolete)'!$I$2*($D$13+273)/$F$2/1000</f>
        <v>28305.696000881944</v>
      </c>
      <c r="O158" s="3">
        <f t="shared" si="31"/>
        <v>509.45897800210901</v>
      </c>
      <c r="P158" s="3">
        <f t="shared" ref="P158:P221" si="39">SQRT(2*(N158)/O158)</f>
        <v>10.541376058531478</v>
      </c>
      <c r="Q158" s="3">
        <f t="shared" ref="Q158:Q221" si="40">P158*$F$25</f>
        <v>1.9229057177928284E-3</v>
      </c>
      <c r="R158" s="3">
        <f t="shared" ref="R158:R221" si="41">Q158*O158*0.908</f>
        <v>0.88951455625728071</v>
      </c>
    </row>
    <row r="159" spans="1:18" x14ac:dyDescent="0.25">
      <c r="A159" s="3">
        <f t="shared" si="28"/>
        <v>1.3000000000000009</v>
      </c>
      <c r="B159" s="3">
        <f t="shared" si="32"/>
        <v>10.103340153323721</v>
      </c>
      <c r="C159" s="3">
        <f t="shared" si="33"/>
        <v>0.2295538174798662</v>
      </c>
      <c r="D159" s="3">
        <f t="shared" si="34"/>
        <v>4097.4410495570373</v>
      </c>
      <c r="E159" s="3">
        <f t="shared" si="35"/>
        <v>31.742872552578991</v>
      </c>
      <c r="F159" s="3">
        <f t="shared" si="36"/>
        <v>34.575713471983242</v>
      </c>
      <c r="G159" s="3">
        <f t="shared" si="37"/>
        <v>6.7905492518135935E-2</v>
      </c>
      <c r="H159" s="3">
        <f t="shared" si="38"/>
        <v>1.9572426055529821</v>
      </c>
      <c r="I159" s="3">
        <f t="shared" ref="I159:I222" si="42">I158+$N$3*$J$1*H159</f>
        <v>583.24645454636095</v>
      </c>
      <c r="K159" s="3">
        <f t="shared" si="29"/>
        <v>1.3000000000000009</v>
      </c>
      <c r="L159" s="3">
        <f t="shared" si="30"/>
        <v>4.5828034551640293</v>
      </c>
      <c r="M159" s="3">
        <f>L159/'NOx Info (Obsolete)'!$B$1*1000</f>
        <v>104.12386011323994</v>
      </c>
      <c r="N159" s="3">
        <f>M159*'NOx Info (Obsolete)'!$I$2*($D$13+273)/$F$2/1000</f>
        <v>28250.861546778633</v>
      </c>
      <c r="O159" s="3">
        <f t="shared" si="31"/>
        <v>508.47204219435122</v>
      </c>
      <c r="P159" s="3">
        <f t="shared" si="39"/>
        <v>10.541376058531478</v>
      </c>
      <c r="Q159" s="3">
        <f t="shared" si="40"/>
        <v>1.9229057177928284E-3</v>
      </c>
      <c r="R159" s="3">
        <f t="shared" si="41"/>
        <v>0.88779136792416935</v>
      </c>
    </row>
    <row r="160" spans="1:18" x14ac:dyDescent="0.25">
      <c r="A160" s="3">
        <f t="shared" ref="A160:A223" si="43">$A$30+A159</f>
        <v>1.3100000000000009</v>
      </c>
      <c r="B160" s="3">
        <f t="shared" si="32"/>
        <v>10.083767727268192</v>
      </c>
      <c r="C160" s="3">
        <f t="shared" si="33"/>
        <v>0.22910912047370716</v>
      </c>
      <c r="D160" s="3">
        <f t="shared" si="34"/>
        <v>4089.5033912438139</v>
      </c>
      <c r="E160" s="3">
        <f t="shared" si="35"/>
        <v>31.681379519938588</v>
      </c>
      <c r="F160" s="3">
        <f t="shared" si="36"/>
        <v>34.575713471983242</v>
      </c>
      <c r="G160" s="3">
        <f t="shared" si="37"/>
        <v>6.7905492518135935E-2</v>
      </c>
      <c r="H160" s="3">
        <f t="shared" si="38"/>
        <v>1.9534509895538597</v>
      </c>
      <c r="I160" s="3">
        <f t="shared" si="42"/>
        <v>587.15335652546867</v>
      </c>
      <c r="K160" s="3">
        <f t="shared" ref="K160:K223" si="44">$A$30+K159</f>
        <v>1.3100000000000009</v>
      </c>
      <c r="L160" s="3">
        <f t="shared" si="30"/>
        <v>4.5739255414847877</v>
      </c>
      <c r="M160" s="3">
        <f>L160/'NOx Info (Obsolete)'!$B$1*1000</f>
        <v>103.92214894428436</v>
      </c>
      <c r="N160" s="3">
        <f>M160*'NOx Info (Obsolete)'!$I$2*($D$13+273)/$F$2/1000</f>
        <v>28196.13331925801</v>
      </c>
      <c r="O160" s="3">
        <f t="shared" si="31"/>
        <v>507.48701830164589</v>
      </c>
      <c r="P160" s="3">
        <f t="shared" si="39"/>
        <v>10.541376058531478</v>
      </c>
      <c r="Q160" s="3">
        <f t="shared" si="40"/>
        <v>1.9229057177928284E-3</v>
      </c>
      <c r="R160" s="3">
        <f t="shared" si="41"/>
        <v>0.88607151779166471</v>
      </c>
    </row>
    <row r="161" spans="1:18" x14ac:dyDescent="0.25">
      <c r="A161" s="3">
        <f t="shared" si="43"/>
        <v>1.320000000000001</v>
      </c>
      <c r="B161" s="3">
        <f t="shared" si="32"/>
        <v>10.064233217372655</v>
      </c>
      <c r="C161" s="3">
        <f t="shared" si="33"/>
        <v>0.22866528494495444</v>
      </c>
      <c r="D161" s="3">
        <f t="shared" si="34"/>
        <v>4081.5811099473044</v>
      </c>
      <c r="E161" s="3">
        <f t="shared" si="35"/>
        <v>31.620005613034426</v>
      </c>
      <c r="F161" s="3">
        <f t="shared" si="36"/>
        <v>34.575713471983242</v>
      </c>
      <c r="G161" s="3">
        <f t="shared" si="37"/>
        <v>6.7905492518135935E-2</v>
      </c>
      <c r="H161" s="3">
        <f t="shared" si="38"/>
        <v>1.9496667187616339</v>
      </c>
      <c r="I161" s="3">
        <f t="shared" si="42"/>
        <v>591.05268996299196</v>
      </c>
      <c r="K161" s="3">
        <f t="shared" si="44"/>
        <v>1.320000000000001</v>
      </c>
      <c r="L161" s="3">
        <f t="shared" si="30"/>
        <v>4.5650648263068714</v>
      </c>
      <c r="M161" s="3">
        <f>L161/'NOx Info (Obsolete)'!$B$1*1000</f>
        <v>103.72082853490721</v>
      </c>
      <c r="N161" s="3">
        <f>M161*'NOx Info (Obsolete)'!$I$2*($D$13+273)/$F$2/1000</f>
        <v>28141.511112535471</v>
      </c>
      <c r="O161" s="3">
        <f t="shared" si="31"/>
        <v>506.50390262018658</v>
      </c>
      <c r="P161" s="3">
        <f t="shared" si="39"/>
        <v>10.541376058531478</v>
      </c>
      <c r="Q161" s="3">
        <f t="shared" si="40"/>
        <v>1.9229057177928284E-3</v>
      </c>
      <c r="R161" s="3">
        <f t="shared" si="41"/>
        <v>0.88435499939292672</v>
      </c>
    </row>
    <row r="162" spans="1:18" x14ac:dyDescent="0.25">
      <c r="A162" s="3">
        <f t="shared" si="43"/>
        <v>1.330000000000001</v>
      </c>
      <c r="B162" s="3">
        <f t="shared" si="32"/>
        <v>10.044736550185037</v>
      </c>
      <c r="C162" s="3">
        <f t="shared" si="33"/>
        <v>0.22822230922473394</v>
      </c>
      <c r="D162" s="3">
        <f t="shared" si="34"/>
        <v>4073.6741758787916</v>
      </c>
      <c r="E162" s="3">
        <f t="shared" si="35"/>
        <v>31.558750601093355</v>
      </c>
      <c r="F162" s="3">
        <f t="shared" si="36"/>
        <v>34.575713471983242</v>
      </c>
      <c r="G162" s="3">
        <f t="shared" si="37"/>
        <v>6.7905492518135935E-2</v>
      </c>
      <c r="H162" s="3">
        <f t="shared" si="38"/>
        <v>1.9458897789469991</v>
      </c>
      <c r="I162" s="3">
        <f t="shared" si="42"/>
        <v>594.94446952088595</v>
      </c>
      <c r="K162" s="3">
        <f t="shared" si="44"/>
        <v>1.330000000000001</v>
      </c>
      <c r="L162" s="3">
        <f t="shared" ref="L162:L225" si="45">L161-R161*$J$1</f>
        <v>4.5562212763129422</v>
      </c>
      <c r="M162" s="3">
        <f>L162/'NOx Info (Obsolete)'!$B$1*1000</f>
        <v>103.51989812811993</v>
      </c>
      <c r="N162" s="3">
        <f>M162*'NOx Info (Obsolete)'!$I$2*($D$13+273)/$F$2/1000</f>
        <v>28086.994721225041</v>
      </c>
      <c r="O162" s="3">
        <f t="shared" ref="O162:O225" si="46">L162/$F$2</f>
        <v>505.52269145334196</v>
      </c>
      <c r="P162" s="3">
        <f t="shared" si="39"/>
        <v>10.541376058531478</v>
      </c>
      <c r="Q162" s="3">
        <f t="shared" si="40"/>
        <v>1.9229057177928284E-3</v>
      </c>
      <c r="R162" s="3">
        <f t="shared" si="41"/>
        <v>0.88264180627364319</v>
      </c>
    </row>
    <row r="163" spans="1:18" x14ac:dyDescent="0.25">
      <c r="A163" s="3">
        <f t="shared" si="43"/>
        <v>1.340000000000001</v>
      </c>
      <c r="B163" s="3">
        <f t="shared" si="32"/>
        <v>10.025277652395568</v>
      </c>
      <c r="C163" s="3">
        <f t="shared" si="33"/>
        <v>0.2277801916474044</v>
      </c>
      <c r="D163" s="3">
        <f t="shared" si="34"/>
        <v>4065.7825593072675</v>
      </c>
      <c r="E163" s="3">
        <f t="shared" si="35"/>
        <v>31.49761425378928</v>
      </c>
      <c r="F163" s="3">
        <f t="shared" si="36"/>
        <v>34.575713471983242</v>
      </c>
      <c r="G163" s="3">
        <f t="shared" si="37"/>
        <v>6.7905492518135935E-2</v>
      </c>
      <c r="H163" s="3">
        <f t="shared" si="38"/>
        <v>1.942120155908214</v>
      </c>
      <c r="I163" s="3">
        <f t="shared" si="42"/>
        <v>598.82870983270243</v>
      </c>
      <c r="K163" s="3">
        <f t="shared" si="44"/>
        <v>1.340000000000001</v>
      </c>
      <c r="L163" s="3">
        <f t="shared" si="45"/>
        <v>4.5473948582502057</v>
      </c>
      <c r="M163" s="3">
        <f>L163/'NOx Info (Obsolete)'!$B$1*1000</f>
        <v>103.31935696840037</v>
      </c>
      <c r="N163" s="3">
        <f>M163*'NOx Info (Obsolete)'!$I$2*($D$13+273)/$F$2/1000</f>
        <v>28032.583940338642</v>
      </c>
      <c r="O163" s="3">
        <f t="shared" si="46"/>
        <v>504.54338111164196</v>
      </c>
      <c r="P163" s="3">
        <f t="shared" si="39"/>
        <v>10.541376058531478</v>
      </c>
      <c r="Q163" s="3">
        <f t="shared" si="40"/>
        <v>1.9229057177928284E-3</v>
      </c>
      <c r="R163" s="3">
        <f t="shared" si="41"/>
        <v>0.88093193199200504</v>
      </c>
    </row>
    <row r="164" spans="1:18" x14ac:dyDescent="0.25">
      <c r="A164" s="3">
        <f t="shared" si="43"/>
        <v>1.350000000000001</v>
      </c>
      <c r="B164" s="3">
        <f t="shared" si="32"/>
        <v>10.005856450836486</v>
      </c>
      <c r="C164" s="3">
        <f t="shared" si="33"/>
        <v>0.22733893055055152</v>
      </c>
      <c r="D164" s="3">
        <f t="shared" si="34"/>
        <v>4057.9062305593206</v>
      </c>
      <c r="E164" s="3">
        <f t="shared" si="35"/>
        <v>31.4365963412423</v>
      </c>
      <c r="F164" s="3">
        <f t="shared" si="36"/>
        <v>34.575713471983242</v>
      </c>
      <c r="G164" s="3">
        <f t="shared" si="37"/>
        <v>6.7905492518135935E-2</v>
      </c>
      <c r="H164" s="3">
        <f t="shared" si="38"/>
        <v>1.9383578354710502</v>
      </c>
      <c r="I164" s="3">
        <f t="shared" si="42"/>
        <v>602.70542550364451</v>
      </c>
      <c r="K164" s="3">
        <f t="shared" si="44"/>
        <v>1.350000000000001</v>
      </c>
      <c r="L164" s="3">
        <f t="shared" si="45"/>
        <v>4.5385855389302856</v>
      </c>
      <c r="M164" s="3">
        <f>L164/'NOx Info (Obsolete)'!$B$1*1000</f>
        <v>103.11920430169008</v>
      </c>
      <c r="N164" s="3">
        <f>M164*'NOx Info (Obsolete)'!$I$2*($D$13+273)/$F$2/1000</f>
        <v>27978.278565285298</v>
      </c>
      <c r="O164" s="3">
        <f t="shared" si="46"/>
        <v>503.56596791276377</v>
      </c>
      <c r="P164" s="3">
        <f t="shared" si="39"/>
        <v>10.541376058531478</v>
      </c>
      <c r="Q164" s="3">
        <f t="shared" si="40"/>
        <v>1.9229057177928284E-3</v>
      </c>
      <c r="R164" s="3">
        <f t="shared" si="41"/>
        <v>0.87922537011868274</v>
      </c>
    </row>
    <row r="165" spans="1:18" x14ac:dyDescent="0.25">
      <c r="A165" s="3">
        <f t="shared" si="43"/>
        <v>1.360000000000001</v>
      </c>
      <c r="B165" s="3">
        <f t="shared" si="32"/>
        <v>9.9864728724817748</v>
      </c>
      <c r="C165" s="3">
        <f t="shared" si="33"/>
        <v>0.22689852427498136</v>
      </c>
      <c r="D165" s="3">
        <f t="shared" si="34"/>
        <v>4050.0451600190236</v>
      </c>
      <c r="E165" s="3">
        <f t="shared" si="35"/>
        <v>31.375696634017846</v>
      </c>
      <c r="F165" s="3">
        <f t="shared" si="36"/>
        <v>34.575713471983242</v>
      </c>
      <c r="G165" s="3">
        <f t="shared" si="37"/>
        <v>6.7905492518135935E-2</v>
      </c>
      <c r="H165" s="3">
        <f t="shared" si="38"/>
        <v>1.9346028034887377</v>
      </c>
      <c r="I165" s="3">
        <f t="shared" si="42"/>
        <v>606.57463111062202</v>
      </c>
      <c r="K165" s="3">
        <f t="shared" si="44"/>
        <v>1.360000000000001</v>
      </c>
      <c r="L165" s="3">
        <f t="shared" si="45"/>
        <v>4.5297932852290987</v>
      </c>
      <c r="M165" s="3">
        <f>L165/'NOx Info (Obsolete)'!$B$1*1000</f>
        <v>102.91943937539133</v>
      </c>
      <c r="N165" s="3">
        <f>M165*'NOx Info (Obsolete)'!$I$2*($D$13+273)/$F$2/1000</f>
        <v>27924.078391870382</v>
      </c>
      <c r="O165" s="3">
        <f t="shared" si="46"/>
        <v>502.59044818151813</v>
      </c>
      <c r="P165" s="3">
        <f t="shared" si="39"/>
        <v>10.541376058531478</v>
      </c>
      <c r="Q165" s="3">
        <f t="shared" si="40"/>
        <v>1.9229057177928284E-3</v>
      </c>
      <c r="R165" s="3">
        <f t="shared" si="41"/>
        <v>0.87752211423680171</v>
      </c>
    </row>
    <row r="166" spans="1:18" x14ac:dyDescent="0.25">
      <c r="A166" s="3">
        <f t="shared" si="43"/>
        <v>1.370000000000001</v>
      </c>
      <c r="B166" s="3">
        <f t="shared" si="32"/>
        <v>9.9671268444468861</v>
      </c>
      <c r="C166" s="3">
        <f t="shared" si="33"/>
        <v>0.22645897116471414</v>
      </c>
      <c r="D166" s="3">
        <f t="shared" si="34"/>
        <v>4042.1993181278199</v>
      </c>
      <c r="E166" s="3">
        <f t="shared" si="35"/>
        <v>31.314914903125807</v>
      </c>
      <c r="F166" s="3">
        <f t="shared" si="36"/>
        <v>34.575713471983242</v>
      </c>
      <c r="G166" s="3">
        <f t="shared" si="37"/>
        <v>6.7905492518135935E-2</v>
      </c>
      <c r="H166" s="3">
        <f t="shared" si="38"/>
        <v>1.9308550458419114</v>
      </c>
      <c r="I166" s="3">
        <f t="shared" si="42"/>
        <v>610.43634120230581</v>
      </c>
      <c r="K166" s="3">
        <f t="shared" si="44"/>
        <v>1.370000000000001</v>
      </c>
      <c r="L166" s="3">
        <f t="shared" si="45"/>
        <v>4.5210180640867303</v>
      </c>
      <c r="M166" s="3">
        <f>L166/'NOx Info (Obsolete)'!$B$1*1000</f>
        <v>102.72006143836435</v>
      </c>
      <c r="N166" s="3">
        <f>M166*'NOx Info (Obsolete)'!$I$2*($D$13+273)/$F$2/1000</f>
        <v>27869.983216294815</v>
      </c>
      <c r="O166" s="3">
        <f t="shared" si="46"/>
        <v>501.61681824983532</v>
      </c>
      <c r="P166" s="3">
        <f t="shared" si="39"/>
        <v>10.541376058531478</v>
      </c>
      <c r="Q166" s="3">
        <f t="shared" si="40"/>
        <v>1.9229057177928284E-3</v>
      </c>
      <c r="R166" s="3">
        <f t="shared" si="41"/>
        <v>0.87582215794191809</v>
      </c>
    </row>
    <row r="167" spans="1:18" x14ac:dyDescent="0.25">
      <c r="A167" s="3">
        <f t="shared" si="43"/>
        <v>1.380000000000001</v>
      </c>
      <c r="B167" s="3">
        <f t="shared" si="32"/>
        <v>9.9478182939884672</v>
      </c>
      <c r="C167" s="3">
        <f t="shared" si="33"/>
        <v>0.22602026956697824</v>
      </c>
      <c r="D167" s="3">
        <f t="shared" si="34"/>
        <v>4034.3686753844154</v>
      </c>
      <c r="E167" s="3">
        <f t="shared" si="35"/>
        <v>31.254250920019683</v>
      </c>
      <c r="F167" s="3">
        <f t="shared" si="36"/>
        <v>34.575713471983242</v>
      </c>
      <c r="G167" s="3">
        <f t="shared" si="37"/>
        <v>6.7905492518135935E-2</v>
      </c>
      <c r="H167" s="3">
        <f t="shared" si="38"/>
        <v>1.9271145484385594</v>
      </c>
      <c r="I167" s="3">
        <f t="shared" si="42"/>
        <v>614.29057029918295</v>
      </c>
      <c r="K167" s="3">
        <f t="shared" si="44"/>
        <v>1.380000000000001</v>
      </c>
      <c r="L167" s="3">
        <f t="shared" si="45"/>
        <v>4.5122598425073113</v>
      </c>
      <c r="M167" s="3">
        <f>L167/'NOx Info (Obsolete)'!$B$1*1000</f>
        <v>102.52106974092453</v>
      </c>
      <c r="N167" s="3">
        <f>M167*'NOx Info (Obsolete)'!$I$2*($D$13+273)/$F$2/1000</f>
        <v>27815.992835154342</v>
      </c>
      <c r="O167" s="3">
        <f t="shared" si="46"/>
        <v>500.64507445675167</v>
      </c>
      <c r="P167" s="3">
        <f t="shared" si="39"/>
        <v>10.541376058531478</v>
      </c>
      <c r="Q167" s="3">
        <f t="shared" si="40"/>
        <v>1.9229057177928284E-3</v>
      </c>
      <c r="R167" s="3">
        <f t="shared" si="41"/>
        <v>0.87412549484199531</v>
      </c>
    </row>
    <row r="168" spans="1:18" x14ac:dyDescent="0.25">
      <c r="A168" s="3">
        <f t="shared" si="43"/>
        <v>1.390000000000001</v>
      </c>
      <c r="B168" s="3">
        <f t="shared" si="32"/>
        <v>9.9285471485040819</v>
      </c>
      <c r="C168" s="3">
        <f t="shared" si="33"/>
        <v>0.22558241783220365</v>
      </c>
      <c r="D168" s="3">
        <f t="shared" si="34"/>
        <v>4026.5532023446672</v>
      </c>
      <c r="E168" s="3">
        <f t="shared" si="35"/>
        <v>31.193704456595718</v>
      </c>
      <c r="F168" s="3">
        <f t="shared" si="36"/>
        <v>34.575713471983242</v>
      </c>
      <c r="G168" s="3">
        <f t="shared" si="37"/>
        <v>6.7905492518135935E-2</v>
      </c>
      <c r="H168" s="3">
        <f t="shared" si="38"/>
        <v>1.923381297213969</v>
      </c>
      <c r="I168" s="3">
        <f t="shared" si="42"/>
        <v>618.13733289361085</v>
      </c>
      <c r="K168" s="3">
        <f t="shared" si="44"/>
        <v>1.390000000000001</v>
      </c>
      <c r="L168" s="3">
        <f t="shared" si="45"/>
        <v>4.503518587558891</v>
      </c>
      <c r="M168" s="3">
        <f>L168/'NOx Info (Obsolete)'!$B$1*1000</f>
        <v>102.32246353483951</v>
      </c>
      <c r="N168" s="3">
        <f>M168*'NOx Info (Obsolete)'!$I$2*($D$13+273)/$F$2/1000</f>
        <v>27762.107045438741</v>
      </c>
      <c r="O168" s="3">
        <f t="shared" si="46"/>
        <v>499.67521314839547</v>
      </c>
      <c r="P168" s="3">
        <f t="shared" si="39"/>
        <v>10.541376058531478</v>
      </c>
      <c r="Q168" s="3">
        <f t="shared" si="40"/>
        <v>1.9229057177928284E-3</v>
      </c>
      <c r="R168" s="3">
        <f t="shared" si="41"/>
        <v>0.87243211855737912</v>
      </c>
    </row>
    <row r="169" spans="1:18" x14ac:dyDescent="0.25">
      <c r="A169" s="3">
        <f t="shared" si="43"/>
        <v>1.400000000000001</v>
      </c>
      <c r="B169" s="3">
        <f t="shared" si="32"/>
        <v>9.9093133355319409</v>
      </c>
      <c r="C169" s="3">
        <f t="shared" si="33"/>
        <v>0.225145414314016</v>
      </c>
      <c r="D169" s="3">
        <f t="shared" si="34"/>
        <v>4018.7528696214708</v>
      </c>
      <c r="E169" s="3">
        <f t="shared" si="35"/>
        <v>31.133275285192049</v>
      </c>
      <c r="F169" s="3">
        <f t="shared" si="36"/>
        <v>34.575713471983242</v>
      </c>
      <c r="G169" s="3">
        <f t="shared" si="37"/>
        <v>6.7905492518135935E-2</v>
      </c>
      <c r="H169" s="3">
        <f t="shared" si="38"/>
        <v>1.9196552781306735</v>
      </c>
      <c r="I169" s="3">
        <f t="shared" si="42"/>
        <v>621.9766434498722</v>
      </c>
      <c r="K169" s="3">
        <f t="shared" si="44"/>
        <v>1.400000000000001</v>
      </c>
      <c r="L169" s="3">
        <f t="shared" si="45"/>
        <v>4.4947942663733169</v>
      </c>
      <c r="M169" s="3">
        <f>L169/'NOx Info (Obsolete)'!$B$1*1000</f>
        <v>102.12424207332644</v>
      </c>
      <c r="N169" s="3">
        <f>M169*'NOx Info (Obsolete)'!$I$2*($D$13+273)/$F$2/1000</f>
        <v>27708.325644531058</v>
      </c>
      <c r="O169" s="3">
        <f t="shared" si="46"/>
        <v>498.70723067797343</v>
      </c>
      <c r="P169" s="3">
        <f t="shared" si="39"/>
        <v>10.541376058531478</v>
      </c>
      <c r="Q169" s="3">
        <f t="shared" si="40"/>
        <v>1.9229057177928284E-3</v>
      </c>
      <c r="R169" s="3">
        <f t="shared" si="41"/>
        <v>0.87074202272077439</v>
      </c>
    </row>
    <row r="170" spans="1:18" x14ac:dyDescent="0.25">
      <c r="A170" s="3">
        <f t="shared" si="43"/>
        <v>1.410000000000001</v>
      </c>
      <c r="B170" s="3">
        <f t="shared" si="32"/>
        <v>9.8901167827506331</v>
      </c>
      <c r="C170" s="3">
        <f t="shared" si="33"/>
        <v>0.22470925736923048</v>
      </c>
      <c r="D170" s="3">
        <f t="shared" si="34"/>
        <v>4010.9676478846536</v>
      </c>
      <c r="E170" s="3">
        <f t="shared" si="35"/>
        <v>31.072963178587834</v>
      </c>
      <c r="F170" s="3">
        <f t="shared" si="36"/>
        <v>34.575713471983242</v>
      </c>
      <c r="G170" s="3">
        <f t="shared" si="37"/>
        <v>6.7905492518135935E-2</v>
      </c>
      <c r="H170" s="3">
        <f t="shared" si="38"/>
        <v>1.9159364771784</v>
      </c>
      <c r="I170" s="3">
        <f t="shared" si="42"/>
        <v>625.80851640422895</v>
      </c>
      <c r="K170" s="3">
        <f t="shared" si="44"/>
        <v>1.410000000000001</v>
      </c>
      <c r="L170" s="3">
        <f t="shared" si="45"/>
        <v>4.486086846146109</v>
      </c>
      <c r="M170" s="3">
        <f>L170/'NOx Info (Obsolete)'!$B$1*1000</f>
        <v>101.92640461104922</v>
      </c>
      <c r="N170" s="3">
        <f>M170*'NOx Info (Obsolete)'!$I$2*($D$13+273)/$F$2/1000</f>
        <v>27654.648430206871</v>
      </c>
      <c r="O170" s="3">
        <f t="shared" si="46"/>
        <v>497.74112340575692</v>
      </c>
      <c r="P170" s="3">
        <f t="shared" si="39"/>
        <v>10.541376058531478</v>
      </c>
      <c r="Q170" s="3">
        <f t="shared" si="40"/>
        <v>1.9229057177928284E-3</v>
      </c>
      <c r="R170" s="3">
        <f t="shared" si="41"/>
        <v>0.86905520097722067</v>
      </c>
    </row>
    <row r="171" spans="1:18" x14ac:dyDescent="0.25">
      <c r="A171" s="3">
        <f t="shared" si="43"/>
        <v>1.420000000000001</v>
      </c>
      <c r="B171" s="3">
        <f t="shared" si="32"/>
        <v>9.8709574179788486</v>
      </c>
      <c r="C171" s="3">
        <f t="shared" si="33"/>
        <v>0.22427394535784523</v>
      </c>
      <c r="D171" s="3">
        <f t="shared" si="34"/>
        <v>4003.1975078608589</v>
      </c>
      <c r="E171" s="3">
        <f t="shared" si="35"/>
        <v>31.012767910002417</v>
      </c>
      <c r="F171" s="3">
        <f t="shared" si="36"/>
        <v>34.575713471983242</v>
      </c>
      <c r="G171" s="3">
        <f t="shared" si="37"/>
        <v>6.7905492518135935E-2</v>
      </c>
      <c r="H171" s="3">
        <f t="shared" si="38"/>
        <v>1.9122248803740172</v>
      </c>
      <c r="I171" s="3">
        <f t="shared" si="42"/>
        <v>629.63296616497701</v>
      </c>
      <c r="K171" s="3">
        <f t="shared" si="44"/>
        <v>1.420000000000001</v>
      </c>
      <c r="L171" s="3">
        <f t="shared" si="45"/>
        <v>4.4773962941363363</v>
      </c>
      <c r="M171" s="3">
        <f>L171/'NOx Info (Obsolete)'!$B$1*1000</f>
        <v>101.72895040411552</v>
      </c>
      <c r="N171" s="3">
        <f>M171*'NOx Info (Obsolete)'!$I$2*($D$13+273)/$F$2/1000</f>
        <v>27601.075200633491</v>
      </c>
      <c r="O171" s="3">
        <f t="shared" si="46"/>
        <v>496.77688769906825</v>
      </c>
      <c r="P171" s="3">
        <f t="shared" si="39"/>
        <v>10.541376058531478</v>
      </c>
      <c r="Q171" s="3">
        <f t="shared" si="40"/>
        <v>1.9229057177928284E-3</v>
      </c>
      <c r="R171" s="3">
        <f t="shared" si="41"/>
        <v>0.86737164698406866</v>
      </c>
    </row>
    <row r="172" spans="1:18" x14ac:dyDescent="0.25">
      <c r="A172" s="3">
        <f t="shared" si="43"/>
        <v>1.430000000000001</v>
      </c>
      <c r="B172" s="3">
        <f t="shared" si="32"/>
        <v>9.8518351691751089</v>
      </c>
      <c r="C172" s="3">
        <f t="shared" si="33"/>
        <v>0.22383947664303566</v>
      </c>
      <c r="D172" s="3">
        <f t="shared" si="34"/>
        <v>3995.4424203334424</v>
      </c>
      <c r="E172" s="3">
        <f t="shared" si="35"/>
        <v>30.952689253094469</v>
      </c>
      <c r="F172" s="3">
        <f t="shared" si="36"/>
        <v>34.575713471983242</v>
      </c>
      <c r="G172" s="3">
        <f t="shared" si="37"/>
        <v>6.7905492518135935E-2</v>
      </c>
      <c r="H172" s="3">
        <f t="shared" si="38"/>
        <v>1.9085204737614823</v>
      </c>
      <c r="I172" s="3">
        <f t="shared" si="42"/>
        <v>633.45000711249997</v>
      </c>
      <c r="K172" s="3">
        <f t="shared" si="44"/>
        <v>1.430000000000001</v>
      </c>
      <c r="L172" s="3">
        <f t="shared" si="45"/>
        <v>4.4687225776664956</v>
      </c>
      <c r="M172" s="3">
        <f>L172/'NOx Info (Obsolete)'!$B$1*1000</f>
        <v>101.5318787100742</v>
      </c>
      <c r="N172" s="3">
        <f>M172*'NOx Info (Obsolete)'!$I$2*($D$13+273)/$F$2/1000</f>
        <v>27547.605754369248</v>
      </c>
      <c r="O172" s="3">
        <f t="shared" si="46"/>
        <v>495.81451993226716</v>
      </c>
      <c r="P172" s="3">
        <f t="shared" si="39"/>
        <v>10.541376058531478</v>
      </c>
      <c r="Q172" s="3">
        <f t="shared" si="40"/>
        <v>1.9229057177928284E-3</v>
      </c>
      <c r="R172" s="3">
        <f t="shared" si="41"/>
        <v>0.86569135441095624</v>
      </c>
    </row>
    <row r="173" spans="1:18" x14ac:dyDescent="0.25">
      <c r="A173" s="3">
        <f t="shared" si="43"/>
        <v>1.4400000000000011</v>
      </c>
      <c r="B173" s="3">
        <f t="shared" si="32"/>
        <v>9.8327499644374932</v>
      </c>
      <c r="C173" s="3">
        <f t="shared" si="33"/>
        <v>0.22340584959114798</v>
      </c>
      <c r="D173" s="3">
        <f t="shared" si="34"/>
        <v>3987.7023561423571</v>
      </c>
      <c r="E173" s="3">
        <f t="shared" si="35"/>
        <v>30.892726981961125</v>
      </c>
      <c r="F173" s="3">
        <f t="shared" si="36"/>
        <v>34.575713471983249</v>
      </c>
      <c r="G173" s="3">
        <f t="shared" si="37"/>
        <v>6.7905492518135963E-2</v>
      </c>
      <c r="H173" s="3">
        <f t="shared" si="38"/>
        <v>1.9048232434117875</v>
      </c>
      <c r="I173" s="3">
        <f t="shared" si="42"/>
        <v>637.25965359932354</v>
      </c>
      <c r="K173" s="3">
        <f t="shared" si="44"/>
        <v>1.4400000000000011</v>
      </c>
      <c r="L173" s="3">
        <f t="shared" si="45"/>
        <v>4.4600656641223857</v>
      </c>
      <c r="M173" s="3">
        <f>L173/'NOx Info (Obsolete)'!$B$1*1000</f>
        <v>101.33518878791234</v>
      </c>
      <c r="N173" s="3">
        <f>M173*'NOx Info (Obsolete)'!$I$2*($D$13+273)/$F$2/1000</f>
        <v>27494.239890362693</v>
      </c>
      <c r="O173" s="3">
        <f t="shared" si="46"/>
        <v>494.85401648673678</v>
      </c>
      <c r="P173" s="3">
        <f t="shared" si="39"/>
        <v>10.54137605853148</v>
      </c>
      <c r="Q173" s="3">
        <f t="shared" si="40"/>
        <v>1.9229057177928288E-3</v>
      </c>
      <c r="R173" s="3">
        <f t="shared" si="41"/>
        <v>0.86401431693978448</v>
      </c>
    </row>
    <row r="174" spans="1:18" x14ac:dyDescent="0.25">
      <c r="A174" s="3">
        <f t="shared" si="43"/>
        <v>1.4500000000000011</v>
      </c>
      <c r="B174" s="3">
        <f t="shared" si="32"/>
        <v>9.8137017320033753</v>
      </c>
      <c r="C174" s="3">
        <f t="shared" si="33"/>
        <v>0.22297306257169311</v>
      </c>
      <c r="D174" s="3">
        <f t="shared" si="34"/>
        <v>3979.9772861840434</v>
      </c>
      <c r="E174" s="3">
        <f t="shared" si="35"/>
        <v>30.832880871137153</v>
      </c>
      <c r="F174" s="3">
        <f t="shared" si="36"/>
        <v>34.575713471983242</v>
      </c>
      <c r="G174" s="3">
        <f t="shared" si="37"/>
        <v>6.7905492518135935E-2</v>
      </c>
      <c r="H174" s="3">
        <f t="shared" si="38"/>
        <v>1.9011331754229086</v>
      </c>
      <c r="I174" s="3">
        <f t="shared" si="42"/>
        <v>641.06191995016934</v>
      </c>
      <c r="K174" s="3">
        <f t="shared" si="44"/>
        <v>1.4500000000000011</v>
      </c>
      <c r="L174" s="3">
        <f t="shared" si="45"/>
        <v>4.4514255209529878</v>
      </c>
      <c r="M174" s="3">
        <f>L174/'NOx Info (Obsolete)'!$B$1*1000</f>
        <v>101.13887989805258</v>
      </c>
      <c r="N174" s="3">
        <f>M174*'NOx Info (Obsolete)'!$I$2*($D$13+273)/$F$2/1000</f>
        <v>27440.97740795185</v>
      </c>
      <c r="O174" s="3">
        <f t="shared" si="46"/>
        <v>493.89537375087065</v>
      </c>
      <c r="P174" s="3">
        <f t="shared" si="39"/>
        <v>10.541376058531478</v>
      </c>
      <c r="Q174" s="3">
        <f t="shared" si="40"/>
        <v>1.9229057177928284E-3</v>
      </c>
      <c r="R174" s="3">
        <f t="shared" si="41"/>
        <v>0.86234052826469354</v>
      </c>
    </row>
    <row r="175" spans="1:18" x14ac:dyDescent="0.25">
      <c r="A175" s="3">
        <f t="shared" si="43"/>
        <v>1.4600000000000011</v>
      </c>
      <c r="B175" s="3">
        <f t="shared" si="32"/>
        <v>9.7946904002491468</v>
      </c>
      <c r="C175" s="3">
        <f t="shared" si="33"/>
        <v>0.22254111395734066</v>
      </c>
      <c r="D175" s="3">
        <f t="shared" si="34"/>
        <v>3972.2671814113264</v>
      </c>
      <c r="E175" s="3">
        <f t="shared" si="35"/>
        <v>30.773150695594094</v>
      </c>
      <c r="F175" s="3">
        <f t="shared" si="36"/>
        <v>34.575713471983242</v>
      </c>
      <c r="G175" s="3">
        <f t="shared" si="37"/>
        <v>6.7905492518135935E-2</v>
      </c>
      <c r="H175" s="3">
        <f t="shared" si="38"/>
        <v>1.8974502559197541</v>
      </c>
      <c r="I175" s="3">
        <f t="shared" si="42"/>
        <v>644.85682046200884</v>
      </c>
      <c r="K175" s="3">
        <f t="shared" si="44"/>
        <v>1.4600000000000011</v>
      </c>
      <c r="L175" s="3">
        <f t="shared" si="45"/>
        <v>4.4428021156703412</v>
      </c>
      <c r="M175" s="3">
        <f>L175/'NOx Info (Obsolete)'!$B$1*1000</f>
        <v>100.94295130235024</v>
      </c>
      <c r="N175" s="3">
        <f>M175*'NOx Info (Obsolete)'!$I$2*($D$13+273)/$F$2/1000</f>
        <v>27387.818106863495</v>
      </c>
      <c r="O175" s="3">
        <f t="shared" si="46"/>
        <v>492.93858812005857</v>
      </c>
      <c r="P175" s="3">
        <f t="shared" si="39"/>
        <v>10.541376058531478</v>
      </c>
      <c r="Q175" s="3">
        <f t="shared" si="40"/>
        <v>1.9229057177928284E-3</v>
      </c>
      <c r="R175" s="3">
        <f t="shared" si="41"/>
        <v>0.86066998209204049</v>
      </c>
    </row>
    <row r="176" spans="1:18" x14ac:dyDescent="0.25">
      <c r="A176" s="3">
        <f t="shared" si="43"/>
        <v>1.4700000000000011</v>
      </c>
      <c r="B176" s="3">
        <f t="shared" si="32"/>
        <v>9.775715897689949</v>
      </c>
      <c r="C176" s="3">
        <f t="shared" si="33"/>
        <v>0.22211000212391274</v>
      </c>
      <c r="D176" s="3">
        <f t="shared" si="34"/>
        <v>3964.5720128332987</v>
      </c>
      <c r="E176" s="3">
        <f t="shared" si="35"/>
        <v>30.713536230739411</v>
      </c>
      <c r="F176" s="3">
        <f t="shared" si="36"/>
        <v>34.575713471983242</v>
      </c>
      <c r="G176" s="3">
        <f t="shared" si="37"/>
        <v>6.7905492518135935E-2</v>
      </c>
      <c r="H176" s="3">
        <f t="shared" si="38"/>
        <v>1.8937744710541102</v>
      </c>
      <c r="I176" s="3">
        <f t="shared" si="42"/>
        <v>648.64436940411701</v>
      </c>
      <c r="K176" s="3">
        <f t="shared" si="44"/>
        <v>1.4700000000000011</v>
      </c>
      <c r="L176" s="3">
        <f t="shared" si="45"/>
        <v>4.4341954158494206</v>
      </c>
      <c r="M176" s="3">
        <f>L176/'NOx Info (Obsolete)'!$B$1*1000</f>
        <v>100.74740226409062</v>
      </c>
      <c r="N176" s="3">
        <f>M176*'NOx Info (Obsolete)'!$I$2*($D$13+273)/$F$2/1000</f>
        <v>27334.761787212359</v>
      </c>
      <c r="O176" s="3">
        <f t="shared" si="46"/>
        <v>491.98365599667324</v>
      </c>
      <c r="P176" s="3">
        <f t="shared" si="39"/>
        <v>10.541376058531478</v>
      </c>
      <c r="Q176" s="3">
        <f t="shared" si="40"/>
        <v>1.9229057177928284E-3</v>
      </c>
      <c r="R176" s="3">
        <f t="shared" si="41"/>
        <v>0.85900267214037362</v>
      </c>
    </row>
    <row r="177" spans="1:18" x14ac:dyDescent="0.25">
      <c r="A177" s="3">
        <f t="shared" si="43"/>
        <v>1.4800000000000011</v>
      </c>
      <c r="B177" s="3">
        <f t="shared" si="32"/>
        <v>9.7567781529794075</v>
      </c>
      <c r="C177" s="3">
        <f t="shared" si="33"/>
        <v>0.22167972545037787</v>
      </c>
      <c r="D177" s="3">
        <f t="shared" si="34"/>
        <v>3956.891751515217</v>
      </c>
      <c r="E177" s="3">
        <f t="shared" si="35"/>
        <v>30.654037252415669</v>
      </c>
      <c r="F177" s="3">
        <f t="shared" si="36"/>
        <v>34.575713471983249</v>
      </c>
      <c r="G177" s="3">
        <f t="shared" si="37"/>
        <v>6.7905492518135963E-2</v>
      </c>
      <c r="H177" s="3">
        <f t="shared" si="38"/>
        <v>1.8901058070045922</v>
      </c>
      <c r="I177" s="3">
        <f t="shared" si="42"/>
        <v>652.42458101812622</v>
      </c>
      <c r="K177" s="3">
        <f t="shared" si="44"/>
        <v>1.4800000000000011</v>
      </c>
      <c r="L177" s="3">
        <f t="shared" si="45"/>
        <v>4.4256053891280169</v>
      </c>
      <c r="M177" s="3">
        <f>L177/'NOx Info (Obsolete)'!$B$1*1000</f>
        <v>100.55223204798622</v>
      </c>
      <c r="N177" s="3">
        <f>M177*'NOx Info (Obsolete)'!$I$2*($D$13+273)/$F$2/1000</f>
        <v>27281.808249500413</v>
      </c>
      <c r="O177" s="3">
        <f t="shared" si="46"/>
        <v>491.03057379005702</v>
      </c>
      <c r="P177" s="3">
        <f t="shared" si="39"/>
        <v>10.54137605853148</v>
      </c>
      <c r="Q177" s="3">
        <f t="shared" si="40"/>
        <v>1.9229057177928288E-3</v>
      </c>
      <c r="R177" s="3">
        <f t="shared" si="41"/>
        <v>0.85733859214041075</v>
      </c>
    </row>
    <row r="178" spans="1:18" x14ac:dyDescent="0.25">
      <c r="A178" s="3">
        <f t="shared" si="43"/>
        <v>1.4900000000000011</v>
      </c>
      <c r="B178" s="3">
        <f t="shared" si="32"/>
        <v>9.7378770949093614</v>
      </c>
      <c r="C178" s="3">
        <f t="shared" si="33"/>
        <v>0.22125028231884472</v>
      </c>
      <c r="D178" s="3">
        <f t="shared" si="34"/>
        <v>3949.2263685783869</v>
      </c>
      <c r="E178" s="3">
        <f t="shared" si="35"/>
        <v>30.594653536899667</v>
      </c>
      <c r="F178" s="3">
        <f t="shared" si="36"/>
        <v>34.575713471983242</v>
      </c>
      <c r="G178" s="3">
        <f t="shared" si="37"/>
        <v>6.7905492518135935E-2</v>
      </c>
      <c r="H178" s="3">
        <f t="shared" si="38"/>
        <v>1.886444249976587</v>
      </c>
      <c r="I178" s="3">
        <f t="shared" si="42"/>
        <v>656.1974695180794</v>
      </c>
      <c r="K178" s="3">
        <f t="shared" si="44"/>
        <v>1.4900000000000011</v>
      </c>
      <c r="L178" s="3">
        <f t="shared" si="45"/>
        <v>4.4170320032066126</v>
      </c>
      <c r="M178" s="3">
        <f>L178/'NOx Info (Obsolete)'!$B$1*1000</f>
        <v>100.35743992017387</v>
      </c>
      <c r="N178" s="3">
        <f>M178*'NOx Info (Obsolete)'!$I$2*($D$13+273)/$F$2/1000</f>
        <v>27228.957294616062</v>
      </c>
      <c r="O178" s="3">
        <f t="shared" si="46"/>
        <v>490.07933791650794</v>
      </c>
      <c r="P178" s="3">
        <f t="shared" si="39"/>
        <v>10.541376058531478</v>
      </c>
      <c r="Q178" s="3">
        <f t="shared" si="40"/>
        <v>1.9229057177928284E-3</v>
      </c>
      <c r="R178" s="3">
        <f t="shared" si="41"/>
        <v>0.85567773583501339</v>
      </c>
    </row>
    <row r="179" spans="1:18" x14ac:dyDescent="0.25">
      <c r="A179" s="3">
        <f t="shared" si="43"/>
        <v>1.5000000000000011</v>
      </c>
      <c r="B179" s="3">
        <f t="shared" si="32"/>
        <v>9.7190126524095959</v>
      </c>
      <c r="C179" s="3">
        <f t="shared" si="33"/>
        <v>0.22082167111455644</v>
      </c>
      <c r="D179" s="3">
        <f t="shared" si="34"/>
        <v>3941.5758352000653</v>
      </c>
      <c r="E179" s="3">
        <f t="shared" si="35"/>
        <v>30.535384860901612</v>
      </c>
      <c r="F179" s="3">
        <f t="shared" si="36"/>
        <v>34.575713471983242</v>
      </c>
      <c r="G179" s="3">
        <f t="shared" si="37"/>
        <v>6.7905492518135935E-2</v>
      </c>
      <c r="H179" s="3">
        <f t="shared" si="38"/>
        <v>1.8827897862022087</v>
      </c>
      <c r="I179" s="3">
        <f t="shared" si="42"/>
        <v>659.96304909048376</v>
      </c>
      <c r="K179" s="3">
        <f t="shared" si="44"/>
        <v>1.5000000000000011</v>
      </c>
      <c r="L179" s="3">
        <f t="shared" si="45"/>
        <v>4.4084752258482629</v>
      </c>
      <c r="M179" s="3">
        <f>L179/'NOx Info (Obsolete)'!$B$1*1000</f>
        <v>100.1630251482122</v>
      </c>
      <c r="N179" s="3">
        <f>M179*'NOx Info (Obsolete)'!$I$2*($D$13+273)/$F$2/1000</f>
        <v>27176.20872383349</v>
      </c>
      <c r="O179" s="3">
        <f t="shared" si="46"/>
        <v>489.12994479926664</v>
      </c>
      <c r="P179" s="3">
        <f t="shared" si="39"/>
        <v>10.541376058531478</v>
      </c>
      <c r="Q179" s="3">
        <f t="shared" si="40"/>
        <v>1.9229057177928284E-3</v>
      </c>
      <c r="R179" s="3">
        <f t="shared" si="41"/>
        <v>0.85402009697916592</v>
      </c>
    </row>
    <row r="180" spans="1:18" x14ac:dyDescent="0.25">
      <c r="A180" s="3">
        <f t="shared" si="43"/>
        <v>1.5100000000000011</v>
      </c>
      <c r="B180" s="3">
        <f t="shared" si="32"/>
        <v>9.700184754547573</v>
      </c>
      <c r="C180" s="3">
        <f t="shared" si="33"/>
        <v>0.22039389022588401</v>
      </c>
      <c r="D180" s="3">
        <f t="shared" si="34"/>
        <v>3933.9401226133382</v>
      </c>
      <c r="E180" s="3">
        <f t="shared" si="35"/>
        <v>30.476231001564258</v>
      </c>
      <c r="F180" s="3">
        <f t="shared" si="36"/>
        <v>34.575713471983242</v>
      </c>
      <c r="G180" s="3">
        <f t="shared" si="37"/>
        <v>6.7905492518135935E-2</v>
      </c>
      <c r="H180" s="3">
        <f t="shared" si="38"/>
        <v>1.8791424019402398</v>
      </c>
      <c r="I180" s="3">
        <f t="shared" si="42"/>
        <v>663.72133389436419</v>
      </c>
      <c r="K180" s="3">
        <f t="shared" si="44"/>
        <v>1.5100000000000011</v>
      </c>
      <c r="L180" s="3">
        <f t="shared" si="45"/>
        <v>4.399935024878471</v>
      </c>
      <c r="M180" s="3">
        <f>L180/'NOx Info (Obsolete)'!$B$1*1000</f>
        <v>99.968987001078574</v>
      </c>
      <c r="N180" s="3">
        <f>M180*'NOx Info (Obsolete)'!$I$2*($D$13+273)/$F$2/1000</f>
        <v>27123.562338811807</v>
      </c>
      <c r="O180" s="3">
        <f t="shared" si="46"/>
        <v>488.18239086850247</v>
      </c>
      <c r="P180" s="3">
        <f t="shared" si="39"/>
        <v>10.541376058531478</v>
      </c>
      <c r="Q180" s="3">
        <f t="shared" si="40"/>
        <v>1.9229057177928284E-3</v>
      </c>
      <c r="R180" s="3">
        <f t="shared" si="41"/>
        <v>0.85236566933994973</v>
      </c>
    </row>
    <row r="181" spans="1:18" x14ac:dyDescent="0.25">
      <c r="A181" s="3">
        <f t="shared" si="43"/>
        <v>1.5200000000000011</v>
      </c>
      <c r="B181" s="3">
        <f t="shared" si="32"/>
        <v>9.6813933305281719</v>
      </c>
      <c r="C181" s="3">
        <f t="shared" si="33"/>
        <v>0.2199669380443208</v>
      </c>
      <c r="D181" s="3">
        <f t="shared" si="34"/>
        <v>3926.3192021070231</v>
      </c>
      <c r="E181" s="3">
        <f t="shared" si="35"/>
        <v>30.417191736462097</v>
      </c>
      <c r="F181" s="3">
        <f t="shared" si="36"/>
        <v>34.575713471983242</v>
      </c>
      <c r="G181" s="3">
        <f t="shared" si="37"/>
        <v>6.7905492518135935E-2</v>
      </c>
      <c r="H181" s="3">
        <f t="shared" si="38"/>
        <v>1.8755020834760843</v>
      </c>
      <c r="I181" s="3">
        <f t="shared" si="42"/>
        <v>667.47233806131635</v>
      </c>
      <c r="K181" s="3">
        <f t="shared" si="44"/>
        <v>1.5200000000000011</v>
      </c>
      <c r="L181" s="3">
        <f t="shared" si="45"/>
        <v>4.3914113681850715</v>
      </c>
      <c r="M181" s="3">
        <f>L181/'NOx Info (Obsolete)'!$B$1*1000</f>
        <v>99.775324749166643</v>
      </c>
      <c r="N181" s="3">
        <f>M181*'NOx Info (Obsolete)'!$I$2*($D$13+273)/$F$2/1000</f>
        <v>27071.017941594382</v>
      </c>
      <c r="O181" s="3">
        <f t="shared" si="46"/>
        <v>487.23667256130062</v>
      </c>
      <c r="P181" s="3">
        <f t="shared" si="39"/>
        <v>10.541376058531478</v>
      </c>
      <c r="Q181" s="3">
        <f t="shared" si="40"/>
        <v>1.9229057177928284E-3</v>
      </c>
      <c r="R181" s="3">
        <f t="shared" si="41"/>
        <v>0.85071444669652119</v>
      </c>
    </row>
    <row r="182" spans="1:18" x14ac:dyDescent="0.25">
      <c r="A182" s="3">
        <f t="shared" si="43"/>
        <v>1.5300000000000011</v>
      </c>
      <c r="B182" s="3">
        <f t="shared" si="32"/>
        <v>9.6626383096934099</v>
      </c>
      <c r="C182" s="3">
        <f t="shared" si="33"/>
        <v>0.21954081296447606</v>
      </c>
      <c r="D182" s="3">
        <f t="shared" si="34"/>
        <v>3918.7130450255595</v>
      </c>
      <c r="E182" s="3">
        <f t="shared" si="35"/>
        <v>30.358266843600511</v>
      </c>
      <c r="F182" s="3">
        <f t="shared" si="36"/>
        <v>34.575713471983242</v>
      </c>
      <c r="G182" s="3">
        <f t="shared" si="37"/>
        <v>6.7905492518135935E-2</v>
      </c>
      <c r="H182" s="3">
        <f t="shared" si="38"/>
        <v>1.8718688171217142</v>
      </c>
      <c r="I182" s="3">
        <f t="shared" si="42"/>
        <v>671.21607569555977</v>
      </c>
      <c r="K182" s="3">
        <f t="shared" si="44"/>
        <v>1.5300000000000011</v>
      </c>
      <c r="L182" s="3">
        <f t="shared" si="45"/>
        <v>4.3829042237181062</v>
      </c>
      <c r="M182" s="3">
        <f>L182/'NOx Info (Obsolete)'!$B$1*1000</f>
        <v>99.582037664283419</v>
      </c>
      <c r="N182" s="3">
        <f>M182*'NOx Info (Obsolete)'!$I$2*($D$13+273)/$F$2/1000</f>
        <v>27018.575334608075</v>
      </c>
      <c r="O182" s="3">
        <f t="shared" si="46"/>
        <v>486.29278632164835</v>
      </c>
      <c r="P182" s="3">
        <f t="shared" si="39"/>
        <v>10.541376058531478</v>
      </c>
      <c r="Q182" s="3">
        <f t="shared" si="40"/>
        <v>1.9229057177928284E-3</v>
      </c>
      <c r="R182" s="3">
        <f t="shared" si="41"/>
        <v>0.84906642284008782</v>
      </c>
    </row>
    <row r="183" spans="1:18" x14ac:dyDescent="0.25">
      <c r="A183" s="3">
        <f t="shared" si="43"/>
        <v>1.5400000000000011</v>
      </c>
      <c r="B183" s="3">
        <f t="shared" si="32"/>
        <v>9.6439196215221923</v>
      </c>
      <c r="C183" s="3">
        <f t="shared" si="33"/>
        <v>0.21911551338406901</v>
      </c>
      <c r="D183" s="3">
        <f t="shared" si="34"/>
        <v>3911.1216227688938</v>
      </c>
      <c r="E183" s="3">
        <f t="shared" si="35"/>
        <v>30.299456101414918</v>
      </c>
      <c r="F183" s="3">
        <f t="shared" si="36"/>
        <v>34.575713471983242</v>
      </c>
      <c r="G183" s="3">
        <f t="shared" si="37"/>
        <v>6.7905492518135935E-2</v>
      </c>
      <c r="H183" s="3">
        <f t="shared" si="38"/>
        <v>1.8682425892156176</v>
      </c>
      <c r="I183" s="3">
        <f t="shared" si="42"/>
        <v>674.95256087399105</v>
      </c>
      <c r="K183" s="3">
        <f t="shared" si="44"/>
        <v>1.5400000000000011</v>
      </c>
      <c r="L183" s="3">
        <f t="shared" si="45"/>
        <v>4.3744135594897049</v>
      </c>
      <c r="M183" s="3">
        <f>L183/'NOx Info (Obsolete)'!$B$1*1000</f>
        <v>99.389125019646585</v>
      </c>
      <c r="N183" s="3">
        <f>M183*'NOx Info (Obsolete)'!$I$2*($D$13+273)/$F$2/1000</f>
        <v>26966.234320662461</v>
      </c>
      <c r="O183" s="3">
        <f t="shared" si="46"/>
        <v>485.35072860042163</v>
      </c>
      <c r="P183" s="3">
        <f t="shared" si="39"/>
        <v>10.541376058531478</v>
      </c>
      <c r="Q183" s="3">
        <f t="shared" si="40"/>
        <v>1.9229057177928284E-3</v>
      </c>
      <c r="R183" s="3">
        <f t="shared" si="41"/>
        <v>0.84742159157388475</v>
      </c>
    </row>
    <row r="184" spans="1:18" x14ac:dyDescent="0.25">
      <c r="A184" s="3">
        <f t="shared" si="43"/>
        <v>1.5500000000000012</v>
      </c>
      <c r="B184" s="3">
        <f t="shared" si="32"/>
        <v>9.6252371956300351</v>
      </c>
      <c r="C184" s="3">
        <f t="shared" si="33"/>
        <v>0.21869103770392292</v>
      </c>
      <c r="D184" s="3">
        <f t="shared" si="34"/>
        <v>3903.544906792381</v>
      </c>
      <c r="E184" s="3">
        <f t="shared" si="35"/>
        <v>30.240759288769979</v>
      </c>
      <c r="F184" s="3">
        <f t="shared" si="36"/>
        <v>34.575713471983249</v>
      </c>
      <c r="G184" s="3">
        <f t="shared" si="37"/>
        <v>6.7905492518135963E-2</v>
      </c>
      <c r="H184" s="3">
        <f t="shared" si="38"/>
        <v>1.8646233861227492</v>
      </c>
      <c r="I184" s="3">
        <f t="shared" si="42"/>
        <v>678.68180764623651</v>
      </c>
      <c r="K184" s="3">
        <f t="shared" si="44"/>
        <v>1.5500000000000012</v>
      </c>
      <c r="L184" s="3">
        <f t="shared" si="45"/>
        <v>4.3659393435739657</v>
      </c>
      <c r="M184" s="3">
        <f>L184/'NOx Info (Obsolete)'!$B$1*1000</f>
        <v>99.196586089881762</v>
      </c>
      <c r="N184" s="3">
        <f>M184*'NOx Info (Obsolete)'!$I$2*($D$13+273)/$F$2/1000</f>
        <v>26913.994702949141</v>
      </c>
      <c r="O184" s="3">
        <f t="shared" si="46"/>
        <v>484.41049585537201</v>
      </c>
      <c r="P184" s="3">
        <f t="shared" si="39"/>
        <v>10.54137605853148</v>
      </c>
      <c r="Q184" s="3">
        <f t="shared" si="40"/>
        <v>1.9229057177928288E-3</v>
      </c>
      <c r="R184" s="3">
        <f t="shared" si="41"/>
        <v>0.84577994671315215</v>
      </c>
    </row>
    <row r="185" spans="1:18" x14ac:dyDescent="0.25">
      <c r="A185" s="3">
        <f t="shared" si="43"/>
        <v>1.5600000000000012</v>
      </c>
      <c r="B185" s="3">
        <f t="shared" si="32"/>
        <v>9.6065909617688074</v>
      </c>
      <c r="C185" s="3">
        <f t="shared" si="33"/>
        <v>0.21826738432795903</v>
      </c>
      <c r="D185" s="3">
        <f t="shared" si="34"/>
        <v>3895.9828686066726</v>
      </c>
      <c r="E185" s="3">
        <f t="shared" si="35"/>
        <v>30.182176184958731</v>
      </c>
      <c r="F185" s="3">
        <f t="shared" si="36"/>
        <v>34.575713471983242</v>
      </c>
      <c r="G185" s="3">
        <f t="shared" si="37"/>
        <v>6.7905492518135935E-2</v>
      </c>
      <c r="H185" s="3">
        <f t="shared" si="38"/>
        <v>1.8610111942344758</v>
      </c>
      <c r="I185" s="3">
        <f t="shared" si="42"/>
        <v>682.40383003470549</v>
      </c>
      <c r="K185" s="3">
        <f t="shared" si="44"/>
        <v>1.5600000000000012</v>
      </c>
      <c r="L185" s="3">
        <f t="shared" si="45"/>
        <v>4.3574815441068342</v>
      </c>
      <c r="M185" s="3">
        <f>L185/'NOx Info (Obsolete)'!$B$1*1000</f>
        <v>99.004420151019801</v>
      </c>
      <c r="N185" s="3">
        <f>M185*'NOx Info (Obsolete)'!$I$2*($D$13+273)/$F$2/1000</f>
        <v>26861.856285040969</v>
      </c>
      <c r="O185" s="3">
        <f t="shared" si="46"/>
        <v>483.47208455111314</v>
      </c>
      <c r="P185" s="3">
        <f t="shared" si="39"/>
        <v>10.541376058531478</v>
      </c>
      <c r="Q185" s="3">
        <f t="shared" si="40"/>
        <v>1.9229057177928284E-3</v>
      </c>
      <c r="R185" s="3">
        <f t="shared" si="41"/>
        <v>0.84414148208511031</v>
      </c>
    </row>
    <row r="186" spans="1:18" x14ac:dyDescent="0.25">
      <c r="A186" s="3">
        <f t="shared" si="43"/>
        <v>1.5700000000000012</v>
      </c>
      <c r="B186" s="3">
        <f t="shared" si="32"/>
        <v>9.5879808498264634</v>
      </c>
      <c r="C186" s="3">
        <f t="shared" si="33"/>
        <v>0.21784455166319047</v>
      </c>
      <c r="D186" s="3">
        <f t="shared" si="34"/>
        <v>3888.4354797776095</v>
      </c>
      <c r="E186" s="3">
        <f t="shared" si="35"/>
        <v>30.123706569701767</v>
      </c>
      <c r="F186" s="3">
        <f t="shared" si="36"/>
        <v>34.575713471983242</v>
      </c>
      <c r="G186" s="3">
        <f t="shared" si="37"/>
        <v>6.7905492518135935E-2</v>
      </c>
      <c r="H186" s="3">
        <f t="shared" si="38"/>
        <v>1.8574059999685295</v>
      </c>
      <c r="I186" s="3">
        <f t="shared" si="42"/>
        <v>686.11864203464256</v>
      </c>
      <c r="K186" s="3">
        <f t="shared" si="44"/>
        <v>1.5700000000000012</v>
      </c>
      <c r="L186" s="3">
        <f t="shared" si="45"/>
        <v>4.3490401292859833</v>
      </c>
      <c r="M186" s="3">
        <f>L186/'NOx Info (Obsolete)'!$B$1*1000</f>
        <v>98.812626480494018</v>
      </c>
      <c r="N186" s="3">
        <f>M186*'NOx Info (Obsolete)'!$I$2*($D$13+273)/$F$2/1000</f>
        <v>26809.818870891322</v>
      </c>
      <c r="O186" s="3">
        <f t="shared" si="46"/>
        <v>482.53549115910738</v>
      </c>
      <c r="P186" s="3">
        <f t="shared" si="39"/>
        <v>10.541376058531478</v>
      </c>
      <c r="Q186" s="3">
        <f t="shared" si="40"/>
        <v>1.9229057177928284E-3</v>
      </c>
      <c r="R186" s="3">
        <f t="shared" si="41"/>
        <v>0.84250619152893913</v>
      </c>
    </row>
    <row r="187" spans="1:18" x14ac:dyDescent="0.25">
      <c r="A187" s="3">
        <f t="shared" si="43"/>
        <v>1.5800000000000012</v>
      </c>
      <c r="B187" s="3">
        <f t="shared" si="32"/>
        <v>9.5694067898267772</v>
      </c>
      <c r="C187" s="3">
        <f t="shared" si="33"/>
        <v>0.2174225381197164</v>
      </c>
      <c r="D187" s="3">
        <f t="shared" si="34"/>
        <v>3880.9027119261177</v>
      </c>
      <c r="E187" s="3">
        <f t="shared" si="35"/>
        <v>30.065350223146414</v>
      </c>
      <c r="F187" s="3">
        <f t="shared" si="36"/>
        <v>34.575713471983242</v>
      </c>
      <c r="G187" s="3">
        <f t="shared" si="37"/>
        <v>6.7905492518135935E-2</v>
      </c>
      <c r="H187" s="3">
        <f t="shared" si="38"/>
        <v>1.8538077897689527</v>
      </c>
      <c r="I187" s="3">
        <f t="shared" si="42"/>
        <v>689.82625761418046</v>
      </c>
      <c r="K187" s="3">
        <f t="shared" si="44"/>
        <v>1.5800000000000012</v>
      </c>
      <c r="L187" s="3">
        <f t="shared" si="45"/>
        <v>4.3406150673706936</v>
      </c>
      <c r="M187" s="3">
        <f>L187/'NOx Info (Obsolete)'!$B$1*1000</f>
        <v>98.621204357137515</v>
      </c>
      <c r="N187" s="3">
        <f>M187*'NOx Info (Obsolete)'!$I$2*($D$13+273)/$F$2/1000</f>
        <v>26757.88226483337</v>
      </c>
      <c r="O187" s="3">
        <f t="shared" si="46"/>
        <v>481.60071215765271</v>
      </c>
      <c r="P187" s="3">
        <f t="shared" si="39"/>
        <v>10.541376058531478</v>
      </c>
      <c r="Q187" s="3">
        <f t="shared" si="40"/>
        <v>1.9229057177928284E-3</v>
      </c>
      <c r="R187" s="3">
        <f t="shared" si="41"/>
        <v>0.840874068895752</v>
      </c>
    </row>
    <row r="188" spans="1:18" x14ac:dyDescent="0.25">
      <c r="A188" s="3">
        <f t="shared" si="43"/>
        <v>1.5900000000000012</v>
      </c>
      <c r="B188" s="3">
        <f t="shared" si="32"/>
        <v>9.5508687119290876</v>
      </c>
      <c r="C188" s="3">
        <f t="shared" si="33"/>
        <v>0.21700134211071601</v>
      </c>
      <c r="D188" s="3">
        <f t="shared" si="34"/>
        <v>3873.3845367280978</v>
      </c>
      <c r="E188" s="3">
        <f t="shared" si="35"/>
        <v>30.007106925865905</v>
      </c>
      <c r="F188" s="3">
        <f t="shared" si="36"/>
        <v>34.575713471983242</v>
      </c>
      <c r="G188" s="3">
        <f t="shared" si="37"/>
        <v>6.7905492518135935E-2</v>
      </c>
      <c r="H188" s="3">
        <f t="shared" si="38"/>
        <v>1.8502165501060497</v>
      </c>
      <c r="I188" s="3">
        <f t="shared" si="42"/>
        <v>693.52669071439254</v>
      </c>
      <c r="K188" s="3">
        <f t="shared" si="44"/>
        <v>1.5900000000000012</v>
      </c>
      <c r="L188" s="3">
        <f t="shared" si="45"/>
        <v>4.3322063266817361</v>
      </c>
      <c r="M188" s="3">
        <f>L188/'NOx Info (Obsolete)'!$B$1*1000</f>
        <v>98.430153061180476</v>
      </c>
      <c r="N188" s="3">
        <f>M188*'NOx Info (Obsolete)'!$I$2*($D$13+273)/$F$2/1000</f>
        <v>26706.046271579326</v>
      </c>
      <c r="O188" s="3">
        <f t="shared" si="46"/>
        <v>480.66774403186957</v>
      </c>
      <c r="P188" s="3">
        <f t="shared" si="39"/>
        <v>10.541376058531478</v>
      </c>
      <c r="Q188" s="3">
        <f t="shared" si="40"/>
        <v>1.9229057177928284E-3</v>
      </c>
      <c r="R188" s="3">
        <f t="shared" si="41"/>
        <v>0.83924510804857522</v>
      </c>
    </row>
    <row r="189" spans="1:18" x14ac:dyDescent="0.25">
      <c r="A189" s="3">
        <f t="shared" si="43"/>
        <v>1.6000000000000012</v>
      </c>
      <c r="B189" s="3">
        <f t="shared" si="32"/>
        <v>9.5323665464280278</v>
      </c>
      <c r="C189" s="3">
        <f t="shared" si="33"/>
        <v>0.21658096205244234</v>
      </c>
      <c r="D189" s="3">
        <f t="shared" si="34"/>
        <v>3865.8809259143204</v>
      </c>
      <c r="E189" s="3">
        <f t="shared" si="35"/>
        <v>29.948976458858549</v>
      </c>
      <c r="F189" s="3">
        <f t="shared" si="36"/>
        <v>34.575713471983242</v>
      </c>
      <c r="G189" s="3">
        <f t="shared" si="37"/>
        <v>6.7905492518135935E-2</v>
      </c>
      <c r="H189" s="3">
        <f t="shared" si="38"/>
        <v>1.846632267476334</v>
      </c>
      <c r="I189" s="3">
        <f t="shared" si="42"/>
        <v>697.21995524934516</v>
      </c>
      <c r="K189" s="3">
        <f t="shared" si="44"/>
        <v>1.6000000000000012</v>
      </c>
      <c r="L189" s="3">
        <f t="shared" si="45"/>
        <v>4.3238138756012505</v>
      </c>
      <c r="M189" s="3">
        <f>L189/'NOx Info (Obsolete)'!$B$1*1000</f>
        <v>98.239471874247386</v>
      </c>
      <c r="N189" s="3">
        <f>M189*'NOx Info (Obsolete)'!$I$2*($D$13+273)/$F$2/1000</f>
        <v>26654.310696219713</v>
      </c>
      <c r="O189" s="3">
        <f t="shared" si="46"/>
        <v>479.73658327368736</v>
      </c>
      <c r="P189" s="3">
        <f t="shared" si="39"/>
        <v>10.541376058531478</v>
      </c>
      <c r="Q189" s="3">
        <f t="shared" si="40"/>
        <v>1.9229057177928284E-3</v>
      </c>
      <c r="R189" s="3">
        <f t="shared" si="41"/>
        <v>0.83761930286232289</v>
      </c>
    </row>
    <row r="190" spans="1:18" x14ac:dyDescent="0.25">
      <c r="A190" s="3">
        <f t="shared" si="43"/>
        <v>1.6100000000000012</v>
      </c>
      <c r="B190" s="3">
        <f t="shared" si="32"/>
        <v>9.5139002237532644</v>
      </c>
      <c r="C190" s="3">
        <f t="shared" si="33"/>
        <v>0.21616139636421672</v>
      </c>
      <c r="D190" s="3">
        <f t="shared" si="34"/>
        <v>3858.391851270324</v>
      </c>
      <c r="E190" s="3">
        <f t="shared" si="35"/>
        <v>29.890958603546906</v>
      </c>
      <c r="F190" s="3">
        <f t="shared" si="36"/>
        <v>34.575713471983249</v>
      </c>
      <c r="G190" s="3">
        <f t="shared" si="37"/>
        <v>6.7905492518135963E-2</v>
      </c>
      <c r="H190" s="3">
        <f t="shared" si="38"/>
        <v>1.8430549284024789</v>
      </c>
      <c r="I190" s="3">
        <f t="shared" si="42"/>
        <v>700.90606510615009</v>
      </c>
      <c r="K190" s="3">
        <f t="shared" si="44"/>
        <v>1.6100000000000012</v>
      </c>
      <c r="L190" s="3">
        <f t="shared" si="45"/>
        <v>4.3154376825726271</v>
      </c>
      <c r="M190" s="3">
        <f>L190/'NOx Info (Obsolete)'!$B$1*1000</f>
        <v>98.049160079354451</v>
      </c>
      <c r="N190" s="3">
        <f>M190*'NOx Info (Obsolete)'!$I$2*($D$13+273)/$F$2/1000</f>
        <v>26602.675344222662</v>
      </c>
      <c r="O190" s="3">
        <f t="shared" si="46"/>
        <v>478.8072263818313</v>
      </c>
      <c r="P190" s="3">
        <f t="shared" si="39"/>
        <v>10.54137605853148</v>
      </c>
      <c r="Q190" s="3">
        <f t="shared" si="40"/>
        <v>1.9229057177928288E-3</v>
      </c>
      <c r="R190" s="3">
        <f t="shared" si="41"/>
        <v>0.83599664722377509</v>
      </c>
    </row>
    <row r="191" spans="1:18" x14ac:dyDescent="0.25">
      <c r="A191" s="3">
        <f t="shared" si="43"/>
        <v>1.6200000000000012</v>
      </c>
      <c r="B191" s="3">
        <f t="shared" si="32"/>
        <v>9.4954696744692395</v>
      </c>
      <c r="C191" s="3">
        <f t="shared" si="33"/>
        <v>0.21574264346842245</v>
      </c>
      <c r="D191" s="3">
        <f t="shared" si="34"/>
        <v>3850.9172846362972</v>
      </c>
      <c r="E191" s="3">
        <f t="shared" si="35"/>
        <v>29.833053141776986</v>
      </c>
      <c r="F191" s="3">
        <f t="shared" si="36"/>
        <v>34.575713471983242</v>
      </c>
      <c r="G191" s="3">
        <f t="shared" si="37"/>
        <v>6.7905492518135935E-2</v>
      </c>
      <c r="H191" s="3">
        <f t="shared" si="38"/>
        <v>1.8394845194332656</v>
      </c>
      <c r="I191" s="3">
        <f t="shared" si="42"/>
        <v>704.58503414501661</v>
      </c>
      <c r="K191" s="3">
        <f t="shared" si="44"/>
        <v>1.6200000000000012</v>
      </c>
      <c r="L191" s="3">
        <f t="shared" si="45"/>
        <v>4.3070777161003893</v>
      </c>
      <c r="M191" s="3">
        <f>L191/'NOx Info (Obsolete)'!$B$1*1000</f>
        <v>97.859216960906764</v>
      </c>
      <c r="N191" s="3">
        <f>M191*'NOx Info (Obsolete)'!$I$2*($D$13+273)/$F$2/1000</f>
        <v>26551.140021433115</v>
      </c>
      <c r="O191" s="3">
        <f t="shared" si="46"/>
        <v>477.8796698618097</v>
      </c>
      <c r="P191" s="3">
        <f t="shared" si="39"/>
        <v>10.541376058531478</v>
      </c>
      <c r="Q191" s="3">
        <f t="shared" si="40"/>
        <v>1.9229057177928284E-3</v>
      </c>
      <c r="R191" s="3">
        <f t="shared" si="41"/>
        <v>0.83437713503155453</v>
      </c>
    </row>
    <row r="192" spans="1:18" x14ac:dyDescent="0.25">
      <c r="A192" s="3">
        <f t="shared" si="43"/>
        <v>1.6300000000000012</v>
      </c>
      <c r="B192" s="3">
        <f t="shared" si="32"/>
        <v>9.4770748292749083</v>
      </c>
      <c r="C192" s="3">
        <f t="shared" si="33"/>
        <v>0.21532470179049915</v>
      </c>
      <c r="D192" s="3">
        <f t="shared" si="34"/>
        <v>3843.4571979069883</v>
      </c>
      <c r="E192" s="3">
        <f t="shared" si="35"/>
        <v>29.775259855817389</v>
      </c>
      <c r="F192" s="3">
        <f t="shared" si="36"/>
        <v>34.575713471983242</v>
      </c>
      <c r="G192" s="3">
        <f t="shared" si="37"/>
        <v>6.7905492518135935E-2</v>
      </c>
      <c r="H192" s="3">
        <f t="shared" si="38"/>
        <v>1.8359210271435347</v>
      </c>
      <c r="I192" s="3">
        <f t="shared" si="42"/>
        <v>708.25687619930363</v>
      </c>
      <c r="K192" s="3">
        <f t="shared" si="44"/>
        <v>1.6300000000000012</v>
      </c>
      <c r="L192" s="3">
        <f t="shared" si="45"/>
        <v>4.2987339447500741</v>
      </c>
      <c r="M192" s="3">
        <f>L192/'NOx Info (Obsolete)'!$B$1*1000</f>
        <v>97.669641804695758</v>
      </c>
      <c r="N192" s="3">
        <f>M192*'NOx Info (Obsolete)'!$I$2*($D$13+273)/$F$2/1000</f>
        <v>26499.704534072182</v>
      </c>
      <c r="O192" s="3">
        <f t="shared" si="46"/>
        <v>476.95391022590019</v>
      </c>
      <c r="P192" s="3">
        <f t="shared" si="39"/>
        <v>10.541376058531478</v>
      </c>
      <c r="Q192" s="3">
        <f t="shared" si="40"/>
        <v>1.9229057177928284E-3</v>
      </c>
      <c r="R192" s="3">
        <f t="shared" si="41"/>
        <v>0.83276076019610401</v>
      </c>
    </row>
    <row r="193" spans="1:18" x14ac:dyDescent="0.25">
      <c r="A193" s="3">
        <f t="shared" si="43"/>
        <v>1.6400000000000012</v>
      </c>
      <c r="B193" s="3">
        <f t="shared" si="32"/>
        <v>9.4587156190034722</v>
      </c>
      <c r="C193" s="3">
        <f t="shared" si="33"/>
        <v>0.21490756975893657</v>
      </c>
      <c r="D193" s="3">
        <f t="shared" si="34"/>
        <v>3836.0115630315868</v>
      </c>
      <c r="E193" s="3">
        <f t="shared" si="35"/>
        <v>29.717578528358523</v>
      </c>
      <c r="F193" s="3">
        <f t="shared" si="36"/>
        <v>34.575713471983242</v>
      </c>
      <c r="G193" s="3">
        <f t="shared" si="37"/>
        <v>6.7905492518135935E-2</v>
      </c>
      <c r="H193" s="3">
        <f t="shared" si="38"/>
        <v>1.8323644381341326</v>
      </c>
      <c r="I193" s="3">
        <f t="shared" si="42"/>
        <v>711.92160507557185</v>
      </c>
      <c r="K193" s="3">
        <f t="shared" si="44"/>
        <v>1.6400000000000012</v>
      </c>
      <c r="L193" s="3">
        <f t="shared" si="45"/>
        <v>4.2904063371481129</v>
      </c>
      <c r="M193" s="3">
        <f>L193/'NOx Info (Obsolete)'!$B$1*1000</f>
        <v>97.480433897896376</v>
      </c>
      <c r="N193" s="3">
        <f>M193*'NOx Info (Obsolete)'!$I$2*($D$13+273)/$F$2/1000</f>
        <v>26448.368688736329</v>
      </c>
      <c r="O193" s="3">
        <f t="shared" si="46"/>
        <v>476.0299439931369</v>
      </c>
      <c r="P193" s="3">
        <f t="shared" si="39"/>
        <v>10.541376058531478</v>
      </c>
      <c r="Q193" s="3">
        <f t="shared" si="40"/>
        <v>1.9229057177928284E-3</v>
      </c>
      <c r="R193" s="3">
        <f t="shared" si="41"/>
        <v>0.83114751663966258</v>
      </c>
    </row>
    <row r="194" spans="1:18" x14ac:dyDescent="0.25">
      <c r="A194" s="3">
        <f t="shared" si="43"/>
        <v>1.6500000000000012</v>
      </c>
      <c r="B194" s="3">
        <f t="shared" si="32"/>
        <v>9.4403919746221305</v>
      </c>
      <c r="C194" s="3">
        <f t="shared" si="33"/>
        <v>0.21449124580526899</v>
      </c>
      <c r="D194" s="3">
        <f t="shared" si="34"/>
        <v>3828.5803520136255</v>
      </c>
      <c r="E194" s="3">
        <f t="shared" si="35"/>
        <v>29.660008942511769</v>
      </c>
      <c r="F194" s="3">
        <f t="shared" si="36"/>
        <v>34.575713471983242</v>
      </c>
      <c r="G194" s="3">
        <f t="shared" si="37"/>
        <v>6.7905492518135935E-2</v>
      </c>
      <c r="H194" s="3">
        <f t="shared" si="38"/>
        <v>1.8288147390318645</v>
      </c>
      <c r="I194" s="3">
        <f t="shared" si="42"/>
        <v>715.57923455363562</v>
      </c>
      <c r="K194" s="3">
        <f t="shared" si="44"/>
        <v>1.6500000000000012</v>
      </c>
      <c r="L194" s="3">
        <f t="shared" si="45"/>
        <v>4.2820948619817161</v>
      </c>
      <c r="M194" s="3">
        <f>L194/'NOx Info (Obsolete)'!$B$1*1000</f>
        <v>97.291592529064516</v>
      </c>
      <c r="N194" s="3">
        <f>M194*'NOx Info (Obsolete)'!$I$2*($D$13+273)/$F$2/1000</f>
        <v>26397.132292396713</v>
      </c>
      <c r="O194" s="3">
        <f t="shared" si="46"/>
        <v>475.10776768929753</v>
      </c>
      <c r="P194" s="3">
        <f t="shared" si="39"/>
        <v>10.541376058531478</v>
      </c>
      <c r="Q194" s="3">
        <f t="shared" si="40"/>
        <v>1.9229057177928284E-3</v>
      </c>
      <c r="R194" s="3">
        <f t="shared" si="41"/>
        <v>0.82953739829624362</v>
      </c>
    </row>
    <row r="195" spans="1:18" x14ac:dyDescent="0.25">
      <c r="A195" s="3">
        <f t="shared" si="43"/>
        <v>1.6600000000000013</v>
      </c>
      <c r="B195" s="3">
        <f t="shared" si="32"/>
        <v>9.4221038272318118</v>
      </c>
      <c r="C195" s="3">
        <f t="shared" si="33"/>
        <v>0.21407572836406899</v>
      </c>
      <c r="D195" s="3">
        <f t="shared" si="34"/>
        <v>3821.1635369108708</v>
      </c>
      <c r="E195" s="3">
        <f t="shared" si="35"/>
        <v>29.602550881808678</v>
      </c>
      <c r="F195" s="3">
        <f t="shared" si="36"/>
        <v>34.575713471983242</v>
      </c>
      <c r="G195" s="3">
        <f t="shared" si="37"/>
        <v>6.7905492518135935E-2</v>
      </c>
      <c r="H195" s="3">
        <f t="shared" si="38"/>
        <v>1.8252719164894415</v>
      </c>
      <c r="I195" s="3">
        <f t="shared" si="42"/>
        <v>719.2297783866145</v>
      </c>
      <c r="K195" s="3">
        <f t="shared" si="44"/>
        <v>1.6600000000000013</v>
      </c>
      <c r="L195" s="3">
        <f t="shared" si="45"/>
        <v>4.2737994879987538</v>
      </c>
      <c r="M195" s="3">
        <f>L195/'NOx Info (Obsolete)'!$B$1*1000</f>
        <v>97.103116988134275</v>
      </c>
      <c r="N195" s="3">
        <f>M195*'NOx Info (Obsolete)'!$I$2*($D$13+273)/$F$2/1000</f>
        <v>26345.995152398413</v>
      </c>
      <c r="O195" s="3">
        <f t="shared" si="46"/>
        <v>474.18737784689012</v>
      </c>
      <c r="P195" s="3">
        <f t="shared" si="39"/>
        <v>10.541376058531478</v>
      </c>
      <c r="Q195" s="3">
        <f t="shared" si="40"/>
        <v>1.9229057177928284E-3</v>
      </c>
      <c r="R195" s="3">
        <f t="shared" si="41"/>
        <v>0.82793039911161181</v>
      </c>
    </row>
    <row r="196" spans="1:18" x14ac:dyDescent="0.25">
      <c r="A196" s="3">
        <f t="shared" si="43"/>
        <v>1.6700000000000013</v>
      </c>
      <c r="B196" s="3">
        <f t="shared" si="32"/>
        <v>9.4038511080669185</v>
      </c>
      <c r="C196" s="3">
        <f t="shared" si="33"/>
        <v>0.21366101587294187</v>
      </c>
      <c r="D196" s="3">
        <f t="shared" si="34"/>
        <v>3813.7610898352195</v>
      </c>
      <c r="E196" s="3">
        <f t="shared" si="35"/>
        <v>29.545204130200137</v>
      </c>
      <c r="F196" s="3">
        <f t="shared" si="36"/>
        <v>34.575713471983242</v>
      </c>
      <c r="G196" s="3">
        <f t="shared" si="37"/>
        <v>6.7905492518135935E-2</v>
      </c>
      <c r="H196" s="3">
        <f t="shared" si="38"/>
        <v>1.8217359571854312</v>
      </c>
      <c r="I196" s="3">
        <f t="shared" si="42"/>
        <v>722.87325030098532</v>
      </c>
      <c r="K196" s="3">
        <f t="shared" si="44"/>
        <v>1.6700000000000013</v>
      </c>
      <c r="L196" s="3">
        <f t="shared" si="45"/>
        <v>4.265520184007638</v>
      </c>
      <c r="M196" s="3">
        <f>L196/'NOx Info (Obsolete)'!$B$1*1000</f>
        <v>96.915006566415329</v>
      </c>
      <c r="N196" s="3">
        <f>M196*'NOx Info (Obsolete)'!$I$2*($D$13+273)/$F$2/1000</f>
        <v>26294.957076459727</v>
      </c>
      <c r="O196" s="3">
        <f t="shared" si="46"/>
        <v>473.2687710051398</v>
      </c>
      <c r="P196" s="3">
        <f t="shared" si="39"/>
        <v>10.541376058531478</v>
      </c>
      <c r="Q196" s="3">
        <f t="shared" si="40"/>
        <v>1.9229057177928284E-3</v>
      </c>
      <c r="R196" s="3">
        <f t="shared" si="41"/>
        <v>0.82632651304325977</v>
      </c>
    </row>
    <row r="197" spans="1:18" x14ac:dyDescent="0.25">
      <c r="A197" s="3">
        <f t="shared" si="43"/>
        <v>1.6800000000000013</v>
      </c>
      <c r="B197" s="3">
        <f t="shared" si="32"/>
        <v>9.3856337484950636</v>
      </c>
      <c r="C197" s="3">
        <f t="shared" si="33"/>
        <v>0.2132471067725196</v>
      </c>
      <c r="D197" s="3">
        <f t="shared" si="34"/>
        <v>3806.3729829525964</v>
      </c>
      <c r="E197" s="3">
        <f t="shared" si="35"/>
        <v>29.487968472055577</v>
      </c>
      <c r="F197" s="3">
        <f t="shared" si="36"/>
        <v>34.575713471983242</v>
      </c>
      <c r="G197" s="3">
        <f t="shared" si="37"/>
        <v>6.7905492518135935E-2</v>
      </c>
      <c r="H197" s="3">
        <f t="shared" si="38"/>
        <v>1.8182068478242086</v>
      </c>
      <c r="I197" s="3">
        <f t="shared" si="42"/>
        <v>726.50966399663378</v>
      </c>
      <c r="K197" s="3">
        <f t="shared" si="44"/>
        <v>1.6800000000000013</v>
      </c>
      <c r="L197" s="3">
        <f t="shared" si="45"/>
        <v>4.2572569188772054</v>
      </c>
      <c r="M197" s="3">
        <f>L197/'NOx Info (Obsolete)'!$B$1*1000</f>
        <v>96.727260556590224</v>
      </c>
      <c r="N197" s="3">
        <f>M197*'NOx Info (Obsolete)'!$I$2*($D$13+273)/$F$2/1000</f>
        <v>26244.017872671462</v>
      </c>
      <c r="O197" s="3">
        <f t="shared" si="46"/>
        <v>472.35194370997624</v>
      </c>
      <c r="P197" s="3">
        <f t="shared" si="39"/>
        <v>10.541376058531478</v>
      </c>
      <c r="Q197" s="3">
        <f t="shared" si="40"/>
        <v>1.9229057177928284E-3</v>
      </c>
      <c r="R197" s="3">
        <f t="shared" si="41"/>
        <v>0.8247257340603863</v>
      </c>
    </row>
    <row r="198" spans="1:18" x14ac:dyDescent="0.25">
      <c r="A198" s="3">
        <f t="shared" si="43"/>
        <v>1.6900000000000013</v>
      </c>
      <c r="B198" s="3">
        <f t="shared" si="32"/>
        <v>9.3674516800168224</v>
      </c>
      <c r="C198" s="3">
        <f t="shared" si="33"/>
        <v>0.21283399950645493</v>
      </c>
      <c r="D198" s="3">
        <f t="shared" si="34"/>
        <v>3798.9991884828441</v>
      </c>
      <c r="E198" s="3">
        <f t="shared" si="35"/>
        <v>29.430843692162142</v>
      </c>
      <c r="F198" s="3">
        <f t="shared" si="36"/>
        <v>34.575713471983242</v>
      </c>
      <c r="G198" s="3">
        <f t="shared" si="37"/>
        <v>6.7905492518135935E-2</v>
      </c>
      <c r="H198" s="3">
        <f t="shared" si="38"/>
        <v>1.8146845751359046</v>
      </c>
      <c r="I198" s="3">
        <f t="shared" si="42"/>
        <v>730.1390331469056</v>
      </c>
      <c r="K198" s="3">
        <f t="shared" si="44"/>
        <v>1.6900000000000013</v>
      </c>
      <c r="L198" s="3">
        <f t="shared" si="45"/>
        <v>4.2490096615366015</v>
      </c>
      <c r="M198" s="3">
        <f>L198/'NOx Info (Obsolete)'!$B$1*1000</f>
        <v>96.539878252711731</v>
      </c>
      <c r="N198" s="3">
        <f>M198*'NOx Info (Obsolete)'!$I$2*($D$13+273)/$F$2/1000</f>
        <v>26193.177349496174</v>
      </c>
      <c r="O198" s="3">
        <f t="shared" si="46"/>
        <v>471.4368925140202</v>
      </c>
      <c r="P198" s="3">
        <f t="shared" si="39"/>
        <v>10.541376058531478</v>
      </c>
      <c r="Q198" s="3">
        <f t="shared" si="40"/>
        <v>1.9229057177928284E-3</v>
      </c>
      <c r="R198" s="3">
        <f t="shared" si="41"/>
        <v>0.82312805614387274</v>
      </c>
    </row>
    <row r="199" spans="1:18" x14ac:dyDescent="0.25">
      <c r="A199" s="3">
        <f t="shared" si="43"/>
        <v>1.7000000000000013</v>
      </c>
      <c r="B199" s="3">
        <f t="shared" si="32"/>
        <v>9.3493048342654639</v>
      </c>
      <c r="C199" s="3">
        <f t="shared" si="33"/>
        <v>0.21242169252141574</v>
      </c>
      <c r="D199" s="3">
        <f t="shared" si="34"/>
        <v>3791.6396786996238</v>
      </c>
      <c r="E199" s="3">
        <f t="shared" si="35"/>
        <v>29.37382957572391</v>
      </c>
      <c r="F199" s="3">
        <f t="shared" si="36"/>
        <v>34.575713471983242</v>
      </c>
      <c r="G199" s="3">
        <f t="shared" si="37"/>
        <v>6.7905492518135935E-2</v>
      </c>
      <c r="H199" s="3">
        <f t="shared" si="38"/>
        <v>1.8111691258763574</v>
      </c>
      <c r="I199" s="3">
        <f t="shared" si="42"/>
        <v>733.7613713986583</v>
      </c>
      <c r="K199" s="3">
        <f t="shared" si="44"/>
        <v>1.7000000000000013</v>
      </c>
      <c r="L199" s="3">
        <f t="shared" si="45"/>
        <v>4.2407783809751631</v>
      </c>
      <c r="M199" s="3">
        <f>L199/'NOx Info (Obsolete)'!$B$1*1000</f>
        <v>96.352858950200243</v>
      </c>
      <c r="N199" s="3">
        <f>M199*'NOx Info (Obsolete)'!$I$2*($D$13+273)/$F$2/1000</f>
        <v>26142.435315767489</v>
      </c>
      <c r="O199" s="3">
        <f t="shared" si="46"/>
        <v>470.52361397657103</v>
      </c>
      <c r="P199" s="3">
        <f t="shared" si="39"/>
        <v>10.541376058531478</v>
      </c>
      <c r="Q199" s="3">
        <f t="shared" si="40"/>
        <v>1.9229057177928284E-3</v>
      </c>
      <c r="R199" s="3">
        <f t="shared" si="41"/>
        <v>0.82153347328626136</v>
      </c>
    </row>
    <row r="200" spans="1:18" x14ac:dyDescent="0.25">
      <c r="A200" s="3">
        <f t="shared" si="43"/>
        <v>1.7100000000000013</v>
      </c>
      <c r="B200" s="3">
        <f t="shared" si="32"/>
        <v>9.3311931430067006</v>
      </c>
      <c r="C200" s="3">
        <f t="shared" si="33"/>
        <v>0.21201018426707888</v>
      </c>
      <c r="D200" s="3">
        <f t="shared" si="34"/>
        <v>3784.2944259303054</v>
      </c>
      <c r="E200" s="3">
        <f t="shared" si="35"/>
        <v>29.316925908361046</v>
      </c>
      <c r="F200" s="3">
        <f t="shared" si="36"/>
        <v>34.575713471983242</v>
      </c>
      <c r="G200" s="3">
        <f t="shared" si="37"/>
        <v>6.7905492518135935E-2</v>
      </c>
      <c r="H200" s="3">
        <f t="shared" si="38"/>
        <v>1.8076604868270612</v>
      </c>
      <c r="I200" s="3">
        <f t="shared" si="42"/>
        <v>737.37669237231239</v>
      </c>
      <c r="K200" s="3">
        <f t="shared" si="44"/>
        <v>1.7100000000000013</v>
      </c>
      <c r="L200" s="3">
        <f t="shared" si="45"/>
        <v>4.2325630462423005</v>
      </c>
      <c r="M200" s="3">
        <f>L200/'NOx Info (Obsolete)'!$B$1*1000</f>
        <v>96.166201945841024</v>
      </c>
      <c r="N200" s="3">
        <f>M200*'NOx Info (Obsolete)'!$I$2*($D$13+273)/$F$2/1000</f>
        <v>26091.79158068934</v>
      </c>
      <c r="O200" s="3">
        <f t="shared" si="46"/>
        <v>469.61210466359324</v>
      </c>
      <c r="P200" s="3">
        <f t="shared" si="39"/>
        <v>10.541376058531478</v>
      </c>
      <c r="Q200" s="3">
        <f t="shared" si="40"/>
        <v>1.9229057177928284E-3</v>
      </c>
      <c r="R200" s="3">
        <f t="shared" si="41"/>
        <v>0.81994197949173164</v>
      </c>
    </row>
    <row r="201" spans="1:18" x14ac:dyDescent="0.25">
      <c r="A201" s="3">
        <f t="shared" si="43"/>
        <v>1.7200000000000013</v>
      </c>
      <c r="B201" s="3">
        <f t="shared" si="32"/>
        <v>9.3131165381384289</v>
      </c>
      <c r="C201" s="3">
        <f t="shared" si="33"/>
        <v>0.21159947319612463</v>
      </c>
      <c r="D201" s="3">
        <f t="shared" si="34"/>
        <v>3776.9634025558712</v>
      </c>
      <c r="E201" s="3">
        <f t="shared" si="35"/>
        <v>29.260132476109035</v>
      </c>
      <c r="F201" s="3">
        <f t="shared" si="36"/>
        <v>34.575713471983242</v>
      </c>
      <c r="G201" s="3">
        <f t="shared" si="37"/>
        <v>6.7905492518135935E-2</v>
      </c>
      <c r="H201" s="3">
        <f t="shared" si="38"/>
        <v>1.8041586447951183</v>
      </c>
      <c r="I201" s="3">
        <f t="shared" si="42"/>
        <v>740.98500966190261</v>
      </c>
      <c r="K201" s="3">
        <f t="shared" si="44"/>
        <v>1.7200000000000013</v>
      </c>
      <c r="L201" s="3">
        <f t="shared" si="45"/>
        <v>4.2243636264473832</v>
      </c>
      <c r="M201" s="3">
        <f>L201/'NOx Info (Obsolete)'!$B$1*1000</f>
        <v>95.979906537781645</v>
      </c>
      <c r="N201" s="3">
        <f>M201*'NOx Info (Obsolete)'!$I$2*($D$13+273)/$F$2/1000</f>
        <v>26041.2459538353</v>
      </c>
      <c r="O201" s="3">
        <f t="shared" si="46"/>
        <v>468.70236114770398</v>
      </c>
      <c r="P201" s="3">
        <f t="shared" si="39"/>
        <v>10.541376058531478</v>
      </c>
      <c r="Q201" s="3">
        <f t="shared" si="40"/>
        <v>1.9229057177928284E-3</v>
      </c>
      <c r="R201" s="3">
        <f t="shared" si="41"/>
        <v>0.81835356877607868</v>
      </c>
    </row>
    <row r="202" spans="1:18" x14ac:dyDescent="0.25">
      <c r="A202" s="3">
        <f t="shared" si="43"/>
        <v>1.7300000000000013</v>
      </c>
      <c r="B202" s="3">
        <f t="shared" si="32"/>
        <v>9.2950749516904789</v>
      </c>
      <c r="C202" s="3">
        <f t="shared" si="33"/>
        <v>0.21118955776423073</v>
      </c>
      <c r="D202" s="3">
        <f t="shared" si="34"/>
        <v>3769.6465810108048</v>
      </c>
      <c r="E202" s="3">
        <f t="shared" si="35"/>
        <v>29.203449065417843</v>
      </c>
      <c r="F202" s="3">
        <f t="shared" si="36"/>
        <v>34.575713471983242</v>
      </c>
      <c r="G202" s="3">
        <f t="shared" si="37"/>
        <v>6.7905492518135935E-2</v>
      </c>
      <c r="H202" s="3">
        <f t="shared" si="38"/>
        <v>1.8006635866131881</v>
      </c>
      <c r="I202" s="3">
        <f t="shared" si="42"/>
        <v>744.58633683512903</v>
      </c>
      <c r="K202" s="3">
        <f t="shared" si="44"/>
        <v>1.7300000000000013</v>
      </c>
      <c r="L202" s="3">
        <f t="shared" si="45"/>
        <v>4.2161800907596225</v>
      </c>
      <c r="M202" s="3">
        <f>L202/'NOx Info (Obsolete)'!$B$1*1000</f>
        <v>95.793972025529328</v>
      </c>
      <c r="N202" s="3">
        <f>M202*'NOx Info (Obsolete)'!$I$2*($D$13+273)/$F$2/1000</f>
        <v>25990.798245147824</v>
      </c>
      <c r="O202" s="3">
        <f t="shared" si="46"/>
        <v>467.79438000815998</v>
      </c>
      <c r="P202" s="3">
        <f t="shared" si="39"/>
        <v>10.541376058531476</v>
      </c>
      <c r="Q202" s="3">
        <f t="shared" si="40"/>
        <v>1.9229057177928281E-3</v>
      </c>
      <c r="R202" s="3">
        <f t="shared" si="41"/>
        <v>0.81676823516669006</v>
      </c>
    </row>
    <row r="203" spans="1:18" x14ac:dyDescent="0.25">
      <c r="A203" s="3">
        <f t="shared" si="43"/>
        <v>1.7400000000000013</v>
      </c>
      <c r="B203" s="3">
        <f t="shared" si="32"/>
        <v>9.2770683158243461</v>
      </c>
      <c r="C203" s="3">
        <f t="shared" si="33"/>
        <v>0.21078043643006678</v>
      </c>
      <c r="D203" s="3">
        <f t="shared" si="34"/>
        <v>3762.3439337829936</v>
      </c>
      <c r="E203" s="3">
        <f t="shared" si="35"/>
        <v>29.14687546315114</v>
      </c>
      <c r="F203" s="3">
        <f t="shared" si="36"/>
        <v>34.575713471983242</v>
      </c>
      <c r="G203" s="3">
        <f t="shared" si="37"/>
        <v>6.7905492518135935E-2</v>
      </c>
      <c r="H203" s="3">
        <f t="shared" si="38"/>
        <v>1.7971752991394383</v>
      </c>
      <c r="I203" s="3">
        <f t="shared" si="42"/>
        <v>748.18068743340791</v>
      </c>
      <c r="K203" s="3">
        <f t="shared" si="44"/>
        <v>1.7400000000000013</v>
      </c>
      <c r="L203" s="3">
        <f t="shared" si="45"/>
        <v>4.2080124084079555</v>
      </c>
      <c r="M203" s="3">
        <f>L203/'NOx Info (Obsolete)'!$B$1*1000</f>
        <v>95.608397709948335</v>
      </c>
      <c r="N203" s="3">
        <f>M203*'NOx Info (Obsolete)'!$I$2*($D$13+273)/$F$2/1000</f>
        <v>25940.448264937575</v>
      </c>
      <c r="O203" s="3">
        <f t="shared" si="46"/>
        <v>466.88815783084465</v>
      </c>
      <c r="P203" s="3">
        <f t="shared" si="39"/>
        <v>10.541376058531478</v>
      </c>
      <c r="Q203" s="3">
        <f t="shared" si="40"/>
        <v>1.9229057177928284E-3</v>
      </c>
      <c r="R203" s="3">
        <f t="shared" si="41"/>
        <v>0.81518597270252402</v>
      </c>
    </row>
    <row r="204" spans="1:18" x14ac:dyDescent="0.25">
      <c r="A204" s="3">
        <f t="shared" si="43"/>
        <v>1.7500000000000013</v>
      </c>
      <c r="B204" s="3">
        <f t="shared" si="32"/>
        <v>9.2590965628329513</v>
      </c>
      <c r="C204" s="3">
        <f t="shared" si="33"/>
        <v>0.21037210765528802</v>
      </c>
      <c r="D204" s="3">
        <f t="shared" si="34"/>
        <v>3755.0554334136173</v>
      </c>
      <c r="E204" s="3">
        <f t="shared" si="35"/>
        <v>29.090411456585493</v>
      </c>
      <c r="F204" s="3">
        <f t="shared" si="36"/>
        <v>34.575713471983249</v>
      </c>
      <c r="G204" s="3">
        <f t="shared" si="37"/>
        <v>6.7905492518135963E-2</v>
      </c>
      <c r="H204" s="3">
        <f t="shared" si="38"/>
        <v>1.7936937692574957</v>
      </c>
      <c r="I204" s="3">
        <f t="shared" si="42"/>
        <v>751.76807497192294</v>
      </c>
      <c r="K204" s="3">
        <f t="shared" si="44"/>
        <v>1.7500000000000013</v>
      </c>
      <c r="L204" s="3">
        <f t="shared" si="45"/>
        <v>4.1998605486809302</v>
      </c>
      <c r="M204" s="3">
        <f>L204/'NOx Info (Obsolete)'!$B$1*1000</f>
        <v>95.423182893257234</v>
      </c>
      <c r="N204" s="3">
        <f>M204*'NOx Info (Obsolete)'!$I$2*($D$13+273)/$F$2/1000</f>
        <v>25890.195823882648</v>
      </c>
      <c r="O204" s="3">
        <f t="shared" si="46"/>
        <v>465.98369120825544</v>
      </c>
      <c r="P204" s="3">
        <f t="shared" si="39"/>
        <v>10.54137605853148</v>
      </c>
      <c r="Q204" s="3">
        <f t="shared" si="40"/>
        <v>1.9229057177928288E-3</v>
      </c>
      <c r="R204" s="3">
        <f t="shared" si="41"/>
        <v>0.81360677543408655</v>
      </c>
    </row>
    <row r="205" spans="1:18" x14ac:dyDescent="0.25">
      <c r="A205" s="3">
        <f t="shared" si="43"/>
        <v>1.7600000000000013</v>
      </c>
      <c r="B205" s="3">
        <f t="shared" si="32"/>
        <v>9.2411596251403765</v>
      </c>
      <c r="C205" s="3">
        <f t="shared" si="33"/>
        <v>0.20996456990452991</v>
      </c>
      <c r="D205" s="3">
        <f t="shared" si="34"/>
        <v>3747.7810524970514</v>
      </c>
      <c r="E205" s="3">
        <f t="shared" si="35"/>
        <v>29.034056833409544</v>
      </c>
      <c r="F205" s="3">
        <f t="shared" si="36"/>
        <v>34.575713471983242</v>
      </c>
      <c r="G205" s="3">
        <f t="shared" si="37"/>
        <v>6.7905492518135935E-2</v>
      </c>
      <c r="H205" s="3">
        <f t="shared" si="38"/>
        <v>1.7902189838763944</v>
      </c>
      <c r="I205" s="3">
        <f t="shared" si="42"/>
        <v>755.34851293967574</v>
      </c>
      <c r="K205" s="3">
        <f t="shared" si="44"/>
        <v>1.7600000000000013</v>
      </c>
      <c r="L205" s="3">
        <f t="shared" si="45"/>
        <v>4.191724480926589</v>
      </c>
      <c r="M205" s="3">
        <f>L205/'NOx Info (Obsolete)'!$B$1*1000</f>
        <v>95.238326879026403</v>
      </c>
      <c r="N205" s="3">
        <f>M205*'NOx Info (Obsolete)'!$I$2*($D$13+273)/$F$2/1000</f>
        <v>25840.040733027919</v>
      </c>
      <c r="O205" s="3">
        <f t="shared" si="46"/>
        <v>465.08097673949072</v>
      </c>
      <c r="P205" s="3">
        <f t="shared" si="39"/>
        <v>10.541376058531478</v>
      </c>
      <c r="Q205" s="3">
        <f t="shared" si="40"/>
        <v>1.9229057177928284E-3</v>
      </c>
      <c r="R205" s="3">
        <f t="shared" si="41"/>
        <v>0.81203063742340842</v>
      </c>
    </row>
    <row r="206" spans="1:18" x14ac:dyDescent="0.25">
      <c r="A206" s="3">
        <f t="shared" si="43"/>
        <v>1.7700000000000014</v>
      </c>
      <c r="B206" s="3">
        <f t="shared" si="32"/>
        <v>9.2232574353016119</v>
      </c>
      <c r="C206" s="3">
        <f t="shared" si="33"/>
        <v>0.2095578216454024</v>
      </c>
      <c r="D206" s="3">
        <f t="shared" si="34"/>
        <v>3740.5207636807645</v>
      </c>
      <c r="E206" s="3">
        <f t="shared" si="35"/>
        <v>28.977811381723249</v>
      </c>
      <c r="F206" s="3">
        <f t="shared" si="36"/>
        <v>34.575713471983242</v>
      </c>
      <c r="G206" s="3">
        <f t="shared" si="37"/>
        <v>6.7905492518135935E-2</v>
      </c>
      <c r="H206" s="3">
        <f t="shared" si="38"/>
        <v>1.786750929930532</v>
      </c>
      <c r="I206" s="3">
        <f t="shared" si="42"/>
        <v>758.92201479953678</v>
      </c>
      <c r="K206" s="3">
        <f t="shared" si="44"/>
        <v>1.7700000000000014</v>
      </c>
      <c r="L206" s="3">
        <f t="shared" si="45"/>
        <v>4.1836041745523547</v>
      </c>
      <c r="M206" s="3">
        <f>L206/'NOx Info (Obsolete)'!$B$1*1000</f>
        <v>95.053828972175381</v>
      </c>
      <c r="N206" s="3">
        <f>M206*'NOx Info (Obsolete)'!$I$2*($D$13+273)/$F$2/1000</f>
        <v>25789.982803784318</v>
      </c>
      <c r="O206" s="3">
        <f t="shared" si="46"/>
        <v>464.18001103023732</v>
      </c>
      <c r="P206" s="3">
        <f t="shared" si="39"/>
        <v>10.541376058531478</v>
      </c>
      <c r="Q206" s="3">
        <f t="shared" si="40"/>
        <v>1.9229057177928284E-3</v>
      </c>
      <c r="R206" s="3">
        <f t="shared" si="41"/>
        <v>0.81045755274402487</v>
      </c>
    </row>
    <row r="207" spans="1:18" x14ac:dyDescent="0.25">
      <c r="A207" s="3">
        <f t="shared" si="43"/>
        <v>1.7800000000000014</v>
      </c>
      <c r="B207" s="3">
        <f t="shared" si="32"/>
        <v>9.2053899260023062</v>
      </c>
      <c r="C207" s="3">
        <f t="shared" si="33"/>
        <v>0.20915186134848382</v>
      </c>
      <c r="D207" s="3">
        <f t="shared" si="34"/>
        <v>3733.2745396652113</v>
      </c>
      <c r="E207" s="3">
        <f t="shared" si="35"/>
        <v>28.921674890037053</v>
      </c>
      <c r="F207" s="3">
        <f t="shared" si="36"/>
        <v>34.575713471983242</v>
      </c>
      <c r="G207" s="3">
        <f t="shared" si="37"/>
        <v>6.7905492518135935E-2</v>
      </c>
      <c r="H207" s="3">
        <f t="shared" si="38"/>
        <v>1.7832895943796139</v>
      </c>
      <c r="I207" s="3">
        <f t="shared" si="42"/>
        <v>762.48859398829597</v>
      </c>
      <c r="K207" s="3">
        <f t="shared" si="44"/>
        <v>1.7800000000000014</v>
      </c>
      <c r="L207" s="3">
        <f t="shared" si="45"/>
        <v>4.1754995990249144</v>
      </c>
      <c r="M207" s="3">
        <f>L207/'NOx Info (Obsolete)'!$B$1*1000</f>
        <v>94.869688478970176</v>
      </c>
      <c r="N207" s="3">
        <f>M207*'NOx Info (Obsolete)'!$I$2*($D$13+273)/$F$2/1000</f>
        <v>25740.02184792811</v>
      </c>
      <c r="O207" s="3">
        <f t="shared" si="46"/>
        <v>463.28079069275759</v>
      </c>
      <c r="P207" s="3">
        <f t="shared" si="39"/>
        <v>10.541376058531478</v>
      </c>
      <c r="Q207" s="3">
        <f t="shared" si="40"/>
        <v>1.9229057177928284E-3</v>
      </c>
      <c r="R207" s="3">
        <f t="shared" si="41"/>
        <v>0.80888751548095095</v>
      </c>
    </row>
    <row r="208" spans="1:18" x14ac:dyDescent="0.25">
      <c r="A208" s="3">
        <f t="shared" si="43"/>
        <v>1.7900000000000014</v>
      </c>
      <c r="B208" s="3">
        <f t="shared" si="32"/>
        <v>9.1875570300585085</v>
      </c>
      <c r="C208" s="3">
        <f t="shared" si="33"/>
        <v>0.20874668748731545</v>
      </c>
      <c r="D208" s="3">
        <f t="shared" si="34"/>
        <v>3726.0423532037316</v>
      </c>
      <c r="E208" s="3">
        <f t="shared" si="35"/>
        <v>28.865647147271098</v>
      </c>
      <c r="F208" s="3">
        <f t="shared" si="36"/>
        <v>34.575713471983242</v>
      </c>
      <c r="G208" s="3">
        <f t="shared" si="37"/>
        <v>6.7905492518135935E-2</v>
      </c>
      <c r="H208" s="3">
        <f t="shared" si="38"/>
        <v>1.77983496420861</v>
      </c>
      <c r="I208" s="3">
        <f t="shared" si="42"/>
        <v>766.04826391671315</v>
      </c>
      <c r="K208" s="3">
        <f t="shared" si="44"/>
        <v>1.7900000000000014</v>
      </c>
      <c r="L208" s="3">
        <f t="shared" si="45"/>
        <v>4.1674107238701046</v>
      </c>
      <c r="M208" s="3">
        <f>L208/'NOx Info (Obsolete)'!$B$1*1000</f>
        <v>94.685904707020768</v>
      </c>
      <c r="N208" s="3">
        <f>M208*'NOx Info (Obsolete)'!$I$2*($D$13+273)/$F$2/1000</f>
        <v>25690.157677600186</v>
      </c>
      <c r="O208" s="3">
        <f t="shared" si="46"/>
        <v>462.38331234587656</v>
      </c>
      <c r="P208" s="3">
        <f t="shared" si="39"/>
        <v>10.541376058531478</v>
      </c>
      <c r="Q208" s="3">
        <f t="shared" si="40"/>
        <v>1.9229057177928284E-3</v>
      </c>
      <c r="R208" s="3">
        <f t="shared" si="41"/>
        <v>0.8073205197306611</v>
      </c>
    </row>
    <row r="209" spans="1:18" x14ac:dyDescent="0.25">
      <c r="A209" s="3">
        <f t="shared" si="43"/>
        <v>1.8000000000000014</v>
      </c>
      <c r="B209" s="3">
        <f t="shared" si="32"/>
        <v>9.1697586804164235</v>
      </c>
      <c r="C209" s="3">
        <f t="shared" si="33"/>
        <v>0.20834229853839561</v>
      </c>
      <c r="D209" s="3">
        <f t="shared" si="34"/>
        <v>3718.8241771024491</v>
      </c>
      <c r="E209" s="3">
        <f t="shared" si="35"/>
        <v>28.809727942754449</v>
      </c>
      <c r="F209" s="3">
        <f t="shared" si="36"/>
        <v>34.575713471983242</v>
      </c>
      <c r="G209" s="3">
        <f t="shared" si="37"/>
        <v>6.7905492518135935E-2</v>
      </c>
      <c r="H209" s="3">
        <f t="shared" si="38"/>
        <v>1.7763870264277006</v>
      </c>
      <c r="I209" s="3">
        <f t="shared" si="42"/>
        <v>769.60103796956855</v>
      </c>
      <c r="K209" s="3">
        <f t="shared" si="44"/>
        <v>1.8000000000000014</v>
      </c>
      <c r="L209" s="3">
        <f t="shared" si="45"/>
        <v>4.1593375186727979</v>
      </c>
      <c r="M209" s="3">
        <f>L209/'NOx Info (Obsolete)'!$B$1*1000</f>
        <v>94.502476965278404</v>
      </c>
      <c r="N209" s="3">
        <f>M209*'NOx Info (Obsolete)'!$I$2*($D$13+273)/$F$2/1000</f>
        <v>25640.390105305363</v>
      </c>
      <c r="O209" s="3">
        <f t="shared" si="46"/>
        <v>461.48757261496951</v>
      </c>
      <c r="P209" s="3">
        <f t="shared" si="39"/>
        <v>10.541376058531478</v>
      </c>
      <c r="Q209" s="3">
        <f t="shared" si="40"/>
        <v>1.9229057177928284E-3</v>
      </c>
      <c r="R209" s="3">
        <f t="shared" si="41"/>
        <v>0.8057565596010654</v>
      </c>
    </row>
    <row r="210" spans="1:18" x14ac:dyDescent="0.25">
      <c r="A210" s="3">
        <f t="shared" si="43"/>
        <v>1.8100000000000014</v>
      </c>
      <c r="B210" s="3">
        <f t="shared" si="32"/>
        <v>9.1519948101521447</v>
      </c>
      <c r="C210" s="3">
        <f t="shared" si="33"/>
        <v>0.20793869298117396</v>
      </c>
      <c r="D210" s="3">
        <f t="shared" si="34"/>
        <v>3711.6199842201659</v>
      </c>
      <c r="E210" s="3">
        <f t="shared" si="35"/>
        <v>28.753917066224275</v>
      </c>
      <c r="F210" s="3">
        <f t="shared" si="36"/>
        <v>34.575713471983242</v>
      </c>
      <c r="G210" s="3">
        <f t="shared" si="37"/>
        <v>6.7905492518135935E-2</v>
      </c>
      <c r="H210" s="3">
        <f t="shared" si="38"/>
        <v>1.7729457680722327</v>
      </c>
      <c r="I210" s="3">
        <f t="shared" si="42"/>
        <v>773.14692950571305</v>
      </c>
      <c r="K210" s="3">
        <f t="shared" si="44"/>
        <v>1.8100000000000014</v>
      </c>
      <c r="L210" s="3">
        <f t="shared" si="45"/>
        <v>4.151279953076787</v>
      </c>
      <c r="M210" s="3">
        <f>L210/'NOx Info (Obsolete)'!$B$1*1000</f>
        <v>94.319404564033064</v>
      </c>
      <c r="N210" s="3">
        <f>M210*'NOx Info (Obsolete)'!$I$2*($D$13+273)/$F$2/1000</f>
        <v>25590.718943911674</v>
      </c>
      <c r="O210" s="3">
        <f t="shared" si="46"/>
        <v>460.59356813194898</v>
      </c>
      <c r="P210" s="3">
        <f t="shared" si="39"/>
        <v>10.541376058531478</v>
      </c>
      <c r="Q210" s="3">
        <f t="shared" si="40"/>
        <v>1.9229057177928284E-3</v>
      </c>
      <c r="R210" s="3">
        <f t="shared" si="41"/>
        <v>0.80419562921148902</v>
      </c>
    </row>
    <row r="211" spans="1:18" x14ac:dyDescent="0.25">
      <c r="A211" s="3">
        <f t="shared" si="43"/>
        <v>1.8200000000000014</v>
      </c>
      <c r="B211" s="3">
        <f t="shared" si="32"/>
        <v>9.1342653524714219</v>
      </c>
      <c r="C211" s="3">
        <f t="shared" si="33"/>
        <v>0.20753586929804588</v>
      </c>
      <c r="D211" s="3">
        <f t="shared" si="34"/>
        <v>3704.4297474682662</v>
      </c>
      <c r="E211" s="3">
        <f t="shared" si="35"/>
        <v>28.698214307825072</v>
      </c>
      <c r="F211" s="3">
        <f t="shared" si="36"/>
        <v>34.575713471983242</v>
      </c>
      <c r="G211" s="3">
        <f t="shared" si="37"/>
        <v>6.7905492518135935E-2</v>
      </c>
      <c r="H211" s="3">
        <f t="shared" si="38"/>
        <v>1.7695111762026674</v>
      </c>
      <c r="I211" s="3">
        <f t="shared" si="42"/>
        <v>776.68595185811841</v>
      </c>
      <c r="K211" s="3">
        <f t="shared" si="44"/>
        <v>1.8200000000000014</v>
      </c>
      <c r="L211" s="3">
        <f t="shared" si="45"/>
        <v>4.1432379967846718</v>
      </c>
      <c r="M211" s="3">
        <f>L211/'NOx Info (Obsolete)'!$B$1*1000</f>
        <v>94.136686814910874</v>
      </c>
      <c r="N211" s="3">
        <f>M211*'NOx Info (Obsolete)'!$I$2*($D$13+273)/$F$2/1000</f>
        <v>25541.144006649687</v>
      </c>
      <c r="O211" s="3">
        <f t="shared" si="46"/>
        <v>459.70129553525231</v>
      </c>
      <c r="P211" s="3">
        <f t="shared" si="39"/>
        <v>10.541376058531478</v>
      </c>
      <c r="Q211" s="3">
        <f t="shared" si="40"/>
        <v>1.9229057177928284E-3</v>
      </c>
      <c r="R211" s="3">
        <f t="shared" si="41"/>
        <v>0.80263772269264888</v>
      </c>
    </row>
    <row r="212" spans="1:18" x14ac:dyDescent="0.25">
      <c r="A212" s="3">
        <f t="shared" si="43"/>
        <v>1.8300000000000014</v>
      </c>
      <c r="B212" s="3">
        <f t="shared" si="32"/>
        <v>9.1165702407093967</v>
      </c>
      <c r="C212" s="3">
        <f t="shared" si="33"/>
        <v>0.20713382597434665</v>
      </c>
      <c r="D212" s="3">
        <f t="shared" si="34"/>
        <v>3697.2534398106077</v>
      </c>
      <c r="E212" s="3">
        <f t="shared" si="35"/>
        <v>28.642619458107887</v>
      </c>
      <c r="F212" s="3">
        <f t="shared" si="36"/>
        <v>34.575713471983242</v>
      </c>
      <c r="G212" s="3">
        <f t="shared" si="37"/>
        <v>6.7905492518135935E-2</v>
      </c>
      <c r="H212" s="3">
        <f t="shared" si="38"/>
        <v>1.7660832379045328</v>
      </c>
      <c r="I212" s="3">
        <f t="shared" si="42"/>
        <v>780.21811833392746</v>
      </c>
      <c r="K212" s="3">
        <f t="shared" si="44"/>
        <v>1.8300000000000014</v>
      </c>
      <c r="L212" s="3">
        <f t="shared" si="45"/>
        <v>4.1352116195577455</v>
      </c>
      <c r="M212" s="3">
        <f>L212/'NOx Info (Obsolete)'!$B$1*1000</f>
        <v>93.954323030871464</v>
      </c>
      <c r="N212" s="3">
        <f>M212*'NOx Info (Obsolete)'!$I$2*($D$13+273)/$F$2/1000</f>
        <v>25491.665107111763</v>
      </c>
      <c r="O212" s="3">
        <f t="shared" si="46"/>
        <v>458.81075146982909</v>
      </c>
      <c r="P212" s="3">
        <f t="shared" si="39"/>
        <v>10.541376058531478</v>
      </c>
      <c r="Q212" s="3">
        <f t="shared" si="40"/>
        <v>1.9229057177928284E-3</v>
      </c>
      <c r="R212" s="3">
        <f t="shared" si="41"/>
        <v>0.80108283418663218</v>
      </c>
    </row>
    <row r="213" spans="1:18" x14ac:dyDescent="0.25">
      <c r="A213" s="3">
        <f t="shared" si="43"/>
        <v>1.8400000000000014</v>
      </c>
      <c r="B213" s="3">
        <f t="shared" si="32"/>
        <v>9.0989094083303499</v>
      </c>
      <c r="C213" s="3">
        <f t="shared" si="33"/>
        <v>0.20673256149834576</v>
      </c>
      <c r="D213" s="3">
        <f t="shared" si="34"/>
        <v>3690.0910342634234</v>
      </c>
      <c r="E213" s="3">
        <f t="shared" si="35"/>
        <v>28.587132308029496</v>
      </c>
      <c r="F213" s="3">
        <f t="shared" si="36"/>
        <v>34.575713471983242</v>
      </c>
      <c r="G213" s="3">
        <f t="shared" si="37"/>
        <v>6.7905492518135935E-2</v>
      </c>
      <c r="H213" s="3">
        <f t="shared" si="38"/>
        <v>1.7626619402883748</v>
      </c>
      <c r="I213" s="3">
        <f t="shared" si="42"/>
        <v>783.74344221450417</v>
      </c>
      <c r="K213" s="3">
        <f t="shared" si="44"/>
        <v>1.8400000000000014</v>
      </c>
      <c r="L213" s="3">
        <f t="shared" si="45"/>
        <v>4.1272007912158788</v>
      </c>
      <c r="M213" s="3">
        <f>L213/'NOx Info (Obsolete)'!$B$1*1000</f>
        <v>93.772312526205411</v>
      </c>
      <c r="N213" s="3">
        <f>M213*'NOx Info (Obsolete)'!$I$2*($D$13+273)/$F$2/1000</f>
        <v>25442.282059251378</v>
      </c>
      <c r="O213" s="3">
        <f t="shared" si="46"/>
        <v>457.92193258712803</v>
      </c>
      <c r="P213" s="3">
        <f t="shared" si="39"/>
        <v>10.541376058531478</v>
      </c>
      <c r="Q213" s="3">
        <f t="shared" si="40"/>
        <v>1.9229057177928284E-3</v>
      </c>
      <c r="R213" s="3">
        <f t="shared" si="41"/>
        <v>0.79953095784687378</v>
      </c>
    </row>
    <row r="214" spans="1:18" x14ac:dyDescent="0.25">
      <c r="A214" s="3">
        <f t="shared" si="43"/>
        <v>1.8500000000000014</v>
      </c>
      <c r="B214" s="3">
        <f t="shared" si="32"/>
        <v>9.0812827889274654</v>
      </c>
      <c r="C214" s="3">
        <f t="shared" si="33"/>
        <v>0.20633207436124135</v>
      </c>
      <c r="D214" s="3">
        <f t="shared" si="34"/>
        <v>3682.9425038952227</v>
      </c>
      <c r="E214" s="3">
        <f t="shared" si="35"/>
        <v>28.531752648951652</v>
      </c>
      <c r="F214" s="3">
        <f t="shared" si="36"/>
        <v>34.575713471983242</v>
      </c>
      <c r="G214" s="3">
        <f t="shared" si="37"/>
        <v>6.7905492518135935E-2</v>
      </c>
      <c r="H214" s="3">
        <f t="shared" si="38"/>
        <v>1.7592472704897102</v>
      </c>
      <c r="I214" s="3">
        <f t="shared" si="42"/>
        <v>787.26193675548359</v>
      </c>
      <c r="K214" s="3">
        <f t="shared" si="44"/>
        <v>1.8500000000000014</v>
      </c>
      <c r="L214" s="3">
        <f t="shared" si="45"/>
        <v>4.11920548163741</v>
      </c>
      <c r="M214" s="3">
        <f>L214/'NOx Info (Obsolete)'!$B$1*1000</f>
        <v>93.590654616531708</v>
      </c>
      <c r="N214" s="3">
        <f>M214*'NOx Info (Obsolete)'!$I$2*($D$13+273)/$F$2/1000</f>
        <v>25392.994677382441</v>
      </c>
      <c r="O214" s="3">
        <f t="shared" si="46"/>
        <v>457.03483554508512</v>
      </c>
      <c r="P214" s="3">
        <f t="shared" si="39"/>
        <v>10.541376058531478</v>
      </c>
      <c r="Q214" s="3">
        <f t="shared" si="40"/>
        <v>1.9229057177928284E-3</v>
      </c>
      <c r="R214" s="3">
        <f t="shared" si="41"/>
        <v>0.79798208783813551</v>
      </c>
    </row>
    <row r="215" spans="1:18" x14ac:dyDescent="0.25">
      <c r="A215" s="3">
        <f t="shared" si="43"/>
        <v>1.8600000000000014</v>
      </c>
      <c r="B215" s="3">
        <f t="shared" si="32"/>
        <v>9.0636903162225693</v>
      </c>
      <c r="C215" s="3">
        <f t="shared" si="33"/>
        <v>0.20593236305715443</v>
      </c>
      <c r="D215" s="3">
        <f t="shared" si="34"/>
        <v>3675.8078218266855</v>
      </c>
      <c r="E215" s="3">
        <f t="shared" si="35"/>
        <v>28.476480272640284</v>
      </c>
      <c r="F215" s="3">
        <f t="shared" si="36"/>
        <v>34.575713471983242</v>
      </c>
      <c r="G215" s="3">
        <f t="shared" si="37"/>
        <v>6.7905492518135935E-2</v>
      </c>
      <c r="H215" s="3">
        <f t="shared" si="38"/>
        <v>1.7558392156689759</v>
      </c>
      <c r="I215" s="3">
        <f t="shared" si="42"/>
        <v>790.77361518682153</v>
      </c>
      <c r="K215" s="3">
        <f t="shared" si="44"/>
        <v>1.8600000000000014</v>
      </c>
      <c r="L215" s="3">
        <f t="shared" si="45"/>
        <v>4.111225660759029</v>
      </c>
      <c r="M215" s="3">
        <f>L215/'NOx Info (Obsolete)'!$B$1*1000</f>
        <v>93.409348618795121</v>
      </c>
      <c r="N215" s="3">
        <f>M215*'NOx Info (Obsolete)'!$I$2*($D$13+273)/$F$2/1000</f>
        <v>25343.802776178563</v>
      </c>
      <c r="O215" s="3">
        <f t="shared" si="46"/>
        <v>456.14945700811046</v>
      </c>
      <c r="P215" s="3">
        <f t="shared" si="39"/>
        <v>10.541376058531478</v>
      </c>
      <c r="Q215" s="3">
        <f t="shared" si="40"/>
        <v>1.9229057177928284E-3</v>
      </c>
      <c r="R215" s="3">
        <f t="shared" si="41"/>
        <v>0.79643621833648248</v>
      </c>
    </row>
    <row r="216" spans="1:18" x14ac:dyDescent="0.25">
      <c r="A216" s="3">
        <f t="shared" si="43"/>
        <v>1.8700000000000014</v>
      </c>
      <c r="B216" s="3">
        <f t="shared" si="32"/>
        <v>9.0461319240658806</v>
      </c>
      <c r="C216" s="3">
        <f t="shared" si="33"/>
        <v>0.20553342608312303</v>
      </c>
      <c r="D216" s="3">
        <f t="shared" si="34"/>
        <v>3668.6869612305613</v>
      </c>
      <c r="E216" s="3">
        <f t="shared" si="35"/>
        <v>28.421314971264717</v>
      </c>
      <c r="F216" s="3">
        <f t="shared" si="36"/>
        <v>34.575713471983242</v>
      </c>
      <c r="G216" s="3">
        <f t="shared" si="37"/>
        <v>6.7905492518135935E-2</v>
      </c>
      <c r="H216" s="3">
        <f t="shared" si="38"/>
        <v>1.7524377630114829</v>
      </c>
      <c r="I216" s="3">
        <f t="shared" si="42"/>
        <v>794.27849071284447</v>
      </c>
      <c r="K216" s="3">
        <f t="shared" si="44"/>
        <v>1.8700000000000014</v>
      </c>
      <c r="L216" s="3">
        <f t="shared" si="45"/>
        <v>4.1032612985756645</v>
      </c>
      <c r="M216" s="3">
        <f>L216/'NOx Info (Obsolete)'!$B$1*1000</f>
        <v>93.22839385126359</v>
      </c>
      <c r="N216" s="3">
        <f>M216*'NOx Info (Obsolete)'!$I$2*($D$13+273)/$F$2/1000</f>
        <v>25294.706170672362</v>
      </c>
      <c r="O216" s="3">
        <f t="shared" si="46"/>
        <v>455.26579364707595</v>
      </c>
      <c r="P216" s="3">
        <f t="shared" si="39"/>
        <v>10.541376058531478</v>
      </c>
      <c r="Q216" s="3">
        <f t="shared" si="40"/>
        <v>1.9229057177928284E-3</v>
      </c>
      <c r="R216" s="3">
        <f t="shared" si="41"/>
        <v>0.79489334352926266</v>
      </c>
    </row>
    <row r="217" spans="1:18" x14ac:dyDescent="0.25">
      <c r="A217" s="3">
        <f t="shared" si="43"/>
        <v>1.8800000000000014</v>
      </c>
      <c r="B217" s="3">
        <f t="shared" si="32"/>
        <v>9.0286075464357669</v>
      </c>
      <c r="C217" s="3">
        <f t="shared" si="33"/>
        <v>0.20513526193909704</v>
      </c>
      <c r="D217" s="3">
        <f t="shared" si="34"/>
        <v>3661.5798953315725</v>
      </c>
      <c r="E217" s="3">
        <f t="shared" si="35"/>
        <v>28.366256537396886</v>
      </c>
      <c r="F217" s="3">
        <f t="shared" si="36"/>
        <v>34.575713471983242</v>
      </c>
      <c r="G217" s="3">
        <f t="shared" si="37"/>
        <v>6.7905492518135935E-2</v>
      </c>
      <c r="H217" s="3">
        <f t="shared" si="38"/>
        <v>1.7490428997273664</v>
      </c>
      <c r="I217" s="3">
        <f t="shared" si="42"/>
        <v>797.77657651229924</v>
      </c>
      <c r="K217" s="3">
        <f t="shared" si="44"/>
        <v>1.8800000000000014</v>
      </c>
      <c r="L217" s="3">
        <f t="shared" si="45"/>
        <v>4.095312365140372</v>
      </c>
      <c r="M217" s="3">
        <f>L217/'NOx Info (Obsolete)'!$B$1*1000</f>
        <v>93.047789633525824</v>
      </c>
      <c r="N217" s="3">
        <f>M217*'NOx Info (Obsolete)'!$I$2*($D$13+273)/$F$2/1000</f>
        <v>25245.704676254798</v>
      </c>
      <c r="O217" s="3">
        <f t="shared" si="46"/>
        <v>454.38384213930277</v>
      </c>
      <c r="P217" s="3">
        <f t="shared" si="39"/>
        <v>10.541376058531478</v>
      </c>
      <c r="Q217" s="3">
        <f t="shared" si="40"/>
        <v>1.9229057177928284E-3</v>
      </c>
      <c r="R217" s="3">
        <f t="shared" si="41"/>
        <v>0.79335345761508402</v>
      </c>
    </row>
    <row r="218" spans="1:18" x14ac:dyDescent="0.25">
      <c r="A218" s="3">
        <f t="shared" si="43"/>
        <v>1.8900000000000015</v>
      </c>
      <c r="B218" s="3">
        <f t="shared" si="32"/>
        <v>9.0111171174384932</v>
      </c>
      <c r="C218" s="3">
        <f t="shared" si="33"/>
        <v>0.20473786912793213</v>
      </c>
      <c r="D218" s="3">
        <f t="shared" si="34"/>
        <v>3654.4865974063109</v>
      </c>
      <c r="E218" s="3">
        <f t="shared" si="35"/>
        <v>28.311304764010561</v>
      </c>
      <c r="F218" s="3">
        <f t="shared" si="36"/>
        <v>34.575713471983242</v>
      </c>
      <c r="G218" s="3">
        <f t="shared" si="37"/>
        <v>6.7905492518135935E-2</v>
      </c>
      <c r="H218" s="3">
        <f t="shared" si="38"/>
        <v>1.7456546130515387</v>
      </c>
      <c r="I218" s="3">
        <f t="shared" si="42"/>
        <v>801.26788573840236</v>
      </c>
      <c r="K218" s="3">
        <f t="shared" si="44"/>
        <v>1.8900000000000015</v>
      </c>
      <c r="L218" s="3">
        <f t="shared" si="45"/>
        <v>4.0873788305642211</v>
      </c>
      <c r="M218" s="3">
        <f>L218/'NOx Info (Obsolete)'!$B$1*1000</f>
        <v>92.867535286488575</v>
      </c>
      <c r="N218" s="3">
        <f>M218*'NOx Info (Obsolete)'!$I$2*($D$13+273)/$F$2/1000</f>
        <v>25196.798108674458</v>
      </c>
      <c r="O218" s="3">
        <f t="shared" si="46"/>
        <v>453.50359916854887</v>
      </c>
      <c r="P218" s="3">
        <f t="shared" si="39"/>
        <v>10.541376058531478</v>
      </c>
      <c r="Q218" s="3">
        <f t="shared" si="40"/>
        <v>1.9229057177928284E-3</v>
      </c>
      <c r="R218" s="3">
        <f t="shared" si="41"/>
        <v>0.79181655480379332</v>
      </c>
    </row>
    <row r="219" spans="1:18" x14ac:dyDescent="0.25">
      <c r="A219" s="3">
        <f t="shared" si="43"/>
        <v>1.9000000000000015</v>
      </c>
      <c r="B219" s="3">
        <f t="shared" si="32"/>
        <v>8.9936605713079771</v>
      </c>
      <c r="C219" s="3">
        <f t="shared" si="33"/>
        <v>0.20434124615538432</v>
      </c>
      <c r="D219" s="3">
        <f t="shared" si="34"/>
        <v>3647.4070407831355</v>
      </c>
      <c r="E219" s="3">
        <f t="shared" si="35"/>
        <v>28.25645944448058</v>
      </c>
      <c r="F219" s="3">
        <f t="shared" si="36"/>
        <v>34.575713471983242</v>
      </c>
      <c r="G219" s="3">
        <f t="shared" si="37"/>
        <v>6.7905492518135935E-2</v>
      </c>
      <c r="H219" s="3">
        <f t="shared" si="38"/>
        <v>1.7422728902436408</v>
      </c>
      <c r="I219" s="3">
        <f t="shared" si="42"/>
        <v>804.75243151888969</v>
      </c>
      <c r="K219" s="3">
        <f t="shared" si="44"/>
        <v>1.9000000000000015</v>
      </c>
      <c r="L219" s="3">
        <f t="shared" si="45"/>
        <v>4.0794606650161835</v>
      </c>
      <c r="M219" s="3">
        <f>L219/'NOx Info (Obsolete)'!$B$1*1000</f>
        <v>92.687630132374167</v>
      </c>
      <c r="N219" s="3">
        <f>M219*'NOx Info (Obsolete)'!$I$2*($D$13+273)/$F$2/1000</f>
        <v>25147.986284036851</v>
      </c>
      <c r="O219" s="3">
        <f t="shared" si="46"/>
        <v>452.62506142499655</v>
      </c>
      <c r="P219" s="3">
        <f t="shared" si="39"/>
        <v>10.541376058531478</v>
      </c>
      <c r="Q219" s="3">
        <f t="shared" si="40"/>
        <v>1.9229057177928284E-3</v>
      </c>
      <c r="R219" s="3">
        <f t="shared" si="41"/>
        <v>0.7902826293164541</v>
      </c>
    </row>
    <row r="220" spans="1:18" x14ac:dyDescent="0.25">
      <c r="A220" s="3">
        <f t="shared" si="43"/>
        <v>1.9100000000000015</v>
      </c>
      <c r="B220" s="3">
        <f t="shared" si="32"/>
        <v>8.976237842405542</v>
      </c>
      <c r="C220" s="3">
        <f t="shared" si="33"/>
        <v>0.20394539153010427</v>
      </c>
      <c r="D220" s="3">
        <f t="shared" si="34"/>
        <v>3640.3411988420758</v>
      </c>
      <c r="E220" s="3">
        <f t="shared" si="35"/>
        <v>28.201720372582042</v>
      </c>
      <c r="F220" s="3">
        <f t="shared" si="36"/>
        <v>34.575713471983242</v>
      </c>
      <c r="G220" s="3">
        <f t="shared" si="37"/>
        <v>6.7905492518135935E-2</v>
      </c>
      <c r="H220" s="3">
        <f t="shared" si="38"/>
        <v>1.7388977185879948</v>
      </c>
      <c r="I220" s="3">
        <f t="shared" si="42"/>
        <v>808.23022695606574</v>
      </c>
      <c r="K220" s="3">
        <f t="shared" si="44"/>
        <v>1.9100000000000015</v>
      </c>
      <c r="L220" s="3">
        <f t="shared" si="45"/>
        <v>4.0715578387230194</v>
      </c>
      <c r="M220" s="3">
        <f>L220/'NOx Info (Obsolete)'!$B$1*1000</f>
        <v>92.50807349471792</v>
      </c>
      <c r="N220" s="3">
        <f>M220*'NOx Info (Obsolete)'!$I$2*($D$13+273)/$F$2/1000</f>
        <v>25099.269018803741</v>
      </c>
      <c r="O220" s="3">
        <f t="shared" si="46"/>
        <v>451.74822560523984</v>
      </c>
      <c r="P220" s="3">
        <f t="shared" si="39"/>
        <v>10.541376058531478</v>
      </c>
      <c r="Q220" s="3">
        <f t="shared" si="40"/>
        <v>1.9229057177928284E-3</v>
      </c>
      <c r="R220" s="3">
        <f t="shared" si="41"/>
        <v>0.78875167538532487</v>
      </c>
    </row>
    <row r="221" spans="1:18" x14ac:dyDescent="0.25">
      <c r="A221" s="3">
        <f t="shared" si="43"/>
        <v>1.9200000000000015</v>
      </c>
      <c r="B221" s="3">
        <f t="shared" si="32"/>
        <v>8.9588488652196627</v>
      </c>
      <c r="C221" s="3">
        <f t="shared" si="33"/>
        <v>0.2035503037636317</v>
      </c>
      <c r="D221" s="3">
        <f t="shared" si="34"/>
        <v>3633.2890450147297</v>
      </c>
      <c r="E221" s="3">
        <f t="shared" si="35"/>
        <v>28.147087342489563</v>
      </c>
      <c r="F221" s="3">
        <f t="shared" si="36"/>
        <v>34.575713471983242</v>
      </c>
      <c r="G221" s="3">
        <f t="shared" si="37"/>
        <v>6.7905492518135935E-2</v>
      </c>
      <c r="H221" s="3">
        <f t="shared" si="38"/>
        <v>1.7355290853935561</v>
      </c>
      <c r="I221" s="3">
        <f t="shared" si="42"/>
        <v>811.70128512685289</v>
      </c>
      <c r="K221" s="3">
        <f t="shared" si="44"/>
        <v>1.9200000000000015</v>
      </c>
      <c r="L221" s="3">
        <f t="shared" si="45"/>
        <v>4.0636703219691661</v>
      </c>
      <c r="M221" s="3">
        <f>L221/'NOx Info (Obsolete)'!$B$1*1000</f>
        <v>92.328864698365621</v>
      </c>
      <c r="N221" s="3">
        <f>M221*'NOx Info (Obsolete)'!$I$2*($D$13+273)/$F$2/1000</f>
        <v>25050.646129792447</v>
      </c>
      <c r="O221" s="3">
        <f t="shared" si="46"/>
        <v>450.87308841227235</v>
      </c>
      <c r="P221" s="3">
        <f t="shared" si="39"/>
        <v>10.541376058531478</v>
      </c>
      <c r="Q221" s="3">
        <f t="shared" si="40"/>
        <v>1.9229057177928284E-3</v>
      </c>
      <c r="R221" s="3">
        <f t="shared" si="41"/>
        <v>0.78722368725383796</v>
      </c>
    </row>
    <row r="222" spans="1:18" x14ac:dyDescent="0.25">
      <c r="A222" s="3">
        <f t="shared" si="43"/>
        <v>1.9300000000000015</v>
      </c>
      <c r="B222" s="3">
        <f t="shared" ref="B222:B285" si="47">L222*2.20462</f>
        <v>8.941493574365726</v>
      </c>
      <c r="C222" s="3">
        <f t="shared" ref="C222:C285" si="48">M222/453.59237</f>
        <v>0.20315598137038995</v>
      </c>
      <c r="D222" s="3">
        <f t="shared" ref="D222:D285" si="49">N222/6.89475729</f>
        <v>3626.2505527841663</v>
      </c>
      <c r="E222" s="3">
        <f t="shared" ref="E222:E285" si="50">O222/16.0184634</f>
        <v>28.092560148776485</v>
      </c>
      <c r="F222" s="3">
        <f t="shared" ref="F222:F285" si="51">P222*3.28</f>
        <v>34.575713471983242</v>
      </c>
      <c r="G222" s="3">
        <f t="shared" ref="G222:G285" si="52">Q222*35.314</f>
        <v>6.7905492518135935E-2</v>
      </c>
      <c r="H222" s="3">
        <f t="shared" ref="H222:H285" si="53">R222*2.20462</f>
        <v>1.7321669779938651</v>
      </c>
      <c r="I222" s="3">
        <f t="shared" si="42"/>
        <v>815.16561908284064</v>
      </c>
      <c r="K222" s="3">
        <f t="shared" si="44"/>
        <v>1.9300000000000015</v>
      </c>
      <c r="L222" s="3">
        <f t="shared" si="45"/>
        <v>4.0557980850966278</v>
      </c>
      <c r="M222" s="3">
        <f>L222/'NOx Info (Obsolete)'!$B$1*1000</f>
        <v>92.150003069471026</v>
      </c>
      <c r="N222" s="3">
        <f>M222*'NOx Info (Obsolete)'!$I$2*($D$13+273)/$F$2/1000</f>
        <v>25002.117434175161</v>
      </c>
      <c r="O222" s="3">
        <f t="shared" si="46"/>
        <v>449.99964655547473</v>
      </c>
      <c r="P222" s="3">
        <f t="shared" ref="P222:P285" si="54">SQRT(2*(N222)/O222)</f>
        <v>10.541376058531478</v>
      </c>
      <c r="Q222" s="3">
        <f t="shared" ref="Q222:Q285" si="55">P222*$F$25</f>
        <v>1.9229057177928284E-3</v>
      </c>
      <c r="R222" s="3">
        <f t="shared" ref="R222:R285" si="56">Q222*O222*0.908</f>
        <v>0.785698659176577</v>
      </c>
    </row>
    <row r="223" spans="1:18" x14ac:dyDescent="0.25">
      <c r="A223" s="3">
        <f t="shared" si="43"/>
        <v>1.9400000000000015</v>
      </c>
      <c r="B223" s="3">
        <f t="shared" si="47"/>
        <v>8.924171904585787</v>
      </c>
      <c r="C223" s="3">
        <f t="shared" si="48"/>
        <v>0.20276242286768006</v>
      </c>
      <c r="D223" s="3">
        <f t="shared" si="49"/>
        <v>3619.2256956848191</v>
      </c>
      <c r="E223" s="3">
        <f t="shared" si="50"/>
        <v>28.038138586414103</v>
      </c>
      <c r="F223" s="3">
        <f t="shared" si="51"/>
        <v>34.575713471983242</v>
      </c>
      <c r="G223" s="3">
        <f t="shared" si="52"/>
        <v>6.7905492518135935E-2</v>
      </c>
      <c r="H223" s="3">
        <f t="shared" si="53"/>
        <v>1.7288113837469996</v>
      </c>
      <c r="I223" s="3">
        <f t="shared" ref="I223:I286" si="57">I222+$N$3*$J$1*H223</f>
        <v>818.62324185033458</v>
      </c>
      <c r="K223" s="3">
        <f t="shared" si="44"/>
        <v>1.9400000000000015</v>
      </c>
      <c r="L223" s="3">
        <f t="shared" si="45"/>
        <v>4.0479410985048618</v>
      </c>
      <c r="M223" s="3">
        <f>L223/'NOx Info (Obsolete)'!$B$1*1000</f>
        <v>91.971487935493201</v>
      </c>
      <c r="N223" s="3">
        <f>M223*'NOx Info (Obsolete)'!$I$2*($D$13+273)/$F$2/1000</f>
        <v>24953.68274947823</v>
      </c>
      <c r="O223" s="3">
        <f t="shared" si="46"/>
        <v>449.12789675060208</v>
      </c>
      <c r="P223" s="3">
        <f t="shared" si="54"/>
        <v>10.541376058531478</v>
      </c>
      <c r="Q223" s="3">
        <f t="shared" si="55"/>
        <v>1.9229057177928284E-3</v>
      </c>
      <c r="R223" s="3">
        <f t="shared" si="56"/>
        <v>0.78417658541925583</v>
      </c>
    </row>
    <row r="224" spans="1:18" x14ac:dyDescent="0.25">
      <c r="A224" s="3">
        <f t="shared" ref="A224:A287" si="58">$A$30+A223</f>
        <v>1.9500000000000015</v>
      </c>
      <c r="B224" s="3">
        <f t="shared" si="47"/>
        <v>8.9068837907483172</v>
      </c>
      <c r="C224" s="3">
        <f t="shared" si="48"/>
        <v>0.20236962677567555</v>
      </c>
      <c r="D224" s="3">
        <f t="shared" si="49"/>
        <v>3612.214447302395</v>
      </c>
      <c r="E224" s="3">
        <f t="shared" si="50"/>
        <v>27.983822450770905</v>
      </c>
      <c r="F224" s="3">
        <f t="shared" si="51"/>
        <v>34.575713471983242</v>
      </c>
      <c r="G224" s="3">
        <f t="shared" si="52"/>
        <v>6.7905492518135935E-2</v>
      </c>
      <c r="H224" s="3">
        <f t="shared" si="53"/>
        <v>1.7254622900355292</v>
      </c>
      <c r="I224" s="3">
        <f t="shared" si="57"/>
        <v>822.07416643040563</v>
      </c>
      <c r="K224" s="3">
        <f t="shared" ref="K224:K287" si="59">$A$30+K223</f>
        <v>1.9500000000000015</v>
      </c>
      <c r="L224" s="3">
        <f t="shared" si="45"/>
        <v>4.0400993326506693</v>
      </c>
      <c r="M224" s="3">
        <f>L224/'NOx Info (Obsolete)'!$B$1*1000</f>
        <v>91.793318625194132</v>
      </c>
      <c r="N224" s="3">
        <f>M224*'NOx Info (Obsolete)'!$I$2*($D$13+273)/$F$2/1000</f>
        <v>24905.34189358151</v>
      </c>
      <c r="O224" s="3">
        <f t="shared" si="46"/>
        <v>448.25783571977212</v>
      </c>
      <c r="P224" s="3">
        <f t="shared" si="54"/>
        <v>10.541376058531478</v>
      </c>
      <c r="Q224" s="3">
        <f t="shared" si="55"/>
        <v>1.9229057177928284E-3</v>
      </c>
      <c r="R224" s="3">
        <f t="shared" si="56"/>
        <v>0.78265746025869731</v>
      </c>
    </row>
    <row r="225" spans="1:18" x14ac:dyDescent="0.25">
      <c r="A225" s="3">
        <f t="shared" si="58"/>
        <v>1.9600000000000015</v>
      </c>
      <c r="B225" s="3">
        <f t="shared" si="47"/>
        <v>8.8896291678479624</v>
      </c>
      <c r="C225" s="3">
        <f t="shared" si="48"/>
        <v>0.2019775916174166</v>
      </c>
      <c r="D225" s="3">
        <f t="shared" si="49"/>
        <v>3605.2167812737712</v>
      </c>
      <c r="E225" s="3">
        <f t="shared" si="50"/>
        <v>27.929611537611791</v>
      </c>
      <c r="F225" s="3">
        <f t="shared" si="51"/>
        <v>34.575713471983242</v>
      </c>
      <c r="G225" s="3">
        <f t="shared" si="52"/>
        <v>6.7905492518135935E-2</v>
      </c>
      <c r="H225" s="3">
        <f t="shared" si="53"/>
        <v>1.7221196842664639</v>
      </c>
      <c r="I225" s="3">
        <f t="shared" si="57"/>
        <v>825.5184057989386</v>
      </c>
      <c r="K225" s="3">
        <f t="shared" si="59"/>
        <v>1.9600000000000015</v>
      </c>
      <c r="L225" s="3">
        <f t="shared" si="45"/>
        <v>4.0322727580480819</v>
      </c>
      <c r="M225" s="3">
        <f>L225/'NOx Info (Obsolete)'!$B$1*1000</f>
        <v>91.615494468636129</v>
      </c>
      <c r="N225" s="3">
        <f>M225*'NOx Info (Obsolete)'!$I$2*($D$13+273)/$F$2/1000</f>
        <v>24857.094684717671</v>
      </c>
      <c r="O225" s="3">
        <f t="shared" si="46"/>
        <v>447.38946019145226</v>
      </c>
      <c r="P225" s="3">
        <f t="shared" si="54"/>
        <v>10.541376058531478</v>
      </c>
      <c r="Q225" s="3">
        <f t="shared" si="55"/>
        <v>1.9229057177928284E-3</v>
      </c>
      <c r="R225" s="3">
        <f t="shared" si="56"/>
        <v>0.78114127798281063</v>
      </c>
    </row>
    <row r="226" spans="1:18" x14ac:dyDescent="0.25">
      <c r="A226" s="3">
        <f t="shared" si="58"/>
        <v>1.9700000000000015</v>
      </c>
      <c r="B226" s="3">
        <f t="shared" si="47"/>
        <v>8.8724079710052965</v>
      </c>
      <c r="C226" s="3">
        <f t="shared" si="48"/>
        <v>0.20158631591880466</v>
      </c>
      <c r="D226" s="3">
        <f t="shared" si="49"/>
        <v>3598.2326712868953</v>
      </c>
      <c r="E226" s="3">
        <f t="shared" si="50"/>
        <v>27.875505643097316</v>
      </c>
      <c r="F226" s="3">
        <f t="shared" si="51"/>
        <v>34.575713471983242</v>
      </c>
      <c r="G226" s="3">
        <f t="shared" si="52"/>
        <v>6.7905492518135935E-2</v>
      </c>
      <c r="H226" s="3">
        <f t="shared" si="53"/>
        <v>1.7187835538712113</v>
      </c>
      <c r="I226" s="3">
        <f t="shared" si="57"/>
        <v>828.95597290668104</v>
      </c>
      <c r="K226" s="3">
        <f t="shared" si="59"/>
        <v>1.9700000000000015</v>
      </c>
      <c r="L226" s="3">
        <f t="shared" ref="L226:L289" si="60">L225-R225*$J$1</f>
        <v>4.0244613452682536</v>
      </c>
      <c r="M226" s="3">
        <f>L226/'NOx Info (Obsolete)'!$B$1*1000</f>
        <v>91.438014797179335</v>
      </c>
      <c r="N226" s="3">
        <f>M226*'NOx Info (Obsolete)'!$I$2*($D$13+273)/$F$2/1000</f>
        <v>24808.940941471497</v>
      </c>
      <c r="O226" s="3">
        <f t="shared" ref="O226:O289" si="61">L226/$F$2</f>
        <v>446.52276690044789</v>
      </c>
      <c r="P226" s="3">
        <f t="shared" si="54"/>
        <v>10.541376058531478</v>
      </c>
      <c r="Q226" s="3">
        <f t="shared" si="55"/>
        <v>1.9229057177928284E-3</v>
      </c>
      <c r="R226" s="3">
        <f t="shared" si="56"/>
        <v>0.77962803289057137</v>
      </c>
    </row>
    <row r="227" spans="1:18" x14ac:dyDescent="0.25">
      <c r="A227" s="3">
        <f t="shared" si="58"/>
        <v>1.9800000000000015</v>
      </c>
      <c r="B227" s="3">
        <f t="shared" si="47"/>
        <v>8.8552201354665847</v>
      </c>
      <c r="C227" s="3">
        <f t="shared" si="48"/>
        <v>0.20119579820859676</v>
      </c>
      <c r="D227" s="3">
        <f t="shared" si="49"/>
        <v>3591.2620910806863</v>
      </c>
      <c r="E227" s="3">
        <f t="shared" si="50"/>
        <v>27.821504563782913</v>
      </c>
      <c r="F227" s="3">
        <f t="shared" si="51"/>
        <v>34.575713471983242</v>
      </c>
      <c r="G227" s="3">
        <f t="shared" si="52"/>
        <v>6.7905492518135935E-2</v>
      </c>
      <c r="H227" s="3">
        <f t="shared" si="53"/>
        <v>1.7154538863055262</v>
      </c>
      <c r="I227" s="3">
        <f t="shared" si="57"/>
        <v>832.38688067929206</v>
      </c>
      <c r="K227" s="3">
        <f t="shared" si="59"/>
        <v>1.9800000000000015</v>
      </c>
      <c r="L227" s="3">
        <f t="shared" si="60"/>
        <v>4.0166650649393478</v>
      </c>
      <c r="M227" s="3">
        <f>L227/'NOx Info (Obsolete)'!$B$1*1000</f>
        <v>91.260878943479156</v>
      </c>
      <c r="N227" s="3">
        <f>M227*'NOx Info (Obsolete)'!$I$2*($D$13+273)/$F$2/1000</f>
        <v>24760.880482779208</v>
      </c>
      <c r="O227" s="3">
        <f t="shared" si="61"/>
        <v>445.6577525878896</v>
      </c>
      <c r="P227" s="3">
        <f t="shared" si="54"/>
        <v>10.541376058531478</v>
      </c>
      <c r="Q227" s="3">
        <f t="shared" si="55"/>
        <v>1.9229057177928284E-3</v>
      </c>
      <c r="R227" s="3">
        <f t="shared" si="56"/>
        <v>0.7781177192919988</v>
      </c>
    </row>
    <row r="228" spans="1:18" x14ac:dyDescent="0.25">
      <c r="A228" s="3">
        <f t="shared" si="58"/>
        <v>1.9900000000000015</v>
      </c>
      <c r="B228" s="3">
        <f t="shared" si="47"/>
        <v>8.8380655966035278</v>
      </c>
      <c r="C228" s="3">
        <f t="shared" si="48"/>
        <v>0.20080603701840008</v>
      </c>
      <c r="D228" s="3">
        <f t="shared" si="49"/>
        <v>3584.3050144449376</v>
      </c>
      <c r="E228" s="3">
        <f t="shared" si="50"/>
        <v>27.76760809661813</v>
      </c>
      <c r="F228" s="3">
        <f t="shared" si="51"/>
        <v>34.575713471983242</v>
      </c>
      <c r="G228" s="3">
        <f t="shared" si="52"/>
        <v>6.7905492518135935E-2</v>
      </c>
      <c r="H228" s="3">
        <f t="shared" si="53"/>
        <v>1.7121306690494644</v>
      </c>
      <c r="I228" s="3">
        <f t="shared" si="57"/>
        <v>835.81114201739103</v>
      </c>
      <c r="K228" s="3">
        <f t="shared" si="59"/>
        <v>1.9900000000000015</v>
      </c>
      <c r="L228" s="3">
        <f t="shared" si="60"/>
        <v>4.0088838877464275</v>
      </c>
      <c r="M228" s="3">
        <f>L228/'NOx Info (Obsolete)'!$B$1*1000</f>
        <v>91.084086241483831</v>
      </c>
      <c r="N228" s="3">
        <f>M228*'NOx Info (Obsolete)'!$I$2*($D$13+273)/$F$2/1000</f>
        <v>24712.91312792779</v>
      </c>
      <c r="O228" s="3">
        <f t="shared" si="61"/>
        <v>444.79441400122124</v>
      </c>
      <c r="P228" s="3">
        <f t="shared" si="54"/>
        <v>10.541376058531478</v>
      </c>
      <c r="Q228" s="3">
        <f t="shared" si="55"/>
        <v>1.9229057177928284E-3</v>
      </c>
      <c r="R228" s="3">
        <f t="shared" si="56"/>
        <v>0.77661033150813497</v>
      </c>
    </row>
    <row r="229" spans="1:18" x14ac:dyDescent="0.25">
      <c r="A229" s="3">
        <f t="shared" si="58"/>
        <v>2.0000000000000013</v>
      </c>
      <c r="B229" s="3">
        <f t="shared" si="47"/>
        <v>8.8209442899130348</v>
      </c>
      <c r="C229" s="3">
        <f t="shared" si="48"/>
        <v>0.20041703088266649</v>
      </c>
      <c r="D229" s="3">
        <f t="shared" si="49"/>
        <v>3577.3614152202194</v>
      </c>
      <c r="E229" s="3">
        <f t="shared" si="50"/>
        <v>27.713816038945879</v>
      </c>
      <c r="F229" s="3">
        <f t="shared" si="51"/>
        <v>34.575713471983242</v>
      </c>
      <c r="G229" s="3">
        <f t="shared" si="52"/>
        <v>6.7905492518135935E-2</v>
      </c>
      <c r="H229" s="3">
        <f t="shared" si="53"/>
        <v>1.7088138896073359</v>
      </c>
      <c r="I229" s="3">
        <f t="shared" si="57"/>
        <v>839.22876979660566</v>
      </c>
      <c r="K229" s="3">
        <f t="shared" si="59"/>
        <v>2.0000000000000013</v>
      </c>
      <c r="L229" s="3">
        <f t="shared" si="60"/>
        <v>4.0011177844313464</v>
      </c>
      <c r="M229" s="3">
        <f>L229/'NOx Info (Obsolete)'!$B$1*1000</f>
        <v>90.907636026431888</v>
      </c>
      <c r="N229" s="3">
        <f>M229*'NOx Info (Obsolete)'!$I$2*($D$13+273)/$F$2/1000</f>
        <v>24665.038696554326</v>
      </c>
      <c r="O229" s="3">
        <f t="shared" si="61"/>
        <v>443.93274789418757</v>
      </c>
      <c r="P229" s="3">
        <f t="shared" si="54"/>
        <v>10.541376058531478</v>
      </c>
      <c r="Q229" s="3">
        <f t="shared" si="55"/>
        <v>1.9229057177928284E-3</v>
      </c>
      <c r="R229" s="3">
        <f t="shared" si="56"/>
        <v>0.77510586387102365</v>
      </c>
    </row>
    <row r="230" spans="1:18" x14ac:dyDescent="0.25">
      <c r="A230" s="3">
        <f t="shared" si="58"/>
        <v>2.0100000000000011</v>
      </c>
      <c r="B230" s="3">
        <f t="shared" si="47"/>
        <v>8.8038561510169604</v>
      </c>
      <c r="C230" s="3">
        <f t="shared" si="48"/>
        <v>0.20002877833868685</v>
      </c>
      <c r="D230" s="3">
        <f t="shared" si="49"/>
        <v>3570.4312672977753</v>
      </c>
      <c r="E230" s="3">
        <f t="shared" si="50"/>
        <v>27.660128188501648</v>
      </c>
      <c r="F230" s="3">
        <f t="shared" si="51"/>
        <v>34.575713471983242</v>
      </c>
      <c r="G230" s="3">
        <f t="shared" si="52"/>
        <v>6.7905492518135935E-2</v>
      </c>
      <c r="H230" s="3">
        <f t="shared" si="53"/>
        <v>1.7055035355076575</v>
      </c>
      <c r="I230" s="3">
        <f t="shared" si="57"/>
        <v>842.63977686762098</v>
      </c>
      <c r="K230" s="3">
        <f t="shared" si="59"/>
        <v>2.0100000000000011</v>
      </c>
      <c r="L230" s="3">
        <f t="shared" si="60"/>
        <v>3.9933667257926362</v>
      </c>
      <c r="M230" s="3">
        <f>L230/'NOx Info (Obsolete)'!$B$1*1000</f>
        <v>90.731527634849627</v>
      </c>
      <c r="N230" s="3">
        <f>M230*'NOx Info (Obsolete)'!$I$2*($D$13+273)/$F$2/1000</f>
        <v>24617.257008645276</v>
      </c>
      <c r="O230" s="3">
        <f t="shared" si="61"/>
        <v>443.072751026822</v>
      </c>
      <c r="P230" s="3">
        <f t="shared" si="54"/>
        <v>10.541376058531478</v>
      </c>
      <c r="Q230" s="3">
        <f t="shared" si="55"/>
        <v>1.9229057177928284E-3</v>
      </c>
      <c r="R230" s="3">
        <f t="shared" si="56"/>
        <v>0.77360431072368829</v>
      </c>
    </row>
    <row r="231" spans="1:18" x14ac:dyDescent="0.25">
      <c r="A231" s="3">
        <f t="shared" si="58"/>
        <v>2.0200000000000009</v>
      </c>
      <c r="B231" s="3">
        <f t="shared" si="47"/>
        <v>8.7868011156618842</v>
      </c>
      <c r="C231" s="3">
        <f t="shared" si="48"/>
        <v>0.19964127792658559</v>
      </c>
      <c r="D231" s="3">
        <f t="shared" si="49"/>
        <v>3563.5145446194292</v>
      </c>
      <c r="E231" s="3">
        <f t="shared" si="50"/>
        <v>27.606544343412772</v>
      </c>
      <c r="F231" s="3">
        <f t="shared" si="51"/>
        <v>34.575713471983242</v>
      </c>
      <c r="G231" s="3">
        <f t="shared" si="52"/>
        <v>6.7905492518135935E-2</v>
      </c>
      <c r="H231" s="3">
        <f t="shared" si="53"/>
        <v>1.7021995943031054</v>
      </c>
      <c r="I231" s="3">
        <f t="shared" si="57"/>
        <v>846.04417605622723</v>
      </c>
      <c r="K231" s="3">
        <f t="shared" si="59"/>
        <v>2.0200000000000009</v>
      </c>
      <c r="L231" s="3">
        <f t="shared" si="60"/>
        <v>3.9856306826853993</v>
      </c>
      <c r="M231" s="3">
        <f>L231/'NOx Info (Obsolete)'!$B$1*1000</f>
        <v>90.55576040454865</v>
      </c>
      <c r="N231" s="3">
        <f>M231*'NOx Info (Obsolete)'!$I$2*($D$13+273)/$F$2/1000</f>
        <v>24569.567884535842</v>
      </c>
      <c r="O231" s="3">
        <f t="shared" si="61"/>
        <v>442.21442016543455</v>
      </c>
      <c r="P231" s="3">
        <f t="shared" si="54"/>
        <v>10.541376058531478</v>
      </c>
      <c r="Q231" s="3">
        <f t="shared" si="55"/>
        <v>1.9229057177928284E-3</v>
      </c>
      <c r="R231" s="3">
        <f t="shared" si="56"/>
        <v>0.77210566642011125</v>
      </c>
    </row>
    <row r="232" spans="1:18" x14ac:dyDescent="0.25">
      <c r="A232" s="3">
        <f t="shared" si="58"/>
        <v>2.0300000000000007</v>
      </c>
      <c r="B232" s="3">
        <f t="shared" si="47"/>
        <v>8.7697791197188533</v>
      </c>
      <c r="C232" s="3">
        <f t="shared" si="48"/>
        <v>0.19925452818931538</v>
      </c>
      <c r="D232" s="3">
        <f t="shared" si="49"/>
        <v>3556.6112211774862</v>
      </c>
      <c r="E232" s="3">
        <f t="shared" si="50"/>
        <v>27.553064302197651</v>
      </c>
      <c r="F232" s="3">
        <f t="shared" si="51"/>
        <v>34.575713471983242</v>
      </c>
      <c r="G232" s="3">
        <f t="shared" si="52"/>
        <v>6.7905492518135935E-2</v>
      </c>
      <c r="H232" s="3">
        <f t="shared" si="53"/>
        <v>1.6989020535704709</v>
      </c>
      <c r="I232" s="3">
        <f t="shared" si="57"/>
        <v>849.44198016336816</v>
      </c>
      <c r="K232" s="3">
        <f t="shared" si="59"/>
        <v>2.0300000000000007</v>
      </c>
      <c r="L232" s="3">
        <f t="shared" si="60"/>
        <v>3.9779096260211984</v>
      </c>
      <c r="M232" s="3">
        <f>L232/'NOx Info (Obsolete)'!$B$1*1000</f>
        <v>90.380333674623373</v>
      </c>
      <c r="N232" s="3">
        <f>M232*'NOx Info (Obsolete)'!$I$2*($D$13+273)/$F$2/1000</f>
        <v>24521.971144909276</v>
      </c>
      <c r="O232" s="3">
        <f t="shared" si="61"/>
        <v>441.35775208259963</v>
      </c>
      <c r="P232" s="3">
        <f t="shared" si="54"/>
        <v>10.541376058531478</v>
      </c>
      <c r="Q232" s="3">
        <f t="shared" si="55"/>
        <v>1.9229057177928284E-3</v>
      </c>
      <c r="R232" s="3">
        <f t="shared" si="56"/>
        <v>0.770609925325213</v>
      </c>
    </row>
    <row r="233" spans="1:18" x14ac:dyDescent="0.25">
      <c r="A233" s="3">
        <f t="shared" si="58"/>
        <v>2.0400000000000005</v>
      </c>
      <c r="B233" s="3">
        <f t="shared" si="47"/>
        <v>8.7527900991831498</v>
      </c>
      <c r="C233" s="3">
        <f t="shared" si="48"/>
        <v>0.1988685276726514</v>
      </c>
      <c r="D233" s="3">
        <f t="shared" si="49"/>
        <v>3549.7212710146314</v>
      </c>
      <c r="E233" s="3">
        <f t="shared" si="50"/>
        <v>27.499687863764997</v>
      </c>
      <c r="F233" s="3">
        <f t="shared" si="51"/>
        <v>34.575713471983242</v>
      </c>
      <c r="G233" s="3">
        <f t="shared" si="52"/>
        <v>6.7905492518135935E-2</v>
      </c>
      <c r="H233" s="3">
        <f t="shared" si="53"/>
        <v>1.6956109009106095</v>
      </c>
      <c r="I233" s="3">
        <f t="shared" si="57"/>
        <v>852.83320196518935</v>
      </c>
      <c r="K233" s="3">
        <f t="shared" si="59"/>
        <v>2.0400000000000005</v>
      </c>
      <c r="L233" s="3">
        <f t="shared" si="60"/>
        <v>3.9702035267679463</v>
      </c>
      <c r="M233" s="3">
        <f>L233/'NOx Info (Obsolete)'!$B$1*1000</f>
        <v>90.205246785448537</v>
      </c>
      <c r="N233" s="3">
        <f>M233*'NOx Info (Obsolete)'!$I$2*($D$13+273)/$F$2/1000</f>
        <v>24474.466610796197</v>
      </c>
      <c r="O233" s="3">
        <f t="shared" si="61"/>
        <v>440.50274355714384</v>
      </c>
      <c r="P233" s="3">
        <f t="shared" si="54"/>
        <v>10.541376058531478</v>
      </c>
      <c r="Q233" s="3">
        <f t="shared" si="55"/>
        <v>1.9229057177928284E-3</v>
      </c>
      <c r="R233" s="3">
        <f t="shared" si="56"/>
        <v>0.76911708181482963</v>
      </c>
    </row>
    <row r="234" spans="1:18" x14ac:dyDescent="0.25">
      <c r="A234" s="3">
        <f t="shared" si="58"/>
        <v>2.0500000000000003</v>
      </c>
      <c r="B234" s="3">
        <f t="shared" si="47"/>
        <v>8.7358339901740418</v>
      </c>
      <c r="C234" s="3">
        <f t="shared" si="48"/>
        <v>0.198483274925186</v>
      </c>
      <c r="D234" s="3">
        <f t="shared" si="49"/>
        <v>3542.8446682238382</v>
      </c>
      <c r="E234" s="3">
        <f t="shared" si="50"/>
        <v>27.446414827413093</v>
      </c>
      <c r="F234" s="3">
        <f t="shared" si="51"/>
        <v>34.575713471983242</v>
      </c>
      <c r="G234" s="3">
        <f t="shared" si="52"/>
        <v>6.7905492518135935E-2</v>
      </c>
      <c r="H234" s="3">
        <f t="shared" si="53"/>
        <v>1.6923261239483982</v>
      </c>
      <c r="I234" s="3">
        <f t="shared" si="57"/>
        <v>856.21785421308618</v>
      </c>
      <c r="K234" s="3">
        <f t="shared" si="59"/>
        <v>2.0500000000000003</v>
      </c>
      <c r="L234" s="3">
        <f t="shared" si="60"/>
        <v>3.9625123559497979</v>
      </c>
      <c r="M234" s="3">
        <f>L234/'NOx Info (Obsolete)'!$B$1*1000</f>
        <v>90.030499078676698</v>
      </c>
      <c r="N234" s="3">
        <f>M234*'NOx Info (Obsolete)'!$I$2*($D$13+273)/$F$2/1000</f>
        <v>24427.054103573941</v>
      </c>
      <c r="O234" s="3">
        <f t="shared" si="61"/>
        <v>439.64939137413398</v>
      </c>
      <c r="P234" s="3">
        <f t="shared" si="54"/>
        <v>10.541376058531478</v>
      </c>
      <c r="Q234" s="3">
        <f t="shared" si="55"/>
        <v>1.9229057177928284E-3</v>
      </c>
      <c r="R234" s="3">
        <f t="shared" si="56"/>
        <v>0.76762713027569307</v>
      </c>
    </row>
    <row r="235" spans="1:18" x14ac:dyDescent="0.25">
      <c r="A235" s="3">
        <f t="shared" si="58"/>
        <v>2.06</v>
      </c>
      <c r="B235" s="3">
        <f t="shared" si="47"/>
        <v>8.71891072893456</v>
      </c>
      <c r="C235" s="3">
        <f t="shared" si="48"/>
        <v>0.19809876849832339</v>
      </c>
      <c r="D235" s="3">
        <f t="shared" si="49"/>
        <v>3535.9813869482668</v>
      </c>
      <c r="E235" s="3">
        <f t="shared" si="50"/>
        <v>27.393244992829011</v>
      </c>
      <c r="F235" s="3">
        <f t="shared" si="51"/>
        <v>34.575713471983242</v>
      </c>
      <c r="G235" s="3">
        <f t="shared" si="52"/>
        <v>6.7905492518135935E-2</v>
      </c>
      <c r="H235" s="3">
        <f t="shared" si="53"/>
        <v>1.6890477103326869</v>
      </c>
      <c r="I235" s="3">
        <f t="shared" si="57"/>
        <v>859.5959496337515</v>
      </c>
      <c r="K235" s="3">
        <f t="shared" si="59"/>
        <v>2.06</v>
      </c>
      <c r="L235" s="3">
        <f t="shared" si="60"/>
        <v>3.9548360846470412</v>
      </c>
      <c r="M235" s="3">
        <f>L235/'NOx Info (Obsolete)'!$B$1*1000</f>
        <v>89.856089897235847</v>
      </c>
      <c r="N235" s="3">
        <f>M235*'NOx Info (Obsolete)'!$I$2*($D$13+273)/$F$2/1000</f>
        <v>24379.733444965874</v>
      </c>
      <c r="O235" s="3">
        <f t="shared" si="61"/>
        <v>438.79769232486484</v>
      </c>
      <c r="P235" s="3">
        <f t="shared" si="54"/>
        <v>10.541376058531478</v>
      </c>
      <c r="Q235" s="3">
        <f t="shared" si="55"/>
        <v>1.9229057177928284E-3</v>
      </c>
      <c r="R235" s="3">
        <f t="shared" si="56"/>
        <v>0.76614006510540911</v>
      </c>
    </row>
    <row r="236" spans="1:18" x14ac:dyDescent="0.25">
      <c r="A236" s="3">
        <f t="shared" si="58"/>
        <v>2.0699999999999998</v>
      </c>
      <c r="B236" s="3">
        <f t="shared" si="47"/>
        <v>8.7020202518312324</v>
      </c>
      <c r="C236" s="3">
        <f t="shared" si="48"/>
        <v>0.19771500694627375</v>
      </c>
      <c r="D236" s="3">
        <f t="shared" si="49"/>
        <v>3529.1314013811666</v>
      </c>
      <c r="E236" s="3">
        <f t="shared" si="50"/>
        <v>27.340178160087881</v>
      </c>
      <c r="F236" s="3">
        <f t="shared" si="51"/>
        <v>34.575713471983242</v>
      </c>
      <c r="G236" s="3">
        <f t="shared" si="52"/>
        <v>6.7905492518135935E-2</v>
      </c>
      <c r="H236" s="3">
        <f t="shared" si="53"/>
        <v>1.6857756477362518</v>
      </c>
      <c r="I236" s="3">
        <f t="shared" si="57"/>
        <v>862.967500929224</v>
      </c>
      <c r="K236" s="3">
        <f t="shared" si="59"/>
        <v>2.0699999999999998</v>
      </c>
      <c r="L236" s="3">
        <f t="shared" si="60"/>
        <v>3.9471746839959869</v>
      </c>
      <c r="M236" s="3">
        <f>L236/'NOx Info (Obsolete)'!$B$1*1000</f>
        <v>89.682018585326773</v>
      </c>
      <c r="N236" s="3">
        <f>M236*'NOx Info (Obsolete)'!$I$2*($D$13+273)/$F$2/1000</f>
        <v>24332.504457040715</v>
      </c>
      <c r="O236" s="3">
        <f t="shared" si="61"/>
        <v>437.94764320684709</v>
      </c>
      <c r="P236" s="3">
        <f t="shared" si="54"/>
        <v>10.541376058531478</v>
      </c>
      <c r="Q236" s="3">
        <f t="shared" si="55"/>
        <v>1.9229057177928284E-3</v>
      </c>
      <c r="R236" s="3">
        <f t="shared" si="56"/>
        <v>0.76465588071243662</v>
      </c>
    </row>
    <row r="237" spans="1:18" x14ac:dyDescent="0.25">
      <c r="A237" s="3">
        <f t="shared" si="58"/>
        <v>2.0799999999999996</v>
      </c>
      <c r="B237" s="3">
        <f t="shared" si="47"/>
        <v>8.68516249535387</v>
      </c>
      <c r="C237" s="3">
        <f t="shared" si="48"/>
        <v>0.19733198882604827</v>
      </c>
      <c r="D237" s="3">
        <f t="shared" si="49"/>
        <v>3522.2946857657807</v>
      </c>
      <c r="E237" s="3">
        <f t="shared" si="50"/>
        <v>27.287214129652135</v>
      </c>
      <c r="F237" s="3">
        <f t="shared" si="51"/>
        <v>34.575713471983242</v>
      </c>
      <c r="G237" s="3">
        <f t="shared" si="52"/>
        <v>6.7905492518135935E-2</v>
      </c>
      <c r="H237" s="3">
        <f t="shared" si="53"/>
        <v>1.682509923855751</v>
      </c>
      <c r="I237" s="3">
        <f t="shared" si="57"/>
        <v>866.33252077693555</v>
      </c>
      <c r="K237" s="3">
        <f t="shared" si="59"/>
        <v>2.0799999999999996</v>
      </c>
      <c r="L237" s="3">
        <f t="shared" si="60"/>
        <v>3.9395281251888625</v>
      </c>
      <c r="M237" s="3">
        <f>L237/'NOx Info (Obsolete)'!$B$1*1000</f>
        <v>89.508284488420756</v>
      </c>
      <c r="N237" s="3">
        <f>M237*'NOx Info (Obsolete)'!$I$2*($D$13+273)/$F$2/1000</f>
        <v>24285.366962211876</v>
      </c>
      <c r="O237" s="3">
        <f t="shared" si="61"/>
        <v>437.09924082379564</v>
      </c>
      <c r="P237" s="3">
        <f t="shared" si="54"/>
        <v>10.541376058531478</v>
      </c>
      <c r="Q237" s="3">
        <f t="shared" si="55"/>
        <v>1.9229057177928284E-3</v>
      </c>
      <c r="R237" s="3">
        <f t="shared" si="56"/>
        <v>0.76317457151606682</v>
      </c>
    </row>
    <row r="238" spans="1:18" x14ac:dyDescent="0.25">
      <c r="A238" s="3">
        <f t="shared" si="58"/>
        <v>2.0899999999999994</v>
      </c>
      <c r="B238" s="3">
        <f t="shared" si="47"/>
        <v>8.6683373961153123</v>
      </c>
      <c r="C238" s="3">
        <f t="shared" si="48"/>
        <v>0.19694971269745354</v>
      </c>
      <c r="D238" s="3">
        <f t="shared" si="49"/>
        <v>3515.4712143952502</v>
      </c>
      <c r="E238" s="3">
        <f t="shared" si="50"/>
        <v>27.234352702370749</v>
      </c>
      <c r="F238" s="3">
        <f t="shared" si="51"/>
        <v>34.575713471983242</v>
      </c>
      <c r="G238" s="3">
        <f t="shared" si="52"/>
        <v>6.7905492518135935E-2</v>
      </c>
      <c r="H238" s="3">
        <f t="shared" si="53"/>
        <v>1.6792505264116764</v>
      </c>
      <c r="I238" s="3">
        <f t="shared" si="57"/>
        <v>869.69102182975894</v>
      </c>
      <c r="K238" s="3">
        <f t="shared" si="59"/>
        <v>2.0899999999999994</v>
      </c>
      <c r="L238" s="3">
        <f t="shared" si="60"/>
        <v>3.9318963794737019</v>
      </c>
      <c r="M238" s="3">
        <f>L238/'NOx Info (Obsolete)'!$B$1*1000</f>
        <v>89.33488695325704</v>
      </c>
      <c r="N238" s="3">
        <f>M238*'NOx Info (Obsolete)'!$I$2*($D$13+273)/$F$2/1000</f>
        <v>24238.320783236806</v>
      </c>
      <c r="O238" s="3">
        <f t="shared" si="61"/>
        <v>436.25248198561701</v>
      </c>
      <c r="P238" s="3">
        <f t="shared" si="54"/>
        <v>10.541376058531478</v>
      </c>
      <c r="Q238" s="3">
        <f t="shared" si="55"/>
        <v>1.9229057177928284E-3</v>
      </c>
      <c r="R238" s="3">
        <f t="shared" si="56"/>
        <v>0.76169613194640184</v>
      </c>
    </row>
    <row r="239" spans="1:18" x14ac:dyDescent="0.25">
      <c r="A239" s="3">
        <f t="shared" si="58"/>
        <v>2.0999999999999992</v>
      </c>
      <c r="B239" s="3">
        <f t="shared" si="47"/>
        <v>8.6515448908511949</v>
      </c>
      <c r="C239" s="3">
        <f t="shared" si="48"/>
        <v>0.196568177123086</v>
      </c>
      <c r="D239" s="3">
        <f t="shared" si="49"/>
        <v>3508.6609616125147</v>
      </c>
      <c r="E239" s="3">
        <f t="shared" si="50"/>
        <v>27.1815936794785</v>
      </c>
      <c r="F239" s="3">
        <f t="shared" si="51"/>
        <v>34.575713471983242</v>
      </c>
      <c r="G239" s="3">
        <f t="shared" si="52"/>
        <v>6.7905492518135935E-2</v>
      </c>
      <c r="H239" s="3">
        <f t="shared" si="53"/>
        <v>1.6759974431483071</v>
      </c>
      <c r="I239" s="3">
        <f t="shared" si="57"/>
        <v>873.0430167160556</v>
      </c>
      <c r="K239" s="3">
        <f t="shared" si="59"/>
        <v>2.0999999999999992</v>
      </c>
      <c r="L239" s="3">
        <f t="shared" si="60"/>
        <v>3.9242794181542378</v>
      </c>
      <c r="M239" s="3">
        <f>L239/'NOx Info (Obsolete)'!$B$1*1000</f>
        <v>89.161825327840361</v>
      </c>
      <c r="N239" s="3">
        <f>M239*'NOx Info (Obsolete)'!$I$2*($D$13+273)/$F$2/1000</f>
        <v>24191.365743216298</v>
      </c>
      <c r="O239" s="3">
        <f t="shared" si="61"/>
        <v>435.40736350839774</v>
      </c>
      <c r="P239" s="3">
        <f t="shared" si="54"/>
        <v>10.541376058531478</v>
      </c>
      <c r="Q239" s="3">
        <f t="shared" si="55"/>
        <v>1.9229057177928284E-3</v>
      </c>
      <c r="R239" s="3">
        <f t="shared" si="56"/>
        <v>0.76022055644433384</v>
      </c>
    </row>
    <row r="240" spans="1:18" x14ac:dyDescent="0.25">
      <c r="A240" s="3">
        <f t="shared" si="58"/>
        <v>2.109999999999999</v>
      </c>
      <c r="B240" s="3">
        <f t="shared" si="47"/>
        <v>8.6347849164197115</v>
      </c>
      <c r="C240" s="3">
        <f t="shared" si="48"/>
        <v>0.19618738066832681</v>
      </c>
      <c r="D240" s="3">
        <f t="shared" si="49"/>
        <v>3501.8639018102185</v>
      </c>
      <c r="E240" s="3">
        <f t="shared" si="50"/>
        <v>27.128936862595221</v>
      </c>
      <c r="F240" s="3">
        <f t="shared" si="51"/>
        <v>34.575713471983242</v>
      </c>
      <c r="G240" s="3">
        <f t="shared" si="52"/>
        <v>6.7905492518135935E-2</v>
      </c>
      <c r="H240" s="3">
        <f t="shared" si="53"/>
        <v>1.6727506618336658</v>
      </c>
      <c r="I240" s="3">
        <f t="shared" si="57"/>
        <v>876.38851803972295</v>
      </c>
      <c r="K240" s="3">
        <f t="shared" si="59"/>
        <v>2.109999999999999</v>
      </c>
      <c r="L240" s="3">
        <f t="shared" si="60"/>
        <v>3.9166772125897946</v>
      </c>
      <c r="M240" s="3">
        <f>L240/'NOx Info (Obsolete)'!$B$1*1000</f>
        <v>88.989098961438543</v>
      </c>
      <c r="N240" s="3">
        <f>M240*'NOx Info (Obsolete)'!$I$2*($D$13+273)/$F$2/1000</f>
        <v>24144.501665593849</v>
      </c>
      <c r="O240" s="3">
        <f t="shared" si="61"/>
        <v>434.56388221439244</v>
      </c>
      <c r="P240" s="3">
        <f t="shared" si="54"/>
        <v>10.541376058531478</v>
      </c>
      <c r="Q240" s="3">
        <f t="shared" si="55"/>
        <v>1.9229057177928284E-3</v>
      </c>
      <c r="R240" s="3">
        <f t="shared" si="56"/>
        <v>0.75874783946152446</v>
      </c>
    </row>
    <row r="241" spans="1:18" x14ac:dyDescent="0.25">
      <c r="A241" s="3">
        <f t="shared" si="58"/>
        <v>2.1199999999999988</v>
      </c>
      <c r="B241" s="3">
        <f t="shared" si="47"/>
        <v>8.6180574098013754</v>
      </c>
      <c r="C241" s="3">
        <f t="shared" si="48"/>
        <v>0.19580732190133621</v>
      </c>
      <c r="D241" s="3">
        <f t="shared" si="49"/>
        <v>3495.0800094306114</v>
      </c>
      <c r="E241" s="3">
        <f t="shared" si="50"/>
        <v>27.076382053725048</v>
      </c>
      <c r="F241" s="3">
        <f t="shared" si="51"/>
        <v>34.575713471983242</v>
      </c>
      <c r="G241" s="3">
        <f t="shared" si="52"/>
        <v>6.7905492518135935E-2</v>
      </c>
      <c r="H241" s="3">
        <f t="shared" si="53"/>
        <v>1.6695101702594701</v>
      </c>
      <c r="I241" s="3">
        <f t="shared" si="57"/>
        <v>879.72753838024187</v>
      </c>
      <c r="K241" s="3">
        <f t="shared" si="59"/>
        <v>2.1199999999999988</v>
      </c>
      <c r="L241" s="3">
        <f t="shared" si="60"/>
        <v>3.9090897341951796</v>
      </c>
      <c r="M241" s="3">
        <f>L241/'NOx Info (Obsolete)'!$B$1*1000</f>
        <v>88.816707204579998</v>
      </c>
      <c r="N241" s="3">
        <f>M241*'NOx Info (Obsolete)'!$I$2*($D$13+273)/$F$2/1000</f>
        <v>24097.728374154976</v>
      </c>
      <c r="O241" s="3">
        <f t="shared" si="61"/>
        <v>433.72203493201158</v>
      </c>
      <c r="P241" s="3">
        <f t="shared" si="54"/>
        <v>10.541376058531478</v>
      </c>
      <c r="Q241" s="3">
        <f t="shared" si="55"/>
        <v>1.9229057177928284E-3</v>
      </c>
      <c r="R241" s="3">
        <f t="shared" si="56"/>
        <v>0.75727797546038333</v>
      </c>
    </row>
    <row r="242" spans="1:18" x14ac:dyDescent="0.25">
      <c r="A242" s="3">
        <f t="shared" si="58"/>
        <v>2.1299999999999986</v>
      </c>
      <c r="B242" s="3">
        <f t="shared" si="47"/>
        <v>8.601362308098782</v>
      </c>
      <c r="C242" s="3">
        <f t="shared" si="48"/>
        <v>0.19542799939304825</v>
      </c>
      <c r="D242" s="3">
        <f t="shared" si="49"/>
        <v>3488.3092589654566</v>
      </c>
      <c r="E242" s="3">
        <f t="shared" si="50"/>
        <v>27.023929055255685</v>
      </c>
      <c r="F242" s="3">
        <f t="shared" si="51"/>
        <v>34.575713471983242</v>
      </c>
      <c r="G242" s="3">
        <f t="shared" si="52"/>
        <v>6.7905492518135935E-2</v>
      </c>
      <c r="H242" s="3">
        <f t="shared" si="53"/>
        <v>1.6662759562410887</v>
      </c>
      <c r="I242" s="3">
        <f t="shared" si="57"/>
        <v>883.060090292724</v>
      </c>
      <c r="K242" s="3">
        <f t="shared" si="59"/>
        <v>2.1299999999999986</v>
      </c>
      <c r="L242" s="3">
        <f t="shared" si="60"/>
        <v>3.9015169544405759</v>
      </c>
      <c r="M242" s="3">
        <f>L242/'NOx Info (Obsolete)'!$B$1*1000</f>
        <v>88.644649409051326</v>
      </c>
      <c r="N242" s="3">
        <f>M242*'NOx Info (Obsolete)'!$I$2*($D$13+273)/$F$2/1000</f>
        <v>24051.045693026579</v>
      </c>
      <c r="O242" s="3">
        <f t="shared" si="61"/>
        <v>432.8818184958098</v>
      </c>
      <c r="P242" s="3">
        <f t="shared" si="54"/>
        <v>10.541376058531478</v>
      </c>
      <c r="Q242" s="3">
        <f t="shared" si="55"/>
        <v>1.9229057177928284E-3</v>
      </c>
      <c r="R242" s="3">
        <f t="shared" si="56"/>
        <v>0.75581095891404815</v>
      </c>
    </row>
    <row r="243" spans="1:18" x14ac:dyDescent="0.25">
      <c r="A243" s="3">
        <f t="shared" si="58"/>
        <v>2.1399999999999983</v>
      </c>
      <c r="B243" s="3">
        <f t="shared" si="47"/>
        <v>8.5846995485363706</v>
      </c>
      <c r="C243" s="3">
        <f t="shared" si="48"/>
        <v>0.19504941171716542</v>
      </c>
      <c r="D243" s="3">
        <f t="shared" si="49"/>
        <v>3481.5516249559291</v>
      </c>
      <c r="E243" s="3">
        <f t="shared" si="50"/>
        <v>26.971577669957636</v>
      </c>
      <c r="F243" s="3">
        <f t="shared" si="51"/>
        <v>34.575713471983242</v>
      </c>
      <c r="G243" s="3">
        <f t="shared" si="52"/>
        <v>6.7905492518135935E-2</v>
      </c>
      <c r="H243" s="3">
        <f t="shared" si="53"/>
        <v>1.6630480076174934</v>
      </c>
      <c r="I243" s="3">
        <f t="shared" si="57"/>
        <v>886.38618630795895</v>
      </c>
      <c r="K243" s="3">
        <f t="shared" si="59"/>
        <v>2.1399999999999983</v>
      </c>
      <c r="L243" s="3">
        <f t="shared" si="60"/>
        <v>3.8939588448514355</v>
      </c>
      <c r="M243" s="3">
        <f>L243/'NOx Info (Obsolete)'!$B$1*1000</f>
        <v>88.472924927894837</v>
      </c>
      <c r="N243" s="3">
        <f>M243*'NOx Info (Obsolete)'!$I$2*($D$13+273)/$F$2/1000</f>
        <v>24004.453446676238</v>
      </c>
      <c r="O243" s="3">
        <f t="shared" si="61"/>
        <v>432.04322974647374</v>
      </c>
      <c r="P243" s="3">
        <f t="shared" si="54"/>
        <v>10.541376058531478</v>
      </c>
      <c r="Q243" s="3">
        <f t="shared" si="55"/>
        <v>1.9229057177928284E-3</v>
      </c>
      <c r="R243" s="3">
        <f t="shared" si="56"/>
        <v>0.75434678430636282</v>
      </c>
    </row>
    <row r="244" spans="1:18" x14ac:dyDescent="0.25">
      <c r="A244" s="3">
        <f t="shared" si="58"/>
        <v>2.1499999999999981</v>
      </c>
      <c r="B244" s="3">
        <f t="shared" si="47"/>
        <v>8.568069068460197</v>
      </c>
      <c r="C244" s="3">
        <f t="shared" si="48"/>
        <v>0.19467155745015327</v>
      </c>
      <c r="D244" s="3">
        <f t="shared" si="49"/>
        <v>3474.8070819925269</v>
      </c>
      <c r="E244" s="3">
        <f t="shared" si="50"/>
        <v>26.919327700983509</v>
      </c>
      <c r="F244" s="3">
        <f t="shared" si="51"/>
        <v>34.575713471983242</v>
      </c>
      <c r="G244" s="3">
        <f t="shared" si="52"/>
        <v>6.7905492518135935E-2</v>
      </c>
      <c r="H244" s="3">
        <f t="shared" si="53"/>
        <v>1.6598263122512158</v>
      </c>
      <c r="I244" s="3">
        <f t="shared" si="57"/>
        <v>889.70583893246135</v>
      </c>
      <c r="K244" s="3">
        <f t="shared" si="59"/>
        <v>2.1499999999999981</v>
      </c>
      <c r="L244" s="3">
        <f t="shared" si="60"/>
        <v>3.886415377008372</v>
      </c>
      <c r="M244" s="3">
        <f>L244/'NOx Info (Obsolete)'!$B$1*1000</f>
        <v>88.301533115406187</v>
      </c>
      <c r="N244" s="3">
        <f>M244*'NOx Info (Obsolete)'!$I$2*($D$13+273)/$F$2/1000</f>
        <v>23957.951459911605</v>
      </c>
      <c r="O244" s="3">
        <f t="shared" si="61"/>
        <v>431.20626553081053</v>
      </c>
      <c r="P244" s="3">
        <f t="shared" si="54"/>
        <v>10.541376058531478</v>
      </c>
      <c r="Q244" s="3">
        <f t="shared" si="55"/>
        <v>1.9229057177928284E-3</v>
      </c>
      <c r="R244" s="3">
        <f t="shared" si="56"/>
        <v>0.75288544613185759</v>
      </c>
    </row>
    <row r="245" spans="1:18" x14ac:dyDescent="0.25">
      <c r="A245" s="3">
        <f t="shared" si="58"/>
        <v>2.1599999999999979</v>
      </c>
      <c r="B245" s="3">
        <f t="shared" si="47"/>
        <v>8.5514708053376829</v>
      </c>
      <c r="C245" s="3">
        <f t="shared" si="48"/>
        <v>0.19429443517123499</v>
      </c>
      <c r="D245" s="3">
        <f t="shared" si="49"/>
        <v>3468.0756047149698</v>
      </c>
      <c r="E245" s="3">
        <f t="shared" si="50"/>
        <v>26.867178951867231</v>
      </c>
      <c r="F245" s="3">
        <f t="shared" si="51"/>
        <v>34.575713471983242</v>
      </c>
      <c r="G245" s="3">
        <f t="shared" si="52"/>
        <v>6.7905492518135935E-2</v>
      </c>
      <c r="H245" s="3">
        <f t="shared" si="53"/>
        <v>1.6566108580282999</v>
      </c>
      <c r="I245" s="3">
        <f t="shared" si="57"/>
        <v>893.01906064851789</v>
      </c>
      <c r="K245" s="3">
        <f t="shared" si="59"/>
        <v>2.1599999999999979</v>
      </c>
      <c r="L245" s="3">
        <f t="shared" si="60"/>
        <v>3.8788865225470532</v>
      </c>
      <c r="M245" s="3">
        <f>L245/'NOx Info (Obsolete)'!$B$1*1000</f>
        <v>88.130473327131838</v>
      </c>
      <c r="N245" s="3">
        <f>M245*'NOx Info (Obsolete)'!$I$2*($D$13+273)/$F$2/1000</f>
        <v>23911.539557879696</v>
      </c>
      <c r="O245" s="3">
        <f t="shared" si="61"/>
        <v>430.37092270173565</v>
      </c>
      <c r="P245" s="3">
        <f t="shared" si="54"/>
        <v>10.541376058531478</v>
      </c>
      <c r="Q245" s="3">
        <f t="shared" si="55"/>
        <v>1.9229057177928284E-3</v>
      </c>
      <c r="R245" s="3">
        <f t="shared" si="56"/>
        <v>0.75142693889572809</v>
      </c>
    </row>
    <row r="246" spans="1:18" x14ac:dyDescent="0.25">
      <c r="A246" s="3">
        <f t="shared" si="58"/>
        <v>2.1699999999999977</v>
      </c>
      <c r="B246" s="3">
        <f t="shared" si="47"/>
        <v>8.5349046967574012</v>
      </c>
      <c r="C246" s="3">
        <f t="shared" si="48"/>
        <v>0.19391804346238622</v>
      </c>
      <c r="D246" s="3">
        <f t="shared" si="49"/>
        <v>3461.3571678121066</v>
      </c>
      <c r="E246" s="3">
        <f t="shared" si="50"/>
        <v>26.815131226523338</v>
      </c>
      <c r="F246" s="3">
        <f t="shared" si="51"/>
        <v>34.575713471983249</v>
      </c>
      <c r="G246" s="3">
        <f t="shared" si="52"/>
        <v>6.7905492518135963E-2</v>
      </c>
      <c r="H246" s="3">
        <f t="shared" si="53"/>
        <v>1.6534016328582579</v>
      </c>
      <c r="I246" s="3">
        <f t="shared" si="57"/>
        <v>896.32586391423445</v>
      </c>
      <c r="K246" s="3">
        <f t="shared" si="59"/>
        <v>2.1699999999999977</v>
      </c>
      <c r="L246" s="3">
        <f t="shared" si="60"/>
        <v>3.8713722531580959</v>
      </c>
      <c r="M246" s="3">
        <f>L246/'NOx Info (Obsolete)'!$B$1*1000</f>
        <v>87.959744919866779</v>
      </c>
      <c r="N246" s="3">
        <f>M246*'NOx Info (Obsolete)'!$I$2*($D$13+273)/$F$2/1000</f>
        <v>23865.217566066276</v>
      </c>
      <c r="O246" s="3">
        <f t="shared" si="61"/>
        <v>429.53719811826124</v>
      </c>
      <c r="P246" s="3">
        <f t="shared" si="54"/>
        <v>10.54137605853148</v>
      </c>
      <c r="Q246" s="3">
        <f t="shared" si="55"/>
        <v>1.9229057177928288E-3</v>
      </c>
      <c r="R246" s="3">
        <f t="shared" si="56"/>
        <v>0.74997125711381463</v>
      </c>
    </row>
    <row r="247" spans="1:18" x14ac:dyDescent="0.25">
      <c r="A247" s="3">
        <f t="shared" si="58"/>
        <v>2.1799999999999975</v>
      </c>
      <c r="B247" s="3">
        <f t="shared" si="47"/>
        <v>8.5183706804288182</v>
      </c>
      <c r="C247" s="3">
        <f t="shared" si="48"/>
        <v>0.19354238090832956</v>
      </c>
      <c r="D247" s="3">
        <f t="shared" si="49"/>
        <v>3454.6517460218192</v>
      </c>
      <c r="E247" s="3">
        <f t="shared" si="50"/>
        <v>26.763184329246226</v>
      </c>
      <c r="F247" s="3">
        <f t="shared" si="51"/>
        <v>34.575713471983242</v>
      </c>
      <c r="G247" s="3">
        <f t="shared" si="52"/>
        <v>6.7905492518135935E-2</v>
      </c>
      <c r="H247" s="3">
        <f t="shared" si="53"/>
        <v>1.6501986246740219</v>
      </c>
      <c r="I247" s="3">
        <f t="shared" si="57"/>
        <v>899.62626116358251</v>
      </c>
      <c r="K247" s="3">
        <f t="shared" si="59"/>
        <v>2.1799999999999975</v>
      </c>
      <c r="L247" s="3">
        <f t="shared" si="60"/>
        <v>3.8638725405869576</v>
      </c>
      <c r="M247" s="3">
        <f>L247/'NOx Info (Obsolete)'!$B$1*1000</f>
        <v>87.789347251651961</v>
      </c>
      <c r="N247" s="3">
        <f>M247*'NOx Info (Obsolete)'!$I$2*($D$13+273)/$F$2/1000</f>
        <v>23818.985310295167</v>
      </c>
      <c r="O247" s="3">
        <f t="shared" si="61"/>
        <v>428.70508864548424</v>
      </c>
      <c r="P247" s="3">
        <f t="shared" si="54"/>
        <v>10.541376058531478</v>
      </c>
      <c r="Q247" s="3">
        <f t="shared" si="55"/>
        <v>1.9229057177928284E-3</v>
      </c>
      <c r="R247" s="3">
        <f t="shared" si="56"/>
        <v>0.74851839531258091</v>
      </c>
    </row>
    <row r="248" spans="1:18" x14ac:dyDescent="0.25">
      <c r="A248" s="3">
        <f t="shared" si="58"/>
        <v>2.1899999999999973</v>
      </c>
      <c r="B248" s="3">
        <f t="shared" si="47"/>
        <v>8.5018686941820771</v>
      </c>
      <c r="C248" s="3">
        <f t="shared" si="48"/>
        <v>0.19316744609652942</v>
      </c>
      <c r="D248" s="3">
        <f t="shared" si="49"/>
        <v>3447.9593141309283</v>
      </c>
      <c r="E248" s="3">
        <f t="shared" si="50"/>
        <v>26.711338064709405</v>
      </c>
      <c r="F248" s="3">
        <f t="shared" si="51"/>
        <v>34.575713471983242</v>
      </c>
      <c r="G248" s="3">
        <f t="shared" si="52"/>
        <v>6.7905492518135935E-2</v>
      </c>
      <c r="H248" s="3">
        <f t="shared" si="53"/>
        <v>1.6470018214319038</v>
      </c>
      <c r="I248" s="3">
        <f t="shared" si="57"/>
        <v>902.92026480644631</v>
      </c>
      <c r="K248" s="3">
        <f t="shared" si="59"/>
        <v>2.1899999999999973</v>
      </c>
      <c r="L248" s="3">
        <f t="shared" si="60"/>
        <v>3.8563873566338316</v>
      </c>
      <c r="M248" s="3">
        <f>L248/'NOx Info (Obsolete)'!$B$1*1000</f>
        <v>87.619279681772028</v>
      </c>
      <c r="N248" s="3">
        <f>M248*'NOx Info (Obsolete)'!$I$2*($D$13+273)/$F$2/1000</f>
        <v>23772.842616727619</v>
      </c>
      <c r="O248" s="3">
        <f t="shared" si="61"/>
        <v>427.87459115457449</v>
      </c>
      <c r="P248" s="3">
        <f t="shared" si="54"/>
        <v>10.541376058531478</v>
      </c>
      <c r="Q248" s="3">
        <f t="shared" si="55"/>
        <v>1.9229057177928284E-3</v>
      </c>
      <c r="R248" s="3">
        <f t="shared" si="56"/>
        <v>0.74706834802909527</v>
      </c>
    </row>
    <row r="249" spans="1:18" x14ac:dyDescent="0.25">
      <c r="A249" s="3">
        <f t="shared" si="58"/>
        <v>2.1999999999999971</v>
      </c>
      <c r="B249" s="3">
        <f t="shared" si="47"/>
        <v>8.4853986759677582</v>
      </c>
      <c r="C249" s="3">
        <f t="shared" si="48"/>
        <v>0.19279323761718642</v>
      </c>
      <c r="D249" s="3">
        <f t="shared" si="49"/>
        <v>3441.2798469750978</v>
      </c>
      <c r="E249" s="3">
        <f t="shared" si="50"/>
        <v>26.659592237964791</v>
      </c>
      <c r="F249" s="3">
        <f t="shared" si="51"/>
        <v>34.575713471983242</v>
      </c>
      <c r="G249" s="3">
        <f t="shared" si="52"/>
        <v>6.7905492518135935E-2</v>
      </c>
      <c r="H249" s="3">
        <f t="shared" si="53"/>
        <v>1.6438112111115439</v>
      </c>
      <c r="I249" s="3">
        <f t="shared" si="57"/>
        <v>906.20788722866939</v>
      </c>
      <c r="K249" s="3">
        <f t="shared" si="59"/>
        <v>2.1999999999999971</v>
      </c>
      <c r="L249" s="3">
        <f t="shared" si="60"/>
        <v>3.8489166731535405</v>
      </c>
      <c r="M249" s="3">
        <f>L249/'NOx Info (Obsolete)'!$B$1*1000</f>
        <v>87.449541570752743</v>
      </c>
      <c r="N249" s="3">
        <f>M249*'NOx Info (Obsolete)'!$I$2*($D$13+273)/$F$2/1000</f>
        <v>23726.789311861641</v>
      </c>
      <c r="O249" s="3">
        <f t="shared" si="61"/>
        <v>427.04570252276312</v>
      </c>
      <c r="P249" s="3">
        <f t="shared" si="54"/>
        <v>10.541376058531478</v>
      </c>
      <c r="Q249" s="3">
        <f t="shared" si="55"/>
        <v>1.9229057177928284E-3</v>
      </c>
      <c r="R249" s="3">
        <f t="shared" si="56"/>
        <v>0.74562110981100782</v>
      </c>
    </row>
    <row r="250" spans="1:18" x14ac:dyDescent="0.25">
      <c r="A250" s="3">
        <f t="shared" si="58"/>
        <v>2.2099999999999969</v>
      </c>
      <c r="B250" s="3">
        <f t="shared" si="47"/>
        <v>8.4689605638566423</v>
      </c>
      <c r="C250" s="3">
        <f t="shared" si="48"/>
        <v>0.19241975406323253</v>
      </c>
      <c r="D250" s="3">
        <f t="shared" si="49"/>
        <v>3434.6133194387421</v>
      </c>
      <c r="E250" s="3">
        <f t="shared" si="50"/>
        <v>26.60794665444195</v>
      </c>
      <c r="F250" s="3">
        <f t="shared" si="51"/>
        <v>34.575713471983242</v>
      </c>
      <c r="G250" s="3">
        <f t="shared" si="52"/>
        <v>6.7905492518135935E-2</v>
      </c>
      <c r="H250" s="3">
        <f t="shared" si="53"/>
        <v>1.6406267817158706</v>
      </c>
      <c r="I250" s="3">
        <f t="shared" si="57"/>
        <v>909.48914079210113</v>
      </c>
      <c r="K250" s="3">
        <f t="shared" si="59"/>
        <v>2.2099999999999969</v>
      </c>
      <c r="L250" s="3">
        <f t="shared" si="60"/>
        <v>3.8414604620554305</v>
      </c>
      <c r="M250" s="3">
        <f>L250/'NOx Info (Obsolete)'!$B$1*1000</f>
        <v>87.280132280358771</v>
      </c>
      <c r="N250" s="3">
        <f>M250*'NOx Info (Obsolete)'!$I$2*($D$13+273)/$F$2/1000</f>
        <v>23680.825222531366</v>
      </c>
      <c r="O250" s="3">
        <f t="shared" si="61"/>
        <v>426.21841963333088</v>
      </c>
      <c r="P250" s="3">
        <f t="shared" si="54"/>
        <v>10.541376058531478</v>
      </c>
      <c r="Q250" s="3">
        <f t="shared" si="55"/>
        <v>1.9229057177928284E-3</v>
      </c>
      <c r="R250" s="3">
        <f t="shared" si="56"/>
        <v>0.74417667521653197</v>
      </c>
    </row>
    <row r="251" spans="1:18" x14ac:dyDescent="0.25">
      <c r="A251" s="3">
        <f t="shared" si="58"/>
        <v>2.2199999999999966</v>
      </c>
      <c r="B251" s="3">
        <f t="shared" si="47"/>
        <v>8.4525542960394837</v>
      </c>
      <c r="C251" s="3">
        <f t="shared" si="48"/>
        <v>0.1920469940303253</v>
      </c>
      <c r="D251" s="3">
        <f t="shared" si="49"/>
        <v>3427.9597064549275</v>
      </c>
      <c r="E251" s="3">
        <f t="shared" si="50"/>
        <v>26.556401119947378</v>
      </c>
      <c r="F251" s="3">
        <f t="shared" si="51"/>
        <v>34.575713471983242</v>
      </c>
      <c r="G251" s="3">
        <f t="shared" si="52"/>
        <v>6.7905492518135935E-2</v>
      </c>
      <c r="H251" s="3">
        <f t="shared" si="53"/>
        <v>1.6374485212710521</v>
      </c>
      <c r="I251" s="3">
        <f t="shared" si="57"/>
        <v>912.7640378346432</v>
      </c>
      <c r="K251" s="3">
        <f t="shared" si="59"/>
        <v>2.2199999999999966</v>
      </c>
      <c r="L251" s="3">
        <f t="shared" si="60"/>
        <v>3.8340186953032651</v>
      </c>
      <c r="M251" s="3">
        <f>L251/'NOx Info (Obsolete)'!$B$1*1000</f>
        <v>87.111051173591107</v>
      </c>
      <c r="N251" s="3">
        <f>M251*'NOx Info (Obsolete)'!$I$2*($D$13+273)/$F$2/1000</f>
        <v>23634.950175906371</v>
      </c>
      <c r="O251" s="3">
        <f t="shared" si="61"/>
        <v>425.39273937559614</v>
      </c>
      <c r="P251" s="3">
        <f t="shared" si="54"/>
        <v>10.541376058531478</v>
      </c>
      <c r="Q251" s="3">
        <f t="shared" si="55"/>
        <v>1.9229057177928284E-3</v>
      </c>
      <c r="R251" s="3">
        <f t="shared" si="56"/>
        <v>0.7427350388144226</v>
      </c>
    </row>
    <row r="252" spans="1:18" x14ac:dyDescent="0.25">
      <c r="A252" s="3">
        <f t="shared" si="58"/>
        <v>2.2299999999999964</v>
      </c>
      <c r="B252" s="3">
        <f t="shared" si="47"/>
        <v>8.4361798108267738</v>
      </c>
      <c r="C252" s="3">
        <f t="shared" si="48"/>
        <v>0.1916749561168429</v>
      </c>
      <c r="D252" s="3">
        <f t="shared" si="49"/>
        <v>3421.3189830052816</v>
      </c>
      <c r="E252" s="3">
        <f t="shared" si="50"/>
        <v>26.504955440663764</v>
      </c>
      <c r="F252" s="3">
        <f t="shared" si="51"/>
        <v>34.575713471983242</v>
      </c>
      <c r="G252" s="3">
        <f t="shared" si="52"/>
        <v>6.7905492518135935E-2</v>
      </c>
      <c r="H252" s="3">
        <f t="shared" si="53"/>
        <v>1.6342764178264531</v>
      </c>
      <c r="I252" s="3">
        <f t="shared" si="57"/>
        <v>916.03259067029614</v>
      </c>
      <c r="K252" s="3">
        <f t="shared" si="59"/>
        <v>2.2299999999999964</v>
      </c>
      <c r="L252" s="3">
        <f t="shared" si="60"/>
        <v>3.826591344915121</v>
      </c>
      <c r="M252" s="3">
        <f>L252/'NOx Info (Obsolete)'!$B$1*1000</f>
        <v>86.942297614684776</v>
      </c>
      <c r="N252" s="3">
        <f>M252*'NOx Info (Obsolete)'!$I$2*($D$13+273)/$F$2/1000</f>
        <v>23589.163999491051</v>
      </c>
      <c r="O252" s="3">
        <f t="shared" si="61"/>
        <v>424.56865864490339</v>
      </c>
      <c r="P252" s="3">
        <f t="shared" si="54"/>
        <v>10.541376058531478</v>
      </c>
      <c r="Q252" s="3">
        <f t="shared" si="55"/>
        <v>1.9229057177928284E-3</v>
      </c>
      <c r="R252" s="3">
        <f t="shared" si="56"/>
        <v>0.74129619518395606</v>
      </c>
    </row>
    <row r="253" spans="1:18" x14ac:dyDescent="0.25">
      <c r="A253" s="3">
        <f t="shared" si="58"/>
        <v>2.2399999999999962</v>
      </c>
      <c r="B253" s="3">
        <f t="shared" si="47"/>
        <v>8.4198370466485084</v>
      </c>
      <c r="C253" s="3">
        <f t="shared" si="48"/>
        <v>0.1913036389238788</v>
      </c>
      <c r="D253" s="3">
        <f t="shared" si="49"/>
        <v>3414.6911241198991</v>
      </c>
      <c r="E253" s="3">
        <f t="shared" si="50"/>
        <v>26.453609423149263</v>
      </c>
      <c r="F253" s="3">
        <f t="shared" si="51"/>
        <v>34.575713471983242</v>
      </c>
      <c r="G253" s="3">
        <f t="shared" si="52"/>
        <v>6.7905492518135935E-2</v>
      </c>
      <c r="H253" s="3">
        <f t="shared" si="53"/>
        <v>1.6311104594545889</v>
      </c>
      <c r="I253" s="3">
        <f t="shared" si="57"/>
        <v>919.29481158920532</v>
      </c>
      <c r="K253" s="3">
        <f t="shared" si="59"/>
        <v>2.2399999999999962</v>
      </c>
      <c r="L253" s="3">
        <f t="shared" si="60"/>
        <v>3.8191783829632815</v>
      </c>
      <c r="M253" s="3">
        <f>L253/'NOx Info (Obsolete)'!$B$1*1000</f>
        <v>86.77387096910644</v>
      </c>
      <c r="N253" s="3">
        <f>M253*'NOx Info (Obsolete)'!$I$2*($D$13+273)/$F$2/1000</f>
        <v>23543.46652112397</v>
      </c>
      <c r="O253" s="3">
        <f t="shared" si="61"/>
        <v>423.74617434261165</v>
      </c>
      <c r="P253" s="3">
        <f t="shared" si="54"/>
        <v>10.541376058531478</v>
      </c>
      <c r="Q253" s="3">
        <f t="shared" si="55"/>
        <v>1.9229057177928284E-3</v>
      </c>
      <c r="R253" s="3">
        <f t="shared" si="56"/>
        <v>0.73986013891491009</v>
      </c>
    </row>
    <row r="254" spans="1:18" x14ac:dyDescent="0.25">
      <c r="A254" s="3">
        <f t="shared" si="58"/>
        <v>2.249999999999996</v>
      </c>
      <c r="B254" s="3">
        <f t="shared" si="47"/>
        <v>8.4035259420539639</v>
      </c>
      <c r="C254" s="3">
        <f t="shared" si="48"/>
        <v>0.19093304105523637</v>
      </c>
      <c r="D254" s="3">
        <f t="shared" si="49"/>
        <v>3408.0761048772456</v>
      </c>
      <c r="E254" s="3">
        <f t="shared" si="50"/>
        <v>26.402362874336777</v>
      </c>
      <c r="F254" s="3">
        <f t="shared" si="51"/>
        <v>34.575713471983242</v>
      </c>
      <c r="G254" s="3">
        <f t="shared" si="52"/>
        <v>6.7905492518135935E-2</v>
      </c>
      <c r="H254" s="3">
        <f t="shared" si="53"/>
        <v>1.6279506342510821</v>
      </c>
      <c r="I254" s="3">
        <f t="shared" si="57"/>
        <v>922.55071285770748</v>
      </c>
      <c r="K254" s="3">
        <f t="shared" si="59"/>
        <v>2.249999999999996</v>
      </c>
      <c r="L254" s="3">
        <f t="shared" si="60"/>
        <v>3.8117797815741326</v>
      </c>
      <c r="M254" s="3">
        <f>L254/'NOx Info (Obsolete)'!$B$1*1000</f>
        <v>86.605770603551974</v>
      </c>
      <c r="N254" s="3">
        <f>M254*'NOx Info (Obsolete)'!$I$2*($D$13+273)/$F$2/1000</f>
        <v>23497.857568977193</v>
      </c>
      <c r="O254" s="3">
        <f t="shared" si="61"/>
        <v>422.92528337608252</v>
      </c>
      <c r="P254" s="3">
        <f t="shared" si="54"/>
        <v>10.541376058531478</v>
      </c>
      <c r="Q254" s="3">
        <f t="shared" si="55"/>
        <v>1.9229057177928284E-3</v>
      </c>
      <c r="R254" s="3">
        <f t="shared" si="56"/>
        <v>0.73842686460754337</v>
      </c>
    </row>
    <row r="255" spans="1:18" x14ac:dyDescent="0.25">
      <c r="A255" s="3">
        <f t="shared" si="58"/>
        <v>2.2599999999999958</v>
      </c>
      <c r="B255" s="3">
        <f t="shared" si="47"/>
        <v>8.3872464357114538</v>
      </c>
      <c r="C255" s="3">
        <f t="shared" si="48"/>
        <v>0.19056316111742377</v>
      </c>
      <c r="D255" s="3">
        <f t="shared" si="49"/>
        <v>3401.4739004040671</v>
      </c>
      <c r="E255" s="3">
        <f t="shared" si="50"/>
        <v>26.35121560153322</v>
      </c>
      <c r="F255" s="3">
        <f t="shared" si="51"/>
        <v>34.575713471983249</v>
      </c>
      <c r="G255" s="3">
        <f t="shared" si="52"/>
        <v>6.7905492518135963E-2</v>
      </c>
      <c r="H255" s="3">
        <f t="shared" si="53"/>
        <v>1.6247969303346159</v>
      </c>
      <c r="I255" s="3">
        <f t="shared" si="57"/>
        <v>925.80030671837676</v>
      </c>
      <c r="K255" s="3">
        <f t="shared" si="59"/>
        <v>2.2599999999999958</v>
      </c>
      <c r="L255" s="3">
        <f t="shared" si="60"/>
        <v>3.8043955129280573</v>
      </c>
      <c r="M255" s="3">
        <f>L255/'NOx Info (Obsolete)'!$B$1*1000</f>
        <v>86.437995885944105</v>
      </c>
      <c r="N255" s="3">
        <f>M255*'NOx Info (Obsolete)'!$I$2*($D$13+273)/$F$2/1000</f>
        <v>23452.336971555676</v>
      </c>
      <c r="O255" s="3">
        <f t="shared" si="61"/>
        <v>422.10598265866889</v>
      </c>
      <c r="P255" s="3">
        <f t="shared" si="54"/>
        <v>10.54137605853148</v>
      </c>
      <c r="Q255" s="3">
        <f t="shared" si="55"/>
        <v>1.9229057177928288E-3</v>
      </c>
      <c r="R255" s="3">
        <f t="shared" si="56"/>
        <v>0.73699636687257486</v>
      </c>
    </row>
    <row r="256" spans="1:18" x14ac:dyDescent="0.25">
      <c r="A256" s="3">
        <f t="shared" si="58"/>
        <v>2.2699999999999956</v>
      </c>
      <c r="B256" s="3">
        <f t="shared" si="47"/>
        <v>8.370998466408107</v>
      </c>
      <c r="C256" s="3">
        <f t="shared" si="48"/>
        <v>0.19019399771964862</v>
      </c>
      <c r="D256" s="3">
        <f t="shared" si="49"/>
        <v>3394.8844858752905</v>
      </c>
      <c r="E256" s="3">
        <f t="shared" si="50"/>
        <v>26.300167412418784</v>
      </c>
      <c r="F256" s="3">
        <f t="shared" si="51"/>
        <v>34.575713471983242</v>
      </c>
      <c r="G256" s="3">
        <f t="shared" si="52"/>
        <v>6.7905492518135935E-2</v>
      </c>
      <c r="H256" s="3">
        <f t="shared" si="53"/>
        <v>1.6216493358468893</v>
      </c>
      <c r="I256" s="3">
        <f t="shared" si="57"/>
        <v>929.04360539007052</v>
      </c>
      <c r="K256" s="3">
        <f t="shared" si="59"/>
        <v>2.2699999999999956</v>
      </c>
      <c r="L256" s="3">
        <f t="shared" si="60"/>
        <v>3.7970255492593314</v>
      </c>
      <c r="M256" s="3">
        <f>L256/'NOx Info (Obsolete)'!$B$1*1000</f>
        <v>86.270546185430021</v>
      </c>
      <c r="N256" s="3">
        <f>M256*'NOx Info (Obsolete)'!$I$2*($D$13+273)/$F$2/1000</f>
        <v>23406.904557696562</v>
      </c>
      <c r="O256" s="3">
        <f t="shared" si="61"/>
        <v>421.28826910970304</v>
      </c>
      <c r="P256" s="3">
        <f t="shared" si="54"/>
        <v>10.541376058531478</v>
      </c>
      <c r="Q256" s="3">
        <f t="shared" si="55"/>
        <v>1.9229057177928284E-3</v>
      </c>
      <c r="R256" s="3">
        <f t="shared" si="56"/>
        <v>0.73556864033116343</v>
      </c>
    </row>
    <row r="257" spans="1:18" x14ac:dyDescent="0.25">
      <c r="A257" s="3">
        <f t="shared" si="58"/>
        <v>2.2799999999999954</v>
      </c>
      <c r="B257" s="3">
        <f t="shared" si="47"/>
        <v>8.3547819730496382</v>
      </c>
      <c r="C257" s="3">
        <f t="shared" si="48"/>
        <v>0.18982554947381297</v>
      </c>
      <c r="D257" s="3">
        <f t="shared" si="49"/>
        <v>3388.3078365139404</v>
      </c>
      <c r="E257" s="3">
        <f t="shared" si="50"/>
        <v>26.249218115046244</v>
      </c>
      <c r="F257" s="3">
        <f t="shared" si="51"/>
        <v>34.575713471983242</v>
      </c>
      <c r="G257" s="3">
        <f t="shared" si="52"/>
        <v>6.7905492518135935E-2</v>
      </c>
      <c r="H257" s="3">
        <f t="shared" si="53"/>
        <v>1.6185078389525753</v>
      </c>
      <c r="I257" s="3">
        <f t="shared" si="57"/>
        <v>932.28062106797563</v>
      </c>
      <c r="K257" s="3">
        <f t="shared" si="59"/>
        <v>2.2799999999999954</v>
      </c>
      <c r="L257" s="3">
        <f t="shared" si="60"/>
        <v>3.7896698628560199</v>
      </c>
      <c r="M257" s="3">
        <f>L257/'NOx Info (Obsolete)'!$B$1*1000</f>
        <v>86.103420872379075</v>
      </c>
      <c r="N257" s="3">
        <f>M257*'NOx Info (Obsolete)'!$I$2*($D$13+273)/$F$2/1000</f>
        <v>23361.560156568619</v>
      </c>
      <c r="O257" s="3">
        <f t="shared" si="61"/>
        <v>420.47213965448526</v>
      </c>
      <c r="P257" s="3">
        <f t="shared" si="54"/>
        <v>10.541376058531478</v>
      </c>
      <c r="Q257" s="3">
        <f t="shared" si="55"/>
        <v>1.9229057177928284E-3</v>
      </c>
      <c r="R257" s="3">
        <f t="shared" si="56"/>
        <v>0.73414367961488847</v>
      </c>
    </row>
    <row r="258" spans="1:18" x14ac:dyDescent="0.25">
      <c r="A258" s="3">
        <f t="shared" si="58"/>
        <v>2.2899999999999952</v>
      </c>
      <c r="B258" s="3">
        <f t="shared" si="47"/>
        <v>8.3385968946601121</v>
      </c>
      <c r="C258" s="3">
        <f t="shared" si="48"/>
        <v>0.18945781499450767</v>
      </c>
      <c r="D258" s="3">
        <f t="shared" si="49"/>
        <v>3381.743927591036</v>
      </c>
      <c r="E258" s="3">
        <f t="shared" si="50"/>
        <v>26.198367517840207</v>
      </c>
      <c r="F258" s="3">
        <f t="shared" si="51"/>
        <v>34.575713471983249</v>
      </c>
      <c r="G258" s="3">
        <f t="shared" si="52"/>
        <v>6.7905492518135963E-2</v>
      </c>
      <c r="H258" s="3">
        <f t="shared" si="53"/>
        <v>1.6153724278392743</v>
      </c>
      <c r="I258" s="3">
        <f t="shared" si="57"/>
        <v>935.51136592365413</v>
      </c>
      <c r="K258" s="3">
        <f t="shared" si="59"/>
        <v>2.2899999999999952</v>
      </c>
      <c r="L258" s="3">
        <f t="shared" si="60"/>
        <v>3.7823284260598711</v>
      </c>
      <c r="M258" s="3">
        <f>L258/'NOx Info (Obsolete)'!$B$1*1000</f>
        <v>85.936619318380281</v>
      </c>
      <c r="N258" s="3">
        <f>M258*'NOx Info (Obsolete)'!$I$2*($D$13+273)/$F$2/1000</f>
        <v>23316.303597671529</v>
      </c>
      <c r="O258" s="3">
        <f t="shared" si="61"/>
        <v>419.65759122427227</v>
      </c>
      <c r="P258" s="3">
        <f t="shared" si="54"/>
        <v>10.54137605853148</v>
      </c>
      <c r="Q258" s="3">
        <f t="shared" si="55"/>
        <v>1.9229057177928288E-3</v>
      </c>
      <c r="R258" s="3">
        <f t="shared" si="56"/>
        <v>0.7327214793657294</v>
      </c>
    </row>
    <row r="259" spans="1:18" x14ac:dyDescent="0.25">
      <c r="A259" s="3">
        <f t="shared" si="58"/>
        <v>2.2999999999999949</v>
      </c>
      <c r="B259" s="3">
        <f t="shared" si="47"/>
        <v>8.3224431703817192</v>
      </c>
      <c r="C259" s="3">
        <f t="shared" si="48"/>
        <v>0.18909079289900768</v>
      </c>
      <c r="D259" s="3">
        <f t="shared" si="49"/>
        <v>3375.1927344255023</v>
      </c>
      <c r="E259" s="3">
        <f t="shared" si="50"/>
        <v>26.147615429596417</v>
      </c>
      <c r="F259" s="3">
        <f t="shared" si="51"/>
        <v>34.575713471983242</v>
      </c>
      <c r="G259" s="3">
        <f t="shared" si="52"/>
        <v>6.7905492518135935E-2</v>
      </c>
      <c r="H259" s="3">
        <f t="shared" si="53"/>
        <v>1.6122430907174685</v>
      </c>
      <c r="I259" s="3">
        <f t="shared" si="57"/>
        <v>938.73585210508907</v>
      </c>
      <c r="K259" s="3">
        <f t="shared" si="59"/>
        <v>2.2999999999999949</v>
      </c>
      <c r="L259" s="3">
        <f t="shared" si="60"/>
        <v>3.7750012112662139</v>
      </c>
      <c r="M259" s="3">
        <f>L259/'NOx Info (Obsolete)'!$B$1*1000</f>
        <v>85.770140896240065</v>
      </c>
      <c r="N259" s="3">
        <f>M259*'NOx Info (Obsolete)'!$I$2*($D$13+273)/$F$2/1000</f>
        <v>23271.134710835267</v>
      </c>
      <c r="O259" s="3">
        <f t="shared" si="61"/>
        <v>418.84462075626556</v>
      </c>
      <c r="P259" s="3">
        <f t="shared" si="54"/>
        <v>10.541376058531478</v>
      </c>
      <c r="Q259" s="3">
        <f t="shared" si="55"/>
        <v>1.9229057177928284E-3</v>
      </c>
      <c r="R259" s="3">
        <f t="shared" si="56"/>
        <v>0.73130203423604456</v>
      </c>
    </row>
    <row r="260" spans="1:18" x14ac:dyDescent="0.25">
      <c r="A260" s="3">
        <f t="shared" si="58"/>
        <v>2.3099999999999947</v>
      </c>
      <c r="B260" s="3">
        <f t="shared" si="47"/>
        <v>8.3063207394745451</v>
      </c>
      <c r="C260" s="3">
        <f t="shared" si="48"/>
        <v>0.18872448180726642</v>
      </c>
      <c r="D260" s="3">
        <f t="shared" si="49"/>
        <v>3368.6542323840786</v>
      </c>
      <c r="E260" s="3">
        <f t="shared" si="50"/>
        <v>26.096961659481011</v>
      </c>
      <c r="F260" s="3">
        <f t="shared" si="51"/>
        <v>34.575713471983242</v>
      </c>
      <c r="G260" s="3">
        <f t="shared" si="52"/>
        <v>6.7905492518135935E-2</v>
      </c>
      <c r="H260" s="3">
        <f t="shared" si="53"/>
        <v>1.6091198158204802</v>
      </c>
      <c r="I260" s="3">
        <f t="shared" si="57"/>
        <v>941.95409173672999</v>
      </c>
      <c r="K260" s="3">
        <f t="shared" si="59"/>
        <v>2.3099999999999947</v>
      </c>
      <c r="L260" s="3">
        <f t="shared" si="60"/>
        <v>3.7676881909238533</v>
      </c>
      <c r="M260" s="3">
        <f>L260/'NOx Info (Obsolete)'!$B$1*1000</f>
        <v>85.603984979979856</v>
      </c>
      <c r="N260" s="3">
        <f>M260*'NOx Info (Obsolete)'!$I$2*($D$13+273)/$F$2/1000</f>
        <v>23226.05332621948</v>
      </c>
      <c r="O260" s="3">
        <f t="shared" si="61"/>
        <v>418.03322519359989</v>
      </c>
      <c r="P260" s="3">
        <f t="shared" si="54"/>
        <v>10.541376058531478</v>
      </c>
      <c r="Q260" s="3">
        <f t="shared" si="55"/>
        <v>1.9229057177928284E-3</v>
      </c>
      <c r="R260" s="3">
        <f t="shared" si="56"/>
        <v>0.72988533888855245</v>
      </c>
    </row>
    <row r="261" spans="1:18" x14ac:dyDescent="0.25">
      <c r="A261" s="3">
        <f t="shared" si="58"/>
        <v>2.3199999999999945</v>
      </c>
      <c r="B261" s="3">
        <f t="shared" si="47"/>
        <v>8.2902295413163412</v>
      </c>
      <c r="C261" s="3">
        <f t="shared" si="48"/>
        <v>0.18835888034191084</v>
      </c>
      <c r="D261" s="3">
        <f t="shared" si="49"/>
        <v>3362.128396881224</v>
      </c>
      <c r="E261" s="3">
        <f t="shared" si="50"/>
        <v>26.046406017029824</v>
      </c>
      <c r="F261" s="3">
        <f t="shared" si="51"/>
        <v>34.575713471983249</v>
      </c>
      <c r="G261" s="3">
        <f t="shared" si="52"/>
        <v>6.7905492518135963E-2</v>
      </c>
      <c r="H261" s="3">
        <f t="shared" si="53"/>
        <v>1.6060025914044274</v>
      </c>
      <c r="I261" s="3">
        <f t="shared" si="57"/>
        <v>945.16609691953886</v>
      </c>
      <c r="K261" s="3">
        <f t="shared" si="59"/>
        <v>2.3199999999999945</v>
      </c>
      <c r="L261" s="3">
        <f t="shared" si="60"/>
        <v>3.760389337534968</v>
      </c>
      <c r="M261" s="3">
        <f>L261/'NOx Info (Obsolete)'!$B$1*1000</f>
        <v>85.438150944833751</v>
      </c>
      <c r="N261" s="3">
        <f>M261*'NOx Info (Obsolete)'!$I$2*($D$13+273)/$F$2/1000</f>
        <v>23181.059274312833</v>
      </c>
      <c r="O261" s="3">
        <f t="shared" si="61"/>
        <v>417.22340148533203</v>
      </c>
      <c r="P261" s="3">
        <f t="shared" si="54"/>
        <v>10.54137605853148</v>
      </c>
      <c r="Q261" s="3">
        <f t="shared" si="55"/>
        <v>1.9229057177928288E-3</v>
      </c>
      <c r="R261" s="3">
        <f t="shared" si="56"/>
        <v>0.72847138799631117</v>
      </c>
    </row>
    <row r="262" spans="1:18" x14ac:dyDescent="0.25">
      <c r="A262" s="3">
        <f t="shared" si="58"/>
        <v>2.3299999999999943</v>
      </c>
      <c r="B262" s="3">
        <f t="shared" si="47"/>
        <v>8.2741695154022956</v>
      </c>
      <c r="C262" s="3">
        <f t="shared" si="48"/>
        <v>0.1879939871282362</v>
      </c>
      <c r="D262" s="3">
        <f t="shared" si="49"/>
        <v>3355.6152033790227</v>
      </c>
      <c r="E262" s="3">
        <f t="shared" si="50"/>
        <v>25.995948312147654</v>
      </c>
      <c r="F262" s="3">
        <f t="shared" si="51"/>
        <v>34.575713471983242</v>
      </c>
      <c r="G262" s="3">
        <f t="shared" si="52"/>
        <v>6.7905492518135935E-2</v>
      </c>
      <c r="H262" s="3">
        <f t="shared" si="53"/>
        <v>1.6028914057481756</v>
      </c>
      <c r="I262" s="3">
        <f t="shared" si="57"/>
        <v>948.37187973103516</v>
      </c>
      <c r="K262" s="3">
        <f t="shared" si="59"/>
        <v>2.3299999999999943</v>
      </c>
      <c r="L262" s="3">
        <f t="shared" si="60"/>
        <v>3.753104623655005</v>
      </c>
      <c r="M262" s="3">
        <f>L262/'NOx Info (Obsolete)'!$B$1*1000</f>
        <v>85.272638167246157</v>
      </c>
      <c r="N262" s="3">
        <f>M262*'NOx Info (Obsolete)'!$I$2*($D$13+273)/$F$2/1000</f>
        <v>23136.15238593235</v>
      </c>
      <c r="O262" s="3">
        <f t="shared" si="61"/>
        <v>416.41514658642899</v>
      </c>
      <c r="P262" s="3">
        <f t="shared" si="54"/>
        <v>10.541376058531478</v>
      </c>
      <c r="Q262" s="3">
        <f t="shared" si="55"/>
        <v>1.9229057177928284E-3</v>
      </c>
      <c r="R262" s="3">
        <f t="shared" si="56"/>
        <v>0.72706017624269748</v>
      </c>
    </row>
    <row r="263" spans="1:18" x14ac:dyDescent="0.25">
      <c r="A263" s="3">
        <f t="shared" si="58"/>
        <v>2.3399999999999941</v>
      </c>
      <c r="B263" s="3">
        <f t="shared" si="47"/>
        <v>8.2581406013448149</v>
      </c>
      <c r="C263" s="3">
        <f t="shared" si="48"/>
        <v>0.1876298007942008</v>
      </c>
      <c r="D263" s="3">
        <f t="shared" si="49"/>
        <v>3349.1146273870977</v>
      </c>
      <c r="E263" s="3">
        <f t="shared" si="50"/>
        <v>25.945588355107553</v>
      </c>
      <c r="F263" s="3">
        <f t="shared" si="51"/>
        <v>34.575713471983242</v>
      </c>
      <c r="G263" s="3">
        <f t="shared" si="52"/>
        <v>6.7905492518135935E-2</v>
      </c>
      <c r="H263" s="3">
        <f t="shared" si="53"/>
        <v>1.5997862471532993</v>
      </c>
      <c r="I263" s="3">
        <f t="shared" si="57"/>
        <v>951.57145222534177</v>
      </c>
      <c r="K263" s="3">
        <f t="shared" si="59"/>
        <v>2.3399999999999941</v>
      </c>
      <c r="L263" s="3">
        <f t="shared" si="60"/>
        <v>3.7458340218925779</v>
      </c>
      <c r="M263" s="3">
        <f>L263/'NOx Info (Obsolete)'!$B$1*1000</f>
        <v>85.107446024869432</v>
      </c>
      <c r="N263" s="3">
        <f>M263*'NOx Info (Obsolete)'!$I$2*($D$13+273)/$F$2/1000</f>
        <v>23091.332492222828</v>
      </c>
      <c r="O263" s="3">
        <f t="shared" si="61"/>
        <v>415.60845745775657</v>
      </c>
      <c r="P263" s="3">
        <f t="shared" si="54"/>
        <v>10.541376058531478</v>
      </c>
      <c r="Q263" s="3">
        <f t="shared" si="55"/>
        <v>1.9229057177928284E-3</v>
      </c>
      <c r="R263" s="3">
        <f t="shared" si="56"/>
        <v>0.72565169832138843</v>
      </c>
    </row>
    <row r="264" spans="1:18" x14ac:dyDescent="0.25">
      <c r="A264" s="3">
        <f t="shared" si="58"/>
        <v>2.3499999999999939</v>
      </c>
      <c r="B264" s="3">
        <f t="shared" si="47"/>
        <v>8.242142738873282</v>
      </c>
      <c r="C264" s="3">
        <f t="shared" si="48"/>
        <v>0.18726631997042095</v>
      </c>
      <c r="D264" s="3">
        <f t="shared" si="49"/>
        <v>3342.6266444625139</v>
      </c>
      <c r="E264" s="3">
        <f t="shared" si="50"/>
        <v>25.895325956550128</v>
      </c>
      <c r="F264" s="3">
        <f t="shared" si="51"/>
        <v>34.575713471983242</v>
      </c>
      <c r="G264" s="3">
        <f t="shared" si="52"/>
        <v>6.7905492518135935E-2</v>
      </c>
      <c r="H264" s="3">
        <f t="shared" si="53"/>
        <v>1.5966871039440347</v>
      </c>
      <c r="I264" s="3">
        <f t="shared" si="57"/>
        <v>954.76482643322981</v>
      </c>
      <c r="K264" s="3">
        <f t="shared" si="59"/>
        <v>2.3499999999999939</v>
      </c>
      <c r="L264" s="3">
        <f t="shared" si="60"/>
        <v>3.7385775049093639</v>
      </c>
      <c r="M264" s="3">
        <f>L264/'NOx Info (Obsolete)'!$B$1*1000</f>
        <v>84.942573896561569</v>
      </c>
      <c r="N264" s="3">
        <f>M264*'NOx Info (Obsolete)'!$I$2*($D$13+273)/$F$2/1000</f>
        <v>23046.599424656157</v>
      </c>
      <c r="O264" s="3">
        <f t="shared" si="61"/>
        <v>414.80333106606827</v>
      </c>
      <c r="P264" s="3">
        <f t="shared" si="54"/>
        <v>10.541376058531478</v>
      </c>
      <c r="Q264" s="3">
        <f t="shared" si="55"/>
        <v>1.9229057177928284E-3</v>
      </c>
      <c r="R264" s="3">
        <f t="shared" si="56"/>
        <v>0.72424594893634042</v>
      </c>
    </row>
    <row r="265" spans="1:18" x14ac:dyDescent="0.25">
      <c r="A265" s="3">
        <f t="shared" si="58"/>
        <v>2.3599999999999937</v>
      </c>
      <c r="B265" s="3">
        <f t="shared" si="47"/>
        <v>8.2261758678338417</v>
      </c>
      <c r="C265" s="3">
        <f t="shared" si="48"/>
        <v>0.1869035432901657</v>
      </c>
      <c r="D265" s="3">
        <f t="shared" si="49"/>
        <v>3336.1512302096871</v>
      </c>
      <c r="E265" s="3">
        <f t="shared" si="50"/>
        <v>25.845160927482819</v>
      </c>
      <c r="F265" s="3">
        <f t="shared" si="51"/>
        <v>34.575713471983242</v>
      </c>
      <c r="G265" s="3">
        <f t="shared" si="52"/>
        <v>6.7905492518135935E-2</v>
      </c>
      <c r="H265" s="3">
        <f t="shared" si="53"/>
        <v>1.593593964467237</v>
      </c>
      <c r="I265" s="3">
        <f t="shared" si="57"/>
        <v>957.95201436216428</v>
      </c>
      <c r="K265" s="3">
        <f t="shared" si="59"/>
        <v>2.3599999999999937</v>
      </c>
      <c r="L265" s="3">
        <f t="shared" si="60"/>
        <v>3.7313350454200007</v>
      </c>
      <c r="M265" s="3">
        <f>L265/'NOx Info (Obsolete)'!$B$1*1000</f>
        <v>84.778021162383865</v>
      </c>
      <c r="N265" s="3">
        <f>M265*'NOx Info (Obsolete)'!$I$2*($D$13+273)/$F$2/1000</f>
        <v>23001.953015030711</v>
      </c>
      <c r="O265" s="3">
        <f t="shared" si="61"/>
        <v>413.99976438399364</v>
      </c>
      <c r="P265" s="3">
        <f t="shared" si="54"/>
        <v>10.541376058531478</v>
      </c>
      <c r="Q265" s="3">
        <f t="shared" si="55"/>
        <v>1.9229057177928284E-3</v>
      </c>
      <c r="R265" s="3">
        <f t="shared" si="56"/>
        <v>0.72284292280176954</v>
      </c>
    </row>
    <row r="266" spans="1:18" x14ac:dyDescent="0.25">
      <c r="A266" s="3">
        <f t="shared" si="58"/>
        <v>2.3699999999999934</v>
      </c>
      <c r="B266" s="3">
        <f t="shared" si="47"/>
        <v>8.2102399281891696</v>
      </c>
      <c r="C266" s="3">
        <f t="shared" si="48"/>
        <v>0.18654146938935182</v>
      </c>
      <c r="D266" s="3">
        <f t="shared" si="49"/>
        <v>3329.6883602802936</v>
      </c>
      <c r="E266" s="3">
        <f t="shared" si="50"/>
        <v>25.795093079279173</v>
      </c>
      <c r="F266" s="3">
        <f t="shared" si="51"/>
        <v>34.575713471983242</v>
      </c>
      <c r="G266" s="3">
        <f t="shared" si="52"/>
        <v>6.7905492518135935E-2</v>
      </c>
      <c r="H266" s="3">
        <f t="shared" si="53"/>
        <v>1.5905068170923351</v>
      </c>
      <c r="I266" s="3">
        <f t="shared" si="57"/>
        <v>961.13302799634891</v>
      </c>
      <c r="K266" s="3">
        <f t="shared" si="59"/>
        <v>2.3699999999999934</v>
      </c>
      <c r="L266" s="3">
        <f t="shared" si="60"/>
        <v>3.7241066161919831</v>
      </c>
      <c r="M266" s="3">
        <f>L266/'NOx Info (Obsolete)'!$B$1*1000</f>
        <v>84.613787203598548</v>
      </c>
      <c r="N266" s="3">
        <f>M266*'NOx Info (Obsolete)'!$I$2*($D$13+273)/$F$2/1000</f>
        <v>22957.393095470703</v>
      </c>
      <c r="O266" s="3">
        <f t="shared" si="61"/>
        <v>413.19775439002677</v>
      </c>
      <c r="P266" s="3">
        <f t="shared" si="54"/>
        <v>10.541376058531478</v>
      </c>
      <c r="Q266" s="3">
        <f t="shared" si="55"/>
        <v>1.9229057177928284E-3</v>
      </c>
      <c r="R266" s="3">
        <f t="shared" si="56"/>
        <v>0.72144261464213122</v>
      </c>
    </row>
    <row r="267" spans="1:18" x14ac:dyDescent="0.25">
      <c r="A267" s="3">
        <f t="shared" si="58"/>
        <v>2.3799999999999932</v>
      </c>
      <c r="B267" s="3">
        <f t="shared" si="47"/>
        <v>8.1943348600182464</v>
      </c>
      <c r="C267" s="3">
        <f t="shared" si="48"/>
        <v>0.18618009690653864</v>
      </c>
      <c r="D267" s="3">
        <f t="shared" si="49"/>
        <v>3323.2380103731798</v>
      </c>
      <c r="E267" s="3">
        <f t="shared" si="50"/>
        <v>25.745122223678159</v>
      </c>
      <c r="F267" s="3">
        <f t="shared" si="51"/>
        <v>34.575713471983242</v>
      </c>
      <c r="G267" s="3">
        <f t="shared" si="52"/>
        <v>6.7905492518135935E-2</v>
      </c>
      <c r="H267" s="3">
        <f t="shared" si="53"/>
        <v>1.5874256502112902</v>
      </c>
      <c r="I267" s="3">
        <f t="shared" si="57"/>
        <v>964.30787929677149</v>
      </c>
      <c r="K267" s="3">
        <f t="shared" si="59"/>
        <v>2.3799999999999932</v>
      </c>
      <c r="L267" s="3">
        <f t="shared" si="60"/>
        <v>3.716892190045562</v>
      </c>
      <c r="M267" s="3">
        <f>L267/'NOx Info (Obsolete)'!$B$1*1000</f>
        <v>84.449871402666531</v>
      </c>
      <c r="N267" s="3">
        <f>M267*'NOx Info (Obsolete)'!$I$2*($D$13+273)/$F$2/1000</f>
        <v>22912.919498425577</v>
      </c>
      <c r="O267" s="3">
        <f t="shared" si="61"/>
        <v>412.39729806851523</v>
      </c>
      <c r="P267" s="3">
        <f t="shared" si="54"/>
        <v>10.541376058531478</v>
      </c>
      <c r="Q267" s="3">
        <f t="shared" si="55"/>
        <v>1.9229057177928284E-3</v>
      </c>
      <c r="R267" s="3">
        <f t="shared" si="56"/>
        <v>0.72004501919210129</v>
      </c>
    </row>
    <row r="268" spans="1:18" x14ac:dyDescent="0.25">
      <c r="A268" s="3">
        <f t="shared" si="58"/>
        <v>2.389999999999993</v>
      </c>
      <c r="B268" s="3">
        <f t="shared" si="47"/>
        <v>8.1784606035161325</v>
      </c>
      <c r="C268" s="3">
        <f t="shared" si="48"/>
        <v>0.1858194244829228</v>
      </c>
      <c r="D268" s="3">
        <f t="shared" si="49"/>
        <v>3316.8001562342638</v>
      </c>
      <c r="E268" s="3">
        <f t="shared" si="50"/>
        <v>25.695248172783437</v>
      </c>
      <c r="F268" s="3">
        <f t="shared" si="51"/>
        <v>34.575713471983249</v>
      </c>
      <c r="G268" s="3">
        <f t="shared" si="52"/>
        <v>6.7905492518135963E-2</v>
      </c>
      <c r="H268" s="3">
        <f t="shared" si="53"/>
        <v>1.5843504522385494</v>
      </c>
      <c r="I268" s="3">
        <f t="shared" si="57"/>
        <v>967.47658020124857</v>
      </c>
      <c r="K268" s="3">
        <f t="shared" si="59"/>
        <v>2.389999999999993</v>
      </c>
      <c r="L268" s="3">
        <f t="shared" si="60"/>
        <v>3.7096917398536409</v>
      </c>
      <c r="M268" s="3">
        <f>L268/'NOx Info (Obsolete)'!$B$1*1000</f>
        <v>84.286273143244983</v>
      </c>
      <c r="N268" s="3">
        <f>M268*'NOx Info (Obsolete)'!$I$2*($D$13+273)/$F$2/1000</f>
        <v>22868.53205666933</v>
      </c>
      <c r="O268" s="3">
        <f t="shared" si="61"/>
        <v>411.5983924096484</v>
      </c>
      <c r="P268" s="3">
        <f t="shared" si="54"/>
        <v>10.54137605853148</v>
      </c>
      <c r="Q268" s="3">
        <f t="shared" si="55"/>
        <v>1.9229057177928288E-3</v>
      </c>
      <c r="R268" s="3">
        <f t="shared" si="56"/>
        <v>0.71865013119655519</v>
      </c>
    </row>
    <row r="269" spans="1:18" x14ac:dyDescent="0.25">
      <c r="A269" s="3">
        <f t="shared" si="58"/>
        <v>2.3999999999999928</v>
      </c>
      <c r="B269" s="3">
        <f t="shared" si="47"/>
        <v>8.1626170989937474</v>
      </c>
      <c r="C269" s="3">
        <f t="shared" si="48"/>
        <v>0.18545945076233331</v>
      </c>
      <c r="D269" s="3">
        <f t="shared" si="49"/>
        <v>3310.3747736564519</v>
      </c>
      <c r="E269" s="3">
        <f t="shared" si="50"/>
        <v>25.645470739062684</v>
      </c>
      <c r="F269" s="3">
        <f t="shared" si="51"/>
        <v>34.575713471983242</v>
      </c>
      <c r="G269" s="3">
        <f t="shared" si="52"/>
        <v>6.7905492518135935E-2</v>
      </c>
      <c r="H269" s="3">
        <f t="shared" si="53"/>
        <v>1.5812812116110047</v>
      </c>
      <c r="I269" s="3">
        <f t="shared" si="57"/>
        <v>970.63914262447054</v>
      </c>
      <c r="K269" s="3">
        <f t="shared" si="59"/>
        <v>2.3999999999999928</v>
      </c>
      <c r="L269" s="3">
        <f t="shared" si="60"/>
        <v>3.7025052385416752</v>
      </c>
      <c r="M269" s="3">
        <f>L269/'NOx Info (Obsolete)'!$B$1*1000</f>
        <v>84.12299181018507</v>
      </c>
      <c r="N269" s="3">
        <f>M269*'NOx Info (Obsolete)'!$I$2*($D$13+273)/$F$2/1000</f>
        <v>22824.230603299922</v>
      </c>
      <c r="O269" s="3">
        <f t="shared" si="61"/>
        <v>410.80103440944663</v>
      </c>
      <c r="P269" s="3">
        <f t="shared" si="54"/>
        <v>10.541376058531478</v>
      </c>
      <c r="Q269" s="3">
        <f t="shared" si="55"/>
        <v>1.9229057177928284E-3</v>
      </c>
      <c r="R269" s="3">
        <f t="shared" si="56"/>
        <v>0.7172579454105491</v>
      </c>
    </row>
    <row r="270" spans="1:18" x14ac:dyDescent="0.25">
      <c r="A270" s="3">
        <f t="shared" si="58"/>
        <v>2.4099999999999926</v>
      </c>
      <c r="B270" s="3">
        <f t="shared" si="47"/>
        <v>8.1468042868776376</v>
      </c>
      <c r="C270" s="3">
        <f t="shared" si="48"/>
        <v>0.18510017439122636</v>
      </c>
      <c r="D270" s="3">
        <f t="shared" si="49"/>
        <v>3303.9618384795476</v>
      </c>
      <c r="E270" s="3">
        <f t="shared" si="50"/>
        <v>25.595789735346859</v>
      </c>
      <c r="F270" s="3">
        <f t="shared" si="51"/>
        <v>34.575713471983242</v>
      </c>
      <c r="G270" s="3">
        <f t="shared" si="52"/>
        <v>6.7905492518135935E-2</v>
      </c>
      <c r="H270" s="3">
        <f t="shared" si="53"/>
        <v>1.5782179167879484</v>
      </c>
      <c r="I270" s="3">
        <f t="shared" si="57"/>
        <v>973.79557845804641</v>
      </c>
      <c r="K270" s="3">
        <f t="shared" si="59"/>
        <v>2.4099999999999926</v>
      </c>
      <c r="L270" s="3">
        <f t="shared" si="60"/>
        <v>3.6953326590875699</v>
      </c>
      <c r="M270" s="3">
        <f>L270/'NOx Info (Obsolete)'!$B$1*1000</f>
        <v>83.960026789529678</v>
      </c>
      <c r="N270" s="3">
        <f>M270*'NOx Info (Obsolete)'!$I$2*($D$13+273)/$F$2/1000</f>
        <v>22780.014971738663</v>
      </c>
      <c r="O270" s="3">
        <f t="shared" si="61"/>
        <v>410.00522106974938</v>
      </c>
      <c r="P270" s="3">
        <f t="shared" si="54"/>
        <v>10.541376058531478</v>
      </c>
      <c r="Q270" s="3">
        <f t="shared" si="55"/>
        <v>1.9229057177928284E-3</v>
      </c>
      <c r="R270" s="3">
        <f t="shared" si="56"/>
        <v>0.71586845659929987</v>
      </c>
    </row>
    <row r="271" spans="1:18" x14ac:dyDescent="0.25">
      <c r="A271" s="3">
        <f t="shared" si="58"/>
        <v>2.4199999999999924</v>
      </c>
      <c r="B271" s="3">
        <f t="shared" si="47"/>
        <v>8.1310221077097591</v>
      </c>
      <c r="C271" s="3">
        <f t="shared" si="48"/>
        <v>0.18474159401868037</v>
      </c>
      <c r="D271" s="3">
        <f t="shared" si="49"/>
        <v>3297.5613265901538</v>
      </c>
      <c r="E271" s="3">
        <f t="shared" si="50"/>
        <v>25.5462049748295</v>
      </c>
      <c r="F271" s="3">
        <f t="shared" si="51"/>
        <v>34.575713471983242</v>
      </c>
      <c r="G271" s="3">
        <f t="shared" si="52"/>
        <v>6.7905492518135935E-2</v>
      </c>
      <c r="H271" s="3">
        <f t="shared" si="53"/>
        <v>1.5751605562510289</v>
      </c>
      <c r="I271" s="3">
        <f t="shared" si="57"/>
        <v>976.94589957054848</v>
      </c>
      <c r="K271" s="3">
        <f t="shared" si="59"/>
        <v>2.4199999999999924</v>
      </c>
      <c r="L271" s="3">
        <f t="shared" si="60"/>
        <v>3.6881739745215771</v>
      </c>
      <c r="M271" s="3">
        <f>L271/'NOx Info (Obsolete)'!$B$1*1000</f>
        <v>83.797377468511058</v>
      </c>
      <c r="N271" s="3">
        <f>M271*'NOx Info (Obsolete)'!$I$2*($D$13+273)/$F$2/1000</f>
        <v>22735.884995729535</v>
      </c>
      <c r="O271" s="3">
        <f t="shared" si="61"/>
        <v>409.21094939820432</v>
      </c>
      <c r="P271" s="3">
        <f t="shared" si="54"/>
        <v>10.541376058531478</v>
      </c>
      <c r="Q271" s="3">
        <f t="shared" si="55"/>
        <v>1.9229057177928284E-3</v>
      </c>
      <c r="R271" s="3">
        <f t="shared" si="56"/>
        <v>0.71448165953816489</v>
      </c>
    </row>
    <row r="272" spans="1:18" x14ac:dyDescent="0.25">
      <c r="A272" s="3">
        <f t="shared" si="58"/>
        <v>2.4299999999999922</v>
      </c>
      <c r="B272" s="3">
        <f t="shared" si="47"/>
        <v>8.1152705021472489</v>
      </c>
      <c r="C272" s="3">
        <f t="shared" si="48"/>
        <v>0.18438370829639064</v>
      </c>
      <c r="D272" s="3">
        <f t="shared" si="49"/>
        <v>3291.1732139215906</v>
      </c>
      <c r="E272" s="3">
        <f t="shared" si="50"/>
        <v>25.496716271066045</v>
      </c>
      <c r="F272" s="3">
        <f t="shared" si="51"/>
        <v>34.575713471983249</v>
      </c>
      <c r="G272" s="3">
        <f t="shared" si="52"/>
        <v>6.7905492518135963E-2</v>
      </c>
      <c r="H272" s="3">
        <f t="shared" si="53"/>
        <v>1.5721091185042095</v>
      </c>
      <c r="I272" s="3">
        <f t="shared" si="57"/>
        <v>980.09011780755691</v>
      </c>
      <c r="K272" s="3">
        <f t="shared" si="59"/>
        <v>2.4299999999999922</v>
      </c>
      <c r="L272" s="3">
        <f t="shared" si="60"/>
        <v>3.6810291579261953</v>
      </c>
      <c r="M272" s="3">
        <f>L272/'NOx Info (Obsolete)'!$B$1*1000</f>
        <v>83.635043235548494</v>
      </c>
      <c r="N272" s="3">
        <f>M272*'NOx Info (Obsolete)'!$I$2*($D$13+273)/$F$2/1000</f>
        <v>22691.840509338617</v>
      </c>
      <c r="O272" s="3">
        <f t="shared" si="61"/>
        <v>408.41821640825594</v>
      </c>
      <c r="P272" s="3">
        <f t="shared" si="54"/>
        <v>10.54137605853148</v>
      </c>
      <c r="Q272" s="3">
        <f t="shared" si="55"/>
        <v>1.9229057177928288E-3</v>
      </c>
      <c r="R272" s="3">
        <f t="shared" si="56"/>
        <v>0.71309754901262334</v>
      </c>
    </row>
    <row r="273" spans="1:18" x14ac:dyDescent="0.25">
      <c r="A273" s="3">
        <f t="shared" si="58"/>
        <v>2.439999999999992</v>
      </c>
      <c r="B273" s="3">
        <f t="shared" si="47"/>
        <v>8.0995494109622062</v>
      </c>
      <c r="C273" s="3">
        <f t="shared" si="48"/>
        <v>0.18402651587866445</v>
      </c>
      <c r="D273" s="3">
        <f t="shared" si="49"/>
        <v>3284.7974764537948</v>
      </c>
      <c r="E273" s="3">
        <f t="shared" si="50"/>
        <v>25.447323437973111</v>
      </c>
      <c r="F273" s="3">
        <f t="shared" si="51"/>
        <v>34.575713471983242</v>
      </c>
      <c r="G273" s="3">
        <f t="shared" si="52"/>
        <v>6.7905492518135935E-2</v>
      </c>
      <c r="H273" s="3">
        <f t="shared" si="53"/>
        <v>1.5690635920737224</v>
      </c>
      <c r="I273" s="3">
        <f t="shared" si="57"/>
        <v>983.2282449917044</v>
      </c>
      <c r="K273" s="3">
        <f t="shared" si="59"/>
        <v>2.439999999999992</v>
      </c>
      <c r="L273" s="3">
        <f t="shared" si="60"/>
        <v>3.6738981824360692</v>
      </c>
      <c r="M273" s="3">
        <f>L273/'NOx Info (Obsolete)'!$B$1*1000</f>
        <v>83.473023480246042</v>
      </c>
      <c r="N273" s="3">
        <f>M273*'NOx Info (Obsolete)'!$I$2*($D$13+273)/$F$2/1000</f>
        <v>22647.881346953407</v>
      </c>
      <c r="O273" s="3">
        <f t="shared" si="61"/>
        <v>407.6270191191345</v>
      </c>
      <c r="P273" s="3">
        <f t="shared" si="54"/>
        <v>10.541376058531478</v>
      </c>
      <c r="Q273" s="3">
        <f t="shared" si="55"/>
        <v>1.9229057177928284E-3</v>
      </c>
      <c r="R273" s="3">
        <f t="shared" si="56"/>
        <v>0.71171611981825555</v>
      </c>
    </row>
    <row r="274" spans="1:18" x14ac:dyDescent="0.25">
      <c r="A274" s="3">
        <f t="shared" si="58"/>
        <v>2.4499999999999917</v>
      </c>
      <c r="B274" s="3">
        <f t="shared" si="47"/>
        <v>8.0838587750414685</v>
      </c>
      <c r="C274" s="3">
        <f t="shared" si="48"/>
        <v>0.18367001542241612</v>
      </c>
      <c r="D274" s="3">
        <f t="shared" si="49"/>
        <v>3278.4340902132431</v>
      </c>
      <c r="E274" s="3">
        <f t="shared" si="50"/>
        <v>25.398026289827801</v>
      </c>
      <c r="F274" s="3">
        <f t="shared" si="51"/>
        <v>34.575713471983242</v>
      </c>
      <c r="G274" s="3">
        <f t="shared" si="52"/>
        <v>6.7905492518135935E-2</v>
      </c>
      <c r="H274" s="3">
        <f t="shared" si="53"/>
        <v>1.5660239655080281</v>
      </c>
      <c r="I274" s="3">
        <f t="shared" si="57"/>
        <v>986.36029292272042</v>
      </c>
      <c r="K274" s="3">
        <f t="shared" si="59"/>
        <v>2.4499999999999917</v>
      </c>
      <c r="L274" s="3">
        <f t="shared" si="60"/>
        <v>3.6667810212378869</v>
      </c>
      <c r="M274" s="3">
        <f>L274/'NOx Info (Obsolete)'!$B$1*1000</f>
        <v>83.311317593390285</v>
      </c>
      <c r="N274" s="3">
        <f>M274*'NOx Info (Obsolete)'!$I$2*($D$13+273)/$F$2/1000</f>
        <v>22604.007343282276</v>
      </c>
      <c r="O274" s="3">
        <f t="shared" si="61"/>
        <v>406.83735455584446</v>
      </c>
      <c r="P274" s="3">
        <f t="shared" si="54"/>
        <v>10.541376058531478</v>
      </c>
      <c r="Q274" s="3">
        <f t="shared" si="55"/>
        <v>1.9229057177928284E-3</v>
      </c>
      <c r="R274" s="3">
        <f t="shared" si="56"/>
        <v>0.71033736676072445</v>
      </c>
    </row>
    <row r="275" spans="1:18" x14ac:dyDescent="0.25">
      <c r="A275" s="3">
        <f t="shared" si="58"/>
        <v>2.4599999999999915</v>
      </c>
      <c r="B275" s="3">
        <f t="shared" si="47"/>
        <v>8.0681985353863883</v>
      </c>
      <c r="C275" s="3">
        <f t="shared" si="48"/>
        <v>0.18331420558716174</v>
      </c>
      <c r="D275" s="3">
        <f t="shared" si="49"/>
        <v>3272.0830312728467</v>
      </c>
      <c r="E275" s="3">
        <f t="shared" si="50"/>
        <v>25.348824641266997</v>
      </c>
      <c r="F275" s="3">
        <f t="shared" si="51"/>
        <v>34.575713471983242</v>
      </c>
      <c r="G275" s="3">
        <f t="shared" si="52"/>
        <v>6.7905492518135935E-2</v>
      </c>
      <c r="H275" s="3">
        <f t="shared" si="53"/>
        <v>1.5629902273777712</v>
      </c>
      <c r="I275" s="3">
        <f t="shared" si="57"/>
        <v>989.48627337747598</v>
      </c>
      <c r="K275" s="3">
        <f t="shared" si="59"/>
        <v>2.4599999999999915</v>
      </c>
      <c r="L275" s="3">
        <f t="shared" si="60"/>
        <v>3.6596776475702795</v>
      </c>
      <c r="M275" s="3">
        <f>L275/'NOx Info (Obsolete)'!$B$1*1000</f>
        <v>83.149924966947935</v>
      </c>
      <c r="N275" s="3">
        <f>M275*'NOx Info (Obsolete)'!$I$2*($D$13+273)/$F$2/1000</f>
        <v>22560.218333353758</v>
      </c>
      <c r="O275" s="3">
        <f t="shared" si="61"/>
        <v>406.04921974915356</v>
      </c>
      <c r="P275" s="3">
        <f t="shared" si="54"/>
        <v>10.541376058531478</v>
      </c>
      <c r="Q275" s="3">
        <f t="shared" si="55"/>
        <v>1.9229057177928284E-3</v>
      </c>
      <c r="R275" s="3">
        <f t="shared" si="56"/>
        <v>0.70896128465575536</v>
      </c>
    </row>
    <row r="276" spans="1:18" x14ac:dyDescent="0.25">
      <c r="A276" s="3">
        <f t="shared" si="58"/>
        <v>2.4699999999999913</v>
      </c>
      <c r="B276" s="3">
        <f t="shared" si="47"/>
        <v>8.0525686331126103</v>
      </c>
      <c r="C276" s="3">
        <f t="shared" si="48"/>
        <v>0.18295908503501418</v>
      </c>
      <c r="D276" s="3">
        <f t="shared" si="49"/>
        <v>3265.7442757518743</v>
      </c>
      <c r="E276" s="3">
        <f t="shared" si="50"/>
        <v>25.299718307286689</v>
      </c>
      <c r="F276" s="3">
        <f t="shared" si="51"/>
        <v>34.575713471983242</v>
      </c>
      <c r="G276" s="3">
        <f t="shared" si="52"/>
        <v>6.7905492518135935E-2</v>
      </c>
      <c r="H276" s="3">
        <f t="shared" si="53"/>
        <v>1.5599623662757374</v>
      </c>
      <c r="I276" s="3">
        <f t="shared" si="57"/>
        <v>992.60619811002744</v>
      </c>
      <c r="K276" s="3">
        <f t="shared" si="59"/>
        <v>2.4699999999999913</v>
      </c>
      <c r="L276" s="3">
        <f t="shared" si="60"/>
        <v>3.6525880347237218</v>
      </c>
      <c r="M276" s="3">
        <f>L276/'NOx Info (Obsolete)'!$B$1*1000</f>
        <v>82.988844994063612</v>
      </c>
      <c r="N276" s="3">
        <f>M276*'NOx Info (Obsolete)'!$I$2*($D$13+273)/$F$2/1000</f>
        <v>22516.514152516007</v>
      </c>
      <c r="O276" s="3">
        <f t="shared" si="61"/>
        <v>405.2626117355818</v>
      </c>
      <c r="P276" s="3">
        <f t="shared" si="54"/>
        <v>10.541376058531478</v>
      </c>
      <c r="Q276" s="3">
        <f t="shared" si="55"/>
        <v>1.9229057177928284E-3</v>
      </c>
      <c r="R276" s="3">
        <f t="shared" si="56"/>
        <v>0.7075878683291168</v>
      </c>
    </row>
    <row r="277" spans="1:18" x14ac:dyDescent="0.25">
      <c r="A277" s="3">
        <f t="shared" si="58"/>
        <v>2.4799999999999911</v>
      </c>
      <c r="B277" s="3">
        <f t="shared" si="47"/>
        <v>8.0369690094498534</v>
      </c>
      <c r="C277" s="3">
        <f t="shared" si="48"/>
        <v>0.18260465243067819</v>
      </c>
      <c r="D277" s="3">
        <f t="shared" si="49"/>
        <v>3259.4177998158552</v>
      </c>
      <c r="E277" s="3">
        <f t="shared" si="50"/>
        <v>25.250707103241243</v>
      </c>
      <c r="F277" s="3">
        <f t="shared" si="51"/>
        <v>34.575713471983242</v>
      </c>
      <c r="G277" s="3">
        <f t="shared" si="52"/>
        <v>6.7905492518135935E-2</v>
      </c>
      <c r="H277" s="3">
        <f t="shared" si="53"/>
        <v>1.5569403708168104</v>
      </c>
      <c r="I277" s="3">
        <f t="shared" si="57"/>
        <v>995.72007885166101</v>
      </c>
      <c r="K277" s="3">
        <f t="shared" si="59"/>
        <v>2.4799999999999911</v>
      </c>
      <c r="L277" s="3">
        <f t="shared" si="60"/>
        <v>3.6455121560404309</v>
      </c>
      <c r="M277" s="3">
        <f>L277/'NOx Info (Obsolete)'!$B$1*1000</f>
        <v>82.828077069057585</v>
      </c>
      <c r="N277" s="3">
        <f>M277*'NOx Info (Obsolete)'!$I$2*($D$13+273)/$F$2/1000</f>
        <v>22472.894636436129</v>
      </c>
      <c r="O277" s="3">
        <f t="shared" si="61"/>
        <v>404.47752755738992</v>
      </c>
      <c r="P277" s="3">
        <f t="shared" si="54"/>
        <v>10.541376058531478</v>
      </c>
      <c r="Q277" s="3">
        <f t="shared" si="55"/>
        <v>1.9229057177928284E-3</v>
      </c>
      <c r="R277" s="3">
        <f t="shared" si="56"/>
        <v>0.70621711261660081</v>
      </c>
    </row>
    <row r="278" spans="1:18" x14ac:dyDescent="0.25">
      <c r="A278" s="3">
        <f t="shared" si="58"/>
        <v>2.4899999999999909</v>
      </c>
      <c r="B278" s="3">
        <f t="shared" si="47"/>
        <v>8.021399605741685</v>
      </c>
      <c r="C278" s="3">
        <f t="shared" si="48"/>
        <v>0.18225090644144515</v>
      </c>
      <c r="D278" s="3">
        <f t="shared" si="49"/>
        <v>3253.10357967649</v>
      </c>
      <c r="E278" s="3">
        <f t="shared" si="50"/>
        <v>25.201790844842733</v>
      </c>
      <c r="F278" s="3">
        <f t="shared" si="51"/>
        <v>34.575713471983242</v>
      </c>
      <c r="G278" s="3">
        <f t="shared" si="52"/>
        <v>6.7905492518135935E-2</v>
      </c>
      <c r="H278" s="3">
        <f t="shared" si="53"/>
        <v>1.5539242296379294</v>
      </c>
      <c r="I278" s="3">
        <f t="shared" si="57"/>
        <v>998.82792731093684</v>
      </c>
      <c r="K278" s="3">
        <f t="shared" si="59"/>
        <v>2.4899999999999909</v>
      </c>
      <c r="L278" s="3">
        <f t="shared" si="60"/>
        <v>3.6384499849142649</v>
      </c>
      <c r="M278" s="3">
        <f>L278/'NOx Info (Obsolete)'!$B$1*1000</f>
        <v>82.667620587423372</v>
      </c>
      <c r="N278" s="3">
        <f>M278*'NOx Info (Obsolete)'!$I$2*($D$13+273)/$F$2/1000</f>
        <v>22429.359621099575</v>
      </c>
      <c r="O278" s="3">
        <f t="shared" si="61"/>
        <v>403.69396426256844</v>
      </c>
      <c r="P278" s="3">
        <f t="shared" si="54"/>
        <v>10.541376058531478</v>
      </c>
      <c r="Q278" s="3">
        <f t="shared" si="55"/>
        <v>1.9229057177928284E-3</v>
      </c>
      <c r="R278" s="3">
        <f t="shared" si="56"/>
        <v>0.70484901236400355</v>
      </c>
    </row>
    <row r="279" spans="1:18" x14ac:dyDescent="0.25">
      <c r="A279" s="3">
        <f t="shared" si="58"/>
        <v>2.4999999999999907</v>
      </c>
      <c r="B279" s="3">
        <f t="shared" si="47"/>
        <v>8.005860363445306</v>
      </c>
      <c r="C279" s="3">
        <f t="shared" si="48"/>
        <v>0.18189784573718834</v>
      </c>
      <c r="D279" s="3">
        <f t="shared" si="49"/>
        <v>3246.8015915915639</v>
      </c>
      <c r="E279" s="3">
        <f t="shared" si="50"/>
        <v>25.152969348160234</v>
      </c>
      <c r="F279" s="3">
        <f t="shared" si="51"/>
        <v>34.575713471983242</v>
      </c>
      <c r="G279" s="3">
        <f t="shared" si="52"/>
        <v>6.7905492518135935E-2</v>
      </c>
      <c r="H279" s="3">
        <f t="shared" si="53"/>
        <v>1.5509139313980465</v>
      </c>
      <c r="I279" s="3">
        <f t="shared" si="57"/>
        <v>1001.9297551737329</v>
      </c>
      <c r="K279" s="3">
        <f t="shared" si="59"/>
        <v>2.4999999999999907</v>
      </c>
      <c r="L279" s="3">
        <f t="shared" si="60"/>
        <v>3.6314014947906248</v>
      </c>
      <c r="M279" s="3">
        <f>L279/'NOx Info (Obsolete)'!$B$1*1000</f>
        <v>82.507474945825663</v>
      </c>
      <c r="N279" s="3">
        <f>M279*'NOx Info (Obsolete)'!$I$2*($D$13+273)/$F$2/1000</f>
        <v>22385.908942809539</v>
      </c>
      <c r="O279" s="3">
        <f t="shared" si="61"/>
        <v>402.91191890482662</v>
      </c>
      <c r="P279" s="3">
        <f t="shared" si="54"/>
        <v>10.541376058531478</v>
      </c>
      <c r="Q279" s="3">
        <f t="shared" si="55"/>
        <v>1.9229057177928284E-3</v>
      </c>
      <c r="R279" s="3">
        <f t="shared" si="56"/>
        <v>0.70348356242710608</v>
      </c>
    </row>
    <row r="280" spans="1:18" x14ac:dyDescent="0.25">
      <c r="A280" s="3">
        <f t="shared" si="58"/>
        <v>2.5099999999999905</v>
      </c>
      <c r="B280" s="3">
        <f t="shared" si="47"/>
        <v>7.9903512241313264</v>
      </c>
      <c r="C280" s="3">
        <f t="shared" si="48"/>
        <v>0.18154546899035776</v>
      </c>
      <c r="D280" s="3">
        <f t="shared" si="49"/>
        <v>3240.5118118648579</v>
      </c>
      <c r="E280" s="3">
        <f t="shared" si="50"/>
        <v>25.104242429619152</v>
      </c>
      <c r="F280" s="3">
        <f t="shared" si="51"/>
        <v>34.575713471983249</v>
      </c>
      <c r="G280" s="3">
        <f t="shared" si="52"/>
        <v>6.7905492518135963E-2</v>
      </c>
      <c r="H280" s="3">
        <f t="shared" si="53"/>
        <v>1.5479094647780856</v>
      </c>
      <c r="I280" s="3">
        <f t="shared" si="57"/>
        <v>1005.025574103289</v>
      </c>
      <c r="K280" s="3">
        <f t="shared" si="59"/>
        <v>2.5099999999999905</v>
      </c>
      <c r="L280" s="3">
        <f t="shared" si="60"/>
        <v>3.6243666591663537</v>
      </c>
      <c r="M280" s="3">
        <f>L280/'NOx Info (Obsolete)'!$B$1*1000</f>
        <v>82.34763954209788</v>
      </c>
      <c r="N280" s="3">
        <f>M280*'NOx Info (Obsolete)'!$I$2*($D$13+273)/$F$2/1000</f>
        <v>22342.542438186338</v>
      </c>
      <c r="O280" s="3">
        <f t="shared" si="61"/>
        <v>402.13138854358152</v>
      </c>
      <c r="P280" s="3">
        <f t="shared" si="54"/>
        <v>10.54137605853148</v>
      </c>
      <c r="Q280" s="3">
        <f t="shared" si="55"/>
        <v>1.9229057177928288E-3</v>
      </c>
      <c r="R280" s="3">
        <f t="shared" si="56"/>
        <v>0.70212075767165572</v>
      </c>
    </row>
    <row r="281" spans="1:18" x14ac:dyDescent="0.25">
      <c r="A281" s="3">
        <f t="shared" si="58"/>
        <v>2.5199999999999902</v>
      </c>
      <c r="B281" s="3">
        <f t="shared" si="47"/>
        <v>7.9748721294835452</v>
      </c>
      <c r="C281" s="3">
        <f t="shared" si="48"/>
        <v>0.18119377487597502</v>
      </c>
      <c r="D281" s="3">
        <f t="shared" si="49"/>
        <v>3234.2342168460518</v>
      </c>
      <c r="E281" s="3">
        <f t="shared" si="50"/>
        <v>25.055609906000498</v>
      </c>
      <c r="F281" s="3">
        <f t="shared" si="51"/>
        <v>34.575713471983242</v>
      </c>
      <c r="G281" s="3">
        <f t="shared" si="52"/>
        <v>6.7905492518135935E-2</v>
      </c>
      <c r="H281" s="3">
        <f t="shared" si="53"/>
        <v>1.5449108184808942</v>
      </c>
      <c r="I281" s="3">
        <f t="shared" si="57"/>
        <v>1008.1153957402508</v>
      </c>
      <c r="K281" s="3">
        <f t="shared" si="59"/>
        <v>2.5199999999999902</v>
      </c>
      <c r="L281" s="3">
        <f t="shared" si="60"/>
        <v>3.6173454515896371</v>
      </c>
      <c r="M281" s="3">
        <f>L281/'NOx Info (Obsolete)'!$B$1*1000</f>
        <v>82.18811377523997</v>
      </c>
      <c r="N281" s="3">
        <f>M281*'NOx Info (Obsolete)'!$I$2*($D$13+273)/$F$2/1000</f>
        <v>22299.259944166759</v>
      </c>
      <c r="O281" s="3">
        <f t="shared" si="61"/>
        <v>401.35237024394644</v>
      </c>
      <c r="P281" s="3">
        <f t="shared" si="54"/>
        <v>10.541376058531478</v>
      </c>
      <c r="Q281" s="3">
        <f t="shared" si="55"/>
        <v>1.9229057177928284E-3</v>
      </c>
      <c r="R281" s="3">
        <f t="shared" si="56"/>
        <v>0.70076059297334425</v>
      </c>
    </row>
    <row r="282" spans="1:18" x14ac:dyDescent="0.25">
      <c r="A282" s="3">
        <f t="shared" si="58"/>
        <v>2.52999999999999</v>
      </c>
      <c r="B282" s="3">
        <f t="shared" si="47"/>
        <v>7.9594230212987362</v>
      </c>
      <c r="C282" s="3">
        <f t="shared" si="48"/>
        <v>0.18084276207162878</v>
      </c>
      <c r="D282" s="3">
        <f t="shared" si="49"/>
        <v>3227.9687829306499</v>
      </c>
      <c r="E282" s="3">
        <f t="shared" si="50"/>
        <v>25.007071594440227</v>
      </c>
      <c r="F282" s="3">
        <f t="shared" si="51"/>
        <v>34.575713471983242</v>
      </c>
      <c r="G282" s="3">
        <f t="shared" si="52"/>
        <v>6.7905492518135935E-2</v>
      </c>
      <c r="H282" s="3">
        <f t="shared" si="53"/>
        <v>1.5419179812312089</v>
      </c>
      <c r="I282" s="3">
        <f t="shared" si="57"/>
        <v>1011.1992317027133</v>
      </c>
      <c r="K282" s="3">
        <f t="shared" si="59"/>
        <v>2.52999999999999</v>
      </c>
      <c r="L282" s="3">
        <f t="shared" si="60"/>
        <v>3.6103378456599038</v>
      </c>
      <c r="M282" s="3">
        <f>L282/'NOx Info (Obsolete)'!$B$1*1000</f>
        <v>82.028897045416215</v>
      </c>
      <c r="N282" s="3">
        <f>M282*'NOx Info (Obsolete)'!$I$2*($D$13+273)/$F$2/1000</f>
        <v>22256.061298003526</v>
      </c>
      <c r="O282" s="3">
        <f t="shared" si="61"/>
        <v>400.57486107672048</v>
      </c>
      <c r="P282" s="3">
        <f t="shared" si="54"/>
        <v>10.541376058531478</v>
      </c>
      <c r="Q282" s="3">
        <f t="shared" si="55"/>
        <v>1.9229057177928284E-3</v>
      </c>
      <c r="R282" s="3">
        <f t="shared" si="56"/>
        <v>0.69940306321779222</v>
      </c>
    </row>
    <row r="283" spans="1:18" x14ac:dyDescent="0.25">
      <c r="A283" s="3">
        <f t="shared" si="58"/>
        <v>2.5399999999999898</v>
      </c>
      <c r="B283" s="3">
        <f t="shared" si="47"/>
        <v>7.944003841486424</v>
      </c>
      <c r="C283" s="3">
        <f t="shared" si="48"/>
        <v>0.18049242925746928</v>
      </c>
      <c r="D283" s="3">
        <f t="shared" si="49"/>
        <v>3221.7154865598768</v>
      </c>
      <c r="E283" s="3">
        <f t="shared" si="50"/>
        <v>24.95862731242855</v>
      </c>
      <c r="F283" s="3">
        <f t="shared" si="51"/>
        <v>34.575713471983249</v>
      </c>
      <c r="G283" s="3">
        <f t="shared" si="52"/>
        <v>6.7905492518135963E-2</v>
      </c>
      <c r="H283" s="3">
        <f t="shared" si="53"/>
        <v>1.5389309417756081</v>
      </c>
      <c r="I283" s="3">
        <f t="shared" si="57"/>
        <v>1014.2770935862645</v>
      </c>
      <c r="K283" s="3">
        <f t="shared" si="59"/>
        <v>2.5399999999999898</v>
      </c>
      <c r="L283" s="3">
        <f t="shared" si="60"/>
        <v>3.6033438150277259</v>
      </c>
      <c r="M283" s="3">
        <f>L283/'NOx Info (Obsolete)'!$B$1*1000</f>
        <v>81.869988753952839</v>
      </c>
      <c r="N283" s="3">
        <f>M283*'NOx Info (Obsolete)'!$I$2*($D$13+273)/$F$2/1000</f>
        <v>22212.94633726461</v>
      </c>
      <c r="O283" s="3">
        <f t="shared" si="61"/>
        <v>399.79885811837715</v>
      </c>
      <c r="P283" s="3">
        <f t="shared" si="54"/>
        <v>10.54137605853148</v>
      </c>
      <c r="Q283" s="3">
        <f t="shared" si="55"/>
        <v>1.9229057177928288E-3</v>
      </c>
      <c r="R283" s="3">
        <f t="shared" si="56"/>
        <v>0.69804816330052721</v>
      </c>
    </row>
    <row r="284" spans="1:18" x14ac:dyDescent="0.25">
      <c r="A284" s="3">
        <f t="shared" si="58"/>
        <v>2.5499999999999896</v>
      </c>
      <c r="B284" s="3">
        <f t="shared" si="47"/>
        <v>7.9286145320686678</v>
      </c>
      <c r="C284" s="3">
        <f t="shared" si="48"/>
        <v>0.18014277511620366</v>
      </c>
      <c r="D284" s="3">
        <f t="shared" si="49"/>
        <v>3215.4743042205982</v>
      </c>
      <c r="E284" s="3">
        <f t="shared" si="50"/>
        <v>24.910276877809228</v>
      </c>
      <c r="F284" s="3">
        <f t="shared" si="51"/>
        <v>34.575713471983249</v>
      </c>
      <c r="G284" s="3">
        <f t="shared" si="52"/>
        <v>6.7905492518135963E-2</v>
      </c>
      <c r="H284" s="3">
        <f t="shared" si="53"/>
        <v>1.5359496888824686</v>
      </c>
      <c r="I284" s="3">
        <f t="shared" si="57"/>
        <v>1017.3489929640294</v>
      </c>
      <c r="K284" s="3">
        <f t="shared" si="59"/>
        <v>2.5499999999999896</v>
      </c>
      <c r="L284" s="3">
        <f t="shared" si="60"/>
        <v>3.5963633333947205</v>
      </c>
      <c r="M284" s="3">
        <f>L284/'NOx Info (Obsolete)'!$B$1*1000</f>
        <v>81.711388303335852</v>
      </c>
      <c r="N284" s="3">
        <f>M284*'NOx Info (Obsolete)'!$I$2*($D$13+273)/$F$2/1000</f>
        <v>22169.914899832649</v>
      </c>
      <c r="O284" s="3">
        <f t="shared" si="61"/>
        <v>399.02435845105344</v>
      </c>
      <c r="P284" s="3">
        <f t="shared" si="54"/>
        <v>10.54137605853148</v>
      </c>
      <c r="Q284" s="3">
        <f t="shared" si="55"/>
        <v>1.9229057177928288E-3</v>
      </c>
      <c r="R284" s="3">
        <f t="shared" si="56"/>
        <v>0.69669588812696459</v>
      </c>
    </row>
    <row r="285" spans="1:18" x14ac:dyDescent="0.25">
      <c r="A285" s="3">
        <f t="shared" si="58"/>
        <v>2.5599999999999894</v>
      </c>
      <c r="B285" s="3">
        <f t="shared" si="47"/>
        <v>7.9132550351798434</v>
      </c>
      <c r="C285" s="3">
        <f t="shared" si="48"/>
        <v>0.179793798333091</v>
      </c>
      <c r="D285" s="3">
        <f t="shared" si="49"/>
        <v>3209.2452124452288</v>
      </c>
      <c r="E285" s="3">
        <f t="shared" si="50"/>
        <v>24.862020108778911</v>
      </c>
      <c r="F285" s="3">
        <f t="shared" si="51"/>
        <v>34.575713471983242</v>
      </c>
      <c r="G285" s="3">
        <f t="shared" si="52"/>
        <v>6.7905492518135935E-2</v>
      </c>
      <c r="H285" s="3">
        <f t="shared" si="53"/>
        <v>1.5329742113419267</v>
      </c>
      <c r="I285" s="3">
        <f t="shared" si="57"/>
        <v>1020.4149413867133</v>
      </c>
      <c r="K285" s="3">
        <f t="shared" si="59"/>
        <v>2.5599999999999894</v>
      </c>
      <c r="L285" s="3">
        <f t="shared" si="60"/>
        <v>3.5893963745134507</v>
      </c>
      <c r="M285" s="3">
        <f>L285/'NOx Info (Obsolete)'!$B$1*1000</f>
        <v>81.553095097208796</v>
      </c>
      <c r="N285" s="3">
        <f>M285*'NOx Info (Obsolete)'!$I$2*($D$13+273)/$F$2/1000</f>
        <v>22126.966823904342</v>
      </c>
      <c r="O285" s="3">
        <f t="shared" si="61"/>
        <v>398.25135916253902</v>
      </c>
      <c r="P285" s="3">
        <f t="shared" si="54"/>
        <v>10.541376058531478</v>
      </c>
      <c r="Q285" s="3">
        <f t="shared" si="55"/>
        <v>1.9229057177928284E-3</v>
      </c>
      <c r="R285" s="3">
        <f t="shared" si="56"/>
        <v>0.69534623261238981</v>
      </c>
    </row>
    <row r="286" spans="1:18" x14ac:dyDescent="0.25">
      <c r="A286" s="3">
        <f t="shared" si="58"/>
        <v>2.5699999999999892</v>
      </c>
      <c r="B286" s="3">
        <f t="shared" ref="B286:B349" si="62">L286*2.20462</f>
        <v>7.8979252930664243</v>
      </c>
      <c r="C286" s="3">
        <f t="shared" ref="C286:C349" si="63">M286/453.59237</f>
        <v>0.17944549759593728</v>
      </c>
      <c r="D286" s="3">
        <f t="shared" ref="D286:D349" si="64">N286/6.89475729</f>
        <v>3203.0281878116493</v>
      </c>
      <c r="E286" s="3">
        <f t="shared" ref="E286:E349" si="65">O286/16.0184634</f>
        <v>24.813856823886432</v>
      </c>
      <c r="F286" s="3">
        <f t="shared" ref="F286:F349" si="66">P286*3.28</f>
        <v>34.575713471983242</v>
      </c>
      <c r="G286" s="3">
        <f t="shared" ref="G286:G349" si="67">Q286*35.314</f>
        <v>6.7905492518135935E-2</v>
      </c>
      <c r="H286" s="3">
        <f t="shared" ref="H286:H349" si="68">R286*2.20462</f>
        <v>1.5300044979658356</v>
      </c>
      <c r="I286" s="3">
        <f t="shared" si="57"/>
        <v>1023.4749503826449</v>
      </c>
      <c r="K286" s="3">
        <f t="shared" si="59"/>
        <v>2.5699999999999892</v>
      </c>
      <c r="L286" s="3">
        <f t="shared" si="60"/>
        <v>3.5824429121873269</v>
      </c>
      <c r="M286" s="3">
        <f>L286/'NOx Info (Obsolete)'!$B$1*1000</f>
        <v>81.395108540370501</v>
      </c>
      <c r="N286" s="3">
        <f>M286*'NOx Info (Obsolete)'!$I$2*($D$13+273)/$F$2/1000</f>
        <v>22084.10194798986</v>
      </c>
      <c r="O286" s="3">
        <f t="shared" si="61"/>
        <v>397.47985734626508</v>
      </c>
      <c r="P286" s="3">
        <f t="shared" ref="P286:P349" si="69">SQRT(2*(N286)/O286)</f>
        <v>10.541376058531478</v>
      </c>
      <c r="Q286" s="3">
        <f t="shared" ref="Q286:Q349" si="70">P286*$F$25</f>
        <v>1.9229057177928284E-3</v>
      </c>
      <c r="R286" s="3">
        <f t="shared" ref="R286:R349" si="71">Q286*O286*0.908</f>
        <v>0.69399919168193869</v>
      </c>
    </row>
    <row r="287" spans="1:18" x14ac:dyDescent="0.25">
      <c r="A287" s="3">
        <f t="shared" si="58"/>
        <v>2.579999999999989</v>
      </c>
      <c r="B287" s="3">
        <f t="shared" si="62"/>
        <v>7.8826252480867653</v>
      </c>
      <c r="C287" s="3">
        <f t="shared" si="63"/>
        <v>0.17909787159509055</v>
      </c>
      <c r="D287" s="3">
        <f t="shared" si="64"/>
        <v>3196.8232069431106</v>
      </c>
      <c r="E287" s="3">
        <f t="shared" si="65"/>
        <v>24.765786842032135</v>
      </c>
      <c r="F287" s="3">
        <f t="shared" si="66"/>
        <v>34.575713471983242</v>
      </c>
      <c r="G287" s="3">
        <f t="shared" si="67"/>
        <v>6.7905492518135935E-2</v>
      </c>
      <c r="H287" s="3">
        <f t="shared" si="68"/>
        <v>1.527040537587721</v>
      </c>
      <c r="I287" s="3">
        <f t="shared" ref="I287:I350" si="72">I286+$N$3*$J$1*H287</f>
        <v>1026.5290314578203</v>
      </c>
      <c r="K287" s="3">
        <f t="shared" si="59"/>
        <v>2.579999999999989</v>
      </c>
      <c r="L287" s="3">
        <f t="shared" si="60"/>
        <v>3.5755029202705075</v>
      </c>
      <c r="M287" s="3">
        <f>L287/'NOx Info (Obsolete)'!$B$1*1000</f>
        <v>81.237428038772805</v>
      </c>
      <c r="N287" s="3">
        <f>M287*'NOx Info (Obsolete)'!$I$2*($D$13+273)/$F$2/1000</f>
        <v>22041.320110912191</v>
      </c>
      <c r="O287" s="3">
        <f t="shared" si="61"/>
        <v>396.7098501012934</v>
      </c>
      <c r="P287" s="3">
        <f t="shared" si="69"/>
        <v>10.541376058531478</v>
      </c>
      <c r="Q287" s="3">
        <f t="shared" si="70"/>
        <v>1.9229057177928284E-3</v>
      </c>
      <c r="R287" s="3">
        <f t="shared" si="71"/>
        <v>0.69265476027057771</v>
      </c>
    </row>
    <row r="288" spans="1:18" x14ac:dyDescent="0.25">
      <c r="A288" s="3">
        <f t="shared" ref="A288:A351" si="73">$A$30+A287</f>
        <v>2.5899999999999888</v>
      </c>
      <c r="B288" s="3">
        <f t="shared" si="62"/>
        <v>7.8673548427108884</v>
      </c>
      <c r="C288" s="3">
        <f t="shared" si="63"/>
        <v>0.1787509190234359</v>
      </c>
      <c r="D288" s="3">
        <f t="shared" si="64"/>
        <v>3190.630246508149</v>
      </c>
      <c r="E288" s="3">
        <f t="shared" si="65"/>
        <v>24.717809982467209</v>
      </c>
      <c r="F288" s="3">
        <f t="shared" si="66"/>
        <v>34.575713471983249</v>
      </c>
      <c r="G288" s="3">
        <f t="shared" si="67"/>
        <v>6.7905492518135963E-2</v>
      </c>
      <c r="H288" s="3">
        <f t="shared" si="68"/>
        <v>1.5240823190627417</v>
      </c>
      <c r="I288" s="3">
        <f t="shared" si="72"/>
        <v>1029.5771960959457</v>
      </c>
      <c r="K288" s="3">
        <f t="shared" ref="K288:K351" si="74">$A$30+K287</f>
        <v>2.5899999999999888</v>
      </c>
      <c r="L288" s="3">
        <f t="shared" si="60"/>
        <v>3.5685763726678017</v>
      </c>
      <c r="M288" s="3">
        <f>L288/'NOx Info (Obsolete)'!$B$1*1000</f>
        <v>81.080052999518372</v>
      </c>
      <c r="N288" s="3">
        <f>M288*'NOx Info (Obsolete)'!$I$2*($D$13+273)/$F$2/1000</f>
        <v>21998.621151806557</v>
      </c>
      <c r="O288" s="3">
        <f t="shared" si="61"/>
        <v>395.94133453230569</v>
      </c>
      <c r="P288" s="3">
        <f t="shared" si="69"/>
        <v>10.54137605853148</v>
      </c>
      <c r="Q288" s="3">
        <f t="shared" si="70"/>
        <v>1.9229057177928288E-3</v>
      </c>
      <c r="R288" s="3">
        <f t="shared" si="71"/>
        <v>0.69131293332308597</v>
      </c>
    </row>
    <row r="289" spans="1:18" x14ac:dyDescent="0.25">
      <c r="A289" s="3">
        <f t="shared" si="73"/>
        <v>2.5999999999999885</v>
      </c>
      <c r="B289" s="3">
        <f t="shared" si="62"/>
        <v>7.8521140195202612</v>
      </c>
      <c r="C289" s="3">
        <f t="shared" si="63"/>
        <v>0.17840463857639055</v>
      </c>
      <c r="D289" s="3">
        <f t="shared" si="64"/>
        <v>3184.4492832205005</v>
      </c>
      <c r="E289" s="3">
        <f t="shared" si="65"/>
        <v>24.669926064792982</v>
      </c>
      <c r="F289" s="3">
        <f t="shared" si="66"/>
        <v>34.575713471983242</v>
      </c>
      <c r="G289" s="3">
        <f t="shared" si="67"/>
        <v>6.7905492518135935E-2</v>
      </c>
      <c r="H289" s="3">
        <f t="shared" si="68"/>
        <v>1.5211298312676449</v>
      </c>
      <c r="I289" s="3">
        <f t="shared" si="72"/>
        <v>1032.6194557584811</v>
      </c>
      <c r="K289" s="3">
        <f t="shared" si="74"/>
        <v>2.5999999999999885</v>
      </c>
      <c r="L289" s="3">
        <f t="shared" si="60"/>
        <v>3.561663243334571</v>
      </c>
      <c r="M289" s="3">
        <f>L289/'NOx Info (Obsolete)'!$B$1*1000</f>
        <v>80.922982830858416</v>
      </c>
      <c r="N289" s="3">
        <f>M289*'NOx Info (Obsolete)'!$I$2*($D$13+273)/$F$2/1000</f>
        <v>21956.00491011982</v>
      </c>
      <c r="O289" s="3">
        <f t="shared" si="61"/>
        <v>395.17430774959246</v>
      </c>
      <c r="P289" s="3">
        <f t="shared" si="69"/>
        <v>10.541376058531478</v>
      </c>
      <c r="Q289" s="3">
        <f t="shared" si="70"/>
        <v>1.9229057177928284E-3</v>
      </c>
      <c r="R289" s="3">
        <f t="shared" si="71"/>
        <v>0.68997370579403483</v>
      </c>
    </row>
    <row r="290" spans="1:18" x14ac:dyDescent="0.25">
      <c r="A290" s="3">
        <f t="shared" si="73"/>
        <v>2.6099999999999883</v>
      </c>
      <c r="B290" s="3">
        <f t="shared" si="62"/>
        <v>7.8369027212075846</v>
      </c>
      <c r="C290" s="3">
        <f t="shared" si="63"/>
        <v>0.17805902895189904</v>
      </c>
      <c r="D290" s="3">
        <f t="shared" si="64"/>
        <v>3178.2802938390123</v>
      </c>
      <c r="E290" s="3">
        <f t="shared" si="65"/>
        <v>24.622134908960259</v>
      </c>
      <c r="F290" s="3">
        <f t="shared" si="66"/>
        <v>34.575713471983242</v>
      </c>
      <c r="G290" s="3">
        <f t="shared" si="67"/>
        <v>6.7905492518135935E-2</v>
      </c>
      <c r="H290" s="3">
        <f t="shared" si="68"/>
        <v>1.5181830631007285</v>
      </c>
      <c r="I290" s="3">
        <f t="shared" si="72"/>
        <v>1035.6558218846826</v>
      </c>
      <c r="K290" s="3">
        <f t="shared" si="74"/>
        <v>2.6099999999999883</v>
      </c>
      <c r="L290" s="3">
        <f t="shared" ref="L290:L353" si="75">L289-R289*$J$1</f>
        <v>3.5547635062766307</v>
      </c>
      <c r="M290" s="3">
        <f>L290/'NOx Info (Obsolete)'!$B$1*1000</f>
        <v>80.766216942190511</v>
      </c>
      <c r="N290" s="3">
        <f>M290*'NOx Info (Obsolete)'!$I$2*($D$13+273)/$F$2/1000</f>
        <v>21913.471225609872</v>
      </c>
      <c r="O290" s="3">
        <f t="shared" ref="O290:O353" si="76">L290/$F$2</f>
        <v>394.40876686904227</v>
      </c>
      <c r="P290" s="3">
        <f t="shared" si="69"/>
        <v>10.541376058531478</v>
      </c>
      <c r="Q290" s="3">
        <f t="shared" si="70"/>
        <v>1.9229057177928284E-3</v>
      </c>
      <c r="R290" s="3">
        <f t="shared" si="71"/>
        <v>0.68863707264777085</v>
      </c>
    </row>
    <row r="291" spans="1:18" x14ac:dyDescent="0.25">
      <c r="A291" s="3">
        <f t="shared" si="73"/>
        <v>2.6199999999999881</v>
      </c>
      <c r="B291" s="3">
        <f t="shared" si="62"/>
        <v>7.8217208905765778</v>
      </c>
      <c r="C291" s="3">
        <f t="shared" si="63"/>
        <v>0.17771408885042836</v>
      </c>
      <c r="D291" s="3">
        <f t="shared" si="64"/>
        <v>3172.1232551675539</v>
      </c>
      <c r="E291" s="3">
        <f t="shared" si="65"/>
        <v>24.574436335268629</v>
      </c>
      <c r="F291" s="3">
        <f t="shared" si="66"/>
        <v>34.575713471983242</v>
      </c>
      <c r="G291" s="3">
        <f t="shared" si="67"/>
        <v>6.7905492518135935E-2</v>
      </c>
      <c r="H291" s="3">
        <f t="shared" si="68"/>
        <v>1.5152420034817942</v>
      </c>
      <c r="I291" s="3">
        <f t="shared" si="72"/>
        <v>1038.6863058916463</v>
      </c>
      <c r="K291" s="3">
        <f t="shared" si="74"/>
        <v>2.6199999999999881</v>
      </c>
      <c r="L291" s="3">
        <f t="shared" si="75"/>
        <v>3.547877135550153</v>
      </c>
      <c r="M291" s="3">
        <f>L291/'NOx Info (Obsolete)'!$B$1*1000</f>
        <v>80.609754744056374</v>
      </c>
      <c r="N291" s="3">
        <f>M291*'NOx Info (Obsolete)'!$I$2*($D$13+273)/$F$2/1000</f>
        <v>21871.019938345024</v>
      </c>
      <c r="O291" s="3">
        <f t="shared" si="76"/>
        <v>393.6447090121307</v>
      </c>
      <c r="P291" s="3">
        <f t="shared" si="69"/>
        <v>10.541376058531478</v>
      </c>
      <c r="Q291" s="3">
        <f t="shared" si="70"/>
        <v>1.9229057177928284E-3</v>
      </c>
      <c r="R291" s="3">
        <f t="shared" si="71"/>
        <v>0.68730302885839478</v>
      </c>
    </row>
    <row r="292" spans="1:18" x14ac:dyDescent="0.25">
      <c r="A292" s="3">
        <f t="shared" si="73"/>
        <v>2.6299999999999879</v>
      </c>
      <c r="B292" s="3">
        <f t="shared" si="62"/>
        <v>7.8065684705417597</v>
      </c>
      <c r="C292" s="3">
        <f t="shared" si="63"/>
        <v>0.17736981697496285</v>
      </c>
      <c r="D292" s="3">
        <f t="shared" si="64"/>
        <v>3165.9781440549318</v>
      </c>
      <c r="E292" s="3">
        <f t="shared" si="65"/>
        <v>24.526830164365816</v>
      </c>
      <c r="F292" s="3">
        <f t="shared" si="66"/>
        <v>34.575713471983242</v>
      </c>
      <c r="G292" s="3">
        <f t="shared" si="67"/>
        <v>6.7905492518135935E-2</v>
      </c>
      <c r="H292" s="3">
        <f t="shared" si="68"/>
        <v>1.5123066413521105</v>
      </c>
      <c r="I292" s="3">
        <f t="shared" si="72"/>
        <v>1041.7109191743505</v>
      </c>
      <c r="K292" s="3">
        <f t="shared" si="74"/>
        <v>2.6299999999999879</v>
      </c>
      <c r="L292" s="3">
        <f t="shared" si="75"/>
        <v>3.5410041052615693</v>
      </c>
      <c r="M292" s="3">
        <f>L292/'NOx Info (Obsolete)'!$B$1*1000</f>
        <v>80.453595648139625</v>
      </c>
      <c r="N292" s="3">
        <f>M292*'NOx Info (Obsolete)'!$I$2*($D$13+273)/$F$2/1000</f>
        <v>21828.650888703411</v>
      </c>
      <c r="O292" s="3">
        <f t="shared" si="76"/>
        <v>392.88213130590987</v>
      </c>
      <c r="P292" s="3">
        <f t="shared" si="69"/>
        <v>10.541376058531478</v>
      </c>
      <c r="Q292" s="3">
        <f t="shared" si="70"/>
        <v>1.9229057177928284E-3</v>
      </c>
      <c r="R292" s="3">
        <f t="shared" si="71"/>
        <v>0.68597156940974435</v>
      </c>
    </row>
    <row r="293" spans="1:18" x14ac:dyDescent="0.25">
      <c r="A293" s="3">
        <f t="shared" si="73"/>
        <v>2.6399999999999877</v>
      </c>
      <c r="B293" s="3">
        <f t="shared" si="62"/>
        <v>7.7914454041282397</v>
      </c>
      <c r="C293" s="3">
        <f t="shared" si="63"/>
        <v>0.17702621203099952</v>
      </c>
      <c r="D293" s="3">
        <f t="shared" si="64"/>
        <v>3159.8449373948001</v>
      </c>
      <c r="E293" s="3">
        <f t="shared" si="65"/>
        <v>24.479316217246986</v>
      </c>
      <c r="F293" s="3">
        <f t="shared" si="66"/>
        <v>34.575713471983242</v>
      </c>
      <c r="G293" s="3">
        <f t="shared" si="67"/>
        <v>6.7905492518135935E-2</v>
      </c>
      <c r="H293" s="3">
        <f t="shared" si="68"/>
        <v>1.5093769656743681</v>
      </c>
      <c r="I293" s="3">
        <f t="shared" si="72"/>
        <v>1044.7296731056992</v>
      </c>
      <c r="K293" s="3">
        <f t="shared" si="74"/>
        <v>2.6399999999999877</v>
      </c>
      <c r="L293" s="3">
        <f t="shared" si="75"/>
        <v>3.534144389567472</v>
      </c>
      <c r="M293" s="3">
        <f>L293/'NOx Info (Obsolete)'!$B$1*1000</f>
        <v>80.297739067263592</v>
      </c>
      <c r="N293" s="3">
        <f>M293*'NOx Info (Obsolete)'!$I$2*($D$13+273)/$F$2/1000</f>
        <v>21786.363917372393</v>
      </c>
      <c r="O293" s="3">
        <f t="shared" si="76"/>
        <v>392.12103088299733</v>
      </c>
      <c r="P293" s="3">
        <f t="shared" si="69"/>
        <v>10.541376058531478</v>
      </c>
      <c r="Q293" s="3">
        <f t="shared" si="70"/>
        <v>1.9229057177928284E-3</v>
      </c>
      <c r="R293" s="3">
        <f t="shared" si="71"/>
        <v>0.68464268929537431</v>
      </c>
    </row>
    <row r="294" spans="1:18" x14ac:dyDescent="0.25">
      <c r="A294" s="3">
        <f t="shared" si="73"/>
        <v>2.6499999999999875</v>
      </c>
      <c r="B294" s="3">
        <f t="shared" si="62"/>
        <v>7.7763516344714958</v>
      </c>
      <c r="C294" s="3">
        <f t="shared" si="63"/>
        <v>0.17668327272654311</v>
      </c>
      <c r="D294" s="3">
        <f t="shared" si="64"/>
        <v>3153.7236121255769</v>
      </c>
      <c r="E294" s="3">
        <f t="shared" si="65"/>
        <v>24.431894315254073</v>
      </c>
      <c r="F294" s="3">
        <f t="shared" si="66"/>
        <v>34.575713471983242</v>
      </c>
      <c r="G294" s="3">
        <f t="shared" si="67"/>
        <v>6.7905492518135935E-2</v>
      </c>
      <c r="H294" s="3">
        <f t="shared" si="68"/>
        <v>1.5064529654326397</v>
      </c>
      <c r="I294" s="3">
        <f t="shared" si="72"/>
        <v>1047.7425790365646</v>
      </c>
      <c r="K294" s="3">
        <f t="shared" si="74"/>
        <v>2.6499999999999875</v>
      </c>
      <c r="L294" s="3">
        <f t="shared" si="75"/>
        <v>3.5272979626745182</v>
      </c>
      <c r="M294" s="3">
        <f>L294/'NOx Info (Obsolete)'!$B$1*1000</f>
        <v>80.142184415389053</v>
      </c>
      <c r="N294" s="3">
        <f>M294*'NOx Info (Obsolete)'!$I$2*($D$13+273)/$F$2/1000</f>
        <v>21744.158865347956</v>
      </c>
      <c r="O294" s="3">
        <f t="shared" si="76"/>
        <v>391.36140488156548</v>
      </c>
      <c r="P294" s="3">
        <f t="shared" si="69"/>
        <v>10.541376058531478</v>
      </c>
      <c r="Q294" s="3">
        <f t="shared" si="70"/>
        <v>1.9229057177928284E-3</v>
      </c>
      <c r="R294" s="3">
        <f t="shared" si="71"/>
        <v>0.6833163835185383</v>
      </c>
    </row>
    <row r="295" spans="1:18" x14ac:dyDescent="0.25">
      <c r="A295" s="3">
        <f t="shared" si="73"/>
        <v>2.6599999999999873</v>
      </c>
      <c r="B295" s="3">
        <f t="shared" si="62"/>
        <v>7.7612871048171694</v>
      </c>
      <c r="C295" s="3">
        <f t="shared" si="63"/>
        <v>0.17634099777210127</v>
      </c>
      <c r="D295" s="3">
        <f t="shared" si="64"/>
        <v>3147.6141452303541</v>
      </c>
      <c r="E295" s="3">
        <f t="shared" si="65"/>
        <v>24.384564280075111</v>
      </c>
      <c r="F295" s="3">
        <f t="shared" si="66"/>
        <v>34.575713471983242</v>
      </c>
      <c r="G295" s="3">
        <f t="shared" si="67"/>
        <v>6.7905492518135935E-2</v>
      </c>
      <c r="H295" s="3">
        <f t="shared" si="68"/>
        <v>1.5035346296323386</v>
      </c>
      <c r="I295" s="3">
        <f t="shared" si="72"/>
        <v>1050.7496482958293</v>
      </c>
      <c r="K295" s="3">
        <f t="shared" si="74"/>
        <v>2.6599999999999873</v>
      </c>
      <c r="L295" s="3">
        <f t="shared" si="75"/>
        <v>3.5204647988393329</v>
      </c>
      <c r="M295" s="3">
        <f>L295/'NOx Info (Obsolete)'!$B$1*1000</f>
        <v>79.986931107612136</v>
      </c>
      <c r="N295" s="3">
        <f>M295*'NOx Info (Obsolete)'!$I$2*($D$13+273)/$F$2/1000</f>
        <v>21702.035573934103</v>
      </c>
      <c r="O295" s="3">
        <f t="shared" si="76"/>
        <v>390.60325044533056</v>
      </c>
      <c r="P295" s="3">
        <f t="shared" si="69"/>
        <v>10.541376058531478</v>
      </c>
      <c r="Q295" s="3">
        <f t="shared" si="70"/>
        <v>1.9229057177928284E-3</v>
      </c>
      <c r="R295" s="3">
        <f t="shared" si="71"/>
        <v>0.68199264709216956</v>
      </c>
    </row>
    <row r="296" spans="1:18" x14ac:dyDescent="0.25">
      <c r="A296" s="3">
        <f t="shared" si="73"/>
        <v>2.6699999999999871</v>
      </c>
      <c r="B296" s="3">
        <f t="shared" si="62"/>
        <v>7.7462517585208452</v>
      </c>
      <c r="C296" s="3">
        <f t="shared" si="63"/>
        <v>0.17599938588067965</v>
      </c>
      <c r="D296" s="3">
        <f t="shared" si="64"/>
        <v>3141.5165137368131</v>
      </c>
      <c r="E296" s="3">
        <f t="shared" si="65"/>
        <v>24.337325933743568</v>
      </c>
      <c r="F296" s="3">
        <f t="shared" si="66"/>
        <v>34.575713471983242</v>
      </c>
      <c r="G296" s="3">
        <f t="shared" si="67"/>
        <v>6.7905492518135935E-2</v>
      </c>
      <c r="H296" s="3">
        <f t="shared" si="68"/>
        <v>1.500621947300177</v>
      </c>
      <c r="I296" s="3">
        <f t="shared" si="72"/>
        <v>1053.7508921904296</v>
      </c>
      <c r="K296" s="3">
        <f t="shared" si="74"/>
        <v>2.6699999999999871</v>
      </c>
      <c r="L296" s="3">
        <f t="shared" si="75"/>
        <v>3.5136448723684111</v>
      </c>
      <c r="M296" s="3">
        <f>L296/'NOx Info (Obsolete)'!$B$1*1000</f>
        <v>79.831978560162028</v>
      </c>
      <c r="N296" s="3">
        <f>M296*'NOx Info (Obsolete)'!$I$2*($D$13+273)/$F$2/1000</f>
        <v>21659.993884742278</v>
      </c>
      <c r="O296" s="3">
        <f t="shared" si="76"/>
        <v>389.8465647235422</v>
      </c>
      <c r="P296" s="3">
        <f t="shared" si="69"/>
        <v>10.541376058531478</v>
      </c>
      <c r="Q296" s="3">
        <f t="shared" si="70"/>
        <v>1.9229057177928284E-3</v>
      </c>
      <c r="R296" s="3">
        <f t="shared" si="71"/>
        <v>0.68067147503886249</v>
      </c>
    </row>
    <row r="297" spans="1:18" x14ac:dyDescent="0.25">
      <c r="A297" s="3">
        <f t="shared" si="73"/>
        <v>2.6799999999999868</v>
      </c>
      <c r="B297" s="3">
        <f t="shared" si="62"/>
        <v>7.7312455390478441</v>
      </c>
      <c r="C297" s="3">
        <f t="shared" si="63"/>
        <v>0.17565843576777712</v>
      </c>
      <c r="D297" s="3">
        <f t="shared" si="64"/>
        <v>3135.4306947171385</v>
      </c>
      <c r="E297" s="3">
        <f t="shared" si="65"/>
        <v>24.290179098637672</v>
      </c>
      <c r="F297" s="3">
        <f t="shared" si="66"/>
        <v>34.575713471983242</v>
      </c>
      <c r="G297" s="3">
        <f t="shared" si="67"/>
        <v>6.7905492518135935E-2</v>
      </c>
      <c r="H297" s="3">
        <f t="shared" si="68"/>
        <v>1.4977149074841241</v>
      </c>
      <c r="I297" s="3">
        <f t="shared" si="72"/>
        <v>1056.7463220053978</v>
      </c>
      <c r="K297" s="3">
        <f t="shared" si="74"/>
        <v>2.6799999999999868</v>
      </c>
      <c r="L297" s="3">
        <f t="shared" si="75"/>
        <v>3.5068381576180223</v>
      </c>
      <c r="M297" s="3">
        <f>L297/'NOx Info (Obsolete)'!$B$1*1000</f>
        <v>79.677326190398801</v>
      </c>
      <c r="N297" s="3">
        <f>M297*'NOx Info (Obsolete)'!$I$2*($D$13+273)/$F$2/1000</f>
        <v>21618.033639690755</v>
      </c>
      <c r="O297" s="3">
        <f t="shared" si="76"/>
        <v>389.09134487097259</v>
      </c>
      <c r="P297" s="3">
        <f t="shared" si="69"/>
        <v>10.541376058531478</v>
      </c>
      <c r="Q297" s="3">
        <f t="shared" si="70"/>
        <v>1.9229057177928284E-3</v>
      </c>
      <c r="R297" s="3">
        <f t="shared" si="71"/>
        <v>0.6793528623908538</v>
      </c>
    </row>
    <row r="298" spans="1:18" x14ac:dyDescent="0.25">
      <c r="A298" s="3">
        <f t="shared" si="73"/>
        <v>2.6899999999999866</v>
      </c>
      <c r="B298" s="3">
        <f t="shared" si="62"/>
        <v>7.7162683899730018</v>
      </c>
      <c r="C298" s="3">
        <f t="shared" si="63"/>
        <v>0.17531814615138092</v>
      </c>
      <c r="D298" s="3">
        <f t="shared" si="64"/>
        <v>3129.3566652879304</v>
      </c>
      <c r="E298" s="3">
        <f t="shared" si="65"/>
        <v>24.243123597479741</v>
      </c>
      <c r="F298" s="3">
        <f t="shared" si="66"/>
        <v>34.575713471983242</v>
      </c>
      <c r="G298" s="3">
        <f t="shared" si="67"/>
        <v>6.7905492518135935E-2</v>
      </c>
      <c r="H298" s="3">
        <f t="shared" si="68"/>
        <v>1.4948134992533659</v>
      </c>
      <c r="I298" s="3">
        <f t="shared" si="72"/>
        <v>1059.7359490039046</v>
      </c>
      <c r="K298" s="3">
        <f t="shared" si="74"/>
        <v>2.6899999999999866</v>
      </c>
      <c r="L298" s="3">
        <f t="shared" si="75"/>
        <v>3.5000446289941136</v>
      </c>
      <c r="M298" s="3">
        <f>L298/'NOx Info (Obsolete)'!$B$1*1000</f>
        <v>79.522973416811254</v>
      </c>
      <c r="N298" s="3">
        <f>M298*'NOx Info (Obsolete)'!$I$2*($D$13+273)/$F$2/1000</f>
        <v>21576.154681004049</v>
      </c>
      <c r="O298" s="3">
        <f t="shared" si="76"/>
        <v>388.33758804790563</v>
      </c>
      <c r="P298" s="3">
        <f t="shared" si="69"/>
        <v>10.541376058531478</v>
      </c>
      <c r="Q298" s="3">
        <f t="shared" si="70"/>
        <v>1.9229057177928284E-3</v>
      </c>
      <c r="R298" s="3">
        <f t="shared" si="71"/>
        <v>0.67803680419000378</v>
      </c>
    </row>
    <row r="299" spans="1:18" x14ac:dyDescent="0.25">
      <c r="A299" s="3">
        <f t="shared" si="73"/>
        <v>2.6999999999999864</v>
      </c>
      <c r="B299" s="3">
        <f t="shared" si="62"/>
        <v>7.7013202549804687</v>
      </c>
      <c r="C299" s="3">
        <f t="shared" si="63"/>
        <v>0.1749785157519618</v>
      </c>
      <c r="D299" s="3">
        <f t="shared" si="64"/>
        <v>3123.2944026101191</v>
      </c>
      <c r="E299" s="3">
        <f t="shared" si="65"/>
        <v>24.19615925333553</v>
      </c>
      <c r="F299" s="3">
        <f t="shared" si="66"/>
        <v>34.575713471983242</v>
      </c>
      <c r="G299" s="3">
        <f t="shared" si="67"/>
        <v>6.7905492518135935E-2</v>
      </c>
      <c r="H299" s="3">
        <f t="shared" si="68"/>
        <v>1.4919177116982654</v>
      </c>
      <c r="I299" s="3">
        <f t="shared" si="72"/>
        <v>1062.7197844273012</v>
      </c>
      <c r="K299" s="3">
        <f t="shared" si="74"/>
        <v>2.6999999999999864</v>
      </c>
      <c r="L299" s="3">
        <f t="shared" si="75"/>
        <v>3.4932642609522135</v>
      </c>
      <c r="M299" s="3">
        <f>L299/'NOx Info (Obsolete)'!$B$1*1000</f>
        <v>79.368919659014693</v>
      </c>
      <c r="N299" s="3">
        <f>M299*'NOx Info (Obsolete)'!$I$2*($D$13+273)/$F$2/1000</f>
        <v>21534.356851212313</v>
      </c>
      <c r="O299" s="3">
        <f t="shared" si="76"/>
        <v>387.58529142012657</v>
      </c>
      <c r="P299" s="3">
        <f t="shared" si="69"/>
        <v>10.541376058531478</v>
      </c>
      <c r="Q299" s="3">
        <f t="shared" si="70"/>
        <v>1.9229057177928284E-3</v>
      </c>
      <c r="R299" s="3">
        <f t="shared" si="71"/>
        <v>0.67672329548777821</v>
      </c>
    </row>
    <row r="300" spans="1:18" x14ac:dyDescent="0.25">
      <c r="A300" s="3">
        <f t="shared" si="73"/>
        <v>2.7099999999999862</v>
      </c>
      <c r="B300" s="3">
        <f t="shared" si="62"/>
        <v>7.6864010778634864</v>
      </c>
      <c r="C300" s="3">
        <f t="shared" si="63"/>
        <v>0.17463954329246931</v>
      </c>
      <c r="D300" s="3">
        <f t="shared" si="64"/>
        <v>3117.2438838888793</v>
      </c>
      <c r="E300" s="3">
        <f t="shared" si="65"/>
        <v>24.149285889613537</v>
      </c>
      <c r="F300" s="3">
        <f t="shared" si="66"/>
        <v>34.575713471983242</v>
      </c>
      <c r="G300" s="3">
        <f t="shared" si="67"/>
        <v>6.7905492518135935E-2</v>
      </c>
      <c r="H300" s="3">
        <f t="shared" si="68"/>
        <v>1.4890275339303178</v>
      </c>
      <c r="I300" s="3">
        <f t="shared" si="72"/>
        <v>1065.6978394951618</v>
      </c>
      <c r="K300" s="3">
        <f t="shared" si="74"/>
        <v>2.7099999999999862</v>
      </c>
      <c r="L300" s="3">
        <f t="shared" si="75"/>
        <v>3.486497027997336</v>
      </c>
      <c r="M300" s="3">
        <f>L300/'NOx Info (Obsolete)'!$B$1*1000</f>
        <v>79.21516433774876</v>
      </c>
      <c r="N300" s="3">
        <f>M300*'NOx Info (Obsolete)'!$I$2*($D$13+273)/$F$2/1000</f>
        <v>21492.639993150766</v>
      </c>
      <c r="O300" s="3">
        <f t="shared" si="76"/>
        <v>386.83445215891095</v>
      </c>
      <c r="P300" s="3">
        <f t="shared" si="69"/>
        <v>10.541376058531478</v>
      </c>
      <c r="Q300" s="3">
        <f t="shared" si="70"/>
        <v>1.9229057177928284E-3</v>
      </c>
      <c r="R300" s="3">
        <f t="shared" si="71"/>
        <v>0.6754123313452286</v>
      </c>
    </row>
    <row r="301" spans="1:18" x14ac:dyDescent="0.25">
      <c r="A301" s="3">
        <f t="shared" si="73"/>
        <v>2.719999999999986</v>
      </c>
      <c r="B301" s="3">
        <f t="shared" si="62"/>
        <v>7.6715108025241827</v>
      </c>
      <c r="C301" s="3">
        <f t="shared" si="63"/>
        <v>0.17430122749832683</v>
      </c>
      <c r="D301" s="3">
        <f t="shared" si="64"/>
        <v>3111.2050863735453</v>
      </c>
      <c r="E301" s="3">
        <f t="shared" si="65"/>
        <v>24.10250333006438</v>
      </c>
      <c r="F301" s="3">
        <f t="shared" si="66"/>
        <v>34.575713471983242</v>
      </c>
      <c r="G301" s="3">
        <f t="shared" si="67"/>
        <v>6.7905492518135935E-2</v>
      </c>
      <c r="H301" s="3">
        <f t="shared" si="68"/>
        <v>1.4861429550821128</v>
      </c>
      <c r="I301" s="3">
        <f t="shared" si="72"/>
        <v>1068.670125405326</v>
      </c>
      <c r="K301" s="3">
        <f t="shared" si="74"/>
        <v>2.719999999999986</v>
      </c>
      <c r="L301" s="3">
        <f t="shared" si="75"/>
        <v>3.4797429046838837</v>
      </c>
      <c r="M301" s="3">
        <f>L301/'NOx Info (Obsolete)'!$B$1*1000</f>
        <v>79.061706874875242</v>
      </c>
      <c r="N301" s="3">
        <f>M301*'NOx Info (Obsolete)'!$I$2*($D$13+273)/$F$2/1000</f>
        <v>21451.003949959082</v>
      </c>
      <c r="O301" s="3">
        <f t="shared" si="76"/>
        <v>386.08506744101442</v>
      </c>
      <c r="P301" s="3">
        <f t="shared" si="69"/>
        <v>10.541376058531478</v>
      </c>
      <c r="Q301" s="3">
        <f t="shared" si="70"/>
        <v>1.9229057177928284E-3</v>
      </c>
      <c r="R301" s="3">
        <f t="shared" si="71"/>
        <v>0.67410390683297483</v>
      </c>
    </row>
    <row r="302" spans="1:18" x14ac:dyDescent="0.25">
      <c r="A302" s="3">
        <f t="shared" si="73"/>
        <v>2.7299999999999858</v>
      </c>
      <c r="B302" s="3">
        <f t="shared" si="62"/>
        <v>7.6566493729733613</v>
      </c>
      <c r="C302" s="3">
        <f t="shared" si="63"/>
        <v>0.17396356709742694</v>
      </c>
      <c r="D302" s="3">
        <f t="shared" si="64"/>
        <v>3105.1779873575224</v>
      </c>
      <c r="E302" s="3">
        <f t="shared" si="65"/>
        <v>24.055811398780083</v>
      </c>
      <c r="F302" s="3">
        <f t="shared" si="66"/>
        <v>34.575713471983242</v>
      </c>
      <c r="G302" s="3">
        <f t="shared" si="67"/>
        <v>6.7905492518135935E-2</v>
      </c>
      <c r="H302" s="3">
        <f t="shared" si="68"/>
        <v>1.4832639643072922</v>
      </c>
      <c r="I302" s="3">
        <f t="shared" si="72"/>
        <v>1071.6366533339406</v>
      </c>
      <c r="K302" s="3">
        <f t="shared" si="74"/>
        <v>2.7299999999999858</v>
      </c>
      <c r="L302" s="3">
        <f t="shared" si="75"/>
        <v>3.4730018656155539</v>
      </c>
      <c r="M302" s="3">
        <f>L302/'NOx Info (Obsolete)'!$B$1*1000</f>
        <v>78.908546693375911</v>
      </c>
      <c r="N302" s="3">
        <f>M302*'NOx Info (Obsolete)'!$I$2*($D$13+273)/$F$2/1000</f>
        <v>21409.448565080806</v>
      </c>
      <c r="O302" s="3">
        <f t="shared" si="76"/>
        <v>385.33713444866163</v>
      </c>
      <c r="P302" s="3">
        <f t="shared" si="69"/>
        <v>10.541376058531476</v>
      </c>
      <c r="Q302" s="3">
        <f t="shared" si="70"/>
        <v>1.9229057177928281E-3</v>
      </c>
      <c r="R302" s="3">
        <f t="shared" si="71"/>
        <v>0.67279801703118558</v>
      </c>
    </row>
    <row r="303" spans="1:18" x14ac:dyDescent="0.25">
      <c r="A303" s="3">
        <f t="shared" si="73"/>
        <v>2.7399999999999856</v>
      </c>
      <c r="B303" s="3">
        <f t="shared" si="62"/>
        <v>7.6418167333302893</v>
      </c>
      <c r="C303" s="3">
        <f t="shared" si="63"/>
        <v>0.17362656082012662</v>
      </c>
      <c r="D303" s="3">
        <f t="shared" si="64"/>
        <v>3099.1625641782075</v>
      </c>
      <c r="E303" s="3">
        <f t="shared" si="65"/>
        <v>24.00920992019347</v>
      </c>
      <c r="F303" s="3">
        <f t="shared" si="66"/>
        <v>34.575713471983242</v>
      </c>
      <c r="G303" s="3">
        <f t="shared" si="67"/>
        <v>6.7905492518135935E-2</v>
      </c>
      <c r="H303" s="3">
        <f t="shared" si="68"/>
        <v>1.4803905507805106</v>
      </c>
      <c r="I303" s="3">
        <f t="shared" si="72"/>
        <v>1074.5974344355016</v>
      </c>
      <c r="K303" s="3">
        <f t="shared" si="74"/>
        <v>2.7399999999999856</v>
      </c>
      <c r="L303" s="3">
        <f t="shared" si="75"/>
        <v>3.4662738854452422</v>
      </c>
      <c r="M303" s="3">
        <f>L303/'NOx Info (Obsolete)'!$B$1*1000</f>
        <v>78.755683217350381</v>
      </c>
      <c r="N303" s="3">
        <f>M303*'NOx Info (Obsolete)'!$I$2*($D$13+273)/$F$2/1000</f>
        <v>21367.973682262789</v>
      </c>
      <c r="O303" s="3">
        <f t="shared" si="76"/>
        <v>384.59065036953604</v>
      </c>
      <c r="P303" s="3">
        <f t="shared" si="69"/>
        <v>10.541376058531478</v>
      </c>
      <c r="Q303" s="3">
        <f t="shared" si="70"/>
        <v>1.9229057177928284E-3</v>
      </c>
      <c r="R303" s="3">
        <f t="shared" si="71"/>
        <v>0.67149465702956102</v>
      </c>
    </row>
    <row r="304" spans="1:18" x14ac:dyDescent="0.25">
      <c r="A304" s="3">
        <f t="shared" si="73"/>
        <v>2.7499999999999853</v>
      </c>
      <c r="B304" s="3">
        <f t="shared" si="62"/>
        <v>7.627012827822484</v>
      </c>
      <c r="C304" s="3">
        <f t="shared" si="63"/>
        <v>0.17329020739924234</v>
      </c>
      <c r="D304" s="3">
        <f t="shared" si="64"/>
        <v>3093.1587942168949</v>
      </c>
      <c r="E304" s="3">
        <f t="shared" si="65"/>
        <v>23.962698719077462</v>
      </c>
      <c r="F304" s="3">
        <f t="shared" si="66"/>
        <v>34.575713471983242</v>
      </c>
      <c r="G304" s="3">
        <f t="shared" si="67"/>
        <v>6.7905492518135935E-2</v>
      </c>
      <c r="H304" s="3">
        <f t="shared" si="68"/>
        <v>1.4775227036973928</v>
      </c>
      <c r="I304" s="3">
        <f t="shared" si="72"/>
        <v>1077.5524798428964</v>
      </c>
      <c r="K304" s="3">
        <f t="shared" si="74"/>
        <v>2.7499999999999853</v>
      </c>
      <c r="L304" s="3">
        <f t="shared" si="75"/>
        <v>3.4595589388749466</v>
      </c>
      <c r="M304" s="3">
        <f>L304/'NOx Info (Obsolete)'!$B$1*1000</f>
        <v>78.603115872013873</v>
      </c>
      <c r="N304" s="3">
        <f>M304*'NOx Info (Obsolete)'!$I$2*($D$13+273)/$F$2/1000</f>
        <v>21326.579145554548</v>
      </c>
      <c r="O304" s="3">
        <f t="shared" si="76"/>
        <v>383.84561239676924</v>
      </c>
      <c r="P304" s="3">
        <f t="shared" si="69"/>
        <v>10.541376058531478</v>
      </c>
      <c r="Q304" s="3">
        <f t="shared" si="70"/>
        <v>1.9229057177928284E-3</v>
      </c>
      <c r="R304" s="3">
        <f t="shared" si="71"/>
        <v>0.67019382192731303</v>
      </c>
    </row>
    <row r="305" spans="1:18" x14ac:dyDescent="0.25">
      <c r="A305" s="3">
        <f t="shared" si="73"/>
        <v>2.7599999999999851</v>
      </c>
      <c r="B305" s="3">
        <f t="shared" si="62"/>
        <v>7.6122376007855106</v>
      </c>
      <c r="C305" s="3">
        <f t="shared" si="63"/>
        <v>0.17295450557004546</v>
      </c>
      <c r="D305" s="3">
        <f t="shared" si="64"/>
        <v>3087.1666548987009</v>
      </c>
      <c r="E305" s="3">
        <f t="shared" si="65"/>
        <v>23.916277620544442</v>
      </c>
      <c r="F305" s="3">
        <f t="shared" si="66"/>
        <v>34.575713471983242</v>
      </c>
      <c r="G305" s="3">
        <f t="shared" si="67"/>
        <v>6.7905492518135935E-2</v>
      </c>
      <c r="H305" s="3">
        <f t="shared" si="68"/>
        <v>1.4746604122744946</v>
      </c>
      <c r="I305" s="3">
        <f t="shared" si="72"/>
        <v>1080.5018006674454</v>
      </c>
      <c r="K305" s="3">
        <f t="shared" si="74"/>
        <v>2.7599999999999851</v>
      </c>
      <c r="L305" s="3">
        <f t="shared" si="75"/>
        <v>3.4528570006556736</v>
      </c>
      <c r="M305" s="3">
        <f>L305/'NOx Info (Obsolete)'!$B$1*1000</f>
        <v>78.450844083695131</v>
      </c>
      <c r="N305" s="3">
        <f>M305*'NOx Info (Obsolete)'!$I$2*($D$13+273)/$F$2/1000</f>
        <v>21285.264799307733</v>
      </c>
      <c r="O305" s="3">
        <f t="shared" si="76"/>
        <v>383.10201772893026</v>
      </c>
      <c r="P305" s="3">
        <f t="shared" si="69"/>
        <v>10.541376058531478</v>
      </c>
      <c r="Q305" s="3">
        <f t="shared" si="70"/>
        <v>1.9229057177928284E-3</v>
      </c>
      <c r="R305" s="3">
        <f t="shared" si="71"/>
        <v>0.66889550683314802</v>
      </c>
    </row>
    <row r="306" spans="1:18" x14ac:dyDescent="0.25">
      <c r="A306" s="3">
        <f t="shared" si="73"/>
        <v>2.7699999999999849</v>
      </c>
      <c r="B306" s="3">
        <f t="shared" si="62"/>
        <v>7.5974909966627653</v>
      </c>
      <c r="C306" s="3">
        <f t="shared" si="63"/>
        <v>0.17261945407025739</v>
      </c>
      <c r="D306" s="3">
        <f t="shared" si="64"/>
        <v>3081.1861236924719</v>
      </c>
      <c r="E306" s="3">
        <f t="shared" si="65"/>
        <v>23.869946450045578</v>
      </c>
      <c r="F306" s="3">
        <f t="shared" si="66"/>
        <v>34.575713471983242</v>
      </c>
      <c r="G306" s="3">
        <f t="shared" si="67"/>
        <v>6.7905492518135935E-2</v>
      </c>
      <c r="H306" s="3">
        <f t="shared" si="68"/>
        <v>1.471803665749261</v>
      </c>
      <c r="I306" s="3">
        <f t="shared" si="72"/>
        <v>1083.4454079989439</v>
      </c>
      <c r="K306" s="3">
        <f t="shared" si="74"/>
        <v>2.7699999999999849</v>
      </c>
      <c r="L306" s="3">
        <f t="shared" si="75"/>
        <v>3.446168045587342</v>
      </c>
      <c r="M306" s="3">
        <f>L306/'NOx Info (Obsolete)'!$B$1*1000</f>
        <v>78.298867279834198</v>
      </c>
      <c r="N306" s="3">
        <f>M306*'NOx Info (Obsolete)'!$I$2*($D$13+273)/$F$2/1000</f>
        <v>21244.030488175515</v>
      </c>
      <c r="O306" s="3">
        <f t="shared" si="76"/>
        <v>382.35986357001508</v>
      </c>
      <c r="P306" s="3">
        <f t="shared" si="69"/>
        <v>10.541376058531478</v>
      </c>
      <c r="Q306" s="3">
        <f t="shared" si="70"/>
        <v>1.9229057177928284E-3</v>
      </c>
      <c r="R306" s="3">
        <f t="shared" si="71"/>
        <v>0.66759970686524717</v>
      </c>
    </row>
    <row r="307" spans="1:18" x14ac:dyDescent="0.25">
      <c r="A307" s="3">
        <f t="shared" si="73"/>
        <v>2.7799999999999847</v>
      </c>
      <c r="B307" s="3">
        <f t="shared" si="62"/>
        <v>7.5827729600052729</v>
      </c>
      <c r="C307" s="3">
        <f t="shared" si="63"/>
        <v>0.17228505164004476</v>
      </c>
      <c r="D307" s="3">
        <f t="shared" si="64"/>
        <v>3075.2171781107018</v>
      </c>
      <c r="E307" s="3">
        <f t="shared" si="65"/>
        <v>23.823705033370192</v>
      </c>
      <c r="F307" s="3">
        <f t="shared" si="66"/>
        <v>34.575713471983242</v>
      </c>
      <c r="G307" s="3">
        <f t="shared" si="67"/>
        <v>6.7905492518135935E-2</v>
      </c>
      <c r="H307" s="3">
        <f t="shared" si="68"/>
        <v>1.4689524533799874</v>
      </c>
      <c r="I307" s="3">
        <f t="shared" si="72"/>
        <v>1086.3833129057039</v>
      </c>
      <c r="K307" s="3">
        <f t="shared" si="74"/>
        <v>2.7799999999999847</v>
      </c>
      <c r="L307" s="3">
        <f t="shared" si="75"/>
        <v>3.4394920485186895</v>
      </c>
      <c r="M307" s="3">
        <f>L307/'NOx Info (Obsolete)'!$B$1*1000</f>
        <v>78.147184888980291</v>
      </c>
      <c r="N307" s="3">
        <f>M307*'NOx Info (Obsolete)'!$I$2*($D$13+273)/$F$2/1000</f>
        <v>21202.876057111989</v>
      </c>
      <c r="O307" s="3">
        <f t="shared" si="76"/>
        <v>381.61914712943627</v>
      </c>
      <c r="P307" s="3">
        <f t="shared" si="69"/>
        <v>10.541376058531478</v>
      </c>
      <c r="Q307" s="3">
        <f t="shared" si="70"/>
        <v>1.9229057177928284E-3</v>
      </c>
      <c r="R307" s="3">
        <f t="shared" si="71"/>
        <v>0.66630641715124939</v>
      </c>
    </row>
    <row r="308" spans="1:18" x14ac:dyDescent="0.25">
      <c r="A308" s="3">
        <f t="shared" si="73"/>
        <v>2.7899999999999845</v>
      </c>
      <c r="B308" s="3">
        <f t="shared" si="62"/>
        <v>7.5680834354714728</v>
      </c>
      <c r="C308" s="3">
        <f t="shared" si="63"/>
        <v>0.17195129702201492</v>
      </c>
      <c r="D308" s="3">
        <f t="shared" si="64"/>
        <v>3069.2597957094508</v>
      </c>
      <c r="E308" s="3">
        <f t="shared" si="65"/>
        <v>23.777553196645091</v>
      </c>
      <c r="F308" s="3">
        <f t="shared" si="66"/>
        <v>34.575713471983242</v>
      </c>
      <c r="G308" s="3">
        <f t="shared" si="67"/>
        <v>6.7905492518135935E-2</v>
      </c>
      <c r="H308" s="3">
        <f t="shared" si="68"/>
        <v>1.4661067644457779</v>
      </c>
      <c r="I308" s="3">
        <f t="shared" si="72"/>
        <v>1089.3155264345953</v>
      </c>
      <c r="K308" s="3">
        <f t="shared" si="74"/>
        <v>2.7899999999999845</v>
      </c>
      <c r="L308" s="3">
        <f t="shared" si="75"/>
        <v>3.4328289843471769</v>
      </c>
      <c r="M308" s="3">
        <f>L308/'NOx Info (Obsolete)'!$B$1*1000</f>
        <v>77.995796340789695</v>
      </c>
      <c r="N308" s="3">
        <f>M308*'NOx Info (Obsolete)'!$I$2*($D$13+273)/$F$2/1000</f>
        <v>21161.801351371647</v>
      </c>
      <c r="O308" s="3">
        <f t="shared" si="76"/>
        <v>380.8798656220124</v>
      </c>
      <c r="P308" s="3">
        <f t="shared" si="69"/>
        <v>10.541376058531478</v>
      </c>
      <c r="Q308" s="3">
        <f t="shared" si="70"/>
        <v>1.9229057177928284E-3</v>
      </c>
      <c r="R308" s="3">
        <f t="shared" si="71"/>
        <v>0.66501563282823251</v>
      </c>
    </row>
    <row r="309" spans="1:18" x14ac:dyDescent="0.25">
      <c r="A309" s="3">
        <f t="shared" si="73"/>
        <v>2.7999999999999843</v>
      </c>
      <c r="B309" s="3">
        <f t="shared" si="62"/>
        <v>7.5534223678270145</v>
      </c>
      <c r="C309" s="3">
        <f t="shared" si="63"/>
        <v>0.171618188961211</v>
      </c>
      <c r="D309" s="3">
        <f t="shared" si="64"/>
        <v>3063.3139540882544</v>
      </c>
      <c r="E309" s="3">
        <f t="shared" si="65"/>
        <v>23.731490766333895</v>
      </c>
      <c r="F309" s="3">
        <f t="shared" si="66"/>
        <v>34.575713471983242</v>
      </c>
      <c r="G309" s="3">
        <f t="shared" si="67"/>
        <v>6.7905492518135935E-2</v>
      </c>
      <c r="H309" s="3">
        <f t="shared" si="68"/>
        <v>1.463266588246505</v>
      </c>
      <c r="I309" s="3">
        <f t="shared" si="72"/>
        <v>1092.2420596110883</v>
      </c>
      <c r="K309" s="3">
        <f t="shared" si="74"/>
        <v>2.7999999999999843</v>
      </c>
      <c r="L309" s="3">
        <f t="shared" si="75"/>
        <v>3.4261788280188945</v>
      </c>
      <c r="M309" s="3">
        <f>L309/'NOx Info (Obsolete)'!$B$1*1000</f>
        <v>77.844701066023546</v>
      </c>
      <c r="N309" s="3">
        <f>M309*'NOx Info (Obsolete)'!$I$2*($D$13+273)/$F$2/1000</f>
        <v>21120.806216508718</v>
      </c>
      <c r="O309" s="3">
        <f t="shared" si="76"/>
        <v>380.1420162679575</v>
      </c>
      <c r="P309" s="3">
        <f t="shared" si="69"/>
        <v>10.541376058531478</v>
      </c>
      <c r="Q309" s="3">
        <f t="shared" si="70"/>
        <v>1.9229057177928284E-3</v>
      </c>
      <c r="R309" s="3">
        <f t="shared" si="71"/>
        <v>0.66372734904269448</v>
      </c>
    </row>
    <row r="310" spans="1:18" x14ac:dyDescent="0.25">
      <c r="A310" s="3">
        <f t="shared" si="73"/>
        <v>2.8099999999999841</v>
      </c>
      <c r="B310" s="3">
        <f t="shared" si="62"/>
        <v>7.53878970194455</v>
      </c>
      <c r="C310" s="3">
        <f t="shared" si="63"/>
        <v>0.17128572620510732</v>
      </c>
      <c r="D310" s="3">
        <f t="shared" si="64"/>
        <v>3057.3796308900455</v>
      </c>
      <c r="E310" s="3">
        <f t="shared" si="65"/>
        <v>23.685517569236424</v>
      </c>
      <c r="F310" s="3">
        <f t="shared" si="66"/>
        <v>34.575713471983242</v>
      </c>
      <c r="G310" s="3">
        <f t="shared" si="67"/>
        <v>6.7905492518135935E-2</v>
      </c>
      <c r="H310" s="3">
        <f t="shared" si="68"/>
        <v>1.4604319141027702</v>
      </c>
      <c r="I310" s="3">
        <f t="shared" si="72"/>
        <v>1095.1629234392938</v>
      </c>
      <c r="K310" s="3">
        <f t="shared" si="74"/>
        <v>2.8099999999999841</v>
      </c>
      <c r="L310" s="3">
        <f t="shared" si="75"/>
        <v>3.4195415545284678</v>
      </c>
      <c r="M310" s="3">
        <f>L310/'NOx Info (Obsolete)'!$B$1*1000</f>
        <v>77.693898496545742</v>
      </c>
      <c r="N310" s="3">
        <f>M310*'NOx Info (Obsolete)'!$I$2*($D$13+273)/$F$2/1000</f>
        <v>21079.890498376652</v>
      </c>
      <c r="O310" s="3">
        <f t="shared" si="76"/>
        <v>379.40559629287065</v>
      </c>
      <c r="P310" s="3">
        <f t="shared" si="69"/>
        <v>10.541376058531478</v>
      </c>
      <c r="Q310" s="3">
        <f t="shared" si="70"/>
        <v>1.9229057177928284E-3</v>
      </c>
      <c r="R310" s="3">
        <f t="shared" si="71"/>
        <v>0.66244156095053586</v>
      </c>
    </row>
    <row r="311" spans="1:18" x14ac:dyDescent="0.25">
      <c r="A311" s="3">
        <f t="shared" si="73"/>
        <v>2.8199999999999839</v>
      </c>
      <c r="B311" s="3">
        <f t="shared" si="62"/>
        <v>7.5241853828035223</v>
      </c>
      <c r="C311" s="3">
        <f t="shared" si="63"/>
        <v>0.17095390750360451</v>
      </c>
      <c r="D311" s="3">
        <f t="shared" si="64"/>
        <v>3051.4568038010661</v>
      </c>
      <c r="E311" s="3">
        <f t="shared" si="65"/>
        <v>23.639633432488012</v>
      </c>
      <c r="F311" s="3">
        <f t="shared" si="66"/>
        <v>34.575713471983242</v>
      </c>
      <c r="G311" s="3">
        <f t="shared" si="67"/>
        <v>6.7905492518135935E-2</v>
      </c>
      <c r="H311" s="3">
        <f t="shared" si="68"/>
        <v>1.4576027313558637</v>
      </c>
      <c r="I311" s="3">
        <f t="shared" si="72"/>
        <v>1098.0781289020056</v>
      </c>
      <c r="K311" s="3">
        <f t="shared" si="74"/>
        <v>2.8199999999999839</v>
      </c>
      <c r="L311" s="3">
        <f t="shared" si="75"/>
        <v>3.4129171389189623</v>
      </c>
      <c r="M311" s="3">
        <f>L311/'NOx Info (Obsolete)'!$B$1*1000</f>
        <v>77.543388065320755</v>
      </c>
      <c r="N311" s="3">
        <f>M311*'NOx Info (Obsolete)'!$I$2*($D$13+273)/$F$2/1000</f>
        <v>21039.0540431275</v>
      </c>
      <c r="O311" s="3">
        <f t="shared" si="76"/>
        <v>378.67060292772561</v>
      </c>
      <c r="P311" s="3">
        <f t="shared" si="69"/>
        <v>10.541376058531478</v>
      </c>
      <c r="Q311" s="3">
        <f t="shared" si="70"/>
        <v>1.9229057177928284E-3</v>
      </c>
      <c r="R311" s="3">
        <f t="shared" si="71"/>
        <v>0.66115826371704145</v>
      </c>
    </row>
    <row r="312" spans="1:18" x14ac:dyDescent="0.25">
      <c r="A312" s="3">
        <f t="shared" si="73"/>
        <v>2.8299999999999836</v>
      </c>
      <c r="B312" s="3">
        <f t="shared" si="62"/>
        <v>7.509609355489963</v>
      </c>
      <c r="C312" s="3">
        <f t="shared" si="63"/>
        <v>0.170622731609025</v>
      </c>
      <c r="D312" s="3">
        <f t="shared" si="64"/>
        <v>3045.5454505507869</v>
      </c>
      <c r="E312" s="3">
        <f t="shared" si="65"/>
        <v>23.593838183558873</v>
      </c>
      <c r="F312" s="3">
        <f t="shared" si="66"/>
        <v>34.575713471983249</v>
      </c>
      <c r="G312" s="3">
        <f t="shared" si="67"/>
        <v>6.7905492518135963E-2</v>
      </c>
      <c r="H312" s="3">
        <f t="shared" si="68"/>
        <v>1.4547790293677234</v>
      </c>
      <c r="I312" s="3">
        <f t="shared" si="72"/>
        <v>1100.987686960741</v>
      </c>
      <c r="K312" s="3">
        <f t="shared" si="74"/>
        <v>2.8299999999999836</v>
      </c>
      <c r="L312" s="3">
        <f t="shared" si="75"/>
        <v>3.4063055562817919</v>
      </c>
      <c r="M312" s="3">
        <f>L312/'NOx Info (Obsolete)'!$B$1*1000</f>
        <v>77.393169206411571</v>
      </c>
      <c r="N312" s="3">
        <f>M312*'NOx Info (Obsolete)'!$I$2*($D$13+273)/$F$2/1000</f>
        <v>20998.296697211372</v>
      </c>
      <c r="O312" s="3">
        <f t="shared" si="76"/>
        <v>377.93703340886032</v>
      </c>
      <c r="P312" s="3">
        <f t="shared" si="69"/>
        <v>10.54137605853148</v>
      </c>
      <c r="Q312" s="3">
        <f t="shared" si="70"/>
        <v>1.9229057177928288E-3</v>
      </c>
      <c r="R312" s="3">
        <f t="shared" si="71"/>
        <v>0.6598774525168617</v>
      </c>
    </row>
    <row r="313" spans="1:18" x14ac:dyDescent="0.25">
      <c r="A313" s="3">
        <f t="shared" si="73"/>
        <v>2.8399999999999834</v>
      </c>
      <c r="B313" s="3">
        <f t="shared" si="62"/>
        <v>7.495061565196286</v>
      </c>
      <c r="C313" s="3">
        <f t="shared" si="63"/>
        <v>0.1702921972761082</v>
      </c>
      <c r="D313" s="3">
        <f t="shared" si="64"/>
        <v>3039.6455489118161</v>
      </c>
      <c r="E313" s="3">
        <f t="shared" si="65"/>
        <v>23.548131650253456</v>
      </c>
      <c r="F313" s="3">
        <f t="shared" si="66"/>
        <v>34.575713471983242</v>
      </c>
      <c r="G313" s="3">
        <f t="shared" si="67"/>
        <v>6.7905492518135935E-2</v>
      </c>
      <c r="H313" s="3">
        <f t="shared" si="68"/>
        <v>1.4519607975208948</v>
      </c>
      <c r="I313" s="3">
        <f t="shared" si="72"/>
        <v>1103.8916085557828</v>
      </c>
      <c r="K313" s="3">
        <f t="shared" si="74"/>
        <v>2.8399999999999834</v>
      </c>
      <c r="L313" s="3">
        <f t="shared" si="75"/>
        <v>3.3997067817566231</v>
      </c>
      <c r="M313" s="3">
        <f>L313/'NOx Info (Obsolete)'!$B$1*1000</f>
        <v>77.243241354977471</v>
      </c>
      <c r="N313" s="3">
        <f>M313*'NOx Info (Obsolete)'!$I$2*($D$13+273)/$F$2/1000</f>
        <v>20957.618307375797</v>
      </c>
      <c r="O313" s="3">
        <f t="shared" si="76"/>
        <v>377.20488497796663</v>
      </c>
      <c r="P313" s="3">
        <f t="shared" si="69"/>
        <v>10.541376058531478</v>
      </c>
      <c r="Q313" s="3">
        <f t="shared" si="70"/>
        <v>1.9229057177928284E-3</v>
      </c>
      <c r="R313" s="3">
        <f t="shared" si="71"/>
        <v>0.65859912253399444</v>
      </c>
    </row>
    <row r="314" spans="1:18" x14ac:dyDescent="0.25">
      <c r="A314" s="3">
        <f t="shared" si="73"/>
        <v>2.8499999999999832</v>
      </c>
      <c r="B314" s="3">
        <f t="shared" si="62"/>
        <v>7.4805419572210772</v>
      </c>
      <c r="C314" s="3">
        <f t="shared" si="63"/>
        <v>0.16996230326200595</v>
      </c>
      <c r="D314" s="3">
        <f t="shared" si="64"/>
        <v>3033.7570766998292</v>
      </c>
      <c r="E314" s="3">
        <f t="shared" si="65"/>
        <v>23.502513660709784</v>
      </c>
      <c r="F314" s="3">
        <f t="shared" si="66"/>
        <v>34.575713471983242</v>
      </c>
      <c r="G314" s="3">
        <f t="shared" si="67"/>
        <v>6.7905492518135935E-2</v>
      </c>
      <c r="H314" s="3">
        <f t="shared" si="68"/>
        <v>1.4491480252184936</v>
      </c>
      <c r="I314" s="3">
        <f t="shared" si="72"/>
        <v>1106.7899046062198</v>
      </c>
      <c r="K314" s="3">
        <f t="shared" si="74"/>
        <v>2.8499999999999832</v>
      </c>
      <c r="L314" s="3">
        <f t="shared" si="75"/>
        <v>3.3931207905312832</v>
      </c>
      <c r="M314" s="3">
        <f>L314/'NOx Info (Obsolete)'!$B$1*1000</f>
        <v>77.093603947272015</v>
      </c>
      <c r="N314" s="3">
        <f>M314*'NOx Info (Obsolete)'!$I$2*($D$13+273)/$F$2/1000</f>
        <v>20917.018720665237</v>
      </c>
      <c r="O314" s="3">
        <f t="shared" si="76"/>
        <v>376.47415488207974</v>
      </c>
      <c r="P314" s="3">
        <f t="shared" si="69"/>
        <v>10.541376058531478</v>
      </c>
      <c r="Q314" s="3">
        <f t="shared" si="70"/>
        <v>1.9229057177928284E-3</v>
      </c>
      <c r="R314" s="3">
        <f t="shared" si="71"/>
        <v>0.6573232689617684</v>
      </c>
    </row>
    <row r="315" spans="1:18" x14ac:dyDescent="0.25">
      <c r="A315" s="3">
        <f t="shared" si="73"/>
        <v>2.859999999999983</v>
      </c>
      <c r="B315" s="3">
        <f t="shared" si="62"/>
        <v>7.466050476968892</v>
      </c>
      <c r="C315" s="3">
        <f t="shared" si="63"/>
        <v>0.16963304832627771</v>
      </c>
      <c r="D315" s="3">
        <f t="shared" si="64"/>
        <v>3027.8800117734727</v>
      </c>
      <c r="E315" s="3">
        <f t="shared" si="65"/>
        <v>23.456984043398823</v>
      </c>
      <c r="F315" s="3">
        <f t="shared" si="66"/>
        <v>34.575713471983242</v>
      </c>
      <c r="G315" s="3">
        <f t="shared" si="67"/>
        <v>6.7905492518135935E-2</v>
      </c>
      <c r="H315" s="3">
        <f t="shared" si="68"/>
        <v>1.446340701884163</v>
      </c>
      <c r="I315" s="3">
        <f t="shared" si="72"/>
        <v>1109.6825860099882</v>
      </c>
      <c r="K315" s="3">
        <f t="shared" si="74"/>
        <v>2.859999999999983</v>
      </c>
      <c r="L315" s="3">
        <f t="shared" si="75"/>
        <v>3.3865475578416655</v>
      </c>
      <c r="M315" s="3">
        <f>L315/'NOx Info (Obsolete)'!$B$1*1000</f>
        <v>76.944256420640841</v>
      </c>
      <c r="N315" s="3">
        <f>M315*'NOx Info (Obsolete)'!$I$2*($D$13+273)/$F$2/1000</f>
        <v>20876.497784420437</v>
      </c>
      <c r="O315" s="3">
        <f t="shared" si="76"/>
        <v>375.74484037356808</v>
      </c>
      <c r="P315" s="3">
        <f t="shared" si="69"/>
        <v>10.541376058531478</v>
      </c>
      <c r="Q315" s="3">
        <f t="shared" si="70"/>
        <v>1.9229057177928284E-3</v>
      </c>
      <c r="R315" s="3">
        <f t="shared" si="71"/>
        <v>0.65604988700282274</v>
      </c>
    </row>
    <row r="316" spans="1:18" x14ac:dyDescent="0.25">
      <c r="A316" s="3">
        <f t="shared" si="73"/>
        <v>2.8699999999999828</v>
      </c>
      <c r="B316" s="3">
        <f t="shared" si="62"/>
        <v>7.4515870699500502</v>
      </c>
      <c r="C316" s="3">
        <f t="shared" si="63"/>
        <v>0.16930443123088595</v>
      </c>
      <c r="D316" s="3">
        <f t="shared" si="64"/>
        <v>3022.0143320342872</v>
      </c>
      <c r="E316" s="3">
        <f t="shared" si="65"/>
        <v>23.411542627123815</v>
      </c>
      <c r="F316" s="3">
        <f t="shared" si="66"/>
        <v>34.575713471983242</v>
      </c>
      <c r="G316" s="3">
        <f t="shared" si="67"/>
        <v>6.7905492518135935E-2</v>
      </c>
      <c r="H316" s="3">
        <f t="shared" si="68"/>
        <v>1.4435388169620347</v>
      </c>
      <c r="I316" s="3">
        <f t="shared" si="72"/>
        <v>1112.5696636439122</v>
      </c>
      <c r="K316" s="3">
        <f t="shared" si="74"/>
        <v>2.8699999999999828</v>
      </c>
      <c r="L316" s="3">
        <f t="shared" si="75"/>
        <v>3.3799870589716372</v>
      </c>
      <c r="M316" s="3">
        <f>L316/'NOx Info (Obsolete)'!$B$1*1000</f>
        <v>76.795198213519583</v>
      </c>
      <c r="N316" s="3">
        <f>M316*'NOx Info (Obsolete)'!$I$2*($D$13+273)/$F$2/1000</f>
        <v>20836.055346277884</v>
      </c>
      <c r="O316" s="3">
        <f t="shared" si="76"/>
        <v>375.0169387101227</v>
      </c>
      <c r="P316" s="3">
        <f t="shared" si="69"/>
        <v>10.541376058531478</v>
      </c>
      <c r="Q316" s="3">
        <f t="shared" si="70"/>
        <v>1.9229057177928284E-3</v>
      </c>
      <c r="R316" s="3">
        <f t="shared" si="71"/>
        <v>0.65477897186909073</v>
      </c>
    </row>
    <row r="317" spans="1:18" x14ac:dyDescent="0.25">
      <c r="A317" s="3">
        <f t="shared" si="73"/>
        <v>2.8799999999999826</v>
      </c>
      <c r="B317" s="3">
        <f t="shared" si="62"/>
        <v>7.4371516817804304</v>
      </c>
      <c r="C317" s="3">
        <f t="shared" si="63"/>
        <v>0.16897645074019149</v>
      </c>
      <c r="D317" s="3">
        <f t="shared" si="64"/>
        <v>3016.1600154266225</v>
      </c>
      <c r="E317" s="3">
        <f t="shared" si="65"/>
        <v>23.366189241019665</v>
      </c>
      <c r="F317" s="3">
        <f t="shared" si="66"/>
        <v>34.575713471983242</v>
      </c>
      <c r="G317" s="3">
        <f t="shared" si="67"/>
        <v>6.7905492518135935E-2</v>
      </c>
      <c r="H317" s="3">
        <f t="shared" si="68"/>
        <v>1.44074235991669</v>
      </c>
      <c r="I317" s="3">
        <f t="shared" si="72"/>
        <v>1115.4511483637457</v>
      </c>
      <c r="K317" s="3">
        <f t="shared" si="74"/>
        <v>2.8799999999999826</v>
      </c>
      <c r="L317" s="3">
        <f t="shared" si="75"/>
        <v>3.3734392692529465</v>
      </c>
      <c r="M317" s="3">
        <f>L317/'NOx Info (Obsolete)'!$B$1*1000</f>
        <v>76.646428765431722</v>
      </c>
      <c r="N317" s="3">
        <f>M317*'NOx Info (Obsolete)'!$I$2*($D$13+273)/$F$2/1000</f>
        <v>20795.691254169218</v>
      </c>
      <c r="O317" s="3">
        <f t="shared" si="76"/>
        <v>374.29044715474731</v>
      </c>
      <c r="P317" s="3">
        <f t="shared" si="69"/>
        <v>10.541376058531478</v>
      </c>
      <c r="Q317" s="3">
        <f t="shared" si="70"/>
        <v>1.9229057177928284E-3</v>
      </c>
      <c r="R317" s="3">
        <f t="shared" si="71"/>
        <v>0.65351051878178101</v>
      </c>
    </row>
    <row r="318" spans="1:18" x14ac:dyDescent="0.25">
      <c r="A318" s="3">
        <f t="shared" si="73"/>
        <v>2.8899999999999824</v>
      </c>
      <c r="B318" s="3">
        <f t="shared" si="62"/>
        <v>7.4227442581812628</v>
      </c>
      <c r="C318" s="3">
        <f t="shared" si="63"/>
        <v>0.16864910562094892</v>
      </c>
      <c r="D318" s="3">
        <f t="shared" si="64"/>
        <v>3010.3170399375545</v>
      </c>
      <c r="E318" s="3">
        <f t="shared" si="65"/>
        <v>23.320923714552272</v>
      </c>
      <c r="F318" s="3">
        <f t="shared" si="66"/>
        <v>34.575713471983242</v>
      </c>
      <c r="G318" s="3">
        <f t="shared" si="67"/>
        <v>6.7905492518135935E-2</v>
      </c>
      <c r="H318" s="3">
        <f t="shared" si="68"/>
        <v>1.4379513202331193</v>
      </c>
      <c r="I318" s="3">
        <f t="shared" si="72"/>
        <v>1118.3270510042119</v>
      </c>
      <c r="K318" s="3">
        <f t="shared" si="74"/>
        <v>2.8899999999999824</v>
      </c>
      <c r="L318" s="3">
        <f t="shared" si="75"/>
        <v>3.3669041640651285</v>
      </c>
      <c r="M318" s="3">
        <f>L318/'NOx Info (Obsolete)'!$B$1*1000</f>
        <v>76.497947516986542</v>
      </c>
      <c r="N318" s="3">
        <f>M318*'NOx Info (Obsolete)'!$I$2*($D$13+273)/$F$2/1000</f>
        <v>20755.405356320676</v>
      </c>
      <c r="O318" s="3">
        <f t="shared" si="76"/>
        <v>373.56536297574763</v>
      </c>
      <c r="P318" s="3">
        <f t="shared" si="69"/>
        <v>10.541376058531478</v>
      </c>
      <c r="Q318" s="3">
        <f t="shared" si="70"/>
        <v>1.9229057177928284E-3</v>
      </c>
      <c r="R318" s="3">
        <f t="shared" si="71"/>
        <v>0.65224452297135993</v>
      </c>
    </row>
    <row r="319" spans="1:18" x14ac:dyDescent="0.25">
      <c r="A319" s="3">
        <f t="shared" si="73"/>
        <v>2.8999999999999821</v>
      </c>
      <c r="B319" s="3">
        <f t="shared" si="62"/>
        <v>7.4083647449789316</v>
      </c>
      <c r="C319" s="3">
        <f t="shared" si="63"/>
        <v>0.16832239464230178</v>
      </c>
      <c r="D319" s="3">
        <f t="shared" si="64"/>
        <v>3004.4853835968051</v>
      </c>
      <c r="E319" s="3">
        <f t="shared" si="65"/>
        <v>23.275745877517895</v>
      </c>
      <c r="F319" s="3">
        <f t="shared" si="66"/>
        <v>34.575713471983242</v>
      </c>
      <c r="G319" s="3">
        <f t="shared" si="67"/>
        <v>6.7905492518135935E-2</v>
      </c>
      <c r="H319" s="3">
        <f t="shared" si="68"/>
        <v>1.4351656874166836</v>
      </c>
      <c r="I319" s="3">
        <f t="shared" si="72"/>
        <v>1121.1973823790452</v>
      </c>
      <c r="K319" s="3">
        <f t="shared" si="74"/>
        <v>2.8999999999999821</v>
      </c>
      <c r="L319" s="3">
        <f t="shared" si="75"/>
        <v>3.360381718835415</v>
      </c>
      <c r="M319" s="3">
        <f>L319/'NOx Info (Obsolete)'!$B$1*1000</f>
        <v>76.349753909876966</v>
      </c>
      <c r="N319" s="3">
        <f>M319*'NOx Info (Obsolete)'!$I$2*($D$13+273)/$F$2/1000</f>
        <v>20715.197501252518</v>
      </c>
      <c r="O319" s="3">
        <f t="shared" si="76"/>
        <v>372.84168344672133</v>
      </c>
      <c r="P319" s="3">
        <f t="shared" si="69"/>
        <v>10.541376058531478</v>
      </c>
      <c r="Q319" s="3">
        <f t="shared" si="70"/>
        <v>1.9229057177928284E-3</v>
      </c>
      <c r="R319" s="3">
        <f t="shared" si="71"/>
        <v>0.65098097967753343</v>
      </c>
    </row>
    <row r="320" spans="1:18" x14ac:dyDescent="0.25">
      <c r="A320" s="3">
        <f t="shared" si="73"/>
        <v>2.9099999999999819</v>
      </c>
      <c r="B320" s="3">
        <f t="shared" si="62"/>
        <v>7.3940130881047654</v>
      </c>
      <c r="C320" s="3">
        <f t="shared" si="63"/>
        <v>0.16799631657577815</v>
      </c>
      <c r="D320" s="3">
        <f t="shared" si="64"/>
        <v>2998.6650244766556</v>
      </c>
      <c r="E320" s="3">
        <f t="shared" si="65"/>
        <v>23.230655560042521</v>
      </c>
      <c r="F320" s="3">
        <f t="shared" si="66"/>
        <v>34.575713471983242</v>
      </c>
      <c r="G320" s="3">
        <f t="shared" si="67"/>
        <v>6.7905492518135935E-2</v>
      </c>
      <c r="H320" s="3">
        <f t="shared" si="68"/>
        <v>1.4323854509930731</v>
      </c>
      <c r="I320" s="3">
        <f t="shared" si="72"/>
        <v>1124.0621532810312</v>
      </c>
      <c r="K320" s="3">
        <f t="shared" si="74"/>
        <v>2.9099999999999819</v>
      </c>
      <c r="L320" s="3">
        <f t="shared" si="75"/>
        <v>3.3538719090386397</v>
      </c>
      <c r="M320" s="3">
        <f>L320/'NOx Info (Obsolete)'!$B$1*1000</f>
        <v>76.201847386877503</v>
      </c>
      <c r="N320" s="3">
        <f>M320*'NOx Info (Obsolete)'!$I$2*($D$13+273)/$F$2/1000</f>
        <v>20675.06753777845</v>
      </c>
      <c r="O320" s="3">
        <f t="shared" si="76"/>
        <v>372.11940584654769</v>
      </c>
      <c r="P320" s="3">
        <f t="shared" si="69"/>
        <v>10.541376058531478</v>
      </c>
      <c r="Q320" s="3">
        <f t="shared" si="70"/>
        <v>1.9229057177928284E-3</v>
      </c>
      <c r="R320" s="3">
        <f t="shared" si="71"/>
        <v>0.64971988414922899</v>
      </c>
    </row>
    <row r="321" spans="1:18" x14ac:dyDescent="0.25">
      <c r="A321" s="3">
        <f t="shared" si="73"/>
        <v>2.9199999999999817</v>
      </c>
      <c r="B321" s="3">
        <f t="shared" si="62"/>
        <v>7.379689233594835</v>
      </c>
      <c r="C321" s="3">
        <f t="shared" si="63"/>
        <v>0.16767087019528598</v>
      </c>
      <c r="D321" s="3">
        <f t="shared" si="64"/>
        <v>2992.855940691868</v>
      </c>
      <c r="E321" s="3">
        <f t="shared" si="65"/>
        <v>23.185652592581231</v>
      </c>
      <c r="F321" s="3">
        <f t="shared" si="66"/>
        <v>34.575713471983242</v>
      </c>
      <c r="G321" s="3">
        <f t="shared" si="67"/>
        <v>6.7905492518135935E-2</v>
      </c>
      <c r="H321" s="3">
        <f t="shared" si="68"/>
        <v>1.4296106005082703</v>
      </c>
      <c r="I321" s="3">
        <f t="shared" si="72"/>
        <v>1126.9213744820477</v>
      </c>
      <c r="K321" s="3">
        <f t="shared" si="74"/>
        <v>2.9199999999999817</v>
      </c>
      <c r="L321" s="3">
        <f t="shared" si="75"/>
        <v>3.3473747101971476</v>
      </c>
      <c r="M321" s="3">
        <f>L321/'NOx Info (Obsolete)'!$B$1*1000</f>
        <v>76.054227391842133</v>
      </c>
      <c r="N321" s="3">
        <f>M321*'NOx Info (Obsolete)'!$I$2*($D$13+273)/$F$2/1000</f>
        <v>20635.015315005065</v>
      </c>
      <c r="O321" s="3">
        <f t="shared" si="76"/>
        <v>371.39852745937759</v>
      </c>
      <c r="P321" s="3">
        <f t="shared" si="69"/>
        <v>10.541376058531478</v>
      </c>
      <c r="Q321" s="3">
        <f t="shared" si="70"/>
        <v>1.9229057177928284E-3</v>
      </c>
      <c r="R321" s="3">
        <f t="shared" si="71"/>
        <v>0.64846123164457836</v>
      </c>
    </row>
    <row r="322" spans="1:18" x14ac:dyDescent="0.25">
      <c r="A322" s="3">
        <f t="shared" si="73"/>
        <v>2.9299999999999815</v>
      </c>
      <c r="B322" s="3">
        <f t="shared" si="62"/>
        <v>7.3653931275897522</v>
      </c>
      <c r="C322" s="3">
        <f t="shared" si="63"/>
        <v>0.16734605427710825</v>
      </c>
      <c r="D322" s="3">
        <f t="shared" si="64"/>
        <v>2987.0581103995978</v>
      </c>
      <c r="E322" s="3">
        <f t="shared" si="65"/>
        <v>23.14073680591753</v>
      </c>
      <c r="F322" s="3">
        <f t="shared" si="66"/>
        <v>34.575713471983242</v>
      </c>
      <c r="G322" s="3">
        <f t="shared" si="67"/>
        <v>6.7905492518135935E-2</v>
      </c>
      <c r="H322" s="3">
        <f t="shared" si="68"/>
        <v>1.4268411255285087</v>
      </c>
      <c r="I322" s="3">
        <f t="shared" si="72"/>
        <v>1129.7750567331047</v>
      </c>
      <c r="K322" s="3">
        <f t="shared" si="74"/>
        <v>2.9299999999999815</v>
      </c>
      <c r="L322" s="3">
        <f t="shared" si="75"/>
        <v>3.3408900978807017</v>
      </c>
      <c r="M322" s="3">
        <f>L322/'NOx Info (Obsolete)'!$B$1*1000</f>
        <v>75.906893369702175</v>
      </c>
      <c r="N322" s="3">
        <f>M322*'NOx Info (Obsolete)'!$I$2*($D$13+273)/$F$2/1000</f>
        <v>20595.040682331251</v>
      </c>
      <c r="O322" s="3">
        <f t="shared" si="76"/>
        <v>370.67904557462288</v>
      </c>
      <c r="P322" s="3">
        <f t="shared" si="69"/>
        <v>10.541376058531478</v>
      </c>
      <c r="Q322" s="3">
        <f t="shared" si="70"/>
        <v>1.9229057177928284E-3</v>
      </c>
      <c r="R322" s="3">
        <f t="shared" si="71"/>
        <v>0.64720501743089909</v>
      </c>
    </row>
    <row r="323" spans="1:18" x14ac:dyDescent="0.25">
      <c r="A323" s="3">
        <f t="shared" si="73"/>
        <v>2.9399999999999813</v>
      </c>
      <c r="B323" s="3">
        <f t="shared" si="62"/>
        <v>7.351124716334466</v>
      </c>
      <c r="C323" s="3">
        <f t="shared" si="63"/>
        <v>0.16702186759989873</v>
      </c>
      <c r="D323" s="3">
        <f t="shared" si="64"/>
        <v>2981.2715117993184</v>
      </c>
      <c r="E323" s="3">
        <f t="shared" si="65"/>
        <v>23.095908031162747</v>
      </c>
      <c r="F323" s="3">
        <f t="shared" si="66"/>
        <v>34.575713471983242</v>
      </c>
      <c r="G323" s="3">
        <f t="shared" si="67"/>
        <v>6.7905492518135935E-2</v>
      </c>
      <c r="H323" s="3">
        <f t="shared" si="68"/>
        <v>1.4240770156402347</v>
      </c>
      <c r="I323" s="3">
        <f t="shared" si="72"/>
        <v>1132.6232107643852</v>
      </c>
      <c r="K323" s="3">
        <f t="shared" si="74"/>
        <v>2.9399999999999813</v>
      </c>
      <c r="L323" s="3">
        <f t="shared" si="75"/>
        <v>3.3344180477063925</v>
      </c>
      <c r="M323" s="3">
        <f>L323/'NOx Info (Obsolete)'!$B$1*1000</f>
        <v>75.759844766464283</v>
      </c>
      <c r="N323" s="3">
        <f>M323*'NOx Info (Obsolete)'!$I$2*($D$13+273)/$F$2/1000</f>
        <v>20555.143489447673</v>
      </c>
      <c r="O323" s="3">
        <f t="shared" si="76"/>
        <v>369.96095748694654</v>
      </c>
      <c r="P323" s="3">
        <f t="shared" si="69"/>
        <v>10.541376058531478</v>
      </c>
      <c r="Q323" s="3">
        <f t="shared" si="70"/>
        <v>1.9229057177928284E-3</v>
      </c>
      <c r="R323" s="3">
        <f t="shared" si="71"/>
        <v>0.64595123678467714</v>
      </c>
    </row>
    <row r="324" spans="1:18" x14ac:dyDescent="0.25">
      <c r="A324" s="3">
        <f t="shared" si="73"/>
        <v>2.9499999999999811</v>
      </c>
      <c r="B324" s="3">
        <f t="shared" si="62"/>
        <v>7.3368839461780642</v>
      </c>
      <c r="C324" s="3">
        <f t="shared" si="63"/>
        <v>0.16669830894467716</v>
      </c>
      <c r="D324" s="3">
        <f t="shared" si="64"/>
        <v>2975.4961231327343</v>
      </c>
      <c r="E324" s="3">
        <f t="shared" si="65"/>
        <v>23.051166099755381</v>
      </c>
      <c r="F324" s="3">
        <f t="shared" si="66"/>
        <v>34.575713471983242</v>
      </c>
      <c r="G324" s="3">
        <f t="shared" si="67"/>
        <v>6.7905492518135935E-2</v>
      </c>
      <c r="H324" s="3">
        <f t="shared" si="68"/>
        <v>1.4213182604500685</v>
      </c>
      <c r="I324" s="3">
        <f t="shared" si="72"/>
        <v>1135.4658472852855</v>
      </c>
      <c r="K324" s="3">
        <f t="shared" si="74"/>
        <v>2.9499999999999811</v>
      </c>
      <c r="L324" s="3">
        <f t="shared" si="75"/>
        <v>3.3279585353385457</v>
      </c>
      <c r="M324" s="3">
        <f>L324/'NOx Info (Obsolete)'!$B$1*1000</f>
        <v>75.613081029208317</v>
      </c>
      <c r="N324" s="3">
        <f>M324*'NOx Info (Obsolete)'!$I$2*($D$13+273)/$F$2/1000</f>
        <v>20515.323586336159</v>
      </c>
      <c r="O324" s="3">
        <f t="shared" si="76"/>
        <v>369.24426049625237</v>
      </c>
      <c r="P324" s="3">
        <f t="shared" si="69"/>
        <v>10.541376058531478</v>
      </c>
      <c r="Q324" s="3">
        <f t="shared" si="70"/>
        <v>1.9229057177928284E-3</v>
      </c>
      <c r="R324" s="3">
        <f t="shared" si="71"/>
        <v>0.64469988499154895</v>
      </c>
    </row>
    <row r="325" spans="1:18" x14ac:dyDescent="0.25">
      <c r="A325" s="3">
        <f t="shared" si="73"/>
        <v>2.9599999999999809</v>
      </c>
      <c r="B325" s="3">
        <f t="shared" si="62"/>
        <v>7.3226707635735631</v>
      </c>
      <c r="C325" s="3">
        <f t="shared" si="63"/>
        <v>0.16637537709482469</v>
      </c>
      <c r="D325" s="3">
        <f t="shared" si="64"/>
        <v>2969.7319226837003</v>
      </c>
      <c r="E325" s="3">
        <f t="shared" si="65"/>
        <v>23.006510843460482</v>
      </c>
      <c r="F325" s="3">
        <f t="shared" si="66"/>
        <v>34.575713471983242</v>
      </c>
      <c r="G325" s="3">
        <f t="shared" si="67"/>
        <v>6.7905492518135935E-2</v>
      </c>
      <c r="H325" s="3">
        <f t="shared" si="68"/>
        <v>1.4185648495847634</v>
      </c>
      <c r="I325" s="3">
        <f t="shared" si="72"/>
        <v>1138.302976984455</v>
      </c>
      <c r="K325" s="3">
        <f t="shared" si="74"/>
        <v>2.9599999999999809</v>
      </c>
      <c r="L325" s="3">
        <f t="shared" si="75"/>
        <v>3.3215115364886301</v>
      </c>
      <c r="M325" s="3">
        <f>L325/'NOx Info (Obsolete)'!$B$1*1000</f>
        <v>75.466601606085248</v>
      </c>
      <c r="N325" s="3">
        <f>M325*'NOx Info (Obsolete)'!$I$2*($D$13+273)/$F$2/1000</f>
        <v>20475.58082326916</v>
      </c>
      <c r="O325" s="3">
        <f t="shared" si="76"/>
        <v>368.52895190767492</v>
      </c>
      <c r="P325" s="3">
        <f t="shared" si="69"/>
        <v>10.541376058531478</v>
      </c>
      <c r="Q325" s="3">
        <f t="shared" si="70"/>
        <v>1.9229057177928284E-3</v>
      </c>
      <c r="R325" s="3">
        <f t="shared" si="71"/>
        <v>0.64345095734628344</v>
      </c>
    </row>
    <row r="326" spans="1:18" x14ac:dyDescent="0.25">
      <c r="A326" s="3">
        <f t="shared" si="73"/>
        <v>2.9699999999999807</v>
      </c>
      <c r="B326" s="3">
        <f t="shared" si="62"/>
        <v>7.3084851150777146</v>
      </c>
      <c r="C326" s="3">
        <f t="shared" si="63"/>
        <v>0.16605307083607937</v>
      </c>
      <c r="D326" s="3">
        <f t="shared" si="64"/>
        <v>2963.978888778141</v>
      </c>
      <c r="E326" s="3">
        <f t="shared" si="65"/>
        <v>22.961942094369</v>
      </c>
      <c r="F326" s="3">
        <f t="shared" si="66"/>
        <v>34.575713471983242</v>
      </c>
      <c r="G326" s="3">
        <f t="shared" si="67"/>
        <v>6.7905492518135935E-2</v>
      </c>
      <c r="H326" s="3">
        <f t="shared" si="68"/>
        <v>1.415816772691169</v>
      </c>
      <c r="I326" s="3">
        <f t="shared" si="72"/>
        <v>1141.1346105298373</v>
      </c>
      <c r="K326" s="3">
        <f t="shared" si="74"/>
        <v>2.9699999999999807</v>
      </c>
      <c r="L326" s="3">
        <f t="shared" si="75"/>
        <v>3.315077026915167</v>
      </c>
      <c r="M326" s="3">
        <f>L326/'NOx Info (Obsolete)'!$B$1*1000</f>
        <v>75.32040594631512</v>
      </c>
      <c r="N326" s="3">
        <f>M326*'NOx Info (Obsolete)'!$I$2*($D$13+273)/$F$2/1000</f>
        <v>20435.915050809188</v>
      </c>
      <c r="O326" s="3">
        <f t="shared" si="76"/>
        <v>367.81502903156922</v>
      </c>
      <c r="P326" s="3">
        <f t="shared" si="69"/>
        <v>10.541376058531478</v>
      </c>
      <c r="Q326" s="3">
        <f t="shared" si="70"/>
        <v>1.9229057177928284E-3</v>
      </c>
      <c r="R326" s="3">
        <f t="shared" si="71"/>
        <v>0.6422044491527652</v>
      </c>
    </row>
    <row r="327" spans="1:18" x14ac:dyDescent="0.25">
      <c r="A327" s="3">
        <f t="shared" si="73"/>
        <v>2.9799999999999804</v>
      </c>
      <c r="B327" s="3">
        <f t="shared" si="62"/>
        <v>7.2943269473508039</v>
      </c>
      <c r="C327" s="3">
        <f t="shared" si="63"/>
        <v>0.16573138895653147</v>
      </c>
      <c r="D327" s="3">
        <f t="shared" si="64"/>
        <v>2958.2369997839669</v>
      </c>
      <c r="E327" s="3">
        <f t="shared" si="65"/>
        <v>22.917459684897167</v>
      </c>
      <c r="F327" s="3">
        <f t="shared" si="66"/>
        <v>34.575713471983242</v>
      </c>
      <c r="G327" s="3">
        <f t="shared" si="67"/>
        <v>6.7905492518135935E-2</v>
      </c>
      <c r="H327" s="3">
        <f t="shared" si="68"/>
        <v>1.4130740194361915</v>
      </c>
      <c r="I327" s="3">
        <f t="shared" si="72"/>
        <v>1143.9607585687097</v>
      </c>
      <c r="K327" s="3">
        <f t="shared" si="74"/>
        <v>2.9799999999999804</v>
      </c>
      <c r="L327" s="3">
        <f t="shared" si="75"/>
        <v>3.3086549824236395</v>
      </c>
      <c r="M327" s="3">
        <f>L327/'NOx Info (Obsolete)'!$B$1*1000</f>
        <v>75.174493500184937</v>
      </c>
      <c r="N327" s="3">
        <f>M327*'NOx Info (Obsolete)'!$I$2*($D$13+273)/$F$2/1000</f>
        <v>20396.326119808236</v>
      </c>
      <c r="O327" s="3">
        <f t="shared" si="76"/>
        <v>367.10248918350084</v>
      </c>
      <c r="P327" s="3">
        <f t="shared" si="69"/>
        <v>10.541376058531478</v>
      </c>
      <c r="Q327" s="3">
        <f t="shared" si="70"/>
        <v>1.9229057177928284E-3</v>
      </c>
      <c r="R327" s="3">
        <f t="shared" si="71"/>
        <v>0.64096035572397581</v>
      </c>
    </row>
    <row r="328" spans="1:18" x14ac:dyDescent="0.25">
      <c r="A328" s="3">
        <f t="shared" si="73"/>
        <v>2.9899999999999802</v>
      </c>
      <c r="B328" s="3">
        <f t="shared" si="62"/>
        <v>7.2801962071564414</v>
      </c>
      <c r="C328" s="3">
        <f t="shared" si="63"/>
        <v>0.16541033024661908</v>
      </c>
      <c r="D328" s="3">
        <f t="shared" si="64"/>
        <v>2952.506234110997</v>
      </c>
      <c r="E328" s="3">
        <f t="shared" si="65"/>
        <v>22.873063447785849</v>
      </c>
      <c r="F328" s="3">
        <f t="shared" si="66"/>
        <v>34.575713471983242</v>
      </c>
      <c r="G328" s="3">
        <f t="shared" si="67"/>
        <v>6.7905492518135935E-2</v>
      </c>
      <c r="H328" s="3">
        <f t="shared" si="68"/>
        <v>1.4103365795067531</v>
      </c>
      <c r="I328" s="3">
        <f t="shared" si="72"/>
        <v>1146.7814317277232</v>
      </c>
      <c r="K328" s="3">
        <f t="shared" si="74"/>
        <v>2.9899999999999802</v>
      </c>
      <c r="L328" s="3">
        <f t="shared" si="75"/>
        <v>3.3022453788663997</v>
      </c>
      <c r="M328" s="3">
        <f>L328/'NOx Info (Obsolete)'!$B$1*1000</f>
        <v>75.02886371904664</v>
      </c>
      <c r="N328" s="3">
        <f>M328*'NOx Info (Obsolete)'!$I$2*($D$13+273)/$F$2/1000</f>
        <v>20356.813881407244</v>
      </c>
      <c r="O328" s="3">
        <f t="shared" si="76"/>
        <v>366.39132968423547</v>
      </c>
      <c r="P328" s="3">
        <f t="shared" si="69"/>
        <v>10.541376058531478</v>
      </c>
      <c r="Q328" s="3">
        <f t="shared" si="70"/>
        <v>1.9229057177928284E-3</v>
      </c>
      <c r="R328" s="3">
        <f t="shared" si="71"/>
        <v>0.63971867238197655</v>
      </c>
    </row>
    <row r="329" spans="1:18" x14ac:dyDescent="0.25">
      <c r="A329" s="3">
        <f t="shared" si="73"/>
        <v>2.99999999999998</v>
      </c>
      <c r="B329" s="3">
        <f t="shared" si="62"/>
        <v>7.2660928413613739</v>
      </c>
      <c r="C329" s="3">
        <f t="shared" si="63"/>
        <v>0.16508989349912351</v>
      </c>
      <c r="D329" s="3">
        <f t="shared" si="64"/>
        <v>2946.7865702108747</v>
      </c>
      <c r="E329" s="3">
        <f t="shared" si="65"/>
        <v>22.828753216099951</v>
      </c>
      <c r="F329" s="3">
        <f t="shared" si="66"/>
        <v>34.575713471983242</v>
      </c>
      <c r="G329" s="3">
        <f t="shared" si="67"/>
        <v>6.7905492518135935E-2</v>
      </c>
      <c r="H329" s="3">
        <f t="shared" si="68"/>
        <v>1.4076044426097563</v>
      </c>
      <c r="I329" s="3">
        <f t="shared" si="72"/>
        <v>1149.5966406129428</v>
      </c>
      <c r="K329" s="3">
        <f t="shared" si="74"/>
        <v>2.99999999999998</v>
      </c>
      <c r="L329" s="3">
        <f t="shared" si="75"/>
        <v>3.29584819214258</v>
      </c>
      <c r="M329" s="3">
        <f>L329/'NOx Info (Obsolete)'!$B$1*1000</f>
        <v>74.883516055315027</v>
      </c>
      <c r="N329" s="3">
        <f>M329*'NOx Info (Obsolete)'!$I$2*($D$13+273)/$F$2/1000</f>
        <v>20317.378187035527</v>
      </c>
      <c r="O329" s="3">
        <f t="shared" si="76"/>
        <v>365.68154785972939</v>
      </c>
      <c r="P329" s="3">
        <f t="shared" si="69"/>
        <v>10.541376058531478</v>
      </c>
      <c r="Q329" s="3">
        <f t="shared" si="70"/>
        <v>1.9229057177928284E-3</v>
      </c>
      <c r="R329" s="3">
        <f t="shared" si="71"/>
        <v>0.63847939445789137</v>
      </c>
    </row>
    <row r="330" spans="1:18" x14ac:dyDescent="0.25">
      <c r="A330" s="3">
        <f t="shared" si="73"/>
        <v>3.0099999999999798</v>
      </c>
      <c r="B330" s="3">
        <f t="shared" si="62"/>
        <v>7.2520167969352771</v>
      </c>
      <c r="C330" s="3">
        <f t="shared" si="63"/>
        <v>0.16477007750916459</v>
      </c>
      <c r="D330" s="3">
        <f t="shared" si="64"/>
        <v>2941.077986576985</v>
      </c>
      <c r="E330" s="3">
        <f t="shared" si="65"/>
        <v>22.784528823227753</v>
      </c>
      <c r="F330" s="3">
        <f t="shared" si="66"/>
        <v>34.575713471983242</v>
      </c>
      <c r="G330" s="3">
        <f t="shared" si="67"/>
        <v>6.7905492518135935E-2</v>
      </c>
      <c r="H330" s="3">
        <f t="shared" si="68"/>
        <v>1.4048775984720432</v>
      </c>
      <c r="I330" s="3">
        <f t="shared" si="72"/>
        <v>1152.4063958098868</v>
      </c>
      <c r="K330" s="3">
        <f t="shared" si="74"/>
        <v>3.0099999999999798</v>
      </c>
      <c r="L330" s="3">
        <f t="shared" si="75"/>
        <v>3.2894633981980013</v>
      </c>
      <c r="M330" s="3">
        <f>L330/'NOx Info (Obsolete)'!$B$1*1000</f>
        <v>74.738449962465666</v>
      </c>
      <c r="N330" s="3">
        <f>M330*'NOx Info (Obsolete)'!$I$2*($D$13+273)/$F$2/1000</f>
        <v>20278.018888410192</v>
      </c>
      <c r="O330" s="3">
        <f t="shared" si="76"/>
        <v>364.97314104111888</v>
      </c>
      <c r="P330" s="3">
        <f t="shared" si="69"/>
        <v>10.541376058531478</v>
      </c>
      <c r="Q330" s="3">
        <f t="shared" si="70"/>
        <v>1.9229057177928284E-3</v>
      </c>
      <c r="R330" s="3">
        <f t="shared" si="71"/>
        <v>0.63724251729188852</v>
      </c>
    </row>
    <row r="331" spans="1:18" x14ac:dyDescent="0.25">
      <c r="A331" s="3">
        <f t="shared" si="73"/>
        <v>3.0199999999999796</v>
      </c>
      <c r="B331" s="3">
        <f t="shared" si="62"/>
        <v>7.2379680209505564</v>
      </c>
      <c r="C331" s="3">
        <f t="shared" si="63"/>
        <v>0.16445088107419639</v>
      </c>
      <c r="D331" s="3">
        <f t="shared" si="64"/>
        <v>2935.3804617443793</v>
      </c>
      <c r="E331" s="3">
        <f t="shared" si="65"/>
        <v>22.740390102880305</v>
      </c>
      <c r="F331" s="3">
        <f t="shared" si="66"/>
        <v>34.575713471983242</v>
      </c>
      <c r="G331" s="3">
        <f t="shared" si="67"/>
        <v>6.7905492518135935E-2</v>
      </c>
      <c r="H331" s="3">
        <f t="shared" si="68"/>
        <v>1.4021560368403565</v>
      </c>
      <c r="I331" s="3">
        <f t="shared" si="72"/>
        <v>1155.2107078835675</v>
      </c>
      <c r="K331" s="3">
        <f t="shared" si="74"/>
        <v>3.0199999999999796</v>
      </c>
      <c r="L331" s="3">
        <f t="shared" si="75"/>
        <v>3.2830909730250823</v>
      </c>
      <c r="M331" s="3">
        <f>L331/'NOx Info (Obsolete)'!$B$1*1000</f>
        <v>74.593664895032887</v>
      </c>
      <c r="N331" s="3">
        <f>M331*'NOx Info (Obsolete)'!$I$2*($D$13+273)/$F$2/1000</f>
        <v>20238.735837535627</v>
      </c>
      <c r="O331" s="3">
        <f t="shared" si="76"/>
        <v>364.26610656471041</v>
      </c>
      <c r="P331" s="3">
        <f t="shared" si="69"/>
        <v>10.541376058531478</v>
      </c>
      <c r="Q331" s="3">
        <f t="shared" si="70"/>
        <v>1.9229057177928284E-3</v>
      </c>
      <c r="R331" s="3">
        <f t="shared" si="71"/>
        <v>0.63600803623316338</v>
      </c>
    </row>
    <row r="332" spans="1:18" x14ac:dyDescent="0.25">
      <c r="A332" s="3">
        <f t="shared" si="73"/>
        <v>3.0299999999999794</v>
      </c>
      <c r="B332" s="3">
        <f t="shared" si="62"/>
        <v>7.2239464605821526</v>
      </c>
      <c r="C332" s="3">
        <f t="shared" si="63"/>
        <v>0.16413230299400253</v>
      </c>
      <c r="D332" s="3">
        <f t="shared" si="64"/>
        <v>2929.6939742896898</v>
      </c>
      <c r="E332" s="3">
        <f t="shared" si="65"/>
        <v>22.696336889090791</v>
      </c>
      <c r="F332" s="3">
        <f t="shared" si="66"/>
        <v>34.575713471983242</v>
      </c>
      <c r="G332" s="3">
        <f t="shared" si="67"/>
        <v>6.7905492518135935E-2</v>
      </c>
      <c r="H332" s="3">
        <f t="shared" si="68"/>
        <v>1.3994397474813027</v>
      </c>
      <c r="I332" s="3">
        <f t="shared" si="72"/>
        <v>1158.0095873785301</v>
      </c>
      <c r="K332" s="3">
        <f t="shared" si="74"/>
        <v>3.0299999999999794</v>
      </c>
      <c r="L332" s="3">
        <f t="shared" si="75"/>
        <v>3.2767308926627505</v>
      </c>
      <c r="M332" s="3">
        <f>L332/'NOx Info (Obsolete)'!$B$1*1000</f>
        <v>74.449160308607702</v>
      </c>
      <c r="N332" s="3">
        <f>M332*'NOx Info (Obsolete)'!$I$2*($D$13+273)/$F$2/1000</f>
        <v>20199.528886702912</v>
      </c>
      <c r="O332" s="3">
        <f t="shared" si="76"/>
        <v>363.56044177197072</v>
      </c>
      <c r="P332" s="3">
        <f t="shared" si="69"/>
        <v>10.541376058531478</v>
      </c>
      <c r="Q332" s="3">
        <f t="shared" si="70"/>
        <v>1.9229057177928284E-3</v>
      </c>
      <c r="R332" s="3">
        <f t="shared" si="71"/>
        <v>0.6347759466399211</v>
      </c>
    </row>
    <row r="333" spans="1:18" x14ac:dyDescent="0.25">
      <c r="A333" s="3">
        <f t="shared" si="73"/>
        <v>3.0399999999999792</v>
      </c>
      <c r="B333" s="3">
        <f t="shared" si="62"/>
        <v>7.2099520631073393</v>
      </c>
      <c r="C333" s="3">
        <f t="shared" si="63"/>
        <v>0.1638143420706917</v>
      </c>
      <c r="D333" s="3">
        <f t="shared" si="64"/>
        <v>2924.0185028310498</v>
      </c>
      <c r="E333" s="3">
        <f t="shared" si="65"/>
        <v>22.652369016213918</v>
      </c>
      <c r="F333" s="3">
        <f t="shared" si="66"/>
        <v>34.575713471983242</v>
      </c>
      <c r="G333" s="3">
        <f t="shared" si="67"/>
        <v>6.7905492518135935E-2</v>
      </c>
      <c r="H333" s="3">
        <f t="shared" si="68"/>
        <v>1.3967287201813126</v>
      </c>
      <c r="I333" s="3">
        <f t="shared" si="72"/>
        <v>1160.8030448188927</v>
      </c>
      <c r="K333" s="3">
        <f t="shared" si="74"/>
        <v>3.0399999999999792</v>
      </c>
      <c r="L333" s="3">
        <f t="shared" si="75"/>
        <v>3.2703831331963511</v>
      </c>
      <c r="M333" s="3">
        <f>L333/'NOx Info (Obsolete)'!$B$1*1000</f>
        <v>74.304935659835763</v>
      </c>
      <c r="N333" s="3">
        <f>M333*'NOx Info (Obsolete)'!$I$2*($D$13+273)/$F$2/1000</f>
        <v>20160.397888489268</v>
      </c>
      <c r="O333" s="3">
        <f t="shared" si="76"/>
        <v>362.8561440095167</v>
      </c>
      <c r="P333" s="3">
        <f t="shared" si="69"/>
        <v>10.541376058531478</v>
      </c>
      <c r="Q333" s="3">
        <f t="shared" si="70"/>
        <v>1.9229057177928284E-3</v>
      </c>
      <c r="R333" s="3">
        <f t="shared" si="71"/>
        <v>0.63354624387935909</v>
      </c>
    </row>
    <row r="334" spans="1:18" x14ac:dyDescent="0.25">
      <c r="A334" s="3">
        <f t="shared" si="73"/>
        <v>3.049999999999979</v>
      </c>
      <c r="B334" s="3">
        <f t="shared" si="62"/>
        <v>7.1959847759055258</v>
      </c>
      <c r="C334" s="3">
        <f t="shared" si="63"/>
        <v>0.16349699710869325</v>
      </c>
      <c r="D334" s="3">
        <f t="shared" si="64"/>
        <v>2918.3540260280165</v>
      </c>
      <c r="E334" s="3">
        <f t="shared" si="65"/>
        <v>22.60848631892528</v>
      </c>
      <c r="F334" s="3">
        <f t="shared" si="66"/>
        <v>34.575713471983242</v>
      </c>
      <c r="G334" s="3">
        <f t="shared" si="67"/>
        <v>6.7905492518135935E-2</v>
      </c>
      <c r="H334" s="3">
        <f t="shared" si="68"/>
        <v>1.3940229447466026</v>
      </c>
      <c r="I334" s="3">
        <f t="shared" si="72"/>
        <v>1163.5910907083858</v>
      </c>
      <c r="K334" s="3">
        <f t="shared" si="74"/>
        <v>3.049999999999979</v>
      </c>
      <c r="L334" s="3">
        <f t="shared" si="75"/>
        <v>3.2640476707575576</v>
      </c>
      <c r="M334" s="3">
        <f>L334/'NOx Info (Obsolete)'!$B$1*1000</f>
        <v>74.160990406415323</v>
      </c>
      <c r="N334" s="3">
        <f>M334*'NOx Info (Obsolete)'!$I$2*($D$13+273)/$F$2/1000</f>
        <v>20121.342695757518</v>
      </c>
      <c r="O334" s="3">
        <f t="shared" si="76"/>
        <v>362.15321062910539</v>
      </c>
      <c r="P334" s="3">
        <f t="shared" si="69"/>
        <v>10.541376058531478</v>
      </c>
      <c r="Q334" s="3">
        <f t="shared" si="70"/>
        <v>1.9229057177928284E-3</v>
      </c>
      <c r="R334" s="3">
        <f t="shared" si="71"/>
        <v>0.6323189233276495</v>
      </c>
    </row>
    <row r="335" spans="1:18" x14ac:dyDescent="0.25">
      <c r="A335" s="3">
        <f t="shared" si="73"/>
        <v>3.0599999999999787</v>
      </c>
      <c r="B335" s="3">
        <f t="shared" si="62"/>
        <v>7.1820445464580596</v>
      </c>
      <c r="C335" s="3">
        <f t="shared" si="63"/>
        <v>0.16318026691475254</v>
      </c>
      <c r="D335" s="3">
        <f t="shared" si="64"/>
        <v>2912.7005225814851</v>
      </c>
      <c r="E335" s="3">
        <f t="shared" si="65"/>
        <v>22.564688632220744</v>
      </c>
      <c r="F335" s="3">
        <f t="shared" si="66"/>
        <v>34.575713471983242</v>
      </c>
      <c r="G335" s="3">
        <f t="shared" si="67"/>
        <v>6.7905492518135935E-2</v>
      </c>
      <c r="H335" s="3">
        <f t="shared" si="68"/>
        <v>1.3913224110031364</v>
      </c>
      <c r="I335" s="3">
        <f t="shared" si="72"/>
        <v>1166.373735530392</v>
      </c>
      <c r="K335" s="3">
        <f t="shared" si="74"/>
        <v>3.0599999999999787</v>
      </c>
      <c r="L335" s="3">
        <f t="shared" si="75"/>
        <v>3.257724481524281</v>
      </c>
      <c r="M335" s="3">
        <f>L335/'NOx Info (Obsolete)'!$B$1*1000</f>
        <v>74.017324007095198</v>
      </c>
      <c r="N335" s="3">
        <f>M335*'NOx Info (Obsolete)'!$I$2*($D$13+273)/$F$2/1000</f>
        <v>20082.363161655503</v>
      </c>
      <c r="O335" s="3">
        <f t="shared" si="76"/>
        <v>361.45163898762411</v>
      </c>
      <c r="P335" s="3">
        <f t="shared" si="69"/>
        <v>10.541376058531478</v>
      </c>
      <c r="Q335" s="3">
        <f t="shared" si="70"/>
        <v>1.9229057177928284E-3</v>
      </c>
      <c r="R335" s="3">
        <f t="shared" si="71"/>
        <v>0.63109398036992159</v>
      </c>
    </row>
    <row r="336" spans="1:18" x14ac:dyDescent="0.25">
      <c r="A336" s="3">
        <f t="shared" si="73"/>
        <v>3.0699999999999785</v>
      </c>
      <c r="B336" s="3">
        <f t="shared" si="62"/>
        <v>7.1681313223480281</v>
      </c>
      <c r="C336" s="3">
        <f t="shared" si="63"/>
        <v>0.16286415029792659</v>
      </c>
      <c r="D336" s="3">
        <f t="shared" si="64"/>
        <v>2907.0579712336148</v>
      </c>
      <c r="E336" s="3">
        <f t="shared" si="65"/>
        <v>22.520975791415825</v>
      </c>
      <c r="F336" s="3">
        <f t="shared" si="66"/>
        <v>34.575713471983242</v>
      </c>
      <c r="G336" s="3">
        <f t="shared" si="67"/>
        <v>6.7905492518135935E-2</v>
      </c>
      <c r="H336" s="3">
        <f t="shared" si="68"/>
        <v>1.3886271087965882</v>
      </c>
      <c r="I336" s="3">
        <f t="shared" si="72"/>
        <v>1169.1509897479852</v>
      </c>
      <c r="K336" s="3">
        <f t="shared" si="74"/>
        <v>3.0699999999999785</v>
      </c>
      <c r="L336" s="3">
        <f t="shared" si="75"/>
        <v>3.2514135417205816</v>
      </c>
      <c r="M336" s="3">
        <f>L336/'NOx Info (Obsolete)'!$B$1*1000</f>
        <v>73.873935921672725</v>
      </c>
      <c r="N336" s="3">
        <f>M336*'NOx Info (Obsolete)'!$I$2*($D$13+273)/$F$2/1000</f>
        <v>20043.459139615577</v>
      </c>
      <c r="O336" s="3">
        <f t="shared" si="76"/>
        <v>360.75142644708046</v>
      </c>
      <c r="P336" s="3">
        <f t="shared" si="69"/>
        <v>10.541376058531478</v>
      </c>
      <c r="Q336" s="3">
        <f t="shared" si="70"/>
        <v>1.9229057177928284E-3</v>
      </c>
      <c r="R336" s="3">
        <f t="shared" si="71"/>
        <v>0.62987141040024508</v>
      </c>
    </row>
    <row r="337" spans="1:18" x14ac:dyDescent="0.25">
      <c r="A337" s="3">
        <f t="shared" si="73"/>
        <v>3.0799999999999783</v>
      </c>
      <c r="B337" s="3">
        <f t="shared" si="62"/>
        <v>7.1542450512600624</v>
      </c>
      <c r="C337" s="3">
        <f t="shared" si="63"/>
        <v>0.16254864606957947</v>
      </c>
      <c r="D337" s="3">
        <f t="shared" si="64"/>
        <v>2901.4263507677447</v>
      </c>
      <c r="E337" s="3">
        <f t="shared" si="65"/>
        <v>22.477347632145065</v>
      </c>
      <c r="F337" s="3">
        <f t="shared" si="66"/>
        <v>34.575713471983242</v>
      </c>
      <c r="G337" s="3">
        <f t="shared" si="67"/>
        <v>6.7905492518135935E-2</v>
      </c>
      <c r="H337" s="3">
        <f t="shared" si="68"/>
        <v>1.3859370279923025</v>
      </c>
      <c r="I337" s="3">
        <f t="shared" si="72"/>
        <v>1171.9228638039699</v>
      </c>
      <c r="K337" s="3">
        <f t="shared" si="74"/>
        <v>3.0799999999999783</v>
      </c>
      <c r="L337" s="3">
        <f t="shared" si="75"/>
        <v>3.2451148276165793</v>
      </c>
      <c r="M337" s="3">
        <f>L337/'NOx Info (Obsolete)'!$B$1*1000</f>
        <v>73.730825610991744</v>
      </c>
      <c r="N337" s="3">
        <f>M337*'NOx Info (Obsolete)'!$I$2*($D$13+273)/$F$2/1000</f>
        <v>20004.630483354005</v>
      </c>
      <c r="O337" s="3">
        <f t="shared" si="76"/>
        <v>360.05257037459245</v>
      </c>
      <c r="P337" s="3">
        <f t="shared" si="69"/>
        <v>10.541376058531478</v>
      </c>
      <c r="Q337" s="3">
        <f t="shared" si="70"/>
        <v>1.9229057177928284E-3</v>
      </c>
      <c r="R337" s="3">
        <f t="shared" si="71"/>
        <v>0.62865120882161218</v>
      </c>
    </row>
    <row r="338" spans="1:18" x14ac:dyDescent="0.25">
      <c r="A338" s="3">
        <f t="shared" si="73"/>
        <v>3.0899999999999781</v>
      </c>
      <c r="B338" s="3">
        <f t="shared" si="62"/>
        <v>7.1403856809801391</v>
      </c>
      <c r="C338" s="3">
        <f t="shared" si="63"/>
        <v>0.16223375304337795</v>
      </c>
      <c r="D338" s="3">
        <f t="shared" si="64"/>
        <v>2895.8056400083137</v>
      </c>
      <c r="E338" s="3">
        <f t="shared" si="65"/>
        <v>22.433803990361426</v>
      </c>
      <c r="F338" s="3">
        <f t="shared" si="66"/>
        <v>34.575713471983242</v>
      </c>
      <c r="G338" s="3">
        <f t="shared" si="67"/>
        <v>6.7905492518135935E-2</v>
      </c>
      <c r="H338" s="3">
        <f t="shared" si="68"/>
        <v>1.3832521584752571</v>
      </c>
      <c r="I338" s="3">
        <f t="shared" si="72"/>
        <v>1174.6893681209203</v>
      </c>
      <c r="K338" s="3">
        <f t="shared" si="74"/>
        <v>3.0899999999999781</v>
      </c>
      <c r="L338" s="3">
        <f t="shared" si="75"/>
        <v>3.2388283155283633</v>
      </c>
      <c r="M338" s="3">
        <f>L338/'NOx Info (Obsolete)'!$B$1*1000</f>
        <v>73.587992536940519</v>
      </c>
      <c r="N338" s="3">
        <f>M338*'NOx Info (Obsolete)'!$I$2*($D$13+273)/$F$2/1000</f>
        <v>19965.877046870439</v>
      </c>
      <c r="O338" s="3">
        <f t="shared" si="76"/>
        <v>359.35506814237851</v>
      </c>
      <c r="P338" s="3">
        <f t="shared" si="69"/>
        <v>10.541376058531478</v>
      </c>
      <c r="Q338" s="3">
        <f t="shared" si="70"/>
        <v>1.9229057177928284E-3</v>
      </c>
      <c r="R338" s="3">
        <f t="shared" si="71"/>
        <v>0.62743337104592045</v>
      </c>
    </row>
    <row r="339" spans="1:18" x14ac:dyDescent="0.25">
      <c r="A339" s="3">
        <f t="shared" si="73"/>
        <v>3.0999999999999779</v>
      </c>
      <c r="B339" s="3">
        <f t="shared" si="62"/>
        <v>7.126553159395387</v>
      </c>
      <c r="C339" s="3">
        <f t="shared" si="63"/>
        <v>0.16191947003528701</v>
      </c>
      <c r="D339" s="3">
        <f t="shared" si="64"/>
        <v>2890.1958178207874</v>
      </c>
      <c r="E339" s="3">
        <f t="shared" si="65"/>
        <v>22.390344702335661</v>
      </c>
      <c r="F339" s="3">
        <f t="shared" si="66"/>
        <v>34.575713471983242</v>
      </c>
      <c r="G339" s="3">
        <f t="shared" si="67"/>
        <v>6.7905492518135935E-2</v>
      </c>
      <c r="H339" s="3">
        <f t="shared" si="68"/>
        <v>1.3805724901500249</v>
      </c>
      <c r="I339" s="3">
        <f t="shared" si="72"/>
        <v>1177.4505131012204</v>
      </c>
      <c r="K339" s="3">
        <f t="shared" si="74"/>
        <v>3.0999999999999779</v>
      </c>
      <c r="L339" s="3">
        <f t="shared" si="75"/>
        <v>3.2325539818179041</v>
      </c>
      <c r="M339" s="3">
        <f>L339/'NOx Info (Obsolete)'!$B$1*1000</f>
        <v>73.445436162449823</v>
      </c>
      <c r="N339" s="3">
        <f>M339*'NOx Info (Obsolete)'!$I$2*($D$13+273)/$F$2/1000</f>
        <v>19927.198684447387</v>
      </c>
      <c r="O339" s="3">
        <f t="shared" si="76"/>
        <v>358.65891712774771</v>
      </c>
      <c r="P339" s="3">
        <f t="shared" si="69"/>
        <v>10.541376058531478</v>
      </c>
      <c r="Q339" s="3">
        <f t="shared" si="70"/>
        <v>1.9229057177928284E-3</v>
      </c>
      <c r="R339" s="3">
        <f t="shared" si="71"/>
        <v>0.62621789249395587</v>
      </c>
    </row>
    <row r="340" spans="1:18" x14ac:dyDescent="0.25">
      <c r="A340" s="3">
        <f t="shared" si="73"/>
        <v>3.1099999999999777</v>
      </c>
      <c r="B340" s="3">
        <f t="shared" si="62"/>
        <v>7.1127474344938868</v>
      </c>
      <c r="C340" s="3">
        <f t="shared" si="63"/>
        <v>0.16160579586356533</v>
      </c>
      <c r="D340" s="3">
        <f t="shared" si="64"/>
        <v>2884.5968631115684</v>
      </c>
      <c r="E340" s="3">
        <f t="shared" si="65"/>
        <v>22.346969604655698</v>
      </c>
      <c r="F340" s="3">
        <f t="shared" si="66"/>
        <v>34.575713471983242</v>
      </c>
      <c r="G340" s="3">
        <f t="shared" si="67"/>
        <v>6.7905492518135935E-2</v>
      </c>
      <c r="H340" s="3">
        <f t="shared" si="68"/>
        <v>1.3778980129407359</v>
      </c>
      <c r="I340" s="3">
        <f t="shared" si="72"/>
        <v>1180.2063091271018</v>
      </c>
      <c r="K340" s="3">
        <f t="shared" si="74"/>
        <v>3.1099999999999777</v>
      </c>
      <c r="L340" s="3">
        <f t="shared" si="75"/>
        <v>3.2262918028929644</v>
      </c>
      <c r="M340" s="3">
        <f>L340/'NOx Info (Obsolete)'!$B$1*1000</f>
        <v>73.303155951490794</v>
      </c>
      <c r="N340" s="3">
        <f>M340*'NOx Info (Obsolete)'!$I$2*($D$13+273)/$F$2/1000</f>
        <v>19888.595250649618</v>
      </c>
      <c r="O340" s="3">
        <f t="shared" si="76"/>
        <v>357.96411471308983</v>
      </c>
      <c r="P340" s="3">
        <f t="shared" si="69"/>
        <v>10.541376058531478</v>
      </c>
      <c r="Q340" s="3">
        <f t="shared" si="70"/>
        <v>1.9229057177928284E-3</v>
      </c>
      <c r="R340" s="3">
        <f t="shared" si="71"/>
        <v>0.62500476859537513</v>
      </c>
    </row>
    <row r="341" spans="1:18" x14ac:dyDescent="0.25">
      <c r="A341" s="3">
        <f t="shared" si="73"/>
        <v>3.1199999999999775</v>
      </c>
      <c r="B341" s="3">
        <f t="shared" si="62"/>
        <v>7.0989684543644787</v>
      </c>
      <c r="C341" s="3">
        <f t="shared" si="63"/>
        <v>0.16129272934876088</v>
      </c>
      <c r="D341" s="3">
        <f t="shared" si="64"/>
        <v>2879.0087548279225</v>
      </c>
      <c r="E341" s="3">
        <f t="shared" si="65"/>
        <v>22.303678534226041</v>
      </c>
      <c r="F341" s="3">
        <f t="shared" si="66"/>
        <v>34.575713471983242</v>
      </c>
      <c r="G341" s="3">
        <f t="shared" si="67"/>
        <v>6.7905492518135935E-2</v>
      </c>
      <c r="H341" s="3">
        <f t="shared" si="68"/>
        <v>1.3752287167910386</v>
      </c>
      <c r="I341" s="3">
        <f t="shared" si="72"/>
        <v>1182.9567665606839</v>
      </c>
      <c r="K341" s="3">
        <f t="shared" si="74"/>
        <v>3.1199999999999775</v>
      </c>
      <c r="L341" s="3">
        <f t="shared" si="75"/>
        <v>3.2200417552070104</v>
      </c>
      <c r="M341" s="3">
        <f>L341/'NOx Info (Obsolete)'!$B$1*1000</f>
        <v>73.161151369073011</v>
      </c>
      <c r="N341" s="3">
        <f>M341*'NOx Info (Obsolete)'!$I$2*($D$13+273)/$F$2/1000</f>
        <v>19850.066600323644</v>
      </c>
      <c r="O341" s="3">
        <f t="shared" si="76"/>
        <v>357.27065828586552</v>
      </c>
      <c r="P341" s="3">
        <f t="shared" si="69"/>
        <v>10.541376058531478</v>
      </c>
      <c r="Q341" s="3">
        <f t="shared" si="70"/>
        <v>1.9229057177928284E-3</v>
      </c>
      <c r="R341" s="3">
        <f t="shared" si="71"/>
        <v>0.62379399478868869</v>
      </c>
    </row>
    <row r="342" spans="1:18" x14ac:dyDescent="0.25">
      <c r="A342" s="3">
        <f t="shared" si="73"/>
        <v>3.1299999999999772</v>
      </c>
      <c r="B342" s="3">
        <f t="shared" si="62"/>
        <v>7.0852161671965685</v>
      </c>
      <c r="C342" s="3">
        <f t="shared" si="63"/>
        <v>0.16098026931370657</v>
      </c>
      <c r="D342" s="3">
        <f t="shared" si="64"/>
        <v>2873.4314719579047</v>
      </c>
      <c r="E342" s="3">
        <f t="shared" si="65"/>
        <v>22.260471328267144</v>
      </c>
      <c r="F342" s="3">
        <f t="shared" si="66"/>
        <v>34.575713471983242</v>
      </c>
      <c r="G342" s="3">
        <f t="shared" si="67"/>
        <v>6.7905492518135935E-2</v>
      </c>
      <c r="H342" s="3">
        <f t="shared" si="68"/>
        <v>1.3725645916640647</v>
      </c>
      <c r="I342" s="3">
        <f t="shared" si="72"/>
        <v>1185.7018957440121</v>
      </c>
      <c r="K342" s="3">
        <f t="shared" si="74"/>
        <v>3.1299999999999772</v>
      </c>
      <c r="L342" s="3">
        <f t="shared" si="75"/>
        <v>3.2138038152591237</v>
      </c>
      <c r="M342" s="3">
        <f>L342/'NOx Info (Obsolete)'!$B$1*1000</f>
        <v>73.019421881242437</v>
      </c>
      <c r="N342" s="3">
        <f>M342*'NOx Info (Obsolete)'!$I$2*($D$13+273)/$F$2/1000</f>
        <v>19811.612588597196</v>
      </c>
      <c r="O342" s="3">
        <f t="shared" si="76"/>
        <v>356.57854523859669</v>
      </c>
      <c r="P342" s="3">
        <f t="shared" si="69"/>
        <v>10.541376058531476</v>
      </c>
      <c r="Q342" s="3">
        <f t="shared" si="70"/>
        <v>1.9229057177928281E-3</v>
      </c>
      <c r="R342" s="3">
        <f t="shared" si="71"/>
        <v>0.62258556652124397</v>
      </c>
    </row>
    <row r="343" spans="1:18" x14ac:dyDescent="0.25">
      <c r="A343" s="3">
        <f t="shared" si="73"/>
        <v>3.139999999999977</v>
      </c>
      <c r="B343" s="3">
        <f t="shared" si="62"/>
        <v>7.0714905212799275</v>
      </c>
      <c r="C343" s="3">
        <f t="shared" si="63"/>
        <v>0.16066841458351566</v>
      </c>
      <c r="D343" s="3">
        <f t="shared" si="64"/>
        <v>2867.8649935302715</v>
      </c>
      <c r="E343" s="3">
        <f t="shared" si="65"/>
        <v>22.2173478243148</v>
      </c>
      <c r="F343" s="3">
        <f t="shared" si="66"/>
        <v>34.575713471983242</v>
      </c>
      <c r="G343" s="3">
        <f t="shared" si="67"/>
        <v>6.7905492518135935E-2</v>
      </c>
      <c r="H343" s="3">
        <f t="shared" si="68"/>
        <v>1.3699056275423884</v>
      </c>
      <c r="I343" s="3">
        <f t="shared" si="72"/>
        <v>1188.4417069990968</v>
      </c>
      <c r="K343" s="3">
        <f t="shared" si="74"/>
        <v>3.139999999999977</v>
      </c>
      <c r="L343" s="3">
        <f t="shared" si="75"/>
        <v>3.2075779595939111</v>
      </c>
      <c r="M343" s="3">
        <f>L343/'NOx Info (Obsolete)'!$B$1*1000</f>
        <v>72.87796695507943</v>
      </c>
      <c r="N343" s="3">
        <f>M343*'NOx Info (Obsolete)'!$I$2*($D$13+273)/$F$2/1000</f>
        <v>19773.233070878643</v>
      </c>
      <c r="O343" s="3">
        <f t="shared" si="76"/>
        <v>355.88777296885627</v>
      </c>
      <c r="P343" s="3">
        <f t="shared" si="69"/>
        <v>10.541376058531478</v>
      </c>
      <c r="Q343" s="3">
        <f t="shared" si="70"/>
        <v>1.9229057177928284E-3</v>
      </c>
      <c r="R343" s="3">
        <f t="shared" si="71"/>
        <v>0.62137947924920778</v>
      </c>
    </row>
    <row r="344" spans="1:18" x14ac:dyDescent="0.25">
      <c r="A344" s="3">
        <f t="shared" si="73"/>
        <v>3.1499999999999768</v>
      </c>
      <c r="B344" s="3">
        <f t="shared" si="62"/>
        <v>7.0577914650045042</v>
      </c>
      <c r="C344" s="3">
        <f t="shared" si="63"/>
        <v>0.16035716398557745</v>
      </c>
      <c r="D344" s="3">
        <f t="shared" si="64"/>
        <v>2862.3092986144015</v>
      </c>
      <c r="E344" s="3">
        <f t="shared" si="65"/>
        <v>22.174307860219525</v>
      </c>
      <c r="F344" s="3">
        <f t="shared" si="66"/>
        <v>34.575713471983242</v>
      </c>
      <c r="G344" s="3">
        <f t="shared" si="67"/>
        <v>6.7905492518135935E-2</v>
      </c>
      <c r="H344" s="3">
        <f t="shared" si="68"/>
        <v>1.3672518144279888</v>
      </c>
      <c r="I344" s="3">
        <f t="shared" si="72"/>
        <v>1191.1762106279527</v>
      </c>
      <c r="K344" s="3">
        <f t="shared" si="74"/>
        <v>3.1499999999999768</v>
      </c>
      <c r="L344" s="3">
        <f t="shared" si="75"/>
        <v>3.2013641648014191</v>
      </c>
      <c r="M344" s="3">
        <f>L344/'NOx Info (Obsolete)'!$B$1*1000</f>
        <v>72.736786058696723</v>
      </c>
      <c r="N344" s="3">
        <f>M344*'NOx Info (Obsolete)'!$I$2*($D$13+273)/$F$2/1000</f>
        <v>19734.927902856434</v>
      </c>
      <c r="O344" s="3">
        <f t="shared" si="76"/>
        <v>355.19833887925881</v>
      </c>
      <c r="P344" s="3">
        <f t="shared" si="69"/>
        <v>10.541376058531478</v>
      </c>
      <c r="Q344" s="3">
        <f t="shared" si="70"/>
        <v>1.9229057177928284E-3</v>
      </c>
      <c r="R344" s="3">
        <f t="shared" si="71"/>
        <v>0.62017572843754887</v>
      </c>
    </row>
    <row r="345" spans="1:18" x14ac:dyDescent="0.25">
      <c r="A345" s="3">
        <f t="shared" si="73"/>
        <v>3.1599999999999766</v>
      </c>
      <c r="B345" s="3">
        <f t="shared" si="62"/>
        <v>7.0441189468602241</v>
      </c>
      <c r="C345" s="3">
        <f t="shared" si="63"/>
        <v>0.16004651634955286</v>
      </c>
      <c r="D345" s="3">
        <f t="shared" si="64"/>
        <v>2856.7643663202284</v>
      </c>
      <c r="E345" s="3">
        <f t="shared" si="65"/>
        <v>22.131351274145963</v>
      </c>
      <c r="F345" s="3">
        <f t="shared" si="66"/>
        <v>34.575713471983242</v>
      </c>
      <c r="G345" s="3">
        <f t="shared" si="67"/>
        <v>6.7905492518135935E-2</v>
      </c>
      <c r="H345" s="3">
        <f t="shared" si="68"/>
        <v>1.3646031423422156</v>
      </c>
      <c r="I345" s="3">
        <f t="shared" si="72"/>
        <v>1193.9054169126371</v>
      </c>
      <c r="K345" s="3">
        <f t="shared" si="74"/>
        <v>3.1599999999999766</v>
      </c>
      <c r="L345" s="3">
        <f t="shared" si="75"/>
        <v>3.1951624075170435</v>
      </c>
      <c r="M345" s="3">
        <f>L345/'NOx Info (Obsolete)'!$B$1*1000</f>
        <v>72.595878661237435</v>
      </c>
      <c r="N345" s="3">
        <f>M345*'NOx Info (Obsolete)'!$I$2*($D$13+273)/$F$2/1000</f>
        <v>19696.696940498627</v>
      </c>
      <c r="O345" s="3">
        <f t="shared" si="76"/>
        <v>354.51024037745054</v>
      </c>
      <c r="P345" s="3">
        <f t="shared" si="69"/>
        <v>10.541376058531478</v>
      </c>
      <c r="Q345" s="3">
        <f t="shared" si="70"/>
        <v>1.9229057177928284E-3</v>
      </c>
      <c r="R345" s="3">
        <f t="shared" si="71"/>
        <v>0.61897430956002197</v>
      </c>
    </row>
    <row r="346" spans="1:18" x14ac:dyDescent="0.25">
      <c r="A346" s="3">
        <f t="shared" si="73"/>
        <v>3.1699999999999764</v>
      </c>
      <c r="B346" s="3">
        <f t="shared" si="62"/>
        <v>7.0304729154368015</v>
      </c>
      <c r="C346" s="3">
        <f t="shared" si="63"/>
        <v>0.15973647050737008</v>
      </c>
      <c r="D346" s="3">
        <f t="shared" si="64"/>
        <v>2851.2301757981495</v>
      </c>
      <c r="E346" s="3">
        <f t="shared" si="65"/>
        <v>22.088477904572272</v>
      </c>
      <c r="F346" s="3">
        <f t="shared" si="66"/>
        <v>34.575713471983249</v>
      </c>
      <c r="G346" s="3">
        <f t="shared" si="67"/>
        <v>6.7905492518135963E-2</v>
      </c>
      <c r="H346" s="3">
        <f t="shared" si="68"/>
        <v>1.3619596013257482</v>
      </c>
      <c r="I346" s="3">
        <f t="shared" si="72"/>
        <v>1196.6293361152887</v>
      </c>
      <c r="K346" s="3">
        <f t="shared" si="74"/>
        <v>3.1699999999999764</v>
      </c>
      <c r="L346" s="3">
        <f t="shared" si="75"/>
        <v>3.1889726644214433</v>
      </c>
      <c r="M346" s="3">
        <f>L346/'NOx Info (Obsolete)'!$B$1*1000</f>
        <v>72.455244232873099</v>
      </c>
      <c r="N346" s="3">
        <f>M346*'NOx Info (Obsolete)'!$I$2*($D$13+273)/$F$2/1000</f>
        <v>19658.540040052274</v>
      </c>
      <c r="O346" s="3">
        <f t="shared" si="76"/>
        <v>353.82347487609968</v>
      </c>
      <c r="P346" s="3">
        <f t="shared" si="69"/>
        <v>10.54137605853148</v>
      </c>
      <c r="Q346" s="3">
        <f t="shared" si="70"/>
        <v>1.9229057177928288E-3</v>
      </c>
      <c r="R346" s="3">
        <f t="shared" si="71"/>
        <v>0.61777521809915015</v>
      </c>
    </row>
    <row r="347" spans="1:18" x14ac:dyDescent="0.25">
      <c r="A347" s="3">
        <f t="shared" si="73"/>
        <v>3.1799999999999762</v>
      </c>
      <c r="B347" s="3">
        <f t="shared" si="62"/>
        <v>7.0168533194235447</v>
      </c>
      <c r="C347" s="3">
        <f t="shared" si="63"/>
        <v>0.15942702529321995</v>
      </c>
      <c r="D347" s="3">
        <f t="shared" si="64"/>
        <v>2845.706706238951</v>
      </c>
      <c r="E347" s="3">
        <f t="shared" si="65"/>
        <v>22.045687590289504</v>
      </c>
      <c r="F347" s="3">
        <f t="shared" si="66"/>
        <v>34.575713471983242</v>
      </c>
      <c r="G347" s="3">
        <f t="shared" si="67"/>
        <v>6.7905492518135935E-2</v>
      </c>
      <c r="H347" s="3">
        <f t="shared" si="68"/>
        <v>1.3593211814385588</v>
      </c>
      <c r="I347" s="3">
        <f t="shared" si="72"/>
        <v>1199.3479784781657</v>
      </c>
      <c r="K347" s="3">
        <f t="shared" si="74"/>
        <v>3.1799999999999762</v>
      </c>
      <c r="L347" s="3">
        <f t="shared" si="75"/>
        <v>3.182794912240452</v>
      </c>
      <c r="M347" s="3">
        <f>L347/'NOx Info (Obsolete)'!$B$1*1000</f>
        <v>72.314882244801581</v>
      </c>
      <c r="N347" s="3">
        <f>M347*'NOx Info (Obsolete)'!$I$2*($D$13+273)/$F$2/1000</f>
        <v>19620.457058042895</v>
      </c>
      <c r="O347" s="3">
        <f t="shared" si="76"/>
        <v>353.13803979288667</v>
      </c>
      <c r="P347" s="3">
        <f t="shared" si="69"/>
        <v>10.541376058531478</v>
      </c>
      <c r="Q347" s="3">
        <f t="shared" si="70"/>
        <v>1.9229057177928284E-3</v>
      </c>
      <c r="R347" s="3">
        <f t="shared" si="71"/>
        <v>0.616578449546207</v>
      </c>
    </row>
    <row r="348" spans="1:18" x14ac:dyDescent="0.25">
      <c r="A348" s="3">
        <f t="shared" si="73"/>
        <v>3.189999999999976</v>
      </c>
      <c r="B348" s="3">
        <f t="shared" si="62"/>
        <v>7.003260107609159</v>
      </c>
      <c r="C348" s="3">
        <f t="shared" si="63"/>
        <v>0.1591181795435519</v>
      </c>
      <c r="D348" s="3">
        <f t="shared" si="64"/>
        <v>2840.1939368737371</v>
      </c>
      <c r="E348" s="3">
        <f t="shared" si="65"/>
        <v>22.002980170401013</v>
      </c>
      <c r="F348" s="3">
        <f t="shared" si="66"/>
        <v>34.575713471983249</v>
      </c>
      <c r="G348" s="3">
        <f t="shared" si="67"/>
        <v>6.7905492518135963E-2</v>
      </c>
      <c r="H348" s="3">
        <f t="shared" si="68"/>
        <v>1.3566878727598772</v>
      </c>
      <c r="I348" s="3">
        <f t="shared" si="72"/>
        <v>1202.0613542236854</v>
      </c>
      <c r="K348" s="3">
        <f t="shared" si="74"/>
        <v>3.189999999999976</v>
      </c>
      <c r="L348" s="3">
        <f t="shared" si="75"/>
        <v>3.1766291277449898</v>
      </c>
      <c r="M348" s="3">
        <f>L348/'NOx Info (Obsolete)'!$B$1*1000</f>
        <v>72.174792169245222</v>
      </c>
      <c r="N348" s="3">
        <f>M348*'NOx Info (Obsolete)'!$I$2*($D$13+273)/$F$2/1000</f>
        <v>19582.447851273999</v>
      </c>
      <c r="O348" s="3">
        <f t="shared" si="76"/>
        <v>352.45393255049441</v>
      </c>
      <c r="P348" s="3">
        <f t="shared" si="69"/>
        <v>10.54137605853148</v>
      </c>
      <c r="Q348" s="3">
        <f t="shared" si="70"/>
        <v>1.9229057177928288E-3</v>
      </c>
      <c r="R348" s="3">
        <f t="shared" si="71"/>
        <v>0.6153839994012017</v>
      </c>
    </row>
    <row r="349" spans="1:18" x14ac:dyDescent="0.25">
      <c r="A349" s="3">
        <f t="shared" si="73"/>
        <v>3.1999999999999758</v>
      </c>
      <c r="B349" s="3">
        <f t="shared" si="62"/>
        <v>6.9896932288815599</v>
      </c>
      <c r="C349" s="3">
        <f t="shared" si="63"/>
        <v>0.15880993209706937</v>
      </c>
      <c r="D349" s="3">
        <f t="shared" si="64"/>
        <v>2834.6918469738393</v>
      </c>
      <c r="E349" s="3">
        <f t="shared" si="65"/>
        <v>21.960355484321848</v>
      </c>
      <c r="F349" s="3">
        <f t="shared" si="66"/>
        <v>34.575713471983242</v>
      </c>
      <c r="G349" s="3">
        <f t="shared" si="67"/>
        <v>6.7905492518135935E-2</v>
      </c>
      <c r="H349" s="3">
        <f t="shared" si="68"/>
        <v>1.3540596653881503</v>
      </c>
      <c r="I349" s="3">
        <f t="shared" si="72"/>
        <v>1204.7694735544617</v>
      </c>
      <c r="K349" s="3">
        <f t="shared" si="74"/>
        <v>3.1999999999999758</v>
      </c>
      <c r="L349" s="3">
        <f t="shared" si="75"/>
        <v>3.1704752877509779</v>
      </c>
      <c r="M349" s="3">
        <f>L349/'NOx Info (Obsolete)'!$B$1*1000</f>
        <v>72.034973479448766</v>
      </c>
      <c r="N349" s="3">
        <f>M349*'NOx Info (Obsolete)'!$I$2*($D$13+273)/$F$2/1000</f>
        <v>19544.512276826445</v>
      </c>
      <c r="O349" s="3">
        <f t="shared" si="76"/>
        <v>351.77115057659881</v>
      </c>
      <c r="P349" s="3">
        <f t="shared" si="69"/>
        <v>10.541376058531478</v>
      </c>
      <c r="Q349" s="3">
        <f t="shared" si="70"/>
        <v>1.9229057177928284E-3</v>
      </c>
      <c r="R349" s="3">
        <f t="shared" si="71"/>
        <v>0.6141918631728599</v>
      </c>
    </row>
    <row r="350" spans="1:18" x14ac:dyDescent="0.25">
      <c r="A350" s="3">
        <f t="shared" si="73"/>
        <v>3.2099999999999755</v>
      </c>
      <c r="B350" s="3">
        <f t="shared" ref="B350:B413" si="77">L350*2.20462</f>
        <v>6.976152632227679</v>
      </c>
      <c r="C350" s="3">
        <f t="shared" ref="C350:C413" si="78">M350/453.59237</f>
        <v>0.15850228179472539</v>
      </c>
      <c r="D350" s="3">
        <f t="shared" ref="D350:D413" si="79">N350/6.89475729</f>
        <v>2829.2004158507511</v>
      </c>
      <c r="E350" s="3">
        <f t="shared" ref="E350:E413" si="80">O350/16.0184634</f>
        <v>21.917813371778141</v>
      </c>
      <c r="F350" s="3">
        <f t="shared" ref="F350:F413" si="81">P350*3.28</f>
        <v>34.575713471983242</v>
      </c>
      <c r="G350" s="3">
        <f t="shared" ref="G350:G413" si="82">Q350*35.314</f>
        <v>6.7905492518135935E-2</v>
      </c>
      <c r="H350" s="3">
        <f t="shared" ref="H350:H413" si="83">R350*2.20462</f>
        <v>1.3514365494410083</v>
      </c>
      <c r="I350" s="3">
        <f t="shared" si="72"/>
        <v>1207.4723466533437</v>
      </c>
      <c r="K350" s="3">
        <f t="shared" si="74"/>
        <v>3.2099999999999755</v>
      </c>
      <c r="L350" s="3">
        <f t="shared" si="75"/>
        <v>3.1643333691192495</v>
      </c>
      <c r="M350" s="3">
        <f>L350/'NOx Info (Obsolete)'!$B$1*1000</f>
        <v>71.89542564967735</v>
      </c>
      <c r="N350" s="3">
        <f>M350*'NOx Info (Obsolete)'!$I$2*($D$13+273)/$F$2/1000</f>
        <v>19506.650192057998</v>
      </c>
      <c r="O350" s="3">
        <f t="shared" si="76"/>
        <v>351.08969130385879</v>
      </c>
      <c r="P350" s="3">
        <f t="shared" ref="P350:P413" si="84">SQRT(2*(N350)/O350)</f>
        <v>10.541376058531478</v>
      </c>
      <c r="Q350" s="3">
        <f t="shared" ref="Q350:Q413" si="85">P350*$F$25</f>
        <v>1.9229057177928284E-3</v>
      </c>
      <c r="R350" s="3">
        <f t="shared" ref="R350:R413" si="86">Q350*O350*0.908</f>
        <v>0.61300203637860873</v>
      </c>
    </row>
    <row r="351" spans="1:18" x14ac:dyDescent="0.25">
      <c r="A351" s="3">
        <f t="shared" si="73"/>
        <v>3.2199999999999753</v>
      </c>
      <c r="B351" s="3">
        <f t="shared" si="77"/>
        <v>6.9626382667332694</v>
      </c>
      <c r="C351" s="3">
        <f t="shared" si="78"/>
        <v>0.15819522747971856</v>
      </c>
      <c r="D351" s="3">
        <f t="shared" si="79"/>
        <v>2823.7196228560415</v>
      </c>
      <c r="E351" s="3">
        <f t="shared" si="80"/>
        <v>21.875353672806522</v>
      </c>
      <c r="F351" s="3">
        <f t="shared" si="81"/>
        <v>34.575713471983242</v>
      </c>
      <c r="G351" s="3">
        <f t="shared" si="82"/>
        <v>6.7905492518135935E-2</v>
      </c>
      <c r="H351" s="3">
        <f t="shared" si="83"/>
        <v>1.3488185150552243</v>
      </c>
      <c r="I351" s="3">
        <f t="shared" ref="I351:I414" si="87">I350+$N$3*$J$1*H351</f>
        <v>1210.1699836834541</v>
      </c>
      <c r="K351" s="3">
        <f t="shared" si="74"/>
        <v>3.2199999999999753</v>
      </c>
      <c r="L351" s="3">
        <f t="shared" si="75"/>
        <v>3.1582033487554635</v>
      </c>
      <c r="M351" s="3">
        <f>L351/'NOx Info (Obsolete)'!$B$1*1000</f>
        <v>71.756148155214674</v>
      </c>
      <c r="N351" s="3">
        <f>M351*'NOx Info (Obsolete)'!$I$2*($D$13+273)/$F$2/1000</f>
        <v>19468.861454602742</v>
      </c>
      <c r="O351" s="3">
        <f t="shared" si="76"/>
        <v>350.40955216990687</v>
      </c>
      <c r="P351" s="3">
        <f t="shared" si="84"/>
        <v>10.541376058531478</v>
      </c>
      <c r="Q351" s="3">
        <f t="shared" si="85"/>
        <v>1.9229057177928284E-3</v>
      </c>
      <c r="R351" s="3">
        <f t="shared" si="86"/>
        <v>0.61181451454455849</v>
      </c>
    </row>
    <row r="352" spans="1:18" x14ac:dyDescent="0.25">
      <c r="A352" s="3">
        <f t="shared" ref="A352:A415" si="88">$A$30+A351</f>
        <v>3.2299999999999751</v>
      </c>
      <c r="B352" s="3">
        <f t="shared" si="77"/>
        <v>6.949150081582717</v>
      </c>
      <c r="C352" s="3">
        <f t="shared" si="78"/>
        <v>0.15788876799748824</v>
      </c>
      <c r="D352" s="3">
        <f t="shared" si="79"/>
        <v>2818.2494473812785</v>
      </c>
      <c r="E352" s="3">
        <f t="shared" si="80"/>
        <v>21.832976227753488</v>
      </c>
      <c r="F352" s="3">
        <f t="shared" si="81"/>
        <v>34.575713471983242</v>
      </c>
      <c r="G352" s="3">
        <f t="shared" si="82"/>
        <v>6.7905492518135935E-2</v>
      </c>
      <c r="H352" s="3">
        <f t="shared" si="83"/>
        <v>1.3462055523866792</v>
      </c>
      <c r="I352" s="3">
        <f t="shared" si="87"/>
        <v>1212.8623947882274</v>
      </c>
      <c r="K352" s="3">
        <f t="shared" ref="K352:K415" si="89">$A$30+K351</f>
        <v>3.2299999999999751</v>
      </c>
      <c r="L352" s="3">
        <f t="shared" si="75"/>
        <v>3.1520852036100178</v>
      </c>
      <c r="M352" s="3">
        <f>L352/'NOx Info (Obsolete)'!$B$1*1000</f>
        <v>71.617140472360845</v>
      </c>
      <c r="N352" s="3">
        <f>M352*'NOx Info (Obsolete)'!$I$2*($D$13+273)/$F$2/1000</f>
        <v>19431.145922370542</v>
      </c>
      <c r="O352" s="3">
        <f t="shared" si="76"/>
        <v>349.73073061733936</v>
      </c>
      <c r="P352" s="3">
        <f t="shared" si="84"/>
        <v>10.541376058531478</v>
      </c>
      <c r="Q352" s="3">
        <f t="shared" si="85"/>
        <v>1.9229057177928284E-3</v>
      </c>
      <c r="R352" s="3">
        <f t="shared" si="86"/>
        <v>0.61062929320548631</v>
      </c>
    </row>
    <row r="353" spans="1:18" x14ac:dyDescent="0.25">
      <c r="A353" s="3">
        <f t="shared" si="88"/>
        <v>3.2399999999999749</v>
      </c>
      <c r="B353" s="3">
        <f t="shared" si="77"/>
        <v>6.93568802605885</v>
      </c>
      <c r="C353" s="3">
        <f t="shared" si="78"/>
        <v>0.1575829021957105</v>
      </c>
      <c r="D353" s="3">
        <f t="shared" si="79"/>
        <v>2812.7898688579558</v>
      </c>
      <c r="E353" s="3">
        <f t="shared" si="80"/>
        <v>21.790680877274834</v>
      </c>
      <c r="F353" s="3">
        <f t="shared" si="81"/>
        <v>34.575713471983242</v>
      </c>
      <c r="G353" s="3">
        <f t="shared" si="82"/>
        <v>6.7905492518135935E-2</v>
      </c>
      <c r="H353" s="3">
        <f t="shared" si="83"/>
        <v>1.3435976516103239</v>
      </c>
      <c r="I353" s="3">
        <f t="shared" si="87"/>
        <v>1215.5495900914482</v>
      </c>
      <c r="K353" s="3">
        <f t="shared" si="89"/>
        <v>3.2399999999999749</v>
      </c>
      <c r="L353" s="3">
        <f t="shared" si="75"/>
        <v>3.1459789106779628</v>
      </c>
      <c r="M353" s="3">
        <f>L353/'NOx Info (Obsolete)'!$B$1*1000</f>
        <v>71.478402078430534</v>
      </c>
      <c r="N353" s="3">
        <f>M353*'NOx Info (Obsolete)'!$I$2*($D$13+273)/$F$2/1000</f>
        <v>19393.503453546535</v>
      </c>
      <c r="O353" s="3">
        <f t="shared" si="76"/>
        <v>349.05322409370689</v>
      </c>
      <c r="P353" s="3">
        <f t="shared" si="84"/>
        <v>10.541376058531478</v>
      </c>
      <c r="Q353" s="3">
        <f t="shared" si="85"/>
        <v>1.9229057177928284E-3</v>
      </c>
      <c r="R353" s="3">
        <f t="shared" si="86"/>
        <v>0.60944636790481987</v>
      </c>
    </row>
    <row r="354" spans="1:18" x14ac:dyDescent="0.25">
      <c r="A354" s="3">
        <f t="shared" si="88"/>
        <v>3.2499999999999747</v>
      </c>
      <c r="B354" s="3">
        <f t="shared" si="77"/>
        <v>6.9222520495427462</v>
      </c>
      <c r="C354" s="3">
        <f t="shared" si="78"/>
        <v>0.15727762892429376</v>
      </c>
      <c r="D354" s="3">
        <f t="shared" si="79"/>
        <v>2807.3408667574117</v>
      </c>
      <c r="E354" s="3">
        <f t="shared" si="80"/>
        <v>21.748467462335046</v>
      </c>
      <c r="F354" s="3">
        <f t="shared" si="81"/>
        <v>34.575713471983242</v>
      </c>
      <c r="G354" s="3">
        <f t="shared" si="82"/>
        <v>6.7905492518135935E-2</v>
      </c>
      <c r="H354" s="3">
        <f t="shared" si="83"/>
        <v>1.3409948029201433</v>
      </c>
      <c r="I354" s="3">
        <f t="shared" si="87"/>
        <v>1218.2315796972885</v>
      </c>
      <c r="K354" s="3">
        <f t="shared" si="89"/>
        <v>3.2499999999999747</v>
      </c>
      <c r="L354" s="3">
        <f t="shared" ref="L354:L417" si="90">L353-R353*$J$1</f>
        <v>3.1398844469989147</v>
      </c>
      <c r="M354" s="3">
        <f>L354/'NOx Info (Obsolete)'!$B$1*1000</f>
        <v>71.339932451750954</v>
      </c>
      <c r="N354" s="3">
        <f>M354*'NOx Info (Obsolete)'!$I$2*($D$13+273)/$F$2/1000</f>
        <v>19355.933906590584</v>
      </c>
      <c r="O354" s="3">
        <f t="shared" ref="O354:O417" si="91">L354/$F$2</f>
        <v>348.37703005150485</v>
      </c>
      <c r="P354" s="3">
        <f t="shared" si="84"/>
        <v>10.541376058531478</v>
      </c>
      <c r="Q354" s="3">
        <f t="shared" si="85"/>
        <v>1.9229057177928284E-3</v>
      </c>
      <c r="R354" s="3">
        <f t="shared" si="86"/>
        <v>0.60826573419462016</v>
      </c>
    </row>
    <row r="355" spans="1:18" x14ac:dyDescent="0.25">
      <c r="A355" s="3">
        <f t="shared" si="88"/>
        <v>3.2599999999999745</v>
      </c>
      <c r="B355" s="3">
        <f t="shared" si="77"/>
        <v>6.9088421015135451</v>
      </c>
      <c r="C355" s="3">
        <f t="shared" si="78"/>
        <v>0.15697294703537437</v>
      </c>
      <c r="D355" s="3">
        <f t="shared" si="79"/>
        <v>2801.9024205907549</v>
      </c>
      <c r="E355" s="3">
        <f t="shared" si="80"/>
        <v>21.706335824206679</v>
      </c>
      <c r="F355" s="3">
        <f t="shared" si="81"/>
        <v>34.575713471983242</v>
      </c>
      <c r="G355" s="3">
        <f t="shared" si="82"/>
        <v>6.7905492518135935E-2</v>
      </c>
      <c r="H355" s="3">
        <f t="shared" si="83"/>
        <v>1.3383969965291185</v>
      </c>
      <c r="I355" s="3">
        <f t="shared" si="87"/>
        <v>1220.9083736903467</v>
      </c>
      <c r="K355" s="3">
        <f t="shared" si="89"/>
        <v>3.2599999999999745</v>
      </c>
      <c r="L355" s="3">
        <f t="shared" si="90"/>
        <v>3.1338017896569683</v>
      </c>
      <c r="M355" s="3">
        <f>L355/'NOx Info (Obsolete)'!$B$1*1000</f>
        <v>71.201731071659935</v>
      </c>
      <c r="N355" s="3">
        <f>M355*'NOx Info (Obsolete)'!$I$2*($D$13+273)/$F$2/1000</f>
        <v>19318.437140236754</v>
      </c>
      <c r="O355" s="3">
        <f t="shared" si="91"/>
        <v>347.70214594816355</v>
      </c>
      <c r="P355" s="3">
        <f t="shared" si="84"/>
        <v>10.541376058531478</v>
      </c>
      <c r="Q355" s="3">
        <f t="shared" si="85"/>
        <v>1.9229057177928284E-3</v>
      </c>
      <c r="R355" s="3">
        <f t="shared" si="86"/>
        <v>0.60708738763556469</v>
      </c>
    </row>
    <row r="356" spans="1:18" x14ac:dyDescent="0.25">
      <c r="A356" s="3">
        <f t="shared" si="88"/>
        <v>3.2699999999999743</v>
      </c>
      <c r="B356" s="3">
        <f t="shared" si="77"/>
        <v>6.8954581315482537</v>
      </c>
      <c r="C356" s="3">
        <f t="shared" si="78"/>
        <v>0.15666885538331238</v>
      </c>
      <c r="D356" s="3">
        <f t="shared" si="79"/>
        <v>2796.4745099087831</v>
      </c>
      <c r="E356" s="3">
        <f t="shared" si="80"/>
        <v>21.664285804469788</v>
      </c>
      <c r="F356" s="3">
        <f t="shared" si="81"/>
        <v>34.575713471983242</v>
      </c>
      <c r="G356" s="3">
        <f t="shared" si="82"/>
        <v>6.7905492518135935E-2</v>
      </c>
      <c r="H356" s="3">
        <f t="shared" si="83"/>
        <v>1.3358042226691895</v>
      </c>
      <c r="I356" s="3">
        <f t="shared" si="87"/>
        <v>1223.579982135685</v>
      </c>
      <c r="K356" s="3">
        <f t="shared" si="89"/>
        <v>3.2699999999999743</v>
      </c>
      <c r="L356" s="3">
        <f t="shared" si="90"/>
        <v>3.1277309157806128</v>
      </c>
      <c r="M356" s="3">
        <f>L356/'NOx Info (Obsolete)'!$B$1*1000</f>
        <v>71.063797418503924</v>
      </c>
      <c r="N356" s="3">
        <f>M356*'NOx Info (Obsolete)'!$I$2*($D$13+273)/$F$2/1000</f>
        <v>19281.01301349276</v>
      </c>
      <c r="O356" s="3">
        <f t="shared" si="91"/>
        <v>347.0285692460389</v>
      </c>
      <c r="P356" s="3">
        <f t="shared" si="84"/>
        <v>10.541376058531478</v>
      </c>
      <c r="Q356" s="3">
        <f t="shared" si="85"/>
        <v>1.9229057177928284E-3</v>
      </c>
      <c r="R356" s="3">
        <f t="shared" si="86"/>
        <v>0.6059113237969308</v>
      </c>
    </row>
    <row r="357" spans="1:18" x14ac:dyDescent="0.25">
      <c r="A357" s="3">
        <f t="shared" si="88"/>
        <v>3.279999999999974</v>
      </c>
      <c r="B357" s="3">
        <f t="shared" si="77"/>
        <v>6.882100089321562</v>
      </c>
      <c r="C357" s="3">
        <f t="shared" si="78"/>
        <v>0.15636535282468716</v>
      </c>
      <c r="D357" s="3">
        <f t="shared" si="79"/>
        <v>2791.0571143019088</v>
      </c>
      <c r="E357" s="3">
        <f t="shared" si="80"/>
        <v>21.622317245011324</v>
      </c>
      <c r="F357" s="3">
        <f t="shared" si="81"/>
        <v>34.575713471983242</v>
      </c>
      <c r="G357" s="3">
        <f t="shared" si="82"/>
        <v>6.7905492518135935E-2</v>
      </c>
      <c r="H357" s="3">
        <f t="shared" si="83"/>
        <v>1.3332164715912196</v>
      </c>
      <c r="I357" s="3">
        <f t="shared" si="87"/>
        <v>1226.2464150788674</v>
      </c>
      <c r="K357" s="3">
        <f t="shared" si="89"/>
        <v>3.279999999999974</v>
      </c>
      <c r="L357" s="3">
        <f t="shared" si="90"/>
        <v>3.1216718025426435</v>
      </c>
      <c r="M357" s="3">
        <f>L357/'NOx Info (Obsolete)'!$B$1*1000</f>
        <v>70.926130973636049</v>
      </c>
      <c r="N357" s="3">
        <f>M357*'NOx Info (Obsolete)'!$I$2*($D$13+273)/$F$2/1000</f>
        <v>19243.661385639451</v>
      </c>
      <c r="O357" s="3">
        <f t="shared" si="91"/>
        <v>346.35629741240274</v>
      </c>
      <c r="P357" s="3">
        <f t="shared" si="84"/>
        <v>10.541376058531478</v>
      </c>
      <c r="Q357" s="3">
        <f t="shared" si="85"/>
        <v>1.9229057177928284E-3</v>
      </c>
      <c r="R357" s="3">
        <f t="shared" si="86"/>
        <v>0.60473753825657928</v>
      </c>
    </row>
    <row r="358" spans="1:18" x14ac:dyDescent="0.25">
      <c r="A358" s="3">
        <f t="shared" si="88"/>
        <v>3.2899999999999738</v>
      </c>
      <c r="B358" s="3">
        <f t="shared" si="77"/>
        <v>6.8687679246056508</v>
      </c>
      <c r="C358" s="3">
        <f t="shared" si="78"/>
        <v>0.15606243821829324</v>
      </c>
      <c r="D358" s="3">
        <f t="shared" si="79"/>
        <v>2785.6502134000866</v>
      </c>
      <c r="E358" s="3">
        <f t="shared" si="80"/>
        <v>21.580429988024541</v>
      </c>
      <c r="F358" s="3">
        <f t="shared" si="81"/>
        <v>34.575713471983242</v>
      </c>
      <c r="G358" s="3">
        <f t="shared" si="82"/>
        <v>6.7905492518135935E-2</v>
      </c>
      <c r="H358" s="3">
        <f t="shared" si="83"/>
        <v>1.3306337335649596</v>
      </c>
      <c r="I358" s="3">
        <f t="shared" si="87"/>
        <v>1228.9076825459972</v>
      </c>
      <c r="K358" s="3">
        <f t="shared" si="89"/>
        <v>3.2899999999999738</v>
      </c>
      <c r="L358" s="3">
        <f t="shared" si="90"/>
        <v>3.1156244271600779</v>
      </c>
      <c r="M358" s="3">
        <f>L358/'NOx Info (Obsolete)'!$B$1*1000</f>
        <v>70.788731219414217</v>
      </c>
      <c r="N358" s="3">
        <f>M358*'NOx Info (Obsolete)'!$I$2*($D$13+273)/$F$2/1000</f>
        <v>19206.382116230303</v>
      </c>
      <c r="O358" s="3">
        <f t="shared" si="91"/>
        <v>345.68532791943358</v>
      </c>
      <c r="P358" s="3">
        <f t="shared" si="84"/>
        <v>10.541376058531478</v>
      </c>
      <c r="Q358" s="3">
        <f t="shared" si="85"/>
        <v>1.9229057177928284E-3</v>
      </c>
      <c r="R358" s="3">
        <f t="shared" si="86"/>
        <v>0.60356602660093794</v>
      </c>
    </row>
    <row r="359" spans="1:18" x14ac:dyDescent="0.25">
      <c r="A359" s="3">
        <f t="shared" si="88"/>
        <v>3.2999999999999736</v>
      </c>
      <c r="B359" s="3">
        <f t="shared" si="77"/>
        <v>6.8554615872700015</v>
      </c>
      <c r="C359" s="3">
        <f t="shared" si="78"/>
        <v>0.15576011042513585</v>
      </c>
      <c r="D359" s="3">
        <f t="shared" si="79"/>
        <v>2780.2537868727263</v>
      </c>
      <c r="E359" s="3">
        <f t="shared" si="80"/>
        <v>21.538623876008387</v>
      </c>
      <c r="F359" s="3">
        <f t="shared" si="81"/>
        <v>34.575713471983242</v>
      </c>
      <c r="G359" s="3">
        <f t="shared" si="82"/>
        <v>6.7905492518135935E-2</v>
      </c>
      <c r="H359" s="3">
        <f t="shared" si="83"/>
        <v>1.3280559988790077</v>
      </c>
      <c r="I359" s="3">
        <f t="shared" si="87"/>
        <v>1231.5637945437552</v>
      </c>
      <c r="K359" s="3">
        <f t="shared" si="89"/>
        <v>3.2999999999999736</v>
      </c>
      <c r="L359" s="3">
        <f t="shared" si="90"/>
        <v>3.1095887668940687</v>
      </c>
      <c r="M359" s="3">
        <f>L359/'NOx Info (Obsolete)'!$B$1*1000</f>
        <v>70.651597639199082</v>
      </c>
      <c r="N359" s="3">
        <f>M359*'NOx Info (Obsolete)'!$I$2*($D$13+273)/$F$2/1000</f>
        <v>19169.175065090836</v>
      </c>
      <c r="O359" s="3">
        <f t="shared" si="91"/>
        <v>345.01565824420652</v>
      </c>
      <c r="P359" s="3">
        <f t="shared" si="84"/>
        <v>10.541376058531478</v>
      </c>
      <c r="Q359" s="3">
        <f t="shared" si="85"/>
        <v>1.9229057177928284E-3</v>
      </c>
      <c r="R359" s="3">
        <f t="shared" si="86"/>
        <v>0.60239678442498379</v>
      </c>
    </row>
    <row r="360" spans="1:18" x14ac:dyDescent="0.25">
      <c r="A360" s="3">
        <f t="shared" si="88"/>
        <v>3.3099999999999734</v>
      </c>
      <c r="B360" s="3">
        <f t="shared" si="77"/>
        <v>6.8421810272812111</v>
      </c>
      <c r="C360" s="3">
        <f t="shared" si="78"/>
        <v>0.15545836830842663</v>
      </c>
      <c r="D360" s="3">
        <f t="shared" si="79"/>
        <v>2774.8678144286259</v>
      </c>
      <c r="E360" s="3">
        <f t="shared" si="80"/>
        <v>21.496898751766938</v>
      </c>
      <c r="F360" s="3">
        <f t="shared" si="81"/>
        <v>34.575713471983242</v>
      </c>
      <c r="G360" s="3">
        <f t="shared" si="82"/>
        <v>6.7905492518135935E-2</v>
      </c>
      <c r="H360" s="3">
        <f t="shared" si="83"/>
        <v>1.3254832578407765</v>
      </c>
      <c r="I360" s="3">
        <f t="shared" si="87"/>
        <v>1234.2147610594368</v>
      </c>
      <c r="K360" s="3">
        <f t="shared" si="89"/>
        <v>3.3099999999999734</v>
      </c>
      <c r="L360" s="3">
        <f t="shared" si="90"/>
        <v>3.1035647990498187</v>
      </c>
      <c r="M360" s="3">
        <f>L360/'NOx Info (Obsolete)'!$B$1*1000</f>
        <v>70.514729717352125</v>
      </c>
      <c r="N360" s="3">
        <f>M360*'NOx Info (Obsolete)'!$I$2*($D$13+273)/$F$2/1000</f>
        <v>19132.040092318137</v>
      </c>
      <c r="O360" s="3">
        <f t="shared" si="91"/>
        <v>344.34728586868442</v>
      </c>
      <c r="P360" s="3">
        <f t="shared" si="84"/>
        <v>10.541376058531478</v>
      </c>
      <c r="Q360" s="3">
        <f t="shared" si="85"/>
        <v>1.9229057177928284E-3</v>
      </c>
      <c r="R360" s="3">
        <f t="shared" si="86"/>
        <v>0.60122980733222808</v>
      </c>
    </row>
    <row r="361" spans="1:18" x14ac:dyDescent="0.25">
      <c r="A361" s="3">
        <f t="shared" si="88"/>
        <v>3.3199999999999732</v>
      </c>
      <c r="B361" s="3">
        <f t="shared" si="77"/>
        <v>6.8289261947028033</v>
      </c>
      <c r="C361" s="3">
        <f t="shared" si="78"/>
        <v>0.15515721073357952</v>
      </c>
      <c r="D361" s="3">
        <f t="shared" si="79"/>
        <v>2769.4922758158918</v>
      </c>
      <c r="E361" s="3">
        <f t="shared" si="80"/>
        <v>21.455254458408792</v>
      </c>
      <c r="F361" s="3">
        <f t="shared" si="81"/>
        <v>34.575713471983242</v>
      </c>
      <c r="G361" s="3">
        <f t="shared" si="82"/>
        <v>6.7905492518135935E-2</v>
      </c>
      <c r="H361" s="3">
        <f t="shared" si="83"/>
        <v>1.3229155007764561</v>
      </c>
      <c r="I361" s="3">
        <f t="shared" si="87"/>
        <v>1236.8605920609898</v>
      </c>
      <c r="K361" s="3">
        <f t="shared" si="89"/>
        <v>3.3199999999999732</v>
      </c>
      <c r="L361" s="3">
        <f t="shared" si="90"/>
        <v>3.0975525009764966</v>
      </c>
      <c r="M361" s="3">
        <f>L361/'NOx Info (Obsolete)'!$B$1*1000</f>
        <v>70.37812693923378</v>
      </c>
      <c r="N361" s="3">
        <f>M361*'NOx Info (Obsolete)'!$I$2*($D$13+273)/$F$2/1000</f>
        <v>19094.97705828031</v>
      </c>
      <c r="O361" s="3">
        <f t="shared" si="91"/>
        <v>343.6802082797081</v>
      </c>
      <c r="P361" s="3">
        <f t="shared" si="84"/>
        <v>10.541376058531478</v>
      </c>
      <c r="Q361" s="3">
        <f t="shared" si="85"/>
        <v>1.9229057177928284E-3</v>
      </c>
      <c r="R361" s="3">
        <f t="shared" si="86"/>
        <v>0.60006509093469906</v>
      </c>
    </row>
    <row r="362" spans="1:18" x14ac:dyDescent="0.25">
      <c r="A362" s="3">
        <f t="shared" si="88"/>
        <v>3.329999999999973</v>
      </c>
      <c r="B362" s="3">
        <f t="shared" si="77"/>
        <v>6.8156970396950385</v>
      </c>
      <c r="C362" s="3">
        <f t="shared" si="78"/>
        <v>0.1548566365682065</v>
      </c>
      <c r="D362" s="3">
        <f t="shared" si="79"/>
        <v>2764.1271508218629</v>
      </c>
      <c r="E362" s="3">
        <f t="shared" si="80"/>
        <v>21.413690839346472</v>
      </c>
      <c r="F362" s="3">
        <f t="shared" si="81"/>
        <v>34.575713471983242</v>
      </c>
      <c r="G362" s="3">
        <f t="shared" si="82"/>
        <v>6.7905492518135935E-2</v>
      </c>
      <c r="H362" s="3">
        <f t="shared" si="83"/>
        <v>1.3203527180309753</v>
      </c>
      <c r="I362" s="3">
        <f t="shared" si="87"/>
        <v>1239.5012974970518</v>
      </c>
      <c r="K362" s="3">
        <f t="shared" si="89"/>
        <v>3.329999999999973</v>
      </c>
      <c r="L362" s="3">
        <f t="shared" si="90"/>
        <v>3.0915518500671495</v>
      </c>
      <c r="M362" s="3">
        <f>L362/'NOx Info (Obsolete)'!$B$1*1000</f>
        <v>70.241788791201458</v>
      </c>
      <c r="N362" s="3">
        <f>M362*'NOx Info (Obsolete)'!$I$2*($D$13+273)/$F$2/1000</f>
        <v>19057.985823615971</v>
      </c>
      <c r="O362" s="3">
        <f t="shared" si="91"/>
        <v>343.01442296898676</v>
      </c>
      <c r="P362" s="3">
        <f t="shared" si="84"/>
        <v>10.541376058531478</v>
      </c>
      <c r="Q362" s="3">
        <f t="shared" si="85"/>
        <v>1.9229057177928284E-3</v>
      </c>
      <c r="R362" s="3">
        <f t="shared" si="86"/>
        <v>0.59890263085292494</v>
      </c>
    </row>
    <row r="363" spans="1:18" x14ac:dyDescent="0.25">
      <c r="A363" s="3">
        <f t="shared" si="88"/>
        <v>3.3399999999999728</v>
      </c>
      <c r="B363" s="3">
        <f t="shared" si="77"/>
        <v>6.8024935125147286</v>
      </c>
      <c r="C363" s="3">
        <f t="shared" si="78"/>
        <v>0.15455664468211308</v>
      </c>
      <c r="D363" s="3">
        <f t="shared" si="79"/>
        <v>2758.7724192730357</v>
      </c>
      <c r="E363" s="3">
        <f t="shared" si="80"/>
        <v>21.372207738295856</v>
      </c>
      <c r="F363" s="3">
        <f t="shared" si="81"/>
        <v>34.575713471983242</v>
      </c>
      <c r="G363" s="3">
        <f t="shared" si="82"/>
        <v>6.7905492518135935E-2</v>
      </c>
      <c r="H363" s="3">
        <f t="shared" si="83"/>
        <v>1.3177948999679678</v>
      </c>
      <c r="I363" s="3">
        <f t="shared" si="87"/>
        <v>1242.1368872969879</v>
      </c>
      <c r="K363" s="3">
        <f t="shared" si="89"/>
        <v>3.3399999999999728</v>
      </c>
      <c r="L363" s="3">
        <f t="shared" si="90"/>
        <v>3.0855628237586203</v>
      </c>
      <c r="M363" s="3">
        <f>L363/'NOx Info (Obsolete)'!$B$1*1000</f>
        <v>70.105714760607569</v>
      </c>
      <c r="N363" s="3">
        <f>M363*'NOx Info (Obsolete)'!$I$2*($D$13+273)/$F$2/1000</f>
        <v>19021.0662492337</v>
      </c>
      <c r="O363" s="3">
        <f t="shared" si="91"/>
        <v>342.34992743308896</v>
      </c>
      <c r="P363" s="3">
        <f t="shared" si="84"/>
        <v>10.541376058531478</v>
      </c>
      <c r="Q363" s="3">
        <f t="shared" si="85"/>
        <v>1.9229057177928284E-3</v>
      </c>
      <c r="R363" s="3">
        <f t="shared" si="86"/>
        <v>0.59774242271591838</v>
      </c>
    </row>
    <row r="364" spans="1:18" x14ac:dyDescent="0.25">
      <c r="A364" s="3">
        <f t="shared" si="88"/>
        <v>3.3499999999999726</v>
      </c>
      <c r="B364" s="3">
        <f t="shared" si="77"/>
        <v>6.7893155635150491</v>
      </c>
      <c r="C364" s="3">
        <f t="shared" si="78"/>
        <v>0.15425723394729418</v>
      </c>
      <c r="D364" s="3">
        <f t="shared" si="79"/>
        <v>2753.4280610349833</v>
      </c>
      <c r="E364" s="3">
        <f t="shared" si="80"/>
        <v>21.330804999275571</v>
      </c>
      <c r="F364" s="3">
        <f t="shared" si="81"/>
        <v>34.575713471983242</v>
      </c>
      <c r="G364" s="3">
        <f t="shared" si="82"/>
        <v>6.7905492518135935E-2</v>
      </c>
      <c r="H364" s="3">
        <f t="shared" si="83"/>
        <v>1.3152420369697353</v>
      </c>
      <c r="I364" s="3">
        <f t="shared" si="87"/>
        <v>1244.7673713709273</v>
      </c>
      <c r="K364" s="3">
        <f t="shared" si="89"/>
        <v>3.3499999999999726</v>
      </c>
      <c r="L364" s="3">
        <f t="shared" si="90"/>
        <v>3.079585399531461</v>
      </c>
      <c r="M364" s="3">
        <f>L364/'NOx Info (Obsolete)'!$B$1*1000</f>
        <v>69.969904335797622</v>
      </c>
      <c r="N364" s="3">
        <f>M364*'NOx Info (Obsolete)'!$I$2*($D$13+273)/$F$2/1000</f>
        <v>18984.218196311518</v>
      </c>
      <c r="O364" s="3">
        <f t="shared" si="91"/>
        <v>341.68671917343278</v>
      </c>
      <c r="P364" s="3">
        <f t="shared" si="84"/>
        <v>10.541376058531478</v>
      </c>
      <c r="Q364" s="3">
        <f t="shared" si="85"/>
        <v>1.9229057177928284E-3</v>
      </c>
      <c r="R364" s="3">
        <f t="shared" si="86"/>
        <v>0.59658446216115946</v>
      </c>
    </row>
    <row r="365" spans="1:18" x14ac:dyDescent="0.25">
      <c r="A365" s="3">
        <f t="shared" si="88"/>
        <v>3.3599999999999723</v>
      </c>
      <c r="B365" s="3">
        <f t="shared" si="77"/>
        <v>6.776163143145352</v>
      </c>
      <c r="C365" s="3">
        <f t="shared" si="78"/>
        <v>0.15395840323793017</v>
      </c>
      <c r="D365" s="3">
        <f t="shared" si="79"/>
        <v>2748.0940560122885</v>
      </c>
      <c r="E365" s="3">
        <f t="shared" si="80"/>
        <v>21.289482466606422</v>
      </c>
      <c r="F365" s="3">
        <f t="shared" si="81"/>
        <v>34.575713471983242</v>
      </c>
      <c r="G365" s="3">
        <f t="shared" si="82"/>
        <v>6.7905492518135935E-2</v>
      </c>
      <c r="H365" s="3">
        <f t="shared" si="83"/>
        <v>1.3126941194372106</v>
      </c>
      <c r="I365" s="3">
        <f t="shared" si="87"/>
        <v>1247.3927596098017</v>
      </c>
      <c r="K365" s="3">
        <f t="shared" si="89"/>
        <v>3.3599999999999723</v>
      </c>
      <c r="L365" s="3">
        <f t="shared" si="90"/>
        <v>3.0736195549098495</v>
      </c>
      <c r="M365" s="3">
        <f>L365/'NOx Info (Obsolete)'!$B$1*1000</f>
        <v>69.834357006108419</v>
      </c>
      <c r="N365" s="3">
        <f>M365*'NOx Info (Obsolete)'!$I$2*($D$13+273)/$F$2/1000</f>
        <v>18947.441526296396</v>
      </c>
      <c r="O365" s="3">
        <f t="shared" si="91"/>
        <v>341.02479569627673</v>
      </c>
      <c r="P365" s="3">
        <f t="shared" si="84"/>
        <v>10.541376058531478</v>
      </c>
      <c r="Q365" s="3">
        <f t="shared" si="85"/>
        <v>1.9229057177928284E-3</v>
      </c>
      <c r="R365" s="3">
        <f t="shared" si="86"/>
        <v>0.59542874483457953</v>
      </c>
    </row>
    <row r="366" spans="1:18" x14ac:dyDescent="0.25">
      <c r="A366" s="3">
        <f t="shared" si="88"/>
        <v>3.3699999999999721</v>
      </c>
      <c r="B366" s="3">
        <f t="shared" si="77"/>
        <v>6.76303620195098</v>
      </c>
      <c r="C366" s="3">
        <f t="shared" si="78"/>
        <v>0.15366015143038209</v>
      </c>
      <c r="D366" s="3">
        <f t="shared" si="79"/>
        <v>2742.7703841484599</v>
      </c>
      <c r="E366" s="3">
        <f t="shared" si="80"/>
        <v>21.248239984910796</v>
      </c>
      <c r="F366" s="3">
        <f t="shared" si="81"/>
        <v>34.575713471983242</v>
      </c>
      <c r="G366" s="3">
        <f t="shared" si="82"/>
        <v>6.7905492518135935E-2</v>
      </c>
      <c r="H366" s="3">
        <f t="shared" si="83"/>
        <v>1.3101511377899224</v>
      </c>
      <c r="I366" s="3">
        <f t="shared" si="87"/>
        <v>1250.0130618853816</v>
      </c>
      <c r="K366" s="3">
        <f t="shared" si="89"/>
        <v>3.3699999999999721</v>
      </c>
      <c r="L366" s="3">
        <f t="shared" si="90"/>
        <v>3.0676652674615039</v>
      </c>
      <c r="M366" s="3">
        <f>L366/'NOx Info (Obsolete)'!$B$1*1000</f>
        <v>69.699072261865908</v>
      </c>
      <c r="N366" s="3">
        <f>M366*'NOx Info (Obsolete)'!$I$2*($D$13+273)/$F$2/1000</f>
        <v>18910.736100903694</v>
      </c>
      <c r="O366" s="3">
        <f t="shared" si="91"/>
        <v>340.36415451271017</v>
      </c>
      <c r="P366" s="3">
        <f t="shared" si="84"/>
        <v>10.541376058531478</v>
      </c>
      <c r="Q366" s="3">
        <f t="shared" si="85"/>
        <v>1.9229057177928284E-3</v>
      </c>
      <c r="R366" s="3">
        <f t="shared" si="86"/>
        <v>0.59427526639054462</v>
      </c>
    </row>
    <row r="367" spans="1:18" x14ac:dyDescent="0.25">
      <c r="A367" s="3">
        <f t="shared" si="88"/>
        <v>3.3799999999999719</v>
      </c>
      <c r="B367" s="3">
        <f t="shared" si="77"/>
        <v>6.749934690573081</v>
      </c>
      <c r="C367" s="3">
        <f t="shared" si="78"/>
        <v>0.1533624774031879</v>
      </c>
      <c r="D367" s="3">
        <f t="shared" si="79"/>
        <v>2737.4570254258615</v>
      </c>
      <c r="E367" s="3">
        <f t="shared" si="80"/>
        <v>21.207077399112073</v>
      </c>
      <c r="F367" s="3">
        <f t="shared" si="81"/>
        <v>34.575713471983249</v>
      </c>
      <c r="G367" s="3">
        <f t="shared" si="82"/>
        <v>6.7905492518135963E-2</v>
      </c>
      <c r="H367" s="3">
        <f t="shared" si="83"/>
        <v>1.3076130824659584</v>
      </c>
      <c r="I367" s="3">
        <f t="shared" si="87"/>
        <v>1252.6282880503136</v>
      </c>
      <c r="K367" s="3">
        <f t="shared" si="89"/>
        <v>3.3799999999999719</v>
      </c>
      <c r="L367" s="3">
        <f t="shared" si="90"/>
        <v>3.0617225147975984</v>
      </c>
      <c r="M367" s="3">
        <f>L367/'NOx Info (Obsolete)'!$B$1*1000</f>
        <v>69.564049594383448</v>
      </c>
      <c r="N367" s="3">
        <f>M367*'NOx Info (Obsolete)'!$I$2*($D$13+273)/$F$2/1000</f>
        <v>18874.101782116675</v>
      </c>
      <c r="O367" s="3">
        <f t="shared" si="91"/>
        <v>339.70479313864399</v>
      </c>
      <c r="P367" s="3">
        <f t="shared" si="84"/>
        <v>10.54137605853148</v>
      </c>
      <c r="Q367" s="3">
        <f t="shared" si="85"/>
        <v>1.9229057177928288E-3</v>
      </c>
      <c r="R367" s="3">
        <f t="shared" si="86"/>
        <v>0.59312402249183915</v>
      </c>
    </row>
    <row r="368" spans="1:18" x14ac:dyDescent="0.25">
      <c r="A368" s="3">
        <f t="shared" si="88"/>
        <v>3.3899999999999717</v>
      </c>
      <c r="B368" s="3">
        <f t="shared" si="77"/>
        <v>6.7368585597484207</v>
      </c>
      <c r="C368" s="3">
        <f t="shared" si="78"/>
        <v>0.15306538003705802</v>
      </c>
      <c r="D368" s="3">
        <f t="shared" si="79"/>
        <v>2732.153959865635</v>
      </c>
      <c r="E368" s="3">
        <f t="shared" si="80"/>
        <v>21.165994554434072</v>
      </c>
      <c r="F368" s="3">
        <f t="shared" si="81"/>
        <v>34.575713471983242</v>
      </c>
      <c r="G368" s="3">
        <f t="shared" si="82"/>
        <v>6.7905492518135935E-2</v>
      </c>
      <c r="H368" s="3">
        <f t="shared" si="83"/>
        <v>1.3050799439219305</v>
      </c>
      <c r="I368" s="3">
        <f t="shared" si="87"/>
        <v>1255.2384479381574</v>
      </c>
      <c r="K368" s="3">
        <f t="shared" si="89"/>
        <v>3.3899999999999717</v>
      </c>
      <c r="L368" s="3">
        <f t="shared" si="90"/>
        <v>3.0557912745726798</v>
      </c>
      <c r="M368" s="3">
        <f>L368/'NOx Info (Obsolete)'!$B$1*1000</f>
        <v>69.429288495959838</v>
      </c>
      <c r="N368" s="3">
        <f>M368*'NOx Info (Obsolete)'!$I$2*($D$13+273)/$F$2/1000</f>
        <v>18837.538432185956</v>
      </c>
      <c r="O368" s="3">
        <f t="shared" si="91"/>
        <v>339.04670909480154</v>
      </c>
      <c r="P368" s="3">
        <f t="shared" si="84"/>
        <v>10.541376058531478</v>
      </c>
      <c r="Q368" s="3">
        <f t="shared" si="85"/>
        <v>1.9229057177928284E-3</v>
      </c>
      <c r="R368" s="3">
        <f t="shared" si="86"/>
        <v>0.59197500880965004</v>
      </c>
    </row>
    <row r="369" spans="1:18" x14ac:dyDescent="0.25">
      <c r="A369" s="3">
        <f t="shared" si="88"/>
        <v>3.3999999999999715</v>
      </c>
      <c r="B369" s="3">
        <f t="shared" si="77"/>
        <v>6.7238077603092012</v>
      </c>
      <c r="C369" s="3">
        <f t="shared" si="78"/>
        <v>0.15276885821487116</v>
      </c>
      <c r="D369" s="3">
        <f t="shared" si="79"/>
        <v>2726.8611675276275</v>
      </c>
      <c r="E369" s="3">
        <f t="shared" si="80"/>
        <v>21.124991296400431</v>
      </c>
      <c r="F369" s="3">
        <f t="shared" si="81"/>
        <v>34.575713471983242</v>
      </c>
      <c r="G369" s="3">
        <f t="shared" si="82"/>
        <v>6.7905492518135935E-2</v>
      </c>
      <c r="H369" s="3">
        <f t="shared" si="83"/>
        <v>1.302551712632938</v>
      </c>
      <c r="I369" s="3">
        <f t="shared" si="87"/>
        <v>1257.8435513634233</v>
      </c>
      <c r="K369" s="3">
        <f t="shared" si="89"/>
        <v>3.3999999999999715</v>
      </c>
      <c r="L369" s="3">
        <f t="shared" si="90"/>
        <v>3.0498715244845833</v>
      </c>
      <c r="M369" s="3">
        <f>L369/'NOx Info (Obsolete)'!$B$1*1000</f>
        <v>69.294788459877381</v>
      </c>
      <c r="N369" s="3">
        <f>M369*'NOx Info (Obsolete)'!$I$2*($D$13+273)/$F$2/1000</f>
        <v>18801.045913629023</v>
      </c>
      <c r="O369" s="3">
        <f t="shared" si="91"/>
        <v>338.38989990670888</v>
      </c>
      <c r="P369" s="3">
        <f t="shared" si="84"/>
        <v>10.541376058531478</v>
      </c>
      <c r="Q369" s="3">
        <f t="shared" si="85"/>
        <v>1.9229057177928284E-3</v>
      </c>
      <c r="R369" s="3">
        <f t="shared" si="86"/>
        <v>0.5908282210235497</v>
      </c>
    </row>
    <row r="370" spans="1:18" x14ac:dyDescent="0.25">
      <c r="A370" s="3">
        <f t="shared" si="88"/>
        <v>3.4099999999999713</v>
      </c>
      <c r="B370" s="3">
        <f t="shared" si="77"/>
        <v>6.7107822431828721</v>
      </c>
      <c r="C370" s="3">
        <f t="shared" si="78"/>
        <v>0.15247291082167028</v>
      </c>
      <c r="D370" s="3">
        <f t="shared" si="79"/>
        <v>2721.5786285103136</v>
      </c>
      <c r="E370" s="3">
        <f t="shared" si="80"/>
        <v>21.084067470834043</v>
      </c>
      <c r="F370" s="3">
        <f t="shared" si="81"/>
        <v>34.575713471983242</v>
      </c>
      <c r="G370" s="3">
        <f t="shared" si="82"/>
        <v>6.7905492518135935E-2</v>
      </c>
      <c r="H370" s="3">
        <f t="shared" si="83"/>
        <v>1.300028379092532</v>
      </c>
      <c r="I370" s="3">
        <f t="shared" si="87"/>
        <v>1260.4436081216083</v>
      </c>
      <c r="K370" s="3">
        <f t="shared" si="89"/>
        <v>3.4099999999999713</v>
      </c>
      <c r="L370" s="3">
        <f t="shared" si="90"/>
        <v>3.0439632422743479</v>
      </c>
      <c r="M370" s="3">
        <f>L370/'NOx Info (Obsolete)'!$B$1*1000</f>
        <v>69.160548980400065</v>
      </c>
      <c r="N370" s="3">
        <f>M370*'NOx Info (Obsolete)'!$I$2*($D$13+273)/$F$2/1000</f>
        <v>18764.624089229688</v>
      </c>
      <c r="O370" s="3">
        <f t="shared" si="91"/>
        <v>337.73436310468571</v>
      </c>
      <c r="P370" s="3">
        <f t="shared" si="84"/>
        <v>10.541376058531478</v>
      </c>
      <c r="Q370" s="3">
        <f t="shared" si="85"/>
        <v>1.9229057177928284E-3</v>
      </c>
      <c r="R370" s="3">
        <f t="shared" si="86"/>
        <v>0.58968365482148044</v>
      </c>
    </row>
    <row r="371" spans="1:18" x14ac:dyDescent="0.25">
      <c r="A371" s="3">
        <f t="shared" si="88"/>
        <v>3.4199999999999711</v>
      </c>
      <c r="B371" s="3">
        <f t="shared" si="77"/>
        <v>6.6977819593919472</v>
      </c>
      <c r="C371" s="3">
        <f t="shared" si="78"/>
        <v>0.15217753674465806</v>
      </c>
      <c r="D371" s="3">
        <f t="shared" si="79"/>
        <v>2716.3063229507211</v>
      </c>
      <c r="E371" s="3">
        <f t="shared" si="80"/>
        <v>21.043222923856479</v>
      </c>
      <c r="F371" s="3">
        <f t="shared" si="81"/>
        <v>34.575713471983249</v>
      </c>
      <c r="G371" s="3">
        <f t="shared" si="82"/>
        <v>6.7905492518135963E-2</v>
      </c>
      <c r="H371" s="3">
        <f t="shared" si="83"/>
        <v>1.2975099338126801</v>
      </c>
      <c r="I371" s="3">
        <f t="shared" si="87"/>
        <v>1263.0386279892336</v>
      </c>
      <c r="K371" s="3">
        <f t="shared" si="89"/>
        <v>3.4199999999999711</v>
      </c>
      <c r="L371" s="3">
        <f t="shared" si="90"/>
        <v>3.0380664057261333</v>
      </c>
      <c r="M371" s="3">
        <f>L371/'NOx Info (Obsolete)'!$B$1*1000</f>
        <v>69.026569552771534</v>
      </c>
      <c r="N371" s="3">
        <f>M371*'NOx Info (Obsolete)'!$I$2*($D$13+273)/$F$2/1000</f>
        <v>18728.272822037579</v>
      </c>
      <c r="O371" s="3">
        <f t="shared" si="91"/>
        <v>337.08009622383605</v>
      </c>
      <c r="P371" s="3">
        <f t="shared" si="84"/>
        <v>10.54137605853148</v>
      </c>
      <c r="Q371" s="3">
        <f t="shared" si="85"/>
        <v>1.9229057177928288E-3</v>
      </c>
      <c r="R371" s="3">
        <f t="shared" si="86"/>
        <v>0.58854130589973797</v>
      </c>
    </row>
    <row r="372" spans="1:18" x14ac:dyDescent="0.25">
      <c r="A372" s="3">
        <f t="shared" si="88"/>
        <v>3.4299999999999708</v>
      </c>
      <c r="B372" s="3">
        <f t="shared" si="77"/>
        <v>6.6848068600538202</v>
      </c>
      <c r="C372" s="3">
        <f t="shared" si="78"/>
        <v>0.15188273487319304</v>
      </c>
      <c r="D372" s="3">
        <f t="shared" si="79"/>
        <v>2711.0442310243566</v>
      </c>
      <c r="E372" s="3">
        <f t="shared" si="80"/>
        <v>21.00245750188742</v>
      </c>
      <c r="F372" s="3">
        <f t="shared" si="81"/>
        <v>34.575713471983249</v>
      </c>
      <c r="G372" s="3">
        <f t="shared" si="82"/>
        <v>6.7905492518135963E-2</v>
      </c>
      <c r="H372" s="3">
        <f t="shared" si="83"/>
        <v>1.2949963673237295</v>
      </c>
      <c r="I372" s="3">
        <f t="shared" si="87"/>
        <v>1265.6286207238811</v>
      </c>
      <c r="K372" s="3">
        <f t="shared" si="89"/>
        <v>3.4299999999999708</v>
      </c>
      <c r="L372" s="3">
        <f t="shared" si="90"/>
        <v>3.0321809926671359</v>
      </c>
      <c r="M372" s="3">
        <f>L372/'NOx Info (Obsolete)'!$B$1*1000</f>
        <v>68.892849673213277</v>
      </c>
      <c r="N372" s="3">
        <f>M372*'NOx Info (Obsolete)'!$I$2*($D$13+273)/$F$2/1000</f>
        <v>18691.991975367626</v>
      </c>
      <c r="O372" s="3">
        <f t="shared" si="91"/>
        <v>336.42709680403908</v>
      </c>
      <c r="P372" s="3">
        <f t="shared" si="84"/>
        <v>10.54137605853148</v>
      </c>
      <c r="Q372" s="3">
        <f t="shared" si="85"/>
        <v>1.9229057177928288E-3</v>
      </c>
      <c r="R372" s="3">
        <f t="shared" si="86"/>
        <v>0.58740116996295488</v>
      </c>
    </row>
    <row r="373" spans="1:18" x14ac:dyDescent="0.25">
      <c r="A373" s="3">
        <f t="shared" si="88"/>
        <v>3.4399999999999706</v>
      </c>
      <c r="B373" s="3">
        <f t="shared" si="77"/>
        <v>6.6718568963805831</v>
      </c>
      <c r="C373" s="3">
        <f t="shared" si="78"/>
        <v>0.1515885040987853</v>
      </c>
      <c r="D373" s="3">
        <f t="shared" si="79"/>
        <v>2705.7923329451319</v>
      </c>
      <c r="E373" s="3">
        <f t="shared" si="80"/>
        <v>20.961771051644046</v>
      </c>
      <c r="F373" s="3">
        <f t="shared" si="81"/>
        <v>34.575713471983249</v>
      </c>
      <c r="G373" s="3">
        <f t="shared" si="82"/>
        <v>6.7905492518135963E-2</v>
      </c>
      <c r="H373" s="3">
        <f t="shared" si="83"/>
        <v>1.292487670174373</v>
      </c>
      <c r="I373" s="3">
        <f t="shared" si="87"/>
        <v>1268.2135960642299</v>
      </c>
      <c r="K373" s="3">
        <f t="shared" si="89"/>
        <v>3.4399999999999706</v>
      </c>
      <c r="L373" s="3">
        <f t="shared" si="90"/>
        <v>3.0263069809675063</v>
      </c>
      <c r="M373" s="3">
        <f>L373/'NOx Info (Obsolete)'!$B$1*1000</f>
        <v>68.759388838922746</v>
      </c>
      <c r="N373" s="3">
        <f>M373*'NOx Info (Obsolete)'!$I$2*($D$13+273)/$F$2/1000</f>
        <v>18655.781412799555</v>
      </c>
      <c r="O373" s="3">
        <f t="shared" si="91"/>
        <v>335.77536238993969</v>
      </c>
      <c r="P373" s="3">
        <f t="shared" si="84"/>
        <v>10.54137605853148</v>
      </c>
      <c r="Q373" s="3">
        <f t="shared" si="85"/>
        <v>1.9229057177928288E-3</v>
      </c>
      <c r="R373" s="3">
        <f t="shared" si="86"/>
        <v>0.58626324272408536</v>
      </c>
    </row>
    <row r="374" spans="1:18" x14ac:dyDescent="0.25">
      <c r="A374" s="3">
        <f t="shared" si="88"/>
        <v>3.4499999999999704</v>
      </c>
      <c r="B374" s="3">
        <f t="shared" si="77"/>
        <v>6.6589320196788391</v>
      </c>
      <c r="C374" s="3">
        <f t="shared" si="78"/>
        <v>0.1512948433150923</v>
      </c>
      <c r="D374" s="3">
        <f t="shared" si="79"/>
        <v>2700.5506089652881</v>
      </c>
      <c r="E374" s="3">
        <f t="shared" si="80"/>
        <v>20.921163420140491</v>
      </c>
      <c r="F374" s="3">
        <f t="shared" si="81"/>
        <v>34.575713471983242</v>
      </c>
      <c r="G374" s="3">
        <f t="shared" si="82"/>
        <v>6.7905492518135935E-2</v>
      </c>
      <c r="H374" s="3">
        <f t="shared" si="83"/>
        <v>1.289983832931612</v>
      </c>
      <c r="I374" s="3">
        <f t="shared" si="87"/>
        <v>1270.7935637300932</v>
      </c>
      <c r="K374" s="3">
        <f t="shared" si="89"/>
        <v>3.4499999999999704</v>
      </c>
      <c r="L374" s="3">
        <f t="shared" si="90"/>
        <v>3.0204443485402654</v>
      </c>
      <c r="M374" s="3">
        <f>L374/'NOx Info (Obsolete)'!$B$1*1000</f>
        <v>68.626186548071374</v>
      </c>
      <c r="N374" s="3">
        <f>M374*'NOx Info (Obsolete)'!$I$2*($D$13+273)/$F$2/1000</f>
        <v>18619.640998177361</v>
      </c>
      <c r="O374" s="3">
        <f t="shared" si="91"/>
        <v>335.1248905309393</v>
      </c>
      <c r="P374" s="3">
        <f t="shared" si="84"/>
        <v>10.541376058531478</v>
      </c>
      <c r="Q374" s="3">
        <f t="shared" si="85"/>
        <v>1.9229057177928284E-3</v>
      </c>
      <c r="R374" s="3">
        <f t="shared" si="86"/>
        <v>0.58512751990438816</v>
      </c>
    </row>
    <row r="375" spans="1:18" x14ac:dyDescent="0.25">
      <c r="A375" s="3">
        <f t="shared" si="88"/>
        <v>3.4599999999999702</v>
      </c>
      <c r="B375" s="3">
        <f t="shared" si="77"/>
        <v>6.6460321813495238</v>
      </c>
      <c r="C375" s="3">
        <f t="shared" si="78"/>
        <v>0.15100175141791478</v>
      </c>
      <c r="D375" s="3">
        <f t="shared" si="79"/>
        <v>2695.3190393753252</v>
      </c>
      <c r="E375" s="3">
        <f t="shared" si="80"/>
        <v>20.88063445468725</v>
      </c>
      <c r="F375" s="3">
        <f t="shared" si="81"/>
        <v>34.575713471983249</v>
      </c>
      <c r="G375" s="3">
        <f t="shared" si="82"/>
        <v>6.7905492518135963E-2</v>
      </c>
      <c r="H375" s="3">
        <f t="shared" si="83"/>
        <v>1.2874848461807229</v>
      </c>
      <c r="I375" s="3">
        <f t="shared" si="87"/>
        <v>1273.3685334224547</v>
      </c>
      <c r="K375" s="3">
        <f t="shared" si="89"/>
        <v>3.4599999999999702</v>
      </c>
      <c r="L375" s="3">
        <f t="shared" si="90"/>
        <v>3.0145930733412216</v>
      </c>
      <c r="M375" s="3">
        <f>L375/'NOx Info (Obsolete)'!$B$1*1000</f>
        <v>68.49324229980283</v>
      </c>
      <c r="N375" s="3">
        <f>M375*'NOx Info (Obsolete)'!$I$2*($D$13+273)/$F$2/1000</f>
        <v>18583.57059560882</v>
      </c>
      <c r="O375" s="3">
        <f t="shared" si="91"/>
        <v>334.47567878118673</v>
      </c>
      <c r="P375" s="3">
        <f t="shared" si="84"/>
        <v>10.54137605853148</v>
      </c>
      <c r="Q375" s="3">
        <f t="shared" si="85"/>
        <v>1.9229057177928288E-3</v>
      </c>
      <c r="R375" s="3">
        <f t="shared" si="86"/>
        <v>0.58399399723341117</v>
      </c>
    </row>
    <row r="376" spans="1:18" x14ac:dyDescent="0.25">
      <c r="A376" s="3">
        <f t="shared" si="88"/>
        <v>3.46999999999997</v>
      </c>
      <c r="B376" s="3">
        <f t="shared" si="77"/>
        <v>6.6331573328877163</v>
      </c>
      <c r="C376" s="3">
        <f t="shared" si="78"/>
        <v>0.15070922730519248</v>
      </c>
      <c r="D376" s="3">
        <f t="shared" si="79"/>
        <v>2690.0976045039183</v>
      </c>
      <c r="E376" s="3">
        <f t="shared" si="80"/>
        <v>20.840184002890627</v>
      </c>
      <c r="F376" s="3">
        <f t="shared" si="81"/>
        <v>34.575713471983242</v>
      </c>
      <c r="G376" s="3">
        <f t="shared" si="82"/>
        <v>6.7905492518135935E-2</v>
      </c>
      <c r="H376" s="3">
        <f t="shared" si="83"/>
        <v>1.2849907005252192</v>
      </c>
      <c r="I376" s="3">
        <f t="shared" si="87"/>
        <v>1275.9385148235051</v>
      </c>
      <c r="K376" s="3">
        <f t="shared" si="89"/>
        <v>3.46999999999997</v>
      </c>
      <c r="L376" s="3">
        <f t="shared" si="90"/>
        <v>3.0087531333688875</v>
      </c>
      <c r="M376" s="3">
        <f>L376/'NOx Info (Obsolete)'!$B$1*1000</f>
        <v>68.360555594230973</v>
      </c>
      <c r="N376" s="3">
        <f>M376*'NOx Info (Obsolete)'!$I$2*($D$13+273)/$F$2/1000</f>
        <v>18547.570069464928</v>
      </c>
      <c r="O376" s="3">
        <f t="shared" si="91"/>
        <v>333.82772469956905</v>
      </c>
      <c r="P376" s="3">
        <f t="shared" si="84"/>
        <v>10.541376058531478</v>
      </c>
      <c r="Q376" s="3">
        <f t="shared" si="85"/>
        <v>1.9229057177928284E-3</v>
      </c>
      <c r="R376" s="3">
        <f t="shared" si="86"/>
        <v>0.582862670448975</v>
      </c>
    </row>
    <row r="377" spans="1:18" x14ac:dyDescent="0.25">
      <c r="A377" s="3">
        <f t="shared" si="88"/>
        <v>3.4799999999999698</v>
      </c>
      <c r="B377" s="3">
        <f t="shared" si="77"/>
        <v>6.6203074258824639</v>
      </c>
      <c r="C377" s="3">
        <f t="shared" si="78"/>
        <v>0.15041726987700013</v>
      </c>
      <c r="D377" s="3">
        <f t="shared" si="79"/>
        <v>2684.8862847178589</v>
      </c>
      <c r="E377" s="3">
        <f t="shared" si="80"/>
        <v>20.799811912652132</v>
      </c>
      <c r="F377" s="3">
        <f t="shared" si="81"/>
        <v>34.575713471983242</v>
      </c>
      <c r="G377" s="3">
        <f t="shared" si="82"/>
        <v>6.7905492518135935E-2</v>
      </c>
      <c r="H377" s="3">
        <f t="shared" si="83"/>
        <v>1.2825013865868184</v>
      </c>
      <c r="I377" s="3">
        <f t="shared" si="87"/>
        <v>1278.5035175966786</v>
      </c>
      <c r="K377" s="3">
        <f t="shared" si="89"/>
        <v>3.4799999999999698</v>
      </c>
      <c r="L377" s="3">
        <f t="shared" si="90"/>
        <v>3.0029245066643977</v>
      </c>
      <c r="M377" s="3">
        <f>L377/'NOx Info (Obsolete)'!$B$1*1000</f>
        <v>68.228125932438104</v>
      </c>
      <c r="N377" s="3">
        <f>M377*'NOx Info (Obsolete)'!$I$2*($D$13+273)/$F$2/1000</f>
        <v>18511.639284379475</v>
      </c>
      <c r="O377" s="3">
        <f t="shared" si="91"/>
        <v>333.18102584970222</v>
      </c>
      <c r="P377" s="3">
        <f t="shared" si="84"/>
        <v>10.541376058531478</v>
      </c>
      <c r="Q377" s="3">
        <f t="shared" si="85"/>
        <v>1.9229057177928284E-3</v>
      </c>
      <c r="R377" s="3">
        <f t="shared" si="86"/>
        <v>0.5817335352971571</v>
      </c>
    </row>
    <row r="378" spans="1:18" x14ac:dyDescent="0.25">
      <c r="A378" s="3">
        <f t="shared" si="88"/>
        <v>3.4899999999999696</v>
      </c>
      <c r="B378" s="3">
        <f t="shared" si="77"/>
        <v>6.607482412016596</v>
      </c>
      <c r="C378" s="3">
        <f t="shared" si="78"/>
        <v>0.15012587803554323</v>
      </c>
      <c r="D378" s="3">
        <f t="shared" si="79"/>
        <v>2679.6850604219644</v>
      </c>
      <c r="E378" s="3">
        <f t="shared" si="80"/>
        <v>20.759518032167925</v>
      </c>
      <c r="F378" s="3">
        <f t="shared" si="81"/>
        <v>34.575713471983242</v>
      </c>
      <c r="G378" s="3">
        <f t="shared" si="82"/>
        <v>6.7905492518135935E-2</v>
      </c>
      <c r="H378" s="3">
        <f t="shared" si="83"/>
        <v>1.2800168950054052</v>
      </c>
      <c r="I378" s="3">
        <f t="shared" si="87"/>
        <v>1281.0635513866894</v>
      </c>
      <c r="K378" s="3">
        <f t="shared" si="89"/>
        <v>3.4899999999999696</v>
      </c>
      <c r="L378" s="3">
        <f t="shared" si="90"/>
        <v>2.9971071713114261</v>
      </c>
      <c r="M378" s="3">
        <f>L378/'NOx Info (Obsolete)'!$B$1*1000</f>
        <v>68.095952816473002</v>
      </c>
      <c r="N378" s="3">
        <f>M378*'NOx Info (Obsolete)'!$I$2*($D$13+273)/$F$2/1000</f>
        <v>18475.778105248432</v>
      </c>
      <c r="O378" s="3">
        <f t="shared" si="91"/>
        <v>332.53557979992195</v>
      </c>
      <c r="P378" s="3">
        <f t="shared" si="84"/>
        <v>10.541376058531478</v>
      </c>
      <c r="Q378" s="3">
        <f t="shared" si="85"/>
        <v>1.9229057177928284E-3</v>
      </c>
      <c r="R378" s="3">
        <f t="shared" si="86"/>
        <v>0.58060658753227556</v>
      </c>
    </row>
    <row r="379" spans="1:18" x14ac:dyDescent="0.25">
      <c r="A379" s="3">
        <f t="shared" si="88"/>
        <v>3.4999999999999694</v>
      </c>
      <c r="B379" s="3">
        <f t="shared" si="77"/>
        <v>6.5946822430665417</v>
      </c>
      <c r="C379" s="3">
        <f t="shared" si="78"/>
        <v>0.14983505068515401</v>
      </c>
      <c r="D379" s="3">
        <f t="shared" si="79"/>
        <v>2674.4939120590188</v>
      </c>
      <c r="E379" s="3">
        <f t="shared" si="80"/>
        <v>20.719302209928248</v>
      </c>
      <c r="F379" s="3">
        <f t="shared" si="81"/>
        <v>34.575713471983242</v>
      </c>
      <c r="G379" s="3">
        <f t="shared" si="82"/>
        <v>6.7905492518135935E-2</v>
      </c>
      <c r="H379" s="3">
        <f t="shared" si="83"/>
        <v>1.2775372164389978</v>
      </c>
      <c r="I379" s="3">
        <f t="shared" si="87"/>
        <v>1283.6186258195673</v>
      </c>
      <c r="K379" s="3">
        <f t="shared" si="89"/>
        <v>3.4999999999999694</v>
      </c>
      <c r="L379" s="3">
        <f t="shared" si="90"/>
        <v>2.9913011054361034</v>
      </c>
      <c r="M379" s="3">
        <f>L379/'NOx Info (Obsolete)'!$B$1*1000</f>
        <v>67.964035749349136</v>
      </c>
      <c r="N379" s="3">
        <f>M379*'NOx Info (Obsolete)'!$I$2*($D$13+273)/$F$2/1000</f>
        <v>18439.986397229539</v>
      </c>
      <c r="O379" s="3">
        <f t="shared" si="91"/>
        <v>331.8913841232748</v>
      </c>
      <c r="P379" s="3">
        <f t="shared" si="84"/>
        <v>10.541376058531478</v>
      </c>
      <c r="Q379" s="3">
        <f t="shared" si="85"/>
        <v>1.9229057177928284E-3</v>
      </c>
      <c r="R379" s="3">
        <f t="shared" si="86"/>
        <v>0.57948182291687356</v>
      </c>
    </row>
    <row r="380" spans="1:18" x14ac:dyDescent="0.25">
      <c r="A380" s="3">
        <f t="shared" si="88"/>
        <v>3.5099999999999691</v>
      </c>
      <c r="B380" s="3">
        <f t="shared" si="77"/>
        <v>6.5819068709021513</v>
      </c>
      <c r="C380" s="3">
        <f t="shared" si="78"/>
        <v>0.14954478673228719</v>
      </c>
      <c r="D380" s="3">
        <f t="shared" si="79"/>
        <v>2669.3128201096874</v>
      </c>
      <c r="E380" s="3">
        <f t="shared" si="80"/>
        <v>20.679164294716855</v>
      </c>
      <c r="F380" s="3">
        <f t="shared" si="81"/>
        <v>34.575713471983242</v>
      </c>
      <c r="G380" s="3">
        <f t="shared" si="82"/>
        <v>6.7905492518135935E-2</v>
      </c>
      <c r="H380" s="3">
        <f t="shared" si="83"/>
        <v>1.2750623415637106</v>
      </c>
      <c r="I380" s="3">
        <f t="shared" si="87"/>
        <v>1286.1687505026948</v>
      </c>
      <c r="K380" s="3">
        <f t="shared" si="89"/>
        <v>3.5099999999999691</v>
      </c>
      <c r="L380" s="3">
        <f t="shared" si="90"/>
        <v>2.9855062872069347</v>
      </c>
      <c r="M380" s="3">
        <f>L380/'NOx Info (Obsolete)'!$B$1*1000</f>
        <v>67.832374235042707</v>
      </c>
      <c r="N380" s="3">
        <f>M380*'NOx Info (Obsolete)'!$I$2*($D$13+273)/$F$2/1000</f>
        <v>18404.264025741726</v>
      </c>
      <c r="O380" s="3">
        <f t="shared" si="91"/>
        <v>331.24843639750878</v>
      </c>
      <c r="P380" s="3">
        <f t="shared" si="84"/>
        <v>10.541376058531478</v>
      </c>
      <c r="Q380" s="3">
        <f t="shared" si="85"/>
        <v>1.9229057177928284E-3</v>
      </c>
      <c r="R380" s="3">
        <f t="shared" si="86"/>
        <v>0.5783592372217029</v>
      </c>
    </row>
    <row r="381" spans="1:18" x14ac:dyDescent="0.25">
      <c r="A381" s="3">
        <f t="shared" si="88"/>
        <v>3.5199999999999689</v>
      </c>
      <c r="B381" s="3">
        <f t="shared" si="77"/>
        <v>6.5691562474865144</v>
      </c>
      <c r="C381" s="3">
        <f t="shared" si="78"/>
        <v>0.14925508508551599</v>
      </c>
      <c r="D381" s="3">
        <f t="shared" si="79"/>
        <v>2664.1417650924523</v>
      </c>
      <c r="E381" s="3">
        <f t="shared" si="80"/>
        <v>20.639104135610427</v>
      </c>
      <c r="F381" s="3">
        <f t="shared" si="81"/>
        <v>34.575713471983242</v>
      </c>
      <c r="G381" s="3">
        <f t="shared" si="82"/>
        <v>6.7905492518135935E-2</v>
      </c>
      <c r="H381" s="3">
        <f t="shared" si="83"/>
        <v>1.2725922610737217</v>
      </c>
      <c r="I381" s="3">
        <f t="shared" si="87"/>
        <v>1288.7139350248422</v>
      </c>
      <c r="K381" s="3">
        <f t="shared" si="89"/>
        <v>3.5199999999999689</v>
      </c>
      <c r="L381" s="3">
        <f t="shared" si="90"/>
        <v>2.9797226948347175</v>
      </c>
      <c r="M381" s="3">
        <f>L381/'NOx Info (Obsolete)'!$B$1*1000</f>
        <v>67.700967778490849</v>
      </c>
      <c r="N381" s="3">
        <f>M381*'NOx Info (Obsolete)'!$I$2*($D$13+273)/$F$2/1000</f>
        <v>18368.610856464653</v>
      </c>
      <c r="O381" s="3">
        <f t="shared" si="91"/>
        <v>330.6067342050643</v>
      </c>
      <c r="P381" s="3">
        <f t="shared" si="84"/>
        <v>10.541376058531478</v>
      </c>
      <c r="Q381" s="3">
        <f t="shared" si="85"/>
        <v>1.9229057177928284E-3</v>
      </c>
      <c r="R381" s="3">
        <f t="shared" si="86"/>
        <v>0.57723882622570866</v>
      </c>
    </row>
    <row r="382" spans="1:18" x14ac:dyDescent="0.25">
      <c r="A382" s="3">
        <f t="shared" si="88"/>
        <v>3.5299999999999687</v>
      </c>
      <c r="B382" s="3">
        <f t="shared" si="77"/>
        <v>6.5564303248757776</v>
      </c>
      <c r="C382" s="3">
        <f t="shared" si="78"/>
        <v>0.1489659446555279</v>
      </c>
      <c r="D382" s="3">
        <f t="shared" si="79"/>
        <v>2658.9807275635358</v>
      </c>
      <c r="E382" s="3">
        <f t="shared" si="80"/>
        <v>20.599121581978029</v>
      </c>
      <c r="F382" s="3">
        <f t="shared" si="81"/>
        <v>34.575713471983242</v>
      </c>
      <c r="G382" s="3">
        <f t="shared" si="82"/>
        <v>6.7905492518135935E-2</v>
      </c>
      <c r="H382" s="3">
        <f t="shared" si="83"/>
        <v>1.270126965681236</v>
      </c>
      <c r="I382" s="3">
        <f t="shared" si="87"/>
        <v>1291.2541889562046</v>
      </c>
      <c r="K382" s="3">
        <f t="shared" si="89"/>
        <v>3.5299999999999687</v>
      </c>
      <c r="L382" s="3">
        <f t="shared" si="90"/>
        <v>2.9739503065724606</v>
      </c>
      <c r="M382" s="3">
        <f>L382/'NOx Info (Obsolete)'!$B$1*1000</f>
        <v>67.569815885589733</v>
      </c>
      <c r="N382" s="3">
        <f>M382*'NOx Info (Obsolete)'!$I$2*($D$13+273)/$F$2/1000</f>
        <v>18333.026755338193</v>
      </c>
      <c r="O382" s="3">
        <f t="shared" si="91"/>
        <v>329.96627513306521</v>
      </c>
      <c r="P382" s="3">
        <f t="shared" si="84"/>
        <v>10.541376058531478</v>
      </c>
      <c r="Q382" s="3">
        <f t="shared" si="85"/>
        <v>1.9229057177928284E-3</v>
      </c>
      <c r="R382" s="3">
        <f t="shared" si="86"/>
        <v>0.57612058571601277</v>
      </c>
    </row>
    <row r="383" spans="1:18" x14ac:dyDescent="0.25">
      <c r="A383" s="3">
        <f t="shared" si="88"/>
        <v>3.5399999999999685</v>
      </c>
      <c r="B383" s="3">
        <f t="shared" si="77"/>
        <v>6.5437290552189644</v>
      </c>
      <c r="C383" s="3">
        <f t="shared" si="78"/>
        <v>0.14867736435512066</v>
      </c>
      <c r="D383" s="3">
        <f t="shared" si="79"/>
        <v>2653.8296881168239</v>
      </c>
      <c r="E383" s="3">
        <f t="shared" si="80"/>
        <v>20.55921648348053</v>
      </c>
      <c r="F383" s="3">
        <f t="shared" si="81"/>
        <v>34.575713471983242</v>
      </c>
      <c r="G383" s="3">
        <f t="shared" si="82"/>
        <v>6.7905492518135935E-2</v>
      </c>
      <c r="H383" s="3">
        <f t="shared" si="83"/>
        <v>1.2676664461164511</v>
      </c>
      <c r="I383" s="3">
        <f t="shared" si="87"/>
        <v>1293.7895218484375</v>
      </c>
      <c r="K383" s="3">
        <f t="shared" si="89"/>
        <v>3.5399999999999685</v>
      </c>
      <c r="L383" s="3">
        <f t="shared" si="90"/>
        <v>2.9681891007153003</v>
      </c>
      <c r="M383" s="3">
        <f>L383/'NOx Info (Obsolete)'!$B$1*1000</f>
        <v>67.438918063192702</v>
      </c>
      <c r="N383" s="3">
        <f>M383*'NOx Info (Obsolete)'!$I$2*($D$13+273)/$F$2/1000</f>
        <v>18297.511588561898</v>
      </c>
      <c r="O383" s="3">
        <f t="shared" si="91"/>
        <v>329.32705677330961</v>
      </c>
      <c r="P383" s="3">
        <f t="shared" si="84"/>
        <v>10.541376058531478</v>
      </c>
      <c r="Q383" s="3">
        <f t="shared" si="85"/>
        <v>1.9229057177928284E-3</v>
      </c>
      <c r="R383" s="3">
        <f t="shared" si="86"/>
        <v>0.57500451148789866</v>
      </c>
    </row>
    <row r="384" spans="1:18" x14ac:dyDescent="0.25">
      <c r="A384" s="3">
        <f t="shared" si="88"/>
        <v>3.5499999999999683</v>
      </c>
      <c r="B384" s="3">
        <f t="shared" si="77"/>
        <v>6.5310523907578002</v>
      </c>
      <c r="C384" s="3">
        <f t="shared" si="78"/>
        <v>0.14838934309919824</v>
      </c>
      <c r="D384" s="3">
        <f t="shared" si="79"/>
        <v>2648.6886273837999</v>
      </c>
      <c r="E384" s="3">
        <f t="shared" si="80"/>
        <v>20.519388690070031</v>
      </c>
      <c r="F384" s="3">
        <f t="shared" si="81"/>
        <v>34.575713471983242</v>
      </c>
      <c r="G384" s="3">
        <f t="shared" si="82"/>
        <v>6.7905492518135935E-2</v>
      </c>
      <c r="H384" s="3">
        <f t="shared" si="83"/>
        <v>1.265210693127522</v>
      </c>
      <c r="I384" s="3">
        <f t="shared" si="87"/>
        <v>1296.3199432346926</v>
      </c>
      <c r="K384" s="3">
        <f t="shared" si="89"/>
        <v>3.5499999999999683</v>
      </c>
      <c r="L384" s="3">
        <f t="shared" si="90"/>
        <v>2.9624390556004214</v>
      </c>
      <c r="M384" s="3">
        <f>L384/'NOx Info (Obsolete)'!$B$1*1000</f>
        <v>67.308273819108479</v>
      </c>
      <c r="N384" s="3">
        <f>M384*'NOx Info (Obsolete)'!$I$2*($D$13+273)/$F$2/1000</f>
        <v>18262.065222594549</v>
      </c>
      <c r="O384" s="3">
        <f t="shared" si="91"/>
        <v>328.68907672226078</v>
      </c>
      <c r="P384" s="3">
        <f t="shared" si="84"/>
        <v>10.541376058531478</v>
      </c>
      <c r="Q384" s="3">
        <f t="shared" si="85"/>
        <v>1.9229057177928284E-3</v>
      </c>
      <c r="R384" s="3">
        <f t="shared" si="86"/>
        <v>0.57389059934479503</v>
      </c>
    </row>
    <row r="385" spans="1:18" x14ac:dyDescent="0.25">
      <c r="A385" s="3">
        <f t="shared" si="88"/>
        <v>3.5599999999999681</v>
      </c>
      <c r="B385" s="3">
        <f t="shared" si="77"/>
        <v>6.5184002838265256</v>
      </c>
      <c r="C385" s="3">
        <f t="shared" si="78"/>
        <v>0.14810187980476663</v>
      </c>
      <c r="D385" s="3">
        <f t="shared" si="79"/>
        <v>2643.5575260334663</v>
      </c>
      <c r="E385" s="3">
        <f t="shared" si="80"/>
        <v>20.479638051989326</v>
      </c>
      <c r="F385" s="3">
        <f t="shared" si="81"/>
        <v>34.575713471983242</v>
      </c>
      <c r="G385" s="3">
        <f t="shared" si="82"/>
        <v>6.7905492518135935E-2</v>
      </c>
      <c r="H385" s="3">
        <f t="shared" si="83"/>
        <v>1.2627596974805275</v>
      </c>
      <c r="I385" s="3">
        <f t="shared" si="87"/>
        <v>1298.8454626296536</v>
      </c>
      <c r="K385" s="3">
        <f t="shared" si="89"/>
        <v>3.5599999999999681</v>
      </c>
      <c r="L385" s="3">
        <f t="shared" si="90"/>
        <v>2.9567001496069736</v>
      </c>
      <c r="M385" s="3">
        <f>L385/'NOx Info (Obsolete)'!$B$1*1000</f>
        <v>67.177882662099236</v>
      </c>
      <c r="N385" s="3">
        <f>M385*'NOx Info (Obsolete)'!$I$2*($D$13+273)/$F$2/1000</f>
        <v>18226.687524153607</v>
      </c>
      <c r="O385" s="3">
        <f t="shared" si="91"/>
        <v>328.05233258103834</v>
      </c>
      <c r="P385" s="3">
        <f t="shared" si="84"/>
        <v>10.541376058531476</v>
      </c>
      <c r="Q385" s="3">
        <f t="shared" si="85"/>
        <v>1.9229057177928281E-3</v>
      </c>
      <c r="R385" s="3">
        <f t="shared" si="86"/>
        <v>0.57277884509826071</v>
      </c>
    </row>
    <row r="386" spans="1:18" x14ac:dyDescent="0.25">
      <c r="A386" s="3">
        <f t="shared" si="88"/>
        <v>3.5699999999999679</v>
      </c>
      <c r="B386" s="3">
        <f t="shared" si="77"/>
        <v>6.5057726868517207</v>
      </c>
      <c r="C386" s="3">
        <f t="shared" si="78"/>
        <v>0.1478149733909298</v>
      </c>
      <c r="D386" s="3">
        <f t="shared" si="79"/>
        <v>2638.4363647722771</v>
      </c>
      <c r="E386" s="3">
        <f t="shared" si="80"/>
        <v>20.439964419771297</v>
      </c>
      <c r="F386" s="3">
        <f t="shared" si="81"/>
        <v>34.575713471983242</v>
      </c>
      <c r="G386" s="3">
        <f t="shared" si="82"/>
        <v>6.7905492518135935E-2</v>
      </c>
      <c r="H386" s="3">
        <f t="shared" si="83"/>
        <v>1.2603134499594333</v>
      </c>
      <c r="I386" s="3">
        <f t="shared" si="87"/>
        <v>1301.3660895295725</v>
      </c>
      <c r="K386" s="3">
        <f t="shared" si="89"/>
        <v>3.5699999999999679</v>
      </c>
      <c r="L386" s="3">
        <f t="shared" si="90"/>
        <v>2.950972361155991</v>
      </c>
      <c r="M386" s="3">
        <f>L386/'NOx Info (Obsolete)'!$B$1*1000</f>
        <v>67.047744101878791</v>
      </c>
      <c r="N386" s="3">
        <f>M386*'NOx Info (Obsolete)'!$I$2*($D$13+273)/$F$2/1000</f>
        <v>18191.378360214756</v>
      </c>
      <c r="O386" s="3">
        <f t="shared" si="91"/>
        <v>327.41682195540881</v>
      </c>
      <c r="P386" s="3">
        <f t="shared" si="84"/>
        <v>10.541376058531478</v>
      </c>
      <c r="Q386" s="3">
        <f t="shared" si="85"/>
        <v>1.9229057177928284E-3</v>
      </c>
      <c r="R386" s="3">
        <f t="shared" si="86"/>
        <v>0.57166924456796786</v>
      </c>
    </row>
    <row r="387" spans="1:18" x14ac:dyDescent="0.25">
      <c r="A387" s="3">
        <f t="shared" si="88"/>
        <v>3.5799999999999677</v>
      </c>
      <c r="B387" s="3">
        <f t="shared" si="77"/>
        <v>6.4931695523521267</v>
      </c>
      <c r="C387" s="3">
        <f t="shared" si="78"/>
        <v>0.14752862277888568</v>
      </c>
      <c r="D387" s="3">
        <f t="shared" si="79"/>
        <v>2633.3251243440559</v>
      </c>
      <c r="E387" s="3">
        <f t="shared" si="80"/>
        <v>20.400367644238408</v>
      </c>
      <c r="F387" s="3">
        <f t="shared" si="81"/>
        <v>34.575713471983242</v>
      </c>
      <c r="G387" s="3">
        <f t="shared" si="82"/>
        <v>6.7905492518135935E-2</v>
      </c>
      <c r="H387" s="3">
        <f t="shared" si="83"/>
        <v>1.2578719413660591</v>
      </c>
      <c r="I387" s="3">
        <f t="shared" si="87"/>
        <v>1303.8818334123046</v>
      </c>
      <c r="K387" s="3">
        <f t="shared" si="89"/>
        <v>3.5799999999999677</v>
      </c>
      <c r="L387" s="3">
        <f t="shared" si="90"/>
        <v>2.9452556687103115</v>
      </c>
      <c r="M387" s="3">
        <f>L387/'NOx Info (Obsolete)'!$B$1*1000</f>
        <v>66.917857649110744</v>
      </c>
      <c r="N387" s="3">
        <f>M387*'NOx Info (Obsolete)'!$I$2*($D$13+273)/$F$2/1000</f>
        <v>18156.137598011337</v>
      </c>
      <c r="O387" s="3">
        <f t="shared" si="91"/>
        <v>326.78254245577716</v>
      </c>
      <c r="P387" s="3">
        <f t="shared" si="84"/>
        <v>10.541376058531476</v>
      </c>
      <c r="Q387" s="3">
        <f t="shared" si="85"/>
        <v>1.9229057177928281E-3</v>
      </c>
      <c r="R387" s="3">
        <f t="shared" si="86"/>
        <v>0.57056179358168713</v>
      </c>
    </row>
    <row r="388" spans="1:18" x14ac:dyDescent="0.25">
      <c r="A388" s="3">
        <f t="shared" si="88"/>
        <v>3.5899999999999674</v>
      </c>
      <c r="B388" s="3">
        <f t="shared" si="77"/>
        <v>6.4805908329384652</v>
      </c>
      <c r="C388" s="3">
        <f t="shared" si="78"/>
        <v>0.14724282689192214</v>
      </c>
      <c r="D388" s="3">
        <f t="shared" si="79"/>
        <v>2628.2237855299386</v>
      </c>
      <c r="E388" s="3">
        <f t="shared" si="80"/>
        <v>20.360847576502081</v>
      </c>
      <c r="F388" s="3">
        <f t="shared" si="81"/>
        <v>34.575713471983242</v>
      </c>
      <c r="G388" s="3">
        <f t="shared" si="82"/>
        <v>6.7905492518135935E-2</v>
      </c>
      <c r="H388" s="3">
        <f t="shared" si="83"/>
        <v>1.2554351625200442</v>
      </c>
      <c r="I388" s="3">
        <f t="shared" si="87"/>
        <v>1306.3927037373446</v>
      </c>
      <c r="K388" s="3">
        <f t="shared" si="89"/>
        <v>3.5899999999999674</v>
      </c>
      <c r="L388" s="3">
        <f t="shared" si="90"/>
        <v>2.9395500507744945</v>
      </c>
      <c r="M388" s="3">
        <f>L388/'NOx Info (Obsolete)'!$B$1*1000</f>
        <v>66.788222815406698</v>
      </c>
      <c r="N388" s="3">
        <f>M388*'NOx Info (Obsolete)'!$I$2*($D$13+273)/$F$2/1000</f>
        <v>18120.965105033942</v>
      </c>
      <c r="O388" s="3">
        <f t="shared" si="91"/>
        <v>326.14949169717733</v>
      </c>
      <c r="P388" s="3">
        <f t="shared" si="84"/>
        <v>10.541376058531478</v>
      </c>
      <c r="Q388" s="3">
        <f t="shared" si="85"/>
        <v>1.9229057177928284E-3</v>
      </c>
      <c r="R388" s="3">
        <f t="shared" si="86"/>
        <v>0.56945648797527204</v>
      </c>
    </row>
    <row r="389" spans="1:18" x14ac:dyDescent="0.25">
      <c r="A389" s="3">
        <f t="shared" si="88"/>
        <v>3.5999999999999672</v>
      </c>
      <c r="B389" s="3">
        <f t="shared" si="77"/>
        <v>6.4680364813132645</v>
      </c>
      <c r="C389" s="3">
        <f t="shared" si="78"/>
        <v>0.14695758465541273</v>
      </c>
      <c r="D389" s="3">
        <f t="shared" si="79"/>
        <v>2623.1323291482836</v>
      </c>
      <c r="E389" s="3">
        <f t="shared" si="80"/>
        <v>20.321404067962195</v>
      </c>
      <c r="F389" s="3">
        <f t="shared" si="81"/>
        <v>34.575713471983242</v>
      </c>
      <c r="G389" s="3">
        <f t="shared" si="82"/>
        <v>6.7905492518135935E-2</v>
      </c>
      <c r="H389" s="3">
        <f t="shared" si="83"/>
        <v>1.2530031042588112</v>
      </c>
      <c r="I389" s="3">
        <f t="shared" si="87"/>
        <v>1308.8987099458623</v>
      </c>
      <c r="K389" s="3">
        <f t="shared" si="89"/>
        <v>3.5999999999999672</v>
      </c>
      <c r="L389" s="3">
        <f t="shared" si="90"/>
        <v>2.9338554858947417</v>
      </c>
      <c r="M389" s="3">
        <f>L389/'NOx Info (Obsolete)'!$B$1*1000</f>
        <v>66.658839113324291</v>
      </c>
      <c r="N389" s="3">
        <f>M389*'NOx Info (Obsolete)'!$I$2*($D$13+273)/$F$2/1000</f>
        <v>18085.860749029809</v>
      </c>
      <c r="O389" s="3">
        <f t="shared" si="91"/>
        <v>325.51766729926356</v>
      </c>
      <c r="P389" s="3">
        <f t="shared" si="84"/>
        <v>10.541376058531478</v>
      </c>
      <c r="Q389" s="3">
        <f t="shared" si="85"/>
        <v>1.9229057177928284E-3</v>
      </c>
      <c r="R389" s="3">
        <f t="shared" si="86"/>
        <v>0.56835332359264246</v>
      </c>
    </row>
    <row r="390" spans="1:18" x14ac:dyDescent="0.25">
      <c r="A390" s="3">
        <f t="shared" si="88"/>
        <v>3.609999999999967</v>
      </c>
      <c r="B390" s="3">
        <f t="shared" si="77"/>
        <v>6.4555064502706765</v>
      </c>
      <c r="C390" s="3">
        <f t="shared" si="78"/>
        <v>0.14667289499681291</v>
      </c>
      <c r="D390" s="3">
        <f t="shared" si="79"/>
        <v>2618.0507360546139</v>
      </c>
      <c r="E390" s="3">
        <f t="shared" si="80"/>
        <v>20.282036970306486</v>
      </c>
      <c r="F390" s="3">
        <f t="shared" si="81"/>
        <v>34.575713471983242</v>
      </c>
      <c r="G390" s="3">
        <f t="shared" si="82"/>
        <v>6.7905492518135935E-2</v>
      </c>
      <c r="H390" s="3">
        <f t="shared" si="83"/>
        <v>1.250575757437534</v>
      </c>
      <c r="I390" s="3">
        <f t="shared" si="87"/>
        <v>1311.3998614607374</v>
      </c>
      <c r="K390" s="3">
        <f t="shared" si="89"/>
        <v>3.609999999999967</v>
      </c>
      <c r="L390" s="3">
        <f t="shared" si="90"/>
        <v>2.9281719526588152</v>
      </c>
      <c r="M390" s="3">
        <f>L390/'NOx Info (Obsolete)'!$B$1*1000</f>
        <v>66.529706056365512</v>
      </c>
      <c r="N390" s="3">
        <f>M390*'NOx Info (Obsolete)'!$I$2*($D$13+273)/$F$2/1000</f>
        <v>18050.824398002416</v>
      </c>
      <c r="O390" s="3">
        <f t="shared" si="91"/>
        <v>324.88706688630134</v>
      </c>
      <c r="P390" s="3">
        <f t="shared" si="84"/>
        <v>10.541376058531478</v>
      </c>
      <c r="Q390" s="3">
        <f t="shared" si="85"/>
        <v>1.9229057177928284E-3</v>
      </c>
      <c r="R390" s="3">
        <f t="shared" si="86"/>
        <v>0.5672522962857699</v>
      </c>
    </row>
    <row r="391" spans="1:18" x14ac:dyDescent="0.25">
      <c r="A391" s="3">
        <f t="shared" si="88"/>
        <v>3.6199999999999668</v>
      </c>
      <c r="B391" s="3">
        <f t="shared" si="77"/>
        <v>6.4430006926963017</v>
      </c>
      <c r="C391" s="3">
        <f t="shared" si="78"/>
        <v>0.14638875684565594</v>
      </c>
      <c r="D391" s="3">
        <f t="shared" si="79"/>
        <v>2612.9789871415383</v>
      </c>
      <c r="E391" s="3">
        <f t="shared" si="80"/>
        <v>20.242746135510011</v>
      </c>
      <c r="F391" s="3">
        <f t="shared" si="81"/>
        <v>34.575713471983249</v>
      </c>
      <c r="G391" s="3">
        <f t="shared" si="82"/>
        <v>6.7905492518135963E-2</v>
      </c>
      <c r="H391" s="3">
        <f t="shared" si="83"/>
        <v>1.2481531129291006</v>
      </c>
      <c r="I391" s="3">
        <f t="shared" si="87"/>
        <v>1313.8961676865956</v>
      </c>
      <c r="K391" s="3">
        <f t="shared" si="89"/>
        <v>3.6199999999999668</v>
      </c>
      <c r="L391" s="3">
        <f t="shared" si="90"/>
        <v>2.9224994296959577</v>
      </c>
      <c r="M391" s="3">
        <f>L391/'NOx Info (Obsolete)'!$B$1*1000</f>
        <v>66.400823158974802</v>
      </c>
      <c r="N391" s="3">
        <f>M391*'NOx Info (Obsolete)'!$I$2*($D$13+273)/$F$2/1000</f>
        <v>18015.855920210939</v>
      </c>
      <c r="O391" s="3">
        <f t="shared" si="91"/>
        <v>324.25768808715856</v>
      </c>
      <c r="P391" s="3">
        <f t="shared" si="84"/>
        <v>10.54137605853148</v>
      </c>
      <c r="Q391" s="3">
        <f t="shared" si="85"/>
        <v>1.9229057177928288E-3</v>
      </c>
      <c r="R391" s="3">
        <f t="shared" si="86"/>
        <v>0.56615340191466135</v>
      </c>
    </row>
    <row r="392" spans="1:18" x14ac:dyDescent="0.25">
      <c r="A392" s="3">
        <f t="shared" si="88"/>
        <v>3.6299999999999666</v>
      </c>
      <c r="B392" s="3">
        <f t="shared" si="77"/>
        <v>6.4305191615670108</v>
      </c>
      <c r="C392" s="3">
        <f t="shared" si="78"/>
        <v>0.14610516913354868</v>
      </c>
      <c r="D392" s="3">
        <f t="shared" si="79"/>
        <v>2607.9170633386802</v>
      </c>
      <c r="E392" s="3">
        <f t="shared" si="80"/>
        <v>20.203531415834579</v>
      </c>
      <c r="F392" s="3">
        <f t="shared" si="81"/>
        <v>34.575713471983242</v>
      </c>
      <c r="G392" s="3">
        <f t="shared" si="82"/>
        <v>6.7905492518135935E-2</v>
      </c>
      <c r="H392" s="3">
        <f t="shared" si="83"/>
        <v>1.245735161624081</v>
      </c>
      <c r="I392" s="3">
        <f t="shared" si="87"/>
        <v>1316.3876380098438</v>
      </c>
      <c r="K392" s="3">
        <f t="shared" si="89"/>
        <v>3.6299999999999666</v>
      </c>
      <c r="L392" s="3">
        <f t="shared" si="90"/>
        <v>2.9168378956768111</v>
      </c>
      <c r="M392" s="3">
        <f>L392/'NOx Info (Obsolete)'!$B$1*1000</f>
        <v>66.272189936537188</v>
      </c>
      <c r="N392" s="3">
        <f>M392*'NOx Info (Obsolete)'!$I$2*($D$13+273)/$F$2/1000</f>
        <v>17980.955184169758</v>
      </c>
      <c r="O392" s="3">
        <f t="shared" si="91"/>
        <v>323.6295285352964</v>
      </c>
      <c r="P392" s="3">
        <f t="shared" si="84"/>
        <v>10.541376058531478</v>
      </c>
      <c r="Q392" s="3">
        <f t="shared" si="85"/>
        <v>1.9229057177928284E-3</v>
      </c>
      <c r="R392" s="3">
        <f t="shared" si="86"/>
        <v>0.56505663634734382</v>
      </c>
    </row>
    <row r="393" spans="1:18" x14ac:dyDescent="0.25">
      <c r="A393" s="3">
        <f t="shared" si="88"/>
        <v>3.6399999999999664</v>
      </c>
      <c r="B393" s="3">
        <f t="shared" si="77"/>
        <v>6.4180618099507694</v>
      </c>
      <c r="C393" s="3">
        <f t="shared" si="78"/>
        <v>0.14582213079416775</v>
      </c>
      <c r="D393" s="3">
        <f t="shared" si="79"/>
        <v>2602.8649456126068</v>
      </c>
      <c r="E393" s="3">
        <f t="shared" si="80"/>
        <v>20.164392663828199</v>
      </c>
      <c r="F393" s="3">
        <f t="shared" si="81"/>
        <v>34.575713471983242</v>
      </c>
      <c r="G393" s="3">
        <f t="shared" si="82"/>
        <v>6.7905492518135935E-2</v>
      </c>
      <c r="H393" s="3">
        <f t="shared" si="83"/>
        <v>1.2433218944306925</v>
      </c>
      <c r="I393" s="3">
        <f t="shared" si="87"/>
        <v>1318.8742817987052</v>
      </c>
      <c r="K393" s="3">
        <f t="shared" si="89"/>
        <v>3.6399999999999664</v>
      </c>
      <c r="L393" s="3">
        <f t="shared" si="90"/>
        <v>2.9111873293133375</v>
      </c>
      <c r="M393" s="3">
        <f>L393/'NOx Info (Obsolete)'!$B$1*1000</f>
        <v>66.143805905376539</v>
      </c>
      <c r="N393" s="3">
        <f>M393*'NOx Info (Obsolete)'!$I$2*($D$13+273)/$F$2/1000</f>
        <v>17946.122058647976</v>
      </c>
      <c r="O393" s="3">
        <f t="shared" si="91"/>
        <v>323.00258586876055</v>
      </c>
      <c r="P393" s="3">
        <f t="shared" si="84"/>
        <v>10.541376058531478</v>
      </c>
      <c r="Q393" s="3">
        <f t="shared" si="85"/>
        <v>1.9229057177928284E-3</v>
      </c>
      <c r="R393" s="3">
        <f t="shared" si="86"/>
        <v>0.56396199545984915</v>
      </c>
    </row>
    <row r="394" spans="1:18" x14ac:dyDescent="0.25">
      <c r="A394" s="3">
        <f t="shared" si="88"/>
        <v>3.6499999999999662</v>
      </c>
      <c r="B394" s="3">
        <f t="shared" si="77"/>
        <v>6.4056285910064634</v>
      </c>
      <c r="C394" s="3">
        <f t="shared" si="78"/>
        <v>0.1455396407632556</v>
      </c>
      <c r="D394" s="3">
        <f t="shared" si="79"/>
        <v>2597.8226149667589</v>
      </c>
      <c r="E394" s="3">
        <f t="shared" si="80"/>
        <v>20.125329732324545</v>
      </c>
      <c r="F394" s="3">
        <f t="shared" si="81"/>
        <v>34.575713471983242</v>
      </c>
      <c r="G394" s="3">
        <f t="shared" si="82"/>
        <v>6.7905492518135935E-2</v>
      </c>
      <c r="H394" s="3">
        <f t="shared" si="83"/>
        <v>1.2409133022747649</v>
      </c>
      <c r="I394" s="3">
        <f t="shared" si="87"/>
        <v>1321.3561084032547</v>
      </c>
      <c r="K394" s="3">
        <f t="shared" si="89"/>
        <v>3.6499999999999662</v>
      </c>
      <c r="L394" s="3">
        <f t="shared" si="90"/>
        <v>2.9055477093587392</v>
      </c>
      <c r="M394" s="3">
        <f>L394/'NOx Info (Obsolete)'!$B$1*1000</f>
        <v>66.015670582753714</v>
      </c>
      <c r="N394" s="3">
        <f>M394*'NOx Info (Obsolete)'!$I$2*($D$13+273)/$F$2/1000</f>
        <v>17911.356412668923</v>
      </c>
      <c r="O394" s="3">
        <f t="shared" si="91"/>
        <v>322.37685773017256</v>
      </c>
      <c r="P394" s="3">
        <f t="shared" si="84"/>
        <v>10.541376058531478</v>
      </c>
      <c r="Q394" s="3">
        <f t="shared" si="85"/>
        <v>1.9229057177928284E-3</v>
      </c>
      <c r="R394" s="3">
        <f t="shared" si="86"/>
        <v>0.56286947513619812</v>
      </c>
    </row>
    <row r="395" spans="1:18" x14ac:dyDescent="0.25">
      <c r="A395" s="3">
        <f t="shared" si="88"/>
        <v>3.6599999999999659</v>
      </c>
      <c r="B395" s="3">
        <f t="shared" si="77"/>
        <v>6.3932194579837152</v>
      </c>
      <c r="C395" s="3">
        <f t="shared" si="78"/>
        <v>0.14525769797861621</v>
      </c>
      <c r="D395" s="3">
        <f t="shared" si="79"/>
        <v>2592.7900524413749</v>
      </c>
      <c r="E395" s="3">
        <f t="shared" si="80"/>
        <v>20.086342474442361</v>
      </c>
      <c r="F395" s="3">
        <f t="shared" si="81"/>
        <v>34.575713471983242</v>
      </c>
      <c r="G395" s="3">
        <f t="shared" si="82"/>
        <v>6.7905492518135935E-2</v>
      </c>
      <c r="H395" s="3">
        <f t="shared" si="83"/>
        <v>1.2385093760997063</v>
      </c>
      <c r="I395" s="3">
        <f t="shared" si="87"/>
        <v>1323.8331271554541</v>
      </c>
      <c r="K395" s="3">
        <f t="shared" si="89"/>
        <v>3.6599999999999659</v>
      </c>
      <c r="L395" s="3">
        <f t="shared" si="90"/>
        <v>2.8999190146073772</v>
      </c>
      <c r="M395" s="3">
        <f>L395/'NOx Info (Obsolete)'!$B$1*1000</f>
        <v>65.887783486864734</v>
      </c>
      <c r="N395" s="3">
        <f>M395*'NOx Info (Obsolete)'!$I$2*($D$13+273)/$F$2/1000</f>
        <v>17876.658115509654</v>
      </c>
      <c r="O395" s="3">
        <f t="shared" si="91"/>
        <v>321.75234176672041</v>
      </c>
      <c r="P395" s="3">
        <f t="shared" si="84"/>
        <v>10.541376058531478</v>
      </c>
      <c r="Q395" s="3">
        <f t="shared" si="85"/>
        <v>1.9229057177928284E-3</v>
      </c>
      <c r="R395" s="3">
        <f t="shared" si="86"/>
        <v>0.56177907126838478</v>
      </c>
    </row>
    <row r="396" spans="1:18" x14ac:dyDescent="0.25">
      <c r="A396" s="3">
        <f t="shared" si="88"/>
        <v>3.6699999999999657</v>
      </c>
      <c r="B396" s="3">
        <f t="shared" si="77"/>
        <v>6.3808343642227188</v>
      </c>
      <c r="C396" s="3">
        <f t="shared" si="78"/>
        <v>0.14497630138011131</v>
      </c>
      <c r="D396" s="3">
        <f t="shared" si="79"/>
        <v>2587.7672391134251</v>
      </c>
      <c r="E396" s="3">
        <f t="shared" si="80"/>
        <v>20.047430743584943</v>
      </c>
      <c r="F396" s="3">
        <f t="shared" si="81"/>
        <v>34.575713471983242</v>
      </c>
      <c r="G396" s="3">
        <f t="shared" si="82"/>
        <v>6.7905492518135935E-2</v>
      </c>
      <c r="H396" s="3">
        <f t="shared" si="83"/>
        <v>1.2361101068664695</v>
      </c>
      <c r="I396" s="3">
        <f t="shared" si="87"/>
        <v>1326.3053473691871</v>
      </c>
      <c r="K396" s="3">
        <f t="shared" si="89"/>
        <v>3.6699999999999657</v>
      </c>
      <c r="L396" s="3">
        <f t="shared" si="90"/>
        <v>2.8943012238946935</v>
      </c>
      <c r="M396" s="3">
        <f>L396/'NOx Info (Obsolete)'!$B$1*1000</f>
        <v>65.76014413683896</v>
      </c>
      <c r="N396" s="3">
        <f>M396*'NOx Info (Obsolete)'!$I$2*($D$13+273)/$F$2/1000</f>
        <v>17842.027036700463</v>
      </c>
      <c r="O396" s="3">
        <f t="shared" si="91"/>
        <v>321.12903563015021</v>
      </c>
      <c r="P396" s="3">
        <f t="shared" si="84"/>
        <v>10.541376058531476</v>
      </c>
      <c r="Q396" s="3">
        <f t="shared" si="85"/>
        <v>1.9229057177928281E-3</v>
      </c>
      <c r="R396" s="3">
        <f t="shared" si="86"/>
        <v>0.5606907797563615</v>
      </c>
    </row>
    <row r="397" spans="1:18" x14ac:dyDescent="0.25">
      <c r="A397" s="3">
        <f t="shared" si="88"/>
        <v>3.6799999999999655</v>
      </c>
      <c r="B397" s="3">
        <f t="shared" si="77"/>
        <v>6.3684732631540539</v>
      </c>
      <c r="C397" s="3">
        <f t="shared" si="78"/>
        <v>0.14469544990965649</v>
      </c>
      <c r="D397" s="3">
        <f t="shared" si="79"/>
        <v>2582.7541560965378</v>
      </c>
      <c r="E397" s="3">
        <f t="shared" si="80"/>
        <v>20.008594393439576</v>
      </c>
      <c r="F397" s="3">
        <f t="shared" si="81"/>
        <v>34.575713471983242</v>
      </c>
      <c r="G397" s="3">
        <f t="shared" si="82"/>
        <v>6.7905492518135935E-2</v>
      </c>
      <c r="H397" s="3">
        <f t="shared" si="83"/>
        <v>1.2337154855535193</v>
      </c>
      <c r="I397" s="3">
        <f t="shared" si="87"/>
        <v>1328.7727783402941</v>
      </c>
      <c r="K397" s="3">
        <f t="shared" si="89"/>
        <v>3.6799999999999655</v>
      </c>
      <c r="L397" s="3">
        <f t="shared" si="90"/>
        <v>2.8886943160971299</v>
      </c>
      <c r="M397" s="3">
        <f>L397/'NOx Info (Obsolete)'!$B$1*1000</f>
        <v>65.632752052737374</v>
      </c>
      <c r="N397" s="3">
        <f>M397*'NOx Info (Obsolete)'!$I$2*($D$13+273)/$F$2/1000</f>
        <v>17807.463046024404</v>
      </c>
      <c r="O397" s="3">
        <f t="shared" si="91"/>
        <v>320.50693697675712</v>
      </c>
      <c r="P397" s="3">
        <f t="shared" si="84"/>
        <v>10.541376058531478</v>
      </c>
      <c r="Q397" s="3">
        <f t="shared" si="85"/>
        <v>1.9229057177928284E-3</v>
      </c>
      <c r="R397" s="3">
        <f t="shared" si="86"/>
        <v>0.55960459650802374</v>
      </c>
    </row>
    <row r="398" spans="1:18" x14ac:dyDescent="0.25">
      <c r="A398" s="3">
        <f t="shared" si="88"/>
        <v>3.6899999999999653</v>
      </c>
      <c r="B398" s="3">
        <f t="shared" si="77"/>
        <v>6.3561361082985188</v>
      </c>
      <c r="C398" s="3">
        <f t="shared" si="78"/>
        <v>0.1444151425112169</v>
      </c>
      <c r="D398" s="3">
        <f t="shared" si="79"/>
        <v>2577.7507845409264</v>
      </c>
      <c r="E398" s="3">
        <f t="shared" si="80"/>
        <v>19.969833277976999</v>
      </c>
      <c r="F398" s="3">
        <f t="shared" si="81"/>
        <v>34.575713471983249</v>
      </c>
      <c r="G398" s="3">
        <f t="shared" si="82"/>
        <v>6.7905492518135963E-2</v>
      </c>
      <c r="H398" s="3">
        <f t="shared" si="83"/>
        <v>1.2313255031567953</v>
      </c>
      <c r="I398" s="3">
        <f t="shared" si="87"/>
        <v>1331.2354293466076</v>
      </c>
      <c r="K398" s="3">
        <f t="shared" si="89"/>
        <v>3.6899999999999653</v>
      </c>
      <c r="L398" s="3">
        <f t="shared" si="90"/>
        <v>2.8830982701320496</v>
      </c>
      <c r="M398" s="3">
        <f>L398/'NOx Info (Obsolete)'!$B$1*1000</f>
        <v>65.50560675555063</v>
      </c>
      <c r="N398" s="3">
        <f>M398*'NOx Info (Obsolete)'!$I$2*($D$13+273)/$F$2/1000</f>
        <v>17772.966013516772</v>
      </c>
      <c r="O398" s="3">
        <f t="shared" si="91"/>
        <v>319.88604346737662</v>
      </c>
      <c r="P398" s="3">
        <f t="shared" si="84"/>
        <v>10.54137605853148</v>
      </c>
      <c r="Q398" s="3">
        <f t="shared" si="85"/>
        <v>1.9229057177928288E-3</v>
      </c>
      <c r="R398" s="3">
        <f t="shared" si="86"/>
        <v>0.55852051743919384</v>
      </c>
    </row>
    <row r="399" spans="1:18" x14ac:dyDescent="0.25">
      <c r="A399" s="3">
        <f t="shared" si="88"/>
        <v>3.6999999999999651</v>
      </c>
      <c r="B399" s="3">
        <f t="shared" si="77"/>
        <v>6.3438228532669498</v>
      </c>
      <c r="C399" s="3">
        <f t="shared" si="78"/>
        <v>0.14413537813080357</v>
      </c>
      <c r="D399" s="3">
        <f t="shared" si="79"/>
        <v>2572.7571056333209</v>
      </c>
      <c r="E399" s="3">
        <f t="shared" si="80"/>
        <v>19.93114725145082</v>
      </c>
      <c r="F399" s="3">
        <f t="shared" si="81"/>
        <v>34.575713471983242</v>
      </c>
      <c r="G399" s="3">
        <f t="shared" si="82"/>
        <v>6.7905492518135935E-2</v>
      </c>
      <c r="H399" s="3">
        <f t="shared" si="83"/>
        <v>1.2289401506896809</v>
      </c>
      <c r="I399" s="3">
        <f t="shared" si="87"/>
        <v>1333.693309647987</v>
      </c>
      <c r="K399" s="3">
        <f t="shared" si="89"/>
        <v>3.6999999999999651</v>
      </c>
      <c r="L399" s="3">
        <f t="shared" si="90"/>
        <v>2.8775130649576575</v>
      </c>
      <c r="M399" s="3">
        <f>L399/'NOx Info (Obsolete)'!$B$1*1000</f>
        <v>65.378707767197369</v>
      </c>
      <c r="N399" s="3">
        <f>M399*'NOx Info (Obsolete)'!$I$2*($D$13+273)/$F$2/1000</f>
        <v>17738.53580946464</v>
      </c>
      <c r="O399" s="3">
        <f t="shared" si="91"/>
        <v>319.26635276737562</v>
      </c>
      <c r="P399" s="3">
        <f t="shared" si="84"/>
        <v>10.541376058531478</v>
      </c>
      <c r="Q399" s="3">
        <f t="shared" si="85"/>
        <v>1.9229057177928284E-3</v>
      </c>
      <c r="R399" s="3">
        <f t="shared" si="86"/>
        <v>0.55743853847360592</v>
      </c>
    </row>
    <row r="400" spans="1:18" x14ac:dyDescent="0.25">
      <c r="A400" s="3">
        <f t="shared" si="88"/>
        <v>3.7099999999999649</v>
      </c>
      <c r="B400" s="3">
        <f t="shared" si="77"/>
        <v>6.3315334517600537</v>
      </c>
      <c r="C400" s="3">
        <f t="shared" si="78"/>
        <v>0.14385615571646937</v>
      </c>
      <c r="D400" s="3">
        <f t="shared" si="79"/>
        <v>2567.7731005968999</v>
      </c>
      <c r="E400" s="3">
        <f t="shared" si="80"/>
        <v>19.892536168397012</v>
      </c>
      <c r="F400" s="3">
        <f t="shared" si="81"/>
        <v>34.575713471983249</v>
      </c>
      <c r="G400" s="3">
        <f t="shared" si="82"/>
        <v>6.7905492518135963E-2</v>
      </c>
      <c r="H400" s="3">
        <f t="shared" si="83"/>
        <v>1.2265594191829694</v>
      </c>
      <c r="I400" s="3">
        <f t="shared" si="87"/>
        <v>1336.146428486353</v>
      </c>
      <c r="K400" s="3">
        <f t="shared" si="89"/>
        <v>3.7099999999999649</v>
      </c>
      <c r="L400" s="3">
        <f t="shared" si="90"/>
        <v>2.8719386795729216</v>
      </c>
      <c r="M400" s="3">
        <f>L400/'NOx Info (Obsolete)'!$B$1*1000</f>
        <v>65.252054610522393</v>
      </c>
      <c r="N400" s="3">
        <f>M400*'NOx Info (Obsolete)'!$I$2*($D$13+273)/$F$2/1000</f>
        <v>17704.17230440638</v>
      </c>
      <c r="O400" s="3">
        <f t="shared" si="91"/>
        <v>318.64786254664381</v>
      </c>
      <c r="P400" s="3">
        <f t="shared" si="84"/>
        <v>10.54137605853148</v>
      </c>
      <c r="Q400" s="3">
        <f t="shared" si="85"/>
        <v>1.9229057177928288E-3</v>
      </c>
      <c r="R400" s="3">
        <f t="shared" si="86"/>
        <v>0.55635865554289154</v>
      </c>
    </row>
    <row r="401" spans="1:18" x14ac:dyDescent="0.25">
      <c r="A401" s="3">
        <f t="shared" si="88"/>
        <v>3.7199999999999647</v>
      </c>
      <c r="B401" s="3">
        <f t="shared" si="77"/>
        <v>6.3192678575682235</v>
      </c>
      <c r="C401" s="3">
        <f t="shared" si="78"/>
        <v>0.14357747421830488</v>
      </c>
      <c r="D401" s="3">
        <f t="shared" si="79"/>
        <v>2562.7987506912118</v>
      </c>
      <c r="E401" s="3">
        <f t="shared" si="80"/>
        <v>19.853999883633321</v>
      </c>
      <c r="F401" s="3">
        <f t="shared" si="81"/>
        <v>34.575713471983242</v>
      </c>
      <c r="G401" s="3">
        <f t="shared" si="82"/>
        <v>6.7905492518135935E-2</v>
      </c>
      <c r="H401" s="3">
        <f t="shared" si="83"/>
        <v>1.2241832996848272</v>
      </c>
      <c r="I401" s="3">
        <f t="shared" si="87"/>
        <v>1338.5947950857226</v>
      </c>
      <c r="K401" s="3">
        <f t="shared" si="89"/>
        <v>3.7199999999999647</v>
      </c>
      <c r="L401" s="3">
        <f t="shared" si="90"/>
        <v>2.8663750930174925</v>
      </c>
      <c r="M401" s="3">
        <f>L401/'NOx Info (Obsolete)'!$B$1*1000</f>
        <v>65.125646809294807</v>
      </c>
      <c r="N401" s="3">
        <f>M401*'NOx Info (Obsolete)'!$I$2*($D$13+273)/$F$2/1000</f>
        <v>17669.875369131125</v>
      </c>
      <c r="O401" s="3">
        <f t="shared" si="91"/>
        <v>318.03057047958464</v>
      </c>
      <c r="P401" s="3">
        <f t="shared" si="84"/>
        <v>10.541376058531478</v>
      </c>
      <c r="Q401" s="3">
        <f t="shared" si="85"/>
        <v>1.9229057177928284E-3</v>
      </c>
      <c r="R401" s="3">
        <f t="shared" si="86"/>
        <v>0.55528086458656245</v>
      </c>
    </row>
    <row r="402" spans="1:18" x14ac:dyDescent="0.25">
      <c r="A402" s="3">
        <f t="shared" si="88"/>
        <v>3.7299999999999645</v>
      </c>
      <c r="B402" s="3">
        <f t="shared" si="77"/>
        <v>6.3070260245713756</v>
      </c>
      <c r="C402" s="3">
        <f t="shared" si="78"/>
        <v>0.14329933258843477</v>
      </c>
      <c r="D402" s="3">
        <f t="shared" si="79"/>
        <v>2557.8340372121147</v>
      </c>
      <c r="E402" s="3">
        <f t="shared" si="80"/>
        <v>19.815538252258762</v>
      </c>
      <c r="F402" s="3">
        <f t="shared" si="81"/>
        <v>34.575713471983242</v>
      </c>
      <c r="G402" s="3">
        <f t="shared" si="82"/>
        <v>6.7905492518135935E-2</v>
      </c>
      <c r="H402" s="3">
        <f t="shared" si="83"/>
        <v>1.2218117832607649</v>
      </c>
      <c r="I402" s="3">
        <f t="shared" si="87"/>
        <v>1341.0384186522442</v>
      </c>
      <c r="K402" s="3">
        <f t="shared" si="89"/>
        <v>3.7299999999999645</v>
      </c>
      <c r="L402" s="3">
        <f t="shared" si="90"/>
        <v>2.8608222843716269</v>
      </c>
      <c r="M402" s="3">
        <f>L402/'NOx Info (Obsolete)'!$B$1*1000</f>
        <v>64.99948388820637</v>
      </c>
      <c r="N402" s="3">
        <f>M402*'NOx Info (Obsolete)'!$I$2*($D$13+273)/$F$2/1000</f>
        <v>17635.644874678361</v>
      </c>
      <c r="O402" s="3">
        <f t="shared" si="91"/>
        <v>317.41447424510699</v>
      </c>
      <c r="P402" s="3">
        <f t="shared" si="84"/>
        <v>10.541376058531478</v>
      </c>
      <c r="Q402" s="3">
        <f t="shared" si="85"/>
        <v>1.9229057177928284E-3</v>
      </c>
      <c r="R402" s="3">
        <f t="shared" si="86"/>
        <v>0.55420516155199762</v>
      </c>
    </row>
    <row r="403" spans="1:18" x14ac:dyDescent="0.25">
      <c r="A403" s="3">
        <f t="shared" si="88"/>
        <v>3.7399999999999642</v>
      </c>
      <c r="B403" s="3">
        <f t="shared" si="77"/>
        <v>6.2948079067387681</v>
      </c>
      <c r="C403" s="3">
        <f t="shared" si="78"/>
        <v>0.14302172978101357</v>
      </c>
      <c r="D403" s="3">
        <f t="shared" si="79"/>
        <v>2552.8789414916978</v>
      </c>
      <c r="E403" s="3">
        <f t="shared" si="80"/>
        <v>19.777151129653053</v>
      </c>
      <c r="F403" s="3">
        <f t="shared" si="81"/>
        <v>34.575713471983242</v>
      </c>
      <c r="G403" s="3">
        <f t="shared" si="82"/>
        <v>6.7905492518135935E-2</v>
      </c>
      <c r="H403" s="3">
        <f t="shared" si="83"/>
        <v>1.2194448609935997</v>
      </c>
      <c r="I403" s="3">
        <f t="shared" si="87"/>
        <v>1343.4773083742314</v>
      </c>
      <c r="K403" s="3">
        <f t="shared" si="89"/>
        <v>3.7399999999999642</v>
      </c>
      <c r="L403" s="3">
        <f t="shared" si="90"/>
        <v>2.8552802327561069</v>
      </c>
      <c r="M403" s="3">
        <f>L403/'NOx Info (Obsolete)'!$B$1*1000</f>
        <v>64.873565372869535</v>
      </c>
      <c r="N403" s="3">
        <f>M403*'NOx Info (Obsolete)'!$I$2*($D$13+273)/$F$2/1000</f>
        <v>17601.480692337369</v>
      </c>
      <c r="O403" s="3">
        <f t="shared" si="91"/>
        <v>316.79957152661609</v>
      </c>
      <c r="P403" s="3">
        <f t="shared" si="84"/>
        <v>10.541376058531478</v>
      </c>
      <c r="Q403" s="3">
        <f t="shared" si="85"/>
        <v>1.9229057177928284E-3</v>
      </c>
      <c r="R403" s="3">
        <f t="shared" si="86"/>
        <v>0.55313154239442619</v>
      </c>
    </row>
    <row r="404" spans="1:18" x14ac:dyDescent="0.25">
      <c r="A404" s="3">
        <f t="shared" si="88"/>
        <v>3.749999999999964</v>
      </c>
      <c r="B404" s="3">
        <f t="shared" si="77"/>
        <v>6.2826134581288322</v>
      </c>
      <c r="C404" s="3">
        <f t="shared" si="78"/>
        <v>0.14274466475222192</v>
      </c>
      <c r="D404" s="3">
        <f t="shared" si="79"/>
        <v>2547.9334448982145</v>
      </c>
      <c r="E404" s="3">
        <f t="shared" si="80"/>
        <v>19.73883837147606</v>
      </c>
      <c r="F404" s="3">
        <f t="shared" si="81"/>
        <v>34.575713471983242</v>
      </c>
      <c r="G404" s="3">
        <f t="shared" si="82"/>
        <v>6.7905492518135935E-2</v>
      </c>
      <c r="H404" s="3">
        <f t="shared" si="83"/>
        <v>1.2170825239834238</v>
      </c>
      <c r="I404" s="3">
        <f t="shared" si="87"/>
        <v>1345.9114734221982</v>
      </c>
      <c r="K404" s="3">
        <f t="shared" si="89"/>
        <v>3.749999999999964</v>
      </c>
      <c r="L404" s="3">
        <f t="shared" si="90"/>
        <v>2.8497489173321626</v>
      </c>
      <c r="M404" s="3">
        <f>L404/'NOx Info (Obsolete)'!$B$1*1000</f>
        <v>64.747890789815798</v>
      </c>
      <c r="N404" s="3">
        <f>M404*'NOx Info (Obsolete)'!$I$2*($D$13+273)/$F$2/1000</f>
        <v>17567.382693646778</v>
      </c>
      <c r="O404" s="3">
        <f t="shared" si="91"/>
        <v>316.18586001200492</v>
      </c>
      <c r="P404" s="3">
        <f t="shared" si="84"/>
        <v>10.541376058531478</v>
      </c>
      <c r="Q404" s="3">
        <f t="shared" si="85"/>
        <v>1.9229057177928284E-3</v>
      </c>
      <c r="R404" s="3">
        <f t="shared" si="86"/>
        <v>0.55206000307691294</v>
      </c>
    </row>
    <row r="405" spans="1:18" x14ac:dyDescent="0.25">
      <c r="A405" s="3">
        <f t="shared" si="88"/>
        <v>3.7599999999999638</v>
      </c>
      <c r="B405" s="3">
        <f t="shared" si="77"/>
        <v>6.2704426328889973</v>
      </c>
      <c r="C405" s="3">
        <f t="shared" si="78"/>
        <v>0.14246813646026241</v>
      </c>
      <c r="D405" s="3">
        <f t="shared" si="79"/>
        <v>2542.997528836012</v>
      </c>
      <c r="E405" s="3">
        <f t="shared" si="80"/>
        <v>19.700599833667287</v>
      </c>
      <c r="F405" s="3">
        <f t="shared" si="81"/>
        <v>34.575713471983242</v>
      </c>
      <c r="G405" s="3">
        <f t="shared" si="82"/>
        <v>6.7905492518135935E-2</v>
      </c>
      <c r="H405" s="3">
        <f t="shared" si="83"/>
        <v>1.2147247633475704</v>
      </c>
      <c r="I405" s="3">
        <f t="shared" si="87"/>
        <v>1348.3409229488934</v>
      </c>
      <c r="K405" s="3">
        <f t="shared" si="89"/>
        <v>3.7599999999999638</v>
      </c>
      <c r="L405" s="3">
        <f t="shared" si="90"/>
        <v>2.8442283173013934</v>
      </c>
      <c r="M405" s="3">
        <f>L405/'NOx Info (Obsolete)'!$B$1*1000</f>
        <v>64.622459666493839</v>
      </c>
      <c r="N405" s="3">
        <f>M405*'NOx Info (Obsolete)'!$I$2*($D$13+273)/$F$2/1000</f>
        <v>17533.350750394078</v>
      </c>
      <c r="O405" s="3">
        <f t="shared" si="91"/>
        <v>315.57333739364555</v>
      </c>
      <c r="P405" s="3">
        <f t="shared" si="84"/>
        <v>10.541376058531476</v>
      </c>
      <c r="Q405" s="3">
        <f t="shared" si="85"/>
        <v>1.9229057177928281E-3</v>
      </c>
      <c r="R405" s="3">
        <f t="shared" si="86"/>
        <v>0.55099053957034339</v>
      </c>
    </row>
    <row r="406" spans="1:18" x14ac:dyDescent="0.25">
      <c r="A406" s="3">
        <f t="shared" si="88"/>
        <v>3.7699999999999636</v>
      </c>
      <c r="B406" s="3">
        <f t="shared" si="77"/>
        <v>6.2582953852555221</v>
      </c>
      <c r="C406" s="3">
        <f t="shared" si="78"/>
        <v>0.14219214386535606</v>
      </c>
      <c r="D406" s="3">
        <f t="shared" si="79"/>
        <v>2538.0711747454634</v>
      </c>
      <c r="E406" s="3">
        <f t="shared" si="80"/>
        <v>19.662435372445302</v>
      </c>
      <c r="F406" s="3">
        <f t="shared" si="81"/>
        <v>34.575713471983242</v>
      </c>
      <c r="G406" s="3">
        <f t="shared" si="82"/>
        <v>6.7905492518135935E-2</v>
      </c>
      <c r="H406" s="3">
        <f t="shared" si="83"/>
        <v>1.2123715702205808</v>
      </c>
      <c r="I406" s="3">
        <f t="shared" si="87"/>
        <v>1350.7656660893347</v>
      </c>
      <c r="K406" s="3">
        <f t="shared" si="89"/>
        <v>3.7699999999999636</v>
      </c>
      <c r="L406" s="3">
        <f t="shared" si="90"/>
        <v>2.8387184119056901</v>
      </c>
      <c r="M406" s="3">
        <f>L406/'NOx Info (Obsolete)'!$B$1*1000</f>
        <v>64.497271531267813</v>
      </c>
      <c r="N406" s="3">
        <f>M406*'NOx Info (Obsolete)'!$I$2*($D$13+273)/$F$2/1000</f>
        <v>17499.384734615149</v>
      </c>
      <c r="O406" s="3">
        <f t="shared" si="91"/>
        <v>314.96200136838047</v>
      </c>
      <c r="P406" s="3">
        <f t="shared" si="84"/>
        <v>10.541376058531478</v>
      </c>
      <c r="Q406" s="3">
        <f t="shared" si="85"/>
        <v>1.9229057177928284E-3</v>
      </c>
      <c r="R406" s="3">
        <f t="shared" si="86"/>
        <v>0.54992314785340823</v>
      </c>
    </row>
    <row r="407" spans="1:18" x14ac:dyDescent="0.25">
      <c r="A407" s="3">
        <f t="shared" si="88"/>
        <v>3.7799999999999634</v>
      </c>
      <c r="B407" s="3">
        <f t="shared" si="77"/>
        <v>6.2461716695533163</v>
      </c>
      <c r="C407" s="3">
        <f t="shared" si="78"/>
        <v>0.14191668592973794</v>
      </c>
      <c r="D407" s="3">
        <f t="shared" si="79"/>
        <v>2533.1543641028925</v>
      </c>
      <c r="E407" s="3">
        <f t="shared" si="80"/>
        <v>19.624344844307217</v>
      </c>
      <c r="F407" s="3">
        <f t="shared" si="81"/>
        <v>34.575713471983242</v>
      </c>
      <c r="G407" s="3">
        <f t="shared" si="82"/>
        <v>6.7905492518135935E-2</v>
      </c>
      <c r="H407" s="3">
        <f t="shared" si="83"/>
        <v>1.2100229357541699</v>
      </c>
      <c r="I407" s="3">
        <f t="shared" si="87"/>
        <v>1353.185711960843</v>
      </c>
      <c r="K407" s="3">
        <f t="shared" si="89"/>
        <v>3.7799999999999634</v>
      </c>
      <c r="L407" s="3">
        <f t="shared" si="90"/>
        <v>2.833219180427156</v>
      </c>
      <c r="M407" s="3">
        <f>L407/'NOx Info (Obsolete)'!$B$1*1000</f>
        <v>64.372325913415494</v>
      </c>
      <c r="N407" s="3">
        <f>M407*'NOx Info (Obsolete)'!$I$2*($D$13+273)/$F$2/1000</f>
        <v>17465.484518593734</v>
      </c>
      <c r="O407" s="3">
        <f t="shared" si="91"/>
        <v>314.35184963751391</v>
      </c>
      <c r="P407" s="3">
        <f t="shared" si="84"/>
        <v>10.541376058531478</v>
      </c>
      <c r="Q407" s="3">
        <f t="shared" si="85"/>
        <v>1.9229057177928284E-3</v>
      </c>
      <c r="R407" s="3">
        <f t="shared" si="86"/>
        <v>0.54885782391258808</v>
      </c>
    </row>
    <row r="408" spans="1:18" x14ac:dyDescent="0.25">
      <c r="A408" s="3">
        <f t="shared" si="88"/>
        <v>3.7899999999999632</v>
      </c>
      <c r="B408" s="3">
        <f t="shared" si="77"/>
        <v>6.2340714401957742</v>
      </c>
      <c r="C408" s="3">
        <f t="shared" si="78"/>
        <v>0.14164176161765371</v>
      </c>
      <c r="D408" s="3">
        <f t="shared" si="79"/>
        <v>2528.2470784205098</v>
      </c>
      <c r="E408" s="3">
        <f t="shared" si="80"/>
        <v>19.586328106028137</v>
      </c>
      <c r="F408" s="3">
        <f t="shared" si="81"/>
        <v>34.575713471983242</v>
      </c>
      <c r="G408" s="3">
        <f t="shared" si="82"/>
        <v>6.7905492518135935E-2</v>
      </c>
      <c r="H408" s="3">
        <f t="shared" si="83"/>
        <v>1.2076788511171941</v>
      </c>
      <c r="I408" s="3">
        <f t="shared" si="87"/>
        <v>1355.6010696630774</v>
      </c>
      <c r="K408" s="3">
        <f t="shared" si="89"/>
        <v>3.7899999999999632</v>
      </c>
      <c r="L408" s="3">
        <f t="shared" si="90"/>
        <v>2.82773060218803</v>
      </c>
      <c r="M408" s="3">
        <f>L408/'NOx Info (Obsolete)'!$B$1*1000</f>
        <v>64.247622343126579</v>
      </c>
      <c r="N408" s="3">
        <f>M408*'NOx Info (Obsolete)'!$I$2*($D$13+273)/$F$2/1000</f>
        <v>17431.649974861011</v>
      </c>
      <c r="O408" s="3">
        <f t="shared" si="91"/>
        <v>313.74287990680307</v>
      </c>
      <c r="P408" s="3">
        <f t="shared" si="84"/>
        <v>10.541376058531478</v>
      </c>
      <c r="Q408" s="3">
        <f t="shared" si="85"/>
        <v>1.9229057177928284E-3</v>
      </c>
      <c r="R408" s="3">
        <f t="shared" si="86"/>
        <v>0.54779456374213886</v>
      </c>
    </row>
    <row r="409" spans="1:18" x14ac:dyDescent="0.25">
      <c r="A409" s="3">
        <f t="shared" si="88"/>
        <v>3.799999999999963</v>
      </c>
      <c r="B409" s="3">
        <f t="shared" si="77"/>
        <v>6.2219946516846028</v>
      </c>
      <c r="C409" s="3">
        <f t="shared" si="78"/>
        <v>0.14136736989535537</v>
      </c>
      <c r="D409" s="3">
        <f t="shared" si="79"/>
        <v>2523.3492992463412</v>
      </c>
      <c r="E409" s="3">
        <f t="shared" si="80"/>
        <v>19.548385014660631</v>
      </c>
      <c r="F409" s="3">
        <f t="shared" si="81"/>
        <v>34.575713471983242</v>
      </c>
      <c r="G409" s="3">
        <f t="shared" si="82"/>
        <v>6.7905492518135935E-2</v>
      </c>
      <c r="H409" s="3">
        <f t="shared" si="83"/>
        <v>1.2053393074956187</v>
      </c>
      <c r="I409" s="3">
        <f t="shared" si="87"/>
        <v>1358.0117482780686</v>
      </c>
      <c r="K409" s="3">
        <f t="shared" si="89"/>
        <v>3.799999999999963</v>
      </c>
      <c r="L409" s="3">
        <f t="shared" si="90"/>
        <v>2.8222526565506088</v>
      </c>
      <c r="M409" s="3">
        <f>L409/'NOx Info (Obsolete)'!$B$1*1000</f>
        <v>64.1231603515009</v>
      </c>
      <c r="N409" s="3">
        <f>M409*'NOx Info (Obsolete)'!$I$2*($D$13+273)/$F$2/1000</f>
        <v>17397.880976195102</v>
      </c>
      <c r="O409" s="3">
        <f t="shared" si="91"/>
        <v>313.1350898864498</v>
      </c>
      <c r="P409" s="3">
        <f t="shared" si="84"/>
        <v>10.541376058531478</v>
      </c>
      <c r="Q409" s="3">
        <f t="shared" si="85"/>
        <v>1.9229057177928284E-3</v>
      </c>
      <c r="R409" s="3">
        <f t="shared" si="86"/>
        <v>0.54673336334407685</v>
      </c>
    </row>
    <row r="410" spans="1:18" x14ac:dyDescent="0.25">
      <c r="A410" s="3">
        <f t="shared" si="88"/>
        <v>3.8099999999999627</v>
      </c>
      <c r="B410" s="3">
        <f t="shared" si="77"/>
        <v>6.2099412586096463</v>
      </c>
      <c r="C410" s="3">
        <f t="shared" si="78"/>
        <v>0.14109350973109758</v>
      </c>
      <c r="D410" s="3">
        <f t="shared" si="79"/>
        <v>2518.4610081641563</v>
      </c>
      <c r="E410" s="3">
        <f t="shared" si="80"/>
        <v>19.51051542753418</v>
      </c>
      <c r="F410" s="3">
        <f t="shared" si="81"/>
        <v>34.575713471983242</v>
      </c>
      <c r="G410" s="3">
        <f t="shared" si="82"/>
        <v>6.7905492518135935E-2</v>
      </c>
      <c r="H410" s="3">
        <f t="shared" si="83"/>
        <v>1.2030042960924818</v>
      </c>
      <c r="I410" s="3">
        <f t="shared" si="87"/>
        <v>1360.4177568702535</v>
      </c>
      <c r="K410" s="3">
        <f t="shared" si="89"/>
        <v>3.8099999999999627</v>
      </c>
      <c r="L410" s="3">
        <f t="shared" si="90"/>
        <v>2.816785322917168</v>
      </c>
      <c r="M410" s="3">
        <f>L410/'NOx Info (Obsolete)'!$B$1*1000</f>
        <v>63.998939470546617</v>
      </c>
      <c r="N410" s="3">
        <f>M410*'NOx Info (Obsolete)'!$I$2*($D$13+273)/$F$2/1000</f>
        <v>17364.177395620565</v>
      </c>
      <c r="O410" s="3">
        <f t="shared" si="91"/>
        <v>312.52847729109163</v>
      </c>
      <c r="P410" s="3">
        <f t="shared" si="84"/>
        <v>10.541376058531478</v>
      </c>
      <c r="Q410" s="3">
        <f t="shared" si="85"/>
        <v>1.9229057177928284E-3</v>
      </c>
      <c r="R410" s="3">
        <f t="shared" si="86"/>
        <v>0.54567421872816269</v>
      </c>
    </row>
    <row r="411" spans="1:18" x14ac:dyDescent="0.25">
      <c r="A411" s="3">
        <f t="shared" si="88"/>
        <v>3.8199999999999625</v>
      </c>
      <c r="B411" s="3">
        <f t="shared" si="77"/>
        <v>6.1979112156487215</v>
      </c>
      <c r="C411" s="3">
        <f t="shared" si="78"/>
        <v>0.14082018009513372</v>
      </c>
      <c r="D411" s="3">
        <f t="shared" si="79"/>
        <v>2513.5821867934028</v>
      </c>
      <c r="E411" s="3">
        <f t="shared" si="80"/>
        <v>19.472719202254655</v>
      </c>
      <c r="F411" s="3">
        <f t="shared" si="81"/>
        <v>34.575713471983242</v>
      </c>
      <c r="G411" s="3">
        <f t="shared" si="82"/>
        <v>6.7905492518135935E-2</v>
      </c>
      <c r="H411" s="3">
        <f t="shared" si="83"/>
        <v>1.2006738081278645</v>
      </c>
      <c r="I411" s="3">
        <f t="shared" si="87"/>
        <v>1362.8191044865091</v>
      </c>
      <c r="K411" s="3">
        <f t="shared" si="89"/>
        <v>3.8199999999999625</v>
      </c>
      <c r="L411" s="3">
        <f t="shared" si="90"/>
        <v>2.8113285807298865</v>
      </c>
      <c r="M411" s="3">
        <f>L411/'NOx Info (Obsolete)'!$B$1*1000</f>
        <v>63.874959233178529</v>
      </c>
      <c r="N411" s="3">
        <f>M411*'NOx Info (Obsolete)'!$I$2*($D$13+273)/$F$2/1000</f>
        <v>17330.539106407956</v>
      </c>
      <c r="O411" s="3">
        <f t="shared" si="91"/>
        <v>311.92303983979343</v>
      </c>
      <c r="P411" s="3">
        <f t="shared" si="84"/>
        <v>10.541376058531478</v>
      </c>
      <c r="Q411" s="3">
        <f t="shared" si="85"/>
        <v>1.9229057177928284E-3</v>
      </c>
      <c r="R411" s="3">
        <f t="shared" si="86"/>
        <v>0.54461712591188716</v>
      </c>
    </row>
    <row r="412" spans="1:18" x14ac:dyDescent="0.25">
      <c r="A412" s="3">
        <f t="shared" si="88"/>
        <v>3.8299999999999623</v>
      </c>
      <c r="B412" s="3">
        <f t="shared" si="77"/>
        <v>6.1859044775674432</v>
      </c>
      <c r="C412" s="3">
        <f t="shared" si="78"/>
        <v>0.140547379959712</v>
      </c>
      <c r="D412" s="3">
        <f t="shared" si="79"/>
        <v>2508.7128167891342</v>
      </c>
      <c r="E412" s="3">
        <f t="shared" si="80"/>
        <v>19.434996196703779</v>
      </c>
      <c r="F412" s="3">
        <f t="shared" si="81"/>
        <v>34.575713471983242</v>
      </c>
      <c r="G412" s="3">
        <f t="shared" si="82"/>
        <v>6.7905492518135935E-2</v>
      </c>
      <c r="H412" s="3">
        <f t="shared" si="83"/>
        <v>1.1983478348388563</v>
      </c>
      <c r="I412" s="3">
        <f t="shared" si="87"/>
        <v>1365.2158001561868</v>
      </c>
      <c r="K412" s="3">
        <f t="shared" si="89"/>
        <v>3.8299999999999623</v>
      </c>
      <c r="L412" s="3">
        <f t="shared" si="90"/>
        <v>2.8058824094707675</v>
      </c>
      <c r="M412" s="3">
        <f>L412/'NOx Info (Obsolete)'!$B$1*1000</f>
        <v>63.751219173216271</v>
      </c>
      <c r="N412" s="3">
        <f>M412*'NOx Info (Obsolete)'!$I$2*($D$13+273)/$F$2/1000</f>
        <v>17296.965982073318</v>
      </c>
      <c r="O412" s="3">
        <f t="shared" si="91"/>
        <v>311.31877525603869</v>
      </c>
      <c r="P412" s="3">
        <f t="shared" si="84"/>
        <v>10.541376058531478</v>
      </c>
      <c r="Q412" s="3">
        <f t="shared" si="85"/>
        <v>1.9229057177928284E-3</v>
      </c>
      <c r="R412" s="3">
        <f t="shared" si="86"/>
        <v>0.54356208092045633</v>
      </c>
    </row>
    <row r="413" spans="1:18" x14ac:dyDescent="0.25">
      <c r="A413" s="3">
        <f t="shared" si="88"/>
        <v>3.8399999999999621</v>
      </c>
      <c r="B413" s="3">
        <f t="shared" si="77"/>
        <v>6.1739209992190549</v>
      </c>
      <c r="C413" s="3">
        <f t="shared" si="78"/>
        <v>0.14027510829907164</v>
      </c>
      <c r="D413" s="3">
        <f t="shared" si="79"/>
        <v>2503.8528798419452</v>
      </c>
      <c r="E413" s="3">
        <f t="shared" si="80"/>
        <v>19.397346269038586</v>
      </c>
      <c r="F413" s="3">
        <f t="shared" si="81"/>
        <v>34.575713471983249</v>
      </c>
      <c r="G413" s="3">
        <f t="shared" si="82"/>
        <v>6.7905492518135963E-2</v>
      </c>
      <c r="H413" s="3">
        <f t="shared" si="83"/>
        <v>1.1960263674795226</v>
      </c>
      <c r="I413" s="3">
        <f t="shared" si="87"/>
        <v>1367.6078528911457</v>
      </c>
      <c r="K413" s="3">
        <f t="shared" si="89"/>
        <v>3.8399999999999621</v>
      </c>
      <c r="L413" s="3">
        <f t="shared" si="90"/>
        <v>2.8004467886615632</v>
      </c>
      <c r="M413" s="3">
        <f>L413/'NOx Info (Obsolete)'!$B$1*1000</f>
        <v>63.62771882538258</v>
      </c>
      <c r="N413" s="3">
        <f>M413*'NOx Info (Obsolete)'!$I$2*($D$13+273)/$F$2/1000</f>
        <v>17263.457896377746</v>
      </c>
      <c r="O413" s="3">
        <f t="shared" si="91"/>
        <v>310.71568126772115</v>
      </c>
      <c r="P413" s="3">
        <f t="shared" si="84"/>
        <v>10.54137605853148</v>
      </c>
      <c r="Q413" s="3">
        <f t="shared" si="85"/>
        <v>1.9229057177928288E-3</v>
      </c>
      <c r="R413" s="3">
        <f t="shared" si="86"/>
        <v>0.54250907978677632</v>
      </c>
    </row>
    <row r="414" spans="1:18" x14ac:dyDescent="0.25">
      <c r="A414" s="3">
        <f t="shared" si="88"/>
        <v>3.8499999999999619</v>
      </c>
      <c r="B414" s="3">
        <f t="shared" ref="B414:B477" si="92">L414*2.20462</f>
        <v>6.1619607355442598</v>
      </c>
      <c r="C414" s="3">
        <f t="shared" ref="C414:C477" si="93">M414/453.59237</f>
        <v>0.14000336408943898</v>
      </c>
      <c r="D414" s="3">
        <f t="shared" ref="D414:D477" si="94">N414/6.89475729</f>
        <v>2499.0023576778949</v>
      </c>
      <c r="E414" s="3">
        <f t="shared" ref="E414:E477" si="95">O414/16.0184634</f>
        <v>19.359769277690891</v>
      </c>
      <c r="F414" s="3">
        <f t="shared" ref="F414:F477" si="96">P414*3.28</f>
        <v>34.575713471983242</v>
      </c>
      <c r="G414" s="3">
        <f t="shared" ref="G414:G477" si="97">Q414*35.314</f>
        <v>6.7905492518135935E-2</v>
      </c>
      <c r="H414" s="3">
        <f t="shared" ref="H414:H477" si="98">R414*2.20462</f>
        <v>1.1937093973208712</v>
      </c>
      <c r="I414" s="3">
        <f t="shared" si="87"/>
        <v>1369.9952716857874</v>
      </c>
      <c r="K414" s="3">
        <f t="shared" si="89"/>
        <v>3.8499999999999619</v>
      </c>
      <c r="L414" s="3">
        <f t="shared" si="90"/>
        <v>2.7950216978636955</v>
      </c>
      <c r="M414" s="3">
        <f>L414/'NOx Info (Obsolete)'!$B$1*1000</f>
        <v>63.504457725301513</v>
      </c>
      <c r="N414" s="3">
        <f>M414*'NOx Info (Obsolete)'!$I$2*($D$13+273)/$F$2/1000</f>
        <v>17230.014723326854</v>
      </c>
      <c r="O414" s="3">
        <f t="shared" si="91"/>
        <v>310.113755607136</v>
      </c>
      <c r="P414" s="3">
        <f t="shared" ref="P414:P477" si="99">SQRT(2*(N414)/O414)</f>
        <v>10.541376058531478</v>
      </c>
      <c r="Q414" s="3">
        <f t="shared" ref="Q414:Q477" si="100">P414*$F$25</f>
        <v>1.9229057177928284E-3</v>
      </c>
      <c r="R414" s="3">
        <f t="shared" ref="R414:R477" si="101">Q414*O414*0.908</f>
        <v>0.54145811855143799</v>
      </c>
    </row>
    <row r="415" spans="1:18" x14ac:dyDescent="0.25">
      <c r="A415" s="3">
        <f t="shared" si="88"/>
        <v>3.8599999999999617</v>
      </c>
      <c r="B415" s="3">
        <f t="shared" si="92"/>
        <v>6.1500236415710514</v>
      </c>
      <c r="C415" s="3">
        <f t="shared" si="93"/>
        <v>0.13973214630902359</v>
      </c>
      <c r="D415" s="3">
        <f t="shared" si="94"/>
        <v>2494.1612320584472</v>
      </c>
      <c r="E415" s="3">
        <f t="shared" si="95"/>
        <v>19.322265081366762</v>
      </c>
      <c r="F415" s="3">
        <f t="shared" si="96"/>
        <v>34.575713471983242</v>
      </c>
      <c r="G415" s="3">
        <f t="shared" si="97"/>
        <v>6.7905492518135935E-2</v>
      </c>
      <c r="H415" s="3">
        <f t="shared" si="98"/>
        <v>1.19139691565082</v>
      </c>
      <c r="I415" s="3">
        <f t="shared" ref="I415:I478" si="102">I414+$N$3*$J$1*H415</f>
        <v>1372.378065517089</v>
      </c>
      <c r="K415" s="3">
        <f t="shared" si="89"/>
        <v>3.8599999999999617</v>
      </c>
      <c r="L415" s="3">
        <f t="shared" si="90"/>
        <v>2.7896071166781811</v>
      </c>
      <c r="M415" s="3">
        <f>L415/'NOx Info (Obsolete)'!$B$1*1000</f>
        <v>63.381435409496767</v>
      </c>
      <c r="N415" s="3">
        <f>M415*'NOx Info (Obsolete)'!$I$2*($D$13+273)/$F$2/1000</f>
        <v>17196.636337170363</v>
      </c>
      <c r="O415" s="3">
        <f t="shared" si="91"/>
        <v>309.51299601097151</v>
      </c>
      <c r="P415" s="3">
        <f t="shared" si="99"/>
        <v>10.541376058531478</v>
      </c>
      <c r="Q415" s="3">
        <f t="shared" si="100"/>
        <v>1.9229057177928284E-3</v>
      </c>
      <c r="R415" s="3">
        <f t="shared" si="101"/>
        <v>0.54040919326270287</v>
      </c>
    </row>
    <row r="416" spans="1:18" x14ac:dyDescent="0.25">
      <c r="A416" s="3">
        <f t="shared" ref="A416:A479" si="103">$A$30+A415</f>
        <v>3.8699999999999615</v>
      </c>
      <c r="B416" s="3">
        <f t="shared" si="92"/>
        <v>6.1381096724145436</v>
      </c>
      <c r="C416" s="3">
        <f t="shared" si="93"/>
        <v>0.1394614539380146</v>
      </c>
      <c r="D416" s="3">
        <f t="shared" si="94"/>
        <v>2489.3294847803982</v>
      </c>
      <c r="E416" s="3">
        <f t="shared" si="95"/>
        <v>19.284833539045977</v>
      </c>
      <c r="F416" s="3">
        <f t="shared" si="96"/>
        <v>34.575713471983249</v>
      </c>
      <c r="G416" s="3">
        <f t="shared" si="97"/>
        <v>6.7905492518135963E-2</v>
      </c>
      <c r="H416" s="3">
        <f t="shared" si="98"/>
        <v>1.1890889137741647</v>
      </c>
      <c r="I416" s="3">
        <f t="shared" si="102"/>
        <v>1374.7562433446374</v>
      </c>
      <c r="K416" s="3">
        <f t="shared" ref="K416:K479" si="104">$A$30+K415</f>
        <v>3.8699999999999615</v>
      </c>
      <c r="L416" s="3">
        <f t="shared" si="90"/>
        <v>2.7842030247455543</v>
      </c>
      <c r="M416" s="3">
        <f>L416/'NOx Info (Obsolete)'!$B$1*1000</f>
        <v>63.258651415389878</v>
      </c>
      <c r="N416" s="3">
        <f>M416*'NOx Info (Obsolete)'!$I$2*($D$13+273)/$F$2/1000</f>
        <v>17163.322612401596</v>
      </c>
      <c r="O416" s="3">
        <f t="shared" si="91"/>
        <v>308.9134002203005</v>
      </c>
      <c r="P416" s="3">
        <f t="shared" si="99"/>
        <v>10.54137605853148</v>
      </c>
      <c r="Q416" s="3">
        <f t="shared" si="100"/>
        <v>1.9229057177928288E-3</v>
      </c>
      <c r="R416" s="3">
        <f t="shared" si="101"/>
        <v>0.53936229997648788</v>
      </c>
    </row>
    <row r="417" spans="1:18" x14ac:dyDescent="0.25">
      <c r="A417" s="3">
        <f t="shared" si="103"/>
        <v>3.8799999999999613</v>
      </c>
      <c r="B417" s="3">
        <f t="shared" si="92"/>
        <v>6.1262187832768014</v>
      </c>
      <c r="C417" s="3">
        <f t="shared" si="93"/>
        <v>0.13919128595857658</v>
      </c>
      <c r="D417" s="3">
        <f t="shared" si="94"/>
        <v>2484.5070976758038</v>
      </c>
      <c r="E417" s="3">
        <f t="shared" si="95"/>
        <v>19.247474509981515</v>
      </c>
      <c r="F417" s="3">
        <f t="shared" si="96"/>
        <v>34.575713471983242</v>
      </c>
      <c r="G417" s="3">
        <f t="shared" si="97"/>
        <v>6.7905492518135935E-2</v>
      </c>
      <c r="H417" s="3">
        <f t="shared" si="98"/>
        <v>1.1867853830125439</v>
      </c>
      <c r="I417" s="3">
        <f t="shared" si="102"/>
        <v>1377.1298141106624</v>
      </c>
      <c r="K417" s="3">
        <f t="shared" si="104"/>
        <v>3.8799999999999613</v>
      </c>
      <c r="L417" s="3">
        <f t="shared" si="90"/>
        <v>2.7788094017457894</v>
      </c>
      <c r="M417" s="3">
        <f>L417/'NOx Info (Obsolete)'!$B$1*1000</f>
        <v>63.13610528129847</v>
      </c>
      <c r="N417" s="3">
        <f>M417*'NOx Info (Obsolete)'!$I$2*($D$13+273)/$F$2/1000</f>
        <v>17130.073423756992</v>
      </c>
      <c r="O417" s="3">
        <f t="shared" si="91"/>
        <v>308.31496598057186</v>
      </c>
      <c r="P417" s="3">
        <f t="shared" si="99"/>
        <v>10.541376058531478</v>
      </c>
      <c r="Q417" s="3">
        <f t="shared" si="100"/>
        <v>1.9229057177928284E-3</v>
      </c>
      <c r="R417" s="3">
        <f t="shared" si="101"/>
        <v>0.53831743475634986</v>
      </c>
    </row>
    <row r="418" spans="1:18" x14ac:dyDescent="0.25">
      <c r="A418" s="3">
        <f t="shared" si="103"/>
        <v>3.889999999999961</v>
      </c>
      <c r="B418" s="3">
        <f t="shared" si="92"/>
        <v>6.114350929446676</v>
      </c>
      <c r="C418" s="3">
        <f t="shared" si="93"/>
        <v>0.138921641354846</v>
      </c>
      <c r="D418" s="3">
        <f t="shared" si="94"/>
        <v>2479.6940526119201</v>
      </c>
      <c r="E418" s="3">
        <f t="shared" si="95"/>
        <v>19.210187853698997</v>
      </c>
      <c r="F418" s="3">
        <f t="shared" si="96"/>
        <v>34.575713471983249</v>
      </c>
      <c r="G418" s="3">
        <f t="shared" si="97"/>
        <v>6.7905492518135963E-2</v>
      </c>
      <c r="H418" s="3">
        <f t="shared" si="98"/>
        <v>1.1844863147044107</v>
      </c>
      <c r="I418" s="3">
        <f t="shared" si="102"/>
        <v>1379.4987867400712</v>
      </c>
      <c r="K418" s="3">
        <f t="shared" si="104"/>
        <v>3.889999999999961</v>
      </c>
      <c r="L418" s="3">
        <f t="shared" ref="L418:L481" si="105">L417-R417*$J$1</f>
        <v>2.7734262273982258</v>
      </c>
      <c r="M418" s="3">
        <f>L418/'NOx Info (Obsolete)'!$B$1*1000</f>
        <v>63.013796546434605</v>
      </c>
      <c r="N418" s="3">
        <f>M418*'NOx Info (Obsolete)'!$I$2*($D$13+273)/$F$2/1000</f>
        <v>17096.888646215681</v>
      </c>
      <c r="O418" s="3">
        <f t="shared" ref="O418:O481" si="106">L418/$F$2</f>
        <v>307.717691041602</v>
      </c>
      <c r="P418" s="3">
        <f t="shared" si="99"/>
        <v>10.54137605853148</v>
      </c>
      <c r="Q418" s="3">
        <f t="shared" si="100"/>
        <v>1.9229057177928288E-3</v>
      </c>
      <c r="R418" s="3">
        <f t="shared" si="101"/>
        <v>0.53727459367347241</v>
      </c>
    </row>
    <row r="419" spans="1:18" x14ac:dyDescent="0.25">
      <c r="A419" s="3">
        <f t="shared" si="103"/>
        <v>3.8999999999999608</v>
      </c>
      <c r="B419" s="3">
        <f t="shared" si="92"/>
        <v>6.1025060662996324</v>
      </c>
      <c r="C419" s="3">
        <f t="shared" si="93"/>
        <v>0.1386525191129272</v>
      </c>
      <c r="D419" s="3">
        <f t="shared" si="94"/>
        <v>2474.8903314911258</v>
      </c>
      <c r="E419" s="3">
        <f t="shared" si="95"/>
        <v>19.172973429996198</v>
      </c>
      <c r="F419" s="3">
        <f t="shared" si="96"/>
        <v>34.575713471983242</v>
      </c>
      <c r="G419" s="3">
        <f t="shared" si="97"/>
        <v>6.7905492518135935E-2</v>
      </c>
      <c r="H419" s="3">
        <f t="shared" si="98"/>
        <v>1.1821917002049958</v>
      </c>
      <c r="I419" s="3">
        <f t="shared" si="102"/>
        <v>1381.8631701404811</v>
      </c>
      <c r="K419" s="3">
        <f t="shared" si="104"/>
        <v>3.8999999999999608</v>
      </c>
      <c r="L419" s="3">
        <f t="shared" si="105"/>
        <v>2.7680534814614912</v>
      </c>
      <c r="M419" s="3">
        <f>L419/'NOx Info (Obsolete)'!$B$1*1000</f>
        <v>62.891724750902945</v>
      </c>
      <c r="N419" s="3">
        <f>M419*'NOx Info (Obsolete)'!$I$2*($D$13+273)/$F$2/1000</f>
        <v>17063.768154998957</v>
      </c>
      <c r="O419" s="3">
        <f t="shared" si="106"/>
        <v>307.12157315756656</v>
      </c>
      <c r="P419" s="3">
        <f t="shared" si="99"/>
        <v>10.541376058531478</v>
      </c>
      <c r="Q419" s="3">
        <f t="shared" si="100"/>
        <v>1.9229057177928284E-3</v>
      </c>
      <c r="R419" s="3">
        <f t="shared" si="101"/>
        <v>0.53623377280664963</v>
      </c>
    </row>
    <row r="420" spans="1:18" x14ac:dyDescent="0.25">
      <c r="A420" s="3">
        <f t="shared" si="103"/>
        <v>3.9099999999999606</v>
      </c>
      <c r="B420" s="3">
        <f t="shared" si="92"/>
        <v>6.0906841492975818</v>
      </c>
      <c r="C420" s="3">
        <f t="shared" si="93"/>
        <v>0.13838391822088872</v>
      </c>
      <c r="D420" s="3">
        <f t="shared" si="94"/>
        <v>2470.0959162508634</v>
      </c>
      <c r="E420" s="3">
        <f t="shared" si="95"/>
        <v>19.135831098942457</v>
      </c>
      <c r="F420" s="3">
        <f t="shared" si="96"/>
        <v>34.575713471983249</v>
      </c>
      <c r="G420" s="3">
        <f t="shared" si="97"/>
        <v>6.7905492518135963E-2</v>
      </c>
      <c r="H420" s="3">
        <f t="shared" si="98"/>
        <v>1.1799015308862768</v>
      </c>
      <c r="I420" s="3">
        <f t="shared" si="102"/>
        <v>1384.2229732022536</v>
      </c>
      <c r="K420" s="3">
        <f t="shared" si="104"/>
        <v>3.9099999999999606</v>
      </c>
      <c r="L420" s="3">
        <f t="shared" si="105"/>
        <v>2.7626911437334245</v>
      </c>
      <c r="M420" s="3">
        <f>L420/'NOx Info (Obsolete)'!$B$1*1000</f>
        <v>62.769889435699099</v>
      </c>
      <c r="N420" s="3">
        <f>M420*'NOx Info (Obsolete)'!$I$2*($D$13+273)/$F$2/1000</f>
        <v>17030.71182556987</v>
      </c>
      <c r="O420" s="3">
        <f t="shared" si="106"/>
        <v>306.52661008699158</v>
      </c>
      <c r="P420" s="3">
        <f t="shared" si="99"/>
        <v>10.54137605853148</v>
      </c>
      <c r="Q420" s="3">
        <f t="shared" si="100"/>
        <v>1.9229057177928288E-3</v>
      </c>
      <c r="R420" s="3">
        <f t="shared" si="101"/>
        <v>0.53519496824227164</v>
      </c>
    </row>
    <row r="421" spans="1:18" x14ac:dyDescent="0.25">
      <c r="A421" s="3">
        <f t="shared" si="103"/>
        <v>3.9199999999999604</v>
      </c>
      <c r="B421" s="3">
        <f t="shared" si="92"/>
        <v>6.0788851339887193</v>
      </c>
      <c r="C421" s="3">
        <f t="shared" si="93"/>
        <v>0.13811583766875948</v>
      </c>
      <c r="D421" s="3">
        <f t="shared" si="94"/>
        <v>2465.3107888635623</v>
      </c>
      <c r="E421" s="3">
        <f t="shared" si="95"/>
        <v>19.098760720878239</v>
      </c>
      <c r="F421" s="3">
        <f t="shared" si="96"/>
        <v>34.575713471983242</v>
      </c>
      <c r="G421" s="3">
        <f t="shared" si="97"/>
        <v>6.7905492518135935E-2</v>
      </c>
      <c r="H421" s="3">
        <f t="shared" si="98"/>
        <v>1.1776157981369464</v>
      </c>
      <c r="I421" s="3">
        <f t="shared" si="102"/>
        <v>1386.5782047985274</v>
      </c>
      <c r="K421" s="3">
        <f t="shared" si="104"/>
        <v>3.9199999999999604</v>
      </c>
      <c r="L421" s="3">
        <f t="shared" si="105"/>
        <v>2.7573391940510019</v>
      </c>
      <c r="M421" s="3">
        <f>L421/'NOx Info (Obsolete)'!$B$1*1000</f>
        <v>62.648290142707886</v>
      </c>
      <c r="N421" s="3">
        <f>M421*'NOx Info (Obsolete)'!$I$2*($D$13+273)/$F$2/1000</f>
        <v>16997.719533632699</v>
      </c>
      <c r="O421" s="3">
        <f t="shared" si="106"/>
        <v>305.93279959274571</v>
      </c>
      <c r="P421" s="3">
        <f t="shared" si="99"/>
        <v>10.541376058531478</v>
      </c>
      <c r="Q421" s="3">
        <f t="shared" si="100"/>
        <v>1.9229057177928284E-3</v>
      </c>
      <c r="R421" s="3">
        <f t="shared" si="101"/>
        <v>0.53415817607431049</v>
      </c>
    </row>
    <row r="422" spans="1:18" x14ac:dyDescent="0.25">
      <c r="A422" s="3">
        <f t="shared" si="103"/>
        <v>3.9299999999999602</v>
      </c>
      <c r="B422" s="3">
        <f t="shared" si="92"/>
        <v>6.0671089760073498</v>
      </c>
      <c r="C422" s="3">
        <f t="shared" si="93"/>
        <v>0.13784827644852476</v>
      </c>
      <c r="D422" s="3">
        <f t="shared" si="94"/>
        <v>2460.5349313365778</v>
      </c>
      <c r="E422" s="3">
        <f t="shared" si="95"/>
        <v>19.061762156414517</v>
      </c>
      <c r="F422" s="3">
        <f t="shared" si="96"/>
        <v>34.575713471983242</v>
      </c>
      <c r="G422" s="3">
        <f t="shared" si="97"/>
        <v>6.7905492518135935E-2</v>
      </c>
      <c r="H422" s="3">
        <f t="shared" si="98"/>
        <v>1.1753344933623784</v>
      </c>
      <c r="I422" s="3">
        <f t="shared" si="102"/>
        <v>1388.9288737852521</v>
      </c>
      <c r="K422" s="3">
        <f t="shared" si="104"/>
        <v>3.9299999999999602</v>
      </c>
      <c r="L422" s="3">
        <f t="shared" si="105"/>
        <v>2.7519976122902587</v>
      </c>
      <c r="M422" s="3">
        <f>L422/'NOx Info (Obsolete)'!$B$1*1000</f>
        <v>62.526926414701535</v>
      </c>
      <c r="N422" s="3">
        <f>M422*'NOx Info (Obsolete)'!$I$2*($D$13+273)/$F$2/1000</f>
        <v>16964.79115513252</v>
      </c>
      <c r="O422" s="3">
        <f t="shared" si="106"/>
        <v>305.34013944203105</v>
      </c>
      <c r="P422" s="3">
        <f t="shared" si="99"/>
        <v>10.541376058531478</v>
      </c>
      <c r="Q422" s="3">
        <f t="shared" si="100"/>
        <v>1.9229057177928284E-3</v>
      </c>
      <c r="R422" s="3">
        <f t="shared" si="101"/>
        <v>0.53312339240430484</v>
      </c>
    </row>
    <row r="423" spans="1:18" x14ac:dyDescent="0.25">
      <c r="A423" s="3">
        <f t="shared" si="103"/>
        <v>3.93999999999996</v>
      </c>
      <c r="B423" s="3">
        <f t="shared" si="92"/>
        <v>6.0553556310737253</v>
      </c>
      <c r="C423" s="3">
        <f t="shared" si="93"/>
        <v>0.13758123355412283</v>
      </c>
      <c r="D423" s="3">
        <f t="shared" si="94"/>
        <v>2455.7683257121216</v>
      </c>
      <c r="E423" s="3">
        <f t="shared" si="95"/>
        <v>19.024835266432316</v>
      </c>
      <c r="F423" s="3">
        <f t="shared" si="96"/>
        <v>34.575713471983249</v>
      </c>
      <c r="G423" s="3">
        <f t="shared" si="97"/>
        <v>6.7905492518135963E-2</v>
      </c>
      <c r="H423" s="3">
        <f t="shared" si="98"/>
        <v>1.1730576079845976</v>
      </c>
      <c r="I423" s="3">
        <f t="shared" si="102"/>
        <v>1391.2749890012212</v>
      </c>
      <c r="K423" s="3">
        <f t="shared" si="104"/>
        <v>3.93999999999996</v>
      </c>
      <c r="L423" s="3">
        <f t="shared" si="105"/>
        <v>2.7466663783662155</v>
      </c>
      <c r="M423" s="3">
        <f>L423/'NOx Info (Obsolete)'!$B$1*1000</f>
        <v>62.405797795338103</v>
      </c>
      <c r="N423" s="3">
        <f>M423*'NOx Info (Obsolete)'!$I$2*($D$13+273)/$F$2/1000</f>
        <v>16931.926566254744</v>
      </c>
      <c r="O423" s="3">
        <f t="shared" si="106"/>
        <v>304.74862740637531</v>
      </c>
      <c r="P423" s="3">
        <f t="shared" si="99"/>
        <v>10.54137605853148</v>
      </c>
      <c r="Q423" s="3">
        <f t="shared" si="100"/>
        <v>1.9229057177928288E-3</v>
      </c>
      <c r="R423" s="3">
        <f t="shared" si="101"/>
        <v>0.53209061334134578</v>
      </c>
    </row>
    <row r="424" spans="1:18" x14ac:dyDescent="0.25">
      <c r="A424" s="3">
        <f t="shared" si="103"/>
        <v>3.9499999999999598</v>
      </c>
      <c r="B424" s="3">
        <f t="shared" si="92"/>
        <v>6.0436250549938793</v>
      </c>
      <c r="C424" s="3">
        <f t="shared" si="93"/>
        <v>0.13731470798144071</v>
      </c>
      <c r="D424" s="3">
        <f t="shared" si="94"/>
        <v>2451.0109540671911</v>
      </c>
      <c r="E424" s="3">
        <f t="shared" si="95"/>
        <v>18.98797991208216</v>
      </c>
      <c r="F424" s="3">
        <f t="shared" si="96"/>
        <v>34.575713471983249</v>
      </c>
      <c r="G424" s="3">
        <f t="shared" si="97"/>
        <v>6.7905492518135963E-2</v>
      </c>
      <c r="H424" s="3">
        <f t="shared" si="98"/>
        <v>1.1707851334422452</v>
      </c>
      <c r="I424" s="3">
        <f t="shared" si="102"/>
        <v>1393.6165592681057</v>
      </c>
      <c r="K424" s="3">
        <f t="shared" si="104"/>
        <v>3.9499999999999598</v>
      </c>
      <c r="L424" s="3">
        <f t="shared" si="105"/>
        <v>2.7413454722328021</v>
      </c>
      <c r="M424" s="3">
        <f>L424/'NOx Info (Obsolete)'!$B$1*1000</f>
        <v>62.284903829159617</v>
      </c>
      <c r="N424" s="3">
        <f>M424*'NOx Info (Obsolete)'!$I$2*($D$13+273)/$F$2/1000</f>
        <v>16899.125643424621</v>
      </c>
      <c r="O424" s="3">
        <f t="shared" si="106"/>
        <v>304.15826126162335</v>
      </c>
      <c r="P424" s="3">
        <f t="shared" si="99"/>
        <v>10.54137605853148</v>
      </c>
      <c r="Q424" s="3">
        <f t="shared" si="100"/>
        <v>1.9229057177928288E-3</v>
      </c>
      <c r="R424" s="3">
        <f t="shared" si="101"/>
        <v>0.53105983500206178</v>
      </c>
    </row>
    <row r="425" spans="1:18" x14ac:dyDescent="0.25">
      <c r="A425" s="3">
        <f t="shared" si="103"/>
        <v>3.9599999999999596</v>
      </c>
      <c r="B425" s="3">
        <f t="shared" si="92"/>
        <v>6.0319172036594564</v>
      </c>
      <c r="C425" s="3">
        <f t="shared" si="93"/>
        <v>0.13704869872831077</v>
      </c>
      <c r="D425" s="3">
        <f t="shared" si="94"/>
        <v>2446.2627985135045</v>
      </c>
      <c r="E425" s="3">
        <f t="shared" si="95"/>
        <v>18.951195954783561</v>
      </c>
      <c r="F425" s="3">
        <f t="shared" si="96"/>
        <v>34.575713471983242</v>
      </c>
      <c r="G425" s="3">
        <f t="shared" si="97"/>
        <v>6.7905492518135935E-2</v>
      </c>
      <c r="H425" s="3">
        <f t="shared" si="98"/>
        <v>1.168517061190548</v>
      </c>
      <c r="I425" s="3">
        <f t="shared" si="102"/>
        <v>1395.9535933904867</v>
      </c>
      <c r="K425" s="3">
        <f t="shared" si="104"/>
        <v>3.9599999999999596</v>
      </c>
      <c r="L425" s="3">
        <f t="shared" si="105"/>
        <v>2.7360348738827813</v>
      </c>
      <c r="M425" s="3">
        <f>L425/'NOx Info (Obsolete)'!$B$1*1000</f>
        <v>62.164244061590466</v>
      </c>
      <c r="N425" s="3">
        <f>M425*'NOx Info (Obsolete)'!$I$2*($D$13+273)/$F$2/1000</f>
        <v>16866.388263306788</v>
      </c>
      <c r="O425" s="3">
        <f t="shared" si="106"/>
        <v>303.56903878792855</v>
      </c>
      <c r="P425" s="3">
        <f t="shared" si="99"/>
        <v>10.541376058531476</v>
      </c>
      <c r="Q425" s="3">
        <f t="shared" si="100"/>
        <v>1.9229057177928281E-3</v>
      </c>
      <c r="R425" s="3">
        <f t="shared" si="101"/>
        <v>0.53003105351060409</v>
      </c>
    </row>
    <row r="426" spans="1:18" x14ac:dyDescent="0.25">
      <c r="A426" s="3">
        <f t="shared" si="103"/>
        <v>3.9699999999999593</v>
      </c>
      <c r="B426" s="3">
        <f t="shared" si="92"/>
        <v>6.0202320330475514</v>
      </c>
      <c r="C426" s="3">
        <f t="shared" si="93"/>
        <v>0.1367832047945067</v>
      </c>
      <c r="D426" s="3">
        <f t="shared" si="94"/>
        <v>2441.5238411974383</v>
      </c>
      <c r="E426" s="3">
        <f t="shared" si="95"/>
        <v>18.914483256224472</v>
      </c>
      <c r="F426" s="3">
        <f t="shared" si="96"/>
        <v>34.575713471983242</v>
      </c>
      <c r="G426" s="3">
        <f t="shared" si="97"/>
        <v>6.7905492518135935E-2</v>
      </c>
      <c r="H426" s="3">
        <f t="shared" si="98"/>
        <v>1.1662533827012855</v>
      </c>
      <c r="I426" s="3">
        <f t="shared" si="102"/>
        <v>1398.2861001558892</v>
      </c>
      <c r="K426" s="3">
        <f t="shared" si="104"/>
        <v>3.9699999999999593</v>
      </c>
      <c r="L426" s="3">
        <f t="shared" si="105"/>
        <v>2.7307345633476752</v>
      </c>
      <c r="M426" s="3">
        <f>L426/'NOx Info (Obsolete)'!$B$1*1000</f>
        <v>62.043818038935662</v>
      </c>
      <c r="N426" s="3">
        <f>M426*'NOx Info (Obsolete)'!$I$2*($D$13+273)/$F$2/1000</f>
        <v>16833.714302804841</v>
      </c>
      <c r="O426" s="3">
        <f t="shared" si="106"/>
        <v>302.98095776974458</v>
      </c>
      <c r="P426" s="3">
        <f t="shared" si="99"/>
        <v>10.541376058531478</v>
      </c>
      <c r="Q426" s="3">
        <f t="shared" si="100"/>
        <v>1.9229057177928284E-3</v>
      </c>
      <c r="R426" s="3">
        <f t="shared" si="101"/>
        <v>0.52900426499863273</v>
      </c>
    </row>
    <row r="427" spans="1:18" x14ac:dyDescent="0.25">
      <c r="A427" s="3">
        <f t="shared" si="103"/>
        <v>3.9799999999999591</v>
      </c>
      <c r="B427" s="3">
        <f t="shared" si="92"/>
        <v>6.0085694992205383</v>
      </c>
      <c r="C427" s="3">
        <f t="shared" si="93"/>
        <v>0.13651822518173992</v>
      </c>
      <c r="D427" s="3">
        <f t="shared" si="94"/>
        <v>2436.7940642999511</v>
      </c>
      <c r="E427" s="3">
        <f t="shared" si="95"/>
        <v>18.877841678360817</v>
      </c>
      <c r="F427" s="3">
        <f t="shared" si="96"/>
        <v>34.575713471983242</v>
      </c>
      <c r="G427" s="3">
        <f t="shared" si="97"/>
        <v>6.7905492518135935E-2</v>
      </c>
      <c r="H427" s="3">
        <f t="shared" si="98"/>
        <v>1.1639940894627594</v>
      </c>
      <c r="I427" s="3">
        <f t="shared" si="102"/>
        <v>1400.6140883348148</v>
      </c>
      <c r="K427" s="3">
        <f t="shared" si="104"/>
        <v>3.9799999999999591</v>
      </c>
      <c r="L427" s="3">
        <f t="shared" si="105"/>
        <v>2.7254445206976889</v>
      </c>
      <c r="M427" s="3">
        <f>L427/'NOx Info (Obsolete)'!$B$1*1000</f>
        <v>61.923625308379094</v>
      </c>
      <c r="N427" s="3">
        <f>M427*'NOx Info (Obsolete)'!$I$2*($D$13+273)/$F$2/1000</f>
        <v>16801.103639060817</v>
      </c>
      <c r="O427" s="3">
        <f t="shared" si="106"/>
        <v>302.39401599581737</v>
      </c>
      <c r="P427" s="3">
        <f t="shared" si="99"/>
        <v>10.541376058531478</v>
      </c>
      <c r="Q427" s="3">
        <f t="shared" si="100"/>
        <v>1.9229057177928284E-3</v>
      </c>
      <c r="R427" s="3">
        <f t="shared" si="101"/>
        <v>0.5279794656053014</v>
      </c>
    </row>
    <row r="428" spans="1:18" x14ac:dyDescent="0.25">
      <c r="A428" s="3">
        <f t="shared" si="103"/>
        <v>3.9899999999999589</v>
      </c>
      <c r="B428" s="3">
        <f t="shared" si="92"/>
        <v>5.9969295583259106</v>
      </c>
      <c r="C428" s="3">
        <f t="shared" si="93"/>
        <v>0.13625375889365571</v>
      </c>
      <c r="D428" s="3">
        <f t="shared" si="94"/>
        <v>2432.0734500365211</v>
      </c>
      <c r="E428" s="3">
        <f t="shared" si="95"/>
        <v>18.841271083415918</v>
      </c>
      <c r="F428" s="3">
        <f t="shared" si="96"/>
        <v>34.575713471983242</v>
      </c>
      <c r="G428" s="3">
        <f t="shared" si="97"/>
        <v>6.7905492518135935E-2</v>
      </c>
      <c r="H428" s="3">
        <f t="shared" si="98"/>
        <v>1.1617391729797597</v>
      </c>
      <c r="I428" s="3">
        <f t="shared" si="102"/>
        <v>1402.9375666807744</v>
      </c>
      <c r="K428" s="3">
        <f t="shared" si="104"/>
        <v>3.9899999999999589</v>
      </c>
      <c r="L428" s="3">
        <f t="shared" si="105"/>
        <v>2.7201647260416357</v>
      </c>
      <c r="M428" s="3">
        <f>L428/'NOx Info (Obsolete)'!$B$1*1000</f>
        <v>61.803665417981868</v>
      </c>
      <c r="N428" s="3">
        <f>M428*'NOx Info (Obsolete)'!$I$2*($D$13+273)/$F$2/1000</f>
        <v>16768.556149454755</v>
      </c>
      <c r="O428" s="3">
        <f t="shared" si="106"/>
        <v>301.80821125917629</v>
      </c>
      <c r="P428" s="3">
        <f t="shared" si="99"/>
        <v>10.541376058531478</v>
      </c>
      <c r="Q428" s="3">
        <f t="shared" si="100"/>
        <v>1.9229057177928284E-3</v>
      </c>
      <c r="R428" s="3">
        <f t="shared" si="101"/>
        <v>0.52695665147724313</v>
      </c>
    </row>
    <row r="429" spans="1:18" x14ac:dyDescent="0.25">
      <c r="A429" s="3">
        <f t="shared" si="103"/>
        <v>3.9999999999999587</v>
      </c>
      <c r="B429" s="3">
        <f t="shared" si="92"/>
        <v>5.9853121665961124</v>
      </c>
      <c r="C429" s="3">
        <f t="shared" si="93"/>
        <v>0.13598980493582949</v>
      </c>
      <c r="D429" s="3">
        <f t="shared" si="94"/>
        <v>2427.36198065708</v>
      </c>
      <c r="E429" s="3">
        <f t="shared" si="95"/>
        <v>18.804771333880016</v>
      </c>
      <c r="F429" s="3">
        <f t="shared" si="96"/>
        <v>34.575713471983242</v>
      </c>
      <c r="G429" s="3">
        <f t="shared" si="97"/>
        <v>6.7905492518135935E-2</v>
      </c>
      <c r="H429" s="3">
        <f t="shared" si="98"/>
        <v>1.159488624773533</v>
      </c>
      <c r="I429" s="3">
        <f t="shared" si="102"/>
        <v>1405.2565439303214</v>
      </c>
      <c r="K429" s="3">
        <f t="shared" si="104"/>
        <v>3.9999999999999587</v>
      </c>
      <c r="L429" s="3">
        <f t="shared" si="105"/>
        <v>2.7148951595268631</v>
      </c>
      <c r="M429" s="3">
        <f>L429/'NOx Info (Obsolete)'!$B$1*1000</f>
        <v>61.683937916680598</v>
      </c>
      <c r="N429" s="3">
        <f>M429*'NOx Info (Obsolete)'!$I$2*($D$13+273)/$F$2/1000</f>
        <v>16736.071711604243</v>
      </c>
      <c r="O429" s="3">
        <f t="shared" si="106"/>
        <v>301.22354135712624</v>
      </c>
      <c r="P429" s="3">
        <f t="shared" si="99"/>
        <v>10.541376058531478</v>
      </c>
      <c r="Q429" s="3">
        <f t="shared" si="100"/>
        <v>1.9229057177928284E-3</v>
      </c>
      <c r="R429" s="3">
        <f t="shared" si="101"/>
        <v>0.52593581876855566</v>
      </c>
    </row>
    <row r="430" spans="1:18" x14ac:dyDescent="0.25">
      <c r="A430" s="3">
        <f t="shared" si="103"/>
        <v>4.0099999999999589</v>
      </c>
      <c r="B430" s="3">
        <f t="shared" si="92"/>
        <v>5.9737172803483771</v>
      </c>
      <c r="C430" s="3">
        <f t="shared" si="93"/>
        <v>0.13572636231576321</v>
      </c>
      <c r="D430" s="3">
        <f t="shared" si="94"/>
        <v>2422.6596384459467</v>
      </c>
      <c r="E430" s="3">
        <f t="shared" si="95"/>
        <v>18.768342292509729</v>
      </c>
      <c r="F430" s="3">
        <f t="shared" si="96"/>
        <v>34.575713471983242</v>
      </c>
      <c r="G430" s="3">
        <f t="shared" si="97"/>
        <v>6.7905492518135935E-2</v>
      </c>
      <c r="H430" s="3">
        <f t="shared" si="98"/>
        <v>1.1572424363817526</v>
      </c>
      <c r="I430" s="3">
        <f t="shared" si="102"/>
        <v>1407.571028803085</v>
      </c>
      <c r="K430" s="3">
        <f t="shared" si="104"/>
        <v>4.0099999999999589</v>
      </c>
      <c r="L430" s="3">
        <f t="shared" si="105"/>
        <v>2.7096358013391777</v>
      </c>
      <c r="M430" s="3">
        <f>L430/'NOx Info (Obsolete)'!$B$1*1000</f>
        <v>61.564442354285731</v>
      </c>
      <c r="N430" s="3">
        <f>M430*'NOx Info (Obsolete)'!$I$2*($D$13+273)/$F$2/1000</f>
        <v>16703.650203363955</v>
      </c>
      <c r="O430" s="3">
        <f t="shared" si="106"/>
        <v>300.64000409123923</v>
      </c>
      <c r="P430" s="3">
        <f t="shared" si="99"/>
        <v>10.541376058531478</v>
      </c>
      <c r="Q430" s="3">
        <f t="shared" si="100"/>
        <v>1.9229057177928284E-3</v>
      </c>
      <c r="R430" s="3">
        <f t="shared" si="101"/>
        <v>0.52491696364078744</v>
      </c>
    </row>
    <row r="431" spans="1:18" x14ac:dyDescent="0.25">
      <c r="A431" s="3">
        <f t="shared" si="103"/>
        <v>4.0199999999999587</v>
      </c>
      <c r="B431" s="3">
        <f t="shared" si="92"/>
        <v>5.9621448559845591</v>
      </c>
      <c r="C431" s="3">
        <f t="shared" si="93"/>
        <v>0.13546343004288142</v>
      </c>
      <c r="D431" s="3">
        <f t="shared" si="94"/>
        <v>2417.9664057217569</v>
      </c>
      <c r="E431" s="3">
        <f t="shared" si="95"/>
        <v>18.73198382232755</v>
      </c>
      <c r="F431" s="3">
        <f t="shared" si="96"/>
        <v>34.575713471983242</v>
      </c>
      <c r="G431" s="3">
        <f t="shared" si="97"/>
        <v>6.7905492518135935E-2</v>
      </c>
      <c r="H431" s="3">
        <f t="shared" si="98"/>
        <v>1.1550005993584831</v>
      </c>
      <c r="I431" s="3">
        <f t="shared" si="102"/>
        <v>1409.8810300018019</v>
      </c>
      <c r="K431" s="3">
        <f t="shared" si="104"/>
        <v>4.0199999999999587</v>
      </c>
      <c r="L431" s="3">
        <f t="shared" si="105"/>
        <v>2.7043866317027696</v>
      </c>
      <c r="M431" s="3">
        <f>L431/'NOx Info (Obsolete)'!$B$1*1000</f>
        <v>61.445178281479784</v>
      </c>
      <c r="N431" s="3">
        <f>M431*'NOx Info (Obsolete)'!$I$2*($D$13+273)/$F$2/1000</f>
        <v>16671.291502825181</v>
      </c>
      <c r="O431" s="3">
        <f t="shared" si="106"/>
        <v>300.05759726734601</v>
      </c>
      <c r="P431" s="3">
        <f t="shared" si="99"/>
        <v>10.541376058531478</v>
      </c>
      <c r="Q431" s="3">
        <f t="shared" si="100"/>
        <v>1.9229057177928284E-3</v>
      </c>
      <c r="R431" s="3">
        <f t="shared" si="101"/>
        <v>0.52390008226292206</v>
      </c>
    </row>
    <row r="432" spans="1:18" x14ac:dyDescent="0.25">
      <c r="A432" s="3">
        <f t="shared" si="103"/>
        <v>4.0299999999999585</v>
      </c>
      <c r="B432" s="3">
        <f t="shared" si="92"/>
        <v>5.9505948499909751</v>
      </c>
      <c r="C432" s="3">
        <f t="shared" si="93"/>
        <v>0.13520100712852764</v>
      </c>
      <c r="D432" s="3">
        <f t="shared" si="94"/>
        <v>2413.2822648374004</v>
      </c>
      <c r="E432" s="3">
        <f t="shared" si="95"/>
        <v>18.695695786621332</v>
      </c>
      <c r="F432" s="3">
        <f t="shared" si="96"/>
        <v>34.575713471983242</v>
      </c>
      <c r="G432" s="3">
        <f t="shared" si="97"/>
        <v>6.7905492518135935E-2</v>
      </c>
      <c r="H432" s="3">
        <f t="shared" si="98"/>
        <v>1.1527631052741532</v>
      </c>
      <c r="I432" s="3">
        <f t="shared" si="102"/>
        <v>1412.1865562123503</v>
      </c>
      <c r="K432" s="3">
        <f t="shared" si="104"/>
        <v>4.0299999999999585</v>
      </c>
      <c r="L432" s="3">
        <f t="shared" si="105"/>
        <v>2.6991476308801405</v>
      </c>
      <c r="M432" s="3">
        <f>L432/'NOx Info (Obsolete)'!$B$1*1000</f>
        <v>61.326145249815752</v>
      </c>
      <c r="N432" s="3">
        <f>M432*'NOx Info (Obsolete)'!$I$2*($D$13+273)/$F$2/1000</f>
        <v>16638.995488315377</v>
      </c>
      <c r="O432" s="3">
        <f t="shared" si="106"/>
        <v>299.47631869552805</v>
      </c>
      <c r="P432" s="3">
        <f t="shared" si="99"/>
        <v>10.541376058531478</v>
      </c>
      <c r="Q432" s="3">
        <f t="shared" si="100"/>
        <v>1.9229057177928284E-3</v>
      </c>
      <c r="R432" s="3">
        <f t="shared" si="101"/>
        <v>0.52288517081136576</v>
      </c>
    </row>
    <row r="433" spans="1:18" x14ac:dyDescent="0.25">
      <c r="A433" s="3">
        <f t="shared" si="103"/>
        <v>4.0399999999999583</v>
      </c>
      <c r="B433" s="3">
        <f t="shared" si="92"/>
        <v>5.9390672189382334</v>
      </c>
      <c r="C433" s="3">
        <f t="shared" si="93"/>
        <v>0.13493909258596065</v>
      </c>
      <c r="D433" s="3">
        <f t="shared" si="94"/>
        <v>2408.6071981799528</v>
      </c>
      <c r="E433" s="3">
        <f t="shared" si="95"/>
        <v>18.659478048943765</v>
      </c>
      <c r="F433" s="3">
        <f t="shared" si="96"/>
        <v>34.575713471983242</v>
      </c>
      <c r="G433" s="3">
        <f t="shared" si="97"/>
        <v>6.7905492518135935E-2</v>
      </c>
      <c r="H433" s="3">
        <f t="shared" si="98"/>
        <v>1.1505299457155196</v>
      </c>
      <c r="I433" s="3">
        <f t="shared" si="102"/>
        <v>1414.4876161037814</v>
      </c>
      <c r="K433" s="3">
        <f t="shared" si="104"/>
        <v>4.0399999999999583</v>
      </c>
      <c r="L433" s="3">
        <f t="shared" si="105"/>
        <v>2.6939187791720269</v>
      </c>
      <c r="M433" s="3">
        <f>L433/'NOx Info (Obsolete)'!$B$1*1000</f>
        <v>61.207342811715328</v>
      </c>
      <c r="N433" s="3">
        <f>M433*'NOx Info (Obsolete)'!$I$2*($D$13+273)/$F$2/1000</f>
        <v>16606.762038397705</v>
      </c>
      <c r="O433" s="3">
        <f t="shared" si="106"/>
        <v>298.89616619010911</v>
      </c>
      <c r="P433" s="3">
        <f t="shared" si="99"/>
        <v>10.541376058531478</v>
      </c>
      <c r="Q433" s="3">
        <f t="shared" si="100"/>
        <v>1.9229057177928284E-3</v>
      </c>
      <c r="R433" s="3">
        <f t="shared" si="101"/>
        <v>0.52187222546993117</v>
      </c>
    </row>
    <row r="434" spans="1:18" x14ac:dyDescent="0.25">
      <c r="A434" s="3">
        <f t="shared" si="103"/>
        <v>4.0499999999999581</v>
      </c>
      <c r="B434" s="3">
        <f t="shared" si="92"/>
        <v>5.9275619194810787</v>
      </c>
      <c r="C434" s="3">
        <f t="shared" si="93"/>
        <v>0.13467768543035083</v>
      </c>
      <c r="D434" s="3">
        <f t="shared" si="94"/>
        <v>2403.9411881706114</v>
      </c>
      <c r="E434" s="3">
        <f t="shared" si="95"/>
        <v>18.623330473111864</v>
      </c>
      <c r="F434" s="3">
        <f t="shared" si="96"/>
        <v>34.575713471983249</v>
      </c>
      <c r="G434" s="3">
        <f t="shared" si="97"/>
        <v>6.7905492518135963E-2</v>
      </c>
      <c r="H434" s="3">
        <f t="shared" si="98"/>
        <v>1.1483011122856386</v>
      </c>
      <c r="I434" s="3">
        <f t="shared" si="102"/>
        <v>1416.7842183283526</v>
      </c>
      <c r="K434" s="3">
        <f t="shared" si="104"/>
        <v>4.0499999999999581</v>
      </c>
      <c r="L434" s="3">
        <f t="shared" si="105"/>
        <v>2.6887000569173276</v>
      </c>
      <c r="M434" s="3">
        <f>L434/'NOx Info (Obsolete)'!$B$1*1000</f>
        <v>61.088770520467307</v>
      </c>
      <c r="N434" s="3">
        <f>M434*'NOx Info (Obsolete)'!$I$2*($D$13+273)/$F$2/1000</f>
        <v>16574.591031870586</v>
      </c>
      <c r="O434" s="3">
        <f t="shared" si="106"/>
        <v>298.31713756964712</v>
      </c>
      <c r="P434" s="3">
        <f t="shared" si="99"/>
        <v>10.54137605853148</v>
      </c>
      <c r="Q434" s="3">
        <f t="shared" si="100"/>
        <v>1.9229057177928288E-3</v>
      </c>
      <c r="R434" s="3">
        <f t="shared" si="101"/>
        <v>0.52086124242982401</v>
      </c>
    </row>
    <row r="435" spans="1:18" x14ac:dyDescent="0.25">
      <c r="A435" s="3">
        <f t="shared" si="103"/>
        <v>4.0599999999999579</v>
      </c>
      <c r="B435" s="3">
        <f t="shared" si="92"/>
        <v>5.9160789083582221</v>
      </c>
      <c r="C435" s="3">
        <f t="shared" si="93"/>
        <v>0.1344167846787763</v>
      </c>
      <c r="D435" s="3">
        <f t="shared" si="94"/>
        <v>2399.2842172646256</v>
      </c>
      <c r="E435" s="3">
        <f t="shared" si="95"/>
        <v>18.587252923206478</v>
      </c>
      <c r="F435" s="3">
        <f t="shared" si="96"/>
        <v>34.575713471983242</v>
      </c>
      <c r="G435" s="3">
        <f t="shared" si="97"/>
        <v>6.7905492518135935E-2</v>
      </c>
      <c r="H435" s="3">
        <f t="shared" si="98"/>
        <v>1.146076596603832</v>
      </c>
      <c r="I435" s="3">
        <f t="shared" si="102"/>
        <v>1419.0763715215603</v>
      </c>
      <c r="K435" s="3">
        <f t="shared" si="104"/>
        <v>4.0599999999999579</v>
      </c>
      <c r="L435" s="3">
        <f t="shared" si="105"/>
        <v>2.6834914444930296</v>
      </c>
      <c r="M435" s="3">
        <f>L435/'NOx Info (Obsolete)'!$B$1*1000</f>
        <v>60.970427930225831</v>
      </c>
      <c r="N435" s="3">
        <f>M435*'NOx Info (Obsolete)'!$I$2*($D$13+273)/$F$2/1000</f>
        <v>16542.482347767222</v>
      </c>
      <c r="O435" s="3">
        <f t="shared" si="106"/>
        <v>297.739230656926</v>
      </c>
      <c r="P435" s="3">
        <f t="shared" si="99"/>
        <v>10.541376058531478</v>
      </c>
      <c r="Q435" s="3">
        <f t="shared" si="100"/>
        <v>1.9229057177928284E-3</v>
      </c>
      <c r="R435" s="3">
        <f t="shared" si="101"/>
        <v>0.51985221788962821</v>
      </c>
    </row>
    <row r="436" spans="1:18" x14ac:dyDescent="0.25">
      <c r="A436" s="3">
        <f t="shared" si="103"/>
        <v>4.0699999999999577</v>
      </c>
      <c r="B436" s="3">
        <f t="shared" si="92"/>
        <v>5.9046181423921844</v>
      </c>
      <c r="C436" s="3">
        <f t="shared" si="93"/>
        <v>0.13415638935021937</v>
      </c>
      <c r="D436" s="3">
        <f t="shared" si="94"/>
        <v>2394.6362679512331</v>
      </c>
      <c r="E436" s="3">
        <f t="shared" si="95"/>
        <v>18.551245263571737</v>
      </c>
      <c r="F436" s="3">
        <f t="shared" si="96"/>
        <v>34.575713471983242</v>
      </c>
      <c r="G436" s="3">
        <f t="shared" si="97"/>
        <v>6.7905492518135935E-2</v>
      </c>
      <c r="H436" s="3">
        <f t="shared" si="98"/>
        <v>1.1438563903056582</v>
      </c>
      <c r="I436" s="3">
        <f t="shared" si="102"/>
        <v>1421.3640843021717</v>
      </c>
      <c r="K436" s="3">
        <f t="shared" si="104"/>
        <v>4.0699999999999577</v>
      </c>
      <c r="L436" s="3">
        <f t="shared" si="105"/>
        <v>2.6782929223141334</v>
      </c>
      <c r="M436" s="3">
        <f>L436/'NOx Info (Obsolete)'!$B$1*1000</f>
        <v>60.85231459600876</v>
      </c>
      <c r="N436" s="3">
        <f>M436*'NOx Info (Obsolete)'!$I$2*($D$13+273)/$F$2/1000</f>
        <v>16510.435865355157</v>
      </c>
      <c r="O436" s="3">
        <f t="shared" si="106"/>
        <v>297.16244327894725</v>
      </c>
      <c r="P436" s="3">
        <f t="shared" si="99"/>
        <v>10.541376058531478</v>
      </c>
      <c r="Q436" s="3">
        <f t="shared" si="100"/>
        <v>1.9229057177928284E-3</v>
      </c>
      <c r="R436" s="3">
        <f t="shared" si="101"/>
        <v>0.51884514805529225</v>
      </c>
    </row>
    <row r="437" spans="1:18" x14ac:dyDescent="0.25">
      <c r="A437" s="3">
        <f t="shared" si="103"/>
        <v>4.0799999999999574</v>
      </c>
      <c r="B437" s="3">
        <f t="shared" si="92"/>
        <v>5.8931795784891277</v>
      </c>
      <c r="C437" s="3">
        <f t="shared" si="93"/>
        <v>0.13389649846556273</v>
      </c>
      <c r="D437" s="3">
        <f t="shared" si="94"/>
        <v>2389.9973227535952</v>
      </c>
      <c r="E437" s="3">
        <f t="shared" si="95"/>
        <v>18.515307358814585</v>
      </c>
      <c r="F437" s="3">
        <f t="shared" si="96"/>
        <v>34.575713471983242</v>
      </c>
      <c r="G437" s="3">
        <f t="shared" si="97"/>
        <v>6.7905492518135935E-2</v>
      </c>
      <c r="H437" s="3">
        <f t="shared" si="98"/>
        <v>1.1416404850428787</v>
      </c>
      <c r="I437" s="3">
        <f t="shared" si="102"/>
        <v>1423.6473652722575</v>
      </c>
      <c r="K437" s="3">
        <f t="shared" si="104"/>
        <v>4.0799999999999574</v>
      </c>
      <c r="L437" s="3">
        <f t="shared" si="105"/>
        <v>2.6731044708335805</v>
      </c>
      <c r="M437" s="3">
        <f>L437/'NOx Info (Obsolete)'!$B$1*1000</f>
        <v>60.734430073695968</v>
      </c>
      <c r="N437" s="3">
        <f>M437*'NOx Info (Obsolete)'!$I$2*($D$13+273)/$F$2/1000</f>
        <v>16478.451464135833</v>
      </c>
      <c r="O437" s="3">
        <f t="shared" si="106"/>
        <v>296.58677326692214</v>
      </c>
      <c r="P437" s="3">
        <f t="shared" si="99"/>
        <v>10.541376058531478</v>
      </c>
      <c r="Q437" s="3">
        <f t="shared" si="100"/>
        <v>1.9229057177928284E-3</v>
      </c>
      <c r="R437" s="3">
        <f t="shared" si="101"/>
        <v>0.51784002914011429</v>
      </c>
    </row>
    <row r="438" spans="1:18" x14ac:dyDescent="0.25">
      <c r="A438" s="3">
        <f t="shared" si="103"/>
        <v>4.0899999999999572</v>
      </c>
      <c r="B438" s="3">
        <f t="shared" si="92"/>
        <v>5.8817631736386984</v>
      </c>
      <c r="C438" s="3">
        <f t="shared" si="93"/>
        <v>0.13363711104758597</v>
      </c>
      <c r="D438" s="3">
        <f t="shared" si="94"/>
        <v>2385.3673642287281</v>
      </c>
      <c r="E438" s="3">
        <f t="shared" si="95"/>
        <v>18.479439073804247</v>
      </c>
      <c r="F438" s="3">
        <f t="shared" si="96"/>
        <v>34.575713471983242</v>
      </c>
      <c r="G438" s="3">
        <f t="shared" si="97"/>
        <v>6.7905492518135935E-2</v>
      </c>
      <c r="H438" s="3">
        <f t="shared" si="98"/>
        <v>1.1394288724834272</v>
      </c>
      <c r="I438" s="3">
        <f t="shared" si="102"/>
        <v>1425.9262230172244</v>
      </c>
      <c r="K438" s="3">
        <f t="shared" si="104"/>
        <v>4.0899999999999572</v>
      </c>
      <c r="L438" s="3">
        <f t="shared" si="105"/>
        <v>2.6679260705421792</v>
      </c>
      <c r="M438" s="3">
        <f>L438/'NOx Info (Obsolete)'!$B$1*1000</f>
        <v>60.616773920027704</v>
      </c>
      <c r="N438" s="3">
        <f>M438*'NOx Info (Obsolete)'!$I$2*($D$13+273)/$F$2/1000</f>
        <v>16446.529023844108</v>
      </c>
      <c r="O438" s="3">
        <f t="shared" si="106"/>
        <v>296.01221845626327</v>
      </c>
      <c r="P438" s="3">
        <f t="shared" si="99"/>
        <v>10.541376058531478</v>
      </c>
      <c r="Q438" s="3">
        <f t="shared" si="100"/>
        <v>1.9229057177928284E-3</v>
      </c>
      <c r="R438" s="3">
        <f t="shared" si="101"/>
        <v>0.51683685736472829</v>
      </c>
    </row>
    <row r="439" spans="1:18" x14ac:dyDescent="0.25">
      <c r="A439" s="3">
        <f t="shared" si="103"/>
        <v>4.099999999999957</v>
      </c>
      <c r="B439" s="3">
        <f t="shared" si="92"/>
        <v>5.870368884913864</v>
      </c>
      <c r="C439" s="3">
        <f t="shared" si="93"/>
        <v>0.13337822612096167</v>
      </c>
      <c r="D439" s="3">
        <f t="shared" si="94"/>
        <v>2380.7463749674407</v>
      </c>
      <c r="E439" s="3">
        <f t="shared" si="95"/>
        <v>18.443640273671726</v>
      </c>
      <c r="F439" s="3">
        <f t="shared" si="96"/>
        <v>34.575713471983242</v>
      </c>
      <c r="G439" s="3">
        <f t="shared" si="97"/>
        <v>6.7905492518135935E-2</v>
      </c>
      <c r="H439" s="3">
        <f t="shared" si="98"/>
        <v>1.1372215443113789</v>
      </c>
      <c r="I439" s="3">
        <f t="shared" si="102"/>
        <v>1428.2006661058472</v>
      </c>
      <c r="K439" s="3">
        <f t="shared" si="104"/>
        <v>4.099999999999957</v>
      </c>
      <c r="L439" s="3">
        <f t="shared" si="105"/>
        <v>2.6627577019685318</v>
      </c>
      <c r="M439" s="3">
        <f>L439/'NOx Info (Obsolete)'!$B$1*1000</f>
        <v>60.499345692602908</v>
      </c>
      <c r="N439" s="3">
        <f>M439*'NOx Info (Obsolete)'!$I$2*($D$13+273)/$F$2/1000</f>
        <v>16414.668424447835</v>
      </c>
      <c r="O439" s="3">
        <f t="shared" si="106"/>
        <v>295.43877668657655</v>
      </c>
      <c r="P439" s="3">
        <f t="shared" si="99"/>
        <v>10.541376058531478</v>
      </c>
      <c r="Q439" s="3">
        <f t="shared" si="100"/>
        <v>1.9229057177928284E-3</v>
      </c>
      <c r="R439" s="3">
        <f t="shared" si="101"/>
        <v>0.51583562895708968</v>
      </c>
    </row>
    <row r="440" spans="1:18" x14ac:dyDescent="0.25">
      <c r="A440" s="3">
        <f t="shared" si="103"/>
        <v>4.1099999999999568</v>
      </c>
      <c r="B440" s="3">
        <f t="shared" si="92"/>
        <v>5.8589966694707503</v>
      </c>
      <c r="C440" s="3">
        <f t="shared" si="93"/>
        <v>0.13311984271225188</v>
      </c>
      <c r="D440" s="3">
        <f t="shared" si="94"/>
        <v>2376.1343375942665</v>
      </c>
      <c r="E440" s="3">
        <f t="shared" si="95"/>
        <v>18.407910823809299</v>
      </c>
      <c r="F440" s="3">
        <f t="shared" si="96"/>
        <v>34.575713471983242</v>
      </c>
      <c r="G440" s="3">
        <f t="shared" si="97"/>
        <v>6.7905492518135935E-2</v>
      </c>
      <c r="H440" s="3">
        <f t="shared" si="98"/>
        <v>1.1350184922269189</v>
      </c>
      <c r="I440" s="3">
        <f t="shared" si="102"/>
        <v>1430.470703090301</v>
      </c>
      <c r="K440" s="3">
        <f t="shared" si="104"/>
        <v>4.1099999999999568</v>
      </c>
      <c r="L440" s="3">
        <f t="shared" si="105"/>
        <v>2.6575993456789608</v>
      </c>
      <c r="M440" s="3">
        <f>L440/'NOx Info (Obsolete)'!$B$1*1000</f>
        <v>60.382144949877556</v>
      </c>
      <c r="N440" s="3">
        <f>M440*'NOx Info (Obsolete)'!$I$2*($D$13+273)/$F$2/1000</f>
        <v>16382.869546147391</v>
      </c>
      <c r="O440" s="3">
        <f t="shared" si="106"/>
        <v>294.86644580165313</v>
      </c>
      <c r="P440" s="3">
        <f t="shared" si="99"/>
        <v>10.541376058531478</v>
      </c>
      <c r="Q440" s="3">
        <f t="shared" si="100"/>
        <v>1.9229057177928284E-3</v>
      </c>
      <c r="R440" s="3">
        <f t="shared" si="101"/>
        <v>0.51483634015246116</v>
      </c>
    </row>
    <row r="441" spans="1:18" x14ac:dyDescent="0.25">
      <c r="A441" s="3">
        <f t="shared" si="103"/>
        <v>4.1199999999999566</v>
      </c>
      <c r="B441" s="3">
        <f t="shared" si="92"/>
        <v>5.8476464845484806</v>
      </c>
      <c r="C441" s="3">
        <f t="shared" si="93"/>
        <v>0.1328619598499044</v>
      </c>
      <c r="D441" s="3">
        <f t="shared" si="94"/>
        <v>2371.5312347673989</v>
      </c>
      <c r="E441" s="3">
        <f t="shared" si="95"/>
        <v>18.372250589870003</v>
      </c>
      <c r="F441" s="3">
        <f t="shared" si="96"/>
        <v>34.575713471983242</v>
      </c>
      <c r="G441" s="3">
        <f t="shared" si="97"/>
        <v>6.7905492518135935E-2</v>
      </c>
      <c r="H441" s="3">
        <f t="shared" si="98"/>
        <v>1.1328197079463103</v>
      </c>
      <c r="I441" s="3">
        <f t="shared" si="102"/>
        <v>1432.7363425061935</v>
      </c>
      <c r="K441" s="3">
        <f t="shared" si="104"/>
        <v>4.1199999999999566</v>
      </c>
      <c r="L441" s="3">
        <f t="shared" si="105"/>
        <v>2.6524509822774363</v>
      </c>
      <c r="M441" s="3">
        <f>L441/'NOx Info (Obsolete)'!$B$1*1000</f>
        <v>60.265171251162982</v>
      </c>
      <c r="N441" s="3">
        <f>M441*'NOx Info (Obsolete)'!$I$2*($D$13+273)/$F$2/1000</f>
        <v>16351.132269375224</v>
      </c>
      <c r="O441" s="3">
        <f t="shared" si="106"/>
        <v>294.29522364946109</v>
      </c>
      <c r="P441" s="3">
        <f t="shared" si="99"/>
        <v>10.541376058531478</v>
      </c>
      <c r="Q441" s="3">
        <f t="shared" si="100"/>
        <v>1.9229057177928284E-3</v>
      </c>
      <c r="R441" s="3">
        <f t="shared" si="101"/>
        <v>0.5138389871933986</v>
      </c>
    </row>
    <row r="442" spans="1:18" x14ac:dyDescent="0.25">
      <c r="A442" s="3">
        <f t="shared" si="103"/>
        <v>4.1299999999999564</v>
      </c>
      <c r="B442" s="3">
        <f t="shared" si="92"/>
        <v>5.8363182874690178</v>
      </c>
      <c r="C442" s="3">
        <f t="shared" si="93"/>
        <v>0.13260457656424915</v>
      </c>
      <c r="D442" s="3">
        <f t="shared" si="94"/>
        <v>2366.9370491786262</v>
      </c>
      <c r="E442" s="3">
        <f t="shared" si="95"/>
        <v>18.336659437767143</v>
      </c>
      <c r="F442" s="3">
        <f t="shared" si="96"/>
        <v>34.575713471983242</v>
      </c>
      <c r="G442" s="3">
        <f t="shared" si="97"/>
        <v>6.7905492518135935E-2</v>
      </c>
      <c r="H442" s="3">
        <f t="shared" si="98"/>
        <v>1.1306251832018641</v>
      </c>
      <c r="I442" s="3">
        <f t="shared" si="102"/>
        <v>1434.9975928725974</v>
      </c>
      <c r="K442" s="3">
        <f t="shared" si="104"/>
        <v>4.1299999999999564</v>
      </c>
      <c r="L442" s="3">
        <f t="shared" si="105"/>
        <v>2.6473125924055023</v>
      </c>
      <c r="M442" s="3">
        <f>L442/'NOx Info (Obsolete)'!$B$1*1000</f>
        <v>60.14842415662423</v>
      </c>
      <c r="N442" s="3">
        <f>M442*'NOx Info (Obsolete)'!$I$2*($D$13+273)/$F$2/1000</f>
        <v>16319.456474795423</v>
      </c>
      <c r="O442" s="3">
        <f t="shared" si="106"/>
        <v>293.72510808213758</v>
      </c>
      <c r="P442" s="3">
        <f t="shared" si="99"/>
        <v>10.541376058531478</v>
      </c>
      <c r="Q442" s="3">
        <f t="shared" si="100"/>
        <v>1.9229057177928284E-3</v>
      </c>
      <c r="R442" s="3">
        <f t="shared" si="101"/>
        <v>0.51284356632973671</v>
      </c>
    </row>
    <row r="443" spans="1:18" x14ac:dyDescent="0.25">
      <c r="A443" s="3">
        <f t="shared" si="103"/>
        <v>4.1399999999999562</v>
      </c>
      <c r="B443" s="3">
        <f t="shared" si="92"/>
        <v>5.8250120356369992</v>
      </c>
      <c r="C443" s="3">
        <f t="shared" si="93"/>
        <v>0.13234769188749451</v>
      </c>
      <c r="D443" s="3">
        <f t="shared" si="94"/>
        <v>2362.351763553268</v>
      </c>
      <c r="E443" s="3">
        <f t="shared" si="95"/>
        <v>18.301137233673767</v>
      </c>
      <c r="F443" s="3">
        <f t="shared" si="96"/>
        <v>34.575713471983242</v>
      </c>
      <c r="G443" s="3">
        <f t="shared" si="97"/>
        <v>6.7905492518135935E-2</v>
      </c>
      <c r="H443" s="3">
        <f t="shared" si="98"/>
        <v>1.1284349097419073</v>
      </c>
      <c r="I443" s="3">
        <f t="shared" si="102"/>
        <v>1437.2544626920812</v>
      </c>
      <c r="K443" s="3">
        <f t="shared" si="104"/>
        <v>4.1399999999999562</v>
      </c>
      <c r="L443" s="3">
        <f t="shared" si="105"/>
        <v>2.6421841567422049</v>
      </c>
      <c r="M443" s="3">
        <f>L443/'NOx Info (Obsolete)'!$B$1*1000</f>
        <v>60.031903227278413</v>
      </c>
      <c r="N443" s="3">
        <f>M443*'NOx Info (Obsolete)'!$I$2*($D$13+273)/$F$2/1000</f>
        <v>16287.842043303252</v>
      </c>
      <c r="O443" s="3">
        <f t="shared" si="106"/>
        <v>293.1560969559805</v>
      </c>
      <c r="P443" s="3">
        <f t="shared" si="99"/>
        <v>10.541376058531478</v>
      </c>
      <c r="Q443" s="3">
        <f t="shared" si="100"/>
        <v>1.9229057177928284E-3</v>
      </c>
      <c r="R443" s="3">
        <f t="shared" si="101"/>
        <v>0.51185007381857528</v>
      </c>
    </row>
    <row r="444" spans="1:18" x14ac:dyDescent="0.25">
      <c r="A444" s="3">
        <f t="shared" si="103"/>
        <v>4.1499999999999559</v>
      </c>
      <c r="B444" s="3">
        <f t="shared" si="92"/>
        <v>5.8137276865395808</v>
      </c>
      <c r="C444" s="3">
        <f t="shared" si="93"/>
        <v>0.13209130485372372</v>
      </c>
      <c r="D444" s="3">
        <f t="shared" si="94"/>
        <v>2357.7753606501069</v>
      </c>
      <c r="E444" s="3">
        <f t="shared" si="95"/>
        <v>18.265683844022195</v>
      </c>
      <c r="F444" s="3">
        <f t="shared" si="96"/>
        <v>34.575713471983242</v>
      </c>
      <c r="G444" s="3">
        <f t="shared" si="97"/>
        <v>6.7905492518135935E-2</v>
      </c>
      <c r="H444" s="3">
        <f t="shared" si="98"/>
        <v>1.1262488793307532</v>
      </c>
      <c r="I444" s="3">
        <f t="shared" si="102"/>
        <v>1439.5069604507428</v>
      </c>
      <c r="K444" s="3">
        <f t="shared" si="104"/>
        <v>4.1499999999999559</v>
      </c>
      <c r="L444" s="3">
        <f t="shared" si="105"/>
        <v>2.6370656560040193</v>
      </c>
      <c r="M444" s="3">
        <f>L444/'NOx Info (Obsolete)'!$B$1*1000</f>
        <v>59.915608024993055</v>
      </c>
      <c r="N444" s="3">
        <f>M444*'NOx Info (Obsolete)'!$I$2*($D$13+273)/$F$2/1000</f>
        <v>16256.288856024703</v>
      </c>
      <c r="O444" s="3">
        <f t="shared" si="106"/>
        <v>292.58818813144086</v>
      </c>
      <c r="P444" s="3">
        <f t="shared" si="99"/>
        <v>10.541376058531478</v>
      </c>
      <c r="Q444" s="3">
        <f t="shared" si="100"/>
        <v>1.9229057177928284E-3</v>
      </c>
      <c r="R444" s="3">
        <f t="shared" si="101"/>
        <v>0.51085850592426507</v>
      </c>
    </row>
    <row r="445" spans="1:18" x14ac:dyDescent="0.25">
      <c r="A445" s="3">
        <f t="shared" si="103"/>
        <v>4.1599999999999557</v>
      </c>
      <c r="B445" s="3">
        <f t="shared" si="92"/>
        <v>5.8024651977462725</v>
      </c>
      <c r="C445" s="3">
        <f t="shared" si="93"/>
        <v>0.13183541449889119</v>
      </c>
      <c r="D445" s="3">
        <f t="shared" si="94"/>
        <v>2353.2078232613258</v>
      </c>
      <c r="E445" s="3">
        <f t="shared" si="95"/>
        <v>18.230299135503476</v>
      </c>
      <c r="F445" s="3">
        <f t="shared" si="96"/>
        <v>34.575713471983242</v>
      </c>
      <c r="G445" s="3">
        <f t="shared" si="97"/>
        <v>6.7905492518135935E-2</v>
      </c>
      <c r="H445" s="3">
        <f t="shared" si="98"/>
        <v>1.1240670837486679</v>
      </c>
      <c r="I445" s="3">
        <f t="shared" si="102"/>
        <v>1441.75509461824</v>
      </c>
      <c r="K445" s="3">
        <f t="shared" si="104"/>
        <v>4.1599999999999557</v>
      </c>
      <c r="L445" s="3">
        <f t="shared" si="105"/>
        <v>2.6319570709447766</v>
      </c>
      <c r="M445" s="3">
        <f>L445/'NOx Info (Obsolete)'!$B$1*1000</f>
        <v>59.79953811248442</v>
      </c>
      <c r="N445" s="3">
        <f>M445*'NOx Info (Obsolete)'!$I$2*($D$13+273)/$F$2/1000</f>
        <v>16224.796794316058</v>
      </c>
      <c r="O445" s="3">
        <f t="shared" si="106"/>
        <v>292.02137947311411</v>
      </c>
      <c r="P445" s="3">
        <f t="shared" si="99"/>
        <v>10.541376058531478</v>
      </c>
      <c r="Q445" s="3">
        <f t="shared" si="100"/>
        <v>1.9229057177928284E-3</v>
      </c>
      <c r="R445" s="3">
        <f t="shared" si="101"/>
        <v>0.50986885891839318</v>
      </c>
    </row>
    <row r="446" spans="1:18" x14ac:dyDescent="0.25">
      <c r="A446" s="3">
        <f t="shared" si="103"/>
        <v>4.1699999999999555</v>
      </c>
      <c r="B446" s="3">
        <f t="shared" si="92"/>
        <v>5.7912245269087865</v>
      </c>
      <c r="C446" s="3">
        <f t="shared" si="93"/>
        <v>0.13158001986081888</v>
      </c>
      <c r="D446" s="3">
        <f t="shared" si="94"/>
        <v>2348.6491342124455</v>
      </c>
      <c r="E446" s="3">
        <f t="shared" si="95"/>
        <v>18.194982975066928</v>
      </c>
      <c r="F446" s="3">
        <f t="shared" si="96"/>
        <v>34.575713471983242</v>
      </c>
      <c r="G446" s="3">
        <f t="shared" si="97"/>
        <v>6.7905492518135935E-2</v>
      </c>
      <c r="H446" s="3">
        <f t="shared" si="98"/>
        <v>1.1218895147918424</v>
      </c>
      <c r="I446" s="3">
        <f t="shared" si="102"/>
        <v>1443.9988736478238</v>
      </c>
      <c r="K446" s="3">
        <f t="shared" si="104"/>
        <v>4.1699999999999555</v>
      </c>
      <c r="L446" s="3">
        <f t="shared" si="105"/>
        <v>2.6268583823555929</v>
      </c>
      <c r="M446" s="3">
        <f>L446/'NOx Info (Obsolete)'!$B$1*1000</f>
        <v>59.683693053315906</v>
      </c>
      <c r="N446" s="3">
        <f>M446*'NOx Info (Obsolete)'!$I$2*($D$13+273)/$F$2/1000</f>
        <v>16193.365739763449</v>
      </c>
      <c r="O446" s="3">
        <f t="shared" si="106"/>
        <v>291.45566884973272</v>
      </c>
      <c r="P446" s="3">
        <f t="shared" si="99"/>
        <v>10.541376058531478</v>
      </c>
      <c r="Q446" s="3">
        <f t="shared" si="100"/>
        <v>1.9229057177928284E-3</v>
      </c>
      <c r="R446" s="3">
        <f t="shared" si="101"/>
        <v>0.50888112907977001</v>
      </c>
    </row>
    <row r="447" spans="1:18" x14ac:dyDescent="0.25">
      <c r="A447" s="3">
        <f t="shared" si="103"/>
        <v>4.1799999999999553</v>
      </c>
      <c r="B447" s="3">
        <f t="shared" si="92"/>
        <v>5.7800056317608677</v>
      </c>
      <c r="C447" s="3">
        <f t="shared" si="93"/>
        <v>0.13132511997919272</v>
      </c>
      <c r="D447" s="3">
        <f t="shared" si="94"/>
        <v>2344.0992763622539</v>
      </c>
      <c r="E447" s="3">
        <f t="shared" si="95"/>
        <v>18.159735229919598</v>
      </c>
      <c r="F447" s="3">
        <f t="shared" si="96"/>
        <v>34.575713471983242</v>
      </c>
      <c r="G447" s="3">
        <f t="shared" si="97"/>
        <v>6.7905492518135935E-2</v>
      </c>
      <c r="H447" s="3">
        <f t="shared" si="98"/>
        <v>1.1197161642723596</v>
      </c>
      <c r="I447" s="3">
        <f t="shared" si="102"/>
        <v>1446.2383059763686</v>
      </c>
      <c r="K447" s="3">
        <f t="shared" si="104"/>
        <v>4.1799999999999553</v>
      </c>
      <c r="L447" s="3">
        <f t="shared" si="105"/>
        <v>2.621769571064795</v>
      </c>
      <c r="M447" s="3">
        <f>L447/'NOx Info (Obsolete)'!$B$1*1000</f>
        <v>59.568072411896381</v>
      </c>
      <c r="N447" s="3">
        <f>M447*'NOx Info (Obsolete)'!$I$2*($D$13+273)/$F$2/1000</f>
        <v>16161.995574182374</v>
      </c>
      <c r="O447" s="3">
        <f t="shared" si="106"/>
        <v>290.89105413415768</v>
      </c>
      <c r="P447" s="3">
        <f t="shared" si="99"/>
        <v>10.541376058531478</v>
      </c>
      <c r="Q447" s="3">
        <f t="shared" si="100"/>
        <v>1.9229057177928284E-3</v>
      </c>
      <c r="R447" s="3">
        <f t="shared" si="101"/>
        <v>0.50789531269441435</v>
      </c>
    </row>
    <row r="448" spans="1:18" x14ac:dyDescent="0.25">
      <c r="A448" s="3">
        <f t="shared" si="103"/>
        <v>4.1899999999999551</v>
      </c>
      <c r="B448" s="3">
        <f t="shared" si="92"/>
        <v>5.7688084701181443</v>
      </c>
      <c r="C448" s="3">
        <f t="shared" si="93"/>
        <v>0.13107071389555899</v>
      </c>
      <c r="D448" s="3">
        <f t="shared" si="94"/>
        <v>2339.5582326027475</v>
      </c>
      <c r="E448" s="3">
        <f t="shared" si="95"/>
        <v>18.124555767525802</v>
      </c>
      <c r="F448" s="3">
        <f t="shared" si="96"/>
        <v>34.575713471983242</v>
      </c>
      <c r="G448" s="3">
        <f t="shared" si="97"/>
        <v>6.7905492518135935E-2</v>
      </c>
      <c r="H448" s="3">
        <f t="shared" si="98"/>
        <v>1.1175470240181644</v>
      </c>
      <c r="I448" s="3">
        <f t="shared" si="102"/>
        <v>1448.4734000244048</v>
      </c>
      <c r="K448" s="3">
        <f t="shared" si="104"/>
        <v>4.1899999999999551</v>
      </c>
      <c r="L448" s="3">
        <f t="shared" si="105"/>
        <v>2.6166906179378508</v>
      </c>
      <c r="M448" s="3">
        <f>L448/'NOx Info (Obsolete)'!$B$1*1000</f>
        <v>59.452675753478538</v>
      </c>
      <c r="N448" s="3">
        <f>M448*'NOx Info (Obsolete)'!$I$2*($D$13+273)/$F$2/1000</f>
        <v>16130.686179617309</v>
      </c>
      <c r="O448" s="3">
        <f t="shared" si="106"/>
        <v>290.32753320337099</v>
      </c>
      <c r="P448" s="3">
        <f t="shared" si="99"/>
        <v>10.541376058531478</v>
      </c>
      <c r="Q448" s="3">
        <f t="shared" si="100"/>
        <v>1.9229057177928284E-3</v>
      </c>
      <c r="R448" s="3">
        <f t="shared" si="101"/>
        <v>0.50691140605553997</v>
      </c>
    </row>
    <row r="449" spans="1:18" x14ac:dyDescent="0.25">
      <c r="A449" s="3">
        <f t="shared" si="103"/>
        <v>4.1999999999999549</v>
      </c>
      <c r="B449" s="3">
        <f t="shared" si="92"/>
        <v>5.7576329998779627</v>
      </c>
      <c r="C449" s="3">
        <f t="shared" si="93"/>
        <v>0.13081680065332074</v>
      </c>
      <c r="D449" s="3">
        <f t="shared" si="94"/>
        <v>2335.0259858590639</v>
      </c>
      <c r="E449" s="3">
        <f t="shared" si="95"/>
        <v>18.089444455606589</v>
      </c>
      <c r="F449" s="3">
        <f t="shared" si="96"/>
        <v>34.575713471983242</v>
      </c>
      <c r="G449" s="3">
        <f t="shared" si="97"/>
        <v>6.7905492518135935E-2</v>
      </c>
      <c r="H449" s="3">
        <f t="shared" si="98"/>
        <v>1.1153820858730326</v>
      </c>
      <c r="I449" s="3">
        <f t="shared" si="102"/>
        <v>1450.7041641961509</v>
      </c>
      <c r="K449" s="3">
        <f t="shared" si="104"/>
        <v>4.1999999999999549</v>
      </c>
      <c r="L449" s="3">
        <f t="shared" si="105"/>
        <v>2.6116215038772954</v>
      </c>
      <c r="M449" s="3">
        <f>L449/'NOx Info (Obsolete)'!$B$1*1000</f>
        <v>59.337502644157304</v>
      </c>
      <c r="N449" s="3">
        <f>M449*'NOx Info (Obsolete)'!$I$2*($D$13+273)/$F$2/1000</f>
        <v>16099.43743834122</v>
      </c>
      <c r="O449" s="3">
        <f t="shared" si="106"/>
        <v>289.76510393846712</v>
      </c>
      <c r="P449" s="3">
        <f t="shared" si="99"/>
        <v>10.541376058531478</v>
      </c>
      <c r="Q449" s="3">
        <f t="shared" si="100"/>
        <v>1.9229057177928284E-3</v>
      </c>
      <c r="R449" s="3">
        <f t="shared" si="101"/>
        <v>0.50592940546354137</v>
      </c>
    </row>
    <row r="450" spans="1:18" x14ac:dyDescent="0.25">
      <c r="A450" s="3">
        <f t="shared" si="103"/>
        <v>4.2099999999999547</v>
      </c>
      <c r="B450" s="3">
        <f t="shared" si="92"/>
        <v>5.7464791790192322</v>
      </c>
      <c r="C450" s="3">
        <f t="shared" si="93"/>
        <v>0.13056337929773412</v>
      </c>
      <c r="D450" s="3">
        <f t="shared" si="94"/>
        <v>2330.5025190894207</v>
      </c>
      <c r="E450" s="3">
        <f t="shared" si="95"/>
        <v>18.054401162139282</v>
      </c>
      <c r="F450" s="3">
        <f t="shared" si="96"/>
        <v>34.575713471983242</v>
      </c>
      <c r="G450" s="3">
        <f t="shared" si="97"/>
        <v>6.7905492518135935E-2</v>
      </c>
      <c r="H450" s="3">
        <f t="shared" si="98"/>
        <v>1.1132213416965406</v>
      </c>
      <c r="I450" s="3">
        <f t="shared" si="102"/>
        <v>1452.930606879544</v>
      </c>
      <c r="K450" s="3">
        <f t="shared" si="104"/>
        <v>4.2099999999999547</v>
      </c>
      <c r="L450" s="3">
        <f t="shared" si="105"/>
        <v>2.60656220982266</v>
      </c>
      <c r="M450" s="3">
        <f>L450/'NOx Info (Obsolete)'!$B$1*1000</f>
        <v>59.222552650868153</v>
      </c>
      <c r="N450" s="3">
        <f>M450*'NOx Info (Obsolete)'!$I$2*($D$13+273)/$F$2/1000</f>
        <v>16068.249232855147</v>
      </c>
      <c r="O450" s="3">
        <f t="shared" si="106"/>
        <v>289.20376422464557</v>
      </c>
      <c r="P450" s="3">
        <f t="shared" si="99"/>
        <v>10.541376058531478</v>
      </c>
      <c r="Q450" s="3">
        <f t="shared" si="100"/>
        <v>1.9229057177928284E-3</v>
      </c>
      <c r="R450" s="3">
        <f t="shared" si="101"/>
        <v>0.5049493072259803</v>
      </c>
    </row>
    <row r="451" spans="1:18" x14ac:dyDescent="0.25">
      <c r="A451" s="3">
        <f t="shared" si="103"/>
        <v>4.2199999999999545</v>
      </c>
      <c r="B451" s="3">
        <f t="shared" si="92"/>
        <v>5.7353469656022664</v>
      </c>
      <c r="C451" s="3">
        <f t="shared" si="93"/>
        <v>0.13031044887590482</v>
      </c>
      <c r="D451" s="3">
        <f t="shared" si="94"/>
        <v>2325.9878152850451</v>
      </c>
      <c r="E451" s="3">
        <f t="shared" si="95"/>
        <v>18.019425755356941</v>
      </c>
      <c r="F451" s="3">
        <f t="shared" si="96"/>
        <v>34.575713471983242</v>
      </c>
      <c r="G451" s="3">
        <f t="shared" si="97"/>
        <v>6.7905492518135935E-2</v>
      </c>
      <c r="H451" s="3">
        <f t="shared" si="98"/>
        <v>1.1110647833640344</v>
      </c>
      <c r="I451" s="3">
        <f t="shared" si="102"/>
        <v>1455.152736446272</v>
      </c>
      <c r="K451" s="3">
        <f t="shared" si="104"/>
        <v>4.2199999999999545</v>
      </c>
      <c r="L451" s="3">
        <f t="shared" si="105"/>
        <v>2.6015127167504</v>
      </c>
      <c r="M451" s="3">
        <f>L451/'NOx Info (Obsolete)'!$B$1*1000</f>
        <v>59.107825341385499</v>
      </c>
      <c r="N451" s="3">
        <f>M451*'NOx Info (Obsolete)'!$I$2*($D$13+273)/$F$2/1000</f>
        <v>16037.12144588774</v>
      </c>
      <c r="O451" s="3">
        <f t="shared" si="106"/>
        <v>288.64351195120253</v>
      </c>
      <c r="P451" s="3">
        <f t="shared" si="99"/>
        <v>10.541376058531478</v>
      </c>
      <c r="Q451" s="3">
        <f t="shared" si="100"/>
        <v>1.9229057177928284E-3</v>
      </c>
      <c r="R451" s="3">
        <f t="shared" si="101"/>
        <v>0.50397110765757114</v>
      </c>
    </row>
    <row r="452" spans="1:18" x14ac:dyDescent="0.25">
      <c r="A452" s="3">
        <f t="shared" si="103"/>
        <v>4.2299999999999542</v>
      </c>
      <c r="B452" s="3">
        <f t="shared" si="92"/>
        <v>5.724236317768626</v>
      </c>
      <c r="C452" s="3">
        <f t="shared" si="93"/>
        <v>0.13005800843678453</v>
      </c>
      <c r="D452" s="3">
        <f t="shared" si="94"/>
        <v>2321.481857470118</v>
      </c>
      <c r="E452" s="3">
        <f t="shared" si="95"/>
        <v>17.984518103747899</v>
      </c>
      <c r="F452" s="3">
        <f t="shared" si="96"/>
        <v>34.575713471983242</v>
      </c>
      <c r="G452" s="3">
        <f t="shared" si="97"/>
        <v>6.7905492518135935E-2</v>
      </c>
      <c r="H452" s="3">
        <f t="shared" si="98"/>
        <v>1.1089124027665995</v>
      </c>
      <c r="I452" s="3">
        <f t="shared" si="102"/>
        <v>1457.3705612518052</v>
      </c>
      <c r="K452" s="3">
        <f t="shared" si="104"/>
        <v>4.2299999999999542</v>
      </c>
      <c r="L452" s="3">
        <f t="shared" si="105"/>
        <v>2.5964730056738241</v>
      </c>
      <c r="M452" s="3">
        <f>L452/'NOx Info (Obsolete)'!$B$1*1000</f>
        <v>58.993320284321086</v>
      </c>
      <c r="N452" s="3">
        <f>M452*'NOx Info (Obsolete)'!$I$2*($D$13+273)/$F$2/1000</f>
        <v>16006.053960394838</v>
      </c>
      <c r="O452" s="3">
        <f t="shared" si="106"/>
        <v>288.08434501152317</v>
      </c>
      <c r="P452" s="3">
        <f t="shared" si="99"/>
        <v>10.541376058531478</v>
      </c>
      <c r="Q452" s="3">
        <f t="shared" si="100"/>
        <v>1.9229057177928284E-3</v>
      </c>
      <c r="R452" s="3">
        <f t="shared" si="101"/>
        <v>0.50299480308016786</v>
      </c>
    </row>
    <row r="453" spans="1:18" x14ac:dyDescent="0.25">
      <c r="A453" s="3">
        <f t="shared" si="103"/>
        <v>4.239999999999954</v>
      </c>
      <c r="B453" s="3">
        <f t="shared" si="92"/>
        <v>5.7131471937409595</v>
      </c>
      <c r="C453" s="3">
        <f t="shared" si="93"/>
        <v>0.12980605703116735</v>
      </c>
      <c r="D453" s="3">
        <f t="shared" si="94"/>
        <v>2316.9846287017058</v>
      </c>
      <c r="E453" s="3">
        <f t="shared" si="95"/>
        <v>17.94967807605526</v>
      </c>
      <c r="F453" s="3">
        <f t="shared" si="96"/>
        <v>34.575713471983242</v>
      </c>
      <c r="G453" s="3">
        <f t="shared" si="97"/>
        <v>6.7905492518135935E-2</v>
      </c>
      <c r="H453" s="3">
        <f t="shared" si="98"/>
        <v>1.1067641918110307</v>
      </c>
      <c r="I453" s="3">
        <f t="shared" si="102"/>
        <v>1459.5840896354273</v>
      </c>
      <c r="K453" s="3">
        <f t="shared" si="104"/>
        <v>4.239999999999954</v>
      </c>
      <c r="L453" s="3">
        <f t="shared" si="105"/>
        <v>2.5914430576430223</v>
      </c>
      <c r="M453" s="3">
        <f>L453/'NOx Info (Obsolete)'!$B$1*1000</f>
        <v>58.87903704912236</v>
      </c>
      <c r="N453" s="3">
        <f>M453*'NOx Info (Obsolete)'!$I$2*($D$13+273)/$F$2/1000</f>
        <v>15975.04665955903</v>
      </c>
      <c r="O453" s="3">
        <f t="shared" si="106"/>
        <v>287.52626130307362</v>
      </c>
      <c r="P453" s="3">
        <f t="shared" si="99"/>
        <v>10.541376058531478</v>
      </c>
      <c r="Q453" s="3">
        <f t="shared" si="100"/>
        <v>1.9229057177928284E-3</v>
      </c>
      <c r="R453" s="3">
        <f t="shared" si="101"/>
        <v>0.50202038982274988</v>
      </c>
    </row>
    <row r="454" spans="1:18" x14ac:dyDescent="0.25">
      <c r="A454" s="3">
        <f t="shared" si="103"/>
        <v>4.2499999999999538</v>
      </c>
      <c r="B454" s="3">
        <f t="shared" si="92"/>
        <v>5.7020795518228482</v>
      </c>
      <c r="C454" s="3">
        <f t="shared" si="93"/>
        <v>0.12955459371168615</v>
      </c>
      <c r="D454" s="3">
        <f t="shared" si="94"/>
        <v>2312.4961120696939</v>
      </c>
      <c r="E454" s="3">
        <f t="shared" si="95"/>
        <v>17.914905541276394</v>
      </c>
      <c r="F454" s="3">
        <f t="shared" si="96"/>
        <v>34.575713471983242</v>
      </c>
      <c r="G454" s="3">
        <f t="shared" si="97"/>
        <v>6.7905492518135935E-2</v>
      </c>
      <c r="H454" s="3">
        <f t="shared" si="98"/>
        <v>1.1046201424197999</v>
      </c>
      <c r="I454" s="3">
        <f t="shared" si="102"/>
        <v>1461.7933299202668</v>
      </c>
      <c r="K454" s="3">
        <f t="shared" si="104"/>
        <v>4.2499999999999538</v>
      </c>
      <c r="L454" s="3">
        <f t="shared" si="105"/>
        <v>2.5864228537447946</v>
      </c>
      <c r="M454" s="3">
        <f>L454/'NOx Info (Obsolete)'!$B$1*1000</f>
        <v>58.764975206070815</v>
      </c>
      <c r="N454" s="3">
        <f>M454*'NOx Info (Obsolete)'!$I$2*($D$13+273)/$F$2/1000</f>
        <v>15944.09942678918</v>
      </c>
      <c r="O454" s="3">
        <f t="shared" si="106"/>
        <v>286.96925872739314</v>
      </c>
      <c r="P454" s="3">
        <f t="shared" si="99"/>
        <v>10.541376058531478</v>
      </c>
      <c r="Q454" s="3">
        <f t="shared" si="100"/>
        <v>1.9229057177928284E-3</v>
      </c>
      <c r="R454" s="3">
        <f t="shared" si="101"/>
        <v>0.50104786422140779</v>
      </c>
    </row>
    <row r="455" spans="1:18" x14ac:dyDescent="0.25">
      <c r="A455" s="3">
        <f t="shared" si="103"/>
        <v>4.2599999999999536</v>
      </c>
      <c r="B455" s="3">
        <f t="shared" si="92"/>
        <v>5.6910333503986505</v>
      </c>
      <c r="C455" s="3">
        <f t="shared" si="93"/>
        <v>0.12930361753280908</v>
      </c>
      <c r="D455" s="3">
        <f t="shared" si="94"/>
        <v>2308.0162906967303</v>
      </c>
      <c r="E455" s="3">
        <f t="shared" si="95"/>
        <v>17.880200368662454</v>
      </c>
      <c r="F455" s="3">
        <f t="shared" si="96"/>
        <v>34.575713471983249</v>
      </c>
      <c r="G455" s="3">
        <f t="shared" si="97"/>
        <v>6.7905492518135963E-2</v>
      </c>
      <c r="H455" s="3">
        <f t="shared" si="98"/>
        <v>1.1024802465310284</v>
      </c>
      <c r="I455" s="3">
        <f t="shared" si="102"/>
        <v>1463.998290413329</v>
      </c>
      <c r="K455" s="3">
        <f t="shared" si="104"/>
        <v>4.2599999999999536</v>
      </c>
      <c r="L455" s="3">
        <f t="shared" si="105"/>
        <v>2.5814123751025804</v>
      </c>
      <c r="M455" s="3">
        <f>L455/'NOx Info (Obsolete)'!$B$1*1000</f>
        <v>58.651134326280427</v>
      </c>
      <c r="N455" s="3">
        <f>M455*'NOx Info (Obsolete)'!$I$2*($D$13+273)/$F$2/1000</f>
        <v>15913.212145720041</v>
      </c>
      <c r="O455" s="3">
        <f t="shared" si="106"/>
        <v>286.41333519008606</v>
      </c>
      <c r="P455" s="3">
        <f t="shared" si="99"/>
        <v>10.54137605853148</v>
      </c>
      <c r="Q455" s="3">
        <f t="shared" si="100"/>
        <v>1.9229057177928288E-3</v>
      </c>
      <c r="R455" s="3">
        <f t="shared" si="101"/>
        <v>0.50007722261933052</v>
      </c>
    </row>
    <row r="456" spans="1:18" x14ac:dyDescent="0.25">
      <c r="A456" s="3">
        <f t="shared" si="103"/>
        <v>4.2699999999999534</v>
      </c>
      <c r="B456" s="3">
        <f t="shared" si="92"/>
        <v>5.6800085479333404</v>
      </c>
      <c r="C456" s="3">
        <f t="shared" si="93"/>
        <v>0.12905312755083606</v>
      </c>
      <c r="D456" s="3">
        <f t="shared" si="94"/>
        <v>2303.5451477381548</v>
      </c>
      <c r="E456" s="3">
        <f t="shared" si="95"/>
        <v>17.845562427717887</v>
      </c>
      <c r="F456" s="3">
        <f t="shared" si="96"/>
        <v>34.575713471983242</v>
      </c>
      <c r="G456" s="3">
        <f t="shared" si="97"/>
        <v>6.7905492518135935E-2</v>
      </c>
      <c r="H456" s="3">
        <f t="shared" si="98"/>
        <v>1.1003444960984534</v>
      </c>
      <c r="I456" s="3">
        <f t="shared" si="102"/>
        <v>1466.198979405526</v>
      </c>
      <c r="K456" s="3">
        <f t="shared" si="104"/>
        <v>4.2699999999999534</v>
      </c>
      <c r="L456" s="3">
        <f t="shared" si="105"/>
        <v>2.5764116028763873</v>
      </c>
      <c r="M456" s="3">
        <f>L456/'NOx Info (Obsolete)'!$B$1*1000</f>
        <v>58.53751398169603</v>
      </c>
      <c r="N456" s="3">
        <f>M456*'NOx Info (Obsolete)'!$I$2*($D$13+273)/$F$2/1000</f>
        <v>15882.384700211771</v>
      </c>
      <c r="O456" s="3">
        <f t="shared" si="106"/>
        <v>285.85848860081416</v>
      </c>
      <c r="P456" s="3">
        <f t="shared" si="99"/>
        <v>10.541376058531478</v>
      </c>
      <c r="Q456" s="3">
        <f t="shared" si="100"/>
        <v>1.9229057177928284E-3</v>
      </c>
      <c r="R456" s="3">
        <f t="shared" si="101"/>
        <v>0.49910846136679043</v>
      </c>
    </row>
    <row r="457" spans="1:18" x14ac:dyDescent="0.25">
      <c r="A457" s="3">
        <f t="shared" si="103"/>
        <v>4.2799999999999532</v>
      </c>
      <c r="B457" s="3">
        <f t="shared" si="92"/>
        <v>5.6690051029723554</v>
      </c>
      <c r="C457" s="3">
        <f t="shared" si="93"/>
        <v>0.12880312282389508</v>
      </c>
      <c r="D457" s="3">
        <f t="shared" si="94"/>
        <v>2299.0826663819425</v>
      </c>
      <c r="E457" s="3">
        <f t="shared" si="95"/>
        <v>17.810991588199936</v>
      </c>
      <c r="F457" s="3">
        <f t="shared" si="96"/>
        <v>34.575713471983242</v>
      </c>
      <c r="G457" s="3">
        <f t="shared" si="97"/>
        <v>6.7905492518135935E-2</v>
      </c>
      <c r="H457" s="3">
        <f t="shared" si="98"/>
        <v>1.0982128830914015</v>
      </c>
      <c r="I457" s="3">
        <f t="shared" si="102"/>
        <v>1468.3954051717087</v>
      </c>
      <c r="K457" s="3">
        <f t="shared" si="104"/>
        <v>4.2799999999999532</v>
      </c>
      <c r="L457" s="3">
        <f t="shared" si="105"/>
        <v>2.5714205182627192</v>
      </c>
      <c r="M457" s="3">
        <f>L457/'NOx Info (Obsolete)'!$B$1*1000</f>
        <v>58.42411374509166</v>
      </c>
      <c r="N457" s="3">
        <f>M457*'NOx Info (Obsolete)'!$I$2*($D$13+273)/$F$2/1000</f>
        <v>15851.616974349537</v>
      </c>
      <c r="O457" s="3">
        <f t="shared" si="106"/>
        <v>285.30471687328856</v>
      </c>
      <c r="P457" s="3">
        <f t="shared" si="99"/>
        <v>10.541376058531478</v>
      </c>
      <c r="Q457" s="3">
        <f t="shared" si="100"/>
        <v>1.9229057177928284E-3</v>
      </c>
      <c r="R457" s="3">
        <f t="shared" si="101"/>
        <v>0.49814157682113086</v>
      </c>
    </row>
    <row r="458" spans="1:18" x14ac:dyDescent="0.25">
      <c r="A458" s="3">
        <f t="shared" si="103"/>
        <v>4.289999999999953</v>
      </c>
      <c r="B458" s="3">
        <f t="shared" si="92"/>
        <v>5.6580229741414412</v>
      </c>
      <c r="C458" s="3">
        <f t="shared" si="93"/>
        <v>0.12855360241193875</v>
      </c>
      <c r="D458" s="3">
        <f t="shared" si="94"/>
        <v>2294.6288298486347</v>
      </c>
      <c r="E458" s="3">
        <f t="shared" si="95"/>
        <v>17.776487720118148</v>
      </c>
      <c r="F458" s="3">
        <f t="shared" si="96"/>
        <v>34.575713471983242</v>
      </c>
      <c r="G458" s="3">
        <f t="shared" si="97"/>
        <v>6.7905492518135935E-2</v>
      </c>
      <c r="H458" s="3">
        <f t="shared" si="98"/>
        <v>1.0960853994947548</v>
      </c>
      <c r="I458" s="3">
        <f t="shared" si="102"/>
        <v>1470.5875759706983</v>
      </c>
      <c r="K458" s="3">
        <f t="shared" si="104"/>
        <v>4.289999999999953</v>
      </c>
      <c r="L458" s="3">
        <f t="shared" si="105"/>
        <v>2.5664391024945079</v>
      </c>
      <c r="M458" s="3">
        <f>L458/'NOx Info (Obsolete)'!$B$1*1000</f>
        <v>58.310933190069022</v>
      </c>
      <c r="N458" s="3">
        <f>M458*'NOx Info (Obsolete)'!$I$2*($D$13+273)/$F$2/1000</f>
        <v>15820.908852443044</v>
      </c>
      <c r="O458" s="3">
        <f t="shared" si="106"/>
        <v>284.75201792526201</v>
      </c>
      <c r="P458" s="3">
        <f t="shared" si="99"/>
        <v>10.541376058531478</v>
      </c>
      <c r="Q458" s="3">
        <f t="shared" si="100"/>
        <v>1.9229057177928284E-3</v>
      </c>
      <c r="R458" s="3">
        <f t="shared" si="101"/>
        <v>0.49717656534675131</v>
      </c>
    </row>
    <row r="459" spans="1:18" x14ac:dyDescent="0.25">
      <c r="A459" s="3">
        <f t="shared" si="103"/>
        <v>4.2999999999999527</v>
      </c>
      <c r="B459" s="3">
        <f t="shared" si="92"/>
        <v>5.6470621201464937</v>
      </c>
      <c r="C459" s="3">
        <f t="shared" si="93"/>
        <v>0.12830456537674087</v>
      </c>
      <c r="D459" s="3">
        <f t="shared" si="94"/>
        <v>2290.1836213912788</v>
      </c>
      <c r="E459" s="3">
        <f t="shared" si="95"/>
        <v>17.742050693733898</v>
      </c>
      <c r="F459" s="3">
        <f t="shared" si="96"/>
        <v>34.575713471983242</v>
      </c>
      <c r="G459" s="3">
        <f t="shared" si="97"/>
        <v>6.7905492518135935E-2</v>
      </c>
      <c r="H459" s="3">
        <f t="shared" si="98"/>
        <v>1.0939620373089238</v>
      </c>
      <c r="I459" s="3">
        <f t="shared" si="102"/>
        <v>1472.775500045316</v>
      </c>
      <c r="K459" s="3">
        <f t="shared" si="104"/>
        <v>4.2999999999999527</v>
      </c>
      <c r="L459" s="3">
        <f t="shared" si="105"/>
        <v>2.5614673368410403</v>
      </c>
      <c r="M459" s="3">
        <f>L459/'NOx Info (Obsolete)'!$B$1*1000</f>
        <v>58.197971891055836</v>
      </c>
      <c r="N459" s="3">
        <f>M459*'NOx Info (Obsolete)'!$I$2*($D$13+273)/$F$2/1000</f>
        <v>15790.26021902612</v>
      </c>
      <c r="O459" s="3">
        <f t="shared" si="106"/>
        <v>284.20038967852111</v>
      </c>
      <c r="P459" s="3">
        <f t="shared" si="99"/>
        <v>10.541376058531478</v>
      </c>
      <c r="Q459" s="3">
        <f t="shared" si="100"/>
        <v>1.9229057177928284E-3</v>
      </c>
      <c r="R459" s="3">
        <f t="shared" si="101"/>
        <v>0.4962134233150946</v>
      </c>
    </row>
    <row r="460" spans="1:18" x14ac:dyDescent="0.25">
      <c r="A460" s="3">
        <f t="shared" si="103"/>
        <v>4.3099999999999525</v>
      </c>
      <c r="B460" s="3">
        <f t="shared" si="92"/>
        <v>5.6361224997734052</v>
      </c>
      <c r="C460" s="3">
        <f t="shared" si="93"/>
        <v>0.12805601078189266</v>
      </c>
      <c r="D460" s="3">
        <f t="shared" si="94"/>
        <v>2285.747024295365</v>
      </c>
      <c r="E460" s="3">
        <f t="shared" si="95"/>
        <v>17.707680379559896</v>
      </c>
      <c r="F460" s="3">
        <f t="shared" si="96"/>
        <v>34.575713471983242</v>
      </c>
      <c r="G460" s="3">
        <f t="shared" si="97"/>
        <v>6.7905492518135935E-2</v>
      </c>
      <c r="H460" s="3">
        <f t="shared" si="98"/>
        <v>1.0918427885498148</v>
      </c>
      <c r="I460" s="3">
        <f t="shared" si="102"/>
        <v>1474.9591856224156</v>
      </c>
      <c r="K460" s="3">
        <f t="shared" si="104"/>
        <v>4.3099999999999525</v>
      </c>
      <c r="L460" s="3">
        <f t="shared" si="105"/>
        <v>2.5565052026078896</v>
      </c>
      <c r="M460" s="3">
        <f>L460/'NOx Info (Obsolete)'!$B$1*1000</f>
        <v>58.085229423304249</v>
      </c>
      <c r="N460" s="3">
        <f>M460*'NOx Info (Obsolete)'!$I$2*($D$13+273)/$F$2/1000</f>
        <v>15759.670958856275</v>
      </c>
      <c r="O460" s="3">
        <f t="shared" si="106"/>
        <v>283.64983005887831</v>
      </c>
      <c r="P460" s="3">
        <f t="shared" si="99"/>
        <v>10.541376058531478</v>
      </c>
      <c r="Q460" s="3">
        <f t="shared" si="100"/>
        <v>1.9229057177928284E-3</v>
      </c>
      <c r="R460" s="3">
        <f t="shared" si="101"/>
        <v>0.4952521471046325</v>
      </c>
    </row>
    <row r="461" spans="1:18" x14ac:dyDescent="0.25">
      <c r="A461" s="3">
        <f t="shared" si="103"/>
        <v>4.3199999999999523</v>
      </c>
      <c r="B461" s="3">
        <f t="shared" si="92"/>
        <v>5.6252040718879073</v>
      </c>
      <c r="C461" s="3">
        <f t="shared" si="93"/>
        <v>0.12780793769279941</v>
      </c>
      <c r="D461" s="3">
        <f t="shared" si="94"/>
        <v>2281.3190218787631</v>
      </c>
      <c r="E461" s="3">
        <f t="shared" si="95"/>
        <v>17.673376648359685</v>
      </c>
      <c r="F461" s="3">
        <f t="shared" si="96"/>
        <v>34.575713471983242</v>
      </c>
      <c r="G461" s="3">
        <f t="shared" si="97"/>
        <v>6.7905492518135935E-2</v>
      </c>
      <c r="H461" s="3">
        <f t="shared" si="98"/>
        <v>1.0897276452488023</v>
      </c>
      <c r="I461" s="3">
        <f t="shared" si="102"/>
        <v>1477.1386409129132</v>
      </c>
      <c r="K461" s="3">
        <f t="shared" si="104"/>
        <v>4.3199999999999523</v>
      </c>
      <c r="L461" s="3">
        <f t="shared" si="105"/>
        <v>2.5515526811368434</v>
      </c>
      <c r="M461" s="3">
        <f>L461/'NOx Info (Obsolete)'!$B$1*1000</f>
        <v>57.972705362889222</v>
      </c>
      <c r="N461" s="3">
        <f>M461*'NOx Info (Obsolete)'!$I$2*($D$13+273)/$F$2/1000</f>
        <v>15729.140956914271</v>
      </c>
      <c r="O461" s="3">
        <f t="shared" si="106"/>
        <v>283.10033699616434</v>
      </c>
      <c r="P461" s="3">
        <f t="shared" si="99"/>
        <v>10.541376058531478</v>
      </c>
      <c r="Q461" s="3">
        <f t="shared" si="100"/>
        <v>1.9229057177928284E-3</v>
      </c>
      <c r="R461" s="3">
        <f t="shared" si="101"/>
        <v>0.49429273310085292</v>
      </c>
    </row>
    <row r="462" spans="1:18" x14ac:dyDescent="0.25">
      <c r="A462" s="3">
        <f t="shared" si="103"/>
        <v>4.3299999999999521</v>
      </c>
      <c r="B462" s="3">
        <f t="shared" si="92"/>
        <v>5.6143067954354189</v>
      </c>
      <c r="C462" s="3">
        <f t="shared" si="93"/>
        <v>0.127560345176677</v>
      </c>
      <c r="D462" s="3">
        <f t="shared" si="94"/>
        <v>2276.8995974916602</v>
      </c>
      <c r="E462" s="3">
        <f t="shared" si="95"/>
        <v>17.639139371147184</v>
      </c>
      <c r="F462" s="3">
        <f t="shared" si="96"/>
        <v>34.575713471983242</v>
      </c>
      <c r="G462" s="3">
        <f t="shared" si="97"/>
        <v>6.7905492518135935E-2</v>
      </c>
      <c r="H462" s="3">
        <f t="shared" si="98"/>
        <v>1.0876165994526967</v>
      </c>
      <c r="I462" s="3">
        <f t="shared" si="102"/>
        <v>1479.3138741118184</v>
      </c>
      <c r="K462" s="3">
        <f t="shared" si="104"/>
        <v>4.3299999999999521</v>
      </c>
      <c r="L462" s="3">
        <f t="shared" si="105"/>
        <v>2.5466097538058348</v>
      </c>
      <c r="M462" s="3">
        <f>L462/'NOx Info (Obsolete)'!$B$1*1000</f>
        <v>57.860399286706993</v>
      </c>
      <c r="N462" s="3">
        <f>M462*'NOx Info (Obsolete)'!$I$2*($D$13+273)/$F$2/1000</f>
        <v>15698.670098403691</v>
      </c>
      <c r="O462" s="3">
        <f t="shared" si="106"/>
        <v>282.55190842422024</v>
      </c>
      <c r="P462" s="3">
        <f t="shared" si="99"/>
        <v>10.541376058531478</v>
      </c>
      <c r="Q462" s="3">
        <f t="shared" si="100"/>
        <v>1.9229057177928284E-3</v>
      </c>
      <c r="R462" s="3">
        <f t="shared" si="101"/>
        <v>0.49333517769624552</v>
      </c>
    </row>
    <row r="463" spans="1:18" x14ac:dyDescent="0.25">
      <c r="A463" s="3">
        <f t="shared" si="103"/>
        <v>4.3399999999999519</v>
      </c>
      <c r="B463" s="3">
        <f t="shared" si="92"/>
        <v>5.6034306294408918</v>
      </c>
      <c r="C463" s="3">
        <f t="shared" si="93"/>
        <v>0.12731323230254823</v>
      </c>
      <c r="D463" s="3">
        <f t="shared" si="94"/>
        <v>2272.4887345164971</v>
      </c>
      <c r="E463" s="3">
        <f t="shared" si="95"/>
        <v>17.604968419186175</v>
      </c>
      <c r="F463" s="3">
        <f t="shared" si="96"/>
        <v>34.575713471983242</v>
      </c>
      <c r="G463" s="3">
        <f t="shared" si="97"/>
        <v>6.7905492518135935E-2</v>
      </c>
      <c r="H463" s="3">
        <f t="shared" si="98"/>
        <v>1.0855096432237161</v>
      </c>
      <c r="I463" s="3">
        <f t="shared" si="102"/>
        <v>1481.484893398266</v>
      </c>
      <c r="K463" s="3">
        <f t="shared" si="104"/>
        <v>4.3399999999999519</v>
      </c>
      <c r="L463" s="3">
        <f t="shared" si="105"/>
        <v>2.5416764020288722</v>
      </c>
      <c r="M463" s="3">
        <f>L463/'NOx Info (Obsolete)'!$B$1*1000</f>
        <v>57.748310772473417</v>
      </c>
      <c r="N463" s="3">
        <f>M463*'NOx Info (Obsolete)'!$I$2*($D$13+273)/$F$2/1000</f>
        <v>15668.258268750495</v>
      </c>
      <c r="O463" s="3">
        <f t="shared" si="106"/>
        <v>282.00454228088961</v>
      </c>
      <c r="P463" s="3">
        <f t="shared" si="99"/>
        <v>10.541376058531478</v>
      </c>
      <c r="Q463" s="3">
        <f t="shared" si="100"/>
        <v>1.9229057177928284E-3</v>
      </c>
      <c r="R463" s="3">
        <f t="shared" si="101"/>
        <v>0.49237947729028869</v>
      </c>
    </row>
    <row r="464" spans="1:18" x14ac:dyDescent="0.25">
      <c r="A464" s="3">
        <f t="shared" si="103"/>
        <v>4.3499999999999517</v>
      </c>
      <c r="B464" s="3">
        <f t="shared" si="92"/>
        <v>5.5925755330086551</v>
      </c>
      <c r="C464" s="3">
        <f t="shared" si="93"/>
        <v>0.1270665981412395</v>
      </c>
      <c r="D464" s="3">
        <f t="shared" si="94"/>
        <v>2268.0864163679084</v>
      </c>
      <c r="E464" s="3">
        <f t="shared" si="95"/>
        <v>17.570863663989837</v>
      </c>
      <c r="F464" s="3">
        <f t="shared" si="96"/>
        <v>34.575713471983242</v>
      </c>
      <c r="G464" s="3">
        <f t="shared" si="97"/>
        <v>6.7905492518135935E-2</v>
      </c>
      <c r="H464" s="3">
        <f t="shared" si="98"/>
        <v>1.083406768639456</v>
      </c>
      <c r="I464" s="3">
        <f t="shared" si="102"/>
        <v>1483.6517069355448</v>
      </c>
      <c r="K464" s="3">
        <f t="shared" si="104"/>
        <v>4.3499999999999517</v>
      </c>
      <c r="L464" s="3">
        <f t="shared" si="105"/>
        <v>2.5367526072559694</v>
      </c>
      <c r="M464" s="3">
        <f>L464/'NOx Info (Obsolete)'!$B$1*1000</f>
        <v>57.636439398722416</v>
      </c>
      <c r="N464" s="3">
        <f>M464*'NOx Info (Obsolete)'!$I$2*($D$13+273)/$F$2/1000</f>
        <v>15637.905353602611</v>
      </c>
      <c r="O464" s="3">
        <f t="shared" si="106"/>
        <v>281.45823650801111</v>
      </c>
      <c r="P464" s="3">
        <f t="shared" si="99"/>
        <v>10.541376058531478</v>
      </c>
      <c r="Q464" s="3">
        <f t="shared" si="100"/>
        <v>1.9229057177928284E-3</v>
      </c>
      <c r="R464" s="3">
        <f t="shared" si="101"/>
        <v>0.49142562828943581</v>
      </c>
    </row>
    <row r="465" spans="1:18" x14ac:dyDescent="0.25">
      <c r="A465" s="3">
        <f t="shared" si="103"/>
        <v>4.3599999999999515</v>
      </c>
      <c r="B465" s="3">
        <f t="shared" si="92"/>
        <v>5.5817414653222599</v>
      </c>
      <c r="C465" s="3">
        <f t="shared" si="93"/>
        <v>0.12682044176537707</v>
      </c>
      <c r="D465" s="3">
        <f t="shared" si="94"/>
        <v>2263.6926264926547</v>
      </c>
      <c r="E465" s="3">
        <f t="shared" si="95"/>
        <v>17.536824977320247</v>
      </c>
      <c r="F465" s="3">
        <f t="shared" si="96"/>
        <v>34.575713471983242</v>
      </c>
      <c r="G465" s="3">
        <f t="shared" si="97"/>
        <v>6.7905492518135935E-2</v>
      </c>
      <c r="H465" s="3">
        <f t="shared" si="98"/>
        <v>1.0813079677928583</v>
      </c>
      <c r="I465" s="3">
        <f t="shared" si="102"/>
        <v>1485.8143228711306</v>
      </c>
      <c r="K465" s="3">
        <f t="shared" si="104"/>
        <v>4.3599999999999515</v>
      </c>
      <c r="L465" s="3">
        <f t="shared" si="105"/>
        <v>2.5318383509730751</v>
      </c>
      <c r="M465" s="3">
        <f>L465/'NOx Info (Obsolete)'!$B$1*1000</f>
        <v>57.524784744804379</v>
      </c>
      <c r="N465" s="3">
        <f>M465*'NOx Info (Obsolete)'!$I$2*($D$13+273)/$F$2/1000</f>
        <v>15607.611238829477</v>
      </c>
      <c r="O465" s="3">
        <f t="shared" si="106"/>
        <v>280.91298905141025</v>
      </c>
      <c r="P465" s="3">
        <f t="shared" si="99"/>
        <v>10.541376058531478</v>
      </c>
      <c r="Q465" s="3">
        <f t="shared" si="100"/>
        <v>1.9229057177928284E-3</v>
      </c>
      <c r="R465" s="3">
        <f t="shared" si="101"/>
        <v>0.49047362710710168</v>
      </c>
    </row>
    <row r="466" spans="1:18" x14ac:dyDescent="0.25">
      <c r="A466" s="3">
        <f t="shared" si="103"/>
        <v>4.3699999999999513</v>
      </c>
      <c r="B466" s="3">
        <f t="shared" si="92"/>
        <v>5.5709283856443319</v>
      </c>
      <c r="C466" s="3">
        <f t="shared" si="93"/>
        <v>0.12657476224938397</v>
      </c>
      <c r="D466" s="3">
        <f t="shared" si="94"/>
        <v>2259.3073483695675</v>
      </c>
      <c r="E466" s="3">
        <f t="shared" si="95"/>
        <v>17.502852231187926</v>
      </c>
      <c r="F466" s="3">
        <f t="shared" si="96"/>
        <v>34.575713471983242</v>
      </c>
      <c r="G466" s="3">
        <f t="shared" si="97"/>
        <v>6.7905492518135935E-2</v>
      </c>
      <c r="H466" s="3">
        <f t="shared" si="98"/>
        <v>1.0792132327921848</v>
      </c>
      <c r="I466" s="3">
        <f t="shared" si="102"/>
        <v>1487.972749336715</v>
      </c>
      <c r="K466" s="3">
        <f t="shared" si="104"/>
        <v>4.3699999999999513</v>
      </c>
      <c r="L466" s="3">
        <f t="shared" si="105"/>
        <v>2.5269336147020041</v>
      </c>
      <c r="M466" s="3">
        <f>L466/'NOx Info (Obsolete)'!$B$1*1000</f>
        <v>57.413346390884605</v>
      </c>
      <c r="N466" s="3">
        <f>M466*'NOx Info (Obsolete)'!$I$2*($D$13+273)/$F$2/1000</f>
        <v>15577.375810521648</v>
      </c>
      <c r="O466" s="3">
        <f t="shared" si="106"/>
        <v>280.36879786089219</v>
      </c>
      <c r="P466" s="3">
        <f t="shared" si="99"/>
        <v>10.541376058531478</v>
      </c>
      <c r="Q466" s="3">
        <f t="shared" si="100"/>
        <v>1.9229057177928284E-3</v>
      </c>
      <c r="R466" s="3">
        <f t="shared" si="101"/>
        <v>0.48952347016364944</v>
      </c>
    </row>
    <row r="467" spans="1:18" x14ac:dyDescent="0.25">
      <c r="A467" s="3">
        <f t="shared" si="103"/>
        <v>4.379999999999951</v>
      </c>
      <c r="B467" s="3">
        <f t="shared" si="92"/>
        <v>5.5601362533164096</v>
      </c>
      <c r="C467" s="3">
        <f t="shared" si="93"/>
        <v>0.12632955866947604</v>
      </c>
      <c r="D467" s="3">
        <f t="shared" si="94"/>
        <v>2254.9305655094822</v>
      </c>
      <c r="E467" s="3">
        <f t="shared" si="95"/>
        <v>17.46894529785132</v>
      </c>
      <c r="F467" s="3">
        <f t="shared" si="96"/>
        <v>34.575713471983242</v>
      </c>
      <c r="G467" s="3">
        <f t="shared" si="97"/>
        <v>6.7905492518135935E-2</v>
      </c>
      <c r="H467" s="3">
        <f t="shared" si="98"/>
        <v>1.0771225557609827</v>
      </c>
      <c r="I467" s="3">
        <f t="shared" si="102"/>
        <v>1490.1269944482369</v>
      </c>
      <c r="K467" s="3">
        <f t="shared" si="104"/>
        <v>4.379999999999951</v>
      </c>
      <c r="L467" s="3">
        <f t="shared" si="105"/>
        <v>2.5220383800003674</v>
      </c>
      <c r="M467" s="3">
        <f>L467/'NOx Info (Obsolete)'!$B$1*1000</f>
        <v>57.302123917941685</v>
      </c>
      <c r="N467" s="3">
        <f>M467*'NOx Info (Obsolete)'!$I$2*($D$13+273)/$F$2/1000</f>
        <v>15547.198954990326</v>
      </c>
      <c r="O467" s="3">
        <f t="shared" si="106"/>
        <v>279.82566089023351</v>
      </c>
      <c r="P467" s="3">
        <f t="shared" si="99"/>
        <v>10.541376058531478</v>
      </c>
      <c r="Q467" s="3">
        <f t="shared" si="100"/>
        <v>1.9229057177928284E-3</v>
      </c>
      <c r="R467" s="3">
        <f t="shared" si="101"/>
        <v>0.48857515388637623</v>
      </c>
    </row>
    <row r="468" spans="1:18" x14ac:dyDescent="0.25">
      <c r="A468" s="3">
        <f t="shared" si="103"/>
        <v>4.3899999999999508</v>
      </c>
      <c r="B468" s="3">
        <f t="shared" si="92"/>
        <v>5.5493650277587996</v>
      </c>
      <c r="C468" s="3">
        <f t="shared" si="93"/>
        <v>0.12608483010365887</v>
      </c>
      <c r="D468" s="3">
        <f t="shared" si="94"/>
        <v>2250.5622614551771</v>
      </c>
      <c r="E468" s="3">
        <f t="shared" si="95"/>
        <v>17.435104049816349</v>
      </c>
      <c r="F468" s="3">
        <f t="shared" si="96"/>
        <v>34.575713471983242</v>
      </c>
      <c r="G468" s="3">
        <f t="shared" si="97"/>
        <v>6.7905492518135935E-2</v>
      </c>
      <c r="H468" s="3">
        <f t="shared" si="98"/>
        <v>1.0750359288380595</v>
      </c>
      <c r="I468" s="3">
        <f t="shared" si="102"/>
        <v>1492.277066305913</v>
      </c>
      <c r="K468" s="3">
        <f t="shared" si="104"/>
        <v>4.3899999999999508</v>
      </c>
      <c r="L468" s="3">
        <f t="shared" si="105"/>
        <v>2.5171526284615036</v>
      </c>
      <c r="M468" s="3">
        <f>L468/'NOx Info (Obsolete)'!$B$1*1000</f>
        <v>57.191116907765974</v>
      </c>
      <c r="N468" s="3">
        <f>M468*'NOx Info (Obsolete)'!$I$2*($D$13+273)/$F$2/1000</f>
        <v>15517.080558766969</v>
      </c>
      <c r="O468" s="3">
        <f t="shared" si="106"/>
        <v>279.283576097175</v>
      </c>
      <c r="P468" s="3">
        <f t="shared" si="99"/>
        <v>10.541376058531478</v>
      </c>
      <c r="Q468" s="3">
        <f t="shared" si="100"/>
        <v>1.9229057177928284E-3</v>
      </c>
      <c r="R468" s="3">
        <f t="shared" si="101"/>
        <v>0.48762867470950078</v>
      </c>
    </row>
    <row r="469" spans="1:18" x14ac:dyDescent="0.25">
      <c r="A469" s="3">
        <f t="shared" si="103"/>
        <v>4.3999999999999506</v>
      </c>
      <c r="B469" s="3">
        <f t="shared" si="92"/>
        <v>5.5386146684704194</v>
      </c>
      <c r="C469" s="3">
        <f t="shared" si="93"/>
        <v>0.12584057563172407</v>
      </c>
      <c r="D469" s="3">
        <f t="shared" si="94"/>
        <v>2246.2024197813125</v>
      </c>
      <c r="E469" s="3">
        <f t="shared" si="95"/>
        <v>17.401328359835922</v>
      </c>
      <c r="F469" s="3">
        <f t="shared" si="96"/>
        <v>34.575713471983249</v>
      </c>
      <c r="G469" s="3">
        <f t="shared" si="97"/>
        <v>6.7905492518135963E-2</v>
      </c>
      <c r="H469" s="3">
        <f t="shared" si="98"/>
        <v>1.0729533441774515</v>
      </c>
      <c r="I469" s="3">
        <f t="shared" si="102"/>
        <v>1494.4229729942679</v>
      </c>
      <c r="K469" s="3">
        <f t="shared" si="104"/>
        <v>4.3999999999999506</v>
      </c>
      <c r="L469" s="3">
        <f t="shared" si="105"/>
        <v>2.5122763417144087</v>
      </c>
      <c r="M469" s="3">
        <f>L469/'NOx Info (Obsolete)'!$B$1*1000</f>
        <v>57.080324942957965</v>
      </c>
      <c r="N469" s="3">
        <f>M469*'NOx Info (Obsolete)'!$I$2*($D$13+273)/$F$2/1000</f>
        <v>15487.020508602845</v>
      </c>
      <c r="O469" s="3">
        <f t="shared" si="106"/>
        <v>278.74254144341376</v>
      </c>
      <c r="P469" s="3">
        <f t="shared" si="99"/>
        <v>10.54137605853148</v>
      </c>
      <c r="Q469" s="3">
        <f t="shared" si="100"/>
        <v>1.9229057177928288E-3</v>
      </c>
      <c r="R469" s="3">
        <f t="shared" si="101"/>
        <v>0.48668402907414954</v>
      </c>
    </row>
    <row r="470" spans="1:18" x14ac:dyDescent="0.25">
      <c r="A470" s="3">
        <f t="shared" si="103"/>
        <v>4.4099999999999504</v>
      </c>
      <c r="B470" s="3">
        <f t="shared" si="92"/>
        <v>5.5278851350286446</v>
      </c>
      <c r="C470" s="3">
        <f t="shared" si="93"/>
        <v>0.12559679433524587</v>
      </c>
      <c r="D470" s="3">
        <f t="shared" si="94"/>
        <v>2241.851024094366</v>
      </c>
      <c r="E470" s="3">
        <f t="shared" si="95"/>
        <v>17.367618100909436</v>
      </c>
      <c r="F470" s="3">
        <f t="shared" si="96"/>
        <v>34.575713471983249</v>
      </c>
      <c r="G470" s="3">
        <f t="shared" si="97"/>
        <v>6.7905492518135963E-2</v>
      </c>
      <c r="H470" s="3">
        <f t="shared" si="98"/>
        <v>1.0708747939483931</v>
      </c>
      <c r="I470" s="3">
        <f t="shared" si="102"/>
        <v>1496.5647225821647</v>
      </c>
      <c r="K470" s="3">
        <f t="shared" si="104"/>
        <v>4.4099999999999504</v>
      </c>
      <c r="L470" s="3">
        <f t="shared" si="105"/>
        <v>2.507409501423667</v>
      </c>
      <c r="M470" s="3">
        <f>L470/'NOx Info (Obsolete)'!$B$1*1000</f>
        <v>56.969747606926752</v>
      </c>
      <c r="N470" s="3">
        <f>M470*'NOx Info (Obsolete)'!$I$2*($D$13+273)/$F$2/1000</f>
        <v>15457.018691468596</v>
      </c>
      <c r="O470" s="3">
        <f t="shared" si="106"/>
        <v>278.20255489459532</v>
      </c>
      <c r="P470" s="3">
        <f t="shared" si="99"/>
        <v>10.54137605853148</v>
      </c>
      <c r="Q470" s="3">
        <f t="shared" si="100"/>
        <v>1.9229057177928288E-3</v>
      </c>
      <c r="R470" s="3">
        <f t="shared" si="101"/>
        <v>0.48574121342834281</v>
      </c>
    </row>
    <row r="471" spans="1:18" x14ac:dyDescent="0.25">
      <c r="A471" s="3">
        <f t="shared" si="103"/>
        <v>4.4199999999999502</v>
      </c>
      <c r="B471" s="3">
        <f t="shared" si="92"/>
        <v>5.5171763870891599</v>
      </c>
      <c r="C471" s="3">
        <f t="shared" si="93"/>
        <v>0.12535348529757781</v>
      </c>
      <c r="D471" s="3">
        <f t="shared" si="94"/>
        <v>2237.5080580325757</v>
      </c>
      <c r="E471" s="3">
        <f t="shared" si="95"/>
        <v>17.333973146282336</v>
      </c>
      <c r="F471" s="3">
        <f t="shared" si="96"/>
        <v>34.575713471983242</v>
      </c>
      <c r="G471" s="3">
        <f t="shared" si="97"/>
        <v>6.7905492518135935E-2</v>
      </c>
      <c r="H471" s="3">
        <f t="shared" si="98"/>
        <v>1.0688002703352892</v>
      </c>
      <c r="I471" s="3">
        <f t="shared" si="102"/>
        <v>1498.7023231228352</v>
      </c>
      <c r="K471" s="3">
        <f t="shared" si="104"/>
        <v>4.4199999999999502</v>
      </c>
      <c r="L471" s="3">
        <f t="shared" si="105"/>
        <v>2.5025520892893836</v>
      </c>
      <c r="M471" s="3">
        <f>L471/'NOx Info (Obsolete)'!$B$1*1000</f>
        <v>56.859384483888476</v>
      </c>
      <c r="N471" s="3">
        <f>M471*'NOx Info (Obsolete)'!$I$2*($D$13+273)/$F$2/1000</f>
        <v>15427.074994553845</v>
      </c>
      <c r="O471" s="3">
        <f t="shared" si="106"/>
        <v>277.66361442030649</v>
      </c>
      <c r="P471" s="3">
        <f t="shared" si="99"/>
        <v>10.541376058531476</v>
      </c>
      <c r="Q471" s="3">
        <f t="shared" si="100"/>
        <v>1.9229057177928281E-3</v>
      </c>
      <c r="R471" s="3">
        <f t="shared" si="101"/>
        <v>0.48480022422698216</v>
      </c>
    </row>
    <row r="472" spans="1:18" x14ac:dyDescent="0.25">
      <c r="A472" s="3">
        <f t="shared" si="103"/>
        <v>4.42999999999995</v>
      </c>
      <c r="B472" s="3">
        <f t="shared" si="92"/>
        <v>5.5064883843858068</v>
      </c>
      <c r="C472" s="3">
        <f t="shared" si="93"/>
        <v>0.1251106476038491</v>
      </c>
      <c r="D472" s="3">
        <f t="shared" si="94"/>
        <v>2233.1735052658764</v>
      </c>
      <c r="E472" s="3">
        <f t="shared" si="95"/>
        <v>17.300393369445608</v>
      </c>
      <c r="F472" s="3">
        <f t="shared" si="96"/>
        <v>34.575713471983242</v>
      </c>
      <c r="G472" s="3">
        <f t="shared" si="97"/>
        <v>6.7905492518135935E-2</v>
      </c>
      <c r="H472" s="3">
        <f t="shared" si="98"/>
        <v>1.0667297655376866</v>
      </c>
      <c r="I472" s="3">
        <f t="shared" si="102"/>
        <v>1500.8357826539107</v>
      </c>
      <c r="K472" s="3">
        <f t="shared" si="104"/>
        <v>4.42999999999995</v>
      </c>
      <c r="L472" s="3">
        <f t="shared" si="105"/>
        <v>2.4977040870471137</v>
      </c>
      <c r="M472" s="3">
        <f>L472/'NOx Info (Obsolete)'!$B$1*1000</f>
        <v>56.749235158864735</v>
      </c>
      <c r="N472" s="3">
        <f>M472*'NOx Info (Obsolete)'!$I$2*($D$13+273)/$F$2/1000</f>
        <v>15397.189305266755</v>
      </c>
      <c r="O472" s="3">
        <f t="shared" si="106"/>
        <v>277.1257179940672</v>
      </c>
      <c r="P472" s="3">
        <f t="shared" si="99"/>
        <v>10.541376058531478</v>
      </c>
      <c r="Q472" s="3">
        <f t="shared" si="100"/>
        <v>1.9229057177928284E-3</v>
      </c>
      <c r="R472" s="3">
        <f t="shared" si="101"/>
        <v>0.48386105793183709</v>
      </c>
    </row>
    <row r="473" spans="1:18" x14ac:dyDescent="0.25">
      <c r="A473" s="3">
        <f t="shared" si="103"/>
        <v>4.4399999999999498</v>
      </c>
      <c r="B473" s="3">
        <f t="shared" si="92"/>
        <v>5.4958210867304302</v>
      </c>
      <c r="C473" s="3">
        <f t="shared" si="93"/>
        <v>0.12486828034096126</v>
      </c>
      <c r="D473" s="3">
        <f t="shared" si="94"/>
        <v>2228.8473494958357</v>
      </c>
      <c r="E473" s="3">
        <f t="shared" si="95"/>
        <v>17.266878644135318</v>
      </c>
      <c r="F473" s="3">
        <f t="shared" si="96"/>
        <v>34.575713471983242</v>
      </c>
      <c r="G473" s="3">
        <f t="shared" si="97"/>
        <v>6.7905492518135935E-2</v>
      </c>
      <c r="H473" s="3">
        <f t="shared" si="98"/>
        <v>1.0646632717702416</v>
      </c>
      <c r="I473" s="3">
        <f t="shared" si="102"/>
        <v>1502.9651091974511</v>
      </c>
      <c r="K473" s="3">
        <f t="shared" si="104"/>
        <v>4.4399999999999498</v>
      </c>
      <c r="L473" s="3">
        <f t="shared" si="105"/>
        <v>2.4928654764677951</v>
      </c>
      <c r="M473" s="3">
        <f>L473/'NOx Info (Obsolete)'!$B$1*1000</f>
        <v>56.639299217681028</v>
      </c>
      <c r="N473" s="3">
        <f>M473*'NOx Info (Obsolete)'!$I$2*($D$13+273)/$F$2/1000</f>
        <v>15367.361511233592</v>
      </c>
      <c r="O473" s="3">
        <f t="shared" si="106"/>
        <v>276.58886359332325</v>
      </c>
      <c r="P473" s="3">
        <f t="shared" si="99"/>
        <v>10.541376058531478</v>
      </c>
      <c r="Q473" s="3">
        <f t="shared" si="100"/>
        <v>1.9229057177928284E-3</v>
      </c>
      <c r="R473" s="3">
        <f t="shared" si="101"/>
        <v>0.48292371101153109</v>
      </c>
    </row>
    <row r="474" spans="1:18" x14ac:dyDescent="0.25">
      <c r="A474" s="3">
        <f t="shared" si="103"/>
        <v>4.4499999999999496</v>
      </c>
      <c r="B474" s="3">
        <f t="shared" si="92"/>
        <v>5.4851744540127267</v>
      </c>
      <c r="C474" s="3">
        <f t="shared" si="93"/>
        <v>0.12462638259758473</v>
      </c>
      <c r="D474" s="3">
        <f t="shared" si="94"/>
        <v>2224.5295744555965</v>
      </c>
      <c r="E474" s="3">
        <f t="shared" si="95"/>
        <v>17.233428844332131</v>
      </c>
      <c r="F474" s="3">
        <f t="shared" si="96"/>
        <v>34.575713471983249</v>
      </c>
      <c r="G474" s="3">
        <f t="shared" si="97"/>
        <v>6.7905492518135963E-2</v>
      </c>
      <c r="H474" s="3">
        <f t="shared" si="98"/>
        <v>1.0626007812626934</v>
      </c>
      <c r="I474" s="3">
        <f t="shared" si="102"/>
        <v>1505.0903107599765</v>
      </c>
      <c r="K474" s="3">
        <f t="shared" si="104"/>
        <v>4.4499999999999496</v>
      </c>
      <c r="L474" s="3">
        <f t="shared" si="105"/>
        <v>2.4880362393576796</v>
      </c>
      <c r="M474" s="3">
        <f>L474/'NOx Info (Obsolete)'!$B$1*1000</f>
        <v>56.529576246965213</v>
      </c>
      <c r="N474" s="3">
        <f>M474*'NOx Info (Obsolete)'!$I$2*($D$13+273)/$F$2/1000</f>
        <v>15337.591500298322</v>
      </c>
      <c r="O474" s="3">
        <f t="shared" si="106"/>
        <v>276.05304919943859</v>
      </c>
      <c r="P474" s="3">
        <f t="shared" si="99"/>
        <v>10.54137605853148</v>
      </c>
      <c r="Q474" s="3">
        <f t="shared" si="100"/>
        <v>1.9229057177928288E-3</v>
      </c>
      <c r="R474" s="3">
        <f t="shared" si="101"/>
        <v>0.48198817994152893</v>
      </c>
    </row>
    <row r="475" spans="1:18" x14ac:dyDescent="0.25">
      <c r="A475" s="3">
        <f t="shared" si="103"/>
        <v>4.4599999999999493</v>
      </c>
      <c r="B475" s="3">
        <f t="shared" si="92"/>
        <v>5.4745484462001004</v>
      </c>
      <c r="C475" s="3">
        <f t="shared" si="93"/>
        <v>0.12438495346415532</v>
      </c>
      <c r="D475" s="3">
        <f t="shared" si="94"/>
        <v>2220.2201639098125</v>
      </c>
      <c r="E475" s="3">
        <f t="shared" si="95"/>
        <v>17.200043844260851</v>
      </c>
      <c r="F475" s="3">
        <f t="shared" si="96"/>
        <v>34.575713471983242</v>
      </c>
      <c r="G475" s="3">
        <f t="shared" si="97"/>
        <v>6.7905492518135935E-2</v>
      </c>
      <c r="H475" s="3">
        <f t="shared" si="98"/>
        <v>1.0605422862598333</v>
      </c>
      <c r="I475" s="3">
        <f t="shared" si="102"/>
        <v>1507.2113953324963</v>
      </c>
      <c r="K475" s="3">
        <f t="shared" si="104"/>
        <v>4.4599999999999493</v>
      </c>
      <c r="L475" s="3">
        <f t="shared" si="105"/>
        <v>2.4832163575582644</v>
      </c>
      <c r="M475" s="3">
        <f>L475/'NOx Info (Obsolete)'!$B$1*1000</f>
        <v>56.420065834145923</v>
      </c>
      <c r="N475" s="3">
        <f>M475*'NOx Info (Obsolete)'!$I$2*($D$13+273)/$F$2/1000</f>
        <v>15307.879160522176</v>
      </c>
      <c r="O475" s="3">
        <f t="shared" si="106"/>
        <v>275.51827279768776</v>
      </c>
      <c r="P475" s="3">
        <f t="shared" si="99"/>
        <v>10.541376058531478</v>
      </c>
      <c r="Q475" s="3">
        <f t="shared" si="100"/>
        <v>1.9229057177928284E-3</v>
      </c>
      <c r="R475" s="3">
        <f t="shared" si="101"/>
        <v>0.48105446120412287</v>
      </c>
    </row>
    <row r="476" spans="1:18" x14ac:dyDescent="0.25">
      <c r="A476" s="3">
        <f t="shared" si="103"/>
        <v>4.4699999999999491</v>
      </c>
      <c r="B476" s="3">
        <f t="shared" si="92"/>
        <v>5.4639430233375021</v>
      </c>
      <c r="C476" s="3">
        <f t="shared" si="93"/>
        <v>0.12414399203287096</v>
      </c>
      <c r="D476" s="3">
        <f t="shared" si="94"/>
        <v>2215.9191016545915</v>
      </c>
      <c r="E476" s="3">
        <f t="shared" si="95"/>
        <v>17.166723518389912</v>
      </c>
      <c r="F476" s="3">
        <f t="shared" si="96"/>
        <v>34.575713471983242</v>
      </c>
      <c r="G476" s="3">
        <f t="shared" si="97"/>
        <v>6.7905492518135935E-2</v>
      </c>
      <c r="H476" s="3">
        <f t="shared" si="98"/>
        <v>1.0584877790214766</v>
      </c>
      <c r="I476" s="3">
        <f t="shared" si="102"/>
        <v>1509.3283708905392</v>
      </c>
      <c r="K476" s="3">
        <f t="shared" si="104"/>
        <v>4.4699999999999491</v>
      </c>
      <c r="L476" s="3">
        <f t="shared" si="105"/>
        <v>2.4784058129462232</v>
      </c>
      <c r="M476" s="3">
        <f>L476/'NOx Info (Obsolete)'!$B$1*1000</f>
        <v>56.310767567451059</v>
      </c>
      <c r="N476" s="3">
        <f>M476*'NOx Info (Obsolete)'!$I$2*($D$13+273)/$F$2/1000</f>
        <v>15278.224380183246</v>
      </c>
      <c r="O476" s="3">
        <f t="shared" si="106"/>
        <v>274.98453237724806</v>
      </c>
      <c r="P476" s="3">
        <f t="shared" si="99"/>
        <v>10.541376058531478</v>
      </c>
      <c r="Q476" s="3">
        <f t="shared" si="100"/>
        <v>1.9229057177928284E-3</v>
      </c>
      <c r="R476" s="3">
        <f t="shared" si="101"/>
        <v>0.48012255128842007</v>
      </c>
    </row>
    <row r="477" spans="1:18" x14ac:dyDescent="0.25">
      <c r="A477" s="3">
        <f t="shared" si="103"/>
        <v>4.4799999999999489</v>
      </c>
      <c r="B477" s="3">
        <f t="shared" si="92"/>
        <v>5.4533581455472868</v>
      </c>
      <c r="C477" s="3">
        <f t="shared" si="93"/>
        <v>0.12390349739768811</v>
      </c>
      <c r="D477" s="3">
        <f t="shared" si="94"/>
        <v>2211.6263715174291</v>
      </c>
      <c r="E477" s="3">
        <f t="shared" si="95"/>
        <v>17.133467741430955</v>
      </c>
      <c r="F477" s="3">
        <f t="shared" si="96"/>
        <v>34.575713471983242</v>
      </c>
      <c r="G477" s="3">
        <f t="shared" si="97"/>
        <v>6.7905492518135935E-2</v>
      </c>
      <c r="H477" s="3">
        <f t="shared" si="98"/>
        <v>1.056437251822433</v>
      </c>
      <c r="I477" s="3">
        <f t="shared" si="102"/>
        <v>1511.4412453941841</v>
      </c>
      <c r="K477" s="3">
        <f t="shared" si="104"/>
        <v>4.4799999999999489</v>
      </c>
      <c r="L477" s="3">
        <f t="shared" si="105"/>
        <v>2.4736045874333388</v>
      </c>
      <c r="M477" s="3">
        <f>L477/'NOx Info (Obsolete)'!$B$1*1000</f>
        <v>56.201681035906184</v>
      </c>
      <c r="N477" s="3">
        <f>M477*'NOx Info (Obsolete)'!$I$2*($D$13+273)/$F$2/1000</f>
        <v>15248.627047776044</v>
      </c>
      <c r="O477" s="3">
        <f t="shared" si="106"/>
        <v>274.45182593119245</v>
      </c>
      <c r="P477" s="3">
        <f t="shared" si="99"/>
        <v>10.541376058531478</v>
      </c>
      <c r="Q477" s="3">
        <f t="shared" si="100"/>
        <v>1.9229057177928284E-3</v>
      </c>
      <c r="R477" s="3">
        <f t="shared" si="101"/>
        <v>0.47919244669032895</v>
      </c>
    </row>
    <row r="478" spans="1:18" x14ac:dyDescent="0.25">
      <c r="A478" s="3">
        <f t="shared" si="103"/>
        <v>4.4899999999999487</v>
      </c>
      <c r="B478" s="3">
        <f t="shared" ref="B478:B541" si="107">L478*2.20462</f>
        <v>5.4427937730290621</v>
      </c>
      <c r="C478" s="3">
        <f t="shared" ref="C478:C541" si="108">M478/453.59237</f>
        <v>0.12366346865431853</v>
      </c>
      <c r="D478" s="3">
        <f t="shared" ref="D478:D541" si="109">N478/6.89475729</f>
        <v>2207.3419573571537</v>
      </c>
      <c r="E478" s="3">
        <f t="shared" ref="E478:E541" si="110">O478/16.0184634</f>
        <v>17.100276388338319</v>
      </c>
      <c r="F478" s="3">
        <f t="shared" ref="F478:F541" si="111">P478*3.28</f>
        <v>34.575713471983242</v>
      </c>
      <c r="G478" s="3">
        <f t="shared" ref="G478:G541" si="112">Q478*35.314</f>
        <v>6.7905492518135935E-2</v>
      </c>
      <c r="H478" s="3">
        <f t="shared" ref="H478:H541" si="113">R478*2.20462</f>
        <v>1.0543906969524772</v>
      </c>
      <c r="I478" s="3">
        <f t="shared" si="102"/>
        <v>1513.5500267880891</v>
      </c>
      <c r="K478" s="3">
        <f t="shared" si="104"/>
        <v>4.4899999999999487</v>
      </c>
      <c r="L478" s="3">
        <f t="shared" si="105"/>
        <v>2.4688126629664353</v>
      </c>
      <c r="M478" s="3">
        <f>L478/'NOx Info (Obsolete)'!$B$1*1000</f>
        <v>56.092805829333052</v>
      </c>
      <c r="N478" s="3">
        <f>M478*'NOx Info (Obsolete)'!$I$2*($D$13+273)/$F$2/1000</f>
        <v>15219.087052011104</v>
      </c>
      <c r="O478" s="3">
        <f t="shared" si="106"/>
        <v>273.92015145648156</v>
      </c>
      <c r="P478" s="3">
        <f t="shared" ref="P478:P541" si="114">SQRT(2*(N478)/O478)</f>
        <v>10.541376058531478</v>
      </c>
      <c r="Q478" s="3">
        <f t="shared" ref="Q478:Q541" si="115">P478*$F$25</f>
        <v>1.9229057177928284E-3</v>
      </c>
      <c r="R478" s="3">
        <f t="shared" ref="R478:R541" si="116">Q478*O478*0.908</f>
        <v>0.47826414391254607</v>
      </c>
    </row>
    <row r="479" spans="1:18" x14ac:dyDescent="0.25">
      <c r="A479" s="3">
        <f t="shared" si="103"/>
        <v>4.4999999999999485</v>
      </c>
      <c r="B479" s="3">
        <f t="shared" si="107"/>
        <v>5.4322498660595375</v>
      </c>
      <c r="C479" s="3">
        <f t="shared" si="108"/>
        <v>0.12342390490022569</v>
      </c>
      <c r="D479" s="3">
        <f t="shared" si="109"/>
        <v>2203.0658430638591</v>
      </c>
      <c r="E479" s="3">
        <f t="shared" si="110"/>
        <v>17.067149334308588</v>
      </c>
      <c r="F479" s="3">
        <f t="shared" si="111"/>
        <v>34.575713471983242</v>
      </c>
      <c r="G479" s="3">
        <f t="shared" si="112"/>
        <v>6.7905492518135935E-2</v>
      </c>
      <c r="H479" s="3">
        <f t="shared" si="113"/>
        <v>1.0523481067163214</v>
      </c>
      <c r="I479" s="3">
        <f t="shared" ref="I479:I542" si="117">I478+$N$3*$J$1*H479</f>
        <v>1515.6547230015217</v>
      </c>
      <c r="K479" s="3">
        <f t="shared" si="104"/>
        <v>4.4999999999999485</v>
      </c>
      <c r="L479" s="3">
        <f t="shared" si="105"/>
        <v>2.4640300215273099</v>
      </c>
      <c r="M479" s="3">
        <f>L479/'NOx Info (Obsolete)'!$B$1*1000</f>
        <v>55.984141538347984</v>
      </c>
      <c r="N479" s="3">
        <f>M479*'NOx Info (Obsolete)'!$I$2*($D$13+273)/$F$2/1000</f>
        <v>15189.60428181454</v>
      </c>
      <c r="O479" s="3">
        <f t="shared" si="106"/>
        <v>273.38950695395653</v>
      </c>
      <c r="P479" s="3">
        <f t="shared" si="114"/>
        <v>10.541376058531478</v>
      </c>
      <c r="Q479" s="3">
        <f t="shared" si="115"/>
        <v>1.9229057177928284E-3</v>
      </c>
      <c r="R479" s="3">
        <f t="shared" si="116"/>
        <v>0.47733763946454333</v>
      </c>
    </row>
    <row r="480" spans="1:18" x14ac:dyDescent="0.25">
      <c r="A480" s="3">
        <f t="shared" ref="A480:A543" si="118">$A$30+A479</f>
        <v>4.5099999999999483</v>
      </c>
      <c r="B480" s="3">
        <f t="shared" si="107"/>
        <v>5.4217263849923745</v>
      </c>
      <c r="C480" s="3">
        <f t="shared" si="108"/>
        <v>0.12318480523462157</v>
      </c>
      <c r="D480" s="3">
        <f t="shared" si="109"/>
        <v>2198.7980125588506</v>
      </c>
      <c r="E480" s="3">
        <f t="shared" si="110"/>
        <v>17.034086454780127</v>
      </c>
      <c r="F480" s="3">
        <f t="shared" si="111"/>
        <v>34.575713471983242</v>
      </c>
      <c r="G480" s="3">
        <f t="shared" si="112"/>
        <v>6.7905492518135935E-2</v>
      </c>
      <c r="H480" s="3">
        <f t="shared" si="113"/>
        <v>1.0503094734335843</v>
      </c>
      <c r="I480" s="3">
        <f t="shared" si="117"/>
        <v>1517.7553419483888</v>
      </c>
      <c r="K480" s="3">
        <f t="shared" ref="K480:K543" si="119">$A$30+K479</f>
        <v>4.5099999999999483</v>
      </c>
      <c r="L480" s="3">
        <f t="shared" si="105"/>
        <v>2.4592566451326645</v>
      </c>
      <c r="M480" s="3">
        <f>L480/'NOx Info (Obsolete)'!$B$1*1000</f>
        <v>55.875687754360406</v>
      </c>
      <c r="N480" s="3">
        <f>M480*'NOx Info (Obsolete)'!$I$2*($D$13+273)/$F$2/1000</f>
        <v>15160.178626327646</v>
      </c>
      <c r="O480" s="3">
        <f t="shared" si="106"/>
        <v>272.85989042833125</v>
      </c>
      <c r="P480" s="3">
        <f t="shared" si="114"/>
        <v>10.541376058531478</v>
      </c>
      <c r="Q480" s="3">
        <f t="shared" si="115"/>
        <v>1.9229057177928284E-3</v>
      </c>
      <c r="R480" s="3">
        <f t="shared" si="116"/>
        <v>0.47641292986255429</v>
      </c>
    </row>
    <row r="481" spans="1:18" x14ac:dyDescent="0.25">
      <c r="A481" s="3">
        <f t="shared" si="118"/>
        <v>4.5199999999999481</v>
      </c>
      <c r="B481" s="3">
        <f t="shared" si="107"/>
        <v>5.4112232902580386</v>
      </c>
      <c r="C481" s="3">
        <f t="shared" si="108"/>
        <v>0.12294616875846311</v>
      </c>
      <c r="D481" s="3">
        <f t="shared" si="109"/>
        <v>2194.5384497945806</v>
      </c>
      <c r="E481" s="3">
        <f t="shared" si="110"/>
        <v>17.001087625432589</v>
      </c>
      <c r="F481" s="3">
        <f t="shared" si="111"/>
        <v>34.575713471983242</v>
      </c>
      <c r="G481" s="3">
        <f t="shared" si="112"/>
        <v>6.7905492518135935E-2</v>
      </c>
      <c r="H481" s="3">
        <f t="shared" si="113"/>
        <v>1.0482747894387632</v>
      </c>
      <c r="I481" s="3">
        <f t="shared" si="117"/>
        <v>1519.8518915272664</v>
      </c>
      <c r="K481" s="3">
        <f t="shared" si="119"/>
        <v>4.5199999999999481</v>
      </c>
      <c r="L481" s="3">
        <f t="shared" si="105"/>
        <v>2.4544925158340392</v>
      </c>
      <c r="M481" s="3">
        <f>L481/'NOx Info (Obsolete)'!$B$1*1000</f>
        <v>55.767444069571241</v>
      </c>
      <c r="N481" s="3">
        <f>M481*'NOx Info (Obsolete)'!$I$2*($D$13+273)/$F$2/1000</f>
        <v>15130.809974906486</v>
      </c>
      <c r="O481" s="3">
        <f t="shared" si="106"/>
        <v>272.33129988818484</v>
      </c>
      <c r="P481" s="3">
        <f t="shared" si="114"/>
        <v>10.541376058531478</v>
      </c>
      <c r="Q481" s="3">
        <f t="shared" si="115"/>
        <v>1.9229057177928284E-3</v>
      </c>
      <c r="R481" s="3">
        <f t="shared" si="116"/>
        <v>0.47549001162956123</v>
      </c>
    </row>
    <row r="482" spans="1:18" x14ac:dyDescent="0.25">
      <c r="A482" s="3">
        <f t="shared" si="118"/>
        <v>4.5299999999999478</v>
      </c>
      <c r="B482" s="3">
        <f t="shared" si="107"/>
        <v>5.4007405423636516</v>
      </c>
      <c r="C482" s="3">
        <f t="shared" si="108"/>
        <v>0.12270799457444893</v>
      </c>
      <c r="D482" s="3">
        <f t="shared" si="109"/>
        <v>2190.2871387545883</v>
      </c>
      <c r="E482" s="3">
        <f t="shared" si="110"/>
        <v>16.968152722186471</v>
      </c>
      <c r="F482" s="3">
        <f t="shared" si="111"/>
        <v>34.575713471983242</v>
      </c>
      <c r="G482" s="3">
        <f t="shared" si="112"/>
        <v>6.7905492518135935E-2</v>
      </c>
      <c r="H482" s="3">
        <f t="shared" si="113"/>
        <v>1.0462440470812058</v>
      </c>
      <c r="I482" s="3">
        <f t="shared" si="117"/>
        <v>1521.9443796214289</v>
      </c>
      <c r="K482" s="3">
        <f t="shared" si="119"/>
        <v>4.5299999999999478</v>
      </c>
      <c r="L482" s="3">
        <f t="shared" ref="L482:L545" si="120">L481-R481*$J$1</f>
        <v>2.4497376157177437</v>
      </c>
      <c r="M482" s="3">
        <f>L482/'NOx Info (Obsolete)'!$B$1*1000</f>
        <v>55.659410076971433</v>
      </c>
      <c r="N482" s="3">
        <f>M482*'NOx Info (Obsolete)'!$I$2*($D$13+273)/$F$2/1000</f>
        <v>15101.498217121441</v>
      </c>
      <c r="O482" s="3">
        <f t="shared" ref="O482:O545" si="121">L482/$F$2</f>
        <v>271.80373334595436</v>
      </c>
      <c r="P482" s="3">
        <f t="shared" si="114"/>
        <v>10.541376058531478</v>
      </c>
      <c r="Q482" s="3">
        <f t="shared" si="115"/>
        <v>1.9229057177928284E-3</v>
      </c>
      <c r="R482" s="3">
        <f t="shared" si="116"/>
        <v>0.47456888129528257</v>
      </c>
    </row>
    <row r="483" spans="1:18" x14ac:dyDescent="0.25">
      <c r="A483" s="3">
        <f t="shared" si="118"/>
        <v>4.5399999999999476</v>
      </c>
      <c r="B483" s="3">
        <f t="shared" si="107"/>
        <v>5.3902781018928403</v>
      </c>
      <c r="C483" s="3">
        <f t="shared" si="108"/>
        <v>0.1224702817870159</v>
      </c>
      <c r="D483" s="3">
        <f t="shared" si="109"/>
        <v>2186.044063453442</v>
      </c>
      <c r="E483" s="3">
        <f t="shared" si="110"/>
        <v>16.935281621202634</v>
      </c>
      <c r="F483" s="3">
        <f t="shared" si="111"/>
        <v>34.575713471983242</v>
      </c>
      <c r="G483" s="3">
        <f t="shared" si="112"/>
        <v>6.7905492518135935E-2</v>
      </c>
      <c r="H483" s="3">
        <f t="shared" si="113"/>
        <v>1.0442172387250803</v>
      </c>
      <c r="I483" s="3">
        <f t="shared" si="117"/>
        <v>1524.032814098879</v>
      </c>
      <c r="K483" s="3">
        <f t="shared" si="119"/>
        <v>4.5399999999999476</v>
      </c>
      <c r="L483" s="3">
        <f t="shared" si="120"/>
        <v>2.4449919269047911</v>
      </c>
      <c r="M483" s="3">
        <f>L483/'NOx Info (Obsolete)'!$B$1*1000</f>
        <v>55.551585370340376</v>
      </c>
      <c r="N483" s="3">
        <f>M483*'NOx Info (Obsolete)'!$I$2*($D$13+273)/$F$2/1000</f>
        <v>15072.243242756842</v>
      </c>
      <c r="O483" s="3">
        <f t="shared" si="121"/>
        <v>271.27718881792708</v>
      </c>
      <c r="P483" s="3">
        <f t="shared" si="114"/>
        <v>10.541376058531478</v>
      </c>
      <c r="Q483" s="3">
        <f t="shared" si="115"/>
        <v>1.9229057177928284E-3</v>
      </c>
      <c r="R483" s="3">
        <f t="shared" si="116"/>
        <v>0.47364953539615912</v>
      </c>
    </row>
    <row r="484" spans="1:18" x14ac:dyDescent="0.25">
      <c r="A484" s="3">
        <f t="shared" si="118"/>
        <v>4.5499999999999474</v>
      </c>
      <c r="B484" s="3">
        <f t="shared" si="107"/>
        <v>5.3798359295055889</v>
      </c>
      <c r="C484" s="3">
        <f t="shared" si="108"/>
        <v>0.1222330295023358</v>
      </c>
      <c r="D484" s="3">
        <f t="shared" si="109"/>
        <v>2181.8092079366752</v>
      </c>
      <c r="E484" s="3">
        <f t="shared" si="110"/>
        <v>16.902474198881858</v>
      </c>
      <c r="F484" s="3">
        <f t="shared" si="111"/>
        <v>34.575713471983242</v>
      </c>
      <c r="G484" s="3">
        <f t="shared" si="112"/>
        <v>6.7905492518135935E-2</v>
      </c>
      <c r="H484" s="3">
        <f t="shared" si="113"/>
        <v>1.0421943567493475</v>
      </c>
      <c r="I484" s="3">
        <f t="shared" si="117"/>
        <v>1526.1172028123776</v>
      </c>
      <c r="K484" s="3">
        <f t="shared" si="119"/>
        <v>4.5499999999999474</v>
      </c>
      <c r="L484" s="3">
        <f t="shared" si="120"/>
        <v>2.4402554315508294</v>
      </c>
      <c r="M484" s="3">
        <f>L484/'NOx Info (Obsolete)'!$B$1*1000</f>
        <v>55.443969544244418</v>
      </c>
      <c r="N484" s="3">
        <f>M484*'NOx Info (Obsolete)'!$I$2*($D$13+273)/$F$2/1000</f>
        <v>15043.044941810518</v>
      </c>
      <c r="O484" s="3">
        <f t="shared" si="121"/>
        <v>270.75166432423339</v>
      </c>
      <c r="P484" s="3">
        <f t="shared" si="114"/>
        <v>10.541376058531478</v>
      </c>
      <c r="Q484" s="3">
        <f t="shared" si="115"/>
        <v>1.9229057177928284E-3</v>
      </c>
      <c r="R484" s="3">
        <f t="shared" si="116"/>
        <v>0.47273197047534155</v>
      </c>
    </row>
    <row r="485" spans="1:18" x14ac:dyDescent="0.25">
      <c r="A485" s="3">
        <f t="shared" si="118"/>
        <v>4.5599999999999472</v>
      </c>
      <c r="B485" s="3">
        <f t="shared" si="107"/>
        <v>5.3694139859380954</v>
      </c>
      <c r="C485" s="3">
        <f t="shared" si="108"/>
        <v>0.12199623682831198</v>
      </c>
      <c r="D485" s="3">
        <f t="shared" si="109"/>
        <v>2177.5825562807313</v>
      </c>
      <c r="E485" s="3">
        <f t="shared" si="110"/>
        <v>16.869730331864346</v>
      </c>
      <c r="F485" s="3">
        <f t="shared" si="111"/>
        <v>34.575713471983242</v>
      </c>
      <c r="G485" s="3">
        <f t="shared" si="112"/>
        <v>6.7905492518135935E-2</v>
      </c>
      <c r="H485" s="3">
        <f t="shared" si="113"/>
        <v>1.0401753935477318</v>
      </c>
      <c r="I485" s="3">
        <f t="shared" si="117"/>
        <v>1528.1975535994732</v>
      </c>
      <c r="K485" s="3">
        <f t="shared" si="119"/>
        <v>4.5599999999999472</v>
      </c>
      <c r="L485" s="3">
        <f t="shared" si="120"/>
        <v>2.4355281118460761</v>
      </c>
      <c r="M485" s="3">
        <f>L485/'NOx Info (Obsolete)'!$B$1*1000</f>
        <v>55.336562194035317</v>
      </c>
      <c r="N485" s="3">
        <f>M485*'NOx Info (Obsolete)'!$I$2*($D$13+273)/$F$2/1000</f>
        <v>15013.903204493407</v>
      </c>
      <c r="O485" s="3">
        <f t="shared" si="121"/>
        <v>270.22715788883892</v>
      </c>
      <c r="P485" s="3">
        <f t="shared" si="114"/>
        <v>10.541376058531478</v>
      </c>
      <c r="Q485" s="3">
        <f t="shared" si="115"/>
        <v>1.9229057177928284E-3</v>
      </c>
      <c r="R485" s="3">
        <f t="shared" si="116"/>
        <v>0.4718161830826772</v>
      </c>
    </row>
    <row r="486" spans="1:18" x14ac:dyDescent="0.25">
      <c r="A486" s="3">
        <f t="shared" si="118"/>
        <v>4.569999999999947</v>
      </c>
      <c r="B486" s="3">
        <f t="shared" si="107"/>
        <v>5.3590122320026179</v>
      </c>
      <c r="C486" s="3">
        <f t="shared" si="108"/>
        <v>0.12175990287457591</v>
      </c>
      <c r="D486" s="3">
        <f t="shared" si="109"/>
        <v>2173.364092592898</v>
      </c>
      <c r="E486" s="3">
        <f t="shared" si="110"/>
        <v>16.837049897029285</v>
      </c>
      <c r="F486" s="3">
        <f t="shared" si="111"/>
        <v>34.575713471983242</v>
      </c>
      <c r="G486" s="3">
        <f t="shared" si="112"/>
        <v>6.7905492518135935E-2</v>
      </c>
      <c r="H486" s="3">
        <f t="shared" si="113"/>
        <v>1.0381603415286926</v>
      </c>
      <c r="I486" s="3">
        <f t="shared" si="117"/>
        <v>1530.2738742825306</v>
      </c>
      <c r="K486" s="3">
        <f t="shared" si="119"/>
        <v>4.569999999999947</v>
      </c>
      <c r="L486" s="3">
        <f t="shared" si="120"/>
        <v>2.4308099500152491</v>
      </c>
      <c r="M486" s="3">
        <f>L486/'NOx Info (Obsolete)'!$B$1*1000</f>
        <v>55.229362915848704</v>
      </c>
      <c r="N486" s="3">
        <f>M486*'NOx Info (Obsolete)'!$I$2*($D$13+273)/$F$2/1000</f>
        <v>14984.81792122912</v>
      </c>
      <c r="O486" s="3">
        <f t="shared" si="121"/>
        <v>269.70366753953738</v>
      </c>
      <c r="P486" s="3">
        <f t="shared" si="114"/>
        <v>10.541376058531478</v>
      </c>
      <c r="Q486" s="3">
        <f t="shared" si="115"/>
        <v>1.9229057177928284E-3</v>
      </c>
      <c r="R486" s="3">
        <f t="shared" si="116"/>
        <v>0.47090216977469707</v>
      </c>
    </row>
    <row r="487" spans="1:18" x14ac:dyDescent="0.25">
      <c r="A487" s="3">
        <f t="shared" si="118"/>
        <v>4.5799999999999468</v>
      </c>
      <c r="B487" s="3">
        <f t="shared" si="107"/>
        <v>5.3486306285873315</v>
      </c>
      <c r="C487" s="3">
        <f t="shared" si="108"/>
        <v>0.12152402675248407</v>
      </c>
      <c r="D487" s="3">
        <f t="shared" si="109"/>
        <v>2169.1538010112549</v>
      </c>
      <c r="E487" s="3">
        <f t="shared" si="110"/>
        <v>16.804432771494373</v>
      </c>
      <c r="F487" s="3">
        <f t="shared" si="111"/>
        <v>34.575713471983242</v>
      </c>
      <c r="G487" s="3">
        <f t="shared" si="112"/>
        <v>6.7905492518135935E-2</v>
      </c>
      <c r="H487" s="3">
        <f t="shared" si="113"/>
        <v>1.0361491931153959</v>
      </c>
      <c r="I487" s="3">
        <f t="shared" si="117"/>
        <v>1532.3461726687615</v>
      </c>
      <c r="K487" s="3">
        <f t="shared" si="119"/>
        <v>4.5799999999999468</v>
      </c>
      <c r="L487" s="3">
        <f t="shared" si="120"/>
        <v>2.4261009283175023</v>
      </c>
      <c r="M487" s="3">
        <f>L487/'NOx Info (Obsolete)'!$B$1*1000</f>
        <v>55.122371306602652</v>
      </c>
      <c r="N487" s="3">
        <f>M487*'NOx Info (Obsolete)'!$I$2*($D$13+273)/$F$2/1000</f>
        <v>14955.788982653561</v>
      </c>
      <c r="O487" s="3">
        <f t="shared" si="121"/>
        <v>269.18119130794321</v>
      </c>
      <c r="P487" s="3">
        <f t="shared" si="114"/>
        <v>10.541376058531478</v>
      </c>
      <c r="Q487" s="3">
        <f t="shared" si="115"/>
        <v>1.9229057177928284E-3</v>
      </c>
      <c r="R487" s="3">
        <f t="shared" si="116"/>
        <v>0.46998992711460291</v>
      </c>
    </row>
    <row r="488" spans="1:18" x14ac:dyDescent="0.25">
      <c r="A488" s="3">
        <f t="shared" si="118"/>
        <v>4.5899999999999466</v>
      </c>
      <c r="B488" s="3">
        <f t="shared" si="107"/>
        <v>5.3382691366561774</v>
      </c>
      <c r="C488" s="3">
        <f t="shared" si="108"/>
        <v>0.12128860757511423</v>
      </c>
      <c r="D488" s="3">
        <f t="shared" si="109"/>
        <v>2164.9516657046065</v>
      </c>
      <c r="E488" s="3">
        <f t="shared" si="110"/>
        <v>16.771878832615361</v>
      </c>
      <c r="F488" s="3">
        <f t="shared" si="111"/>
        <v>34.575713471983242</v>
      </c>
      <c r="G488" s="3">
        <f t="shared" si="112"/>
        <v>6.7905492518135935E-2</v>
      </c>
      <c r="H488" s="3">
        <f t="shared" si="113"/>
        <v>1.0341419407456856</v>
      </c>
      <c r="I488" s="3">
        <f t="shared" si="117"/>
        <v>1534.4144565502529</v>
      </c>
      <c r="K488" s="3">
        <f t="shared" si="119"/>
        <v>4.5899999999999466</v>
      </c>
      <c r="L488" s="3">
        <f t="shared" si="120"/>
        <v>2.4214010290463563</v>
      </c>
      <c r="M488" s="3">
        <f>L488/'NOx Info (Obsolete)'!$B$1*1000</f>
        <v>55.015586963996014</v>
      </c>
      <c r="N488" s="3">
        <f>M488*'NOx Info (Obsolete)'!$I$2*($D$13+273)/$F$2/1000</f>
        <v>14926.816279614481</v>
      </c>
      <c r="O488" s="3">
        <f t="shared" si="121"/>
        <v>268.65972722948391</v>
      </c>
      <c r="P488" s="3">
        <f t="shared" si="114"/>
        <v>10.541376058531478</v>
      </c>
      <c r="Q488" s="3">
        <f t="shared" si="115"/>
        <v>1.9229057177928284E-3</v>
      </c>
      <c r="R488" s="3">
        <f t="shared" si="116"/>
        <v>0.46907945167225451</v>
      </c>
    </row>
    <row r="489" spans="1:18" x14ac:dyDescent="0.25">
      <c r="A489" s="3">
        <f t="shared" si="118"/>
        <v>4.5999999999999464</v>
      </c>
      <c r="B489" s="3">
        <f t="shared" si="107"/>
        <v>5.3279277172487207</v>
      </c>
      <c r="C489" s="3">
        <f t="shared" si="108"/>
        <v>0.12105364445726241</v>
      </c>
      <c r="D489" s="3">
        <f t="shared" si="109"/>
        <v>2160.7576708724264</v>
      </c>
      <c r="E489" s="3">
        <f t="shared" si="110"/>
        <v>16.739387957985578</v>
      </c>
      <c r="F489" s="3">
        <f t="shared" si="111"/>
        <v>34.575713471983242</v>
      </c>
      <c r="G489" s="3">
        <f t="shared" si="112"/>
        <v>6.7905492518135935E-2</v>
      </c>
      <c r="H489" s="3">
        <f t="shared" si="113"/>
        <v>1.0321385768720552</v>
      </c>
      <c r="I489" s="3">
        <f t="shared" si="117"/>
        <v>1536.478733703997</v>
      </c>
      <c r="K489" s="3">
        <f t="shared" si="119"/>
        <v>4.5999999999999464</v>
      </c>
      <c r="L489" s="3">
        <f t="shared" si="120"/>
        <v>2.4167102345296336</v>
      </c>
      <c r="M489" s="3">
        <f>L489/'NOx Info (Obsolete)'!$B$1*1000</f>
        <v>54.909009486507024</v>
      </c>
      <c r="N489" s="3">
        <f>M489*'NOx Info (Obsolete)'!$I$2*($D$13+273)/$F$2/1000</f>
        <v>14897.899703171082</v>
      </c>
      <c r="O489" s="3">
        <f t="shared" si="121"/>
        <v>268.13927334339274</v>
      </c>
      <c r="P489" s="3">
        <f t="shared" si="114"/>
        <v>10.541376058531478</v>
      </c>
      <c r="Q489" s="3">
        <f t="shared" si="115"/>
        <v>1.9229057177928284E-3</v>
      </c>
      <c r="R489" s="3">
        <f t="shared" si="116"/>
        <v>0.46817074002415626</v>
      </c>
    </row>
    <row r="490" spans="1:18" x14ac:dyDescent="0.25">
      <c r="A490" s="3">
        <f t="shared" si="118"/>
        <v>4.6099999999999461</v>
      </c>
      <c r="B490" s="3">
        <f t="shared" si="107"/>
        <v>5.3176063314799995</v>
      </c>
      <c r="C490" s="3">
        <f t="shared" si="108"/>
        <v>0.12081913651543956</v>
      </c>
      <c r="D490" s="3">
        <f t="shared" si="109"/>
        <v>2156.5718007447977</v>
      </c>
      <c r="E490" s="3">
        <f t="shared" si="110"/>
        <v>16.7069600254355</v>
      </c>
      <c r="F490" s="3">
        <f t="shared" si="111"/>
        <v>34.575713471983242</v>
      </c>
      <c r="G490" s="3">
        <f t="shared" si="112"/>
        <v>6.7905492518135935E-2</v>
      </c>
      <c r="H490" s="3">
        <f t="shared" si="113"/>
        <v>1.0301390939616197</v>
      </c>
      <c r="I490" s="3">
        <f t="shared" si="117"/>
        <v>1538.5390118919202</v>
      </c>
      <c r="K490" s="3">
        <f t="shared" si="119"/>
        <v>4.6099999999999461</v>
      </c>
      <c r="L490" s="3">
        <f t="shared" si="120"/>
        <v>2.412028527129392</v>
      </c>
      <c r="M490" s="3">
        <f>L490/'NOx Info (Obsolete)'!$B$1*1000</f>
        <v>54.802638473391774</v>
      </c>
      <c r="N490" s="3">
        <f>M490*'NOx Info (Obsolete)'!$I$2*($D$13+273)/$F$2/1000</f>
        <v>14869.03914459362</v>
      </c>
      <c r="O490" s="3">
        <f t="shared" si="121"/>
        <v>267.61982769270162</v>
      </c>
      <c r="P490" s="3">
        <f t="shared" si="114"/>
        <v>10.541376058531478</v>
      </c>
      <c r="Q490" s="3">
        <f t="shared" si="115"/>
        <v>1.9229057177928284E-3</v>
      </c>
      <c r="R490" s="3">
        <f t="shared" si="116"/>
        <v>0.46726378875344499</v>
      </c>
    </row>
    <row r="491" spans="1:18" x14ac:dyDescent="0.25">
      <c r="A491" s="3">
        <f t="shared" si="118"/>
        <v>4.6199999999999459</v>
      </c>
      <c r="B491" s="3">
        <f t="shared" si="107"/>
        <v>5.3073049405403836</v>
      </c>
      <c r="C491" s="3">
        <f t="shared" si="108"/>
        <v>0.12058508286786801</v>
      </c>
      <c r="D491" s="3">
        <f t="shared" si="109"/>
        <v>2152.3940395823529</v>
      </c>
      <c r="E491" s="3">
        <f t="shared" si="110"/>
        <v>16.674594913032251</v>
      </c>
      <c r="F491" s="3">
        <f t="shared" si="111"/>
        <v>34.575713471983242</v>
      </c>
      <c r="G491" s="3">
        <f t="shared" si="112"/>
        <v>6.7905492518135935E-2</v>
      </c>
      <c r="H491" s="3">
        <f t="shared" si="113"/>
        <v>1.0281434844960862</v>
      </c>
      <c r="I491" s="3">
        <f t="shared" si="117"/>
        <v>1540.5952988609124</v>
      </c>
      <c r="K491" s="3">
        <f t="shared" si="119"/>
        <v>4.6199999999999459</v>
      </c>
      <c r="L491" s="3">
        <f t="shared" si="120"/>
        <v>2.4073558892418574</v>
      </c>
      <c r="M491" s="3">
        <f>L491/'NOx Info (Obsolete)'!$B$1*1000</f>
        <v>54.696473524682652</v>
      </c>
      <c r="N491" s="3">
        <f>M491*'NOx Info (Obsolete)'!$I$2*($D$13+273)/$F$2/1000</f>
        <v>14840.234495362976</v>
      </c>
      <c r="O491" s="3">
        <f t="shared" si="121"/>
        <v>267.10138832423331</v>
      </c>
      <c r="P491" s="3">
        <f t="shared" si="114"/>
        <v>10.541376058531478</v>
      </c>
      <c r="Q491" s="3">
        <f t="shared" si="115"/>
        <v>1.9229057177928284E-3</v>
      </c>
      <c r="R491" s="3">
        <f t="shared" si="116"/>
        <v>0.46635859444987632</v>
      </c>
    </row>
    <row r="492" spans="1:18" x14ac:dyDescent="0.25">
      <c r="A492" s="3">
        <f t="shared" si="118"/>
        <v>4.6299999999999457</v>
      </c>
      <c r="B492" s="3">
        <f t="shared" si="107"/>
        <v>5.2970235056954227</v>
      </c>
      <c r="C492" s="3">
        <f t="shared" si="108"/>
        <v>0.12035148263447838</v>
      </c>
      <c r="D492" s="3">
        <f t="shared" si="109"/>
        <v>2148.2243716762168</v>
      </c>
      <c r="E492" s="3">
        <f t="shared" si="110"/>
        <v>16.642292499079193</v>
      </c>
      <c r="F492" s="3">
        <f t="shared" si="111"/>
        <v>34.575713471983242</v>
      </c>
      <c r="G492" s="3">
        <f t="shared" si="112"/>
        <v>6.7905492518135935E-2</v>
      </c>
      <c r="H492" s="3">
        <f t="shared" si="113"/>
        <v>1.0261517409717278</v>
      </c>
      <c r="I492" s="3">
        <f t="shared" si="117"/>
        <v>1542.6476023428559</v>
      </c>
      <c r="K492" s="3">
        <f t="shared" si="119"/>
        <v>4.6299999999999457</v>
      </c>
      <c r="L492" s="3">
        <f t="shared" si="120"/>
        <v>2.4026923032973588</v>
      </c>
      <c r="M492" s="3">
        <f>L492/'NOx Info (Obsolete)'!$B$1*1000</f>
        <v>54.590514241186895</v>
      </c>
      <c r="N492" s="3">
        <f>M492*'NOx Info (Obsolete)'!$I$2*($D$13+273)/$F$2/1000</f>
        <v>14811.485647170266</v>
      </c>
      <c r="O492" s="3">
        <f t="shared" si="121"/>
        <v>266.58395328859461</v>
      </c>
      <c r="P492" s="3">
        <f t="shared" si="114"/>
        <v>10.541376058531478</v>
      </c>
      <c r="Q492" s="3">
        <f t="shared" si="115"/>
        <v>1.9229057177928284E-3</v>
      </c>
      <c r="R492" s="3">
        <f t="shared" si="116"/>
        <v>0.465455153709813</v>
      </c>
    </row>
    <row r="493" spans="1:18" x14ac:dyDescent="0.25">
      <c r="A493" s="3">
        <f t="shared" si="118"/>
        <v>4.6399999999999455</v>
      </c>
      <c r="B493" s="3">
        <f t="shared" si="107"/>
        <v>5.2867619882857051</v>
      </c>
      <c r="C493" s="3">
        <f t="shared" si="108"/>
        <v>0.12011833493690614</v>
      </c>
      <c r="D493" s="3">
        <f t="shared" si="109"/>
        <v>2144.062781347945</v>
      </c>
      <c r="E493" s="3">
        <f t="shared" si="110"/>
        <v>16.610052662115418</v>
      </c>
      <c r="F493" s="3">
        <f t="shared" si="111"/>
        <v>34.575713471983242</v>
      </c>
      <c r="G493" s="3">
        <f t="shared" si="112"/>
        <v>6.7905492518135935E-2</v>
      </c>
      <c r="H493" s="3">
        <f t="shared" si="113"/>
        <v>1.0241638558993527</v>
      </c>
      <c r="I493" s="3">
        <f t="shared" si="117"/>
        <v>1544.6959300546546</v>
      </c>
      <c r="K493" s="3">
        <f t="shared" si="119"/>
        <v>4.6399999999999455</v>
      </c>
      <c r="L493" s="3">
        <f t="shared" si="120"/>
        <v>2.3980377517602607</v>
      </c>
      <c r="M493" s="3">
        <f>L493/'NOx Info (Obsolete)'!$B$1*1000</f>
        <v>54.484760224485058</v>
      </c>
      <c r="N493" s="3">
        <f>M493*'NOx Info (Obsolete)'!$I$2*($D$13+273)/$F$2/1000</f>
        <v>14782.79249191642</v>
      </c>
      <c r="O493" s="3">
        <f t="shared" si="121"/>
        <v>266.06752064016842</v>
      </c>
      <c r="P493" s="3">
        <f t="shared" si="114"/>
        <v>10.541376058531478</v>
      </c>
      <c r="Q493" s="3">
        <f t="shared" si="115"/>
        <v>1.9229057177928284E-3</v>
      </c>
      <c r="R493" s="3">
        <f t="shared" si="116"/>
        <v>0.46455346313621065</v>
      </c>
    </row>
    <row r="494" spans="1:18" x14ac:dyDescent="0.25">
      <c r="A494" s="3">
        <f t="shared" si="118"/>
        <v>4.6499999999999453</v>
      </c>
      <c r="B494" s="3">
        <f t="shared" si="107"/>
        <v>5.2765203497267112</v>
      </c>
      <c r="C494" s="3">
        <f t="shared" si="108"/>
        <v>0.11988563889848831</v>
      </c>
      <c r="D494" s="3">
        <f t="shared" si="109"/>
        <v>2139.9092529494628</v>
      </c>
      <c r="E494" s="3">
        <f t="shared" si="110"/>
        <v>16.577875280915322</v>
      </c>
      <c r="F494" s="3">
        <f t="shared" si="111"/>
        <v>34.575713471983242</v>
      </c>
      <c r="G494" s="3">
        <f t="shared" si="112"/>
        <v>6.7905492518135935E-2</v>
      </c>
      <c r="H494" s="3">
        <f t="shared" si="113"/>
        <v>1.0221798218042772</v>
      </c>
      <c r="I494" s="3">
        <f t="shared" si="117"/>
        <v>1546.740289698263</v>
      </c>
      <c r="K494" s="3">
        <f t="shared" si="119"/>
        <v>4.6499999999999453</v>
      </c>
      <c r="L494" s="3">
        <f t="shared" si="120"/>
        <v>2.3933922171288984</v>
      </c>
      <c r="M494" s="3">
        <f>L494/'NOx Info (Obsolete)'!$B$1*1000</f>
        <v>54.379211076929508</v>
      </c>
      <c r="N494" s="3">
        <f>M494*'NOx Info (Obsolete)'!$I$2*($D$13+273)/$F$2/1000</f>
        <v>14754.154921711764</v>
      </c>
      <c r="O494" s="3">
        <f t="shared" si="121"/>
        <v>265.55208843710682</v>
      </c>
      <c r="P494" s="3">
        <f t="shared" si="114"/>
        <v>10.541376058531478</v>
      </c>
      <c r="Q494" s="3">
        <f t="shared" si="115"/>
        <v>1.9229057177928284E-3</v>
      </c>
      <c r="R494" s="3">
        <f t="shared" si="116"/>
        <v>0.46365351933860594</v>
      </c>
    </row>
    <row r="495" spans="1:18" x14ac:dyDescent="0.25">
      <c r="A495" s="3">
        <f t="shared" si="118"/>
        <v>4.6599999999999451</v>
      </c>
      <c r="B495" s="3">
        <f t="shared" si="107"/>
        <v>5.2662985515086689</v>
      </c>
      <c r="C495" s="3">
        <f t="shared" si="108"/>
        <v>0.11965339364426032</v>
      </c>
      <c r="D495" s="3">
        <f t="shared" si="109"/>
        <v>2135.763770863015</v>
      </c>
      <c r="E495" s="3">
        <f t="shared" si="110"/>
        <v>16.545760234488149</v>
      </c>
      <c r="F495" s="3">
        <f t="shared" si="111"/>
        <v>34.575713471983242</v>
      </c>
      <c r="G495" s="3">
        <f t="shared" si="112"/>
        <v>6.7905492518135935E-2</v>
      </c>
      <c r="H495" s="3">
        <f t="shared" si="113"/>
        <v>1.0201996312262993</v>
      </c>
      <c r="I495" s="3">
        <f t="shared" si="117"/>
        <v>1548.7806889607157</v>
      </c>
      <c r="K495" s="3">
        <f t="shared" si="119"/>
        <v>4.6599999999999451</v>
      </c>
      <c r="L495" s="3">
        <f t="shared" si="120"/>
        <v>2.3887556819355122</v>
      </c>
      <c r="M495" s="3">
        <f>L495/'NOx Info (Obsolete)'!$B$1*1000</f>
        <v>54.273866401642977</v>
      </c>
      <c r="N495" s="3">
        <f>M495*'NOx Info (Obsolete)'!$I$2*($D$13+273)/$F$2/1000</f>
        <v>14725.572828875662</v>
      </c>
      <c r="O495" s="3">
        <f t="shared" si="121"/>
        <v>265.03765474132388</v>
      </c>
      <c r="P495" s="3">
        <f t="shared" si="114"/>
        <v>10.541376058531478</v>
      </c>
      <c r="Q495" s="3">
        <f t="shared" si="115"/>
        <v>1.9229057177928284E-3</v>
      </c>
      <c r="R495" s="3">
        <f t="shared" si="116"/>
        <v>0.46275531893310384</v>
      </c>
    </row>
    <row r="496" spans="1:18" x14ac:dyDescent="0.25">
      <c r="A496" s="3">
        <f t="shared" si="118"/>
        <v>4.6699999999999449</v>
      </c>
      <c r="B496" s="3">
        <f t="shared" si="107"/>
        <v>5.2560965551964056</v>
      </c>
      <c r="C496" s="3">
        <f t="shared" si="108"/>
        <v>0.11942159830095248</v>
      </c>
      <c r="D496" s="3">
        <f t="shared" si="109"/>
        <v>2131.6263195010956</v>
      </c>
      <c r="E496" s="3">
        <f t="shared" si="110"/>
        <v>16.513707402077522</v>
      </c>
      <c r="F496" s="3">
        <f t="shared" si="111"/>
        <v>34.575713471983242</v>
      </c>
      <c r="G496" s="3">
        <f t="shared" si="112"/>
        <v>6.7905492518135935E-2</v>
      </c>
      <c r="H496" s="3">
        <f t="shared" si="113"/>
        <v>1.0182232767196673</v>
      </c>
      <c r="I496" s="3">
        <f t="shared" si="117"/>
        <v>1550.8171355141551</v>
      </c>
      <c r="K496" s="3">
        <f t="shared" si="119"/>
        <v>4.6699999999999449</v>
      </c>
      <c r="L496" s="3">
        <f t="shared" si="120"/>
        <v>2.3841281287461813</v>
      </c>
      <c r="M496" s="3">
        <f>L496/'NOx Info (Obsolete)'!$B$1*1000</f>
        <v>54.16872580251701</v>
      </c>
      <c r="N496" s="3">
        <f>M496*'NOx Info (Obsolete)'!$I$2*($D$13+273)/$F$2/1000</f>
        <v>14697.04610593605</v>
      </c>
      <c r="O496" s="3">
        <f t="shared" si="121"/>
        <v>264.52421761848791</v>
      </c>
      <c r="P496" s="3">
        <f t="shared" si="114"/>
        <v>10.541376058531476</v>
      </c>
      <c r="Q496" s="3">
        <f t="shared" si="115"/>
        <v>1.9229057177928281E-3</v>
      </c>
      <c r="R496" s="3">
        <f t="shared" si="116"/>
        <v>0.46185885854236436</v>
      </c>
    </row>
    <row r="497" spans="1:18" x14ac:dyDescent="0.25">
      <c r="A497" s="3">
        <f t="shared" si="118"/>
        <v>4.6799999999999446</v>
      </c>
      <c r="B497" s="3">
        <f t="shared" si="107"/>
        <v>5.2459143224292086</v>
      </c>
      <c r="C497" s="3">
        <f t="shared" si="108"/>
        <v>0.11919025199698689</v>
      </c>
      <c r="D497" s="3">
        <f t="shared" si="109"/>
        <v>2127.4968833064004</v>
      </c>
      <c r="E497" s="3">
        <f t="shared" si="110"/>
        <v>16.481716663160995</v>
      </c>
      <c r="F497" s="3">
        <f t="shared" si="111"/>
        <v>34.575713471983242</v>
      </c>
      <c r="G497" s="3">
        <f t="shared" si="112"/>
        <v>6.7905492518135935E-2</v>
      </c>
      <c r="H497" s="3">
        <f t="shared" si="113"/>
        <v>1.0162507508530549</v>
      </c>
      <c r="I497" s="3">
        <f t="shared" si="117"/>
        <v>1552.8496370158612</v>
      </c>
      <c r="K497" s="3">
        <f t="shared" si="119"/>
        <v>4.6799999999999446</v>
      </c>
      <c r="L497" s="3">
        <f t="shared" si="120"/>
        <v>2.3795095401607576</v>
      </c>
      <c r="M497" s="3">
        <f>L497/'NOx Info (Obsolete)'!$B$1*1000</f>
        <v>54.063788884210517</v>
      </c>
      <c r="N497" s="3">
        <f>M497*'NOx Info (Obsolete)'!$I$2*($D$13+273)/$F$2/1000</f>
        <v>14668.574645629085</v>
      </c>
      <c r="O497" s="3">
        <f t="shared" si="121"/>
        <v>264.01177513801457</v>
      </c>
      <c r="P497" s="3">
        <f t="shared" si="114"/>
        <v>10.541376058531478</v>
      </c>
      <c r="Q497" s="3">
        <f t="shared" si="115"/>
        <v>1.9229057177928284E-3</v>
      </c>
      <c r="R497" s="3">
        <f t="shared" si="116"/>
        <v>0.46096413479559067</v>
      </c>
    </row>
    <row r="498" spans="1:18" x14ac:dyDescent="0.25">
      <c r="A498" s="3">
        <f t="shared" si="118"/>
        <v>4.6899999999999444</v>
      </c>
      <c r="B498" s="3">
        <f t="shared" si="107"/>
        <v>5.2357518149206781</v>
      </c>
      <c r="C498" s="3">
        <f t="shared" si="108"/>
        <v>0.11895935386247407</v>
      </c>
      <c r="D498" s="3">
        <f t="shared" si="109"/>
        <v>2123.3754467517592</v>
      </c>
      <c r="E498" s="3">
        <f t="shared" si="110"/>
        <v>16.44978789744961</v>
      </c>
      <c r="F498" s="3">
        <f t="shared" si="111"/>
        <v>34.575713471983242</v>
      </c>
      <c r="G498" s="3">
        <f t="shared" si="112"/>
        <v>6.7905492518135935E-2</v>
      </c>
      <c r="H498" s="3">
        <f t="shared" si="113"/>
        <v>1.0142820462095312</v>
      </c>
      <c r="I498" s="3">
        <f t="shared" si="117"/>
        <v>1554.8782011082803</v>
      </c>
      <c r="K498" s="3">
        <f t="shared" si="119"/>
        <v>4.6899999999999444</v>
      </c>
      <c r="L498" s="3">
        <f t="shared" si="120"/>
        <v>2.3748998988128016</v>
      </c>
      <c r="M498" s="3">
        <f>L498/'NOx Info (Obsolete)'!$B$1*1000</f>
        <v>53.959055252148268</v>
      </c>
      <c r="N498" s="3">
        <f>M498*'NOx Info (Obsolete)'!$I$2*($D$13+273)/$F$2/1000</f>
        <v>14640.158340898699</v>
      </c>
      <c r="O498" s="3">
        <f t="shared" si="121"/>
        <v>263.50032537305958</v>
      </c>
      <c r="P498" s="3">
        <f t="shared" si="114"/>
        <v>10.541376058531478</v>
      </c>
      <c r="Q498" s="3">
        <f t="shared" si="115"/>
        <v>1.9229057177928284E-3</v>
      </c>
      <c r="R498" s="3">
        <f t="shared" si="116"/>
        <v>0.46007114432851526</v>
      </c>
    </row>
    <row r="499" spans="1:18" x14ac:dyDescent="0.25">
      <c r="A499" s="3">
        <f t="shared" si="118"/>
        <v>4.6999999999999442</v>
      </c>
      <c r="B499" s="3">
        <f t="shared" si="107"/>
        <v>5.2256089944585833</v>
      </c>
      <c r="C499" s="3">
        <f t="shared" si="108"/>
        <v>0.11872890302920969</v>
      </c>
      <c r="D499" s="3">
        <f t="shared" si="109"/>
        <v>2119.2619943400828</v>
      </c>
      <c r="E499" s="3">
        <f t="shared" si="110"/>
        <v>16.417920984887427</v>
      </c>
      <c r="F499" s="3">
        <f t="shared" si="111"/>
        <v>34.575713471983242</v>
      </c>
      <c r="G499" s="3">
        <f t="shared" si="112"/>
        <v>6.7905492518135935E-2</v>
      </c>
      <c r="H499" s="3">
        <f t="shared" si="113"/>
        <v>1.012317155386534</v>
      </c>
      <c r="I499" s="3">
        <f t="shared" si="117"/>
        <v>1556.9028354190534</v>
      </c>
      <c r="K499" s="3">
        <f t="shared" si="119"/>
        <v>4.6999999999999442</v>
      </c>
      <c r="L499" s="3">
        <f t="shared" si="120"/>
        <v>2.3702991873695165</v>
      </c>
      <c r="M499" s="3">
        <f>L499/'NOx Info (Obsolete)'!$B$1*1000</f>
        <v>53.854524512519404</v>
      </c>
      <c r="N499" s="3">
        <f>M499*'NOx Info (Obsolete)'!$I$2*($D$13+273)/$F$2/1000</f>
        <v>14611.797084896225</v>
      </c>
      <c r="O499" s="3">
        <f t="shared" si="121"/>
        <v>262.98986640051123</v>
      </c>
      <c r="P499" s="3">
        <f t="shared" si="114"/>
        <v>10.541376058531478</v>
      </c>
      <c r="Q499" s="3">
        <f t="shared" si="115"/>
        <v>1.9229057177928284E-3</v>
      </c>
      <c r="R499" s="3">
        <f t="shared" si="116"/>
        <v>0.45917988378338853</v>
      </c>
    </row>
    <row r="500" spans="1:18" x14ac:dyDescent="0.25">
      <c r="A500" s="3">
        <f t="shared" si="118"/>
        <v>4.709999999999944</v>
      </c>
      <c r="B500" s="3">
        <f t="shared" si="107"/>
        <v>5.2154858229047178</v>
      </c>
      <c r="C500" s="3">
        <f t="shared" si="108"/>
        <v>0.11849889863067138</v>
      </c>
      <c r="D500" s="3">
        <f t="shared" si="109"/>
        <v>2115.156510604304</v>
      </c>
      <c r="E500" s="3">
        <f t="shared" si="110"/>
        <v>16.38611580565108</v>
      </c>
      <c r="F500" s="3">
        <f t="shared" si="111"/>
        <v>34.575713471983242</v>
      </c>
      <c r="G500" s="3">
        <f t="shared" si="112"/>
        <v>6.7905492518135935E-2</v>
      </c>
      <c r="H500" s="3">
        <f t="shared" si="113"/>
        <v>1.0103560709958408</v>
      </c>
      <c r="I500" s="3">
        <f t="shared" si="117"/>
        <v>1558.9235475610451</v>
      </c>
      <c r="K500" s="3">
        <f t="shared" si="119"/>
        <v>4.709999999999944</v>
      </c>
      <c r="L500" s="3">
        <f t="shared" si="120"/>
        <v>2.3657073885316828</v>
      </c>
      <c r="M500" s="3">
        <f>L500/'NOx Info (Obsolete)'!$B$1*1000</f>
        <v>53.750196272275986</v>
      </c>
      <c r="N500" s="3">
        <f>M500*'NOx Info (Obsolete)'!$I$2*($D$13+273)/$F$2/1000</f>
        <v>14583.490770979988</v>
      </c>
      <c r="O500" s="3">
        <f t="shared" si="121"/>
        <v>262.48039630098339</v>
      </c>
      <c r="P500" s="3">
        <f t="shared" si="114"/>
        <v>10.541376058531478</v>
      </c>
      <c r="Q500" s="3">
        <f t="shared" si="115"/>
        <v>1.9229057177928284E-3</v>
      </c>
      <c r="R500" s="3">
        <f t="shared" si="116"/>
        <v>0.45829034980896521</v>
      </c>
    </row>
    <row r="501" spans="1:18" x14ac:dyDescent="0.25">
      <c r="A501" s="3">
        <f t="shared" si="118"/>
        <v>4.7199999999999438</v>
      </c>
      <c r="B501" s="3">
        <f t="shared" si="107"/>
        <v>5.2053822621947594</v>
      </c>
      <c r="C501" s="3">
        <f t="shared" si="108"/>
        <v>0.11826933980201533</v>
      </c>
      <c r="D501" s="3">
        <f t="shared" si="109"/>
        <v>2111.058980107317</v>
      </c>
      <c r="E501" s="3">
        <f t="shared" si="110"/>
        <v>16.354372240149335</v>
      </c>
      <c r="F501" s="3">
        <f t="shared" si="111"/>
        <v>34.575713471983242</v>
      </c>
      <c r="G501" s="3">
        <f t="shared" si="112"/>
        <v>6.7905492518135935E-2</v>
      </c>
      <c r="H501" s="3">
        <f t="shared" si="113"/>
        <v>1.0083987856635424</v>
      </c>
      <c r="I501" s="3">
        <f t="shared" si="117"/>
        <v>1560.9403451323722</v>
      </c>
      <c r="K501" s="3">
        <f t="shared" si="119"/>
        <v>4.7199999999999438</v>
      </c>
      <c r="L501" s="3">
        <f t="shared" si="120"/>
        <v>2.3611244850335931</v>
      </c>
      <c r="M501" s="3">
        <f>L501/'NOx Info (Obsolete)'!$B$1*1000</f>
        <v>53.646070139131467</v>
      </c>
      <c r="N501" s="3">
        <f>M501*'NOx Info (Obsolete)'!$I$2*($D$13+273)/$F$2/1000</f>
        <v>14555.23929271489</v>
      </c>
      <c r="O501" s="3">
        <f t="shared" si="121"/>
        <v>261.97191315880815</v>
      </c>
      <c r="P501" s="3">
        <f t="shared" si="114"/>
        <v>10.541376058531478</v>
      </c>
      <c r="Q501" s="3">
        <f t="shared" si="115"/>
        <v>1.9229057177928284E-3</v>
      </c>
      <c r="R501" s="3">
        <f t="shared" si="116"/>
        <v>0.45740253906049222</v>
      </c>
    </row>
    <row r="502" spans="1:18" x14ac:dyDescent="0.25">
      <c r="A502" s="3">
        <f t="shared" si="118"/>
        <v>4.7299999999999436</v>
      </c>
      <c r="B502" s="3">
        <f t="shared" si="107"/>
        <v>5.195298274338124</v>
      </c>
      <c r="C502" s="3">
        <f t="shared" si="108"/>
        <v>0.11804022568007322</v>
      </c>
      <c r="D502" s="3">
        <f t="shared" si="109"/>
        <v>2106.9693874419231</v>
      </c>
      <c r="E502" s="3">
        <f t="shared" si="110"/>
        <v>16.322690169022625</v>
      </c>
      <c r="F502" s="3">
        <f t="shared" si="111"/>
        <v>34.575713471983242</v>
      </c>
      <c r="G502" s="3">
        <f t="shared" si="112"/>
        <v>6.7905492518135935E-2</v>
      </c>
      <c r="H502" s="3">
        <f t="shared" si="113"/>
        <v>1.0064452920300142</v>
      </c>
      <c r="I502" s="3">
        <f t="shared" si="117"/>
        <v>1562.9532357164321</v>
      </c>
      <c r="K502" s="3">
        <f t="shared" si="119"/>
        <v>4.7299999999999436</v>
      </c>
      <c r="L502" s="3">
        <f t="shared" si="120"/>
        <v>2.356550459642988</v>
      </c>
      <c r="M502" s="3">
        <f>L502/'NOx Info (Obsolete)'!$B$1*1000</f>
        <v>53.542145721559272</v>
      </c>
      <c r="N502" s="3">
        <f>M502*'NOx Info (Obsolete)'!$I$2*($D$13+273)/$F$2/1000</f>
        <v>14527.042543872034</v>
      </c>
      <c r="O502" s="3">
        <f t="shared" si="121"/>
        <v>261.46441506202876</v>
      </c>
      <c r="P502" s="3">
        <f t="shared" si="114"/>
        <v>10.541376058531478</v>
      </c>
      <c r="Q502" s="3">
        <f t="shared" si="115"/>
        <v>1.9229057177928284E-3</v>
      </c>
      <c r="R502" s="3">
        <f t="shared" si="116"/>
        <v>0.45651644819969622</v>
      </c>
    </row>
    <row r="503" spans="1:18" x14ac:dyDescent="0.25">
      <c r="A503" s="3">
        <f t="shared" si="118"/>
        <v>4.7399999999999434</v>
      </c>
      <c r="B503" s="3">
        <f t="shared" si="107"/>
        <v>5.1852338214178237</v>
      </c>
      <c r="C503" s="3">
        <f t="shared" si="108"/>
        <v>0.11781155540334881</v>
      </c>
      <c r="D503" s="3">
        <f t="shared" si="109"/>
        <v>2102.8877172307693</v>
      </c>
      <c r="E503" s="3">
        <f t="shared" si="110"/>
        <v>16.291069473142617</v>
      </c>
      <c r="F503" s="3">
        <f t="shared" si="111"/>
        <v>34.575713471983242</v>
      </c>
      <c r="G503" s="3">
        <f t="shared" si="112"/>
        <v>6.7905492518135935E-2</v>
      </c>
      <c r="H503" s="3">
        <f t="shared" si="113"/>
        <v>1.0044955827498894</v>
      </c>
      <c r="I503" s="3">
        <f t="shared" si="117"/>
        <v>1564.9622268819319</v>
      </c>
      <c r="K503" s="3">
        <f t="shared" si="119"/>
        <v>4.7399999999999434</v>
      </c>
      <c r="L503" s="3">
        <f t="shared" si="120"/>
        <v>2.3519852951609912</v>
      </c>
      <c r="M503" s="3">
        <f>L503/'NOx Info (Obsolete)'!$B$1*1000</f>
        <v>53.438422628791294</v>
      </c>
      <c r="N503" s="3">
        <f>M503*'NOx Info (Obsolete)'!$I$2*($D$13+273)/$F$2/1000</f>
        <v>14498.900418428308</v>
      </c>
      <c r="O503" s="3">
        <f t="shared" si="121"/>
        <v>260.95790010239233</v>
      </c>
      <c r="P503" s="3">
        <f t="shared" si="114"/>
        <v>10.541376058531478</v>
      </c>
      <c r="Q503" s="3">
        <f t="shared" si="115"/>
        <v>1.9229057177928284E-3</v>
      </c>
      <c r="R503" s="3">
        <f t="shared" si="116"/>
        <v>0.45563207389477073</v>
      </c>
    </row>
    <row r="504" spans="1:18" x14ac:dyDescent="0.25">
      <c r="A504" s="3">
        <f t="shared" si="118"/>
        <v>4.7499999999999432</v>
      </c>
      <c r="B504" s="3">
        <f t="shared" si="107"/>
        <v>5.1751888655903251</v>
      </c>
      <c r="C504" s="3">
        <f t="shared" si="108"/>
        <v>0.1175833281120148</v>
      </c>
      <c r="D504" s="3">
        <f t="shared" si="109"/>
        <v>2098.8139541262935</v>
      </c>
      <c r="E504" s="3">
        <f t="shared" si="110"/>
        <v>16.25951003361175</v>
      </c>
      <c r="F504" s="3">
        <f t="shared" si="111"/>
        <v>34.575713471983242</v>
      </c>
      <c r="G504" s="3">
        <f t="shared" si="112"/>
        <v>6.7905492518135935E-2</v>
      </c>
      <c r="H504" s="3">
        <f t="shared" si="113"/>
        <v>1.0025496504920299</v>
      </c>
      <c r="I504" s="3">
        <f t="shared" si="117"/>
        <v>1566.9673261829159</v>
      </c>
      <c r="K504" s="3">
        <f t="shared" si="119"/>
        <v>4.7499999999999432</v>
      </c>
      <c r="L504" s="3">
        <f t="shared" si="120"/>
        <v>2.3474289744220433</v>
      </c>
      <c r="M504" s="3">
        <f>L504/'NOx Info (Obsolete)'!$B$1*1000</f>
        <v>53.334900470816422</v>
      </c>
      <c r="N504" s="3">
        <f>M504*'NOx Info (Obsolete)'!$I$2*($D$13+273)/$F$2/1000</f>
        <v>14470.812810565987</v>
      </c>
      <c r="O504" s="3">
        <f t="shared" si="121"/>
        <v>260.45236637534265</v>
      </c>
      <c r="P504" s="3">
        <f t="shared" si="114"/>
        <v>10.541376058531478</v>
      </c>
      <c r="Q504" s="3">
        <f t="shared" si="115"/>
        <v>1.9229057177928284E-3</v>
      </c>
      <c r="R504" s="3">
        <f t="shared" si="116"/>
        <v>0.45474941282036363</v>
      </c>
    </row>
    <row r="505" spans="1:18" x14ac:dyDescent="0.25">
      <c r="A505" s="3">
        <f t="shared" si="118"/>
        <v>4.7599999999999429</v>
      </c>
      <c r="B505" s="3">
        <f t="shared" si="107"/>
        <v>5.1651633690854037</v>
      </c>
      <c r="C505" s="3">
        <f t="shared" si="108"/>
        <v>0.11735554294790961</v>
      </c>
      <c r="D505" s="3">
        <f t="shared" si="109"/>
        <v>2094.7480828106636</v>
      </c>
      <c r="E505" s="3">
        <f t="shared" si="110"/>
        <v>16.228011731762798</v>
      </c>
      <c r="F505" s="3">
        <f t="shared" si="111"/>
        <v>34.575713471983242</v>
      </c>
      <c r="G505" s="3">
        <f t="shared" si="112"/>
        <v>6.7905492518135935E-2</v>
      </c>
      <c r="H505" s="3">
        <f t="shared" si="113"/>
        <v>1.0006074879395004</v>
      </c>
      <c r="I505" s="3">
        <f t="shared" si="117"/>
        <v>1568.968541158795</v>
      </c>
      <c r="K505" s="3">
        <f t="shared" si="119"/>
        <v>4.7599999999999429</v>
      </c>
      <c r="L505" s="3">
        <f t="shared" si="120"/>
        <v>2.3428814802938396</v>
      </c>
      <c r="M505" s="3">
        <f>L505/'NOx Info (Obsolete)'!$B$1*1000</f>
        <v>53.231578858379109</v>
      </c>
      <c r="N505" s="3">
        <f>M505*'NOx Info (Obsolete)'!$I$2*($D$13+273)/$F$2/1000</f>
        <v>14442.779614672347</v>
      </c>
      <c r="O505" s="3">
        <f t="shared" si="121"/>
        <v>259.94781198001306</v>
      </c>
      <c r="P505" s="3">
        <f t="shared" si="114"/>
        <v>10.541376058531478</v>
      </c>
      <c r="Q505" s="3">
        <f t="shared" si="115"/>
        <v>1.9229057177928284E-3</v>
      </c>
      <c r="R505" s="3">
        <f t="shared" si="116"/>
        <v>0.45386846165756478</v>
      </c>
    </row>
    <row r="506" spans="1:18" x14ac:dyDescent="0.25">
      <c r="A506" s="3">
        <f t="shared" si="118"/>
        <v>4.7699999999999427</v>
      </c>
      <c r="B506" s="3">
        <f t="shared" si="107"/>
        <v>5.1551572942060089</v>
      </c>
      <c r="C506" s="3">
        <f t="shared" si="108"/>
        <v>0.11712819905453403</v>
      </c>
      <c r="D506" s="3">
        <f t="shared" si="109"/>
        <v>2090.690087995722</v>
      </c>
      <c r="E506" s="3">
        <f t="shared" si="110"/>
        <v>16.196574449158422</v>
      </c>
      <c r="F506" s="3">
        <f t="shared" si="111"/>
        <v>34.575713471983242</v>
      </c>
      <c r="G506" s="3">
        <f t="shared" si="112"/>
        <v>6.7905492518135935E-2</v>
      </c>
      <c r="H506" s="3">
        <f t="shared" si="113"/>
        <v>0.99866908778953989</v>
      </c>
      <c r="I506" s="3">
        <f t="shared" si="117"/>
        <v>1570.965879334374</v>
      </c>
      <c r="K506" s="3">
        <f t="shared" si="119"/>
        <v>4.7699999999999427</v>
      </c>
      <c r="L506" s="3">
        <f t="shared" si="120"/>
        <v>2.338342795677264</v>
      </c>
      <c r="M506" s="3">
        <f>L506/'NOx Info (Obsolete)'!$B$1*1000</f>
        <v>53.128457402977851</v>
      </c>
      <c r="N506" s="3">
        <f>M506*'NOx Info (Obsolete)'!$I$2*($D$13+273)/$F$2/1000</f>
        <v>14414.800725339246</v>
      </c>
      <c r="O506" s="3">
        <f t="shared" si="121"/>
        <v>259.44423501921938</v>
      </c>
      <c r="P506" s="3">
        <f t="shared" si="114"/>
        <v>10.541376058531478</v>
      </c>
      <c r="Q506" s="3">
        <f t="shared" si="115"/>
        <v>1.9229057177928284E-3</v>
      </c>
      <c r="R506" s="3">
        <f t="shared" si="116"/>
        <v>0.45298921709389373</v>
      </c>
    </row>
    <row r="507" spans="1:18" x14ac:dyDescent="0.25">
      <c r="A507" s="3">
        <f t="shared" si="118"/>
        <v>4.7799999999999425</v>
      </c>
      <c r="B507" s="3">
        <f t="shared" si="107"/>
        <v>5.145170603328113</v>
      </c>
      <c r="C507" s="3">
        <f t="shared" si="108"/>
        <v>0.11690129557704811</v>
      </c>
      <c r="D507" s="3">
        <f t="shared" si="109"/>
        <v>2086.6399544229293</v>
      </c>
      <c r="E507" s="3">
        <f t="shared" si="110"/>
        <v>16.165198067590712</v>
      </c>
      <c r="F507" s="3">
        <f t="shared" si="111"/>
        <v>34.575713471983242</v>
      </c>
      <c r="G507" s="3">
        <f t="shared" si="112"/>
        <v>6.7905492518135935E-2</v>
      </c>
      <c r="H507" s="3">
        <f t="shared" si="113"/>
        <v>0.99673444275353418</v>
      </c>
      <c r="I507" s="3">
        <f t="shared" si="117"/>
        <v>1572.9593482198811</v>
      </c>
      <c r="K507" s="3">
        <f t="shared" si="119"/>
        <v>4.7799999999999425</v>
      </c>
      <c r="L507" s="3">
        <f t="shared" si="120"/>
        <v>2.3338129035063249</v>
      </c>
      <c r="M507" s="3">
        <f>L507/'NOx Info (Obsolete)'!$B$1*1000</f>
        <v>53.025535716863772</v>
      </c>
      <c r="N507" s="3">
        <f>M507*'NOx Info (Obsolete)'!$I$2*($D$13+273)/$F$2/1000</f>
        <v>14386.876037362759</v>
      </c>
      <c r="O507" s="3">
        <f t="shared" si="121"/>
        <v>258.94163359945259</v>
      </c>
      <c r="P507" s="3">
        <f t="shared" si="114"/>
        <v>10.541376058531478</v>
      </c>
      <c r="Q507" s="3">
        <f t="shared" si="115"/>
        <v>1.9229057177928284E-3</v>
      </c>
      <c r="R507" s="3">
        <f t="shared" si="116"/>
        <v>0.45211167582328665</v>
      </c>
    </row>
    <row r="508" spans="1:18" x14ac:dyDescent="0.25">
      <c r="A508" s="3">
        <f t="shared" si="118"/>
        <v>4.7899999999999423</v>
      </c>
      <c r="B508" s="3">
        <f t="shared" si="107"/>
        <v>5.135203258900578</v>
      </c>
      <c r="C508" s="3">
        <f t="shared" si="108"/>
        <v>0.11667483166226793</v>
      </c>
      <c r="D508" s="3">
        <f t="shared" si="109"/>
        <v>2082.5976668633025</v>
      </c>
      <c r="E508" s="3">
        <f t="shared" si="110"/>
        <v>16.133882469080763</v>
      </c>
      <c r="F508" s="3">
        <f t="shared" si="111"/>
        <v>34.575713471983249</v>
      </c>
      <c r="G508" s="3">
        <f t="shared" si="112"/>
        <v>6.7905492518135963E-2</v>
      </c>
      <c r="H508" s="3">
        <f t="shared" si="113"/>
        <v>0.99480354555698935</v>
      </c>
      <c r="I508" s="3">
        <f t="shared" si="117"/>
        <v>1574.9489553109952</v>
      </c>
      <c r="K508" s="3">
        <f t="shared" si="119"/>
        <v>4.7899999999999423</v>
      </c>
      <c r="L508" s="3">
        <f t="shared" si="120"/>
        <v>2.329291786748092</v>
      </c>
      <c r="M508" s="3">
        <f>L508/'NOx Info (Obsolete)'!$B$1*1000</f>
        <v>52.922813413039151</v>
      </c>
      <c r="N508" s="3">
        <f>M508*'NOx Info (Obsolete)'!$I$2*($D$13+273)/$F$2/1000</f>
        <v>14359.005445742747</v>
      </c>
      <c r="O508" s="3">
        <f t="shared" si="121"/>
        <v>258.44000583087188</v>
      </c>
      <c r="P508" s="3">
        <f t="shared" si="114"/>
        <v>10.54137605853148</v>
      </c>
      <c r="Q508" s="3">
        <f t="shared" si="115"/>
        <v>1.9229057177928288E-3</v>
      </c>
      <c r="R508" s="3">
        <f t="shared" si="116"/>
        <v>0.45123583454608479</v>
      </c>
    </row>
    <row r="509" spans="1:18" x14ac:dyDescent="0.25">
      <c r="A509" s="3">
        <f t="shared" si="118"/>
        <v>4.7999999999999421</v>
      </c>
      <c r="B509" s="3">
        <f t="shared" si="107"/>
        <v>5.1252552234450084</v>
      </c>
      <c r="C509" s="3">
        <f t="shared" si="108"/>
        <v>0.11644880645866237</v>
      </c>
      <c r="D509" s="3">
        <f t="shared" si="109"/>
        <v>2078.5632101173624</v>
      </c>
      <c r="E509" s="3">
        <f t="shared" si="110"/>
        <v>16.102627535878224</v>
      </c>
      <c r="F509" s="3">
        <f t="shared" si="111"/>
        <v>34.575713471983242</v>
      </c>
      <c r="G509" s="3">
        <f t="shared" si="112"/>
        <v>6.7905492518135935E-2</v>
      </c>
      <c r="H509" s="3">
        <f t="shared" si="113"/>
        <v>0.9928763889395027</v>
      </c>
      <c r="I509" s="3">
        <f t="shared" si="117"/>
        <v>1576.9347080888742</v>
      </c>
      <c r="K509" s="3">
        <f t="shared" si="119"/>
        <v>4.7999999999999421</v>
      </c>
      <c r="L509" s="3">
        <f t="shared" si="120"/>
        <v>2.3247794284026311</v>
      </c>
      <c r="M509" s="3">
        <f>L509/'NOx Info (Obsolete)'!$B$1*1000</f>
        <v>52.820290105255978</v>
      </c>
      <c r="N509" s="3">
        <f>M509*'NOx Info (Obsolete)'!$I$2*($D$13+273)/$F$2/1000</f>
        <v>14331.188845682487</v>
      </c>
      <c r="O509" s="3">
        <f t="shared" si="121"/>
        <v>257.93934982729752</v>
      </c>
      <c r="P509" s="3">
        <f t="shared" si="114"/>
        <v>10.541376058531478</v>
      </c>
      <c r="Q509" s="3">
        <f t="shared" si="115"/>
        <v>1.9229057177928284E-3</v>
      </c>
      <c r="R509" s="3">
        <f t="shared" si="116"/>
        <v>0.45036168996902087</v>
      </c>
    </row>
    <row r="510" spans="1:18" x14ac:dyDescent="0.25">
      <c r="A510" s="3">
        <f t="shared" si="118"/>
        <v>4.8099999999999419</v>
      </c>
      <c r="B510" s="3">
        <f t="shared" si="107"/>
        <v>5.1153264595556136</v>
      </c>
      <c r="C510" s="3">
        <f t="shared" si="108"/>
        <v>0.11622321911634993</v>
      </c>
      <c r="D510" s="3">
        <f t="shared" si="109"/>
        <v>2074.5365690150747</v>
      </c>
      <c r="E510" s="3">
        <f t="shared" si="110"/>
        <v>16.071433150460837</v>
      </c>
      <c r="F510" s="3">
        <f t="shared" si="111"/>
        <v>34.575713471983242</v>
      </c>
      <c r="G510" s="3">
        <f t="shared" si="112"/>
        <v>6.7905492518135935E-2</v>
      </c>
      <c r="H510" s="3">
        <f t="shared" si="113"/>
        <v>0.99095296565473812</v>
      </c>
      <c r="I510" s="3">
        <f t="shared" si="117"/>
        <v>1578.9166140201837</v>
      </c>
      <c r="K510" s="3">
        <f t="shared" si="119"/>
        <v>4.8099999999999419</v>
      </c>
      <c r="L510" s="3">
        <f t="shared" si="120"/>
        <v>2.3202758115029409</v>
      </c>
      <c r="M510" s="3">
        <f>L510/'NOx Info (Obsolete)'!$B$1*1000</f>
        <v>52.717965408014472</v>
      </c>
      <c r="N510" s="3">
        <f>M510*'NOx Info (Obsolete)'!$I$2*($D$13+273)/$F$2/1000</f>
        <v>14303.426132588276</v>
      </c>
      <c r="O510" s="3">
        <f t="shared" si="121"/>
        <v>257.43966370620365</v>
      </c>
      <c r="P510" s="3">
        <f t="shared" si="114"/>
        <v>10.541376058531478</v>
      </c>
      <c r="Q510" s="3">
        <f t="shared" si="115"/>
        <v>1.9229057177928284E-3</v>
      </c>
      <c r="R510" s="3">
        <f t="shared" si="116"/>
        <v>0.44948923880520825</v>
      </c>
    </row>
    <row r="511" spans="1:18" x14ac:dyDescent="0.25">
      <c r="A511" s="3">
        <f t="shared" si="118"/>
        <v>4.8199999999999417</v>
      </c>
      <c r="B511" s="3">
        <f t="shared" si="107"/>
        <v>5.1054169298990661</v>
      </c>
      <c r="C511" s="3">
        <f t="shared" si="108"/>
        <v>0.1159980687870955</v>
      </c>
      <c r="D511" s="3">
        <f t="shared" si="109"/>
        <v>2070.5177284157917</v>
      </c>
      <c r="E511" s="3">
        <f t="shared" si="110"/>
        <v>16.040299195534033</v>
      </c>
      <c r="F511" s="3">
        <f t="shared" si="111"/>
        <v>34.575713471983242</v>
      </c>
      <c r="G511" s="3">
        <f t="shared" si="112"/>
        <v>6.7905492518135935E-2</v>
      </c>
      <c r="H511" s="3">
        <f t="shared" si="113"/>
        <v>0.98903326847039619</v>
      </c>
      <c r="I511" s="3">
        <f t="shared" si="117"/>
        <v>1580.8946805571245</v>
      </c>
      <c r="K511" s="3">
        <f t="shared" si="119"/>
        <v>4.8199999999999417</v>
      </c>
      <c r="L511" s="3">
        <f t="shared" si="120"/>
        <v>2.3157809191148888</v>
      </c>
      <c r="M511" s="3">
        <f>L511/'NOx Info (Obsolete)'!$B$1*1000</f>
        <v>52.615838936561673</v>
      </c>
      <c r="N511" s="3">
        <f>M511*'NOx Info (Obsolete)'!$I$2*($D$13+273)/$F$2/1000</f>
        <v>14275.717202069021</v>
      </c>
      <c r="O511" s="3">
        <f t="shared" si="121"/>
        <v>256.94094558871137</v>
      </c>
      <c r="P511" s="3">
        <f t="shared" si="114"/>
        <v>10.541376058531476</v>
      </c>
      <c r="Q511" s="3">
        <f t="shared" si="115"/>
        <v>1.9229057177928281E-3</v>
      </c>
      <c r="R511" s="3">
        <f t="shared" si="116"/>
        <v>0.44861847777412717</v>
      </c>
    </row>
    <row r="512" spans="1:18" x14ac:dyDescent="0.25">
      <c r="A512" s="3">
        <f t="shared" si="118"/>
        <v>4.8299999999999415</v>
      </c>
      <c r="B512" s="3">
        <f t="shared" si="107"/>
        <v>5.095526597214362</v>
      </c>
      <c r="C512" s="3">
        <f t="shared" si="108"/>
        <v>0.1157733546243072</v>
      </c>
      <c r="D512" s="3">
        <f t="shared" si="109"/>
        <v>2066.5066732081987</v>
      </c>
      <c r="E512" s="3">
        <f t="shared" si="110"/>
        <v>16.009225554030444</v>
      </c>
      <c r="F512" s="3">
        <f t="shared" si="111"/>
        <v>34.575713471983249</v>
      </c>
      <c r="G512" s="3">
        <f t="shared" si="112"/>
        <v>6.7905492518135963E-2</v>
      </c>
      <c r="H512" s="3">
        <f t="shared" si="113"/>
        <v>0.98711729016818828</v>
      </c>
      <c r="I512" s="3">
        <f t="shared" si="117"/>
        <v>1582.8689151374608</v>
      </c>
      <c r="K512" s="3">
        <f t="shared" si="119"/>
        <v>4.8299999999999415</v>
      </c>
      <c r="L512" s="3">
        <f t="shared" si="120"/>
        <v>2.3112947343371477</v>
      </c>
      <c r="M512" s="3">
        <f>L512/'NOx Info (Obsolete)'!$B$1*1000</f>
        <v>52.513910306889962</v>
      </c>
      <c r="N512" s="3">
        <f>M512*'NOx Info (Obsolete)'!$I$2*($D$13+273)/$F$2/1000</f>
        <v>14248.061949935876</v>
      </c>
      <c r="O512" s="3">
        <f t="shared" si="121"/>
        <v>256.44319359958143</v>
      </c>
      <c r="P512" s="3">
        <f t="shared" si="114"/>
        <v>10.54137605853148</v>
      </c>
      <c r="Q512" s="3">
        <f t="shared" si="115"/>
        <v>1.9229057177928288E-3</v>
      </c>
      <c r="R512" s="3">
        <f t="shared" si="116"/>
        <v>0.44774940360161314</v>
      </c>
    </row>
    <row r="513" spans="1:18" x14ac:dyDescent="0.25">
      <c r="A513" s="3">
        <f t="shared" si="118"/>
        <v>4.8399999999999412</v>
      </c>
      <c r="B513" s="3">
        <f t="shared" si="107"/>
        <v>5.0856554243126801</v>
      </c>
      <c r="C513" s="3">
        <f t="shared" si="108"/>
        <v>0.11554907578303315</v>
      </c>
      <c r="D513" s="3">
        <f t="shared" si="109"/>
        <v>2062.503388310251</v>
      </c>
      <c r="E513" s="3">
        <f t="shared" si="110"/>
        <v>15.978212109109514</v>
      </c>
      <c r="F513" s="3">
        <f t="shared" si="111"/>
        <v>34.575713471983242</v>
      </c>
      <c r="G513" s="3">
        <f t="shared" si="112"/>
        <v>6.7905492518135935E-2</v>
      </c>
      <c r="H513" s="3">
        <f t="shared" si="113"/>
        <v>0.98520502354380901</v>
      </c>
      <c r="I513" s="3">
        <f t="shared" si="117"/>
        <v>1584.8393251845484</v>
      </c>
      <c r="K513" s="3">
        <f t="shared" si="119"/>
        <v>4.8399999999999412</v>
      </c>
      <c r="L513" s="3">
        <f t="shared" si="120"/>
        <v>2.3068172403011316</v>
      </c>
      <c r="M513" s="3">
        <f>L513/'NOx Info (Obsolete)'!$B$1*1000</f>
        <v>52.412179135735613</v>
      </c>
      <c r="N513" s="3">
        <f>M513*'NOx Info (Obsolete)'!$I$2*($D$13+273)/$F$2/1000</f>
        <v>14220.460272201804</v>
      </c>
      <c r="O513" s="3">
        <f t="shared" si="121"/>
        <v>255.94640586720757</v>
      </c>
      <c r="P513" s="3">
        <f t="shared" si="114"/>
        <v>10.541376058531478</v>
      </c>
      <c r="Q513" s="3">
        <f t="shared" si="115"/>
        <v>1.9229057177928284E-3</v>
      </c>
      <c r="R513" s="3">
        <f t="shared" si="116"/>
        <v>0.44688201301984426</v>
      </c>
    </row>
    <row r="514" spans="1:18" x14ac:dyDescent="0.25">
      <c r="A514" s="3">
        <f t="shared" si="118"/>
        <v>4.849999999999941</v>
      </c>
      <c r="B514" s="3">
        <f t="shared" si="107"/>
        <v>5.0758033740772417</v>
      </c>
      <c r="C514" s="3">
        <f t="shared" si="108"/>
        <v>0.1153252314199584</v>
      </c>
      <c r="D514" s="3">
        <f t="shared" si="109"/>
        <v>2058.5078586691252</v>
      </c>
      <c r="E514" s="3">
        <f t="shared" si="110"/>
        <v>15.94725874415701</v>
      </c>
      <c r="F514" s="3">
        <f t="shared" si="111"/>
        <v>34.575713471983242</v>
      </c>
      <c r="G514" s="3">
        <f t="shared" si="112"/>
        <v>6.7905492518135935E-2</v>
      </c>
      <c r="H514" s="3">
        <f t="shared" si="113"/>
        <v>0.98329646140690963</v>
      </c>
      <c r="I514" s="3">
        <f t="shared" si="117"/>
        <v>1586.8059181073622</v>
      </c>
      <c r="K514" s="3">
        <f t="shared" si="119"/>
        <v>4.849999999999941</v>
      </c>
      <c r="L514" s="3">
        <f t="shared" si="120"/>
        <v>2.302348420170933</v>
      </c>
      <c r="M514" s="3">
        <f>L514/'NOx Info (Obsolete)'!$B$1*1000</f>
        <v>52.310645040577398</v>
      </c>
      <c r="N514" s="3">
        <f>M514*'NOx Info (Obsolete)'!$I$2*($D$13+273)/$F$2/1000</f>
        <v>14192.91206508124</v>
      </c>
      <c r="O514" s="3">
        <f t="shared" si="121"/>
        <v>255.45058052360903</v>
      </c>
      <c r="P514" s="3">
        <f t="shared" si="114"/>
        <v>10.541376058531478</v>
      </c>
      <c r="Q514" s="3">
        <f t="shared" si="115"/>
        <v>1.9229057177928284E-3</v>
      </c>
      <c r="R514" s="3">
        <f t="shared" si="116"/>
        <v>0.4460163027673294</v>
      </c>
    </row>
    <row r="515" spans="1:18" x14ac:dyDescent="0.25">
      <c r="A515" s="3">
        <f t="shared" si="118"/>
        <v>4.8599999999999408</v>
      </c>
      <c r="B515" s="3">
        <f t="shared" si="107"/>
        <v>5.0659704094631719</v>
      </c>
      <c r="C515" s="3">
        <f t="shared" si="108"/>
        <v>0.11510182069340165</v>
      </c>
      <c r="D515" s="3">
        <f t="shared" si="109"/>
        <v>2054.5200692611561</v>
      </c>
      <c r="E515" s="3">
        <f t="shared" si="110"/>
        <v>15.916365342784617</v>
      </c>
      <c r="F515" s="3">
        <f t="shared" si="111"/>
        <v>34.575713471983242</v>
      </c>
      <c r="G515" s="3">
        <f t="shared" si="112"/>
        <v>6.7905492518135935E-2</v>
      </c>
      <c r="H515" s="3">
        <f t="shared" si="113"/>
        <v>0.98139159658107078</v>
      </c>
      <c r="I515" s="3">
        <f t="shared" si="117"/>
        <v>1588.7687013005243</v>
      </c>
      <c r="K515" s="3">
        <f t="shared" si="119"/>
        <v>4.8599999999999408</v>
      </c>
      <c r="L515" s="3">
        <f t="shared" si="120"/>
        <v>2.2978882571432595</v>
      </c>
      <c r="M515" s="3">
        <f>L515/'NOx Info (Obsolete)'!$B$1*1000</f>
        <v>52.209307639635099</v>
      </c>
      <c r="N515" s="3">
        <f>M515*'NOx Info (Obsolete)'!$I$2*($D$13+273)/$F$2/1000</f>
        <v>14165.417224989662</v>
      </c>
      <c r="O515" s="3">
        <f t="shared" si="121"/>
        <v>254.95571570442388</v>
      </c>
      <c r="P515" s="3">
        <f t="shared" si="114"/>
        <v>10.541376058531478</v>
      </c>
      <c r="Q515" s="3">
        <f t="shared" si="115"/>
        <v>1.9229057177928284E-3</v>
      </c>
      <c r="R515" s="3">
        <f t="shared" si="116"/>
        <v>0.44515226958889553</v>
      </c>
    </row>
    <row r="516" spans="1:18" x14ac:dyDescent="0.25">
      <c r="A516" s="3">
        <f t="shared" si="118"/>
        <v>4.8699999999999406</v>
      </c>
      <c r="B516" s="3">
        <f t="shared" si="107"/>
        <v>5.0561564934973617</v>
      </c>
      <c r="C516" s="3">
        <f t="shared" si="108"/>
        <v>0.11487884276331213</v>
      </c>
      <c r="D516" s="3">
        <f t="shared" si="109"/>
        <v>2050.5400050917851</v>
      </c>
      <c r="E516" s="3">
        <f t="shared" si="110"/>
        <v>15.885531788829498</v>
      </c>
      <c r="F516" s="3">
        <f t="shared" si="111"/>
        <v>34.575713471983242</v>
      </c>
      <c r="G516" s="3">
        <f t="shared" si="112"/>
        <v>6.7905492518135935E-2</v>
      </c>
      <c r="H516" s="3">
        <f t="shared" si="113"/>
        <v>0.97949042190377544</v>
      </c>
      <c r="I516" s="3">
        <f t="shared" si="117"/>
        <v>1590.7276821443318</v>
      </c>
      <c r="K516" s="3">
        <f t="shared" si="119"/>
        <v>4.8699999999999406</v>
      </c>
      <c r="L516" s="3">
        <f t="shared" si="120"/>
        <v>2.2934367344473707</v>
      </c>
      <c r="M516" s="3">
        <f>L516/'NOx Info (Obsolete)'!$B$1*1000</f>
        <v>52.108166551868102</v>
      </c>
      <c r="N516" s="3">
        <f>M516*'NOx Info (Obsolete)'!$I$2*($D$13+273)/$F$2/1000</f>
        <v>14137.975648543223</v>
      </c>
      <c r="O516" s="3">
        <f t="shared" si="121"/>
        <v>254.46180954890187</v>
      </c>
      <c r="P516" s="3">
        <f t="shared" si="114"/>
        <v>10.541376058531478</v>
      </c>
      <c r="Q516" s="3">
        <f t="shared" si="115"/>
        <v>1.9229057177928284E-3</v>
      </c>
      <c r="R516" s="3">
        <f t="shared" si="116"/>
        <v>0.44428991023567577</v>
      </c>
    </row>
    <row r="517" spans="1:18" x14ac:dyDescent="0.25">
      <c r="A517" s="3">
        <f t="shared" si="118"/>
        <v>4.8799999999999404</v>
      </c>
      <c r="B517" s="3">
        <f t="shared" si="107"/>
        <v>5.0463615892783249</v>
      </c>
      <c r="C517" s="3">
        <f t="shared" si="108"/>
        <v>0.11465629679126645</v>
      </c>
      <c r="D517" s="3">
        <f t="shared" si="109"/>
        <v>2046.5676511954987</v>
      </c>
      <c r="E517" s="3">
        <f t="shared" si="110"/>
        <v>15.854757966353834</v>
      </c>
      <c r="F517" s="3">
        <f t="shared" si="111"/>
        <v>34.575713471983249</v>
      </c>
      <c r="G517" s="3">
        <f t="shared" si="112"/>
        <v>6.7905492518135963E-2</v>
      </c>
      <c r="H517" s="3">
        <f t="shared" si="113"/>
        <v>0.97759293022638172</v>
      </c>
      <c r="I517" s="3">
        <f t="shared" si="117"/>
        <v>1592.6828680047845</v>
      </c>
      <c r="K517" s="3">
        <f t="shared" si="119"/>
        <v>4.8799999999999404</v>
      </c>
      <c r="L517" s="3">
        <f t="shared" si="120"/>
        <v>2.2889938353450141</v>
      </c>
      <c r="M517" s="3">
        <f>L517/'NOx Info (Obsolete)'!$B$1*1000</f>
        <v>52.007221396973947</v>
      </c>
      <c r="N517" s="3">
        <f>M517*'NOx Info (Obsolete)'!$I$2*($D$13+273)/$F$2/1000</f>
        <v>14110.587232558342</v>
      </c>
      <c r="O517" s="3">
        <f t="shared" si="121"/>
        <v>253.96886019989734</v>
      </c>
      <c r="P517" s="3">
        <f t="shared" si="114"/>
        <v>10.54137605853148</v>
      </c>
      <c r="Q517" s="3">
        <f t="shared" si="115"/>
        <v>1.9229057177928288E-3</v>
      </c>
      <c r="R517" s="3">
        <f t="shared" si="116"/>
        <v>0.44342922146509683</v>
      </c>
    </row>
    <row r="518" spans="1:18" x14ac:dyDescent="0.25">
      <c r="A518" s="3">
        <f t="shared" si="118"/>
        <v>4.8899999999999402</v>
      </c>
      <c r="B518" s="3">
        <f t="shared" si="107"/>
        <v>5.036585659976061</v>
      </c>
      <c r="C518" s="3">
        <f t="shared" si="108"/>
        <v>0.11443418194046538</v>
      </c>
      <c r="D518" s="3">
        <f t="shared" si="109"/>
        <v>2042.602992635776</v>
      </c>
      <c r="E518" s="3">
        <f t="shared" si="110"/>
        <v>15.824043759644413</v>
      </c>
      <c r="F518" s="3">
        <f t="shared" si="111"/>
        <v>34.575713471983242</v>
      </c>
      <c r="G518" s="3">
        <f t="shared" si="112"/>
        <v>6.7905492518135935E-2</v>
      </c>
      <c r="H518" s="3">
        <f t="shared" si="113"/>
        <v>0.97569911441409596</v>
      </c>
      <c r="I518" s="3">
        <f t="shared" si="117"/>
        <v>1594.6342662336126</v>
      </c>
      <c r="K518" s="3">
        <f t="shared" si="119"/>
        <v>4.8899999999999402</v>
      </c>
      <c r="L518" s="3">
        <f t="shared" si="120"/>
        <v>2.2845595431303631</v>
      </c>
      <c r="M518" s="3">
        <f>L518/'NOx Info (Obsolete)'!$B$1*1000</f>
        <v>51.906471795386892</v>
      </c>
      <c r="N518" s="3">
        <f>M518*'NOx Info (Obsolete)'!$I$2*($D$13+273)/$F$2/1000</f>
        <v>14083.251874051333</v>
      </c>
      <c r="O518" s="3">
        <f t="shared" si="121"/>
        <v>253.47686580386244</v>
      </c>
      <c r="P518" s="3">
        <f t="shared" si="114"/>
        <v>10.541376058531478</v>
      </c>
      <c r="Q518" s="3">
        <f t="shared" si="115"/>
        <v>1.9229057177928284E-3</v>
      </c>
      <c r="R518" s="3">
        <f t="shared" si="116"/>
        <v>0.44257020004086695</v>
      </c>
    </row>
    <row r="519" spans="1:18" x14ac:dyDescent="0.25">
      <c r="A519" s="3">
        <f t="shared" si="118"/>
        <v>4.89999999999994</v>
      </c>
      <c r="B519" s="3">
        <f t="shared" si="107"/>
        <v>5.0268286688319197</v>
      </c>
      <c r="C519" s="3">
        <f t="shared" si="108"/>
        <v>0.1142124973757308</v>
      </c>
      <c r="D519" s="3">
        <f t="shared" si="109"/>
        <v>2038.6460145050319</v>
      </c>
      <c r="E519" s="3">
        <f t="shared" si="110"/>
        <v>15.793389053212181</v>
      </c>
      <c r="F519" s="3">
        <f t="shared" si="111"/>
        <v>34.575713471983242</v>
      </c>
      <c r="G519" s="3">
        <f t="shared" si="112"/>
        <v>6.7905492518135935E-2</v>
      </c>
      <c r="H519" s="3">
        <f t="shared" si="113"/>
        <v>0.97380896734594691</v>
      </c>
      <c r="I519" s="3">
        <f t="shared" si="117"/>
        <v>1596.5818841683044</v>
      </c>
      <c r="K519" s="3">
        <f t="shared" si="119"/>
        <v>4.89999999999994</v>
      </c>
      <c r="L519" s="3">
        <f t="shared" si="120"/>
        <v>2.2801338411299543</v>
      </c>
      <c r="M519" s="3">
        <f>L519/'NOx Info (Obsolete)'!$B$1*1000</f>
        <v>51.805917368276518</v>
      </c>
      <c r="N519" s="3">
        <f>M519*'NOx Info (Obsolete)'!$I$2*($D$13+273)/$F$2/1000</f>
        <v>14055.969470238015</v>
      </c>
      <c r="O519" s="3">
        <f t="shared" si="121"/>
        <v>252.98582451083999</v>
      </c>
      <c r="P519" s="3">
        <f t="shared" si="114"/>
        <v>10.541376058531478</v>
      </c>
      <c r="Q519" s="3">
        <f t="shared" si="115"/>
        <v>1.9229057177928284E-3</v>
      </c>
      <c r="R519" s="3">
        <f t="shared" si="116"/>
        <v>0.44171284273296396</v>
      </c>
    </row>
    <row r="520" spans="1:18" x14ac:dyDescent="0.25">
      <c r="A520" s="3">
        <f t="shared" si="118"/>
        <v>4.9099999999999397</v>
      </c>
      <c r="B520" s="3">
        <f t="shared" si="107"/>
        <v>5.0170905791584595</v>
      </c>
      <c r="C520" s="3">
        <f t="shared" si="108"/>
        <v>0.11399124226350255</v>
      </c>
      <c r="D520" s="3">
        <f t="shared" si="109"/>
        <v>2034.6967019245606</v>
      </c>
      <c r="E520" s="3">
        <f t="shared" si="110"/>
        <v>15.762793731791815</v>
      </c>
      <c r="F520" s="3">
        <f t="shared" si="111"/>
        <v>34.575713471983242</v>
      </c>
      <c r="G520" s="3">
        <f t="shared" si="112"/>
        <v>6.7905492518135935E-2</v>
      </c>
      <c r="H520" s="3">
        <f t="shared" si="113"/>
        <v>0.97192248191475805</v>
      </c>
      <c r="I520" s="3">
        <f t="shared" si="117"/>
        <v>1598.5257291321338</v>
      </c>
      <c r="K520" s="3">
        <f t="shared" si="119"/>
        <v>4.9099999999999397</v>
      </c>
      <c r="L520" s="3">
        <f t="shared" si="120"/>
        <v>2.2757167127026245</v>
      </c>
      <c r="M520" s="3">
        <f>L520/'NOx Info (Obsolete)'!$B$1*1000</f>
        <v>51.705557737546286</v>
      </c>
      <c r="N520" s="3">
        <f>M520*'NOx Info (Obsolete)'!$I$2*($D$13+273)/$F$2/1000</f>
        <v>14028.739918533322</v>
      </c>
      <c r="O520" s="3">
        <f t="shared" si="121"/>
        <v>252.49573447445664</v>
      </c>
      <c r="P520" s="3">
        <f t="shared" si="114"/>
        <v>10.541376058531478</v>
      </c>
      <c r="Q520" s="3">
        <f t="shared" si="115"/>
        <v>1.9229057177928284E-3</v>
      </c>
      <c r="R520" s="3">
        <f t="shared" si="116"/>
        <v>0.44085714631762307</v>
      </c>
    </row>
    <row r="521" spans="1:18" x14ac:dyDescent="0.25">
      <c r="A521" s="3">
        <f t="shared" si="118"/>
        <v>4.9199999999999395</v>
      </c>
      <c r="B521" s="3">
        <f t="shared" si="107"/>
        <v>5.0073713543393126</v>
      </c>
      <c r="C521" s="3">
        <f t="shared" si="108"/>
        <v>0.11377041577183519</v>
      </c>
      <c r="D521" s="3">
        <f t="shared" si="109"/>
        <v>2030.7550400444798</v>
      </c>
      <c r="E521" s="3">
        <f t="shared" si="110"/>
        <v>15.73225768034129</v>
      </c>
      <c r="F521" s="3">
        <f t="shared" si="111"/>
        <v>34.575713471983242</v>
      </c>
      <c r="G521" s="3">
        <f t="shared" si="112"/>
        <v>6.7905492518135935E-2</v>
      </c>
      <c r="H521" s="3">
        <f t="shared" si="113"/>
        <v>0.97003965102712086</v>
      </c>
      <c r="I521" s="3">
        <f t="shared" si="117"/>
        <v>1600.4658084341881</v>
      </c>
      <c r="K521" s="3">
        <f t="shared" si="119"/>
        <v>4.9199999999999395</v>
      </c>
      <c r="L521" s="3">
        <f t="shared" si="120"/>
        <v>2.2713081412394485</v>
      </c>
      <c r="M521" s="3">
        <f>L521/'NOx Info (Obsolete)'!$B$1*1000</f>
        <v>51.605392525832109</v>
      </c>
      <c r="N521" s="3">
        <f>M521*'NOx Info (Obsolete)'!$I$2*($D$13+273)/$F$2/1000</f>
        <v>14001.563116550918</v>
      </c>
      <c r="O521" s="3">
        <f t="shared" si="121"/>
        <v>252.00659385191588</v>
      </c>
      <c r="P521" s="3">
        <f t="shared" si="114"/>
        <v>10.541376058531478</v>
      </c>
      <c r="Q521" s="3">
        <f t="shared" si="115"/>
        <v>1.9229057177928284E-3</v>
      </c>
      <c r="R521" s="3">
        <f t="shared" si="116"/>
        <v>0.44000310757732441</v>
      </c>
    </row>
    <row r="522" spans="1:18" x14ac:dyDescent="0.25">
      <c r="A522" s="3">
        <f t="shared" si="118"/>
        <v>4.9299999999999393</v>
      </c>
      <c r="B522" s="3">
        <f t="shared" si="107"/>
        <v>4.9976709578290421</v>
      </c>
      <c r="C522" s="3">
        <f t="shared" si="108"/>
        <v>0.11355001707039501</v>
      </c>
      <c r="D522" s="3">
        <f t="shared" si="109"/>
        <v>2026.8210140436736</v>
      </c>
      <c r="E522" s="3">
        <f t="shared" si="110"/>
        <v>15.701780784041436</v>
      </c>
      <c r="F522" s="3">
        <f t="shared" si="111"/>
        <v>34.575713471983242</v>
      </c>
      <c r="G522" s="3">
        <f t="shared" si="112"/>
        <v>6.7905492518135935E-2</v>
      </c>
      <c r="H522" s="3">
        <f t="shared" si="113"/>
        <v>0.96816046760336838</v>
      </c>
      <c r="I522" s="3">
        <f t="shared" si="117"/>
        <v>1602.402129369395</v>
      </c>
      <c r="K522" s="3">
        <f t="shared" si="119"/>
        <v>4.9299999999999393</v>
      </c>
      <c r="L522" s="3">
        <f t="shared" si="120"/>
        <v>2.2669081101636754</v>
      </c>
      <c r="M522" s="3">
        <f>L522/'NOx Info (Obsolete)'!$B$1*1000</f>
        <v>51.505421356500932</v>
      </c>
      <c r="N522" s="3">
        <f>M522*'NOx Info (Obsolete)'!$I$2*($D$13+273)/$F$2/1000</f>
        <v>13974.438962102811</v>
      </c>
      <c r="O522" s="3">
        <f t="shared" si="121"/>
        <v>251.51840080399106</v>
      </c>
      <c r="P522" s="3">
        <f t="shared" si="114"/>
        <v>10.541376058531478</v>
      </c>
      <c r="Q522" s="3">
        <f t="shared" si="115"/>
        <v>1.9229057177928284E-3</v>
      </c>
      <c r="R522" s="3">
        <f t="shared" si="116"/>
        <v>0.43915072330078131</v>
      </c>
    </row>
    <row r="523" spans="1:18" x14ac:dyDescent="0.25">
      <c r="A523" s="3">
        <f t="shared" si="118"/>
        <v>4.9399999999999391</v>
      </c>
      <c r="B523" s="3">
        <f t="shared" si="107"/>
        <v>4.9879893531530088</v>
      </c>
      <c r="C523" s="3">
        <f t="shared" si="108"/>
        <v>0.11333004533045678</v>
      </c>
      <c r="D523" s="3">
        <f t="shared" si="109"/>
        <v>2022.8946091297391</v>
      </c>
      <c r="E523" s="3">
        <f t="shared" si="110"/>
        <v>15.671362928295514</v>
      </c>
      <c r="F523" s="3">
        <f t="shared" si="111"/>
        <v>34.575713471983242</v>
      </c>
      <c r="G523" s="3">
        <f t="shared" si="112"/>
        <v>6.7905492518135935E-2</v>
      </c>
      <c r="H523" s="3">
        <f t="shared" si="113"/>
        <v>0.96628492457754833</v>
      </c>
      <c r="I523" s="3">
        <f t="shared" si="117"/>
        <v>1604.33469921855</v>
      </c>
      <c r="K523" s="3">
        <f t="shared" si="119"/>
        <v>4.9399999999999391</v>
      </c>
      <c r="L523" s="3">
        <f t="shared" si="120"/>
        <v>2.2625166029306678</v>
      </c>
      <c r="M523" s="3">
        <f>L523/'NOx Info (Obsolete)'!$B$1*1000</f>
        <v>51.405643853649323</v>
      </c>
      <c r="N523" s="3">
        <f>M523*'NOx Info (Obsolete)'!$I$2*($D$13+273)/$F$2/1000</f>
        <v>13947.36735319897</v>
      </c>
      <c r="O523" s="3">
        <f t="shared" si="121"/>
        <v>251.03115349501854</v>
      </c>
      <c r="P523" s="3">
        <f t="shared" si="114"/>
        <v>10.541376058531478</v>
      </c>
      <c r="Q523" s="3">
        <f t="shared" si="115"/>
        <v>1.9229057177928284E-3</v>
      </c>
      <c r="R523" s="3">
        <f t="shared" si="116"/>
        <v>0.43829999028292788</v>
      </c>
    </row>
    <row r="524" spans="1:18" x14ac:dyDescent="0.25">
      <c r="A524" s="3">
        <f t="shared" si="118"/>
        <v>4.9499999999999389</v>
      </c>
      <c r="B524" s="3">
        <f t="shared" si="107"/>
        <v>4.9783265039072333</v>
      </c>
      <c r="C524" s="3">
        <f t="shared" si="108"/>
        <v>0.11311049972490074</v>
      </c>
      <c r="D524" s="3">
        <f t="shared" si="109"/>
        <v>2018.9758105389292</v>
      </c>
      <c r="E524" s="3">
        <f t="shared" si="110"/>
        <v>15.64100399872879</v>
      </c>
      <c r="F524" s="3">
        <f t="shared" si="111"/>
        <v>34.575713471983242</v>
      </c>
      <c r="G524" s="3">
        <f t="shared" si="112"/>
        <v>6.7905492518135935E-2</v>
      </c>
      <c r="H524" s="3">
        <f t="shared" si="113"/>
        <v>0.96441301489739739</v>
      </c>
      <c r="I524" s="3">
        <f t="shared" si="117"/>
        <v>1606.2635252483449</v>
      </c>
      <c r="K524" s="3">
        <f t="shared" si="119"/>
        <v>4.9499999999999389</v>
      </c>
      <c r="L524" s="3">
        <f t="shared" si="120"/>
        <v>2.2581336030278387</v>
      </c>
      <c r="M524" s="3">
        <f>L524/'NOx Info (Obsolete)'!$B$1*1000</f>
        <v>51.306059642102078</v>
      </c>
      <c r="N524" s="3">
        <f>M524*'NOx Info (Obsolete)'!$I$2*($D$13+273)/$F$2/1000</f>
        <v>13920.348188046941</v>
      </c>
      <c r="O524" s="3">
        <f t="shared" si="121"/>
        <v>250.54485009289078</v>
      </c>
      <c r="P524" s="3">
        <f t="shared" si="114"/>
        <v>10.541376058531478</v>
      </c>
      <c r="Q524" s="3">
        <f t="shared" si="115"/>
        <v>1.9229057177928284E-3</v>
      </c>
      <c r="R524" s="3">
        <f t="shared" si="116"/>
        <v>0.43745090532490744</v>
      </c>
    </row>
    <row r="525" spans="1:18" x14ac:dyDescent="0.25">
      <c r="A525" s="3">
        <f t="shared" si="118"/>
        <v>4.9599999999999387</v>
      </c>
      <c r="B525" s="3">
        <f t="shared" si="107"/>
        <v>4.9686823737582593</v>
      </c>
      <c r="C525" s="3">
        <f t="shared" si="108"/>
        <v>0.11289137942820941</v>
      </c>
      <c r="D525" s="3">
        <f t="shared" si="109"/>
        <v>2015.0646035360969</v>
      </c>
      <c r="E525" s="3">
        <f t="shared" si="110"/>
        <v>15.610703881188089</v>
      </c>
      <c r="F525" s="3">
        <f t="shared" si="111"/>
        <v>34.575713471983242</v>
      </c>
      <c r="G525" s="3">
        <f t="shared" si="112"/>
        <v>6.7905492518135935E-2</v>
      </c>
      <c r="H525" s="3">
        <f t="shared" si="113"/>
        <v>0.96254473152431297</v>
      </c>
      <c r="I525" s="3">
        <f t="shared" si="117"/>
        <v>1608.1886147113935</v>
      </c>
      <c r="K525" s="3">
        <f t="shared" si="119"/>
        <v>4.9599999999999387</v>
      </c>
      <c r="L525" s="3">
        <f t="shared" si="120"/>
        <v>2.2537590939745895</v>
      </c>
      <c r="M525" s="3">
        <f>L525/'NOx Info (Obsolete)'!$B$1*1000</f>
        <v>51.206668347410755</v>
      </c>
      <c r="N525" s="3">
        <f>M525*'NOx Info (Obsolete)'!$I$2*($D$13+273)/$F$2/1000</f>
        <v>13893.381365051464</v>
      </c>
      <c r="O525" s="3">
        <f t="shared" si="121"/>
        <v>250.05948876904938</v>
      </c>
      <c r="P525" s="3">
        <f t="shared" si="114"/>
        <v>10.541376058531478</v>
      </c>
      <c r="Q525" s="3">
        <f t="shared" si="115"/>
        <v>1.9229057177928284E-3</v>
      </c>
      <c r="R525" s="3">
        <f t="shared" si="116"/>
        <v>0.43660346523405985</v>
      </c>
    </row>
    <row r="526" spans="1:18" x14ac:dyDescent="0.25">
      <c r="A526" s="3">
        <f t="shared" si="118"/>
        <v>4.9699999999999385</v>
      </c>
      <c r="B526" s="3">
        <f t="shared" si="107"/>
        <v>4.959056926443016</v>
      </c>
      <c r="C526" s="3">
        <f t="shared" si="108"/>
        <v>0.11267268361646457</v>
      </c>
      <c r="D526" s="3">
        <f t="shared" si="109"/>
        <v>2011.1609734146411</v>
      </c>
      <c r="E526" s="3">
        <f t="shared" si="110"/>
        <v>15.580462461741391</v>
      </c>
      <c r="F526" s="3">
        <f t="shared" si="111"/>
        <v>34.575713471983242</v>
      </c>
      <c r="G526" s="3">
        <f t="shared" si="112"/>
        <v>6.7905492518135935E-2</v>
      </c>
      <c r="H526" s="3">
        <f t="shared" si="113"/>
        <v>0.96068006743332879</v>
      </c>
      <c r="I526" s="3">
        <f t="shared" si="117"/>
        <v>1610.1099748462602</v>
      </c>
      <c r="K526" s="3">
        <f t="shared" si="119"/>
        <v>4.9699999999999385</v>
      </c>
      <c r="L526" s="3">
        <f t="shared" si="120"/>
        <v>2.2493930593222489</v>
      </c>
      <c r="M526" s="3">
        <f>L526/'NOx Info (Obsolete)'!$B$1*1000</f>
        <v>51.107469595852336</v>
      </c>
      <c r="N526" s="3">
        <f>M526*'NOx Info (Obsolete)'!$I$2*($D$13+273)/$F$2/1000</f>
        <v>13866.466782814094</v>
      </c>
      <c r="O526" s="3">
        <f t="shared" si="121"/>
        <v>249.57506769847839</v>
      </c>
      <c r="P526" s="3">
        <f t="shared" si="114"/>
        <v>10.541376058531478</v>
      </c>
      <c r="Q526" s="3">
        <f t="shared" si="115"/>
        <v>1.9229057177928284E-3</v>
      </c>
      <c r="R526" s="3">
        <f t="shared" si="116"/>
        <v>0.43575766682391021</v>
      </c>
    </row>
    <row r="527" spans="1:18" x14ac:dyDescent="0.25">
      <c r="A527" s="3">
        <f t="shared" si="118"/>
        <v>4.9799999999999383</v>
      </c>
      <c r="B527" s="3">
        <f t="shared" si="107"/>
        <v>4.9494501257686823</v>
      </c>
      <c r="C527" s="3">
        <f t="shared" si="108"/>
        <v>0.11245441146734408</v>
      </c>
      <c r="D527" s="3">
        <f t="shared" si="109"/>
        <v>2007.2649054964511</v>
      </c>
      <c r="E527" s="3">
        <f t="shared" si="110"/>
        <v>15.550279626677378</v>
      </c>
      <c r="F527" s="3">
        <f t="shared" si="111"/>
        <v>34.575713471983242</v>
      </c>
      <c r="G527" s="3">
        <f t="shared" si="112"/>
        <v>6.7905492518135935E-2</v>
      </c>
      <c r="H527" s="3">
        <f t="shared" si="113"/>
        <v>0.95881901561308758</v>
      </c>
      <c r="I527" s="3">
        <f t="shared" si="117"/>
        <v>1612.0276128774865</v>
      </c>
      <c r="K527" s="3">
        <f t="shared" si="119"/>
        <v>4.9799999999999383</v>
      </c>
      <c r="L527" s="3">
        <f t="shared" si="120"/>
        <v>2.2450354826540098</v>
      </c>
      <c r="M527" s="3">
        <f>L527/'NOx Info (Obsolete)'!$B$1*1000</f>
        <v>51.008463014427782</v>
      </c>
      <c r="N527" s="3">
        <f>M527*'NOx Info (Obsolete)'!$I$2*($D$13+273)/$F$2/1000</f>
        <v>13839.604340132817</v>
      </c>
      <c r="O527" s="3">
        <f t="shared" si="121"/>
        <v>249.09158505969728</v>
      </c>
      <c r="P527" s="3">
        <f t="shared" si="114"/>
        <v>10.541376058531478</v>
      </c>
      <c r="Q527" s="3">
        <f t="shared" si="115"/>
        <v>1.9229057177928284E-3</v>
      </c>
      <c r="R527" s="3">
        <f t="shared" si="116"/>
        <v>0.43491350691415648</v>
      </c>
    </row>
    <row r="528" spans="1:18" x14ac:dyDescent="0.25">
      <c r="A528" s="3">
        <f t="shared" si="118"/>
        <v>4.989999999999938</v>
      </c>
      <c r="B528" s="3">
        <f t="shared" si="107"/>
        <v>4.9398619356125515</v>
      </c>
      <c r="C528" s="3">
        <f t="shared" si="108"/>
        <v>0.11223656216011882</v>
      </c>
      <c r="D528" s="3">
        <f t="shared" si="109"/>
        <v>2003.3763851318504</v>
      </c>
      <c r="E528" s="3">
        <f t="shared" si="110"/>
        <v>15.520155262505018</v>
      </c>
      <c r="F528" s="3">
        <f t="shared" si="111"/>
        <v>34.575713471983242</v>
      </c>
      <c r="G528" s="3">
        <f t="shared" si="112"/>
        <v>6.7905492518135935E-2</v>
      </c>
      <c r="H528" s="3">
        <f t="shared" si="113"/>
        <v>0.95696156906581364</v>
      </c>
      <c r="I528" s="3">
        <f t="shared" si="117"/>
        <v>1613.9415360156181</v>
      </c>
      <c r="K528" s="3">
        <f t="shared" si="119"/>
        <v>4.989999999999938</v>
      </c>
      <c r="L528" s="3">
        <f t="shared" si="120"/>
        <v>2.2406863475848682</v>
      </c>
      <c r="M528" s="3">
        <f>L528/'NOx Info (Obsolete)'!$B$1*1000</f>
        <v>50.909648230860618</v>
      </c>
      <c r="N528" s="3">
        <f>M528*'NOx Info (Obsolete)'!$I$2*($D$13+273)/$F$2/1000</f>
        <v>13812.793936001674</v>
      </c>
      <c r="O528" s="3">
        <f t="shared" si="121"/>
        <v>248.60903903475403</v>
      </c>
      <c r="P528" s="3">
        <f t="shared" si="114"/>
        <v>10.541376058531478</v>
      </c>
      <c r="Q528" s="3">
        <f t="shared" si="115"/>
        <v>1.9229057177928284E-3</v>
      </c>
      <c r="R528" s="3">
        <f t="shared" si="116"/>
        <v>0.43407098233065733</v>
      </c>
    </row>
    <row r="529" spans="1:18" x14ac:dyDescent="0.25">
      <c r="A529" s="3">
        <f t="shared" si="118"/>
        <v>4.9999999999999378</v>
      </c>
      <c r="B529" s="3">
        <f t="shared" si="107"/>
        <v>4.930292319921894</v>
      </c>
      <c r="C529" s="3">
        <f t="shared" si="108"/>
        <v>0.11201913487564963</v>
      </c>
      <c r="D529" s="3">
        <f t="shared" si="109"/>
        <v>1999.4953976995419</v>
      </c>
      <c r="E529" s="3">
        <f t="shared" si="110"/>
        <v>15.490089255953137</v>
      </c>
      <c r="F529" s="3">
        <f t="shared" si="111"/>
        <v>34.575713471983242</v>
      </c>
      <c r="G529" s="3">
        <f t="shared" si="112"/>
        <v>6.7905492518135935E-2</v>
      </c>
      <c r="H529" s="3">
        <f t="shared" si="113"/>
        <v>0.9551077208072889</v>
      </c>
      <c r="I529" s="3">
        <f t="shared" si="117"/>
        <v>1615.8517514572327</v>
      </c>
      <c r="K529" s="3">
        <f t="shared" si="119"/>
        <v>4.9999999999999378</v>
      </c>
      <c r="L529" s="3">
        <f t="shared" si="120"/>
        <v>2.2363456377615618</v>
      </c>
      <c r="M529" s="3">
        <f>L529/'NOx Info (Obsolete)'!$B$1*1000</f>
        <v>50.811024873595571</v>
      </c>
      <c r="N529" s="3">
        <f>M529*'NOx Info (Obsolete)'!$I$2*($D$13+273)/$F$2/1000</f>
        <v>13786.035469610366</v>
      </c>
      <c r="O529" s="3">
        <f t="shared" si="121"/>
        <v>248.12742780921857</v>
      </c>
      <c r="P529" s="3">
        <f t="shared" si="114"/>
        <v>10.541376058531478</v>
      </c>
      <c r="Q529" s="3">
        <f t="shared" si="115"/>
        <v>1.9229057177928284E-3</v>
      </c>
      <c r="R529" s="3">
        <f t="shared" si="116"/>
        <v>0.43323008990542089</v>
      </c>
    </row>
    <row r="530" spans="1:18" x14ac:dyDescent="0.25">
      <c r="A530" s="3">
        <f t="shared" si="118"/>
        <v>5.0099999999999376</v>
      </c>
      <c r="B530" s="3">
        <f t="shared" si="107"/>
        <v>4.9207412427138211</v>
      </c>
      <c r="C530" s="3">
        <f t="shared" si="108"/>
        <v>0.11180212879638415</v>
      </c>
      <c r="D530" s="3">
        <f t="shared" si="109"/>
        <v>1995.6219286065534</v>
      </c>
      <c r="E530" s="3">
        <f t="shared" si="110"/>
        <v>15.460081493969989</v>
      </c>
      <c r="F530" s="3">
        <f t="shared" si="111"/>
        <v>34.575713471983242</v>
      </c>
      <c r="G530" s="3">
        <f t="shared" si="112"/>
        <v>6.7905492518135935E-2</v>
      </c>
      <c r="H530" s="3">
        <f t="shared" si="113"/>
        <v>0.95325746386682375</v>
      </c>
      <c r="I530" s="3">
        <f t="shared" si="117"/>
        <v>1617.7582663849664</v>
      </c>
      <c r="K530" s="3">
        <f t="shared" si="119"/>
        <v>5.0099999999999376</v>
      </c>
      <c r="L530" s="3">
        <f t="shared" si="120"/>
        <v>2.2320133368625075</v>
      </c>
      <c r="M530" s="3">
        <f>L530/'NOx Info (Obsolete)'!$B$1*1000</f>
        <v>50.712592571797138</v>
      </c>
      <c r="N530" s="3">
        <f>M530*'NOx Info (Obsolete)'!$I$2*($D$13+273)/$F$2/1000</f>
        <v>13759.328840343895</v>
      </c>
      <c r="O530" s="3">
        <f t="shared" si="121"/>
        <v>247.64674957217562</v>
      </c>
      <c r="P530" s="3">
        <f t="shared" si="114"/>
        <v>10.541376058531478</v>
      </c>
      <c r="Q530" s="3">
        <f t="shared" si="115"/>
        <v>1.9229057177928284E-3</v>
      </c>
      <c r="R530" s="3">
        <f t="shared" si="116"/>
        <v>0.43239082647659183</v>
      </c>
    </row>
    <row r="531" spans="1:18" x14ac:dyDescent="0.25">
      <c r="A531" s="3">
        <f t="shared" si="118"/>
        <v>5.0199999999999374</v>
      </c>
      <c r="B531" s="3">
        <f t="shared" si="107"/>
        <v>4.9112086680751528</v>
      </c>
      <c r="C531" s="3">
        <f t="shared" si="108"/>
        <v>0.11158554310635389</v>
      </c>
      <c r="D531" s="3">
        <f t="shared" si="109"/>
        <v>1991.7559632881835</v>
      </c>
      <c r="E531" s="3">
        <f t="shared" si="110"/>
        <v>15.430131863722844</v>
      </c>
      <c r="F531" s="3">
        <f t="shared" si="111"/>
        <v>34.575713471983242</v>
      </c>
      <c r="G531" s="3">
        <f t="shared" si="112"/>
        <v>6.7905492518135935E-2</v>
      </c>
      <c r="H531" s="3">
        <f t="shared" si="113"/>
        <v>0.9514107912872336</v>
      </c>
      <c r="I531" s="3">
        <f t="shared" si="117"/>
        <v>1619.6610879675409</v>
      </c>
      <c r="K531" s="3">
        <f t="shared" si="119"/>
        <v>5.0199999999999374</v>
      </c>
      <c r="L531" s="3">
        <f t="shared" si="120"/>
        <v>2.2276894285977415</v>
      </c>
      <c r="M531" s="3">
        <f>L531/'NOx Info (Obsolete)'!$B$1*1000</f>
        <v>50.614350955348229</v>
      </c>
      <c r="N531" s="3">
        <f>M531*'NOx Info (Obsolete)'!$I$2*($D$13+273)/$F$2/1000</f>
        <v>13732.673947782176</v>
      </c>
      <c r="O531" s="3">
        <f t="shared" si="121"/>
        <v>247.16700251621819</v>
      </c>
      <c r="P531" s="3">
        <f t="shared" si="114"/>
        <v>10.541376058531478</v>
      </c>
      <c r="Q531" s="3">
        <f t="shared" si="115"/>
        <v>1.9229057177928284E-3</v>
      </c>
      <c r="R531" s="3">
        <f t="shared" si="116"/>
        <v>0.43155318888844052</v>
      </c>
    </row>
    <row r="532" spans="1:18" x14ac:dyDescent="0.25">
      <c r="A532" s="3">
        <f t="shared" si="118"/>
        <v>5.0299999999999372</v>
      </c>
      <c r="B532" s="3">
        <f t="shared" si="107"/>
        <v>4.9016945601622801</v>
      </c>
      <c r="C532" s="3">
        <f t="shared" si="108"/>
        <v>0.11136937699117101</v>
      </c>
      <c r="D532" s="3">
        <f t="shared" si="109"/>
        <v>1987.8974872079439</v>
      </c>
      <c r="E532" s="3">
        <f t="shared" si="110"/>
        <v>15.400240252597541</v>
      </c>
      <c r="F532" s="3">
        <f t="shared" si="111"/>
        <v>34.575713471983242</v>
      </c>
      <c r="G532" s="3">
        <f t="shared" si="112"/>
        <v>6.7905492518135935E-2</v>
      </c>
      <c r="H532" s="3">
        <f t="shared" si="113"/>
        <v>0.94956769612481084</v>
      </c>
      <c r="I532" s="3">
        <f t="shared" si="117"/>
        <v>1621.5602233597906</v>
      </c>
      <c r="K532" s="3">
        <f t="shared" si="119"/>
        <v>5.0299999999999372</v>
      </c>
      <c r="L532" s="3">
        <f t="shared" si="120"/>
        <v>2.223373896708857</v>
      </c>
      <c r="M532" s="3">
        <f>L532/'NOx Info (Obsolete)'!$B$1*1000</f>
        <v>50.51629965484873</v>
      </c>
      <c r="N532" s="3">
        <f>M532*'NOx Info (Obsolete)'!$I$2*($D$13+273)/$F$2/1000</f>
        <v>13706.070691699653</v>
      </c>
      <c r="O532" s="3">
        <f t="shared" si="121"/>
        <v>246.6881848374405</v>
      </c>
      <c r="P532" s="3">
        <f t="shared" si="114"/>
        <v>10.541376058531478</v>
      </c>
      <c r="Q532" s="3">
        <f t="shared" si="115"/>
        <v>1.9229057177928284E-3</v>
      </c>
      <c r="R532" s="3">
        <f t="shared" si="116"/>
        <v>0.4307171739913504</v>
      </c>
    </row>
    <row r="533" spans="1:18" x14ac:dyDescent="0.25">
      <c r="A533" s="3">
        <f t="shared" si="118"/>
        <v>5.039999999999937</v>
      </c>
      <c r="B533" s="3">
        <f t="shared" si="107"/>
        <v>4.892198883201031</v>
      </c>
      <c r="C533" s="3">
        <f t="shared" si="108"/>
        <v>0.11115362963802532</v>
      </c>
      <c r="D533" s="3">
        <f t="shared" si="109"/>
        <v>1984.0464858575092</v>
      </c>
      <c r="E533" s="3">
        <f t="shared" si="110"/>
        <v>15.37040654819809</v>
      </c>
      <c r="F533" s="3">
        <f t="shared" si="111"/>
        <v>34.575713471983242</v>
      </c>
      <c r="G533" s="3">
        <f t="shared" si="112"/>
        <v>6.7905492518135935E-2</v>
      </c>
      <c r="H533" s="3">
        <f t="shared" si="113"/>
        <v>0.94772817144929955</v>
      </c>
      <c r="I533" s="3">
        <f t="shared" si="117"/>
        <v>1623.4556797026892</v>
      </c>
      <c r="K533" s="3">
        <f t="shared" si="119"/>
        <v>5.039999999999937</v>
      </c>
      <c r="L533" s="3">
        <f t="shared" si="120"/>
        <v>2.2190667249689433</v>
      </c>
      <c r="M533" s="3">
        <f>L533/'NOx Info (Obsolete)'!$B$1*1000</f>
        <v>50.418438301614145</v>
      </c>
      <c r="N533" s="3">
        <f>M533*'NOx Info (Obsolete)'!$I$2*($D$13+273)/$F$2/1000</f>
        <v>13679.518972064943</v>
      </c>
      <c r="O533" s="3">
        <f t="shared" si="121"/>
        <v>246.21029473543146</v>
      </c>
      <c r="P533" s="3">
        <f t="shared" si="114"/>
        <v>10.541376058531478</v>
      </c>
      <c r="Q533" s="3">
        <f t="shared" si="115"/>
        <v>1.9229057177928284E-3</v>
      </c>
      <c r="R533" s="3">
        <f t="shared" si="116"/>
        <v>0.42988277864180657</v>
      </c>
    </row>
    <row r="534" spans="1:18" x14ac:dyDescent="0.25">
      <c r="A534" s="3">
        <f t="shared" si="118"/>
        <v>5.0499999999999368</v>
      </c>
      <c r="B534" s="3">
        <f t="shared" si="107"/>
        <v>4.8827216014865389</v>
      </c>
      <c r="C534" s="3">
        <f t="shared" si="108"/>
        <v>0.11093830023568124</v>
      </c>
      <c r="D534" s="3">
        <f t="shared" si="109"/>
        <v>1980.2029447566581</v>
      </c>
      <c r="E534" s="3">
        <f t="shared" si="110"/>
        <v>15.340630638346232</v>
      </c>
      <c r="F534" s="3">
        <f t="shared" si="111"/>
        <v>34.575713471983242</v>
      </c>
      <c r="G534" s="3">
        <f t="shared" si="112"/>
        <v>6.7905492518135935E-2</v>
      </c>
      <c r="H534" s="3">
        <f t="shared" si="113"/>
        <v>0.94589221034386928</v>
      </c>
      <c r="I534" s="3">
        <f t="shared" si="117"/>
        <v>1625.347464123377</v>
      </c>
      <c r="K534" s="3">
        <f t="shared" si="119"/>
        <v>5.0499999999999368</v>
      </c>
      <c r="L534" s="3">
        <f t="shared" si="120"/>
        <v>2.2147678971825253</v>
      </c>
      <c r="M534" s="3">
        <f>L534/'NOx Info (Obsolete)'!$B$1*1000</f>
        <v>50.320766527674216</v>
      </c>
      <c r="N534" s="3">
        <f>M534*'NOx Info (Obsolete)'!$I$2*($D$13+273)/$F$2/1000</f>
        <v>13653.018689040437</v>
      </c>
      <c r="O534" s="3">
        <f t="shared" si="121"/>
        <v>245.73333041326777</v>
      </c>
      <c r="P534" s="3">
        <f t="shared" si="114"/>
        <v>10.541376058531478</v>
      </c>
      <c r="Q534" s="3">
        <f t="shared" si="115"/>
        <v>1.9229057177928284E-3</v>
      </c>
      <c r="R534" s="3">
        <f t="shared" si="116"/>
        <v>0.42904999970238378</v>
      </c>
    </row>
    <row r="535" spans="1:18" x14ac:dyDescent="0.25">
      <c r="A535" s="3">
        <f t="shared" si="118"/>
        <v>5.0599999999999365</v>
      </c>
      <c r="B535" s="3">
        <f t="shared" si="107"/>
        <v>4.8732626793830995</v>
      </c>
      <c r="C535" s="3">
        <f t="shared" si="108"/>
        <v>0.11072338797447477</v>
      </c>
      <c r="D535" s="3">
        <f t="shared" si="109"/>
        <v>1976.3668494532212</v>
      </c>
      <c r="E535" s="3">
        <f t="shared" si="110"/>
        <v>15.310912411081018</v>
      </c>
      <c r="F535" s="3">
        <f t="shared" si="111"/>
        <v>34.575713471983242</v>
      </c>
      <c r="G535" s="3">
        <f t="shared" si="112"/>
        <v>6.7905492518135935E-2</v>
      </c>
      <c r="H535" s="3">
        <f t="shared" si="113"/>
        <v>0.94405980590508898</v>
      </c>
      <c r="I535" s="3">
        <f t="shared" si="117"/>
        <v>1627.2355837351872</v>
      </c>
      <c r="K535" s="3">
        <f t="shared" si="119"/>
        <v>5.0599999999999365</v>
      </c>
      <c r="L535" s="3">
        <f t="shared" si="120"/>
        <v>2.2104773971855014</v>
      </c>
      <c r="M535" s="3">
        <f>L535/'NOx Info (Obsolete)'!$B$1*1000</f>
        <v>50.223283965771515</v>
      </c>
      <c r="N535" s="3">
        <f>M535*'NOx Info (Obsolete)'!$I$2*($D$13+273)/$F$2/1000</f>
        <v>13626.56974298193</v>
      </c>
      <c r="O535" s="3">
        <f t="shared" si="121"/>
        <v>245.25729007750707</v>
      </c>
      <c r="P535" s="3">
        <f t="shared" si="114"/>
        <v>10.541376058531478</v>
      </c>
      <c r="Q535" s="3">
        <f t="shared" si="115"/>
        <v>1.9229057177928284E-3</v>
      </c>
      <c r="R535" s="3">
        <f t="shared" si="116"/>
        <v>0.42821883404173466</v>
      </c>
    </row>
    <row r="536" spans="1:18" x14ac:dyDescent="0.25">
      <c r="A536" s="3">
        <f t="shared" si="118"/>
        <v>5.0699999999999363</v>
      </c>
      <c r="B536" s="3">
        <f t="shared" si="107"/>
        <v>4.8638220813240487</v>
      </c>
      <c r="C536" s="3">
        <f t="shared" si="108"/>
        <v>0.11050889204631034</v>
      </c>
      <c r="D536" s="3">
        <f t="shared" si="109"/>
        <v>1972.5381855230255</v>
      </c>
      <c r="E536" s="3">
        <f t="shared" si="110"/>
        <v>15.281251754658399</v>
      </c>
      <c r="F536" s="3">
        <f t="shared" si="111"/>
        <v>34.575713471983242</v>
      </c>
      <c r="G536" s="3">
        <f t="shared" si="112"/>
        <v>6.7905492518135935E-2</v>
      </c>
      <c r="H536" s="3">
        <f t="shared" si="113"/>
        <v>0.94223095124290124</v>
      </c>
      <c r="I536" s="3">
        <f t="shared" si="117"/>
        <v>1629.120045637673</v>
      </c>
      <c r="K536" s="3">
        <f t="shared" si="119"/>
        <v>5.0699999999999363</v>
      </c>
      <c r="L536" s="3">
        <f t="shared" si="120"/>
        <v>2.206195208845084</v>
      </c>
      <c r="M536" s="3">
        <f>L536/'NOx Info (Obsolete)'!$B$1*1000</f>
        <v>50.125990249360058</v>
      </c>
      <c r="N536" s="3">
        <f>M536*'NOx Info (Obsolete)'!$I$2*($D$13+273)/$F$2/1000</f>
        <v>13600.172034438254</v>
      </c>
      <c r="O536" s="3">
        <f t="shared" si="121"/>
        <v>244.78217193818136</v>
      </c>
      <c r="P536" s="3">
        <f t="shared" si="114"/>
        <v>10.541376058531478</v>
      </c>
      <c r="Q536" s="3">
        <f t="shared" si="115"/>
        <v>1.9229057177928284E-3</v>
      </c>
      <c r="R536" s="3">
        <f t="shared" si="116"/>
        <v>0.42738927853457798</v>
      </c>
    </row>
    <row r="537" spans="1:18" x14ac:dyDescent="0.25">
      <c r="A537" s="3">
        <f t="shared" si="118"/>
        <v>5.0799999999999361</v>
      </c>
      <c r="B537" s="3">
        <f t="shared" si="107"/>
        <v>4.8543997718116199</v>
      </c>
      <c r="C537" s="3">
        <f t="shared" si="108"/>
        <v>0.11029481164465789</v>
      </c>
      <c r="D537" s="3">
        <f t="shared" si="109"/>
        <v>1968.7169385698433</v>
      </c>
      <c r="E537" s="3">
        <f t="shared" si="110"/>
        <v>15.251648557550798</v>
      </c>
      <c r="F537" s="3">
        <f t="shared" si="111"/>
        <v>34.575713471983249</v>
      </c>
      <c r="G537" s="3">
        <f t="shared" si="112"/>
        <v>6.7905492518135963E-2</v>
      </c>
      <c r="H537" s="3">
        <f t="shared" si="113"/>
        <v>0.94040563948059619</v>
      </c>
      <c r="I537" s="3">
        <f t="shared" si="117"/>
        <v>1631.0008569166341</v>
      </c>
      <c r="K537" s="3">
        <f t="shared" si="119"/>
        <v>5.0799999999999361</v>
      </c>
      <c r="L537" s="3">
        <f t="shared" si="120"/>
        <v>2.2019213160597384</v>
      </c>
      <c r="M537" s="3">
        <f>L537/'NOx Info (Obsolete)'!$B$1*1000</f>
        <v>50.028885012603972</v>
      </c>
      <c r="N537" s="3">
        <f>M537*'NOx Info (Obsolete)'!$I$2*($D$13+273)/$F$2/1000</f>
        <v>13573.82546415091</v>
      </c>
      <c r="O537" s="3">
        <f t="shared" si="121"/>
        <v>244.30797420879028</v>
      </c>
      <c r="P537" s="3">
        <f t="shared" si="114"/>
        <v>10.54137605853148</v>
      </c>
      <c r="Q537" s="3">
        <f t="shared" si="115"/>
        <v>1.9229057177928288E-3</v>
      </c>
      <c r="R537" s="3">
        <f t="shared" si="116"/>
        <v>0.42656133006168695</v>
      </c>
    </row>
    <row r="538" spans="1:18" x14ac:dyDescent="0.25">
      <c r="A538" s="3">
        <f t="shared" si="118"/>
        <v>5.0899999999999359</v>
      </c>
      <c r="B538" s="3">
        <f t="shared" si="107"/>
        <v>4.8449957154168146</v>
      </c>
      <c r="C538" s="3">
        <f t="shared" si="108"/>
        <v>0.11008114596454976</v>
      </c>
      <c r="D538" s="3">
        <f t="shared" si="109"/>
        <v>1964.9030942253319</v>
      </c>
      <c r="E538" s="3">
        <f t="shared" si="110"/>
        <v>15.222102708446691</v>
      </c>
      <c r="F538" s="3">
        <f t="shared" si="111"/>
        <v>34.575713471983242</v>
      </c>
      <c r="G538" s="3">
        <f t="shared" si="112"/>
        <v>6.7905492518135935E-2</v>
      </c>
      <c r="H538" s="3">
        <f t="shared" si="113"/>
        <v>0.9385838637547852</v>
      </c>
      <c r="I538" s="3">
        <f t="shared" si="117"/>
        <v>1632.8780246441436</v>
      </c>
      <c r="K538" s="3">
        <f t="shared" si="119"/>
        <v>5.0899999999999359</v>
      </c>
      <c r="L538" s="3">
        <f t="shared" si="120"/>
        <v>2.1976557027591217</v>
      </c>
      <c r="M538" s="3">
        <f>L538/'NOx Info (Obsolete)'!$B$1*1000</f>
        <v>49.931967890376065</v>
      </c>
      <c r="N538" s="3">
        <f>M538*'NOx Info (Obsolete)'!$I$2*($D$13+273)/$F$2/1000</f>
        <v>13547.529933053664</v>
      </c>
      <c r="O538" s="3">
        <f t="shared" si="121"/>
        <v>243.83469510629422</v>
      </c>
      <c r="P538" s="3">
        <f t="shared" si="114"/>
        <v>10.541376058531478</v>
      </c>
      <c r="Q538" s="3">
        <f t="shared" si="115"/>
        <v>1.9229057177928284E-3</v>
      </c>
      <c r="R538" s="3">
        <f t="shared" si="116"/>
        <v>0.4257349855098771</v>
      </c>
    </row>
    <row r="539" spans="1:18" x14ac:dyDescent="0.25">
      <c r="A539" s="3">
        <f t="shared" si="118"/>
        <v>5.0999999999999357</v>
      </c>
      <c r="B539" s="3">
        <f t="shared" si="107"/>
        <v>4.8356098767792668</v>
      </c>
      <c r="C539" s="3">
        <f t="shared" si="108"/>
        <v>0.10986789420257773</v>
      </c>
      <c r="D539" s="3">
        <f t="shared" si="109"/>
        <v>1961.0966381489861</v>
      </c>
      <c r="E539" s="3">
        <f t="shared" si="110"/>
        <v>15.192614096250185</v>
      </c>
      <c r="F539" s="3">
        <f t="shared" si="111"/>
        <v>34.575713471983242</v>
      </c>
      <c r="G539" s="3">
        <f t="shared" si="112"/>
        <v>6.7905492518135935E-2</v>
      </c>
      <c r="H539" s="3">
        <f t="shared" si="113"/>
        <v>0.93676561721537599</v>
      </c>
      <c r="I539" s="3">
        <f t="shared" si="117"/>
        <v>1634.7515558785744</v>
      </c>
      <c r="K539" s="3">
        <f t="shared" si="119"/>
        <v>5.0999999999999357</v>
      </c>
      <c r="L539" s="3">
        <f t="shared" si="120"/>
        <v>2.1933983529040231</v>
      </c>
      <c r="M539" s="3">
        <f>L539/'NOx Info (Obsolete)'!$B$1*1000</f>
        <v>49.835238518256496</v>
      </c>
      <c r="N539" s="3">
        <f>M539*'NOx Info (Obsolete)'!$I$2*($D$13+273)/$F$2/1000</f>
        <v>13521.285342272215</v>
      </c>
      <c r="O539" s="3">
        <f t="shared" si="121"/>
        <v>243.36233285110771</v>
      </c>
      <c r="P539" s="3">
        <f t="shared" si="114"/>
        <v>10.541376058531478</v>
      </c>
      <c r="Q539" s="3">
        <f t="shared" si="115"/>
        <v>1.9229057177928284E-3</v>
      </c>
      <c r="R539" s="3">
        <f t="shared" si="116"/>
        <v>0.42491024177199521</v>
      </c>
    </row>
    <row r="540" spans="1:18" x14ac:dyDescent="0.25">
      <c r="A540" s="3">
        <f t="shared" si="118"/>
        <v>5.1099999999999355</v>
      </c>
      <c r="B540" s="3">
        <f t="shared" si="107"/>
        <v>4.8262422206071136</v>
      </c>
      <c r="C540" s="3">
        <f t="shared" si="108"/>
        <v>0.10965505555688992</v>
      </c>
      <c r="D540" s="3">
        <f t="shared" si="109"/>
        <v>1957.2975560280809</v>
      </c>
      <c r="E540" s="3">
        <f t="shared" si="110"/>
        <v>15.163182610080613</v>
      </c>
      <c r="F540" s="3">
        <f t="shared" si="111"/>
        <v>34.575713471983242</v>
      </c>
      <c r="G540" s="3">
        <f t="shared" si="112"/>
        <v>6.7905492518135935E-2</v>
      </c>
      <c r="H540" s="3">
        <f t="shared" si="113"/>
        <v>0.93495089302554679</v>
      </c>
      <c r="I540" s="3">
        <f t="shared" si="117"/>
        <v>1636.6214576646255</v>
      </c>
      <c r="K540" s="3">
        <f t="shared" si="119"/>
        <v>5.1099999999999355</v>
      </c>
      <c r="L540" s="3">
        <f t="shared" si="120"/>
        <v>2.1891492504863033</v>
      </c>
      <c r="M540" s="3">
        <f>L540/'NOx Info (Obsolete)'!$B$1*1000</f>
        <v>49.738696532531371</v>
      </c>
      <c r="N540" s="3">
        <f>M540*'NOx Info (Obsolete)'!$I$2*($D$13+273)/$F$2/1000</f>
        <v>13495.091593123794</v>
      </c>
      <c r="O540" s="3">
        <f t="shared" si="121"/>
        <v>242.89088566709279</v>
      </c>
      <c r="P540" s="3">
        <f t="shared" si="114"/>
        <v>10.541376058531478</v>
      </c>
      <c r="Q540" s="3">
        <f t="shared" si="115"/>
        <v>1.9229057177928284E-3</v>
      </c>
      <c r="R540" s="3">
        <f t="shared" si="116"/>
        <v>0.42408709574690734</v>
      </c>
    </row>
    <row r="541" spans="1:18" x14ac:dyDescent="0.25">
      <c r="A541" s="3">
        <f t="shared" si="118"/>
        <v>5.1199999999999353</v>
      </c>
      <c r="B541" s="3">
        <f t="shared" si="107"/>
        <v>4.8168927116768581</v>
      </c>
      <c r="C541" s="3">
        <f t="shared" si="108"/>
        <v>0.10944262922718785</v>
      </c>
      <c r="D541" s="3">
        <f t="shared" si="109"/>
        <v>1953.5058335776173</v>
      </c>
      <c r="E541" s="3">
        <f t="shared" si="110"/>
        <v>15.133808139272098</v>
      </c>
      <c r="F541" s="3">
        <f t="shared" si="111"/>
        <v>34.575713471983242</v>
      </c>
      <c r="G541" s="3">
        <f t="shared" si="112"/>
        <v>6.7905492518135935E-2</v>
      </c>
      <c r="H541" s="3">
        <f t="shared" si="113"/>
        <v>0.93313968436171946</v>
      </c>
      <c r="I541" s="3">
        <f t="shared" si="117"/>
        <v>1638.4877370333488</v>
      </c>
      <c r="K541" s="3">
        <f t="shared" si="119"/>
        <v>5.1199999999999353</v>
      </c>
      <c r="L541" s="3">
        <f t="shared" si="120"/>
        <v>2.1849083795288342</v>
      </c>
      <c r="M541" s="3">
        <f>L541/'NOx Info (Obsolete)'!$B$1*1000</f>
        <v>49.642341570191405</v>
      </c>
      <c r="N541" s="3">
        <f>M541*'NOx Info (Obsolete)'!$I$2*($D$13+273)/$F$2/1000</f>
        <v>13468.948587116804</v>
      </c>
      <c r="O541" s="3">
        <f t="shared" si="121"/>
        <v>242.42035178155223</v>
      </c>
      <c r="P541" s="3">
        <f t="shared" si="114"/>
        <v>10.541376058531478</v>
      </c>
      <c r="Q541" s="3">
        <f t="shared" si="115"/>
        <v>1.9229057177928284E-3</v>
      </c>
      <c r="R541" s="3">
        <f t="shared" si="116"/>
        <v>0.42326554433948688</v>
      </c>
    </row>
    <row r="542" spans="1:18" x14ac:dyDescent="0.25">
      <c r="A542" s="3">
        <f t="shared" si="118"/>
        <v>5.1299999999999351</v>
      </c>
      <c r="B542" s="3">
        <f t="shared" ref="B542:B605" si="122">L542*2.20462</f>
        <v>4.807561314833241</v>
      </c>
      <c r="C542" s="3">
        <f t="shared" ref="C542:C605" si="123">M542/453.59237</f>
        <v>0.10923061441472337</v>
      </c>
      <c r="D542" s="3">
        <f t="shared" ref="D542:D605" si="124">N542/6.89475729</f>
        <v>1949.7214565402703</v>
      </c>
      <c r="E542" s="3">
        <f t="shared" ref="E542:E605" si="125">O542/16.0184634</f>
        <v>15.104490573373159</v>
      </c>
      <c r="F542" s="3">
        <f t="shared" ref="F542:F605" si="126">P542*3.28</f>
        <v>34.575713471983242</v>
      </c>
      <c r="G542" s="3">
        <f t="shared" ref="G542:G605" si="127">Q542*35.314</f>
        <v>6.7905492518135935E-2</v>
      </c>
      <c r="H542" s="3">
        <f t="shared" ref="H542:H605" si="128">R542*2.20462</f>
        <v>0.93133198441353537</v>
      </c>
      <c r="I542" s="3">
        <f t="shared" si="117"/>
        <v>1640.3504010021759</v>
      </c>
      <c r="K542" s="3">
        <f t="shared" si="119"/>
        <v>5.1299999999999351</v>
      </c>
      <c r="L542" s="3">
        <f t="shared" si="120"/>
        <v>2.1806757240854395</v>
      </c>
      <c r="M542" s="3">
        <f>L542/'NOx Info (Obsolete)'!$B$1*1000</f>
        <v>49.546173268930538</v>
      </c>
      <c r="N542" s="3">
        <f>M542*'NOx Info (Obsolete)'!$I$2*($D$13+273)/$F$2/1000</f>
        <v>13442.856225950447</v>
      </c>
      <c r="O542" s="3">
        <f t="shared" si="121"/>
        <v>241.95072942522299</v>
      </c>
      <c r="P542" s="3">
        <f t="shared" ref="P542:P605" si="129">SQRT(2*(N542)/O542)</f>
        <v>10.541376058531478</v>
      </c>
      <c r="Q542" s="3">
        <f t="shared" ref="Q542:Q605" si="130">P542*$F$25</f>
        <v>1.9229057177928284E-3</v>
      </c>
      <c r="R542" s="3">
        <f t="shared" ref="R542:R605" si="131">Q542*O542*0.908</f>
        <v>0.42244558446060337</v>
      </c>
    </row>
    <row r="543" spans="1:18" x14ac:dyDescent="0.25">
      <c r="A543" s="3">
        <f t="shared" si="118"/>
        <v>5.1399999999999348</v>
      </c>
      <c r="B543" s="3">
        <f t="shared" si="122"/>
        <v>4.7982479949891061</v>
      </c>
      <c r="C543" s="3">
        <f t="shared" si="123"/>
        <v>0.10901901032229569</v>
      </c>
      <c r="D543" s="3">
        <f t="shared" si="124"/>
        <v>1945.9444106863348</v>
      </c>
      <c r="E543" s="3">
        <f t="shared" si="125"/>
        <v>15.075229802146275</v>
      </c>
      <c r="F543" s="3">
        <f t="shared" si="126"/>
        <v>34.575713471983242</v>
      </c>
      <c r="G543" s="3">
        <f t="shared" si="127"/>
        <v>6.7905492518135935E-2</v>
      </c>
      <c r="H543" s="3">
        <f t="shared" si="128"/>
        <v>0.92952778638382871</v>
      </c>
      <c r="I543" s="3">
        <f t="shared" ref="I543:I606" si="132">I542+$N$3*$J$1*H543</f>
        <v>1642.2094565749435</v>
      </c>
      <c r="K543" s="3">
        <f t="shared" si="119"/>
        <v>5.1399999999999348</v>
      </c>
      <c r="L543" s="3">
        <f t="shared" si="120"/>
        <v>2.1764512682408337</v>
      </c>
      <c r="M543" s="3">
        <f>L543/'NOx Info (Obsolete)'!$B$1*1000</f>
        <v>49.450191267144568</v>
      </c>
      <c r="N543" s="3">
        <f>M543*'NOx Info (Obsolete)'!$I$2*($D$13+273)/$F$2/1000</f>
        <v>13416.81441151436</v>
      </c>
      <c r="O543" s="3">
        <f t="shared" si="121"/>
        <v>241.48201683226938</v>
      </c>
      <c r="P543" s="3">
        <f t="shared" si="129"/>
        <v>10.541376058531478</v>
      </c>
      <c r="Q543" s="3">
        <f t="shared" si="130"/>
        <v>1.9229057177928284E-3</v>
      </c>
      <c r="R543" s="3">
        <f t="shared" si="131"/>
        <v>0.4216272130271107</v>
      </c>
    </row>
    <row r="544" spans="1:18" x14ac:dyDescent="0.25">
      <c r="A544" s="3">
        <f t="shared" ref="A544:A607" si="133">$A$30+A543</f>
        <v>5.1499999999999346</v>
      </c>
      <c r="B544" s="3">
        <f t="shared" si="122"/>
        <v>4.7889527171252677</v>
      </c>
      <c r="C544" s="3">
        <f t="shared" si="123"/>
        <v>0.10880781615424837</v>
      </c>
      <c r="D544" s="3">
        <f t="shared" si="124"/>
        <v>1942.1746818136708</v>
      </c>
      <c r="E544" s="3">
        <f t="shared" si="125"/>
        <v>15.046025715567486</v>
      </c>
      <c r="F544" s="3">
        <f t="shared" si="126"/>
        <v>34.575713471983242</v>
      </c>
      <c r="G544" s="3">
        <f t="shared" si="127"/>
        <v>6.7905492518135935E-2</v>
      </c>
      <c r="H544" s="3">
        <f t="shared" si="128"/>
        <v>0.92772708348860111</v>
      </c>
      <c r="I544" s="3">
        <f t="shared" si="132"/>
        <v>1644.0649107419206</v>
      </c>
      <c r="K544" s="3">
        <f t="shared" ref="K544:K607" si="134">$A$30+K543</f>
        <v>5.1499999999999346</v>
      </c>
      <c r="L544" s="3">
        <f t="shared" si="120"/>
        <v>2.1722349961105625</v>
      </c>
      <c r="M544" s="3">
        <f>L544/'NOx Info (Obsolete)'!$B$1*1000</f>
        <v>49.354395203929805</v>
      </c>
      <c r="N544" s="3">
        <f>M544*'NOx Info (Obsolete)'!$I$2*($D$13+273)/$F$2/1000</f>
        <v>13390.823045888237</v>
      </c>
      <c r="O544" s="3">
        <f t="shared" si="121"/>
        <v>241.01421224027661</v>
      </c>
      <c r="P544" s="3">
        <f t="shared" si="129"/>
        <v>10.541376058531478</v>
      </c>
      <c r="Q544" s="3">
        <f t="shared" si="130"/>
        <v>1.9229057177928284E-3</v>
      </c>
      <c r="R544" s="3">
        <f t="shared" si="131"/>
        <v>0.42081042696183524</v>
      </c>
    </row>
    <row r="545" spans="1:18" x14ac:dyDescent="0.25">
      <c r="A545" s="3">
        <f t="shared" si="133"/>
        <v>5.1599999999999344</v>
      </c>
      <c r="B545" s="3">
        <f t="shared" si="122"/>
        <v>4.7796754462903817</v>
      </c>
      <c r="C545" s="3">
        <f t="shared" si="123"/>
        <v>0.10859703111646636</v>
      </c>
      <c r="D545" s="3">
        <f t="shared" si="124"/>
        <v>1938.4122557476514</v>
      </c>
      <c r="E545" s="3">
        <f t="shared" si="125"/>
        <v>15.016878203825968</v>
      </c>
      <c r="F545" s="3">
        <f t="shared" si="126"/>
        <v>34.575713471983242</v>
      </c>
      <c r="G545" s="3">
        <f t="shared" si="127"/>
        <v>6.7905492518135935E-2</v>
      </c>
      <c r="H545" s="3">
        <f t="shared" si="128"/>
        <v>0.92592986895699703</v>
      </c>
      <c r="I545" s="3">
        <f t="shared" si="132"/>
        <v>1645.9167704798347</v>
      </c>
      <c r="K545" s="3">
        <f t="shared" si="134"/>
        <v>5.1599999999999344</v>
      </c>
      <c r="L545" s="3">
        <f t="shared" si="120"/>
        <v>2.168026891840944</v>
      </c>
      <c r="M545" s="3">
        <f>L545/'NOx Info (Obsolete)'!$B$1*1000</f>
        <v>49.258784719081724</v>
      </c>
      <c r="N545" s="3">
        <f>M545*'NOx Info (Obsolete)'!$I$2*($D$13+273)/$F$2/1000</f>
        <v>13364.882031341465</v>
      </c>
      <c r="O545" s="3">
        <f t="shared" si="121"/>
        <v>240.54731389024403</v>
      </c>
      <c r="P545" s="3">
        <f t="shared" si="129"/>
        <v>10.541376058531478</v>
      </c>
      <c r="Q545" s="3">
        <f t="shared" si="130"/>
        <v>1.9229057177928284E-3</v>
      </c>
      <c r="R545" s="3">
        <f t="shared" si="131"/>
        <v>0.41999522319356491</v>
      </c>
    </row>
    <row r="546" spans="1:18" x14ac:dyDescent="0.25">
      <c r="A546" s="3">
        <f t="shared" si="133"/>
        <v>5.1699999999999342</v>
      </c>
      <c r="B546" s="3">
        <f t="shared" si="122"/>
        <v>4.7704161476008116</v>
      </c>
      <c r="C546" s="3">
        <f t="shared" si="123"/>
        <v>0.10838665441637299</v>
      </c>
      <c r="D546" s="3">
        <f t="shared" si="124"/>
        <v>1934.6571183411102</v>
      </c>
      <c r="E546" s="3">
        <f t="shared" si="125"/>
        <v>14.987787157323629</v>
      </c>
      <c r="F546" s="3">
        <f t="shared" si="126"/>
        <v>34.575713471983242</v>
      </c>
      <c r="G546" s="3">
        <f t="shared" si="127"/>
        <v>6.7905492518135935E-2</v>
      </c>
      <c r="H546" s="3">
        <f t="shared" si="128"/>
        <v>0.92413613603127676</v>
      </c>
      <c r="I546" s="3">
        <f t="shared" si="132"/>
        <v>1647.7650427518972</v>
      </c>
      <c r="K546" s="3">
        <f t="shared" si="134"/>
        <v>5.1699999999999342</v>
      </c>
      <c r="L546" s="3">
        <f t="shared" ref="L546:L609" si="135">L545-R545*$J$1</f>
        <v>2.1638269396090082</v>
      </c>
      <c r="M546" s="3">
        <f>L546/'NOx Info (Obsolete)'!$B$1*1000</f>
        <v>49.163359453093591</v>
      </c>
      <c r="N546" s="3">
        <f>M546*'NOx Info (Obsolete)'!$I$2*($D$13+273)/$F$2/1000</f>
        <v>13338.991270332763</v>
      </c>
      <c r="O546" s="3">
        <f t="shared" ref="O546:O609" si="136">L546/$F$2</f>
        <v>240.08132002657862</v>
      </c>
      <c r="P546" s="3">
        <f t="shared" si="129"/>
        <v>10.541376058531478</v>
      </c>
      <c r="Q546" s="3">
        <f t="shared" si="130"/>
        <v>1.9229057177928284E-3</v>
      </c>
      <c r="R546" s="3">
        <f t="shared" si="131"/>
        <v>0.41918159865703697</v>
      </c>
    </row>
    <row r="547" spans="1:18" x14ac:dyDescent="0.25">
      <c r="A547" s="3">
        <f t="shared" si="133"/>
        <v>5.179999999999934</v>
      </c>
      <c r="B547" s="3">
        <f t="shared" si="122"/>
        <v>4.7611747862404981</v>
      </c>
      <c r="C547" s="3">
        <f t="shared" si="123"/>
        <v>0.10817668526292697</v>
      </c>
      <c r="D547" s="3">
        <f t="shared" si="124"/>
        <v>1930.9092554742867</v>
      </c>
      <c r="E547" s="3">
        <f t="shared" si="125"/>
        <v>14.958752466674692</v>
      </c>
      <c r="F547" s="3">
        <f t="shared" si="126"/>
        <v>34.575713471983249</v>
      </c>
      <c r="G547" s="3">
        <f t="shared" si="127"/>
        <v>6.7905492518135963E-2</v>
      </c>
      <c r="H547" s="3">
        <f t="shared" si="128"/>
        <v>0.92234587796679279</v>
      </c>
      <c r="I547" s="3">
        <f t="shared" si="132"/>
        <v>1649.6097345078308</v>
      </c>
      <c r="K547" s="3">
        <f t="shared" si="134"/>
        <v>5.179999999999934</v>
      </c>
      <c r="L547" s="3">
        <f t="shared" si="135"/>
        <v>2.1596351236224378</v>
      </c>
      <c r="M547" s="3">
        <f>L547/'NOx Info (Obsolete)'!$B$1*1000</f>
        <v>49.068119047155115</v>
      </c>
      <c r="N547" s="3">
        <f>M547*'NOx Info (Obsolete)'!$I$2*($D$13+273)/$F$2/1000</f>
        <v>13313.150665509811</v>
      </c>
      <c r="O547" s="3">
        <f t="shared" si="136"/>
        <v>239.61622889708829</v>
      </c>
      <c r="P547" s="3">
        <f t="shared" si="129"/>
        <v>10.54137605853148</v>
      </c>
      <c r="Q547" s="3">
        <f t="shared" si="130"/>
        <v>1.9229057177928288E-3</v>
      </c>
      <c r="R547" s="3">
        <f t="shared" si="131"/>
        <v>0.41836955029292705</v>
      </c>
    </row>
    <row r="548" spans="1:18" x14ac:dyDescent="0.25">
      <c r="A548" s="3">
        <f t="shared" si="133"/>
        <v>5.1899999999999338</v>
      </c>
      <c r="B548" s="3">
        <f t="shared" si="122"/>
        <v>4.75195132746083</v>
      </c>
      <c r="C548" s="3">
        <f t="shared" si="123"/>
        <v>0.1079671228666194</v>
      </c>
      <c r="D548" s="3">
        <f t="shared" si="124"/>
        <v>1927.1686530547713</v>
      </c>
      <c r="E548" s="3">
        <f t="shared" si="125"/>
        <v>14.929774022705283</v>
      </c>
      <c r="F548" s="3">
        <f t="shared" si="126"/>
        <v>34.575713471983249</v>
      </c>
      <c r="G548" s="3">
        <f t="shared" si="127"/>
        <v>6.7905492518135963E-2</v>
      </c>
      <c r="H548" s="3">
        <f t="shared" si="128"/>
        <v>0.92055908803196207</v>
      </c>
      <c r="I548" s="3">
        <f t="shared" si="132"/>
        <v>1651.4508526838947</v>
      </c>
      <c r="K548" s="3">
        <f t="shared" si="134"/>
        <v>5.1899999999999338</v>
      </c>
      <c r="L548" s="3">
        <f t="shared" si="135"/>
        <v>2.1554514281195085</v>
      </c>
      <c r="M548" s="3">
        <f>L548/'NOx Info (Obsolete)'!$B$1*1000</f>
        <v>48.973063143151087</v>
      </c>
      <c r="N548" s="3">
        <f>M548*'NOx Info (Obsolete)'!$I$2*($D$13+273)/$F$2/1000</f>
        <v>13287.360119708866</v>
      </c>
      <c r="O548" s="3">
        <f t="shared" si="136"/>
        <v>239.15203875297536</v>
      </c>
      <c r="P548" s="3">
        <f t="shared" si="129"/>
        <v>10.54137605853148</v>
      </c>
      <c r="Q548" s="3">
        <f t="shared" si="130"/>
        <v>1.9229057177928288E-3</v>
      </c>
      <c r="R548" s="3">
        <f t="shared" si="131"/>
        <v>0.4175590750478369</v>
      </c>
    </row>
    <row r="549" spans="1:18" x14ac:dyDescent="0.25">
      <c r="A549" s="3">
        <f t="shared" si="133"/>
        <v>5.1999999999999336</v>
      </c>
      <c r="B549" s="3">
        <f t="shared" si="122"/>
        <v>4.7427457365805106</v>
      </c>
      <c r="C549" s="3">
        <f t="shared" si="123"/>
        <v>0.1077579664394709</v>
      </c>
      <c r="D549" s="3">
        <f t="shared" si="124"/>
        <v>1923.4352970174571</v>
      </c>
      <c r="E549" s="3">
        <f t="shared" si="125"/>
        <v>14.900851716453026</v>
      </c>
      <c r="F549" s="3">
        <f t="shared" si="126"/>
        <v>34.575713471983242</v>
      </c>
      <c r="G549" s="3">
        <f t="shared" si="127"/>
        <v>6.7905492518135935E-2</v>
      </c>
      <c r="H549" s="3">
        <f t="shared" si="128"/>
        <v>0.91877575950824364</v>
      </c>
      <c r="I549" s="3">
        <f t="shared" si="132"/>
        <v>1653.2884042029111</v>
      </c>
      <c r="K549" s="3">
        <f t="shared" si="134"/>
        <v>5.1999999999999336</v>
      </c>
      <c r="L549" s="3">
        <f t="shared" si="135"/>
        <v>2.1512758373690302</v>
      </c>
      <c r="M549" s="3">
        <f>L549/'NOx Info (Obsolete)'!$B$1*1000</f>
        <v>48.878191383660067</v>
      </c>
      <c r="N549" s="3">
        <f>M549*'NOx Info (Obsolete)'!$I$2*($D$13+273)/$F$2/1000</f>
        <v>13261.619535954427</v>
      </c>
      <c r="O549" s="3">
        <f t="shared" si="136"/>
        <v>238.68874784882999</v>
      </c>
      <c r="P549" s="3">
        <f t="shared" si="129"/>
        <v>10.541376058531478</v>
      </c>
      <c r="Q549" s="3">
        <f t="shared" si="130"/>
        <v>1.9229057177928284E-3</v>
      </c>
      <c r="R549" s="3">
        <f t="shared" si="131"/>
        <v>0.41675016987428387</v>
      </c>
    </row>
    <row r="550" spans="1:18" x14ac:dyDescent="0.25">
      <c r="A550" s="3">
        <f t="shared" si="133"/>
        <v>5.2099999999999334</v>
      </c>
      <c r="B550" s="3">
        <f t="shared" si="122"/>
        <v>4.7335579789854281</v>
      </c>
      <c r="C550" s="3">
        <f t="shared" si="123"/>
        <v>0.10754921519502851</v>
      </c>
      <c r="D550" s="3">
        <f t="shared" si="124"/>
        <v>1919.7091733244831</v>
      </c>
      <c r="E550" s="3">
        <f t="shared" si="125"/>
        <v>14.871985439166622</v>
      </c>
      <c r="F550" s="3">
        <f t="shared" si="126"/>
        <v>34.575713471983242</v>
      </c>
      <c r="G550" s="3">
        <f t="shared" si="127"/>
        <v>6.7905492518135935E-2</v>
      </c>
      <c r="H550" s="3">
        <f t="shared" si="128"/>
        <v>0.91699588569011103</v>
      </c>
      <c r="I550" s="3">
        <f t="shared" si="132"/>
        <v>1655.1223959742913</v>
      </c>
      <c r="K550" s="3">
        <f t="shared" si="134"/>
        <v>5.2099999999999334</v>
      </c>
      <c r="L550" s="3">
        <f t="shared" si="135"/>
        <v>2.1471083356702874</v>
      </c>
      <c r="M550" s="3">
        <f>L550/'NOx Info (Obsolete)'!$B$1*1000</f>
        <v>48.783503411952999</v>
      </c>
      <c r="N550" s="3">
        <f>M550*'NOx Info (Obsolete)'!$I$2*($D$13+273)/$F$2/1000</f>
        <v>13235.928817458855</v>
      </c>
      <c r="O550" s="3">
        <f t="shared" si="136"/>
        <v>238.22635444262349</v>
      </c>
      <c r="P550" s="3">
        <f t="shared" si="129"/>
        <v>10.541376058531478</v>
      </c>
      <c r="Q550" s="3">
        <f t="shared" si="130"/>
        <v>1.9229057177928284E-3</v>
      </c>
      <c r="R550" s="3">
        <f t="shared" si="131"/>
        <v>0.4159428317306888</v>
      </c>
    </row>
    <row r="551" spans="1:18" x14ac:dyDescent="0.25">
      <c r="A551" s="3">
        <f t="shared" si="133"/>
        <v>5.2199999999999331</v>
      </c>
      <c r="B551" s="3">
        <f t="shared" si="122"/>
        <v>4.7243880201285275</v>
      </c>
      <c r="C551" s="3">
        <f t="shared" si="123"/>
        <v>0.10734086834836291</v>
      </c>
      <c r="D551" s="3">
        <f t="shared" si="124"/>
        <v>1915.9902679651843</v>
      </c>
      <c r="E551" s="3">
        <f t="shared" si="125"/>
        <v>14.843175082305455</v>
      </c>
      <c r="F551" s="3">
        <f t="shared" si="126"/>
        <v>34.575713471983242</v>
      </c>
      <c r="G551" s="3">
        <f t="shared" si="127"/>
        <v>6.7905492518135935E-2</v>
      </c>
      <c r="H551" s="3">
        <f t="shared" si="128"/>
        <v>0.91521945988502806</v>
      </c>
      <c r="I551" s="3">
        <f t="shared" si="132"/>
        <v>1656.9528348940614</v>
      </c>
      <c r="K551" s="3">
        <f t="shared" si="134"/>
        <v>5.2199999999999331</v>
      </c>
      <c r="L551" s="3">
        <f t="shared" si="135"/>
        <v>2.1429489073529804</v>
      </c>
      <c r="M551" s="3">
        <f>L551/'NOx Info (Obsolete)'!$B$1*1000</f>
        <v>48.68899887199192</v>
      </c>
      <c r="N551" s="3">
        <f>M551*'NOx Info (Obsolete)'!$I$2*($D$13+273)/$F$2/1000</f>
        <v>13210.287867622008</v>
      </c>
      <c r="O551" s="3">
        <f t="shared" si="136"/>
        <v>237.76485679570195</v>
      </c>
      <c r="P551" s="3">
        <f t="shared" si="129"/>
        <v>10.541376058531478</v>
      </c>
      <c r="Q551" s="3">
        <f t="shared" si="130"/>
        <v>1.9229057177928284E-3</v>
      </c>
      <c r="R551" s="3">
        <f t="shared" si="131"/>
        <v>0.41513705758136465</v>
      </c>
    </row>
    <row r="552" spans="1:18" x14ac:dyDescent="0.25">
      <c r="A552" s="3">
        <f t="shared" si="133"/>
        <v>5.2299999999999329</v>
      </c>
      <c r="B552" s="3">
        <f t="shared" si="122"/>
        <v>4.7152358255296765</v>
      </c>
      <c r="C552" s="3">
        <f t="shared" si="123"/>
        <v>0.10713292511606527</v>
      </c>
      <c r="D552" s="3">
        <f t="shared" si="124"/>
        <v>1912.2785669560358</v>
      </c>
      <c r="E552" s="3">
        <f t="shared" si="125"/>
        <v>14.814420537539172</v>
      </c>
      <c r="F552" s="3">
        <f t="shared" si="126"/>
        <v>34.575713471983242</v>
      </c>
      <c r="G552" s="3">
        <f t="shared" si="127"/>
        <v>6.7905492518135935E-2</v>
      </c>
      <c r="H552" s="3">
        <f t="shared" si="128"/>
        <v>0.9134464754134235</v>
      </c>
      <c r="I552" s="3">
        <f t="shared" si="132"/>
        <v>1658.7797278448884</v>
      </c>
      <c r="K552" s="3">
        <f t="shared" si="134"/>
        <v>5.2299999999999329</v>
      </c>
      <c r="L552" s="3">
        <f t="shared" si="135"/>
        <v>2.1387975367771666</v>
      </c>
      <c r="M552" s="3">
        <f>L552/'NOx Info (Obsolete)'!$B$1*1000</f>
        <v>48.594677408428574</v>
      </c>
      <c r="N552" s="3">
        <f>M552*'NOx Info (Obsolete)'!$I$2*($D$13+273)/$F$2/1000</f>
        <v>13184.696590030881</v>
      </c>
      <c r="O552" s="3">
        <f t="shared" si="136"/>
        <v>237.3042531727796</v>
      </c>
      <c r="P552" s="3">
        <f t="shared" si="129"/>
        <v>10.541376058531478</v>
      </c>
      <c r="Q552" s="3">
        <f t="shared" si="130"/>
        <v>1.9229057177928284E-3</v>
      </c>
      <c r="R552" s="3">
        <f t="shared" si="131"/>
        <v>0.41433284439650531</v>
      </c>
    </row>
    <row r="553" spans="1:18" x14ac:dyDescent="0.25">
      <c r="A553" s="3">
        <f t="shared" si="133"/>
        <v>5.2399999999999327</v>
      </c>
      <c r="B553" s="3">
        <f t="shared" si="122"/>
        <v>4.7061013607755422</v>
      </c>
      <c r="C553" s="3">
        <f t="shared" si="123"/>
        <v>0.10692538471624444</v>
      </c>
      <c r="D553" s="3">
        <f t="shared" si="124"/>
        <v>1908.5740563406023</v>
      </c>
      <c r="E553" s="3">
        <f t="shared" si="125"/>
        <v>14.785721696747288</v>
      </c>
      <c r="F553" s="3">
        <f t="shared" si="126"/>
        <v>34.575713471983242</v>
      </c>
      <c r="G553" s="3">
        <f t="shared" si="127"/>
        <v>6.7905492518135935E-2</v>
      </c>
      <c r="H553" s="3">
        <f t="shared" si="128"/>
        <v>0.91167692560866598</v>
      </c>
      <c r="I553" s="3">
        <f t="shared" si="132"/>
        <v>1660.6030816961056</v>
      </c>
      <c r="K553" s="3">
        <f t="shared" si="134"/>
        <v>5.2399999999999327</v>
      </c>
      <c r="L553" s="3">
        <f t="shared" si="135"/>
        <v>2.1346542083332016</v>
      </c>
      <c r="M553" s="3">
        <f>L553/'NOx Info (Obsolete)'!$B$1*1000</f>
        <v>48.500538666603092</v>
      </c>
      <c r="N553" s="3">
        <f>M553*'NOx Info (Obsolete)'!$I$2*($D$13+273)/$F$2/1000</f>
        <v>13159.154888459239</v>
      </c>
      <c r="O553" s="3">
        <f t="shared" si="136"/>
        <v>236.84454184193237</v>
      </c>
      <c r="P553" s="3">
        <f t="shared" si="129"/>
        <v>10.541376058531478</v>
      </c>
      <c r="Q553" s="3">
        <f t="shared" si="130"/>
        <v>1.9229057177928284E-3</v>
      </c>
      <c r="R553" s="3">
        <f t="shared" si="131"/>
        <v>0.4135301891521741</v>
      </c>
    </row>
    <row r="554" spans="1:18" x14ac:dyDescent="0.25">
      <c r="A554" s="3">
        <f t="shared" si="133"/>
        <v>5.2499999999999325</v>
      </c>
      <c r="B554" s="3">
        <f t="shared" si="122"/>
        <v>4.6969845915194561</v>
      </c>
      <c r="C554" s="3">
        <f t="shared" si="123"/>
        <v>0.10671824636852389</v>
      </c>
      <c r="D554" s="3">
        <f t="shared" si="124"/>
        <v>1904.8767221894857</v>
      </c>
      <c r="E554" s="3">
        <f t="shared" si="125"/>
        <v>14.757078452018758</v>
      </c>
      <c r="F554" s="3">
        <f t="shared" si="126"/>
        <v>34.575713471983242</v>
      </c>
      <c r="G554" s="3">
        <f t="shared" si="127"/>
        <v>6.7905492518135935E-2</v>
      </c>
      <c r="H554" s="3">
        <f t="shared" si="128"/>
        <v>0.90991080381703859</v>
      </c>
      <c r="I554" s="3">
        <f t="shared" si="132"/>
        <v>1662.4229033037398</v>
      </c>
      <c r="K554" s="3">
        <f t="shared" si="134"/>
        <v>5.2499999999999325</v>
      </c>
      <c r="L554" s="3">
        <f t="shared" si="135"/>
        <v>2.1305189064416798</v>
      </c>
      <c r="M554" s="3">
        <f>L554/'NOx Info (Obsolete)'!$B$1*1000</f>
        <v>48.406582292542652</v>
      </c>
      <c r="N554" s="3">
        <f>M554*'NOx Info (Obsolete)'!$I$2*($D$13+273)/$F$2/1000</f>
        <v>13133.662666867262</v>
      </c>
      <c r="O554" s="3">
        <f t="shared" si="136"/>
        <v>236.38572107459117</v>
      </c>
      <c r="P554" s="3">
        <f t="shared" si="129"/>
        <v>10.541376058531478</v>
      </c>
      <c r="Q554" s="3">
        <f t="shared" si="130"/>
        <v>1.9229057177928284E-3</v>
      </c>
      <c r="R554" s="3">
        <f t="shared" si="131"/>
        <v>0.41272908883029213</v>
      </c>
    </row>
    <row r="555" spans="1:18" x14ac:dyDescent="0.25">
      <c r="A555" s="3">
        <f t="shared" si="133"/>
        <v>5.2599999999999323</v>
      </c>
      <c r="B555" s="3">
        <f t="shared" si="122"/>
        <v>4.6878854834812858</v>
      </c>
      <c r="C555" s="3">
        <f t="shared" si="123"/>
        <v>0.10651150929403905</v>
      </c>
      <c r="D555" s="3">
        <f t="shared" si="124"/>
        <v>1901.1865506002725</v>
      </c>
      <c r="E555" s="3">
        <f t="shared" si="125"/>
        <v>14.728490695651598</v>
      </c>
      <c r="F555" s="3">
        <f t="shared" si="126"/>
        <v>34.575713471983242</v>
      </c>
      <c r="G555" s="3">
        <f t="shared" si="127"/>
        <v>6.7905492518135935E-2</v>
      </c>
      <c r="H555" s="3">
        <f t="shared" si="128"/>
        <v>0.90814810339771468</v>
      </c>
      <c r="I555" s="3">
        <f t="shared" si="132"/>
        <v>1664.2391995105352</v>
      </c>
      <c r="K555" s="3">
        <f t="shared" si="134"/>
        <v>5.2599999999999323</v>
      </c>
      <c r="L555" s="3">
        <f t="shared" si="135"/>
        <v>2.1263916155533771</v>
      </c>
      <c r="M555" s="3">
        <f>L555/'NOx Info (Obsolete)'!$B$1*1000</f>
        <v>48.312807932960197</v>
      </c>
      <c r="N555" s="3">
        <f>M555*'NOx Info (Obsolete)'!$I$2*($D$13+273)/$F$2/1000</f>
        <v>13108.219829401183</v>
      </c>
      <c r="O555" s="3">
        <f t="shared" si="136"/>
        <v>235.92778914553568</v>
      </c>
      <c r="P555" s="3">
        <f t="shared" si="129"/>
        <v>10.541376058531478</v>
      </c>
      <c r="Q555" s="3">
        <f t="shared" si="130"/>
        <v>1.9229057177928284E-3</v>
      </c>
      <c r="R555" s="3">
        <f t="shared" si="131"/>
        <v>0.41192954041862762</v>
      </c>
    </row>
    <row r="556" spans="1:18" x14ac:dyDescent="0.25">
      <c r="A556" s="3">
        <f t="shared" si="133"/>
        <v>5.2699999999999321</v>
      </c>
      <c r="B556" s="3">
        <f t="shared" si="122"/>
        <v>4.6788040024473085</v>
      </c>
      <c r="C556" s="3">
        <f t="shared" si="123"/>
        <v>0.10630517271543394</v>
      </c>
      <c r="D556" s="3">
        <f t="shared" si="124"/>
        <v>1897.5035276974806</v>
      </c>
      <c r="E556" s="3">
        <f t="shared" si="125"/>
        <v>14.699958320152454</v>
      </c>
      <c r="F556" s="3">
        <f t="shared" si="126"/>
        <v>34.575713471983242</v>
      </c>
      <c r="G556" s="3">
        <f t="shared" si="127"/>
        <v>6.7905492518135935E-2</v>
      </c>
      <c r="H556" s="3">
        <f t="shared" si="128"/>
        <v>0.90638881772273172</v>
      </c>
      <c r="I556" s="3">
        <f t="shared" si="132"/>
        <v>1666.0519771459806</v>
      </c>
      <c r="K556" s="3">
        <f t="shared" si="134"/>
        <v>5.2699999999999321</v>
      </c>
      <c r="L556" s="3">
        <f t="shared" si="135"/>
        <v>2.1222723201491909</v>
      </c>
      <c r="M556" s="3">
        <f>L556/'NOx Info (Obsolete)'!$B$1*1000</f>
        <v>48.219215235253017</v>
      </c>
      <c r="N556" s="3">
        <f>M556*'NOx Info (Obsolete)'!$I$2*($D$13+273)/$F$2/1000</f>
        <v>13082.826280392923</v>
      </c>
      <c r="O556" s="3">
        <f t="shared" si="136"/>
        <v>235.47074433288759</v>
      </c>
      <c r="P556" s="3">
        <f t="shared" si="129"/>
        <v>10.541376058531478</v>
      </c>
      <c r="Q556" s="3">
        <f t="shared" si="130"/>
        <v>1.9229057177928284E-3</v>
      </c>
      <c r="R556" s="3">
        <f t="shared" si="131"/>
        <v>0.41113154091078363</v>
      </c>
    </row>
    <row r="557" spans="1:18" x14ac:dyDescent="0.25">
      <c r="A557" s="3">
        <f t="shared" si="133"/>
        <v>5.2799999999999319</v>
      </c>
      <c r="B557" s="3">
        <f t="shared" si="122"/>
        <v>4.6697401142700814</v>
      </c>
      <c r="C557" s="3">
        <f t="shared" si="123"/>
        <v>0.10609923585685864</v>
      </c>
      <c r="D557" s="3">
        <f t="shared" si="124"/>
        <v>1893.8276396325073</v>
      </c>
      <c r="E557" s="3">
        <f t="shared" si="125"/>
        <v>14.671481218236224</v>
      </c>
      <c r="F557" s="3">
        <f t="shared" si="126"/>
        <v>34.575713471983242</v>
      </c>
      <c r="G557" s="3">
        <f t="shared" si="127"/>
        <v>6.7905492518135935E-2</v>
      </c>
      <c r="H557" s="3">
        <f t="shared" si="128"/>
        <v>0.90463294017696771</v>
      </c>
      <c r="I557" s="3">
        <f t="shared" si="132"/>
        <v>1667.8612430263345</v>
      </c>
      <c r="K557" s="3">
        <f t="shared" si="134"/>
        <v>5.2799999999999319</v>
      </c>
      <c r="L557" s="3">
        <f t="shared" si="135"/>
        <v>2.1181610047400832</v>
      </c>
      <c r="M557" s="3">
        <f>L557/'NOx Info (Obsolete)'!$B$1*1000</f>
        <v>48.125803847501494</v>
      </c>
      <c r="N557" s="3">
        <f>M557*'NOx Info (Obsolete)'!$I$2*($D$13+273)/$F$2/1000</f>
        <v>13057.481924359723</v>
      </c>
      <c r="O557" s="3">
        <f t="shared" si="136"/>
        <v>235.01458491810439</v>
      </c>
      <c r="P557" s="3">
        <f t="shared" si="129"/>
        <v>10.541376058531478</v>
      </c>
      <c r="Q557" s="3">
        <f t="shared" si="130"/>
        <v>1.9229057177928284E-3</v>
      </c>
      <c r="R557" s="3">
        <f t="shared" si="131"/>
        <v>0.41033508730618784</v>
      </c>
    </row>
    <row r="558" spans="1:18" x14ac:dyDescent="0.25">
      <c r="A558" s="3">
        <f t="shared" si="133"/>
        <v>5.2899999999999316</v>
      </c>
      <c r="B558" s="3">
        <f t="shared" si="122"/>
        <v>4.6606937848683119</v>
      </c>
      <c r="C558" s="3">
        <f t="shared" si="123"/>
        <v>0.10589369794396619</v>
      </c>
      <c r="D558" s="3">
        <f t="shared" si="124"/>
        <v>1890.1588725835798</v>
      </c>
      <c r="E558" s="3">
        <f t="shared" si="125"/>
        <v>14.643059282825631</v>
      </c>
      <c r="F558" s="3">
        <f t="shared" si="126"/>
        <v>34.575713471983242</v>
      </c>
      <c r="G558" s="3">
        <f t="shared" si="127"/>
        <v>6.7905492518135935E-2</v>
      </c>
      <c r="H558" s="3">
        <f t="shared" si="128"/>
        <v>0.90288046415811529</v>
      </c>
      <c r="I558" s="3">
        <f t="shared" si="132"/>
        <v>1669.6670039546507</v>
      </c>
      <c r="K558" s="3">
        <f t="shared" si="134"/>
        <v>5.2899999999999316</v>
      </c>
      <c r="L558" s="3">
        <f t="shared" si="135"/>
        <v>2.1140576538670213</v>
      </c>
      <c r="M558" s="3">
        <f>L558/'NOx Info (Obsolete)'!$B$1*1000</f>
        <v>48.032573418467756</v>
      </c>
      <c r="N558" s="3">
        <f>M558*'NOx Info (Obsolete)'!$I$2*($D$13+273)/$F$2/1000</f>
        <v>13032.186666003818</v>
      </c>
      <c r="O558" s="3">
        <f t="shared" si="136"/>
        <v>234.55930918597264</v>
      </c>
      <c r="P558" s="3">
        <f t="shared" si="129"/>
        <v>10.541376058531478</v>
      </c>
      <c r="Q558" s="3">
        <f t="shared" si="130"/>
        <v>1.9229057177928284E-3</v>
      </c>
      <c r="R558" s="3">
        <f t="shared" si="131"/>
        <v>0.40954017661008035</v>
      </c>
    </row>
    <row r="559" spans="1:18" x14ac:dyDescent="0.25">
      <c r="A559" s="3">
        <f t="shared" si="133"/>
        <v>5.2999999999999314</v>
      </c>
      <c r="B559" s="3">
        <f t="shared" si="122"/>
        <v>4.6516649802267311</v>
      </c>
      <c r="C559" s="3">
        <f t="shared" si="123"/>
        <v>0.10568855820390972</v>
      </c>
      <c r="D559" s="3">
        <f t="shared" si="124"/>
        <v>1886.4972127556985</v>
      </c>
      <c r="E559" s="3">
        <f t="shared" si="125"/>
        <v>14.614692407050835</v>
      </c>
      <c r="F559" s="3">
        <f t="shared" si="126"/>
        <v>34.575713471983242</v>
      </c>
      <c r="G559" s="3">
        <f t="shared" si="127"/>
        <v>6.7905492518135935E-2</v>
      </c>
      <c r="H559" s="3">
        <f t="shared" si="128"/>
        <v>0.90113138307665697</v>
      </c>
      <c r="I559" s="3">
        <f t="shared" si="132"/>
        <v>1671.4692667208039</v>
      </c>
      <c r="K559" s="3">
        <f t="shared" si="134"/>
        <v>5.2999999999999314</v>
      </c>
      <c r="L559" s="3">
        <f t="shared" si="135"/>
        <v>2.1099622521009205</v>
      </c>
      <c r="M559" s="3">
        <f>L559/'NOx Info (Obsolete)'!$B$1*1000</f>
        <v>47.939523597594359</v>
      </c>
      <c r="N559" s="3">
        <f>M559*'NOx Info (Obsolete)'!$I$2*($D$13+273)/$F$2/1000</f>
        <v>13006.940410212033</v>
      </c>
      <c r="O559" s="3">
        <f t="shared" si="136"/>
        <v>234.10491542460173</v>
      </c>
      <c r="P559" s="3">
        <f t="shared" si="129"/>
        <v>10.541376058531478</v>
      </c>
      <c r="Q559" s="3">
        <f t="shared" si="130"/>
        <v>1.9229057177928284E-3</v>
      </c>
      <c r="R559" s="3">
        <f t="shared" si="131"/>
        <v>0.40874680583350287</v>
      </c>
    </row>
    <row r="560" spans="1:18" x14ac:dyDescent="0.25">
      <c r="A560" s="3">
        <f t="shared" si="133"/>
        <v>5.3099999999999312</v>
      </c>
      <c r="B560" s="3">
        <f t="shared" si="122"/>
        <v>4.6426536663959643</v>
      </c>
      <c r="C560" s="3">
        <f t="shared" si="123"/>
        <v>0.10548381586533956</v>
      </c>
      <c r="D560" s="3">
        <f t="shared" si="124"/>
        <v>1882.8426463805895</v>
      </c>
      <c r="E560" s="3">
        <f t="shared" si="125"/>
        <v>14.586380484249027</v>
      </c>
      <c r="F560" s="3">
        <f t="shared" si="126"/>
        <v>34.575713471983242</v>
      </c>
      <c r="G560" s="3">
        <f t="shared" si="127"/>
        <v>6.7905492518135935E-2</v>
      </c>
      <c r="H560" s="3">
        <f t="shared" si="128"/>
        <v>0.89938569035584093</v>
      </c>
      <c r="I560" s="3">
        <f t="shared" si="132"/>
        <v>1673.2680381015157</v>
      </c>
      <c r="K560" s="3">
        <f t="shared" si="134"/>
        <v>5.3099999999999312</v>
      </c>
      <c r="L560" s="3">
        <f t="shared" si="135"/>
        <v>2.1058747840425855</v>
      </c>
      <c r="M560" s="3">
        <f>L560/'NOx Info (Obsolete)'!$B$1*1000</f>
        <v>47.84665403500297</v>
      </c>
      <c r="N560" s="3">
        <f>M560*'NOx Info (Obsolete)'!$I$2*($D$13+273)/$F$2/1000</f>
        <v>12981.743062055462</v>
      </c>
      <c r="O560" s="3">
        <f t="shared" si="136"/>
        <v>233.65140192541733</v>
      </c>
      <c r="P560" s="3">
        <f t="shared" si="129"/>
        <v>10.541376058531478</v>
      </c>
      <c r="Q560" s="3">
        <f t="shared" si="130"/>
        <v>1.9229057177928284E-3</v>
      </c>
      <c r="R560" s="3">
        <f t="shared" si="131"/>
        <v>0.40795497199328729</v>
      </c>
    </row>
    <row r="561" spans="1:18" x14ac:dyDescent="0.25">
      <c r="A561" s="3">
        <f t="shared" si="133"/>
        <v>5.319999999999931</v>
      </c>
      <c r="B561" s="3">
        <f t="shared" si="122"/>
        <v>4.6336598094924053</v>
      </c>
      <c r="C561" s="3">
        <f t="shared" si="123"/>
        <v>0.10527947015840021</v>
      </c>
      <c r="D561" s="3">
        <f t="shared" si="124"/>
        <v>1879.1951597166508</v>
      </c>
      <c r="E561" s="3">
        <f t="shared" si="125"/>
        <v>14.558123407964024</v>
      </c>
      <c r="F561" s="3">
        <f t="shared" si="126"/>
        <v>34.575713471983242</v>
      </c>
      <c r="G561" s="3">
        <f t="shared" si="127"/>
        <v>6.7905492518135935E-2</v>
      </c>
      <c r="H561" s="3">
        <f t="shared" si="128"/>
        <v>0.89764337943165595</v>
      </c>
      <c r="I561" s="3">
        <f t="shared" si="132"/>
        <v>1675.063324860379</v>
      </c>
      <c r="K561" s="3">
        <f t="shared" si="134"/>
        <v>5.319999999999931</v>
      </c>
      <c r="L561" s="3">
        <f t="shared" si="135"/>
        <v>2.1017952343226525</v>
      </c>
      <c r="M561" s="3">
        <f>L561/'NOx Info (Obsolete)'!$B$1*1000</f>
        <v>47.753964381493027</v>
      </c>
      <c r="N561" s="3">
        <f>M561*'NOx Info (Obsolete)'!$I$2*($D$13+273)/$F$2/1000</f>
        <v>12956.594526789093</v>
      </c>
      <c r="O561" s="3">
        <f t="shared" si="136"/>
        <v>233.198766983155</v>
      </c>
      <c r="P561" s="3">
        <f t="shared" si="129"/>
        <v>10.541376058531478</v>
      </c>
      <c r="Q561" s="3">
        <f t="shared" si="130"/>
        <v>1.9229057177928284E-3</v>
      </c>
      <c r="R561" s="3">
        <f t="shared" si="131"/>
        <v>0.40716467211204471</v>
      </c>
    </row>
    <row r="562" spans="1:18" x14ac:dyDescent="0.25">
      <c r="A562" s="3">
        <f t="shared" si="133"/>
        <v>5.3299999999999308</v>
      </c>
      <c r="B562" s="3">
        <f t="shared" si="122"/>
        <v>4.6246833756980896</v>
      </c>
      <c r="C562" s="3">
        <f t="shared" si="123"/>
        <v>0.10507552031472769</v>
      </c>
      <c r="D562" s="3">
        <f t="shared" si="124"/>
        <v>1875.5547390489012</v>
      </c>
      <c r="E562" s="3">
        <f t="shared" si="125"/>
        <v>14.529921071945878</v>
      </c>
      <c r="F562" s="3">
        <f t="shared" si="126"/>
        <v>34.575713471983242</v>
      </c>
      <c r="G562" s="3">
        <f t="shared" si="127"/>
        <v>6.7905492518135935E-2</v>
      </c>
      <c r="H562" s="3">
        <f t="shared" si="128"/>
        <v>0.89590444375280698</v>
      </c>
      <c r="I562" s="3">
        <f t="shared" si="132"/>
        <v>1676.8551337478846</v>
      </c>
      <c r="K562" s="3">
        <f t="shared" si="134"/>
        <v>5.3299999999999308</v>
      </c>
      <c r="L562" s="3">
        <f t="shared" si="135"/>
        <v>2.0977235876015321</v>
      </c>
      <c r="M562" s="3">
        <f>L562/'NOx Info (Obsolete)'!$B$1*1000</f>
        <v>47.661454288540483</v>
      </c>
      <c r="N562" s="3">
        <f>M562*'NOx Info (Obsolete)'!$I$2*($D$13+273)/$F$2/1000</f>
        <v>12931.49470985146</v>
      </c>
      <c r="O562" s="3">
        <f t="shared" si="136"/>
        <v>232.74700889585384</v>
      </c>
      <c r="P562" s="3">
        <f t="shared" si="129"/>
        <v>10.541376058531478</v>
      </c>
      <c r="Q562" s="3">
        <f t="shared" si="130"/>
        <v>1.9229057177928284E-3</v>
      </c>
      <c r="R562" s="3">
        <f t="shared" si="131"/>
        <v>0.4063759032181542</v>
      </c>
    </row>
    <row r="563" spans="1:18" x14ac:dyDescent="0.25">
      <c r="A563" s="3">
        <f t="shared" si="133"/>
        <v>5.3399999999999306</v>
      </c>
      <c r="B563" s="3">
        <f t="shared" si="122"/>
        <v>4.6157243312605614</v>
      </c>
      <c r="C563" s="3">
        <f t="shared" si="123"/>
        <v>0.10487196556744643</v>
      </c>
      <c r="D563" s="3">
        <f t="shared" si="124"/>
        <v>1871.9213706889279</v>
      </c>
      <c r="E563" s="3">
        <f t="shared" si="125"/>
        <v>14.50177337015047</v>
      </c>
      <c r="F563" s="3">
        <f t="shared" si="126"/>
        <v>34.575713471983242</v>
      </c>
      <c r="G563" s="3">
        <f t="shared" si="127"/>
        <v>6.7905492518135935E-2</v>
      </c>
      <c r="H563" s="3">
        <f t="shared" si="128"/>
        <v>0.89416887678069013</v>
      </c>
      <c r="I563" s="3">
        <f t="shared" si="132"/>
        <v>1678.6434715014459</v>
      </c>
      <c r="K563" s="3">
        <f t="shared" si="134"/>
        <v>5.3399999999999306</v>
      </c>
      <c r="L563" s="3">
        <f t="shared" si="135"/>
        <v>2.0936598285693506</v>
      </c>
      <c r="M563" s="3">
        <f>L563/'NOx Info (Obsolete)'!$B$1*1000</f>
        <v>47.569123408296427</v>
      </c>
      <c r="N563" s="3">
        <f>M563*'NOx Info (Obsolete)'!$I$2*($D$13+273)/$F$2/1000</f>
        <v>12906.443516864279</v>
      </c>
      <c r="O563" s="3">
        <f t="shared" si="136"/>
        <v>232.29612596484998</v>
      </c>
      <c r="P563" s="3">
        <f t="shared" si="129"/>
        <v>10.541376058531478</v>
      </c>
      <c r="Q563" s="3">
        <f t="shared" si="130"/>
        <v>1.9229057177928284E-3</v>
      </c>
      <c r="R563" s="3">
        <f t="shared" si="131"/>
        <v>0.40558866234575131</v>
      </c>
    </row>
    <row r="564" spans="1:18" x14ac:dyDescent="0.25">
      <c r="A564" s="3">
        <f t="shared" si="133"/>
        <v>5.3499999999999304</v>
      </c>
      <c r="B564" s="3">
        <f t="shared" si="122"/>
        <v>4.6067826424927549</v>
      </c>
      <c r="C564" s="3">
        <f t="shared" si="123"/>
        <v>0.10466880515116651</v>
      </c>
      <c r="D564" s="3">
        <f t="shared" si="124"/>
        <v>1868.2950409748364</v>
      </c>
      <c r="E564" s="3">
        <f t="shared" si="125"/>
        <v>14.473680196739107</v>
      </c>
      <c r="F564" s="3">
        <f t="shared" si="126"/>
        <v>34.575713471983242</v>
      </c>
      <c r="G564" s="3">
        <f t="shared" si="127"/>
        <v>6.7905492518135935E-2</v>
      </c>
      <c r="H564" s="3">
        <f t="shared" si="128"/>
        <v>0.89243667198936782</v>
      </c>
      <c r="I564" s="3">
        <f t="shared" si="132"/>
        <v>1680.4283448454246</v>
      </c>
      <c r="K564" s="3">
        <f t="shared" si="134"/>
        <v>5.3499999999999304</v>
      </c>
      <c r="L564" s="3">
        <f t="shared" si="135"/>
        <v>2.0896039419458932</v>
      </c>
      <c r="M564" s="3">
        <f>L564/'NOx Info (Obsolete)'!$B$1*1000</f>
        <v>47.476971393585828</v>
      </c>
      <c r="N564" s="3">
        <f>M564*'NOx Info (Obsolete)'!$I$2*($D$13+273)/$F$2/1000</f>
        <v>12881.440853632103</v>
      </c>
      <c r="O564" s="3">
        <f t="shared" si="136"/>
        <v>231.8461164947702</v>
      </c>
      <c r="P564" s="3">
        <f t="shared" si="129"/>
        <v>10.541376058531478</v>
      </c>
      <c r="Q564" s="3">
        <f t="shared" si="130"/>
        <v>1.9229057177928284E-3</v>
      </c>
      <c r="R564" s="3">
        <f t="shared" si="131"/>
        <v>0.40480294653471705</v>
      </c>
    </row>
    <row r="565" spans="1:18" x14ac:dyDescent="0.25">
      <c r="A565" s="3">
        <f t="shared" si="133"/>
        <v>5.3599999999999302</v>
      </c>
      <c r="B565" s="3">
        <f t="shared" si="122"/>
        <v>4.597858275772861</v>
      </c>
      <c r="C565" s="3">
        <f t="shared" si="123"/>
        <v>0.10446603830198072</v>
      </c>
      <c r="D565" s="3">
        <f t="shared" si="124"/>
        <v>1864.6757362711967</v>
      </c>
      <c r="E565" s="3">
        <f t="shared" si="125"/>
        <v>14.445641446078131</v>
      </c>
      <c r="F565" s="3">
        <f t="shared" si="126"/>
        <v>34.575713471983242</v>
      </c>
      <c r="G565" s="3">
        <f t="shared" si="127"/>
        <v>6.7905492518135935E-2</v>
      </c>
      <c r="H565" s="3">
        <f t="shared" si="128"/>
        <v>0.89070782286554528</v>
      </c>
      <c r="I565" s="3">
        <f t="shared" si="132"/>
        <v>1682.2097604911557</v>
      </c>
      <c r="K565" s="3">
        <f t="shared" si="134"/>
        <v>5.3599999999999302</v>
      </c>
      <c r="L565" s="3">
        <f t="shared" si="135"/>
        <v>2.0855559124805461</v>
      </c>
      <c r="M565" s="3">
        <f>L565/'NOx Info (Obsolete)'!$B$1*1000</f>
        <v>47.38499789790621</v>
      </c>
      <c r="N565" s="3">
        <f>M565*'NOx Info (Obsolete)'!$I$2*($D$13+273)/$F$2/1000</f>
        <v>12856.486626141952</v>
      </c>
      <c r="O565" s="3">
        <f t="shared" si="136"/>
        <v>231.39697879352565</v>
      </c>
      <c r="P565" s="3">
        <f t="shared" si="129"/>
        <v>10.541376058531478</v>
      </c>
      <c r="Q565" s="3">
        <f t="shared" si="130"/>
        <v>1.9229057177928284E-3</v>
      </c>
      <c r="R565" s="3">
        <f t="shared" si="131"/>
        <v>0.40401875283066713</v>
      </c>
    </row>
    <row r="566" spans="1:18" x14ac:dyDescent="0.25">
      <c r="A566" s="3">
        <f t="shared" si="133"/>
        <v>5.3699999999999299</v>
      </c>
      <c r="B566" s="3">
        <f t="shared" si="122"/>
        <v>4.5889511975442057</v>
      </c>
      <c r="C566" s="3">
        <f t="shared" si="123"/>
        <v>0.1042636642574617</v>
      </c>
      <c r="D566" s="3">
        <f t="shared" si="124"/>
        <v>1861.0634429689965</v>
      </c>
      <c r="E566" s="3">
        <f t="shared" si="125"/>
        <v>14.417657012738525</v>
      </c>
      <c r="F566" s="3">
        <f t="shared" si="126"/>
        <v>34.575713471983242</v>
      </c>
      <c r="G566" s="3">
        <f t="shared" si="127"/>
        <v>6.7905492518135935E-2</v>
      </c>
      <c r="H566" s="3">
        <f t="shared" si="128"/>
        <v>0.88898232290854518</v>
      </c>
      <c r="I566" s="3">
        <f t="shared" si="132"/>
        <v>1683.9877251369728</v>
      </c>
      <c r="K566" s="3">
        <f t="shared" si="134"/>
        <v>5.3699999999999299</v>
      </c>
      <c r="L566" s="3">
        <f t="shared" si="135"/>
        <v>2.0815157249522396</v>
      </c>
      <c r="M566" s="3">
        <f>L566/'NOx Info (Obsolete)'!$B$1*1000</f>
        <v>47.293202575426342</v>
      </c>
      <c r="N566" s="3">
        <f>M566*'NOx Info (Obsolete)'!$I$2*($D$13+273)/$F$2/1000</f>
        <v>12831.580740562988</v>
      </c>
      <c r="O566" s="3">
        <f t="shared" si="136"/>
        <v>230.94871117230542</v>
      </c>
      <c r="P566" s="3">
        <f t="shared" si="129"/>
        <v>10.541376058531478</v>
      </c>
      <c r="Q566" s="3">
        <f t="shared" si="130"/>
        <v>1.9229057177928284E-3</v>
      </c>
      <c r="R566" s="3">
        <f t="shared" si="131"/>
        <v>0.4032360782849404</v>
      </c>
    </row>
    <row r="567" spans="1:18" x14ac:dyDescent="0.25">
      <c r="A567" s="3">
        <f t="shared" si="133"/>
        <v>5.3799999999999297</v>
      </c>
      <c r="B567" s="3">
        <f t="shared" si="122"/>
        <v>4.5800613743151208</v>
      </c>
      <c r="C567" s="3">
        <f t="shared" si="123"/>
        <v>0.1040616822566591</v>
      </c>
      <c r="D567" s="3">
        <f t="shared" si="124"/>
        <v>1857.458147485584</v>
      </c>
      <c r="E567" s="3">
        <f t="shared" si="125"/>
        <v>14.389726791495507</v>
      </c>
      <c r="F567" s="3">
        <f t="shared" si="126"/>
        <v>34.575713471983242</v>
      </c>
      <c r="G567" s="3">
        <f t="shared" si="127"/>
        <v>6.7905492518135935E-2</v>
      </c>
      <c r="H567" s="3">
        <f t="shared" si="128"/>
        <v>0.88726016563028354</v>
      </c>
      <c r="I567" s="3">
        <f t="shared" si="132"/>
        <v>1685.7622454682335</v>
      </c>
      <c r="K567" s="3">
        <f t="shared" si="134"/>
        <v>5.3799999999999297</v>
      </c>
      <c r="L567" s="3">
        <f t="shared" si="135"/>
        <v>2.0774833641693902</v>
      </c>
      <c r="M567" s="3">
        <f>L567/'NOx Info (Obsolete)'!$B$1*1000</f>
        <v>47.201585080984948</v>
      </c>
      <c r="N567" s="3">
        <f>M567*'NOx Info (Obsolete)'!$I$2*($D$13+273)/$F$2/1000</f>
        <v>12806.723103246126</v>
      </c>
      <c r="O567" s="3">
        <f t="shared" si="136"/>
        <v>230.50131194557022</v>
      </c>
      <c r="P567" s="3">
        <f t="shared" si="129"/>
        <v>10.541376058531478</v>
      </c>
      <c r="Q567" s="3">
        <f t="shared" si="130"/>
        <v>1.9229057177928284E-3</v>
      </c>
      <c r="R567" s="3">
        <f t="shared" si="131"/>
        <v>0.40245491995458793</v>
      </c>
    </row>
    <row r="568" spans="1:18" x14ac:dyDescent="0.25">
      <c r="A568" s="3">
        <f t="shared" si="133"/>
        <v>5.3899999999999295</v>
      </c>
      <c r="B568" s="3">
        <f t="shared" si="122"/>
        <v>4.5711887726588172</v>
      </c>
      <c r="C568" s="3">
        <f t="shared" si="123"/>
        <v>0.10386009154009664</v>
      </c>
      <c r="D568" s="3">
        <f t="shared" si="124"/>
        <v>1853.8598362646212</v>
      </c>
      <c r="E568" s="3">
        <f t="shared" si="125"/>
        <v>14.361850677328134</v>
      </c>
      <c r="F568" s="3">
        <f t="shared" si="126"/>
        <v>34.575713471983242</v>
      </c>
      <c r="G568" s="3">
        <f t="shared" si="127"/>
        <v>6.7905492518135935E-2</v>
      </c>
      <c r="H568" s="3">
        <f t="shared" si="128"/>
        <v>0.8855413445552448</v>
      </c>
      <c r="I568" s="3">
        <f t="shared" si="132"/>
        <v>1687.5333281573439</v>
      </c>
      <c r="K568" s="3">
        <f t="shared" si="134"/>
        <v>5.3899999999999295</v>
      </c>
      <c r="L568" s="3">
        <f t="shared" si="135"/>
        <v>2.0734588149698441</v>
      </c>
      <c r="M568" s="3">
        <f>L568/'NOx Info (Obsolete)'!$B$1*1000</f>
        <v>47.110145070089388</v>
      </c>
      <c r="N568" s="3">
        <f>M568*'NOx Info (Obsolete)'!$I$2*($D$13+273)/$F$2/1000</f>
        <v>12781.913620723704</v>
      </c>
      <c r="O568" s="3">
        <f t="shared" si="136"/>
        <v>230.05477943104594</v>
      </c>
      <c r="P568" s="3">
        <f t="shared" si="129"/>
        <v>10.541376058531478</v>
      </c>
      <c r="Q568" s="3">
        <f t="shared" si="130"/>
        <v>1.9229057177928284E-3</v>
      </c>
      <c r="R568" s="3">
        <f t="shared" si="131"/>
        <v>0.40167527490236182</v>
      </c>
    </row>
    <row r="569" spans="1:18" x14ac:dyDescent="0.25">
      <c r="A569" s="3">
        <f t="shared" si="133"/>
        <v>5.3999999999999293</v>
      </c>
      <c r="B569" s="3">
        <f t="shared" si="122"/>
        <v>4.5623333592132651</v>
      </c>
      <c r="C569" s="3">
        <f t="shared" si="123"/>
        <v>0.10365889134976945</v>
      </c>
      <c r="D569" s="3">
        <f t="shared" si="124"/>
        <v>1850.2684957760339</v>
      </c>
      <c r="E569" s="3">
        <f t="shared" si="125"/>
        <v>14.334028565418926</v>
      </c>
      <c r="F569" s="3">
        <f t="shared" si="126"/>
        <v>34.575713471983249</v>
      </c>
      <c r="G569" s="3">
        <f t="shared" si="127"/>
        <v>6.7905492518135963E-2</v>
      </c>
      <c r="H569" s="3">
        <f t="shared" si="128"/>
        <v>0.88382585322045915</v>
      </c>
      <c r="I569" s="3">
        <f t="shared" si="132"/>
        <v>1689.300979863785</v>
      </c>
      <c r="K569" s="3">
        <f t="shared" si="134"/>
        <v>5.3999999999999293</v>
      </c>
      <c r="L569" s="3">
        <f t="shared" si="135"/>
        <v>2.0694420622208205</v>
      </c>
      <c r="M569" s="3">
        <f>L569/'NOx Info (Obsolete)'!$B$1*1000</f>
        <v>47.018882198914426</v>
      </c>
      <c r="N569" s="3">
        <f>M569*'NOx Info (Obsolete)'!$I$2*($D$13+273)/$F$2/1000</f>
        <v>12757.152199709144</v>
      </c>
      <c r="O569" s="3">
        <f t="shared" si="136"/>
        <v>229.6091119497176</v>
      </c>
      <c r="P569" s="3">
        <f t="shared" si="129"/>
        <v>10.54137605853148</v>
      </c>
      <c r="Q569" s="3">
        <f t="shared" si="130"/>
        <v>1.9229057177928288E-3</v>
      </c>
      <c r="R569" s="3">
        <f t="shared" si="131"/>
        <v>0.40089714019670475</v>
      </c>
    </row>
    <row r="570" spans="1:18" x14ac:dyDescent="0.25">
      <c r="A570" s="3">
        <f t="shared" si="133"/>
        <v>5.4099999999999291</v>
      </c>
      <c r="B570" s="3">
        <f t="shared" si="122"/>
        <v>4.5534951006810598</v>
      </c>
      <c r="C570" s="3">
        <f t="shared" si="123"/>
        <v>0.10345808092914097</v>
      </c>
      <c r="D570" s="3">
        <f t="shared" si="124"/>
        <v>1846.6841125159549</v>
      </c>
      <c r="E570" s="3">
        <f t="shared" si="125"/>
        <v>14.306260351153448</v>
      </c>
      <c r="F570" s="3">
        <f t="shared" si="126"/>
        <v>34.575713471983242</v>
      </c>
      <c r="G570" s="3">
        <f t="shared" si="127"/>
        <v>6.7905492518135935E-2</v>
      </c>
      <c r="H570" s="3">
        <f t="shared" si="128"/>
        <v>0.88211368517547506</v>
      </c>
      <c r="I570" s="3">
        <f t="shared" si="132"/>
        <v>1691.0652072341359</v>
      </c>
      <c r="K570" s="3">
        <f t="shared" si="134"/>
        <v>5.4099999999999291</v>
      </c>
      <c r="L570" s="3">
        <f t="shared" si="135"/>
        <v>2.0654330908188534</v>
      </c>
      <c r="M570" s="3">
        <f>L570/'NOx Info (Obsolete)'!$B$1*1000</f>
        <v>46.927796124300855</v>
      </c>
      <c r="N570" s="3">
        <f>M570*'NOx Info (Obsolete)'!$I$2*($D$13+273)/$F$2/1000</f>
        <v>12732.438747096561</v>
      </c>
      <c r="O570" s="3">
        <f t="shared" si="136"/>
        <v>229.16430782582268</v>
      </c>
      <c r="P570" s="3">
        <f t="shared" si="129"/>
        <v>10.541376058531478</v>
      </c>
      <c r="Q570" s="3">
        <f t="shared" si="130"/>
        <v>1.9229057177928284E-3</v>
      </c>
      <c r="R570" s="3">
        <f t="shared" si="131"/>
        <v>0.40012051291173767</v>
      </c>
    </row>
    <row r="571" spans="1:18" x14ac:dyDescent="0.25">
      <c r="A571" s="3">
        <f t="shared" si="133"/>
        <v>5.4199999999999289</v>
      </c>
      <c r="B571" s="3">
        <f t="shared" si="122"/>
        <v>4.5446739638293057</v>
      </c>
      <c r="C571" s="3">
        <f t="shared" si="123"/>
        <v>0.10325765952314025</v>
      </c>
      <c r="D571" s="3">
        <f t="shared" si="124"/>
        <v>1843.1066730066802</v>
      </c>
      <c r="E571" s="3">
        <f t="shared" si="125"/>
        <v>14.278545930119925</v>
      </c>
      <c r="F571" s="3">
        <f t="shared" si="126"/>
        <v>34.575713471983242</v>
      </c>
      <c r="G571" s="3">
        <f t="shared" si="127"/>
        <v>6.7905492518135935E-2</v>
      </c>
      <c r="H571" s="3">
        <f t="shared" si="128"/>
        <v>0.88040483398233893</v>
      </c>
      <c r="I571" s="3">
        <f t="shared" si="132"/>
        <v>1692.8260169021005</v>
      </c>
      <c r="K571" s="3">
        <f t="shared" si="134"/>
        <v>5.4199999999999289</v>
      </c>
      <c r="L571" s="3">
        <f t="shared" si="135"/>
        <v>2.061431885689736</v>
      </c>
      <c r="M571" s="3">
        <f>L571/'NOx Info (Obsolete)'!$B$1*1000</f>
        <v>46.836886503754258</v>
      </c>
      <c r="N571" s="3">
        <f>M571*'NOx Info (Obsolete)'!$I$2*($D$13+273)/$F$2/1000</f>
        <v>12707.773169960456</v>
      </c>
      <c r="O571" s="3">
        <f t="shared" si="136"/>
        <v>228.720365386845</v>
      </c>
      <c r="P571" s="3">
        <f t="shared" si="129"/>
        <v>10.541376058531478</v>
      </c>
      <c r="Q571" s="3">
        <f t="shared" si="130"/>
        <v>1.9229057177928284E-3</v>
      </c>
      <c r="R571" s="3">
        <f t="shared" si="131"/>
        <v>0.39934539012725051</v>
      </c>
    </row>
    <row r="572" spans="1:18" x14ac:dyDescent="0.25">
      <c r="A572" s="3">
        <f t="shared" si="133"/>
        <v>5.4299999999999287</v>
      </c>
      <c r="B572" s="3">
        <f t="shared" si="122"/>
        <v>4.5358699154894824</v>
      </c>
      <c r="C572" s="3">
        <f t="shared" si="123"/>
        <v>0.10305762637815909</v>
      </c>
      <c r="D572" s="3">
        <f t="shared" si="124"/>
        <v>1839.5361637966139</v>
      </c>
      <c r="E572" s="3">
        <f t="shared" si="125"/>
        <v>14.250885198108856</v>
      </c>
      <c r="F572" s="3">
        <f t="shared" si="126"/>
        <v>34.575713471983242</v>
      </c>
      <c r="G572" s="3">
        <f t="shared" si="127"/>
        <v>6.7905492518135935E-2</v>
      </c>
      <c r="H572" s="3">
        <f t="shared" si="128"/>
        <v>0.8786992932155675</v>
      </c>
      <c r="I572" s="3">
        <f t="shared" si="132"/>
        <v>1694.5834154885317</v>
      </c>
      <c r="K572" s="3">
        <f t="shared" si="134"/>
        <v>5.4299999999999287</v>
      </c>
      <c r="L572" s="3">
        <f t="shared" si="135"/>
        <v>2.0574384317884635</v>
      </c>
      <c r="M572" s="3">
        <f>L572/'NOx Info (Obsolete)'!$B$1*1000</f>
        <v>46.746152995443701</v>
      </c>
      <c r="N572" s="3">
        <f>M572*'NOx Info (Obsolete)'!$I$2*($D$13+273)/$F$2/1000</f>
        <v>12683.155375555338</v>
      </c>
      <c r="O572" s="3">
        <f t="shared" si="136"/>
        <v>228.27728296350847</v>
      </c>
      <c r="P572" s="3">
        <f t="shared" si="129"/>
        <v>10.541376058531478</v>
      </c>
      <c r="Q572" s="3">
        <f t="shared" si="130"/>
        <v>1.9229057177928284E-3</v>
      </c>
      <c r="R572" s="3">
        <f t="shared" si="131"/>
        <v>0.39857176892868956</v>
      </c>
    </row>
    <row r="573" spans="1:18" x14ac:dyDescent="0.25">
      <c r="A573" s="3">
        <f t="shared" si="133"/>
        <v>5.4399999999999284</v>
      </c>
      <c r="B573" s="3">
        <f t="shared" si="122"/>
        <v>4.5270829225573266</v>
      </c>
      <c r="C573" s="3">
        <f t="shared" si="123"/>
        <v>0.10285798074204922</v>
      </c>
      <c r="D573" s="3">
        <f t="shared" si="124"/>
        <v>1835.9725714602189</v>
      </c>
      <c r="E573" s="3">
        <f t="shared" si="125"/>
        <v>14.223278051112615</v>
      </c>
      <c r="F573" s="3">
        <f t="shared" si="126"/>
        <v>34.575713471983249</v>
      </c>
      <c r="G573" s="3">
        <f t="shared" si="127"/>
        <v>6.7905492518135963E-2</v>
      </c>
      <c r="H573" s="3">
        <f t="shared" si="128"/>
        <v>0.87699705646212645</v>
      </c>
      <c r="I573" s="3">
        <f t="shared" si="132"/>
        <v>1696.3374096014559</v>
      </c>
      <c r="K573" s="3">
        <f t="shared" si="134"/>
        <v>5.4399999999999284</v>
      </c>
      <c r="L573" s="3">
        <f t="shared" si="135"/>
        <v>2.0534527140991767</v>
      </c>
      <c r="M573" s="3">
        <f>L573/'NOx Info (Obsolete)'!$B$1*1000</f>
        <v>46.655595258200464</v>
      </c>
      <c r="N573" s="3">
        <f>M573*'NOx Info (Obsolete)'!$I$2*($D$13+273)/$F$2/1000</f>
        <v>12658.585271315391</v>
      </c>
      <c r="O573" s="3">
        <f t="shared" si="136"/>
        <v>227.83505888977078</v>
      </c>
      <c r="P573" s="3">
        <f t="shared" si="129"/>
        <v>10.54137605853148</v>
      </c>
      <c r="Q573" s="3">
        <f t="shared" si="130"/>
        <v>1.9229057177928288E-3</v>
      </c>
      <c r="R573" s="3">
        <f t="shared" si="131"/>
        <v>0.39779964640714793</v>
      </c>
    </row>
    <row r="574" spans="1:18" x14ac:dyDescent="0.25">
      <c r="A574" s="3">
        <f t="shared" si="133"/>
        <v>5.4499999999999282</v>
      </c>
      <c r="B574" s="3">
        <f t="shared" si="122"/>
        <v>4.518312951992705</v>
      </c>
      <c r="C574" s="3">
        <f t="shared" si="123"/>
        <v>0.10265872186411934</v>
      </c>
      <c r="D574" s="3">
        <f t="shared" si="124"/>
        <v>1832.4158825979646</v>
      </c>
      <c r="E574" s="3">
        <f t="shared" si="125"/>
        <v>14.195724385325063</v>
      </c>
      <c r="F574" s="3">
        <f t="shared" si="126"/>
        <v>34.575713471983242</v>
      </c>
      <c r="G574" s="3">
        <f t="shared" si="127"/>
        <v>6.7905492518135935E-2</v>
      </c>
      <c r="H574" s="3">
        <f t="shared" si="128"/>
        <v>0.87529811732140295</v>
      </c>
      <c r="I574" s="3">
        <f t="shared" si="132"/>
        <v>1698.0880058360988</v>
      </c>
      <c r="K574" s="3">
        <f t="shared" si="134"/>
        <v>5.4499999999999282</v>
      </c>
      <c r="L574" s="3">
        <f t="shared" si="135"/>
        <v>2.0494747176351051</v>
      </c>
      <c r="M574" s="3">
        <f>L574/'NOx Info (Obsolete)'!$B$1*1000</f>
        <v>46.565212951516713</v>
      </c>
      <c r="N574" s="3">
        <f>M574*'NOx Info (Obsolete)'!$I$2*($D$13+273)/$F$2/1000</f>
        <v>12634.062764854101</v>
      </c>
      <c r="O574" s="3">
        <f t="shared" si="136"/>
        <v>227.39369150281703</v>
      </c>
      <c r="P574" s="3">
        <f t="shared" si="129"/>
        <v>10.541376058531478</v>
      </c>
      <c r="Q574" s="3">
        <f t="shared" si="130"/>
        <v>1.9229057177928284E-3</v>
      </c>
      <c r="R574" s="3">
        <f t="shared" si="131"/>
        <v>0.39702901965935311</v>
      </c>
    </row>
    <row r="575" spans="1:18" x14ac:dyDescent="0.25">
      <c r="A575" s="3">
        <f t="shared" si="133"/>
        <v>5.459999999999928</v>
      </c>
      <c r="B575" s="3">
        <f t="shared" si="122"/>
        <v>4.5095599708194909</v>
      </c>
      <c r="C575" s="3">
        <f t="shared" si="123"/>
        <v>0.10245984899513258</v>
      </c>
      <c r="D575" s="3">
        <f t="shared" si="124"/>
        <v>1828.8660838362819</v>
      </c>
      <c r="E575" s="3">
        <f t="shared" si="125"/>
        <v>14.168224097141152</v>
      </c>
      <c r="F575" s="3">
        <f t="shared" si="126"/>
        <v>34.575713471983242</v>
      </c>
      <c r="G575" s="3">
        <f t="shared" si="127"/>
        <v>6.7905492518135935E-2</v>
      </c>
      <c r="H575" s="3">
        <f t="shared" si="128"/>
        <v>0.87360246940518571</v>
      </c>
      <c r="I575" s="3">
        <f t="shared" si="132"/>
        <v>1699.8352107749092</v>
      </c>
      <c r="K575" s="3">
        <f t="shared" si="134"/>
        <v>5.459999999999928</v>
      </c>
      <c r="L575" s="3">
        <f t="shared" si="135"/>
        <v>2.0455044274385115</v>
      </c>
      <c r="M575" s="3">
        <f>L575/'NOx Info (Obsolete)'!$B$1*1000</f>
        <v>46.475005735544308</v>
      </c>
      <c r="N575" s="3">
        <f>M575*'NOx Info (Obsolete)'!$I$2*($D$13+273)/$F$2/1000</f>
        <v>12609.587763963957</v>
      </c>
      <c r="O575" s="3">
        <f t="shared" si="136"/>
        <v>226.95317914305363</v>
      </c>
      <c r="P575" s="3">
        <f t="shared" si="129"/>
        <v>10.541376058531478</v>
      </c>
      <c r="Q575" s="3">
        <f t="shared" si="130"/>
        <v>1.9229057177928284E-3</v>
      </c>
      <c r="R575" s="3">
        <f t="shared" si="131"/>
        <v>0.39625988578765764</v>
      </c>
    </row>
    <row r="576" spans="1:18" x14ac:dyDescent="0.25">
      <c r="A576" s="3">
        <f t="shared" si="133"/>
        <v>5.4699999999999278</v>
      </c>
      <c r="B576" s="3">
        <f t="shared" si="122"/>
        <v>4.5008239461254389</v>
      </c>
      <c r="C576" s="3">
        <f t="shared" si="123"/>
        <v>0.10226136138730337</v>
      </c>
      <c r="D576" s="3">
        <f t="shared" si="124"/>
        <v>1825.3231618275067</v>
      </c>
      <c r="E576" s="3">
        <f t="shared" si="125"/>
        <v>14.14077708315655</v>
      </c>
      <c r="F576" s="3">
        <f t="shared" si="126"/>
        <v>34.575713471983242</v>
      </c>
      <c r="G576" s="3">
        <f t="shared" si="127"/>
        <v>6.7905492518135935E-2</v>
      </c>
      <c r="H576" s="3">
        <f t="shared" si="128"/>
        <v>0.87191010633763733</v>
      </c>
      <c r="I576" s="3">
        <f t="shared" si="132"/>
        <v>1701.5790309875845</v>
      </c>
      <c r="K576" s="3">
        <f t="shared" si="134"/>
        <v>5.4699999999999278</v>
      </c>
      <c r="L576" s="3">
        <f t="shared" si="135"/>
        <v>2.0415418285806348</v>
      </c>
      <c r="M576" s="3">
        <f>L576/'NOx Info (Obsolete)'!$B$1*1000</f>
        <v>46.384973271093422</v>
      </c>
      <c r="N576" s="3">
        <f>M576*'NOx Info (Obsolete)'!$I$2*($D$13+273)/$F$2/1000</f>
        <v>12585.160176616053</v>
      </c>
      <c r="O576" s="3">
        <f t="shared" si="136"/>
        <v>226.51352015410197</v>
      </c>
      <c r="P576" s="3">
        <f t="shared" si="129"/>
        <v>10.541376058531478</v>
      </c>
      <c r="Q576" s="3">
        <f t="shared" si="130"/>
        <v>1.9229057177928284E-3</v>
      </c>
      <c r="R576" s="3">
        <f t="shared" si="131"/>
        <v>0.39549224190002696</v>
      </c>
    </row>
    <row r="577" spans="1:18" x14ac:dyDescent="0.25">
      <c r="A577" s="3">
        <f t="shared" si="133"/>
        <v>5.4799999999999276</v>
      </c>
      <c r="B577" s="3">
        <f t="shared" si="122"/>
        <v>4.4921048450620624</v>
      </c>
      <c r="C577" s="3">
        <f t="shared" si="123"/>
        <v>0.10206325829429484</v>
      </c>
      <c r="D577" s="3">
        <f t="shared" si="124"/>
        <v>1821.7871032498335</v>
      </c>
      <c r="E577" s="3">
        <f t="shared" si="125"/>
        <v>14.113383240167234</v>
      </c>
      <c r="F577" s="3">
        <f t="shared" si="126"/>
        <v>34.575713471983242</v>
      </c>
      <c r="G577" s="3">
        <f t="shared" si="127"/>
        <v>6.7905492518135935E-2</v>
      </c>
      <c r="H577" s="3">
        <f t="shared" si="128"/>
        <v>0.87022102175527316</v>
      </c>
      <c r="I577" s="3">
        <f t="shared" si="132"/>
        <v>1703.319473031095</v>
      </c>
      <c r="K577" s="3">
        <f t="shared" si="134"/>
        <v>5.4799999999999276</v>
      </c>
      <c r="L577" s="3">
        <f t="shared" si="135"/>
        <v>2.0375869061616347</v>
      </c>
      <c r="M577" s="3">
        <f>L577/'NOx Info (Obsolete)'!$B$1*1000</f>
        <v>46.295115219631356</v>
      </c>
      <c r="N577" s="3">
        <f>M577*'NOx Info (Obsolete)'!$I$2*($D$13+273)/$F$2/1000</f>
        <v>12560.779910959773</v>
      </c>
      <c r="O577" s="3">
        <f t="shared" si="136"/>
        <v>226.07471288279228</v>
      </c>
      <c r="P577" s="3">
        <f t="shared" si="129"/>
        <v>10.541376058531478</v>
      </c>
      <c r="Q577" s="3">
        <f t="shared" si="130"/>
        <v>1.9229057177928284E-3</v>
      </c>
      <c r="R577" s="3">
        <f t="shared" si="131"/>
        <v>0.39472608511002949</v>
      </c>
    </row>
    <row r="578" spans="1:18" x14ac:dyDescent="0.25">
      <c r="A578" s="3">
        <f t="shared" si="133"/>
        <v>5.4899999999999274</v>
      </c>
      <c r="B578" s="3">
        <f t="shared" si="122"/>
        <v>4.4834026348445102</v>
      </c>
      <c r="C578" s="3">
        <f t="shared" si="123"/>
        <v>0.10186553897121588</v>
      </c>
      <c r="D578" s="3">
        <f t="shared" si="124"/>
        <v>1818.2578948072623</v>
      </c>
      <c r="E578" s="3">
        <f t="shared" si="125"/>
        <v>14.086042465169111</v>
      </c>
      <c r="F578" s="3">
        <f t="shared" si="126"/>
        <v>34.575713471983242</v>
      </c>
      <c r="G578" s="3">
        <f t="shared" si="127"/>
        <v>6.7905492518135935E-2</v>
      </c>
      <c r="H578" s="3">
        <f t="shared" si="128"/>
        <v>0.86853520930693451</v>
      </c>
      <c r="I578" s="3">
        <f t="shared" si="132"/>
        <v>1705.0565434497089</v>
      </c>
      <c r="K578" s="3">
        <f t="shared" si="134"/>
        <v>5.4899999999999274</v>
      </c>
      <c r="L578" s="3">
        <f t="shared" si="135"/>
        <v>2.0336396453105343</v>
      </c>
      <c r="M578" s="3">
        <f>L578/'NOx Info (Obsolete)'!$B$1*1000</f>
        <v>46.205431243281176</v>
      </c>
      <c r="N578" s="3">
        <f>M578*'NOx Info (Obsolete)'!$I$2*($D$13+273)/$F$2/1000</f>
        <v>12536.446875322426</v>
      </c>
      <c r="O578" s="3">
        <f t="shared" si="136"/>
        <v>225.6367556791572</v>
      </c>
      <c r="P578" s="3">
        <f t="shared" si="129"/>
        <v>10.541376058531478</v>
      </c>
      <c r="Q578" s="3">
        <f t="shared" si="130"/>
        <v>1.9229057177928284E-3</v>
      </c>
      <c r="R578" s="3">
        <f t="shared" si="131"/>
        <v>0.39396141253682476</v>
      </c>
    </row>
    <row r="579" spans="1:18" x14ac:dyDescent="0.25">
      <c r="A579" s="3">
        <f t="shared" si="133"/>
        <v>5.4999999999999272</v>
      </c>
      <c r="B579" s="3">
        <f t="shared" si="122"/>
        <v>4.4747172827514401</v>
      </c>
      <c r="C579" s="3">
        <f t="shared" si="123"/>
        <v>0.10166820267461847</v>
      </c>
      <c r="D579" s="3">
        <f t="shared" si="124"/>
        <v>1814.7355232295527</v>
      </c>
      <c r="E579" s="3">
        <f t="shared" si="125"/>
        <v>14.058754655357632</v>
      </c>
      <c r="F579" s="3">
        <f t="shared" si="126"/>
        <v>34.575713471983242</v>
      </c>
      <c r="G579" s="3">
        <f t="shared" si="127"/>
        <v>6.7905492518135935E-2</v>
      </c>
      <c r="H579" s="3">
        <f t="shared" si="128"/>
        <v>0.86685266265376737</v>
      </c>
      <c r="I579" s="3">
        <f t="shared" si="132"/>
        <v>1706.7902487750164</v>
      </c>
      <c r="K579" s="3">
        <f t="shared" si="134"/>
        <v>5.4999999999999272</v>
      </c>
      <c r="L579" s="3">
        <f t="shared" si="135"/>
        <v>2.0297000311851661</v>
      </c>
      <c r="M579" s="3">
        <f>L579/'NOx Info (Obsolete)'!$B$1*1000</f>
        <v>46.115921004820535</v>
      </c>
      <c r="N579" s="3">
        <f>M579*'NOx Info (Obsolete)'!$I$2*($D$13+273)/$F$2/1000</f>
        <v>12512.160978208924</v>
      </c>
      <c r="O579" s="3">
        <f t="shared" si="136"/>
        <v>225.19964689642586</v>
      </c>
      <c r="P579" s="3">
        <f t="shared" si="129"/>
        <v>10.541376058531478</v>
      </c>
      <c r="Q579" s="3">
        <f t="shared" si="130"/>
        <v>1.9229057177928284E-3</v>
      </c>
      <c r="R579" s="3">
        <f t="shared" si="131"/>
        <v>0.39319822130515347</v>
      </c>
    </row>
    <row r="580" spans="1:18" x14ac:dyDescent="0.25">
      <c r="A580" s="3">
        <f t="shared" si="133"/>
        <v>5.509999999999927</v>
      </c>
      <c r="B580" s="3">
        <f t="shared" si="122"/>
        <v>4.4660487561249029</v>
      </c>
      <c r="C580" s="3">
        <f t="shared" si="123"/>
        <v>0.10147124866249478</v>
      </c>
      <c r="D580" s="3">
        <f t="shared" si="124"/>
        <v>1811.219975272171</v>
      </c>
      <c r="E580" s="3">
        <f t="shared" si="125"/>
        <v>14.031519708127403</v>
      </c>
      <c r="F580" s="3">
        <f t="shared" si="126"/>
        <v>34.575713471983242</v>
      </c>
      <c r="G580" s="3">
        <f t="shared" si="127"/>
        <v>6.7905492518135935E-2</v>
      </c>
      <c r="H580" s="3">
        <f t="shared" si="128"/>
        <v>0.86517337546919715</v>
      </c>
      <c r="I580" s="3">
        <f t="shared" si="132"/>
        <v>1708.5205955259548</v>
      </c>
      <c r="K580" s="3">
        <f t="shared" si="134"/>
        <v>5.509999999999927</v>
      </c>
      <c r="L580" s="3">
        <f t="shared" si="135"/>
        <v>2.0257680489721146</v>
      </c>
      <c r="M580" s="3">
        <f>L580/'NOx Info (Obsolete)'!$B$1*1000</f>
        <v>46.02658416768034</v>
      </c>
      <c r="N580" s="3">
        <f>M580*'NOx Info (Obsolete)'!$I$2*($D$13+273)/$F$2/1000</f>
        <v>12487.922128301421</v>
      </c>
      <c r="O580" s="3">
        <f t="shared" si="136"/>
        <v>224.76338489101752</v>
      </c>
      <c r="P580" s="3">
        <f t="shared" si="129"/>
        <v>10.541376058531478</v>
      </c>
      <c r="Q580" s="3">
        <f t="shared" si="130"/>
        <v>1.9229057177928284E-3</v>
      </c>
      <c r="R580" s="3">
        <f t="shared" si="131"/>
        <v>0.3924365085453263</v>
      </c>
    </row>
    <row r="581" spans="1:18" x14ac:dyDescent="0.25">
      <c r="A581" s="3">
        <f t="shared" si="133"/>
        <v>5.5199999999999267</v>
      </c>
      <c r="B581" s="3">
        <f t="shared" si="122"/>
        <v>4.4573970223702108</v>
      </c>
      <c r="C581" s="3">
        <f t="shared" si="123"/>
        <v>0.10127467619427438</v>
      </c>
      <c r="D581" s="3">
        <f t="shared" si="124"/>
        <v>1807.7112377162396</v>
      </c>
      <c r="E581" s="3">
        <f t="shared" si="125"/>
        <v>14.004337521071797</v>
      </c>
      <c r="F581" s="3">
        <f t="shared" si="126"/>
        <v>34.575713471983242</v>
      </c>
      <c r="G581" s="3">
        <f t="shared" si="127"/>
        <v>6.7905492518135935E-2</v>
      </c>
      <c r="H581" s="3">
        <f t="shared" si="128"/>
        <v>0.86349734143890522</v>
      </c>
      <c r="I581" s="3">
        <f t="shared" si="132"/>
        <v>1710.2475902088327</v>
      </c>
      <c r="K581" s="3">
        <f t="shared" si="134"/>
        <v>5.5199999999999267</v>
      </c>
      <c r="L581" s="3">
        <f t="shared" si="135"/>
        <v>2.0218436838866611</v>
      </c>
      <c r="M581" s="3">
        <f>L581/'NOx Info (Obsolete)'!$B$1*1000</f>
        <v>45.937420395943498</v>
      </c>
      <c r="N581" s="3">
        <f>M581*'NOx Info (Obsolete)'!$I$2*($D$13+273)/$F$2/1000</f>
        <v>12463.730234458966</v>
      </c>
      <c r="O581" s="3">
        <f t="shared" si="136"/>
        <v>224.32796802253534</v>
      </c>
      <c r="P581" s="3">
        <f t="shared" si="129"/>
        <v>10.541376058531478</v>
      </c>
      <c r="Q581" s="3">
        <f t="shared" si="130"/>
        <v>1.9229057177928284E-3</v>
      </c>
      <c r="R581" s="3">
        <f t="shared" si="131"/>
        <v>0.39167627139321304</v>
      </c>
    </row>
    <row r="582" spans="1:18" x14ac:dyDescent="0.25">
      <c r="A582" s="3">
        <f t="shared" si="133"/>
        <v>5.5299999999999265</v>
      </c>
      <c r="B582" s="3">
        <f t="shared" si="122"/>
        <v>4.4487620489558211</v>
      </c>
      <c r="C582" s="3">
        <f t="shared" si="123"/>
        <v>0.10107848453082156</v>
      </c>
      <c r="D582" s="3">
        <f t="shared" si="124"/>
        <v>1804.209297368491</v>
      </c>
      <c r="E582" s="3">
        <f t="shared" si="125"/>
        <v>13.97720799198258</v>
      </c>
      <c r="F582" s="3">
        <f t="shared" si="126"/>
        <v>34.575713471983242</v>
      </c>
      <c r="G582" s="3">
        <f t="shared" si="127"/>
        <v>6.7905492518135935E-2</v>
      </c>
      <c r="H582" s="3">
        <f t="shared" si="128"/>
        <v>0.86182455426080562</v>
      </c>
      <c r="I582" s="3">
        <f t="shared" si="132"/>
        <v>1711.9712393173543</v>
      </c>
      <c r="K582" s="3">
        <f t="shared" si="134"/>
        <v>5.5299999999999265</v>
      </c>
      <c r="L582" s="3">
        <f t="shared" si="135"/>
        <v>2.0179269211727289</v>
      </c>
      <c r="M582" s="3">
        <f>L582/'NOx Info (Obsolete)'!$B$1*1000</f>
        <v>45.848429354343693</v>
      </c>
      <c r="N582" s="3">
        <f>M582*'NOx Info (Obsolete)'!$I$2*($D$13+273)/$F$2/1000</f>
        <v>12439.585205717181</v>
      </c>
      <c r="O582" s="3">
        <f t="shared" si="136"/>
        <v>223.89339465376048</v>
      </c>
      <c r="P582" s="3">
        <f t="shared" si="129"/>
        <v>10.541376058531478</v>
      </c>
      <c r="Q582" s="3">
        <f t="shared" si="130"/>
        <v>1.9229057177928284E-3</v>
      </c>
      <c r="R582" s="3">
        <f t="shared" si="131"/>
        <v>0.3909175069902322</v>
      </c>
    </row>
    <row r="583" spans="1:18" x14ac:dyDescent="0.25">
      <c r="A583" s="3">
        <f t="shared" si="133"/>
        <v>5.5399999999999263</v>
      </c>
      <c r="B583" s="3">
        <f t="shared" si="122"/>
        <v>4.4401438034132132</v>
      </c>
      <c r="C583" s="3">
        <f t="shared" si="123"/>
        <v>0.10088267293443244</v>
      </c>
      <c r="D583" s="3">
        <f t="shared" si="124"/>
        <v>1800.7141410612151</v>
      </c>
      <c r="E583" s="3">
        <f t="shared" si="125"/>
        <v>13.950131018849506</v>
      </c>
      <c r="F583" s="3">
        <f t="shared" si="126"/>
        <v>34.575713471983242</v>
      </c>
      <c r="G583" s="3">
        <f t="shared" si="127"/>
        <v>6.7905492518135935E-2</v>
      </c>
      <c r="H583" s="3">
        <f t="shared" si="128"/>
        <v>0.86015500764502018</v>
      </c>
      <c r="I583" s="3">
        <f t="shared" si="132"/>
        <v>1713.6915493326444</v>
      </c>
      <c r="K583" s="3">
        <f t="shared" si="134"/>
        <v>5.5399999999999263</v>
      </c>
      <c r="L583" s="3">
        <f t="shared" si="135"/>
        <v>2.0140177461028266</v>
      </c>
      <c r="M583" s="3">
        <f>L583/'NOx Info (Obsolete)'!$B$1*1000</f>
        <v>45.75961070826407</v>
      </c>
      <c r="N583" s="3">
        <f>M583*'NOx Info (Obsolete)'!$I$2*($D$13+273)/$F$2/1000</f>
        <v>12415.486951287901</v>
      </c>
      <c r="O583" s="3">
        <f t="shared" si="136"/>
        <v>223.45966315064555</v>
      </c>
      <c r="P583" s="3">
        <f t="shared" si="129"/>
        <v>10.541376058531478</v>
      </c>
      <c r="Q583" s="3">
        <f t="shared" si="130"/>
        <v>1.9229057177928284E-3</v>
      </c>
      <c r="R583" s="3">
        <f t="shared" si="131"/>
        <v>0.39016021248333965</v>
      </c>
    </row>
    <row r="584" spans="1:18" x14ac:dyDescent="0.25">
      <c r="A584" s="3">
        <f t="shared" si="133"/>
        <v>5.5499999999999261</v>
      </c>
      <c r="B584" s="3">
        <f t="shared" si="122"/>
        <v>4.4315422533367625</v>
      </c>
      <c r="C584" s="3">
        <f t="shared" si="123"/>
        <v>0.10068724066883226</v>
      </c>
      <c r="D584" s="3">
        <f t="shared" si="124"/>
        <v>1797.2257556522104</v>
      </c>
      <c r="E584" s="3">
        <f t="shared" si="125"/>
        <v>13.923106499859957</v>
      </c>
      <c r="F584" s="3">
        <f t="shared" si="126"/>
        <v>34.575713471983242</v>
      </c>
      <c r="G584" s="3">
        <f t="shared" si="127"/>
        <v>6.7905492518135935E-2</v>
      </c>
      <c r="H584" s="3">
        <f t="shared" si="128"/>
        <v>0.8584886953138563</v>
      </c>
      <c r="I584" s="3">
        <f t="shared" si="132"/>
        <v>1715.4085267232722</v>
      </c>
      <c r="K584" s="3">
        <f t="shared" si="134"/>
        <v>5.5499999999999261</v>
      </c>
      <c r="L584" s="3">
        <f t="shared" si="135"/>
        <v>2.0101161439779931</v>
      </c>
      <c r="M584" s="3">
        <f>L584/'NOx Info (Obsolete)'!$B$1*1000</f>
        <v>45.670964123736013</v>
      </c>
      <c r="N584" s="3">
        <f>M584*'NOx Info (Obsolete)'!$I$2*($D$13+273)/$F$2/1000</f>
        <v>12391.435380558836</v>
      </c>
      <c r="O584" s="3">
        <f t="shared" si="136"/>
        <v>223.02677188230885</v>
      </c>
      <c r="P584" s="3">
        <f t="shared" si="129"/>
        <v>10.541376058531478</v>
      </c>
      <c r="Q584" s="3">
        <f t="shared" si="130"/>
        <v>1.9229057177928284E-3</v>
      </c>
      <c r="R584" s="3">
        <f t="shared" si="131"/>
        <v>0.38940438502501856</v>
      </c>
    </row>
    <row r="585" spans="1:18" x14ac:dyDescent="0.25">
      <c r="A585" s="3">
        <f t="shared" si="133"/>
        <v>5.5599999999999259</v>
      </c>
      <c r="B585" s="3">
        <f t="shared" si="122"/>
        <v>4.4229573663836241</v>
      </c>
      <c r="C585" s="3">
        <f t="shared" si="123"/>
        <v>0.10049218699917255</v>
      </c>
      <c r="D585" s="3">
        <f t="shared" si="124"/>
        <v>1793.7441280247344</v>
      </c>
      <c r="E585" s="3">
        <f t="shared" si="125"/>
        <v>13.896134333398535</v>
      </c>
      <c r="F585" s="3">
        <f t="shared" si="126"/>
        <v>34.575713471983242</v>
      </c>
      <c r="G585" s="3">
        <f t="shared" si="127"/>
        <v>6.7905492518135935E-2</v>
      </c>
      <c r="H585" s="3">
        <f t="shared" si="128"/>
        <v>0.85682561100178234</v>
      </c>
      <c r="I585" s="3">
        <f t="shared" si="132"/>
        <v>1717.1221779452758</v>
      </c>
      <c r="K585" s="3">
        <f t="shared" si="134"/>
        <v>5.5599999999999259</v>
      </c>
      <c r="L585" s="3">
        <f t="shared" si="135"/>
        <v>2.0062221001277427</v>
      </c>
      <c r="M585" s="3">
        <f>L585/'NOx Info (Obsolete)'!$B$1*1000</f>
        <v>45.582489267437865</v>
      </c>
      <c r="N585" s="3">
        <f>M585*'NOx Info (Obsolete)'!$I$2*($D$13+273)/$F$2/1000</f>
        <v>12367.430403093231</v>
      </c>
      <c r="O585" s="3">
        <f t="shared" si="136"/>
        <v>222.59471922102787</v>
      </c>
      <c r="P585" s="3">
        <f t="shared" si="129"/>
        <v>10.541376058531478</v>
      </c>
      <c r="Q585" s="3">
        <f t="shared" si="130"/>
        <v>1.9229057177928284E-3</v>
      </c>
      <c r="R585" s="3">
        <f t="shared" si="131"/>
        <v>0.38865002177326813</v>
      </c>
    </row>
    <row r="586" spans="1:18" x14ac:dyDescent="0.25">
      <c r="A586" s="3">
        <f t="shared" si="133"/>
        <v>5.5699999999999257</v>
      </c>
      <c r="B586" s="3">
        <f t="shared" si="122"/>
        <v>4.4143891102736061</v>
      </c>
      <c r="C586" s="3">
        <f t="shared" si="123"/>
        <v>0.10029751119202845</v>
      </c>
      <c r="D586" s="3">
        <f t="shared" si="124"/>
        <v>1790.2692450874563</v>
      </c>
      <c r="E586" s="3">
        <f t="shared" si="125"/>
        <v>13.869214418046713</v>
      </c>
      <c r="F586" s="3">
        <f t="shared" si="126"/>
        <v>34.575713471983249</v>
      </c>
      <c r="G586" s="3">
        <f t="shared" si="127"/>
        <v>6.7905492518135963E-2</v>
      </c>
      <c r="H586" s="3">
        <f t="shared" si="128"/>
        <v>0.85516574845540483</v>
      </c>
      <c r="I586" s="3">
        <f t="shared" si="132"/>
        <v>1718.8325094421866</v>
      </c>
      <c r="K586" s="3">
        <f t="shared" si="134"/>
        <v>5.5699999999999257</v>
      </c>
      <c r="L586" s="3">
        <f t="shared" si="135"/>
        <v>2.0023355999100101</v>
      </c>
      <c r="M586" s="3">
        <f>L586/'NOx Info (Obsolete)'!$B$1*1000</f>
        <v>45.494185806693714</v>
      </c>
      <c r="N586" s="3">
        <f>M586*'NOx Info (Obsolete)'!$I$2*($D$13+273)/$F$2/1000</f>
        <v>12343.471928629537</v>
      </c>
      <c r="O586" s="3">
        <f t="shared" si="136"/>
        <v>222.1635035422336</v>
      </c>
      <c r="P586" s="3">
        <f t="shared" si="129"/>
        <v>10.54137605853148</v>
      </c>
      <c r="Q586" s="3">
        <f t="shared" si="130"/>
        <v>1.9229057177928288E-3</v>
      </c>
      <c r="R586" s="3">
        <f t="shared" si="131"/>
        <v>0.38789711989159353</v>
      </c>
    </row>
    <row r="587" spans="1:18" x14ac:dyDescent="0.25">
      <c r="A587" s="3">
        <f t="shared" si="133"/>
        <v>5.5799999999999255</v>
      </c>
      <c r="B587" s="3">
        <f t="shared" si="122"/>
        <v>4.4058374527890516</v>
      </c>
      <c r="C587" s="3">
        <f t="shared" si="123"/>
        <v>0.10010321251539586</v>
      </c>
      <c r="D587" s="3">
        <f t="shared" si="124"/>
        <v>1786.8010937744039</v>
      </c>
      <c r="E587" s="3">
        <f t="shared" si="125"/>
        <v>13.842346652582417</v>
      </c>
      <c r="F587" s="3">
        <f t="shared" si="126"/>
        <v>34.575713471983249</v>
      </c>
      <c r="G587" s="3">
        <f t="shared" si="127"/>
        <v>6.7905492518135963E-2</v>
      </c>
      <c r="H587" s="3">
        <f t="shared" si="128"/>
        <v>0.85350910143344361</v>
      </c>
      <c r="I587" s="3">
        <f t="shared" si="132"/>
        <v>1720.5395276450536</v>
      </c>
      <c r="K587" s="3">
        <f t="shared" si="134"/>
        <v>5.5799999999999255</v>
      </c>
      <c r="L587" s="3">
        <f t="shared" si="135"/>
        <v>1.9984566287110941</v>
      </c>
      <c r="M587" s="3">
        <f>L587/'NOx Info (Obsolete)'!$B$1*1000</f>
        <v>45.406053409472072</v>
      </c>
      <c r="N587" s="3">
        <f>M587*'NOx Info (Obsolete)'!$I$2*($D$13+273)/$F$2/1000</f>
        <v>12319.559867081045</v>
      </c>
      <c r="O587" s="3">
        <f t="shared" si="136"/>
        <v>221.733123224504</v>
      </c>
      <c r="P587" s="3">
        <f t="shared" si="129"/>
        <v>10.54137605853148</v>
      </c>
      <c r="Q587" s="3">
        <f t="shared" si="130"/>
        <v>1.9229057177928288E-3</v>
      </c>
      <c r="R587" s="3">
        <f t="shared" si="131"/>
        <v>0.38714567654899423</v>
      </c>
    </row>
    <row r="588" spans="1:18" x14ac:dyDescent="0.25">
      <c r="A588" s="3">
        <f t="shared" si="133"/>
        <v>5.5899999999999253</v>
      </c>
      <c r="B588" s="3">
        <f t="shared" si="122"/>
        <v>4.3973023617747176</v>
      </c>
      <c r="C588" s="3">
        <f t="shared" si="123"/>
        <v>9.9909290238688775E-2</v>
      </c>
      <c r="D588" s="3">
        <f t="shared" si="124"/>
        <v>1783.3396610449183</v>
      </c>
      <c r="E588" s="3">
        <f t="shared" si="125"/>
        <v>13.815530935979671</v>
      </c>
      <c r="F588" s="3">
        <f t="shared" si="126"/>
        <v>34.575713471983249</v>
      </c>
      <c r="G588" s="3">
        <f t="shared" si="127"/>
        <v>6.7905492518135963E-2</v>
      </c>
      <c r="H588" s="3">
        <f t="shared" si="128"/>
        <v>0.85185566370671006</v>
      </c>
      <c r="I588" s="3">
        <f t="shared" si="132"/>
        <v>1722.243238972467</v>
      </c>
      <c r="K588" s="3">
        <f t="shared" si="134"/>
        <v>5.5899999999999253</v>
      </c>
      <c r="L588" s="3">
        <f t="shared" si="135"/>
        <v>1.9945851719456043</v>
      </c>
      <c r="M588" s="3">
        <f>L588/'NOx Info (Obsolete)'!$B$1*1000</f>
        <v>45.318091744384709</v>
      </c>
      <c r="N588" s="3">
        <f>M588*'NOx Info (Obsolete)'!$I$2*($D$13+273)/$F$2/1000</f>
        <v>12295.694128535581</v>
      </c>
      <c r="O588" s="3">
        <f t="shared" si="136"/>
        <v>221.30357664955812</v>
      </c>
      <c r="P588" s="3">
        <f t="shared" si="129"/>
        <v>10.54137605853148</v>
      </c>
      <c r="Q588" s="3">
        <f t="shared" si="130"/>
        <v>1.9229057177928288E-3</v>
      </c>
      <c r="R588" s="3">
        <f t="shared" si="131"/>
        <v>0.38639568891995452</v>
      </c>
    </row>
    <row r="589" spans="1:18" x14ac:dyDescent="0.25">
      <c r="A589" s="3">
        <f t="shared" si="133"/>
        <v>5.599999999999925</v>
      </c>
      <c r="B589" s="3">
        <f t="shared" si="122"/>
        <v>4.38878380513765</v>
      </c>
      <c r="C589" s="3">
        <f t="shared" si="123"/>
        <v>9.9715743632736498E-2</v>
      </c>
      <c r="D589" s="3">
        <f t="shared" si="124"/>
        <v>1779.8849338836026</v>
      </c>
      <c r="E589" s="3">
        <f t="shared" si="125"/>
        <v>13.788767167408205</v>
      </c>
      <c r="F589" s="3">
        <f t="shared" si="126"/>
        <v>34.575713471983242</v>
      </c>
      <c r="G589" s="3">
        <f t="shared" si="127"/>
        <v>6.7905492518135935E-2</v>
      </c>
      <c r="H589" s="3">
        <f t="shared" si="128"/>
        <v>0.85020542905808227</v>
      </c>
      <c r="I589" s="3">
        <f t="shared" si="132"/>
        <v>1723.9436498305831</v>
      </c>
      <c r="K589" s="3">
        <f t="shared" si="134"/>
        <v>5.599999999999925</v>
      </c>
      <c r="L589" s="3">
        <f t="shared" si="135"/>
        <v>1.9907212150564046</v>
      </c>
      <c r="M589" s="3">
        <f>L589/'NOx Info (Obsolete)'!$B$1*1000</f>
        <v>45.230300480685358</v>
      </c>
      <c r="N589" s="3">
        <f>M589*'NOx Info (Obsolete)'!$I$2*($D$13+273)/$F$2/1000</f>
        <v>12271.874623255137</v>
      </c>
      <c r="O589" s="3">
        <f t="shared" si="136"/>
        <v>220.87486220225003</v>
      </c>
      <c r="P589" s="3">
        <f t="shared" si="129"/>
        <v>10.541376058531478</v>
      </c>
      <c r="Q589" s="3">
        <f t="shared" si="130"/>
        <v>1.9229057177928284E-3</v>
      </c>
      <c r="R589" s="3">
        <f t="shared" si="131"/>
        <v>0.38564715418443196</v>
      </c>
    </row>
    <row r="590" spans="1:18" x14ac:dyDescent="0.25">
      <c r="A590" s="3">
        <f t="shared" si="133"/>
        <v>5.6099999999999248</v>
      </c>
      <c r="B590" s="3">
        <f t="shared" si="122"/>
        <v>4.3802817508470699</v>
      </c>
      <c r="C590" s="3">
        <f t="shared" si="123"/>
        <v>9.9522571969780871E-2</v>
      </c>
      <c r="D590" s="3">
        <f t="shared" si="124"/>
        <v>1776.4368993002745</v>
      </c>
      <c r="E590" s="3">
        <f t="shared" si="125"/>
        <v>13.762055246233086</v>
      </c>
      <c r="F590" s="3">
        <f t="shared" si="126"/>
        <v>34.575713471983242</v>
      </c>
      <c r="G590" s="3">
        <f t="shared" si="127"/>
        <v>6.7905492518135935E-2</v>
      </c>
      <c r="H590" s="3">
        <f t="shared" si="128"/>
        <v>0.84855839128248345</v>
      </c>
      <c r="I590" s="3">
        <f t="shared" si="132"/>
        <v>1725.6407666131481</v>
      </c>
      <c r="K590" s="3">
        <f t="shared" si="134"/>
        <v>5.6099999999999248</v>
      </c>
      <c r="L590" s="3">
        <f t="shared" si="135"/>
        <v>1.9868647435145603</v>
      </c>
      <c r="M590" s="3">
        <f>L590/'NOx Info (Obsolete)'!$B$1*1000</f>
        <v>45.142679288268475</v>
      </c>
      <c r="N590" s="3">
        <f>M590*'NOx Info (Obsolete)'!$I$2*($D$13+273)/$F$2/1000</f>
        <v>12248.101261675563</v>
      </c>
      <c r="O590" s="3">
        <f t="shared" si="136"/>
        <v>220.44697827056268</v>
      </c>
      <c r="P590" s="3">
        <f t="shared" si="129"/>
        <v>10.541376058531478</v>
      </c>
      <c r="Q590" s="3">
        <f t="shared" si="130"/>
        <v>1.9229057177928284E-3</v>
      </c>
      <c r="R590" s="3">
        <f t="shared" si="131"/>
        <v>0.38490006952784767</v>
      </c>
    </row>
    <row r="591" spans="1:18" x14ac:dyDescent="0.25">
      <c r="A591" s="3">
        <f t="shared" si="133"/>
        <v>5.6199999999999246</v>
      </c>
      <c r="B591" s="3">
        <f t="shared" si="122"/>
        <v>4.3717961669342449</v>
      </c>
      <c r="C591" s="3">
        <f t="shared" si="123"/>
        <v>9.9329774523473593E-2</v>
      </c>
      <c r="D591" s="3">
        <f t="shared" si="124"/>
        <v>1772.9955443299157</v>
      </c>
      <c r="E591" s="3">
        <f t="shared" si="125"/>
        <v>13.735395072014324</v>
      </c>
      <c r="F591" s="3">
        <f t="shared" si="126"/>
        <v>34.575713471983249</v>
      </c>
      <c r="G591" s="3">
        <f t="shared" si="127"/>
        <v>6.7905492518135963E-2</v>
      </c>
      <c r="H591" s="3">
        <f t="shared" si="128"/>
        <v>0.84691454418685641</v>
      </c>
      <c r="I591" s="3">
        <f t="shared" si="132"/>
        <v>1727.3345957015217</v>
      </c>
      <c r="K591" s="3">
        <f t="shared" si="134"/>
        <v>5.6199999999999246</v>
      </c>
      <c r="L591" s="3">
        <f t="shared" si="135"/>
        <v>1.9830157428192818</v>
      </c>
      <c r="M591" s="3">
        <f>L591/'NOx Info (Obsolete)'!$B$1*1000</f>
        <v>45.055227837668006</v>
      </c>
      <c r="N591" s="3">
        <f>M591*'NOx Info (Obsolete)'!$I$2*($D$13+273)/$F$2/1000</f>
        <v>12224.373954406205</v>
      </c>
      <c r="O591" s="3">
        <f t="shared" si="136"/>
        <v>220.01992324560183</v>
      </c>
      <c r="P591" s="3">
        <f t="shared" si="129"/>
        <v>10.54137605853148</v>
      </c>
      <c r="Q591" s="3">
        <f t="shared" si="130"/>
        <v>1.9229057177928288E-3</v>
      </c>
      <c r="R591" s="3">
        <f t="shared" si="131"/>
        <v>0.38415443214107486</v>
      </c>
    </row>
    <row r="592" spans="1:18" x14ac:dyDescent="0.25">
      <c r="A592" s="3">
        <f t="shared" si="133"/>
        <v>5.6299999999999244</v>
      </c>
      <c r="B592" s="3">
        <f t="shared" si="122"/>
        <v>4.3633270214923758</v>
      </c>
      <c r="C592" s="3">
        <f t="shared" si="123"/>
        <v>9.913735056887342E-2</v>
      </c>
      <c r="D592" s="3">
        <f t="shared" si="124"/>
        <v>1769.5608560326232</v>
      </c>
      <c r="E592" s="3">
        <f t="shared" si="125"/>
        <v>13.708786544506513</v>
      </c>
      <c r="F592" s="3">
        <f t="shared" si="126"/>
        <v>34.575713471983242</v>
      </c>
      <c r="G592" s="3">
        <f t="shared" si="127"/>
        <v>6.7905492518135935E-2</v>
      </c>
      <c r="H592" s="3">
        <f t="shared" si="128"/>
        <v>0.84527388159014083</v>
      </c>
      <c r="I592" s="3">
        <f t="shared" si="132"/>
        <v>1729.0251434647021</v>
      </c>
      <c r="K592" s="3">
        <f t="shared" si="134"/>
        <v>5.6299999999999244</v>
      </c>
      <c r="L592" s="3">
        <f t="shared" si="135"/>
        <v>1.979174198497871</v>
      </c>
      <c r="M592" s="3">
        <f>L592/'NOx Info (Obsolete)'!$B$1*1000</f>
        <v>44.967945800056143</v>
      </c>
      <c r="N592" s="3">
        <f>M592*'NOx Info (Obsolete)'!$I$2*($D$13+273)/$F$2/1000</f>
        <v>12200.69261222957</v>
      </c>
      <c r="O592" s="3">
        <f t="shared" si="136"/>
        <v>219.59369552159006</v>
      </c>
      <c r="P592" s="3">
        <f t="shared" si="129"/>
        <v>10.541376058531478</v>
      </c>
      <c r="Q592" s="3">
        <f t="shared" si="130"/>
        <v>1.9229057177928284E-3</v>
      </c>
      <c r="R592" s="3">
        <f t="shared" si="131"/>
        <v>0.38341023922042844</v>
      </c>
    </row>
    <row r="593" spans="1:18" x14ac:dyDescent="0.25">
      <c r="A593" s="3">
        <f t="shared" si="133"/>
        <v>5.6399999999999242</v>
      </c>
      <c r="B593" s="3">
        <f t="shared" si="122"/>
        <v>4.3548742826764748</v>
      </c>
      <c r="C593" s="3">
        <f t="shared" si="123"/>
        <v>9.8945299382443536E-2</v>
      </c>
      <c r="D593" s="3">
        <f t="shared" si="124"/>
        <v>1766.1328214935641</v>
      </c>
      <c r="E593" s="3">
        <f t="shared" si="125"/>
        <v>13.682229563658437</v>
      </c>
      <c r="F593" s="3">
        <f t="shared" si="126"/>
        <v>34.575713471983242</v>
      </c>
      <c r="G593" s="3">
        <f t="shared" si="127"/>
        <v>6.7905492518135935E-2</v>
      </c>
      <c r="H593" s="3">
        <f t="shared" si="128"/>
        <v>0.84363639732325191</v>
      </c>
      <c r="I593" s="3">
        <f t="shared" si="132"/>
        <v>1730.7124162593486</v>
      </c>
      <c r="K593" s="3">
        <f t="shared" si="134"/>
        <v>5.6399999999999242</v>
      </c>
      <c r="L593" s="3">
        <f t="shared" si="135"/>
        <v>1.9753400961056666</v>
      </c>
      <c r="M593" s="3">
        <f>L593/'NOx Info (Obsolete)'!$B$1*1000</f>
        <v>44.880832847242104</v>
      </c>
      <c r="N593" s="3">
        <f>M593*'NOx Info (Obsolete)'!$I$2*($D$13+273)/$F$2/1000</f>
        <v>12177.05714610102</v>
      </c>
      <c r="O593" s="3">
        <f t="shared" si="136"/>
        <v>219.16829349586067</v>
      </c>
      <c r="P593" s="3">
        <f t="shared" si="129"/>
        <v>10.541376058531478</v>
      </c>
      <c r="Q593" s="3">
        <f t="shared" si="130"/>
        <v>1.9229057177928284E-3</v>
      </c>
      <c r="R593" s="3">
        <f t="shared" si="131"/>
        <v>0.38266748796765521</v>
      </c>
    </row>
    <row r="594" spans="1:18" x14ac:dyDescent="0.25">
      <c r="A594" s="3">
        <f t="shared" si="133"/>
        <v>5.649999999999924</v>
      </c>
      <c r="B594" s="3">
        <f t="shared" si="122"/>
        <v>4.3464379187032423</v>
      </c>
      <c r="C594" s="3">
        <f t="shared" si="123"/>
        <v>9.875362024204877E-2</v>
      </c>
      <c r="D594" s="3">
        <f t="shared" si="124"/>
        <v>1762.7114278229217</v>
      </c>
      <c r="E594" s="3">
        <f t="shared" si="125"/>
        <v>13.65572402961271</v>
      </c>
      <c r="F594" s="3">
        <f t="shared" si="126"/>
        <v>34.575713471983242</v>
      </c>
      <c r="G594" s="3">
        <f t="shared" si="127"/>
        <v>6.7905492518135935E-2</v>
      </c>
      <c r="H594" s="3">
        <f t="shared" si="128"/>
        <v>0.84200208522905506</v>
      </c>
      <c r="I594" s="3">
        <f t="shared" si="132"/>
        <v>1732.3964204298068</v>
      </c>
      <c r="K594" s="3">
        <f t="shared" si="134"/>
        <v>5.649999999999924</v>
      </c>
      <c r="L594" s="3">
        <f t="shared" si="135"/>
        <v>1.9715134212259902</v>
      </c>
      <c r="M594" s="3">
        <f>L594/'NOx Info (Obsolete)'!$B$1*1000</f>
        <v>44.793888651670876</v>
      </c>
      <c r="N594" s="3">
        <f>M594*'NOx Info (Obsolete)'!$I$2*($D$13+273)/$F$2/1000</f>
        <v>12153.467467148399</v>
      </c>
      <c r="O594" s="3">
        <f t="shared" si="136"/>
        <v>218.74371556885174</v>
      </c>
      <c r="P594" s="3">
        <f t="shared" si="129"/>
        <v>10.541376058531478</v>
      </c>
      <c r="Q594" s="3">
        <f t="shared" si="130"/>
        <v>1.9229057177928284E-3</v>
      </c>
      <c r="R594" s="3">
        <f t="shared" si="131"/>
        <v>0.38192617558992259</v>
      </c>
    </row>
    <row r="595" spans="1:18" x14ac:dyDescent="0.25">
      <c r="A595" s="3">
        <f t="shared" si="133"/>
        <v>5.6599999999999238</v>
      </c>
      <c r="B595" s="3">
        <f t="shared" si="122"/>
        <v>4.3380178978509516</v>
      </c>
      <c r="C595" s="3">
        <f t="shared" si="123"/>
        <v>9.8562312426952833E-2</v>
      </c>
      <c r="D595" s="3">
        <f t="shared" si="124"/>
        <v>1759.2966621558517</v>
      </c>
      <c r="E595" s="3">
        <f t="shared" si="125"/>
        <v>13.629269842705384</v>
      </c>
      <c r="F595" s="3">
        <f t="shared" si="126"/>
        <v>34.575713471983242</v>
      </c>
      <c r="G595" s="3">
        <f t="shared" si="127"/>
        <v>6.7905492518135935E-2</v>
      </c>
      <c r="H595" s="3">
        <f t="shared" si="128"/>
        <v>0.84037093916234307</v>
      </c>
      <c r="I595" s="3">
        <f t="shared" si="132"/>
        <v>1734.0771623081314</v>
      </c>
      <c r="K595" s="3">
        <f t="shared" si="134"/>
        <v>5.6599999999999238</v>
      </c>
      <c r="L595" s="3">
        <f t="shared" si="135"/>
        <v>1.967694159470091</v>
      </c>
      <c r="M595" s="3">
        <f>L595/'NOx Info (Obsolete)'!$B$1*1000</f>
        <v>44.707112886421989</v>
      </c>
      <c r="N595" s="3">
        <f>M595*'NOx Info (Obsolete)'!$I$2*($D$13+273)/$F$2/1000</f>
        <v>12129.923486671725</v>
      </c>
      <c r="O595" s="3">
        <f t="shared" si="136"/>
        <v>218.31996014409998</v>
      </c>
      <c r="P595" s="3">
        <f t="shared" si="129"/>
        <v>10.541376058531478</v>
      </c>
      <c r="Q595" s="3">
        <f t="shared" si="130"/>
        <v>1.9229057177928284E-3</v>
      </c>
      <c r="R595" s="3">
        <f t="shared" si="131"/>
        <v>0.38118629929980818</v>
      </c>
    </row>
    <row r="596" spans="1:18" x14ac:dyDescent="0.25">
      <c r="A596" s="3">
        <f t="shared" si="133"/>
        <v>5.6699999999999235</v>
      </c>
      <c r="B596" s="3">
        <f t="shared" si="122"/>
        <v>4.3296141884593276</v>
      </c>
      <c r="C596" s="3">
        <f t="shared" si="123"/>
        <v>9.8371375217815721E-2</v>
      </c>
      <c r="D596" s="3">
        <f t="shared" si="124"/>
        <v>1755.8885116524305</v>
      </c>
      <c r="E596" s="3">
        <f t="shared" si="125"/>
        <v>13.602866903465586</v>
      </c>
      <c r="F596" s="3">
        <f t="shared" si="126"/>
        <v>34.575713471983242</v>
      </c>
      <c r="G596" s="3">
        <f t="shared" si="127"/>
        <v>6.7905492518135935E-2</v>
      </c>
      <c r="H596" s="3">
        <f t="shared" si="128"/>
        <v>0.83874295298981372</v>
      </c>
      <c r="I596" s="3">
        <f t="shared" si="132"/>
        <v>1735.7546482141111</v>
      </c>
      <c r="K596" s="3">
        <f t="shared" si="134"/>
        <v>5.6699999999999235</v>
      </c>
      <c r="L596" s="3">
        <f t="shared" si="135"/>
        <v>1.9638822964770928</v>
      </c>
      <c r="M596" s="3">
        <f>L596/'NOx Info (Obsolete)'!$B$1*1000</f>
        <v>44.620505225208298</v>
      </c>
      <c r="N596" s="3">
        <f>M596*'NOx Info (Obsolete)'!$I$2*($D$13+273)/$F$2/1000</f>
        <v>12106.425116142846</v>
      </c>
      <c r="O596" s="3">
        <f t="shared" si="136"/>
        <v>217.89702562823484</v>
      </c>
      <c r="P596" s="3">
        <f t="shared" si="129"/>
        <v>10.541376058531478</v>
      </c>
      <c r="Q596" s="3">
        <f t="shared" si="130"/>
        <v>1.9229057177928284E-3</v>
      </c>
      <c r="R596" s="3">
        <f t="shared" si="131"/>
        <v>0.3804478563152896</v>
      </c>
    </row>
    <row r="597" spans="1:18" x14ac:dyDescent="0.25">
      <c r="A597" s="3">
        <f t="shared" si="133"/>
        <v>5.6799999999999233</v>
      </c>
      <c r="B597" s="3">
        <f t="shared" si="122"/>
        <v>4.3212267589294298</v>
      </c>
      <c r="C597" s="3">
        <f t="shared" si="123"/>
        <v>9.8180807896690925E-2</v>
      </c>
      <c r="D597" s="3">
        <f t="shared" si="124"/>
        <v>1752.4869634976092</v>
      </c>
      <c r="E597" s="3">
        <f t="shared" si="125"/>
        <v>13.576515112615143</v>
      </c>
      <c r="F597" s="3">
        <f t="shared" si="126"/>
        <v>34.575713471983242</v>
      </c>
      <c r="G597" s="3">
        <f t="shared" si="127"/>
        <v>6.7905492518135935E-2</v>
      </c>
      <c r="H597" s="3">
        <f t="shared" si="128"/>
        <v>0.83711812059004653</v>
      </c>
      <c r="I597" s="3">
        <f t="shared" si="132"/>
        <v>1737.4288844552912</v>
      </c>
      <c r="K597" s="3">
        <f t="shared" si="134"/>
        <v>5.6799999999999233</v>
      </c>
      <c r="L597" s="3">
        <f t="shared" si="135"/>
        <v>1.96007781791394</v>
      </c>
      <c r="M597" s="3">
        <f>L597/'NOx Info (Obsolete)'!$B$1*1000</f>
        <v>44.534065342374753</v>
      </c>
      <c r="N597" s="3">
        <f>M597*'NOx Info (Obsolete)'!$I$2*($D$13+273)/$F$2/1000</f>
        <v>12082.972267205105</v>
      </c>
      <c r="O597" s="3">
        <f t="shared" si="136"/>
        <v>217.47491043097256</v>
      </c>
      <c r="P597" s="3">
        <f t="shared" si="129"/>
        <v>10.541376058531478</v>
      </c>
      <c r="Q597" s="3">
        <f t="shared" si="130"/>
        <v>1.9229057177928284E-3</v>
      </c>
      <c r="R597" s="3">
        <f t="shared" si="131"/>
        <v>0.37971084385973392</v>
      </c>
    </row>
    <row r="598" spans="1:18" x14ac:dyDescent="0.25">
      <c r="A598" s="3">
        <f t="shared" si="133"/>
        <v>5.6899999999999231</v>
      </c>
      <c r="B598" s="3">
        <f t="shared" si="122"/>
        <v>4.3128555777235293</v>
      </c>
      <c r="C598" s="3">
        <f t="shared" si="123"/>
        <v>9.7990609747022783E-2</v>
      </c>
      <c r="D598" s="3">
        <f t="shared" si="124"/>
        <v>1749.0920049011638</v>
      </c>
      <c r="E598" s="3">
        <f t="shared" si="125"/>
        <v>13.550214371068197</v>
      </c>
      <c r="F598" s="3">
        <f t="shared" si="126"/>
        <v>34.575713471983242</v>
      </c>
      <c r="G598" s="3">
        <f t="shared" si="127"/>
        <v>6.7905492518135935E-2</v>
      </c>
      <c r="H598" s="3">
        <f t="shared" si="128"/>
        <v>0.8354964358534791</v>
      </c>
      <c r="I598" s="3">
        <f t="shared" si="132"/>
        <v>1739.099877326998</v>
      </c>
      <c r="K598" s="3">
        <f t="shared" si="134"/>
        <v>5.6899999999999231</v>
      </c>
      <c r="L598" s="3">
        <f t="shared" si="135"/>
        <v>1.9562807094753427</v>
      </c>
      <c r="M598" s="3">
        <f>L598/'NOx Info (Obsolete)'!$B$1*1000</f>
        <v>44.447792912897164</v>
      </c>
      <c r="N598" s="3">
        <f>M598*'NOx Info (Obsolete)'!$I$2*($D$13+273)/$F$2/1000</f>
        <v>12059.564851673016</v>
      </c>
      <c r="O598" s="3">
        <f t="shared" si="136"/>
        <v>217.05361296510995</v>
      </c>
      <c r="P598" s="3">
        <f t="shared" si="129"/>
        <v>10.541376058531478</v>
      </c>
      <c r="Q598" s="3">
        <f t="shared" si="130"/>
        <v>1.9229057177928284E-3</v>
      </c>
      <c r="R598" s="3">
        <f t="shared" si="131"/>
        <v>0.37897525916188696</v>
      </c>
    </row>
    <row r="599" spans="1:18" x14ac:dyDescent="0.25">
      <c r="A599" s="3">
        <f t="shared" si="133"/>
        <v>5.6999999999999229</v>
      </c>
      <c r="B599" s="3">
        <f t="shared" si="122"/>
        <v>4.3045006133649952</v>
      </c>
      <c r="C599" s="3">
        <f t="shared" si="123"/>
        <v>9.7800780053643704E-2</v>
      </c>
      <c r="D599" s="3">
        <f t="shared" si="124"/>
        <v>1745.7036230976489</v>
      </c>
      <c r="E599" s="3">
        <f t="shared" si="125"/>
        <v>13.523964579930851</v>
      </c>
      <c r="F599" s="3">
        <f t="shared" si="126"/>
        <v>34.575713471983242</v>
      </c>
      <c r="G599" s="3">
        <f t="shared" si="127"/>
        <v>6.7905492518135935E-2</v>
      </c>
      <c r="H599" s="3">
        <f t="shared" si="128"/>
        <v>0.83387789268238532</v>
      </c>
      <c r="I599" s="3">
        <f t="shared" si="132"/>
        <v>1740.7676331123628</v>
      </c>
      <c r="K599" s="3">
        <f t="shared" si="134"/>
        <v>5.6999999999999229</v>
      </c>
      <c r="L599" s="3">
        <f t="shared" si="135"/>
        <v>1.9524909568837239</v>
      </c>
      <c r="M599" s="3">
        <f>L599/'NOx Info (Obsolete)'!$B$1*1000</f>
        <v>44.361687612380976</v>
      </c>
      <c r="N599" s="3">
        <f>M599*'NOx Info (Obsolete)'!$I$2*($D$13+273)/$F$2/1000</f>
        <v>12036.202781531927</v>
      </c>
      <c r="O599" s="3">
        <f t="shared" si="136"/>
        <v>216.63313164651873</v>
      </c>
      <c r="P599" s="3">
        <f t="shared" si="129"/>
        <v>10.541376058531478</v>
      </c>
      <c r="Q599" s="3">
        <f t="shared" si="130"/>
        <v>1.9229057177928284E-3</v>
      </c>
      <c r="R599" s="3">
        <f t="shared" si="131"/>
        <v>0.37824109945586332</v>
      </c>
    </row>
    <row r="600" spans="1:18" x14ac:dyDescent="0.25">
      <c r="A600" s="3">
        <f t="shared" si="133"/>
        <v>5.7099999999999227</v>
      </c>
      <c r="B600" s="3">
        <f t="shared" si="122"/>
        <v>4.2961618344381716</v>
      </c>
      <c r="C600" s="3">
        <f t="shared" si="123"/>
        <v>9.7611318102771613E-2</v>
      </c>
      <c r="D600" s="3">
        <f t="shared" si="124"/>
        <v>1742.321805346347</v>
      </c>
      <c r="E600" s="3">
        <f t="shared" si="125"/>
        <v>13.497765640500782</v>
      </c>
      <c r="F600" s="3">
        <f t="shared" si="126"/>
        <v>34.575713471983242</v>
      </c>
      <c r="G600" s="3">
        <f t="shared" si="127"/>
        <v>6.7905492518135935E-2</v>
      </c>
      <c r="H600" s="3">
        <f t="shared" si="128"/>
        <v>0.83226248499085087</v>
      </c>
      <c r="I600" s="3">
        <f t="shared" si="132"/>
        <v>1742.4321580823446</v>
      </c>
      <c r="K600" s="3">
        <f t="shared" si="134"/>
        <v>5.7099999999999227</v>
      </c>
      <c r="L600" s="3">
        <f t="shared" si="135"/>
        <v>1.9487085458891653</v>
      </c>
      <c r="M600" s="3">
        <f>L600/'NOx Info (Obsolete)'!$B$1*1000</f>
        <v>44.27574911706008</v>
      </c>
      <c r="N600" s="3">
        <f>M600*'NOx Info (Obsolete)'!$I$2*($D$13+273)/$F$2/1000</f>
        <v>12012.885968937688</v>
      </c>
      <c r="O600" s="3">
        <f t="shared" si="136"/>
        <v>216.21346489413938</v>
      </c>
      <c r="P600" s="3">
        <f t="shared" si="129"/>
        <v>10.541376058531478</v>
      </c>
      <c r="Q600" s="3">
        <f t="shared" si="130"/>
        <v>1.9229057177928284E-3</v>
      </c>
      <c r="R600" s="3">
        <f t="shared" si="131"/>
        <v>0.37750836198113552</v>
      </c>
    </row>
    <row r="601" spans="1:18" x14ac:dyDescent="0.25">
      <c r="A601" s="3">
        <f t="shared" si="133"/>
        <v>5.7199999999999225</v>
      </c>
      <c r="B601" s="3">
        <f t="shared" si="122"/>
        <v>4.2878392095882623</v>
      </c>
      <c r="C601" s="3">
        <f t="shared" si="123"/>
        <v>9.7422223182007148E-2</v>
      </c>
      <c r="D601" s="3">
        <f t="shared" si="124"/>
        <v>1738.9465389312243</v>
      </c>
      <c r="E601" s="3">
        <f t="shared" si="125"/>
        <v>13.471617454266882</v>
      </c>
      <c r="F601" s="3">
        <f t="shared" si="126"/>
        <v>34.575713471983249</v>
      </c>
      <c r="G601" s="3">
        <f t="shared" si="127"/>
        <v>6.7905492518135963E-2</v>
      </c>
      <c r="H601" s="3">
        <f t="shared" si="128"/>
        <v>0.83065020670475231</v>
      </c>
      <c r="I601" s="3">
        <f t="shared" si="132"/>
        <v>1744.093458495754</v>
      </c>
      <c r="K601" s="3">
        <f t="shared" si="134"/>
        <v>5.7199999999999225</v>
      </c>
      <c r="L601" s="3">
        <f t="shared" si="135"/>
        <v>1.9449334622693539</v>
      </c>
      <c r="M601" s="3">
        <f>L601/'NOx Info (Obsolete)'!$B$1*1000</f>
        <v>44.189977103795563</v>
      </c>
      <c r="N601" s="3">
        <f>M601*'NOx Info (Obsolete)'!$I$2*($D$13+273)/$F$2/1000</f>
        <v>11989.614326216328</v>
      </c>
      <c r="O601" s="3">
        <f t="shared" si="136"/>
        <v>215.79461112997524</v>
      </c>
      <c r="P601" s="3">
        <f t="shared" si="129"/>
        <v>10.54137605853148</v>
      </c>
      <c r="Q601" s="3">
        <f t="shared" si="130"/>
        <v>1.9229057177928288E-3</v>
      </c>
      <c r="R601" s="3">
        <f t="shared" si="131"/>
        <v>0.37677704398252415</v>
      </c>
    </row>
    <row r="602" spans="1:18" x14ac:dyDescent="0.25">
      <c r="A602" s="3">
        <f t="shared" si="133"/>
        <v>5.7299999999999223</v>
      </c>
      <c r="B602" s="3">
        <f t="shared" si="122"/>
        <v>4.2795327075212146</v>
      </c>
      <c r="C602" s="3">
        <f t="shared" si="123"/>
        <v>9.7233494580330995E-2</v>
      </c>
      <c r="D602" s="3">
        <f t="shared" si="124"/>
        <v>1735.5778111608779</v>
      </c>
      <c r="E602" s="3">
        <f t="shared" si="125"/>
        <v>13.44551992290887</v>
      </c>
      <c r="F602" s="3">
        <f t="shared" si="126"/>
        <v>34.575713471983242</v>
      </c>
      <c r="G602" s="3">
        <f t="shared" si="127"/>
        <v>6.7905492518135935E-2</v>
      </c>
      <c r="H602" s="3">
        <f t="shared" si="128"/>
        <v>0.82904105176173148</v>
      </c>
      <c r="I602" s="3">
        <f t="shared" si="132"/>
        <v>1745.7515405992774</v>
      </c>
      <c r="K602" s="3">
        <f t="shared" si="134"/>
        <v>5.7299999999999223</v>
      </c>
      <c r="L602" s="3">
        <f t="shared" si="135"/>
        <v>1.9411656918295286</v>
      </c>
      <c r="M602" s="3">
        <f>L602/'NOx Info (Obsolete)'!$B$1*1000</f>
        <v>44.104371250074493</v>
      </c>
      <c r="N602" s="3">
        <f>M602*'NOx Info (Obsolete)'!$I$2*($D$13+273)/$F$2/1000</f>
        <v>11966.387765863707</v>
      </c>
      <c r="O602" s="3">
        <f t="shared" si="136"/>
        <v>215.37656877908657</v>
      </c>
      <c r="P602" s="3">
        <f t="shared" si="129"/>
        <v>10.541376058531478</v>
      </c>
      <c r="Q602" s="3">
        <f t="shared" si="130"/>
        <v>1.9229057177928284E-3</v>
      </c>
      <c r="R602" s="3">
        <f t="shared" si="131"/>
        <v>0.37604714271018658</v>
      </c>
    </row>
    <row r="603" spans="1:18" x14ac:dyDescent="0.25">
      <c r="A603" s="3">
        <f t="shared" si="133"/>
        <v>5.7399999999999221</v>
      </c>
      <c r="B603" s="3">
        <f t="shared" si="122"/>
        <v>4.2712422970035977</v>
      </c>
      <c r="C603" s="3">
        <f t="shared" si="123"/>
        <v>9.7045131588101324E-2</v>
      </c>
      <c r="D603" s="3">
        <f t="shared" si="124"/>
        <v>1732.2156093684946</v>
      </c>
      <c r="E603" s="3">
        <f t="shared" si="125"/>
        <v>13.41947294829694</v>
      </c>
      <c r="F603" s="3">
        <f t="shared" si="126"/>
        <v>34.575713471983242</v>
      </c>
      <c r="G603" s="3">
        <f t="shared" si="127"/>
        <v>6.7905492518135935E-2</v>
      </c>
      <c r="H603" s="3">
        <f t="shared" si="128"/>
        <v>0.82743501411117615</v>
      </c>
      <c r="I603" s="3">
        <f t="shared" si="132"/>
        <v>1747.4064106274998</v>
      </c>
      <c r="K603" s="3">
        <f t="shared" si="134"/>
        <v>5.7399999999999221</v>
      </c>
      <c r="L603" s="3">
        <f t="shared" si="135"/>
        <v>1.9374052204024268</v>
      </c>
      <c r="M603" s="3">
        <f>L603/'NOx Info (Obsolete)'!$B$1*1000</f>
        <v>44.018931234008747</v>
      </c>
      <c r="N603" s="3">
        <f>M603*'NOx Info (Obsolete)'!$I$2*($D$13+273)/$F$2/1000</f>
        <v>11943.206200545221</v>
      </c>
      <c r="O603" s="3">
        <f t="shared" si="136"/>
        <v>214.95933626958467</v>
      </c>
      <c r="P603" s="3">
        <f t="shared" si="129"/>
        <v>10.541376058531478</v>
      </c>
      <c r="Q603" s="3">
        <f t="shared" si="130"/>
        <v>1.9229057177928284E-3</v>
      </c>
      <c r="R603" s="3">
        <f t="shared" si="131"/>
        <v>0.37531865541960802</v>
      </c>
    </row>
    <row r="604" spans="1:18" x14ac:dyDescent="0.25">
      <c r="A604" s="3">
        <f t="shared" si="133"/>
        <v>5.7499999999999218</v>
      </c>
      <c r="B604" s="3">
        <f t="shared" si="122"/>
        <v>4.2629679468624859</v>
      </c>
      <c r="C604" s="3">
        <f t="shared" si="123"/>
        <v>9.6857133497050968E-2</v>
      </c>
      <c r="D604" s="3">
        <f t="shared" si="124"/>
        <v>1728.859920911797</v>
      </c>
      <c r="E604" s="3">
        <f t="shared" si="125"/>
        <v>13.393476432491392</v>
      </c>
      <c r="F604" s="3">
        <f t="shared" si="126"/>
        <v>34.575713471983242</v>
      </c>
      <c r="G604" s="3">
        <f t="shared" si="127"/>
        <v>6.7905492518135935E-2</v>
      </c>
      <c r="H604" s="3">
        <f t="shared" si="128"/>
        <v>0.82583208771419447</v>
      </c>
      <c r="I604" s="3">
        <f t="shared" si="132"/>
        <v>1749.0580748029281</v>
      </c>
      <c r="K604" s="3">
        <f t="shared" si="134"/>
        <v>5.7499999999999218</v>
      </c>
      <c r="L604" s="3">
        <f t="shared" si="135"/>
        <v>1.9336520338482308</v>
      </c>
      <c r="M604" s="3">
        <f>L604/'NOx Info (Obsolete)'!$B$1*1000</f>
        <v>43.933656734333738</v>
      </c>
      <c r="N604" s="3">
        <f>M604*'NOx Info (Obsolete)'!$I$2*($D$13+273)/$F$2/1000</f>
        <v>11920.069543095437</v>
      </c>
      <c r="O604" s="3">
        <f t="shared" si="136"/>
        <v>214.54291203262596</v>
      </c>
      <c r="P604" s="3">
        <f t="shared" si="129"/>
        <v>10.541376058531478</v>
      </c>
      <c r="Q604" s="3">
        <f t="shared" si="130"/>
        <v>1.9229057177928284E-3</v>
      </c>
      <c r="R604" s="3">
        <f t="shared" si="131"/>
        <v>0.37459157937158993</v>
      </c>
    </row>
    <row r="605" spans="1:18" x14ac:dyDescent="0.25">
      <c r="A605" s="3">
        <f t="shared" si="133"/>
        <v>5.7599999999999216</v>
      </c>
      <c r="B605" s="3">
        <f t="shared" si="122"/>
        <v>4.2547096259853445</v>
      </c>
      <c r="C605" s="3">
        <f t="shared" si="123"/>
        <v>9.6669499600284869E-2</v>
      </c>
      <c r="D605" s="3">
        <f t="shared" si="124"/>
        <v>1725.5107331729992</v>
      </c>
      <c r="E605" s="3">
        <f t="shared" si="125"/>
        <v>13.367530277742246</v>
      </c>
      <c r="F605" s="3">
        <f t="shared" si="126"/>
        <v>34.575713471983242</v>
      </c>
      <c r="G605" s="3">
        <f t="shared" si="127"/>
        <v>6.7905492518135935E-2</v>
      </c>
      <c r="H605" s="3">
        <f t="shared" si="128"/>
        <v>0.82423226654359372</v>
      </c>
      <c r="I605" s="3">
        <f t="shared" si="132"/>
        <v>1750.7065393360153</v>
      </c>
      <c r="K605" s="3">
        <f t="shared" si="134"/>
        <v>5.7599999999999216</v>
      </c>
      <c r="L605" s="3">
        <f t="shared" si="135"/>
        <v>1.929906118054515</v>
      </c>
      <c r="M605" s="3">
        <f>L605/'NOx Info (Obsolete)'!$B$1*1000</f>
        <v>43.848547430407265</v>
      </c>
      <c r="N605" s="3">
        <f>M605*'NOx Info (Obsolete)'!$I$2*($D$13+273)/$F$2/1000</f>
        <v>11896.97770651778</v>
      </c>
      <c r="O605" s="3">
        <f t="shared" si="136"/>
        <v>214.12729450240602</v>
      </c>
      <c r="P605" s="3">
        <f t="shared" si="129"/>
        <v>10.541376058531478</v>
      </c>
      <c r="Q605" s="3">
        <f t="shared" si="130"/>
        <v>1.9229057177928284E-3</v>
      </c>
      <c r="R605" s="3">
        <f t="shared" si="131"/>
        <v>0.37386591183224038</v>
      </c>
    </row>
    <row r="606" spans="1:18" x14ac:dyDescent="0.25">
      <c r="A606" s="3">
        <f t="shared" si="133"/>
        <v>5.7699999999999214</v>
      </c>
      <c r="B606" s="3">
        <f t="shared" ref="B606:B669" si="137">L606*2.20462</f>
        <v>4.2464673033199087</v>
      </c>
      <c r="C606" s="3">
        <f t="shared" ref="C606:C669" si="138">M606/453.59237</f>
        <v>9.648222919227735E-2</v>
      </c>
      <c r="D606" s="3">
        <f t="shared" ref="D606:D669" si="139">N606/6.89475729</f>
        <v>1722.1680335587591</v>
      </c>
      <c r="E606" s="3">
        <f t="shared" ref="E606:E669" si="140">O606/16.0184634</f>
        <v>13.341634386488886</v>
      </c>
      <c r="F606" s="3">
        <f t="shared" ref="F606:F669" si="141">P606*3.28</f>
        <v>34.575713471983242</v>
      </c>
      <c r="G606" s="3">
        <f t="shared" ref="G606:G669" si="142">Q606*35.314</f>
        <v>6.7905492518135935E-2</v>
      </c>
      <c r="H606" s="3">
        <f t="shared" ref="H606:H669" si="143">R606*2.20462</f>
        <v>0.82263554458385646</v>
      </c>
      <c r="I606" s="3">
        <f t="shared" si="132"/>
        <v>1752.351810425183</v>
      </c>
      <c r="K606" s="3">
        <f t="shared" si="134"/>
        <v>5.7699999999999214</v>
      </c>
      <c r="L606" s="3">
        <f t="shared" si="135"/>
        <v>1.9261674589361926</v>
      </c>
      <c r="M606" s="3">
        <f>L606/'NOx Info (Obsolete)'!$B$1*1000</f>
        <v>43.763603002208271</v>
      </c>
      <c r="N606" s="3">
        <f>M606*'NOx Info (Obsolete)'!$I$2*($D$13+273)/$F$2/1000</f>
        <v>11873.930603984219</v>
      </c>
      <c r="O606" s="3">
        <f t="shared" si="136"/>
        <v>213.71248211615369</v>
      </c>
      <c r="P606" s="3">
        <f t="shared" ref="P606:P669" si="144">SQRT(2*(N606)/O606)</f>
        <v>10.541376058531478</v>
      </c>
      <c r="Q606" s="3">
        <f t="shared" ref="Q606:Q669" si="145">P606*$F$25</f>
        <v>1.9229057177928284E-3</v>
      </c>
      <c r="R606" s="3">
        <f t="shared" ref="R606:R669" si="146">Q606*O606*0.908</f>
        <v>0.3731416500729634</v>
      </c>
    </row>
    <row r="607" spans="1:18" x14ac:dyDescent="0.25">
      <c r="A607" s="3">
        <f t="shared" si="133"/>
        <v>5.7799999999999212</v>
      </c>
      <c r="B607" s="3">
        <f t="shared" si="137"/>
        <v>4.2382409478740701</v>
      </c>
      <c r="C607" s="3">
        <f t="shared" si="138"/>
        <v>9.6295321568869538E-2</v>
      </c>
      <c r="D607" s="3">
        <f t="shared" si="139"/>
        <v>1718.8318095001305</v>
      </c>
      <c r="E607" s="3">
        <f t="shared" si="140"/>
        <v>13.315788661359701</v>
      </c>
      <c r="F607" s="3">
        <f t="shared" si="141"/>
        <v>34.575713471983242</v>
      </c>
      <c r="G607" s="3">
        <f t="shared" si="142"/>
        <v>6.7905492518135935E-2</v>
      </c>
      <c r="H607" s="3">
        <f t="shared" si="143"/>
        <v>0.82104191583111952</v>
      </c>
      <c r="I607" s="3">
        <f t="shared" ref="I607:I670" si="147">I606+$N$3*$J$1*H607</f>
        <v>1753.9938942568451</v>
      </c>
      <c r="K607" s="3">
        <f t="shared" si="134"/>
        <v>5.7799999999999212</v>
      </c>
      <c r="L607" s="3">
        <f t="shared" si="135"/>
        <v>1.922436042435463</v>
      </c>
      <c r="M607" s="3">
        <f>L607/'NOx Info (Obsolete)'!$B$1*1000</f>
        <v>43.678823130335651</v>
      </c>
      <c r="N607" s="3">
        <f>M607*'NOx Info (Obsolete)'!$I$2*($D$13+273)/$F$2/1000</f>
        <v>11850.928148834917</v>
      </c>
      <c r="O607" s="3">
        <f t="shared" si="136"/>
        <v>213.29847331412537</v>
      </c>
      <c r="P607" s="3">
        <f t="shared" si="144"/>
        <v>10.541376058531478</v>
      </c>
      <c r="Q607" s="3">
        <f t="shared" si="145"/>
        <v>1.9229057177928284E-3</v>
      </c>
      <c r="R607" s="3">
        <f t="shared" si="146"/>
        <v>0.37241879137044914</v>
      </c>
    </row>
    <row r="608" spans="1:18" x14ac:dyDescent="0.25">
      <c r="A608" s="3">
        <f t="shared" ref="A608:A671" si="148">$A$30+A607</f>
        <v>5.789999999999921</v>
      </c>
      <c r="B608" s="3">
        <f t="shared" si="137"/>
        <v>4.2300305287157585</v>
      </c>
      <c r="C608" s="3">
        <f t="shared" si="138"/>
        <v>9.610877602726664E-2</v>
      </c>
      <c r="D608" s="3">
        <f t="shared" si="139"/>
        <v>1715.5020484525169</v>
      </c>
      <c r="E608" s="3">
        <f t="shared" si="140"/>
        <v>13.289993005171704</v>
      </c>
      <c r="F608" s="3">
        <f t="shared" si="141"/>
        <v>34.575713471983242</v>
      </c>
      <c r="G608" s="3">
        <f t="shared" si="142"/>
        <v>6.7905492518135935E-2</v>
      </c>
      <c r="H608" s="3">
        <f t="shared" si="143"/>
        <v>0.81945137429315018</v>
      </c>
      <c r="I608" s="3">
        <f t="shared" si="147"/>
        <v>1755.6327970054315</v>
      </c>
      <c r="K608" s="3">
        <f t="shared" ref="K608:K671" si="149">$A$30+K607</f>
        <v>5.789999999999921</v>
      </c>
      <c r="L608" s="3">
        <f t="shared" si="135"/>
        <v>1.9187118545217585</v>
      </c>
      <c r="M608" s="3">
        <f>L608/'NOx Info (Obsolete)'!$B$1*1000</f>
        <v>43.594207496007058</v>
      </c>
      <c r="N608" s="3">
        <f>M608*'NOx Info (Obsolete)'!$I$2*($D$13+273)/$F$2/1000</f>
        <v>11827.970254577924</v>
      </c>
      <c r="O608" s="3">
        <f t="shared" si="136"/>
        <v>212.88526653959897</v>
      </c>
      <c r="P608" s="3">
        <f t="shared" si="144"/>
        <v>10.541376058531478</v>
      </c>
      <c r="Q608" s="3">
        <f t="shared" si="145"/>
        <v>1.9229057177928284E-3</v>
      </c>
      <c r="R608" s="3">
        <f t="shared" si="146"/>
        <v>0.37169733300666341</v>
      </c>
    </row>
    <row r="609" spans="1:18" x14ac:dyDescent="0.25">
      <c r="A609" s="3">
        <f t="shared" si="148"/>
        <v>5.7999999999999208</v>
      </c>
      <c r="B609" s="3">
        <f t="shared" si="137"/>
        <v>4.2218360149728271</v>
      </c>
      <c r="C609" s="3">
        <f t="shared" si="138"/>
        <v>9.5922591866035314E-2</v>
      </c>
      <c r="D609" s="3">
        <f t="shared" si="139"/>
        <v>1712.1787378956212</v>
      </c>
      <c r="E609" s="3">
        <f t="shared" si="140"/>
        <v>13.264247320930176</v>
      </c>
      <c r="F609" s="3">
        <f t="shared" si="141"/>
        <v>34.575713471983242</v>
      </c>
      <c r="G609" s="3">
        <f t="shared" si="142"/>
        <v>6.7905492518135935E-2</v>
      </c>
      <c r="H609" s="3">
        <f t="shared" si="143"/>
        <v>0.81786391398932401</v>
      </c>
      <c r="I609" s="3">
        <f t="shared" si="147"/>
        <v>1757.2685248334101</v>
      </c>
      <c r="K609" s="3">
        <f t="shared" si="149"/>
        <v>5.7999999999999208</v>
      </c>
      <c r="L609" s="3">
        <f t="shared" si="135"/>
        <v>1.9149948811916919</v>
      </c>
      <c r="M609" s="3">
        <f>L609/'NOx Info (Obsolete)'!$B$1*1000</f>
        <v>43.509755781057684</v>
      </c>
      <c r="N609" s="3">
        <f>M609*'NOx Info (Obsolete)'!$I$2*($D$13+273)/$F$2/1000</f>
        <v>11805.056834888834</v>
      </c>
      <c r="O609" s="3">
        <f t="shared" si="136"/>
        <v>212.47286023886809</v>
      </c>
      <c r="P609" s="3">
        <f t="shared" si="144"/>
        <v>10.541376058531478</v>
      </c>
      <c r="Q609" s="3">
        <f t="shared" si="145"/>
        <v>1.9229057177928284E-3</v>
      </c>
      <c r="R609" s="3">
        <f t="shared" si="146"/>
        <v>0.37097727226883731</v>
      </c>
    </row>
    <row r="610" spans="1:18" x14ac:dyDescent="0.25">
      <c r="A610" s="3">
        <f t="shared" si="148"/>
        <v>5.8099999999999206</v>
      </c>
      <c r="B610" s="3">
        <f t="shared" si="137"/>
        <v>4.2136573758329341</v>
      </c>
      <c r="C610" s="3">
        <f t="shared" si="138"/>
        <v>9.5736768385101131E-2</v>
      </c>
      <c r="D610" s="3">
        <f t="shared" si="139"/>
        <v>1708.8618653334031</v>
      </c>
      <c r="E610" s="3">
        <f t="shared" si="140"/>
        <v>13.238551511828295</v>
      </c>
      <c r="F610" s="3">
        <f t="shared" si="141"/>
        <v>34.575713471983242</v>
      </c>
      <c r="G610" s="3">
        <f t="shared" si="142"/>
        <v>6.7905492518135935E-2</v>
      </c>
      <c r="H610" s="3">
        <f t="shared" si="143"/>
        <v>0.81627952895060218</v>
      </c>
      <c r="I610" s="3">
        <f t="shared" si="147"/>
        <v>1758.9010838913114</v>
      </c>
      <c r="K610" s="3">
        <f t="shared" si="149"/>
        <v>5.8099999999999206</v>
      </c>
      <c r="L610" s="3">
        <f t="shared" ref="L610:L673" si="150">L609-R609*$J$1</f>
        <v>1.9112851084690035</v>
      </c>
      <c r="M610" s="3">
        <f>L610/'NOx Info (Obsolete)'!$B$1*1000</f>
        <v>43.425467667939095</v>
      </c>
      <c r="N610" s="3">
        <f>M610*'NOx Info (Obsolete)'!$I$2*($D$13+273)/$F$2/1000</f>
        <v>11782.187803610479</v>
      </c>
      <c r="O610" s="3">
        <f t="shared" ref="O610:O673" si="151">L610/$F$2</f>
        <v>212.06125286123623</v>
      </c>
      <c r="P610" s="3">
        <f t="shared" si="144"/>
        <v>10.541376058531478</v>
      </c>
      <c r="Q610" s="3">
        <f t="shared" si="145"/>
        <v>1.9229057177928284E-3</v>
      </c>
      <c r="R610" s="3">
        <f t="shared" si="146"/>
        <v>0.37025860644945718</v>
      </c>
    </row>
    <row r="611" spans="1:18" x14ac:dyDescent="0.25">
      <c r="A611" s="3">
        <f t="shared" si="148"/>
        <v>5.8199999999999203</v>
      </c>
      <c r="B611" s="3">
        <f t="shared" si="137"/>
        <v>4.2054945805434283</v>
      </c>
      <c r="C611" s="3">
        <f t="shared" si="138"/>
        <v>9.55513048857458E-2</v>
      </c>
      <c r="D611" s="3">
        <f t="shared" si="139"/>
        <v>1705.5514182940299</v>
      </c>
      <c r="E611" s="3">
        <f t="shared" si="140"/>
        <v>13.21290548124678</v>
      </c>
      <c r="F611" s="3">
        <f t="shared" si="141"/>
        <v>34.575713471983242</v>
      </c>
      <c r="G611" s="3">
        <f t="shared" si="142"/>
        <v>6.7905492518135935E-2</v>
      </c>
      <c r="H611" s="3">
        <f t="shared" si="143"/>
        <v>0.81469821321950975</v>
      </c>
      <c r="I611" s="3">
        <f t="shared" si="147"/>
        <v>1760.5304803177503</v>
      </c>
      <c r="K611" s="3">
        <f t="shared" si="149"/>
        <v>5.8199999999999203</v>
      </c>
      <c r="L611" s="3">
        <f t="shared" si="150"/>
        <v>1.9075825224045089</v>
      </c>
      <c r="M611" s="3">
        <f>L611/'NOx Info (Obsolete)'!$B$1*1000</f>
        <v>43.341342839718017</v>
      </c>
      <c r="N611" s="3">
        <f>M611*'NOx Info (Obsolete)'!$I$2*($D$13+273)/$F$2/1000</f>
        <v>11759.363074752602</v>
      </c>
      <c r="O611" s="3">
        <f t="shared" si="151"/>
        <v>211.65044285901095</v>
      </c>
      <c r="P611" s="3">
        <f t="shared" si="144"/>
        <v>10.541376058531478</v>
      </c>
      <c r="Q611" s="3">
        <f t="shared" si="145"/>
        <v>1.9229057177928284E-3</v>
      </c>
      <c r="R611" s="3">
        <f t="shared" si="146"/>
        <v>0.36954133284625462</v>
      </c>
    </row>
    <row r="612" spans="1:18" x14ac:dyDescent="0.25">
      <c r="A612" s="3">
        <f t="shared" si="148"/>
        <v>5.8299999999999201</v>
      </c>
      <c r="B612" s="3">
        <f t="shared" si="137"/>
        <v>4.1973475984112332</v>
      </c>
      <c r="C612" s="3">
        <f t="shared" si="138"/>
        <v>9.5366200670604584E-2</v>
      </c>
      <c r="D612" s="3">
        <f t="shared" si="139"/>
        <v>1702.2473843298283</v>
      </c>
      <c r="E612" s="3">
        <f t="shared" si="140"/>
        <v>13.187309132753521</v>
      </c>
      <c r="F612" s="3">
        <f t="shared" si="141"/>
        <v>34.575713471983242</v>
      </c>
      <c r="G612" s="3">
        <f t="shared" si="142"/>
        <v>6.7905492518135935E-2</v>
      </c>
      <c r="H612" s="3">
        <f t="shared" si="143"/>
        <v>0.8131199608501124</v>
      </c>
      <c r="I612" s="3">
        <f t="shared" si="147"/>
        <v>1762.1567202394506</v>
      </c>
      <c r="K612" s="3">
        <f t="shared" si="149"/>
        <v>5.8299999999999201</v>
      </c>
      <c r="L612" s="3">
        <f t="shared" si="150"/>
        <v>1.9038871090760463</v>
      </c>
      <c r="M612" s="3">
        <f>L612/'NOx Info (Obsolete)'!$B$1*1000</f>
        <v>43.257380980075126</v>
      </c>
      <c r="N612" s="3">
        <f>M612*'NOx Info (Obsolete)'!$I$2*($D$13+273)/$F$2/1000</f>
        <v>11736.582562491516</v>
      </c>
      <c r="O612" s="3">
        <f t="shared" si="151"/>
        <v>211.24042868749805</v>
      </c>
      <c r="P612" s="3">
        <f t="shared" si="144"/>
        <v>10.541376058531478</v>
      </c>
      <c r="Q612" s="3">
        <f t="shared" si="145"/>
        <v>1.9229057177928284E-3</v>
      </c>
      <c r="R612" s="3">
        <f t="shared" si="146"/>
        <v>0.36882544876219597</v>
      </c>
    </row>
    <row r="613" spans="1:18" x14ac:dyDescent="0.25">
      <c r="A613" s="3">
        <f t="shared" si="148"/>
        <v>5.8399999999999199</v>
      </c>
      <c r="B613" s="3">
        <f t="shared" si="137"/>
        <v>4.1892163988027313</v>
      </c>
      <c r="C613" s="3">
        <f t="shared" si="138"/>
        <v>9.5181455043663751E-2</v>
      </c>
      <c r="D613" s="3">
        <f t="shared" si="139"/>
        <v>1698.9497510172396</v>
      </c>
      <c r="E613" s="3">
        <f t="shared" si="140"/>
        <v>13.161762370103219</v>
      </c>
      <c r="F613" s="3">
        <f t="shared" si="141"/>
        <v>34.575713471983242</v>
      </c>
      <c r="G613" s="3">
        <f t="shared" si="142"/>
        <v>6.7905492518135935E-2</v>
      </c>
      <c r="H613" s="3">
        <f t="shared" si="143"/>
        <v>0.8115447659079944</v>
      </c>
      <c r="I613" s="3">
        <f t="shared" si="147"/>
        <v>1763.7798097712666</v>
      </c>
      <c r="K613" s="3">
        <f t="shared" si="149"/>
        <v>5.8399999999999199</v>
      </c>
      <c r="L613" s="3">
        <f t="shared" si="150"/>
        <v>1.9001988545884243</v>
      </c>
      <c r="M613" s="3">
        <f>L613/'NOx Info (Obsolete)'!$B$1*1000</f>
        <v>43.173581773303894</v>
      </c>
      <c r="N613" s="3">
        <f>M613*'NOx Info (Obsolete)'!$I$2*($D$13+273)/$F$2/1000</f>
        <v>11713.846181169798</v>
      </c>
      <c r="O613" s="3">
        <f t="shared" si="151"/>
        <v>210.8312088049957</v>
      </c>
      <c r="P613" s="3">
        <f t="shared" si="144"/>
        <v>10.541376058531478</v>
      </c>
      <c r="Q613" s="3">
        <f t="shared" si="145"/>
        <v>1.9229057177928284E-3</v>
      </c>
      <c r="R613" s="3">
        <f t="shared" si="146"/>
        <v>0.36811095150547235</v>
      </c>
    </row>
    <row r="614" spans="1:18" x14ac:dyDescent="0.25">
      <c r="A614" s="3">
        <f t="shared" si="148"/>
        <v>5.8499999999999197</v>
      </c>
      <c r="B614" s="3">
        <f t="shared" si="137"/>
        <v>4.1811009511436517</v>
      </c>
      <c r="C614" s="3">
        <f t="shared" si="138"/>
        <v>9.4997067310257893E-2</v>
      </c>
      <c r="D614" s="3">
        <f t="shared" si="139"/>
        <v>1695.6585059567724</v>
      </c>
      <c r="E614" s="3">
        <f t="shared" si="140"/>
        <v>13.136265097237024</v>
      </c>
      <c r="F614" s="3">
        <f t="shared" si="141"/>
        <v>34.575713471983242</v>
      </c>
      <c r="G614" s="3">
        <f t="shared" si="142"/>
        <v>6.7905492518135935E-2</v>
      </c>
      <c r="H614" s="3">
        <f t="shared" si="143"/>
        <v>0.80997262247023616</v>
      </c>
      <c r="I614" s="3">
        <f t="shared" si="147"/>
        <v>1765.3997550162071</v>
      </c>
      <c r="K614" s="3">
        <f t="shared" si="149"/>
        <v>5.8499999999999197</v>
      </c>
      <c r="L614" s="3">
        <f t="shared" si="150"/>
        <v>1.8965177450733697</v>
      </c>
      <c r="M614" s="3">
        <f>L614/'NOx Info (Obsolete)'!$B$1*1000</f>
        <v>43.089944904309405</v>
      </c>
      <c r="N614" s="3">
        <f>M614*'NOx Info (Obsolete)'!$I$2*($D$13+273)/$F$2/1000</f>
        <v>11691.153845295965</v>
      </c>
      <c r="O614" s="3">
        <f t="shared" si="151"/>
        <v>210.42278167278872</v>
      </c>
      <c r="P614" s="3">
        <f t="shared" si="144"/>
        <v>10.541376058531478</v>
      </c>
      <c r="Q614" s="3">
        <f t="shared" si="145"/>
        <v>1.9229057177928284E-3</v>
      </c>
      <c r="R614" s="3">
        <f t="shared" si="146"/>
        <v>0.36739783838948947</v>
      </c>
    </row>
    <row r="615" spans="1:18" x14ac:dyDescent="0.25">
      <c r="A615" s="3">
        <f t="shared" si="148"/>
        <v>5.8599999999999195</v>
      </c>
      <c r="B615" s="3">
        <f t="shared" si="137"/>
        <v>4.1730012249189494</v>
      </c>
      <c r="C615" s="3">
        <f t="shared" si="138"/>
        <v>9.4813036777067289E-2</v>
      </c>
      <c r="D615" s="3">
        <f t="shared" si="139"/>
        <v>1692.3736367729559</v>
      </c>
      <c r="E615" s="3">
        <f t="shared" si="140"/>
        <v>13.110817218282168</v>
      </c>
      <c r="F615" s="3">
        <f t="shared" si="141"/>
        <v>34.575713471983242</v>
      </c>
      <c r="G615" s="3">
        <f t="shared" si="142"/>
        <v>6.7905492518135935E-2</v>
      </c>
      <c r="H615" s="3">
        <f t="shared" si="143"/>
        <v>0.80840352462539267</v>
      </c>
      <c r="I615" s="3">
        <f t="shared" si="147"/>
        <v>1767.0165620654579</v>
      </c>
      <c r="K615" s="3">
        <f t="shared" si="149"/>
        <v>5.8599999999999195</v>
      </c>
      <c r="L615" s="3">
        <f t="shared" si="150"/>
        <v>1.8928437666894748</v>
      </c>
      <c r="M615" s="3">
        <f>L615/'NOx Info (Obsolete)'!$B$1*1000</f>
        <v>43.006470058607114</v>
      </c>
      <c r="N615" s="3">
        <f>M615*'NOx Info (Obsolete)'!$I$2*($D$13+273)/$F$2/1000</f>
        <v>11668.50546954415</v>
      </c>
      <c r="O615" s="3">
        <f t="shared" si="151"/>
        <v>210.01514575514275</v>
      </c>
      <c r="P615" s="3">
        <f t="shared" si="144"/>
        <v>10.541376058531478</v>
      </c>
      <c r="Q615" s="3">
        <f t="shared" si="145"/>
        <v>1.9229057177928284E-3</v>
      </c>
      <c r="R615" s="3">
        <f t="shared" si="146"/>
        <v>0.36668610673285768</v>
      </c>
    </row>
    <row r="616" spans="1:18" x14ac:dyDescent="0.25">
      <c r="A616" s="3">
        <f t="shared" si="148"/>
        <v>5.8699999999999193</v>
      </c>
      <c r="B616" s="3">
        <f t="shared" si="137"/>
        <v>4.1649171896726962</v>
      </c>
      <c r="C616" s="3">
        <f t="shared" si="138"/>
        <v>9.4629362752115365E-2</v>
      </c>
      <c r="D616" s="3">
        <f t="shared" si="139"/>
        <v>1689.0951311142935</v>
      </c>
      <c r="E616" s="3">
        <f t="shared" si="140"/>
        <v>13.085418637551619</v>
      </c>
      <c r="F616" s="3">
        <f t="shared" si="141"/>
        <v>34.575713471983242</v>
      </c>
      <c r="G616" s="3">
        <f t="shared" si="142"/>
        <v>6.7905492518135935E-2</v>
      </c>
      <c r="H616" s="3">
        <f t="shared" si="143"/>
        <v>0.80683746647346999</v>
      </c>
      <c r="I616" s="3">
        <f t="shared" si="147"/>
        <v>1768.6302369984048</v>
      </c>
      <c r="K616" s="3">
        <f t="shared" si="149"/>
        <v>5.8699999999999193</v>
      </c>
      <c r="L616" s="3">
        <f t="shared" si="150"/>
        <v>1.8891769056221464</v>
      </c>
      <c r="M616" s="3">
        <f>L616/'NOx Info (Obsolete)'!$B$1*1000</f>
        <v>42.923156922321731</v>
      </c>
      <c r="N616" s="3">
        <f>M616*'NOx Info (Obsolete)'!$I$2*($D$13+273)/$F$2/1000</f>
        <v>11645.900968753782</v>
      </c>
      <c r="O616" s="3">
        <f t="shared" si="151"/>
        <v>209.6082995192985</v>
      </c>
      <c r="P616" s="3">
        <f t="shared" si="144"/>
        <v>10.541376058531478</v>
      </c>
      <c r="Q616" s="3">
        <f t="shared" si="145"/>
        <v>1.9229057177928284E-3</v>
      </c>
      <c r="R616" s="3">
        <f t="shared" si="146"/>
        <v>0.36597575385938169</v>
      </c>
    </row>
    <row r="617" spans="1:18" x14ac:dyDescent="0.25">
      <c r="A617" s="3">
        <f t="shared" si="148"/>
        <v>5.8799999999999191</v>
      </c>
      <c r="B617" s="3">
        <f t="shared" si="137"/>
        <v>4.1568488150079617</v>
      </c>
      <c r="C617" s="3">
        <f t="shared" si="138"/>
        <v>9.4446044544766058E-2</v>
      </c>
      <c r="D617" s="3">
        <f t="shared" si="139"/>
        <v>1685.8229766532152</v>
      </c>
      <c r="E617" s="3">
        <f t="shared" si="140"/>
        <v>13.060069259543708</v>
      </c>
      <c r="F617" s="3">
        <f t="shared" si="141"/>
        <v>34.575713471983242</v>
      </c>
      <c r="G617" s="3">
        <f t="shared" si="142"/>
        <v>6.7905492518135935E-2</v>
      </c>
      <c r="H617" s="3">
        <f t="shared" si="143"/>
        <v>0.80527444212590438</v>
      </c>
      <c r="I617" s="3">
        <f t="shared" si="147"/>
        <v>1770.2407858826566</v>
      </c>
      <c r="K617" s="3">
        <f t="shared" si="149"/>
        <v>5.8799999999999191</v>
      </c>
      <c r="L617" s="3">
        <f t="shared" si="150"/>
        <v>1.8855171480835526</v>
      </c>
      <c r="M617" s="3">
        <f>L617/'NOx Info (Obsolete)'!$B$1*1000</f>
        <v>42.840005182186012</v>
      </c>
      <c r="N617" s="3">
        <f>M617*'NOx Info (Obsolete)'!$I$2*($D$13+273)/$F$2/1000</f>
        <v>11623.340257929256</v>
      </c>
      <c r="O617" s="3">
        <f t="shared" si="151"/>
        <v>209.20224143546599</v>
      </c>
      <c r="P617" s="3">
        <f t="shared" si="144"/>
        <v>10.541376058531478</v>
      </c>
      <c r="Q617" s="3">
        <f t="shared" si="145"/>
        <v>1.9229057177928284E-3</v>
      </c>
      <c r="R617" s="3">
        <f t="shared" si="146"/>
        <v>0.36526677709805067</v>
      </c>
    </row>
    <row r="618" spans="1:18" x14ac:dyDescent="0.25">
      <c r="A618" s="3">
        <f t="shared" si="148"/>
        <v>5.8899999999999189</v>
      </c>
      <c r="B618" s="3">
        <f t="shared" si="137"/>
        <v>4.1487960705867026</v>
      </c>
      <c r="C618" s="3">
        <f t="shared" si="138"/>
        <v>9.4263081465721196E-2</v>
      </c>
      <c r="D618" s="3">
        <f t="shared" si="139"/>
        <v>1682.5571610860334</v>
      </c>
      <c r="E618" s="3">
        <f t="shared" si="140"/>
        <v>13.034768988941769</v>
      </c>
      <c r="F618" s="3">
        <f t="shared" si="141"/>
        <v>34.575713471983242</v>
      </c>
      <c r="G618" s="3">
        <f t="shared" si="142"/>
        <v>6.7905492518135935E-2</v>
      </c>
      <c r="H618" s="3">
        <f t="shared" si="143"/>
        <v>0.80371444570553907</v>
      </c>
      <c r="I618" s="3">
        <f t="shared" si="147"/>
        <v>1771.8482147740676</v>
      </c>
      <c r="K618" s="3">
        <f t="shared" si="149"/>
        <v>5.8899999999999189</v>
      </c>
      <c r="L618" s="3">
        <f t="shared" si="150"/>
        <v>1.8818644803125721</v>
      </c>
      <c r="M618" s="3">
        <f>L618/'NOx Info (Obsolete)'!$B$1*1000</f>
        <v>42.757014525539553</v>
      </c>
      <c r="N618" s="3">
        <f>M618*'NOx Info (Obsolete)'!$I$2*($D$13+273)/$F$2/1000</f>
        <v>11600.823252239634</v>
      </c>
      <c r="O618" s="3">
        <f t="shared" si="151"/>
        <v>208.79696997681876</v>
      </c>
      <c r="P618" s="3">
        <f t="shared" si="144"/>
        <v>10.541376058531478</v>
      </c>
      <c r="Q618" s="3">
        <f t="shared" si="145"/>
        <v>1.9229057177928284E-3</v>
      </c>
      <c r="R618" s="3">
        <f t="shared" si="146"/>
        <v>0.36455917378302799</v>
      </c>
    </row>
    <row r="619" spans="1:18" x14ac:dyDescent="0.25">
      <c r="A619" s="3">
        <f t="shared" si="148"/>
        <v>5.8999999999999186</v>
      </c>
      <c r="B619" s="3">
        <f t="shared" si="137"/>
        <v>4.1407589261296476</v>
      </c>
      <c r="C619" s="3">
        <f t="shared" si="138"/>
        <v>9.4080472827017952E-2</v>
      </c>
      <c r="D619" s="3">
        <f t="shared" si="139"/>
        <v>1679.2976721328948</v>
      </c>
      <c r="E619" s="3">
        <f t="shared" si="140"/>
        <v>13.009517730613796</v>
      </c>
      <c r="F619" s="3">
        <f t="shared" si="141"/>
        <v>34.575713471983242</v>
      </c>
      <c r="G619" s="3">
        <f t="shared" si="142"/>
        <v>6.7905492518135935E-2</v>
      </c>
      <c r="H619" s="3">
        <f t="shared" si="143"/>
        <v>0.8021574713466032</v>
      </c>
      <c r="I619" s="3">
        <f t="shared" si="147"/>
        <v>1773.4525297167609</v>
      </c>
      <c r="K619" s="3">
        <f t="shared" si="149"/>
        <v>5.8999999999999186</v>
      </c>
      <c r="L619" s="3">
        <f t="shared" si="150"/>
        <v>1.878218888574742</v>
      </c>
      <c r="M619" s="3">
        <f>L619/'NOx Info (Obsolete)'!$B$1*1000</f>
        <v>42.674184640327674</v>
      </c>
      <c r="N619" s="3">
        <f>M619*'NOx Info (Obsolete)'!$I$2*($D$13+273)/$F$2/1000</f>
        <v>11578.349867018307</v>
      </c>
      <c r="O619" s="3">
        <f t="shared" si="151"/>
        <v>208.39248361948816</v>
      </c>
      <c r="P619" s="3">
        <f t="shared" si="144"/>
        <v>10.541376058531478</v>
      </c>
      <c r="Q619" s="3">
        <f t="shared" si="145"/>
        <v>1.9229057177928284E-3</v>
      </c>
      <c r="R619" s="3">
        <f t="shared" si="146"/>
        <v>0.36385294125364159</v>
      </c>
    </row>
    <row r="620" spans="1:18" x14ac:dyDescent="0.25">
      <c r="A620" s="3">
        <f t="shared" si="148"/>
        <v>5.9099999999999184</v>
      </c>
      <c r="B620" s="3">
        <f t="shared" si="137"/>
        <v>4.1327373514161811</v>
      </c>
      <c r="C620" s="3">
        <f t="shared" si="138"/>
        <v>9.3898217942026241E-2</v>
      </c>
      <c r="D620" s="3">
        <f t="shared" si="139"/>
        <v>1676.0444975377357</v>
      </c>
      <c r="E620" s="3">
        <f t="shared" si="140"/>
        <v>12.984315389612062</v>
      </c>
      <c r="F620" s="3">
        <f t="shared" si="141"/>
        <v>34.575713471983242</v>
      </c>
      <c r="G620" s="3">
        <f t="shared" si="142"/>
        <v>6.7905492518135935E-2</v>
      </c>
      <c r="H620" s="3">
        <f t="shared" si="143"/>
        <v>0.8006035131946887</v>
      </c>
      <c r="I620" s="3">
        <f t="shared" si="147"/>
        <v>1775.0537367431502</v>
      </c>
      <c r="K620" s="3">
        <f t="shared" si="149"/>
        <v>5.9099999999999184</v>
      </c>
      <c r="L620" s="3">
        <f t="shared" si="150"/>
        <v>1.8745803591622054</v>
      </c>
      <c r="M620" s="3">
        <f>L620/'NOx Info (Obsolete)'!$B$1*1000</f>
        <v>42.591515215100209</v>
      </c>
      <c r="N620" s="3">
        <f>M620*'NOx Info (Obsolete)'!$I$2*($D$13+273)/$F$2/1000</f>
        <v>11555.92001776269</v>
      </c>
      <c r="O620" s="3">
        <f t="shared" si="151"/>
        <v>207.98878084255759</v>
      </c>
      <c r="P620" s="3">
        <f t="shared" si="144"/>
        <v>10.541376058531478</v>
      </c>
      <c r="Q620" s="3">
        <f t="shared" si="145"/>
        <v>1.9229057177928284E-3</v>
      </c>
      <c r="R620" s="3">
        <f t="shared" si="146"/>
        <v>0.36314807685437345</v>
      </c>
    </row>
    <row r="621" spans="1:18" x14ac:dyDescent="0.25">
      <c r="A621" s="3">
        <f t="shared" si="148"/>
        <v>5.9199999999999182</v>
      </c>
      <c r="B621" s="3">
        <f t="shared" si="137"/>
        <v>4.1247313162842341</v>
      </c>
      <c r="C621" s="3">
        <f t="shared" si="138"/>
        <v>9.3716316125446134E-2</v>
      </c>
      <c r="D621" s="3">
        <f t="shared" si="139"/>
        <v>1672.7976250682343</v>
      </c>
      <c r="E621" s="3">
        <f t="shared" si="140"/>
        <v>12.959161871172793</v>
      </c>
      <c r="F621" s="3">
        <f t="shared" si="141"/>
        <v>34.575713471983242</v>
      </c>
      <c r="G621" s="3">
        <f t="shared" si="142"/>
        <v>6.7905492518135935E-2</v>
      </c>
      <c r="H621" s="3">
        <f t="shared" si="143"/>
        <v>0.7990525654067292</v>
      </c>
      <c r="I621" s="3">
        <f t="shared" si="147"/>
        <v>1776.6518418739638</v>
      </c>
      <c r="K621" s="3">
        <f t="shared" si="149"/>
        <v>5.9199999999999182</v>
      </c>
      <c r="L621" s="3">
        <f t="shared" si="150"/>
        <v>1.8709488783936616</v>
      </c>
      <c r="M621" s="3">
        <f>L621/'NOx Info (Obsolete)'!$B$1*1000</f>
        <v>42.509005939010329</v>
      </c>
      <c r="N621" s="3">
        <f>M621*'NOx Info (Obsolete)'!$I$2*($D$13+273)/$F$2/1000</f>
        <v>11533.533620133896</v>
      </c>
      <c r="O621" s="3">
        <f t="shared" si="151"/>
        <v>207.58586012805691</v>
      </c>
      <c r="P621" s="3">
        <f t="shared" si="144"/>
        <v>10.541376058531478</v>
      </c>
      <c r="Q621" s="3">
        <f t="shared" si="145"/>
        <v>1.9229057177928284E-3</v>
      </c>
      <c r="R621" s="3">
        <f t="shared" si="146"/>
        <v>0.36244457793485013</v>
      </c>
    </row>
    <row r="622" spans="1:18" x14ac:dyDescent="0.25">
      <c r="A622" s="3">
        <f t="shared" si="148"/>
        <v>5.929999999999918</v>
      </c>
      <c r="B622" s="3">
        <f t="shared" si="137"/>
        <v>4.1167407906301667</v>
      </c>
      <c r="C622" s="3">
        <f t="shared" si="138"/>
        <v>9.353476669330528E-2</v>
      </c>
      <c r="D622" s="3">
        <f t="shared" si="139"/>
        <v>1669.5570425157659</v>
      </c>
      <c r="E622" s="3">
        <f t="shared" si="140"/>
        <v>12.934057080715775</v>
      </c>
      <c r="F622" s="3">
        <f t="shared" si="141"/>
        <v>34.575713471983242</v>
      </c>
      <c r="G622" s="3">
        <f t="shared" si="142"/>
        <v>6.7905492518135935E-2</v>
      </c>
      <c r="H622" s="3">
        <f t="shared" si="143"/>
        <v>0.79750462215097728</v>
      </c>
      <c r="I622" s="3">
        <f t="shared" si="147"/>
        <v>1778.2468511182658</v>
      </c>
      <c r="K622" s="3">
        <f t="shared" si="149"/>
        <v>5.929999999999918</v>
      </c>
      <c r="L622" s="3">
        <f t="shared" si="150"/>
        <v>1.8673244326143132</v>
      </c>
      <c r="M622" s="3">
        <f>L622/'NOx Info (Obsolete)'!$B$1*1000</f>
        <v>42.426656501813405</v>
      </c>
      <c r="N622" s="3">
        <f>M622*'NOx Info (Obsolete)'!$I$2*($D$13+273)/$F$2/1000</f>
        <v>11511.190589956417</v>
      </c>
      <c r="O622" s="3">
        <f t="shared" si="151"/>
        <v>207.18371996095649</v>
      </c>
      <c r="P622" s="3">
        <f t="shared" si="144"/>
        <v>10.541376058531478</v>
      </c>
      <c r="Q622" s="3">
        <f t="shared" si="145"/>
        <v>1.9229057177928284E-3</v>
      </c>
      <c r="R622" s="3">
        <f t="shared" si="146"/>
        <v>0.36174244184983234</v>
      </c>
    </row>
    <row r="623" spans="1:18" x14ac:dyDescent="0.25">
      <c r="A623" s="3">
        <f t="shared" si="148"/>
        <v>5.9399999999999178</v>
      </c>
      <c r="B623" s="3">
        <f t="shared" si="137"/>
        <v>4.1087657444086574</v>
      </c>
      <c r="C623" s="3">
        <f t="shared" si="138"/>
        <v>9.3353568962956296E-2</v>
      </c>
      <c r="D623" s="3">
        <f t="shared" si="139"/>
        <v>1666.3227376953569</v>
      </c>
      <c r="E623" s="3">
        <f t="shared" si="140"/>
        <v>12.909000923844024</v>
      </c>
      <c r="F623" s="3">
        <f t="shared" si="141"/>
        <v>34.575713471983242</v>
      </c>
      <c r="G623" s="3">
        <f t="shared" si="142"/>
        <v>6.7905492518135935E-2</v>
      </c>
      <c r="H623" s="3">
        <f t="shared" si="143"/>
        <v>0.79595967760698327</v>
      </c>
      <c r="I623" s="3">
        <f t="shared" si="147"/>
        <v>1779.8387704734798</v>
      </c>
      <c r="K623" s="3">
        <f t="shared" si="149"/>
        <v>5.9399999999999178</v>
      </c>
      <c r="L623" s="3">
        <f t="shared" si="150"/>
        <v>1.8637070081958149</v>
      </c>
      <c r="M623" s="3">
        <f>L623/'NOx Info (Obsolete)'!$B$1*1000</f>
        <v>42.344466593865789</v>
      </c>
      <c r="N623" s="3">
        <f>M623*'NOx Info (Obsolete)'!$I$2*($D$13+273)/$F$2/1000</f>
        <v>11488.89084321782</v>
      </c>
      <c r="O623" s="3">
        <f t="shared" si="151"/>
        <v>206.78235882916172</v>
      </c>
      <c r="P623" s="3">
        <f t="shared" si="144"/>
        <v>10.541376058531478</v>
      </c>
      <c r="Q623" s="3">
        <f t="shared" si="145"/>
        <v>1.9229057177928284E-3</v>
      </c>
      <c r="R623" s="3">
        <f t="shared" si="146"/>
        <v>0.36104166595920539</v>
      </c>
    </row>
    <row r="624" spans="1:18" x14ac:dyDescent="0.25">
      <c r="A624" s="3">
        <f t="shared" si="148"/>
        <v>5.9499999999999176</v>
      </c>
      <c r="B624" s="3">
        <f t="shared" si="137"/>
        <v>4.1008061476325874</v>
      </c>
      <c r="C624" s="3">
        <f t="shared" si="138"/>
        <v>9.3172722253074297E-2</v>
      </c>
      <c r="D624" s="3">
        <f t="shared" si="139"/>
        <v>1663.0946984456377</v>
      </c>
      <c r="E624" s="3">
        <f t="shared" si="140"/>
        <v>12.883993306343433</v>
      </c>
      <c r="F624" s="3">
        <f t="shared" si="141"/>
        <v>34.575713471983242</v>
      </c>
      <c r="G624" s="3">
        <f t="shared" si="142"/>
        <v>6.7905492518135935E-2</v>
      </c>
      <c r="H624" s="3">
        <f t="shared" si="143"/>
        <v>0.7944177259655727</v>
      </c>
      <c r="I624" s="3">
        <f t="shared" si="147"/>
        <v>1781.4276059254109</v>
      </c>
      <c r="K624" s="3">
        <f t="shared" si="149"/>
        <v>5.9499999999999176</v>
      </c>
      <c r="L624" s="3">
        <f t="shared" si="150"/>
        <v>1.8600965915362229</v>
      </c>
      <c r="M624" s="3">
        <f>L624/'NOx Info (Obsolete)'!$B$1*1000</f>
        <v>42.262435906123713</v>
      </c>
      <c r="N624" s="3">
        <f>M624*'NOx Info (Obsolete)'!$I$2*($D$13+273)/$F$2/1000</f>
        <v>11466.634296068412</v>
      </c>
      <c r="O624" s="3">
        <f t="shared" si="151"/>
        <v>206.38177522350728</v>
      </c>
      <c r="P624" s="3">
        <f t="shared" si="144"/>
        <v>10.541376058531478</v>
      </c>
      <c r="Q624" s="3">
        <f t="shared" si="145"/>
        <v>1.9229057177928284E-3</v>
      </c>
      <c r="R624" s="3">
        <f t="shared" si="146"/>
        <v>0.3603422476279689</v>
      </c>
    </row>
    <row r="625" spans="1:18" x14ac:dyDescent="0.25">
      <c r="A625" s="3">
        <f t="shared" si="148"/>
        <v>5.9599999999999174</v>
      </c>
      <c r="B625" s="3">
        <f t="shared" si="137"/>
        <v>4.0928619703729314</v>
      </c>
      <c r="C625" s="3">
        <f t="shared" si="138"/>
        <v>9.2992225883654245E-2</v>
      </c>
      <c r="D625" s="3">
        <f t="shared" si="139"/>
        <v>1659.8729126287994</v>
      </c>
      <c r="E625" s="3">
        <f t="shared" si="140"/>
        <v>12.859034134182394</v>
      </c>
      <c r="F625" s="3">
        <f t="shared" si="141"/>
        <v>34.575713471983242</v>
      </c>
      <c r="G625" s="3">
        <f t="shared" si="142"/>
        <v>6.7905492518135935E-2</v>
      </c>
      <c r="H625" s="3">
        <f t="shared" si="143"/>
        <v>0.7928787614288253</v>
      </c>
      <c r="I625" s="3">
        <f t="shared" si="147"/>
        <v>1783.0133634482686</v>
      </c>
      <c r="K625" s="3">
        <f t="shared" si="149"/>
        <v>5.9599999999999174</v>
      </c>
      <c r="L625" s="3">
        <f t="shared" si="150"/>
        <v>1.8564931690599431</v>
      </c>
      <c r="M625" s="3">
        <f>L625/'NOx Info (Obsolete)'!$B$1*1000</f>
        <v>42.180564130142074</v>
      </c>
      <c r="N625" s="3">
        <f>M625*'NOx Info (Obsolete)'!$I$2*($D$13+273)/$F$2/1000</f>
        <v>11444.420864820948</v>
      </c>
      <c r="O625" s="3">
        <f t="shared" si="151"/>
        <v>205.98196763775138</v>
      </c>
      <c r="P625" s="3">
        <f t="shared" si="144"/>
        <v>10.541376058531478</v>
      </c>
      <c r="Q625" s="3">
        <f t="shared" si="145"/>
        <v>1.9229057177928284E-3</v>
      </c>
      <c r="R625" s="3">
        <f t="shared" si="146"/>
        <v>0.35964418422622735</v>
      </c>
    </row>
    <row r="626" spans="1:18" x14ac:dyDescent="0.25">
      <c r="A626" s="3">
        <f t="shared" si="148"/>
        <v>5.9699999999999172</v>
      </c>
      <c r="B626" s="3">
        <f t="shared" si="137"/>
        <v>4.0849331827586433</v>
      </c>
      <c r="C626" s="3">
        <f t="shared" si="138"/>
        <v>9.2812079176008436E-2</v>
      </c>
      <c r="D626" s="3">
        <f t="shared" si="139"/>
        <v>1656.6573681305456</v>
      </c>
      <c r="E626" s="3">
        <f t="shared" si="140"/>
        <v>12.834123313511467</v>
      </c>
      <c r="F626" s="3">
        <f t="shared" si="141"/>
        <v>34.575713471983242</v>
      </c>
      <c r="G626" s="3">
        <f t="shared" si="142"/>
        <v>6.7905492518135935E-2</v>
      </c>
      <c r="H626" s="3">
        <f t="shared" si="143"/>
        <v>0.79134277821005172</v>
      </c>
      <c r="I626" s="3">
        <f t="shared" si="147"/>
        <v>1784.5960490046887</v>
      </c>
      <c r="K626" s="3">
        <f t="shared" si="149"/>
        <v>5.9699999999999172</v>
      </c>
      <c r="L626" s="3">
        <f t="shared" si="150"/>
        <v>1.8528967272176808</v>
      </c>
      <c r="M626" s="3">
        <f>L626/'NOx Info (Obsolete)'!$B$1*1000</f>
        <v>42.098850958073314</v>
      </c>
      <c r="N626" s="3">
        <f>M626*'NOx Info (Obsolete)'!$I$2*($D$13+273)/$F$2/1000</f>
        <v>11422.250465950294</v>
      </c>
      <c r="O626" s="3">
        <f t="shared" si="151"/>
        <v>205.58293456857018</v>
      </c>
      <c r="P626" s="3">
        <f t="shared" si="144"/>
        <v>10.541376058531478</v>
      </c>
      <c r="Q626" s="3">
        <f t="shared" si="145"/>
        <v>1.9229057177928284E-3</v>
      </c>
      <c r="R626" s="3">
        <f t="shared" si="146"/>
        <v>0.35894747312917952</v>
      </c>
    </row>
    <row r="627" spans="1:18" x14ac:dyDescent="0.25">
      <c r="A627" s="3">
        <f t="shared" si="148"/>
        <v>5.9799999999999169</v>
      </c>
      <c r="B627" s="3">
        <f t="shared" si="137"/>
        <v>4.0770197549765426</v>
      </c>
      <c r="C627" s="3">
        <f t="shared" si="138"/>
        <v>9.2632281452763934E-2</v>
      </c>
      <c r="D627" s="3">
        <f t="shared" si="139"/>
        <v>1653.4480528600493</v>
      </c>
      <c r="E627" s="3">
        <f t="shared" si="140"/>
        <v>12.809260750663018</v>
      </c>
      <c r="F627" s="3">
        <f t="shared" si="141"/>
        <v>34.575713471983242</v>
      </c>
      <c r="G627" s="3">
        <f t="shared" si="142"/>
        <v>6.7905492518135935E-2</v>
      </c>
      <c r="H627" s="3">
        <f t="shared" si="143"/>
        <v>0.78980977053377355</v>
      </c>
      <c r="I627" s="3">
        <f t="shared" si="147"/>
        <v>1786.1756685457563</v>
      </c>
      <c r="K627" s="3">
        <f t="shared" si="149"/>
        <v>5.9799999999999169</v>
      </c>
      <c r="L627" s="3">
        <f t="shared" si="150"/>
        <v>1.8493072524863889</v>
      </c>
      <c r="M627" s="3">
        <f>L627/'NOx Info (Obsolete)'!$B$1*1000</f>
        <v>42.017296082666235</v>
      </c>
      <c r="N627" s="3">
        <f>M627*'NOx Info (Obsolete)'!$I$2*($D$13+273)/$F$2/1000</f>
        <v>11400.12301609313</v>
      </c>
      <c r="O627" s="3">
        <f t="shared" si="151"/>
        <v>205.1846745155521</v>
      </c>
      <c r="P627" s="3">
        <f t="shared" si="144"/>
        <v>10.541376058531478</v>
      </c>
      <c r="Q627" s="3">
        <f t="shared" si="145"/>
        <v>1.9229057177928284E-3</v>
      </c>
      <c r="R627" s="3">
        <f t="shared" si="146"/>
        <v>0.35825211171710936</v>
      </c>
    </row>
    <row r="628" spans="1:18" x14ac:dyDescent="0.25">
      <c r="A628" s="3">
        <f t="shared" si="148"/>
        <v>5.9899999999999167</v>
      </c>
      <c r="B628" s="3">
        <f t="shared" si="137"/>
        <v>4.0691216572712046</v>
      </c>
      <c r="C628" s="3">
        <f t="shared" si="138"/>
        <v>9.2452832037860005E-2</v>
      </c>
      <c r="D628" s="3">
        <f t="shared" si="139"/>
        <v>1650.2449547499041</v>
      </c>
      <c r="E628" s="3">
        <f t="shared" si="140"/>
        <v>12.784446352150869</v>
      </c>
      <c r="F628" s="3">
        <f t="shared" si="141"/>
        <v>34.575713471983242</v>
      </c>
      <c r="G628" s="3">
        <f t="shared" si="142"/>
        <v>6.7905492518135935E-2</v>
      </c>
      <c r="H628" s="3">
        <f t="shared" si="143"/>
        <v>0.78827973263570039</v>
      </c>
      <c r="I628" s="3">
        <f t="shared" si="147"/>
        <v>1787.7522280110277</v>
      </c>
      <c r="K628" s="3">
        <f t="shared" si="149"/>
        <v>5.9899999999999167</v>
      </c>
      <c r="L628" s="3">
        <f t="shared" si="150"/>
        <v>1.8457247313692178</v>
      </c>
      <c r="M628" s="3">
        <f>L628/'NOx Info (Obsolete)'!$B$1*1000</f>
        <v>41.935899197264852</v>
      </c>
      <c r="N628" s="3">
        <f>M628*'NOx Info (Obsolete)'!$I$2*($D$13+273)/$F$2/1000</f>
        <v>11378.038432047622</v>
      </c>
      <c r="O628" s="3">
        <f t="shared" si="151"/>
        <v>204.78718598119224</v>
      </c>
      <c r="P628" s="3">
        <f t="shared" si="144"/>
        <v>10.541376058531478</v>
      </c>
      <c r="Q628" s="3">
        <f t="shared" si="145"/>
        <v>1.9229057177928284E-3</v>
      </c>
      <c r="R628" s="3">
        <f t="shared" si="146"/>
        <v>0.35755809737537558</v>
      </c>
    </row>
    <row r="629" spans="1:18" x14ac:dyDescent="0.25">
      <c r="A629" s="3">
        <f t="shared" si="148"/>
        <v>5.9999999999999165</v>
      </c>
      <c r="B629" s="3">
        <f t="shared" si="137"/>
        <v>4.0612388599448481</v>
      </c>
      <c r="C629" s="3">
        <f t="shared" si="138"/>
        <v>9.2273730256545644E-2</v>
      </c>
      <c r="D629" s="3">
        <f t="shared" si="139"/>
        <v>1647.0480617560829</v>
      </c>
      <c r="E629" s="3">
        <f t="shared" si="140"/>
        <v>12.759680024669949</v>
      </c>
      <c r="F629" s="3">
        <f t="shared" si="141"/>
        <v>34.575713471983242</v>
      </c>
      <c r="G629" s="3">
        <f t="shared" si="142"/>
        <v>6.7905492518135935E-2</v>
      </c>
      <c r="H629" s="3">
        <f t="shared" si="143"/>
        <v>0.78675265876270928</v>
      </c>
      <c r="I629" s="3">
        <f t="shared" si="147"/>
        <v>1789.325733328553</v>
      </c>
      <c r="K629" s="3">
        <f t="shared" si="149"/>
        <v>5.9999999999999165</v>
      </c>
      <c r="L629" s="3">
        <f t="shared" si="150"/>
        <v>1.8421491503954641</v>
      </c>
      <c r="M629" s="3">
        <f>L629/'NOx Info (Obsolete)'!$B$1*1000</f>
        <v>41.854659995807246</v>
      </c>
      <c r="N629" s="3">
        <f>M629*'NOx Info (Obsolete)'!$I$2*($D$13+273)/$F$2/1000</f>
        <v>11355.996630773123</v>
      </c>
      <c r="O629" s="3">
        <f t="shared" si="151"/>
        <v>204.3904674708867</v>
      </c>
      <c r="P629" s="3">
        <f t="shared" si="144"/>
        <v>10.541376058531478</v>
      </c>
      <c r="Q629" s="3">
        <f t="shared" si="145"/>
        <v>1.9229057177928284E-3</v>
      </c>
      <c r="R629" s="3">
        <f t="shared" si="146"/>
        <v>0.35686542749440237</v>
      </c>
    </row>
    <row r="630" spans="1:18" x14ac:dyDescent="0.25">
      <c r="A630" s="3">
        <f t="shared" si="148"/>
        <v>6.0099999999999163</v>
      </c>
      <c r="B630" s="3">
        <f t="shared" si="137"/>
        <v>4.0533713333572203</v>
      </c>
      <c r="C630" s="3">
        <f t="shared" si="138"/>
        <v>9.2094975435376925E-2</v>
      </c>
      <c r="D630" s="3">
        <f t="shared" si="139"/>
        <v>1643.8573618578896</v>
      </c>
      <c r="E630" s="3">
        <f t="shared" si="140"/>
        <v>12.734961675095931</v>
      </c>
      <c r="F630" s="3">
        <f t="shared" si="141"/>
        <v>34.575713471983242</v>
      </c>
      <c r="G630" s="3">
        <f t="shared" si="142"/>
        <v>6.7905492518135935E-2</v>
      </c>
      <c r="H630" s="3">
        <f t="shared" si="143"/>
        <v>0.78522854317282098</v>
      </c>
      <c r="I630" s="3">
        <f t="shared" si="147"/>
        <v>1790.8961904148987</v>
      </c>
      <c r="K630" s="3">
        <f t="shared" si="149"/>
        <v>6.0099999999999163</v>
      </c>
      <c r="L630" s="3">
        <f t="shared" si="150"/>
        <v>1.8385804961205201</v>
      </c>
      <c r="M630" s="3">
        <f>L630/'NOx Info (Obsolete)'!$B$1*1000</f>
        <v>41.773578172824401</v>
      </c>
      <c r="N630" s="3">
        <f>M630*'NOx Info (Obsolete)'!$I$2*($D$13+273)/$F$2/1000</f>
        <v>11333.997529389853</v>
      </c>
      <c r="O630" s="3">
        <f t="shared" si="151"/>
        <v>203.99451749292689</v>
      </c>
      <c r="P630" s="3">
        <f t="shared" si="144"/>
        <v>10.541376058531478</v>
      </c>
      <c r="Q630" s="3">
        <f t="shared" si="145"/>
        <v>1.9229057177928284E-3</v>
      </c>
      <c r="R630" s="3">
        <f t="shared" si="146"/>
        <v>0.35617409946966871</v>
      </c>
    </row>
    <row r="631" spans="1:18" x14ac:dyDescent="0.25">
      <c r="A631" s="3">
        <f t="shared" si="148"/>
        <v>6.0199999999999161</v>
      </c>
      <c r="B631" s="3">
        <f t="shared" si="137"/>
        <v>4.0455190479254926</v>
      </c>
      <c r="C631" s="3">
        <f t="shared" si="138"/>
        <v>9.1916566902214558E-2</v>
      </c>
      <c r="D631" s="3">
        <f t="shared" si="139"/>
        <v>1640.6728430579144</v>
      </c>
      <c r="E631" s="3">
        <f t="shared" si="140"/>
        <v>12.710291210484897</v>
      </c>
      <c r="F631" s="3">
        <f t="shared" si="141"/>
        <v>34.575713471983242</v>
      </c>
      <c r="G631" s="3">
        <f t="shared" si="142"/>
        <v>6.7905492518135935E-2</v>
      </c>
      <c r="H631" s="3">
        <f t="shared" si="143"/>
        <v>0.78370738013518093</v>
      </c>
      <c r="I631" s="3">
        <f t="shared" si="147"/>
        <v>1792.4636051751691</v>
      </c>
      <c r="K631" s="3">
        <f t="shared" si="149"/>
        <v>6.0199999999999161</v>
      </c>
      <c r="L631" s="3">
        <f t="shared" si="150"/>
        <v>1.8350187551258235</v>
      </c>
      <c r="M631" s="3">
        <f>L631/'NOx Info (Obsolete)'!$B$1*1000</f>
        <v>41.692653423439062</v>
      </c>
      <c r="N631" s="3">
        <f>M631*'NOx Info (Obsolete)'!$I$2*($D$13+273)/$F$2/1000</f>
        <v>11312.041045178581</v>
      </c>
      <c r="O631" s="3">
        <f t="shared" si="151"/>
        <v>203.59933455849404</v>
      </c>
      <c r="P631" s="3">
        <f t="shared" si="144"/>
        <v>10.541376058531478</v>
      </c>
      <c r="Q631" s="3">
        <f t="shared" si="145"/>
        <v>1.9229057177928284E-3</v>
      </c>
      <c r="R631" s="3">
        <f t="shared" si="146"/>
        <v>0.35548411070169961</v>
      </c>
    </row>
    <row r="632" spans="1:18" x14ac:dyDescent="0.25">
      <c r="A632" s="3">
        <f t="shared" si="148"/>
        <v>6.0299999999999159</v>
      </c>
      <c r="B632" s="3">
        <f t="shared" si="137"/>
        <v>4.0376819741241405</v>
      </c>
      <c r="C632" s="3">
        <f t="shared" si="138"/>
        <v>9.1738503986221395E-2</v>
      </c>
      <c r="D632" s="3">
        <f t="shared" si="139"/>
        <v>1637.4944933819904</v>
      </c>
      <c r="E632" s="3">
        <f t="shared" si="140"/>
        <v>12.68566853807298</v>
      </c>
      <c r="F632" s="3">
        <f t="shared" si="141"/>
        <v>34.575713471983242</v>
      </c>
      <c r="G632" s="3">
        <f t="shared" si="142"/>
        <v>6.7905492518135935E-2</v>
      </c>
      <c r="H632" s="3">
        <f t="shared" si="143"/>
        <v>0.7821891639300359</v>
      </c>
      <c r="I632" s="3">
        <f t="shared" si="147"/>
        <v>1794.0279835030292</v>
      </c>
      <c r="K632" s="3">
        <f t="shared" si="149"/>
        <v>6.0299999999999159</v>
      </c>
      <c r="L632" s="3">
        <f t="shared" si="150"/>
        <v>1.8314639140188065</v>
      </c>
      <c r="M632" s="3">
        <f>L632/'NOx Info (Obsolete)'!$B$1*1000</f>
        <v>41.611885443364613</v>
      </c>
      <c r="N632" s="3">
        <f>M632*'NOx Info (Obsolete)'!$I$2*($D$13+273)/$F$2/1000</f>
        <v>11290.127095580336</v>
      </c>
      <c r="O632" s="3">
        <f t="shared" si="151"/>
        <v>203.20491718165354</v>
      </c>
      <c r="P632" s="3">
        <f t="shared" si="144"/>
        <v>10.541376058531478</v>
      </c>
      <c r="Q632" s="3">
        <f t="shared" si="145"/>
        <v>1.9229057177928284E-3</v>
      </c>
      <c r="R632" s="3">
        <f t="shared" si="146"/>
        <v>0.35479545859605555</v>
      </c>
    </row>
    <row r="633" spans="1:18" x14ac:dyDescent="0.25">
      <c r="A633" s="3">
        <f t="shared" si="148"/>
        <v>6.0399999999999157</v>
      </c>
      <c r="B633" s="3">
        <f t="shared" si="137"/>
        <v>4.0298600824848405</v>
      </c>
      <c r="C633" s="3">
        <f t="shared" si="138"/>
        <v>9.156078601785976E-2</v>
      </c>
      <c r="D633" s="3">
        <f t="shared" si="139"/>
        <v>1634.3223008791465</v>
      </c>
      <c r="E633" s="3">
        <f t="shared" si="140"/>
        <v>12.661093565276015</v>
      </c>
      <c r="F633" s="3">
        <f t="shared" si="141"/>
        <v>34.575713471983242</v>
      </c>
      <c r="G633" s="3">
        <f t="shared" si="142"/>
        <v>6.7905492518135935E-2</v>
      </c>
      <c r="H633" s="3">
        <f t="shared" si="143"/>
        <v>0.78067388884871325</v>
      </c>
      <c r="I633" s="3">
        <f t="shared" si="147"/>
        <v>1795.5893312807266</v>
      </c>
      <c r="K633" s="3">
        <f t="shared" si="149"/>
        <v>6.0399999999999157</v>
      </c>
      <c r="L633" s="3">
        <f t="shared" si="150"/>
        <v>1.827915959432846</v>
      </c>
      <c r="M633" s="3">
        <f>L633/'NOx Info (Obsolete)'!$B$1*1000</f>
        <v>41.531273928903872</v>
      </c>
      <c r="N633" s="3">
        <f>M633*'NOx Info (Obsolete)'!$I$2*($D$13+273)/$F$2/1000</f>
        <v>11268.255598196069</v>
      </c>
      <c r="O633" s="3">
        <f t="shared" si="151"/>
        <v>202.81126387934938</v>
      </c>
      <c r="P633" s="3">
        <f t="shared" si="144"/>
        <v>10.541376058531478</v>
      </c>
      <c r="Q633" s="3">
        <f t="shared" si="145"/>
        <v>1.9229057177928284E-3</v>
      </c>
      <c r="R633" s="3">
        <f t="shared" si="146"/>
        <v>0.35410814056332307</v>
      </c>
    </row>
    <row r="634" spans="1:18" x14ac:dyDescent="0.25">
      <c r="A634" s="3">
        <f t="shared" si="148"/>
        <v>6.0499999999999154</v>
      </c>
      <c r="B634" s="3">
        <f t="shared" si="137"/>
        <v>4.0220533435963537</v>
      </c>
      <c r="C634" s="3">
        <f t="shared" si="138"/>
        <v>9.138341232888908E-2</v>
      </c>
      <c r="D634" s="3">
        <f t="shared" si="139"/>
        <v>1631.1562536215636</v>
      </c>
      <c r="E634" s="3">
        <f t="shared" si="140"/>
        <v>12.636566199689202</v>
      </c>
      <c r="F634" s="3">
        <f t="shared" si="141"/>
        <v>34.575713471983242</v>
      </c>
      <c r="G634" s="3">
        <f t="shared" si="142"/>
        <v>6.7905492518135935E-2</v>
      </c>
      <c r="H634" s="3">
        <f t="shared" si="143"/>
        <v>0.7791615491935997</v>
      </c>
      <c r="I634" s="3">
        <f t="shared" si="147"/>
        <v>1797.1476543791139</v>
      </c>
      <c r="K634" s="3">
        <f t="shared" si="149"/>
        <v>6.0499999999999154</v>
      </c>
      <c r="L634" s="3">
        <f t="shared" si="150"/>
        <v>1.8243748780272129</v>
      </c>
      <c r="M634" s="3">
        <f>L634/'NOx Info (Obsolete)'!$B$1*1000</f>
        <v>41.450818576948016</v>
      </c>
      <c r="N634" s="3">
        <f>M634*'NOx Info (Obsolete)'!$I$2*($D$13+273)/$F$2/1000</f>
        <v>11246.426470786364</v>
      </c>
      <c r="O634" s="3">
        <f t="shared" si="151"/>
        <v>202.4183731713986</v>
      </c>
      <c r="P634" s="3">
        <f t="shared" si="144"/>
        <v>10.541376058531478</v>
      </c>
      <c r="Q634" s="3">
        <f t="shared" si="145"/>
        <v>1.9229057177928284E-3</v>
      </c>
      <c r="R634" s="3">
        <f t="shared" si="146"/>
        <v>0.35342215401910521</v>
      </c>
    </row>
    <row r="635" spans="1:18" x14ac:dyDescent="0.25">
      <c r="A635" s="3">
        <f t="shared" si="148"/>
        <v>6.0599999999999152</v>
      </c>
      <c r="B635" s="3">
        <f t="shared" si="137"/>
        <v>4.0142617281044179</v>
      </c>
      <c r="C635" s="3">
        <f t="shared" si="138"/>
        <v>9.1206382252363258E-2</v>
      </c>
      <c r="D635" s="3">
        <f t="shared" si="139"/>
        <v>1627.9963397045287</v>
      </c>
      <c r="E635" s="3">
        <f t="shared" si="140"/>
        <v>12.61208634908674</v>
      </c>
      <c r="F635" s="3">
        <f t="shared" si="141"/>
        <v>34.575713471983242</v>
      </c>
      <c r="G635" s="3">
        <f t="shared" si="142"/>
        <v>6.7905492518135935E-2</v>
      </c>
      <c r="H635" s="3">
        <f t="shared" si="143"/>
        <v>0.7776521392781186</v>
      </c>
      <c r="I635" s="3">
        <f t="shared" si="147"/>
        <v>1798.70295865767</v>
      </c>
      <c r="K635" s="3">
        <f t="shared" si="149"/>
        <v>6.0599999999999152</v>
      </c>
      <c r="L635" s="3">
        <f t="shared" si="150"/>
        <v>1.8208406564870219</v>
      </c>
      <c r="M635" s="3">
        <f>L635/'NOx Info (Obsolete)'!$B$1*1000</f>
        <v>41.370519084975392</v>
      </c>
      <c r="N635" s="3">
        <f>M635*'NOx Info (Obsolete)'!$I$2*($D$13+273)/$F$2/1000</f>
        <v>11224.639631271117</v>
      </c>
      <c r="O635" s="3">
        <f t="shared" si="151"/>
        <v>202.02624358048558</v>
      </c>
      <c r="P635" s="3">
        <f t="shared" si="144"/>
        <v>10.541376058531478</v>
      </c>
      <c r="Q635" s="3">
        <f t="shared" si="145"/>
        <v>1.9229057177928284E-3</v>
      </c>
      <c r="R635" s="3">
        <f t="shared" si="146"/>
        <v>0.35273749638401114</v>
      </c>
    </row>
    <row r="636" spans="1:18" x14ac:dyDescent="0.25">
      <c r="A636" s="3">
        <f t="shared" si="148"/>
        <v>6.069999999999915</v>
      </c>
      <c r="B636" s="3">
        <f t="shared" si="137"/>
        <v>4.0064852067116368</v>
      </c>
      <c r="C636" s="3">
        <f t="shared" si="138"/>
        <v>9.1029695122628304E-2</v>
      </c>
      <c r="D636" s="3">
        <f t="shared" si="139"/>
        <v>1624.8425472463921</v>
      </c>
      <c r="E636" s="3">
        <f t="shared" si="140"/>
        <v>12.587653921421495</v>
      </c>
      <c r="F636" s="3">
        <f t="shared" si="141"/>
        <v>34.575713471983242</v>
      </c>
      <c r="G636" s="3">
        <f t="shared" si="142"/>
        <v>6.7905492518135935E-2</v>
      </c>
      <c r="H636" s="3">
        <f t="shared" si="143"/>
        <v>0.7761456534267106</v>
      </c>
      <c r="I636" s="3">
        <f t="shared" si="147"/>
        <v>1800.2552499645235</v>
      </c>
      <c r="K636" s="3">
        <f t="shared" si="149"/>
        <v>6.069999999999915</v>
      </c>
      <c r="L636" s="3">
        <f t="shared" si="150"/>
        <v>1.8173132815231818</v>
      </c>
      <c r="M636" s="3">
        <f>L636/'NOx Info (Obsolete)'!$B$1*1000</f>
        <v>41.290375151050412</v>
      </c>
      <c r="N636" s="3">
        <f>M636*'NOx Info (Obsolete)'!$I$2*($D$13+273)/$F$2/1000</f>
        <v>11202.894997729232</v>
      </c>
      <c r="O636" s="3">
        <f t="shared" si="151"/>
        <v>201.63487363215671</v>
      </c>
      <c r="P636" s="3">
        <f t="shared" si="144"/>
        <v>10.541376058531478</v>
      </c>
      <c r="Q636" s="3">
        <f t="shared" si="145"/>
        <v>1.9229057177928284E-3</v>
      </c>
      <c r="R636" s="3">
        <f t="shared" si="146"/>
        <v>0.3520541650836474</v>
      </c>
    </row>
    <row r="637" spans="1:18" x14ac:dyDescent="0.25">
      <c r="A637" s="3">
        <f t="shared" si="148"/>
        <v>6.0799999999999148</v>
      </c>
      <c r="B637" s="3">
        <f t="shared" si="137"/>
        <v>3.99872375017737</v>
      </c>
      <c r="C637" s="3">
        <f t="shared" si="138"/>
        <v>9.0853350275319669E-2</v>
      </c>
      <c r="D637" s="3">
        <f t="shared" si="139"/>
        <v>1621.694864388521</v>
      </c>
      <c r="E637" s="3">
        <f t="shared" si="140"/>
        <v>12.563268824824647</v>
      </c>
      <c r="F637" s="3">
        <f t="shared" si="141"/>
        <v>34.575713471983242</v>
      </c>
      <c r="G637" s="3">
        <f t="shared" si="142"/>
        <v>6.7905492518135935E-2</v>
      </c>
      <c r="H637" s="3">
        <f t="shared" si="143"/>
        <v>0.77464208597481032</v>
      </c>
      <c r="I637" s="3">
        <f t="shared" si="147"/>
        <v>1801.8045341364732</v>
      </c>
      <c r="K637" s="3">
        <f t="shared" si="149"/>
        <v>6.0799999999999148</v>
      </c>
      <c r="L637" s="3">
        <f t="shared" si="150"/>
        <v>1.8137927398723455</v>
      </c>
      <c r="M637" s="3">
        <f>L637/'NOx Info (Obsolete)'!$B$1*1000</f>
        <v>41.210386473822403</v>
      </c>
      <c r="N637" s="3">
        <f>M637*'NOx Info (Obsolete)'!$I$2*($D$13+273)/$F$2/1000</f>
        <v>11181.192488398317</v>
      </c>
      <c r="O637" s="3">
        <f t="shared" si="151"/>
        <v>201.24426185481462</v>
      </c>
      <c r="P637" s="3">
        <f t="shared" si="144"/>
        <v>10.541376058531478</v>
      </c>
      <c r="Q637" s="3">
        <f t="shared" si="145"/>
        <v>1.9229057177928284E-3</v>
      </c>
      <c r="R637" s="3">
        <f t="shared" si="146"/>
        <v>0.35137215754860718</v>
      </c>
    </row>
    <row r="638" spans="1:18" x14ac:dyDescent="0.25">
      <c r="A638" s="3">
        <f t="shared" si="148"/>
        <v>6.0899999999999146</v>
      </c>
      <c r="B638" s="3">
        <f t="shared" si="137"/>
        <v>3.9909773293176216</v>
      </c>
      <c r="C638" s="3">
        <f t="shared" si="138"/>
        <v>9.0677347047359871E-2</v>
      </c>
      <c r="D638" s="3">
        <f t="shared" si="139"/>
        <v>1618.5532792952552</v>
      </c>
      <c r="E638" s="3">
        <f t="shared" si="140"/>
        <v>12.538930967605346</v>
      </c>
      <c r="F638" s="3">
        <f t="shared" si="141"/>
        <v>34.575713471983242</v>
      </c>
      <c r="G638" s="3">
        <f t="shared" si="142"/>
        <v>6.7905492518135935E-2</v>
      </c>
      <c r="H638" s="3">
        <f t="shared" si="143"/>
        <v>0.77314143126882628</v>
      </c>
      <c r="I638" s="3">
        <f t="shared" si="147"/>
        <v>1803.3508169990109</v>
      </c>
      <c r="K638" s="3">
        <f t="shared" si="149"/>
        <v>6.0899999999999146</v>
      </c>
      <c r="L638" s="3">
        <f t="shared" si="150"/>
        <v>1.8102790182968593</v>
      </c>
      <c r="M638" s="3">
        <f>L638/'NOx Info (Obsolete)'!$B$1*1000</f>
        <v>41.130552752524466</v>
      </c>
      <c r="N638" s="3">
        <f>M638*'NOx Info (Obsolete)'!$I$2*($D$13+273)/$F$2/1000</f>
        <v>11159.532021674368</v>
      </c>
      <c r="O638" s="3">
        <f t="shared" si="151"/>
        <v>200.85440677971283</v>
      </c>
      <c r="P638" s="3">
        <f t="shared" si="144"/>
        <v>10.541376058531478</v>
      </c>
      <c r="Q638" s="3">
        <f t="shared" si="145"/>
        <v>1.9229057177928284E-3</v>
      </c>
      <c r="R638" s="3">
        <f t="shared" si="146"/>
        <v>0.35069147121446159</v>
      </c>
    </row>
    <row r="639" spans="1:18" x14ac:dyDescent="0.25">
      <c r="A639" s="3">
        <f t="shared" si="148"/>
        <v>6.0999999999999144</v>
      </c>
      <c r="B639" s="3">
        <f t="shared" si="137"/>
        <v>3.9832459150049333</v>
      </c>
      <c r="C639" s="3">
        <f t="shared" si="138"/>
        <v>9.0501684776955915E-2</v>
      </c>
      <c r="D639" s="3">
        <f t="shared" si="139"/>
        <v>1615.4177801538624</v>
      </c>
      <c r="E639" s="3">
        <f t="shared" si="140"/>
        <v>12.514640258250369</v>
      </c>
      <c r="F639" s="3">
        <f t="shared" si="141"/>
        <v>34.575713471983242</v>
      </c>
      <c r="G639" s="3">
        <f t="shared" si="142"/>
        <v>6.7905492518135935E-2</v>
      </c>
      <c r="H639" s="3">
        <f t="shared" si="143"/>
        <v>0.77164368366611891</v>
      </c>
      <c r="I639" s="3">
        <f t="shared" si="147"/>
        <v>1804.8941043663431</v>
      </c>
      <c r="K639" s="3">
        <f t="shared" si="149"/>
        <v>6.0999999999999144</v>
      </c>
      <c r="L639" s="3">
        <f t="shared" si="150"/>
        <v>1.8067721035847146</v>
      </c>
      <c r="M639" s="3">
        <f>L639/'NOx Info (Obsolete)'!$B$1*1000</f>
        <v>41.050873686972359</v>
      </c>
      <c r="N639" s="3">
        <f>M639*'NOx Info (Obsolete)'!$I$2*($D$13+273)/$F$2/1000</f>
        <v>11137.913516111461</v>
      </c>
      <c r="O639" s="3">
        <f t="shared" si="151"/>
        <v>200.46530694095009</v>
      </c>
      <c r="P639" s="3">
        <f t="shared" si="144"/>
        <v>10.541376058531478</v>
      </c>
      <c r="Q639" s="3">
        <f t="shared" si="145"/>
        <v>1.9229057177928284E-3</v>
      </c>
      <c r="R639" s="3">
        <f t="shared" si="146"/>
        <v>0.35001210352174933</v>
      </c>
    </row>
    <row r="640" spans="1:18" x14ac:dyDescent="0.25">
      <c r="A640" s="3">
        <f t="shared" si="148"/>
        <v>6.1099999999999142</v>
      </c>
      <c r="B640" s="3">
        <f t="shared" si="137"/>
        <v>3.975529478168272</v>
      </c>
      <c r="C640" s="3">
        <f t="shared" si="138"/>
        <v>9.0326362803596932E-2</v>
      </c>
      <c r="D640" s="3">
        <f t="shared" si="139"/>
        <v>1612.288355174496</v>
      </c>
      <c r="E640" s="3">
        <f t="shared" si="140"/>
        <v>12.490396605423776</v>
      </c>
      <c r="F640" s="3">
        <f t="shared" si="141"/>
        <v>34.575713471983242</v>
      </c>
      <c r="G640" s="3">
        <f t="shared" si="142"/>
        <v>6.7905492518135935E-2</v>
      </c>
      <c r="H640" s="3">
        <f t="shared" si="143"/>
        <v>0.77014883753498042</v>
      </c>
      <c r="I640" s="3">
        <f t="shared" si="147"/>
        <v>1806.434402041413</v>
      </c>
      <c r="K640" s="3">
        <f t="shared" si="149"/>
        <v>6.1099999999999142</v>
      </c>
      <c r="L640" s="3">
        <f t="shared" si="150"/>
        <v>1.8032719825494972</v>
      </c>
      <c r="M640" s="3">
        <f>L640/'NOx Info (Obsolete)'!$B$1*1000</f>
        <v>40.97134897756338</v>
      </c>
      <c r="N640" s="3">
        <f>M640*'NOx Info (Obsolete)'!$I$2*($D$13+273)/$F$2/1000</f>
        <v>11116.336890421466</v>
      </c>
      <c r="O640" s="3">
        <f t="shared" si="151"/>
        <v>200.07696087546501</v>
      </c>
      <c r="P640" s="3">
        <f t="shared" si="144"/>
        <v>10.541376058531478</v>
      </c>
      <c r="Q640" s="3">
        <f t="shared" si="145"/>
        <v>1.9229057177928284E-3</v>
      </c>
      <c r="R640" s="3">
        <f t="shared" si="146"/>
        <v>0.34933405191596761</v>
      </c>
    </row>
    <row r="641" spans="1:18" x14ac:dyDescent="0.25">
      <c r="A641" s="3">
        <f t="shared" si="148"/>
        <v>6.119999999999914</v>
      </c>
      <c r="B641" s="3">
        <f t="shared" si="137"/>
        <v>3.9678279897929221</v>
      </c>
      <c r="C641" s="3">
        <f t="shared" si="138"/>
        <v>9.0151380468051531E-2</v>
      </c>
      <c r="D641" s="3">
        <f t="shared" si="139"/>
        <v>1609.1649925901468</v>
      </c>
      <c r="E641" s="3">
        <f t="shared" si="140"/>
        <v>12.466199917966559</v>
      </c>
      <c r="F641" s="3">
        <f t="shared" si="141"/>
        <v>34.575713471983242</v>
      </c>
      <c r="G641" s="3">
        <f t="shared" si="142"/>
        <v>6.7905492518135935E-2</v>
      </c>
      <c r="H641" s="3">
        <f t="shared" si="143"/>
        <v>0.76865688725461245</v>
      </c>
      <c r="I641" s="3">
        <f t="shared" si="147"/>
        <v>1807.9717158159222</v>
      </c>
      <c r="K641" s="3">
        <f t="shared" si="149"/>
        <v>6.119999999999914</v>
      </c>
      <c r="L641" s="3">
        <f t="shared" si="150"/>
        <v>1.7997786420303374</v>
      </c>
      <c r="M641" s="3">
        <f>L641/'NOx Info (Obsolete)'!$B$1*1000</f>
        <v>40.891978325275204</v>
      </c>
      <c r="N641" s="3">
        <f>M641*'NOx Info (Obsolete)'!$I$2*($D$13+273)/$F$2/1000</f>
        <v>11094.802063473711</v>
      </c>
      <c r="O641" s="3">
        <f t="shared" si="151"/>
        <v>199.68936712303037</v>
      </c>
      <c r="P641" s="3">
        <f t="shared" si="144"/>
        <v>10.541376058531478</v>
      </c>
      <c r="Q641" s="3">
        <f t="shared" si="145"/>
        <v>1.9229057177928284E-3</v>
      </c>
      <c r="R641" s="3">
        <f t="shared" si="146"/>
        <v>0.34865731384756216</v>
      </c>
    </row>
    <row r="642" spans="1:18" x14ac:dyDescent="0.25">
      <c r="A642" s="3">
        <f t="shared" si="148"/>
        <v>6.1299999999999137</v>
      </c>
      <c r="B642" s="3">
        <f t="shared" si="137"/>
        <v>3.960141420920376</v>
      </c>
      <c r="C642" s="3">
        <f t="shared" si="138"/>
        <v>8.9976737112365396E-2</v>
      </c>
      <c r="D642" s="3">
        <f t="shared" si="139"/>
        <v>1606.0476806566019</v>
      </c>
      <c r="E642" s="3">
        <f t="shared" si="140"/>
        <v>12.442050104896317</v>
      </c>
      <c r="F642" s="3">
        <f t="shared" si="141"/>
        <v>34.575713471983242</v>
      </c>
      <c r="G642" s="3">
        <f t="shared" si="142"/>
        <v>6.7905492518135935E-2</v>
      </c>
      <c r="H642" s="3">
        <f t="shared" si="143"/>
        <v>0.76716782721510501</v>
      </c>
      <c r="I642" s="3">
        <f t="shared" si="147"/>
        <v>1809.5060514703523</v>
      </c>
      <c r="K642" s="3">
        <f t="shared" si="149"/>
        <v>6.1299999999999137</v>
      </c>
      <c r="L642" s="3">
        <f t="shared" si="150"/>
        <v>1.7962920688918618</v>
      </c>
      <c r="M642" s="3">
        <f>L642/'NOx Info (Obsolete)'!$B$1*1000</f>
        <v>40.812761431664775</v>
      </c>
      <c r="N642" s="3">
        <f>M642*'NOx Info (Obsolete)'!$I$2*($D$13+273)/$F$2/1000</f>
        <v>11073.308954294698</v>
      </c>
      <c r="O642" s="3">
        <f t="shared" si="151"/>
        <v>199.30252422624784</v>
      </c>
      <c r="P642" s="3">
        <f t="shared" si="144"/>
        <v>10.541376058531478</v>
      </c>
      <c r="Q642" s="3">
        <f t="shared" si="145"/>
        <v>1.9229057177928284E-3</v>
      </c>
      <c r="R642" s="3">
        <f t="shared" si="146"/>
        <v>0.34798188677191766</v>
      </c>
    </row>
    <row r="643" spans="1:18" x14ac:dyDescent="0.25">
      <c r="A643" s="3">
        <f t="shared" si="148"/>
        <v>6.1399999999999135</v>
      </c>
      <c r="B643" s="3">
        <f t="shared" si="137"/>
        <v>3.9524697426482249</v>
      </c>
      <c r="C643" s="3">
        <f t="shared" si="138"/>
        <v>8.9802432079858857E-2</v>
      </c>
      <c r="D643" s="3">
        <f t="shared" si="139"/>
        <v>1602.9364076523998</v>
      </c>
      <c r="E643" s="3">
        <f t="shared" si="140"/>
        <v>12.417947075406889</v>
      </c>
      <c r="F643" s="3">
        <f t="shared" si="141"/>
        <v>34.575713471983242</v>
      </c>
      <c r="G643" s="3">
        <f t="shared" si="142"/>
        <v>6.7905492518135935E-2</v>
      </c>
      <c r="H643" s="3">
        <f t="shared" si="143"/>
        <v>0.76568165181741632</v>
      </c>
      <c r="I643" s="3">
        <f t="shared" si="147"/>
        <v>1811.0374147739872</v>
      </c>
      <c r="K643" s="3">
        <f t="shared" si="149"/>
        <v>6.1399999999999135</v>
      </c>
      <c r="L643" s="3">
        <f t="shared" si="150"/>
        <v>1.7928122500241426</v>
      </c>
      <c r="M643" s="3">
        <f>L643/'NOx Info (Obsolete)'!$B$1*1000</f>
        <v>40.733697998867207</v>
      </c>
      <c r="N643" s="3">
        <f>M643*'NOx Info (Obsolete)'!$I$2*($D$13+273)/$F$2/1000</f>
        <v>11051.857482067795</v>
      </c>
      <c r="O643" s="3">
        <f t="shared" si="151"/>
        <v>198.91643073054232</v>
      </c>
      <c r="P643" s="3">
        <f t="shared" si="144"/>
        <v>10.541376058531478</v>
      </c>
      <c r="Q643" s="3">
        <f t="shared" si="145"/>
        <v>1.9229057177928284E-3</v>
      </c>
      <c r="R643" s="3">
        <f t="shared" si="146"/>
        <v>0.34730776814934838</v>
      </c>
    </row>
    <row r="644" spans="1:18" x14ac:dyDescent="0.25">
      <c r="A644" s="3">
        <f t="shared" si="148"/>
        <v>6.1499999999999133</v>
      </c>
      <c r="B644" s="3">
        <f t="shared" si="137"/>
        <v>3.9448129261300506</v>
      </c>
      <c r="C644" s="3">
        <f t="shared" si="138"/>
        <v>8.9628464715124381E-2</v>
      </c>
      <c r="D644" s="3">
        <f t="shared" si="139"/>
        <v>1599.8311618787861</v>
      </c>
      <c r="E644" s="3">
        <f t="shared" si="140"/>
        <v>12.393890738868034</v>
      </c>
      <c r="F644" s="3">
        <f t="shared" si="141"/>
        <v>34.575713471983242</v>
      </c>
      <c r="G644" s="3">
        <f t="shared" si="142"/>
        <v>6.7905492518135935E-2</v>
      </c>
      <c r="H644" s="3">
        <f t="shared" si="143"/>
        <v>0.76419835547335113</v>
      </c>
      <c r="I644" s="3">
        <f t="shared" si="147"/>
        <v>1812.5658114849339</v>
      </c>
      <c r="K644" s="3">
        <f t="shared" si="149"/>
        <v>6.1499999999999133</v>
      </c>
      <c r="L644" s="3">
        <f t="shared" si="150"/>
        <v>1.7893391723426491</v>
      </c>
      <c r="M644" s="3">
        <f>L644/'NOx Info (Obsolete)'!$B$1*1000</f>
        <v>40.654787729594645</v>
      </c>
      <c r="N644" s="3">
        <f>M644*'NOx Info (Obsolete)'!$I$2*($D$13+273)/$F$2/1000</f>
        <v>11030.447566132931</v>
      </c>
      <c r="O644" s="3">
        <f t="shared" si="151"/>
        <v>198.53108518415658</v>
      </c>
      <c r="P644" s="3">
        <f t="shared" si="144"/>
        <v>10.541376058531478</v>
      </c>
      <c r="Q644" s="3">
        <f t="shared" si="145"/>
        <v>1.9229057177928284E-3</v>
      </c>
      <c r="R644" s="3">
        <f t="shared" si="146"/>
        <v>0.3466349554450886</v>
      </c>
    </row>
    <row r="645" spans="1:18" x14ac:dyDescent="0.25">
      <c r="A645" s="3">
        <f t="shared" si="148"/>
        <v>6.1599999999999131</v>
      </c>
      <c r="B645" s="3">
        <f t="shared" si="137"/>
        <v>3.937170942575317</v>
      </c>
      <c r="C645" s="3">
        <f t="shared" si="138"/>
        <v>8.9454834364024072E-2</v>
      </c>
      <c r="D645" s="3">
        <f t="shared" si="139"/>
        <v>1596.7319316596684</v>
      </c>
      <c r="E645" s="3">
        <f t="shared" si="140"/>
        <v>12.369881004825078</v>
      </c>
      <c r="F645" s="3">
        <f t="shared" si="141"/>
        <v>34.575713471983242</v>
      </c>
      <c r="G645" s="3">
        <f t="shared" si="142"/>
        <v>6.7905492518135935E-2</v>
      </c>
      <c r="H645" s="3">
        <f t="shared" si="143"/>
        <v>0.76271793260553966</v>
      </c>
      <c r="I645" s="3">
        <f t="shared" si="147"/>
        <v>1814.0912473501448</v>
      </c>
      <c r="K645" s="3">
        <f t="shared" si="149"/>
        <v>6.1599999999999131</v>
      </c>
      <c r="L645" s="3">
        <f t="shared" si="150"/>
        <v>1.7858728227881981</v>
      </c>
      <c r="M645" s="3">
        <f>L645/'NOx Info (Obsolete)'!$B$1*1000</f>
        <v>40.576030327135122</v>
      </c>
      <c r="N645" s="3">
        <f>M645*'NOx Info (Obsolete)'!$I$2*($D$13+273)/$F$2/1000</f>
        <v>11009.07912598628</v>
      </c>
      <c r="O645" s="3">
        <f t="shared" si="151"/>
        <v>198.14648613814578</v>
      </c>
      <c r="P645" s="3">
        <f t="shared" si="144"/>
        <v>10.541376058531478</v>
      </c>
      <c r="Q645" s="3">
        <f t="shared" si="145"/>
        <v>1.9229057177928284E-3</v>
      </c>
      <c r="R645" s="3">
        <f t="shared" si="146"/>
        <v>0.34596344612928293</v>
      </c>
    </row>
    <row r="646" spans="1:18" x14ac:dyDescent="0.25">
      <c r="A646" s="3">
        <f t="shared" si="148"/>
        <v>6.1699999999999129</v>
      </c>
      <c r="B646" s="3">
        <f t="shared" si="137"/>
        <v>3.9295437632492614</v>
      </c>
      <c r="C646" s="3">
        <f t="shared" si="138"/>
        <v>8.9281540373687268E-2</v>
      </c>
      <c r="D646" s="3">
        <f t="shared" si="139"/>
        <v>1593.6387053415747</v>
      </c>
      <c r="E646" s="3">
        <f t="shared" si="140"/>
        <v>12.345917782998582</v>
      </c>
      <c r="F646" s="3">
        <f t="shared" si="141"/>
        <v>34.575713471983242</v>
      </c>
      <c r="G646" s="3">
        <f t="shared" si="142"/>
        <v>6.7905492518135935E-2</v>
      </c>
      <c r="H646" s="3">
        <f t="shared" si="143"/>
        <v>0.76124037764741637</v>
      </c>
      <c r="I646" s="3">
        <f t="shared" si="147"/>
        <v>1815.6137281054396</v>
      </c>
      <c r="K646" s="3">
        <f t="shared" si="149"/>
        <v>6.1699999999999129</v>
      </c>
      <c r="L646" s="3">
        <f t="shared" si="150"/>
        <v>1.7824131883269052</v>
      </c>
      <c r="M646" s="3">
        <f>L646/'NOx Info (Obsolete)'!$B$1*1000</f>
        <v>40.497425495351493</v>
      </c>
      <c r="N646" s="3">
        <f>M646*'NOx Info (Obsolete)'!$I$2*($D$13+273)/$F$2/1000</f>
        <v>10987.752081279985</v>
      </c>
      <c r="O646" s="3">
        <f t="shared" si="151"/>
        <v>197.76263214637194</v>
      </c>
      <c r="P646" s="3">
        <f t="shared" si="144"/>
        <v>10.541376058531478</v>
      </c>
      <c r="Q646" s="3">
        <f t="shared" si="145"/>
        <v>1.9229057177928284E-3</v>
      </c>
      <c r="R646" s="3">
        <f t="shared" si="146"/>
        <v>0.34529323767697673</v>
      </c>
    </row>
    <row r="647" spans="1:18" x14ac:dyDescent="0.25">
      <c r="A647" s="3">
        <f t="shared" si="148"/>
        <v>6.1799999999999127</v>
      </c>
      <c r="B647" s="3">
        <f t="shared" si="137"/>
        <v>3.9219313594727874</v>
      </c>
      <c r="C647" s="3">
        <f t="shared" si="138"/>
        <v>8.9108582092508062E-2</v>
      </c>
      <c r="D647" s="3">
        <f t="shared" si="139"/>
        <v>1590.5514712936083</v>
      </c>
      <c r="E647" s="3">
        <f t="shared" si="140"/>
        <v>12.322000983283994</v>
      </c>
      <c r="F647" s="3">
        <f t="shared" si="141"/>
        <v>34.575713471983242</v>
      </c>
      <c r="G647" s="3">
        <f t="shared" si="142"/>
        <v>6.7905492518135935E-2</v>
      </c>
      <c r="H647" s="3">
        <f t="shared" si="143"/>
        <v>0.75976568504319997</v>
      </c>
      <c r="I647" s="3">
        <f t="shared" si="147"/>
        <v>1817.1332594755261</v>
      </c>
      <c r="K647" s="3">
        <f t="shared" si="149"/>
        <v>6.1799999999999127</v>
      </c>
      <c r="L647" s="3">
        <f t="shared" si="150"/>
        <v>1.7789602559501354</v>
      </c>
      <c r="M647" s="3">
        <f>L647/'NOx Info (Obsolete)'!$B$1*1000</f>
        <v>40.418972938680291</v>
      </c>
      <c r="N647" s="3">
        <f>M647*'NOx Info (Obsolete)'!$I$2*($D$13+273)/$F$2/1000</f>
        <v>10966.466351821831</v>
      </c>
      <c r="O647" s="3">
        <f t="shared" si="151"/>
        <v>197.37952176549868</v>
      </c>
      <c r="P647" s="3">
        <f t="shared" si="144"/>
        <v>10.541376058531478</v>
      </c>
      <c r="Q647" s="3">
        <f t="shared" si="145"/>
        <v>1.9229057177928284E-3</v>
      </c>
      <c r="R647" s="3">
        <f t="shared" si="146"/>
        <v>0.34462432756810701</v>
      </c>
    </row>
    <row r="648" spans="1:18" x14ac:dyDescent="0.25">
      <c r="A648" s="3">
        <f t="shared" si="148"/>
        <v>6.1899999999999125</v>
      </c>
      <c r="B648" s="3">
        <f t="shared" si="137"/>
        <v>3.9143337026223555</v>
      </c>
      <c r="C648" s="3">
        <f t="shared" si="138"/>
        <v>8.8935958870142828E-2</v>
      </c>
      <c r="D648" s="3">
        <f t="shared" si="139"/>
        <v>1587.4702179074036</v>
      </c>
      <c r="E648" s="3">
        <f t="shared" si="140"/>
        <v>12.298130515751319</v>
      </c>
      <c r="F648" s="3">
        <f t="shared" si="141"/>
        <v>34.575713471983242</v>
      </c>
      <c r="G648" s="3">
        <f t="shared" si="142"/>
        <v>6.7905492518135935E-2</v>
      </c>
      <c r="H648" s="3">
        <f t="shared" si="143"/>
        <v>0.75829384924787213</v>
      </c>
      <c r="I648" s="3">
        <f t="shared" si="147"/>
        <v>1818.6498471740217</v>
      </c>
      <c r="K648" s="3">
        <f t="shared" si="149"/>
        <v>6.1899999999999125</v>
      </c>
      <c r="L648" s="3">
        <f t="shared" si="150"/>
        <v>1.7755140126744544</v>
      </c>
      <c r="M648" s="3">
        <f>L648/'NOx Info (Obsolete)'!$B$1*1000</f>
        <v>40.340672362130611</v>
      </c>
      <c r="N648" s="3">
        <f>M648*'NOx Info (Obsolete)'!$I$2*($D$13+273)/$F$2/1000</f>
        <v>10945.221857574959</v>
      </c>
      <c r="O648" s="3">
        <f t="shared" si="151"/>
        <v>196.99715355498566</v>
      </c>
      <c r="P648" s="3">
        <f t="shared" si="144"/>
        <v>10.541376058531478</v>
      </c>
      <c r="Q648" s="3">
        <f t="shared" si="145"/>
        <v>1.9229057177928284E-3</v>
      </c>
      <c r="R648" s="3">
        <f t="shared" si="146"/>
        <v>0.34395671328749272</v>
      </c>
    </row>
    <row r="649" spans="1:18" x14ac:dyDescent="0.25">
      <c r="A649" s="3">
        <f t="shared" si="148"/>
        <v>6.1999999999999122</v>
      </c>
      <c r="B649" s="3">
        <f t="shared" si="137"/>
        <v>3.9067507641298769</v>
      </c>
      <c r="C649" s="3">
        <f t="shared" si="138"/>
        <v>8.8763670057507835E-2</v>
      </c>
      <c r="D649" s="3">
        <f t="shared" si="139"/>
        <v>1584.3949335970829</v>
      </c>
      <c r="E649" s="3">
        <f t="shared" si="140"/>
        <v>12.274306290644773</v>
      </c>
      <c r="F649" s="3">
        <f t="shared" si="141"/>
        <v>34.575713471983242</v>
      </c>
      <c r="G649" s="3">
        <f t="shared" si="142"/>
        <v>6.7905492518135935E-2</v>
      </c>
      <c r="H649" s="3">
        <f t="shared" si="143"/>
        <v>0.75682486472715549</v>
      </c>
      <c r="I649" s="3">
        <f t="shared" si="147"/>
        <v>1820.163496903476</v>
      </c>
      <c r="K649" s="3">
        <f t="shared" si="149"/>
        <v>6.1999999999999122</v>
      </c>
      <c r="L649" s="3">
        <f t="shared" si="150"/>
        <v>1.7720744455415796</v>
      </c>
      <c r="M649" s="3">
        <f>L649/'NOx Info (Obsolete)'!$B$1*1000</f>
        <v>40.262523471283018</v>
      </c>
      <c r="N649" s="3">
        <f>M649*'NOx Info (Obsolete)'!$I$2*($D$13+273)/$F$2/1000</f>
        <v>10924.018518657553</v>
      </c>
      <c r="O649" s="3">
        <f t="shared" si="151"/>
        <v>196.61552607708308</v>
      </c>
      <c r="P649" s="3">
        <f t="shared" si="144"/>
        <v>10.541376058531478</v>
      </c>
      <c r="Q649" s="3">
        <f t="shared" si="145"/>
        <v>1.9229057177928284E-3</v>
      </c>
      <c r="R649" s="3">
        <f t="shared" si="146"/>
        <v>0.34329039232482494</v>
      </c>
    </row>
    <row r="650" spans="1:18" x14ac:dyDescent="0.25">
      <c r="A650" s="3">
        <f t="shared" si="148"/>
        <v>6.209999999999912</v>
      </c>
      <c r="B650" s="3">
        <f t="shared" si="137"/>
        <v>3.8991825154826052</v>
      </c>
      <c r="C650" s="3">
        <f t="shared" si="138"/>
        <v>8.8591715006776761E-2</v>
      </c>
      <c r="D650" s="3">
        <f t="shared" si="139"/>
        <v>1581.3256067992138</v>
      </c>
      <c r="E650" s="3">
        <f t="shared" si="140"/>
        <v>12.250528218382449</v>
      </c>
      <c r="F650" s="3">
        <f t="shared" si="141"/>
        <v>34.575713471983242</v>
      </c>
      <c r="G650" s="3">
        <f t="shared" si="142"/>
        <v>6.7905492518135935E-2</v>
      </c>
      <c r="H650" s="3">
        <f t="shared" si="143"/>
        <v>0.75535872595749465</v>
      </c>
      <c r="I650" s="3">
        <f t="shared" si="147"/>
        <v>1821.6742143553911</v>
      </c>
      <c r="K650" s="3">
        <f t="shared" si="149"/>
        <v>6.209999999999912</v>
      </c>
      <c r="L650" s="3">
        <f t="shared" si="150"/>
        <v>1.7686415416183312</v>
      </c>
      <c r="M650" s="3">
        <f>L650/'NOx Info (Obsolete)'!$B$1*1000</f>
        <v>40.184525972288441</v>
      </c>
      <c r="N650" s="3">
        <f>M650*'NOx Info (Obsolete)'!$I$2*($D$13+273)/$F$2/1000</f>
        <v>10902.856255342553</v>
      </c>
      <c r="O650" s="3">
        <f t="shared" si="151"/>
        <v>196.23463789682648</v>
      </c>
      <c r="P650" s="3">
        <f t="shared" si="144"/>
        <v>10.541376058531478</v>
      </c>
      <c r="Q650" s="3">
        <f t="shared" si="145"/>
        <v>1.9229057177928284E-3</v>
      </c>
      <c r="R650" s="3">
        <f t="shared" si="146"/>
        <v>0.34262536217465811</v>
      </c>
    </row>
    <row r="651" spans="1:18" x14ac:dyDescent="0.25">
      <c r="A651" s="3">
        <f t="shared" si="148"/>
        <v>6.2199999999999118</v>
      </c>
      <c r="B651" s="3">
        <f t="shared" si="137"/>
        <v>3.8916289282230299</v>
      </c>
      <c r="C651" s="3">
        <f t="shared" si="138"/>
        <v>8.8420093071378283E-2</v>
      </c>
      <c r="D651" s="3">
        <f t="shared" si="139"/>
        <v>1578.2622259727636</v>
      </c>
      <c r="E651" s="3">
        <f t="shared" si="140"/>
        <v>12.22679620955598</v>
      </c>
      <c r="F651" s="3">
        <f t="shared" si="141"/>
        <v>34.575713471983249</v>
      </c>
      <c r="G651" s="3">
        <f t="shared" si="142"/>
        <v>6.7905492518135963E-2</v>
      </c>
      <c r="H651" s="3">
        <f t="shared" si="143"/>
        <v>0.75389542742603455</v>
      </c>
      <c r="I651" s="3">
        <f t="shared" si="147"/>
        <v>1823.1820052102432</v>
      </c>
      <c r="K651" s="3">
        <f t="shared" si="149"/>
        <v>6.2199999999999118</v>
      </c>
      <c r="L651" s="3">
        <f t="shared" si="150"/>
        <v>1.7652152879965846</v>
      </c>
      <c r="M651" s="3">
        <f>L651/'NOx Info (Obsolete)'!$B$1*1000</f>
        <v>40.106679571867055</v>
      </c>
      <c r="N651" s="3">
        <f>M651*'NOx Info (Obsolete)'!$I$2*($D$13+273)/$F$2/1000</f>
        <v>10881.73498805734</v>
      </c>
      <c r="O651" s="3">
        <f t="shared" si="151"/>
        <v>195.85448758203123</v>
      </c>
      <c r="P651" s="3">
        <f t="shared" si="144"/>
        <v>10.54137605853148</v>
      </c>
      <c r="Q651" s="3">
        <f t="shared" si="145"/>
        <v>1.9229057177928288E-3</v>
      </c>
      <c r="R651" s="3">
        <f t="shared" si="146"/>
        <v>0.34196162033640021</v>
      </c>
    </row>
    <row r="652" spans="1:18" x14ac:dyDescent="0.25">
      <c r="A652" s="3">
        <f t="shared" si="148"/>
        <v>6.2299999999999116</v>
      </c>
      <c r="B652" s="3">
        <f t="shared" si="137"/>
        <v>3.8840899739487695</v>
      </c>
      <c r="C652" s="3">
        <f t="shared" si="138"/>
        <v>8.8248803605993589E-2</v>
      </c>
      <c r="D652" s="3">
        <f t="shared" si="139"/>
        <v>1575.2047795990586</v>
      </c>
      <c r="E652" s="3">
        <f t="shared" si="140"/>
        <v>12.20311017493021</v>
      </c>
      <c r="F652" s="3">
        <f t="shared" si="141"/>
        <v>34.575713471983242</v>
      </c>
      <c r="G652" s="3">
        <f t="shared" si="142"/>
        <v>6.7905492518135935E-2</v>
      </c>
      <c r="H652" s="3">
        <f t="shared" si="143"/>
        <v>0.75243496363059892</v>
      </c>
      <c r="I652" s="3">
        <f t="shared" si="147"/>
        <v>1824.6868751375043</v>
      </c>
      <c r="K652" s="3">
        <f t="shared" si="149"/>
        <v>6.2299999999999116</v>
      </c>
      <c r="L652" s="3">
        <f t="shared" si="150"/>
        <v>1.7617956717932206</v>
      </c>
      <c r="M652" s="3">
        <f>L652/'NOx Info (Obsolete)'!$B$1*1000</f>
        <v>40.028983977307178</v>
      </c>
      <c r="N652" s="3">
        <f>M652*'NOx Info (Obsolete)'!$I$2*($D$13+273)/$F$2/1000</f>
        <v>10860.654637383454</v>
      </c>
      <c r="O652" s="3">
        <f t="shared" si="151"/>
        <v>195.47507370328719</v>
      </c>
      <c r="P652" s="3">
        <f t="shared" si="144"/>
        <v>10.541376058531478</v>
      </c>
      <c r="Q652" s="3">
        <f t="shared" si="145"/>
        <v>1.9229057177928284E-3</v>
      </c>
      <c r="R652" s="3">
        <f t="shared" si="146"/>
        <v>0.34129916431430313</v>
      </c>
    </row>
    <row r="653" spans="1:18" x14ac:dyDescent="0.25">
      <c r="A653" s="3">
        <f t="shared" si="148"/>
        <v>6.2399999999999114</v>
      </c>
      <c r="B653" s="3">
        <f t="shared" si="137"/>
        <v>3.8765656243124633</v>
      </c>
      <c r="C653" s="3">
        <f t="shared" si="138"/>
        <v>8.8077845966554005E-2</v>
      </c>
      <c r="D653" s="3">
        <f t="shared" si="139"/>
        <v>1572.1532561817385</v>
      </c>
      <c r="E653" s="3">
        <f t="shared" si="140"/>
        <v>12.179470025442841</v>
      </c>
      <c r="F653" s="3">
        <f t="shared" si="141"/>
        <v>34.575713471983249</v>
      </c>
      <c r="G653" s="3">
        <f t="shared" si="142"/>
        <v>6.7905492518135963E-2</v>
      </c>
      <c r="H653" s="3">
        <f t="shared" si="143"/>
        <v>0.75097732907967185</v>
      </c>
      <c r="I653" s="3">
        <f t="shared" si="147"/>
        <v>1826.1888297956637</v>
      </c>
      <c r="K653" s="3">
        <f t="shared" si="149"/>
        <v>6.2399999999999114</v>
      </c>
      <c r="L653" s="3">
        <f t="shared" si="150"/>
        <v>1.7583826801500775</v>
      </c>
      <c r="M653" s="3">
        <f>L653/'NOx Info (Obsolete)'!$B$1*1000</f>
        <v>39.951438896464175</v>
      </c>
      <c r="N653" s="3">
        <f>M653*'NOx Info (Obsolete)'!$I$2*($D$13+273)/$F$2/1000</f>
        <v>10839.615124056279</v>
      </c>
      <c r="O653" s="3">
        <f t="shared" si="151"/>
        <v>195.09639483395324</v>
      </c>
      <c r="P653" s="3">
        <f t="shared" si="144"/>
        <v>10.54137605853148</v>
      </c>
      <c r="Q653" s="3">
        <f t="shared" si="145"/>
        <v>1.9229057177928288E-3</v>
      </c>
      <c r="R653" s="3">
        <f t="shared" si="146"/>
        <v>0.34063799161745423</v>
      </c>
    </row>
    <row r="654" spans="1:18" x14ac:dyDescent="0.25">
      <c r="A654" s="3">
        <f t="shared" si="148"/>
        <v>6.2499999999999112</v>
      </c>
      <c r="B654" s="3">
        <f t="shared" si="137"/>
        <v>3.8690558510216668</v>
      </c>
      <c r="C654" s="3">
        <f t="shared" si="138"/>
        <v>8.7907219510238596E-2</v>
      </c>
      <c r="D654" s="3">
        <f t="shared" si="139"/>
        <v>1569.1076442467138</v>
      </c>
      <c r="E654" s="3">
        <f t="shared" si="140"/>
        <v>12.155875672204116</v>
      </c>
      <c r="F654" s="3">
        <f t="shared" si="141"/>
        <v>34.575713471983242</v>
      </c>
      <c r="G654" s="3">
        <f t="shared" si="142"/>
        <v>6.7905492518135935E-2</v>
      </c>
      <c r="H654" s="3">
        <f t="shared" si="143"/>
        <v>0.74952251829237415</v>
      </c>
      <c r="I654" s="3">
        <f t="shared" si="147"/>
        <v>1827.6878748322483</v>
      </c>
      <c r="K654" s="3">
        <f t="shared" si="149"/>
        <v>6.2499999999999112</v>
      </c>
      <c r="L654" s="3">
        <f t="shared" si="150"/>
        <v>1.7549763002339029</v>
      </c>
      <c r="M654" s="3">
        <f>L654/'NOx Info (Obsolete)'!$B$1*1000</f>
        <v>39.874044037759369</v>
      </c>
      <c r="N654" s="3">
        <f>M654*'NOx Info (Obsolete)'!$I$2*($D$13+273)/$F$2/1000</f>
        <v>10818.616368964756</v>
      </c>
      <c r="O654" s="3">
        <f t="shared" si="151"/>
        <v>194.71844955015206</v>
      </c>
      <c r="P654" s="3">
        <f t="shared" si="144"/>
        <v>10.541376058531478</v>
      </c>
      <c r="Q654" s="3">
        <f t="shared" si="145"/>
        <v>1.9229057177928284E-3</v>
      </c>
      <c r="R654" s="3">
        <f t="shared" si="146"/>
        <v>0.33997809975976551</v>
      </c>
    </row>
    <row r="655" spans="1:18" x14ac:dyDescent="0.25">
      <c r="A655" s="3">
        <f t="shared" si="148"/>
        <v>6.259999999999911</v>
      </c>
      <c r="B655" s="3">
        <f t="shared" si="137"/>
        <v>3.8615606258387429</v>
      </c>
      <c r="C655" s="3">
        <f t="shared" si="138"/>
        <v>8.7736923595471722E-2</v>
      </c>
      <c r="D655" s="3">
        <f t="shared" si="139"/>
        <v>1566.0679323421227</v>
      </c>
      <c r="E655" s="3">
        <f t="shared" si="140"/>
        <v>12.132327026496471</v>
      </c>
      <c r="F655" s="3">
        <f t="shared" si="141"/>
        <v>34.575713471983242</v>
      </c>
      <c r="G655" s="3">
        <f t="shared" si="142"/>
        <v>6.7905492518135935E-2</v>
      </c>
      <c r="H655" s="3">
        <f t="shared" si="143"/>
        <v>0.74807052579844568</v>
      </c>
      <c r="I655" s="3">
        <f t="shared" si="147"/>
        <v>1829.1840158838452</v>
      </c>
      <c r="K655" s="3">
        <f t="shared" si="149"/>
        <v>6.259999999999911</v>
      </c>
      <c r="L655" s="3">
        <f t="shared" si="150"/>
        <v>1.7515765192363053</v>
      </c>
      <c r="M655" s="3">
        <f>L655/'NOx Info (Obsolete)'!$B$1*1000</f>
        <v>39.796799110178938</v>
      </c>
      <c r="N655" s="3">
        <f>M655*'NOx Info (Obsolete)'!$I$2*($D$13+273)/$F$2/1000</f>
        <v>10797.658293151078</v>
      </c>
      <c r="O655" s="3">
        <f t="shared" si="151"/>
        <v>194.34123643076458</v>
      </c>
      <c r="P655" s="3">
        <f t="shared" si="144"/>
        <v>10.541376058531478</v>
      </c>
      <c r="Q655" s="3">
        <f t="shared" si="145"/>
        <v>1.9229057177928284E-3</v>
      </c>
      <c r="R655" s="3">
        <f t="shared" si="146"/>
        <v>0.33931948625996577</v>
      </c>
    </row>
    <row r="656" spans="1:18" x14ac:dyDescent="0.25">
      <c r="A656" s="3">
        <f t="shared" si="148"/>
        <v>6.2699999999999108</v>
      </c>
      <c r="B656" s="3">
        <f t="shared" si="137"/>
        <v>3.8540799205807588</v>
      </c>
      <c r="C656" s="3">
        <f t="shared" si="138"/>
        <v>8.7566957581920526E-2</v>
      </c>
      <c r="D656" s="3">
        <f t="shared" si="139"/>
        <v>1563.0341090382906</v>
      </c>
      <c r="E656" s="3">
        <f t="shared" si="140"/>
        <v>12.108823999774216</v>
      </c>
      <c r="F656" s="3">
        <f t="shared" si="141"/>
        <v>34.575713471983249</v>
      </c>
      <c r="G656" s="3">
        <f t="shared" si="142"/>
        <v>6.7905492518135963E-2</v>
      </c>
      <c r="H656" s="3">
        <f t="shared" si="143"/>
        <v>0.74662134613822295</v>
      </c>
      <c r="I656" s="3">
        <f t="shared" si="147"/>
        <v>1830.6772585761216</v>
      </c>
      <c r="K656" s="3">
        <f t="shared" si="149"/>
        <v>6.2699999999999108</v>
      </c>
      <c r="L656" s="3">
        <f t="shared" si="150"/>
        <v>1.7481833243737057</v>
      </c>
      <c r="M656" s="3">
        <f>L656/'NOx Info (Obsolete)'!$B$1*1000</f>
        <v>39.719703823272802</v>
      </c>
      <c r="N656" s="3">
        <f>M656*'NOx Info (Obsolete)'!$I$2*($D$13+273)/$F$2/1000</f>
        <v>10776.740817810409</v>
      </c>
      <c r="O656" s="3">
        <f t="shared" si="151"/>
        <v>193.96475405742493</v>
      </c>
      <c r="P656" s="3">
        <f t="shared" si="144"/>
        <v>10.54137605853148</v>
      </c>
      <c r="Q656" s="3">
        <f t="shared" si="145"/>
        <v>1.9229057177928288E-3</v>
      </c>
      <c r="R656" s="3">
        <f t="shared" si="146"/>
        <v>0.33866214864159039</v>
      </c>
    </row>
    <row r="657" spans="1:18" x14ac:dyDescent="0.25">
      <c r="A657" s="3">
        <f t="shared" si="148"/>
        <v>6.2799999999999105</v>
      </c>
      <c r="B657" s="3">
        <f t="shared" si="137"/>
        <v>3.8466137071193764</v>
      </c>
      <c r="C657" s="3">
        <f t="shared" si="138"/>
        <v>8.7397320830492731E-2</v>
      </c>
      <c r="D657" s="3">
        <f t="shared" si="139"/>
        <v>1560.0061629276802</v>
      </c>
      <c r="E657" s="3">
        <f t="shared" si="140"/>
        <v>12.085366503663186</v>
      </c>
      <c r="F657" s="3">
        <f t="shared" si="141"/>
        <v>34.575713471983242</v>
      </c>
      <c r="G657" s="3">
        <f t="shared" si="142"/>
        <v>6.7905492518135935E-2</v>
      </c>
      <c r="H657" s="3">
        <f t="shared" si="143"/>
        <v>0.74517497386261811</v>
      </c>
      <c r="I657" s="3">
        <f t="shared" si="147"/>
        <v>1832.1676085238469</v>
      </c>
      <c r="K657" s="3">
        <f t="shared" si="149"/>
        <v>6.2799999999999105</v>
      </c>
      <c r="L657" s="3">
        <f t="shared" si="150"/>
        <v>1.7447967028872897</v>
      </c>
      <c r="M657" s="3">
        <f>L657/'NOx Info (Obsolete)'!$B$1*1000</f>
        <v>39.642757887153564</v>
      </c>
      <c r="N657" s="3">
        <f>M657*'NOx Info (Obsolete)'!$I$2*($D$13+273)/$F$2/1000</f>
        <v>10755.863864290552</v>
      </c>
      <c r="O657" s="3">
        <f t="shared" si="151"/>
        <v>193.58900101451474</v>
      </c>
      <c r="P657" s="3">
        <f t="shared" si="144"/>
        <v>10.541376058531478</v>
      </c>
      <c r="Q657" s="3">
        <f t="shared" si="145"/>
        <v>1.9229057177928284E-3</v>
      </c>
      <c r="R657" s="3">
        <f t="shared" si="146"/>
        <v>0.33800608443297175</v>
      </c>
    </row>
    <row r="658" spans="1:18" x14ac:dyDescent="0.25">
      <c r="A658" s="3">
        <f t="shared" si="148"/>
        <v>6.2899999999999103</v>
      </c>
      <c r="B658" s="3">
        <f t="shared" si="137"/>
        <v>3.8391619573807501</v>
      </c>
      <c r="C658" s="3">
        <f t="shared" si="138"/>
        <v>8.7228012703334051E-2</v>
      </c>
      <c r="D658" s="3">
        <f t="shared" si="139"/>
        <v>1556.9840826248583</v>
      </c>
      <c r="E658" s="3">
        <f t="shared" si="140"/>
        <v>12.061954449960421</v>
      </c>
      <c r="F658" s="3">
        <f t="shared" si="141"/>
        <v>34.575713471983242</v>
      </c>
      <c r="G658" s="3">
        <f t="shared" si="142"/>
        <v>6.7905492518135935E-2</v>
      </c>
      <c r="H658" s="3">
        <f t="shared" si="143"/>
        <v>0.74373140353310097</v>
      </c>
      <c r="I658" s="3">
        <f t="shared" si="147"/>
        <v>1833.655071330913</v>
      </c>
      <c r="K658" s="3">
        <f t="shared" si="149"/>
        <v>6.2899999999999103</v>
      </c>
      <c r="L658" s="3">
        <f t="shared" si="150"/>
        <v>1.74141664204296</v>
      </c>
      <c r="M658" s="3">
        <f>L658/'NOx Info (Obsolete)'!$B$1*1000</f>
        <v>39.5659610124954</v>
      </c>
      <c r="N658" s="3">
        <f>M658*'NOx Info (Obsolete)'!$I$2*($D$13+273)/$F$2/1000</f>
        <v>10735.027354091704</v>
      </c>
      <c r="O658" s="3">
        <f t="shared" si="151"/>
        <v>193.21397588915815</v>
      </c>
      <c r="P658" s="3">
        <f t="shared" si="144"/>
        <v>10.541376058531478</v>
      </c>
      <c r="Q658" s="3">
        <f t="shared" si="145"/>
        <v>1.9229057177928284E-3</v>
      </c>
      <c r="R658" s="3">
        <f t="shared" si="146"/>
        <v>0.33735129116723112</v>
      </c>
    </row>
    <row r="659" spans="1:18" x14ac:dyDescent="0.25">
      <c r="A659" s="3">
        <f t="shared" si="148"/>
        <v>6.2999999999999101</v>
      </c>
      <c r="B659" s="3">
        <f t="shared" si="137"/>
        <v>3.8317246433454191</v>
      </c>
      <c r="C659" s="3">
        <f t="shared" si="138"/>
        <v>8.7059032563825911E-2</v>
      </c>
      <c r="D659" s="3">
        <f t="shared" si="139"/>
        <v>1553.9678567664441</v>
      </c>
      <c r="E659" s="3">
        <f t="shared" si="140"/>
        <v>12.038587750633827</v>
      </c>
      <c r="F659" s="3">
        <f t="shared" si="141"/>
        <v>34.575713471983249</v>
      </c>
      <c r="G659" s="3">
        <f t="shared" si="142"/>
        <v>6.7905492518135963E-2</v>
      </c>
      <c r="H659" s="3">
        <f t="shared" si="143"/>
        <v>0.74229062972167614</v>
      </c>
      <c r="I659" s="3">
        <f t="shared" si="147"/>
        <v>1835.1396525903563</v>
      </c>
      <c r="K659" s="3">
        <f t="shared" si="149"/>
        <v>6.2999999999999101</v>
      </c>
      <c r="L659" s="3">
        <f t="shared" si="150"/>
        <v>1.7380431291312877</v>
      </c>
      <c r="M659" s="3">
        <f>L659/'NOx Info (Obsolete)'!$B$1*1000</f>
        <v>39.489312910532973</v>
      </c>
      <c r="N659" s="3">
        <f>M659*'NOx Info (Obsolete)'!$I$2*($D$13+273)/$F$2/1000</f>
        <v>10714.231208866117</v>
      </c>
      <c r="O659" s="3">
        <f t="shared" si="151"/>
        <v>192.83967727121629</v>
      </c>
      <c r="P659" s="3">
        <f t="shared" si="144"/>
        <v>10.54137605853148</v>
      </c>
      <c r="Q659" s="3">
        <f t="shared" si="145"/>
        <v>1.9229057177928288E-3</v>
      </c>
      <c r="R659" s="3">
        <f t="shared" si="146"/>
        <v>0.33669776638226823</v>
      </c>
    </row>
    <row r="660" spans="1:18" x14ac:dyDescent="0.25">
      <c r="A660" s="3">
        <f t="shared" si="148"/>
        <v>6.3099999999999099</v>
      </c>
      <c r="B660" s="3">
        <f t="shared" si="137"/>
        <v>3.8243017370482022</v>
      </c>
      <c r="C660" s="3">
        <f t="shared" si="138"/>
        <v>8.6890379776582982E-2</v>
      </c>
      <c r="D660" s="3">
        <f t="shared" si="139"/>
        <v>1550.9574740110709</v>
      </c>
      <c r="E660" s="3">
        <f t="shared" si="140"/>
        <v>12.015266317821849</v>
      </c>
      <c r="F660" s="3">
        <f t="shared" si="141"/>
        <v>34.575713471983242</v>
      </c>
      <c r="G660" s="3">
        <f t="shared" si="142"/>
        <v>6.7905492518135935E-2</v>
      </c>
      <c r="H660" s="3">
        <f t="shared" si="143"/>
        <v>0.74085264701086329</v>
      </c>
      <c r="I660" s="3">
        <f t="shared" si="147"/>
        <v>1836.6213578843781</v>
      </c>
      <c r="K660" s="3">
        <f t="shared" si="149"/>
        <v>6.3099999999999099</v>
      </c>
      <c r="L660" s="3">
        <f t="shared" si="150"/>
        <v>1.7346761514674649</v>
      </c>
      <c r="M660" s="3">
        <f>L660/'NOx Info (Obsolete)'!$B$1*1000</f>
        <v>39.412813293060346</v>
      </c>
      <c r="N660" s="3">
        <f>M660*'NOx Info (Obsolete)'!$I$2*($D$13+273)/$F$2/1000</f>
        <v>10693.475350417817</v>
      </c>
      <c r="O660" s="3">
        <f t="shared" si="151"/>
        <v>192.46610375328208</v>
      </c>
      <c r="P660" s="3">
        <f t="shared" si="144"/>
        <v>10.541376058531478</v>
      </c>
      <c r="Q660" s="3">
        <f t="shared" si="145"/>
        <v>1.9229057177928284E-3</v>
      </c>
      <c r="R660" s="3">
        <f t="shared" si="146"/>
        <v>0.33604550762075247</v>
      </c>
    </row>
    <row r="661" spans="1:18" x14ac:dyDescent="0.25">
      <c r="A661" s="3">
        <f t="shared" si="148"/>
        <v>6.3199999999999097</v>
      </c>
      <c r="B661" s="3">
        <f t="shared" si="137"/>
        <v>3.8168932105780939</v>
      </c>
      <c r="C661" s="3">
        <f t="shared" si="138"/>
        <v>8.6722053707450827E-2</v>
      </c>
      <c r="D661" s="3">
        <f t="shared" si="139"/>
        <v>1547.9529230393443</v>
      </c>
      <c r="E661" s="3">
        <f t="shared" si="140"/>
        <v>11.991990063833143</v>
      </c>
      <c r="F661" s="3">
        <f t="shared" si="141"/>
        <v>34.575713471983242</v>
      </c>
      <c r="G661" s="3">
        <f t="shared" si="142"/>
        <v>6.7905492518135935E-2</v>
      </c>
      <c r="H661" s="3">
        <f t="shared" si="143"/>
        <v>0.73941744999367731</v>
      </c>
      <c r="I661" s="3">
        <f t="shared" si="147"/>
        <v>1838.1001927843654</v>
      </c>
      <c r="K661" s="3">
        <f t="shared" si="149"/>
        <v>6.3199999999999097</v>
      </c>
      <c r="L661" s="3">
        <f t="shared" si="150"/>
        <v>1.7313156963912575</v>
      </c>
      <c r="M661" s="3">
        <f>L661/'NOx Info (Obsolete)'!$B$1*1000</f>
        <v>39.336461872429908</v>
      </c>
      <c r="N661" s="3">
        <f>M661*'NOx Info (Obsolete)'!$I$2*($D$13+273)/$F$2/1000</f>
        <v>10672.759700702329</v>
      </c>
      <c r="O661" s="3">
        <f t="shared" si="151"/>
        <v>192.09325393067488</v>
      </c>
      <c r="P661" s="3">
        <f t="shared" si="144"/>
        <v>10.541376058531478</v>
      </c>
      <c r="Q661" s="3">
        <f t="shared" si="145"/>
        <v>1.9229057177928284E-3</v>
      </c>
      <c r="R661" s="3">
        <f t="shared" si="146"/>
        <v>0.33539451243011376</v>
      </c>
    </row>
    <row r="662" spans="1:18" x14ac:dyDescent="0.25">
      <c r="A662" s="3">
        <f t="shared" si="148"/>
        <v>6.3299999999999095</v>
      </c>
      <c r="B662" s="3">
        <f t="shared" si="137"/>
        <v>3.8094990360781567</v>
      </c>
      <c r="C662" s="3">
        <f t="shared" si="138"/>
        <v>8.6554053723503485E-2</v>
      </c>
      <c r="D662" s="3">
        <f t="shared" si="139"/>
        <v>1544.9541925537965</v>
      </c>
      <c r="E662" s="3">
        <f t="shared" si="140"/>
        <v>11.968758901146236</v>
      </c>
      <c r="F662" s="3">
        <f t="shared" si="141"/>
        <v>34.575713471983242</v>
      </c>
      <c r="G662" s="3">
        <f t="shared" si="142"/>
        <v>6.7905492518135935E-2</v>
      </c>
      <c r="H662" s="3">
        <f t="shared" si="143"/>
        <v>0.73798503327360787</v>
      </c>
      <c r="I662" s="3">
        <f t="shared" si="147"/>
        <v>1839.5761628509126</v>
      </c>
      <c r="K662" s="3">
        <f t="shared" si="149"/>
        <v>6.3299999999999095</v>
      </c>
      <c r="L662" s="3">
        <f t="shared" si="150"/>
        <v>1.7279617512669563</v>
      </c>
      <c r="M662" s="3">
        <f>L662/'NOx Info (Obsolete)'!$B$1*1000</f>
        <v>39.260258361551273</v>
      </c>
      <c r="N662" s="3">
        <f>M662*'NOx Info (Obsolete)'!$I$2*($D$13+273)/$F$2/1000</f>
        <v>10652.084181826353</v>
      </c>
      <c r="O662" s="3">
        <f t="shared" si="151"/>
        <v>191.72112640143521</v>
      </c>
      <c r="P662" s="3">
        <f t="shared" si="144"/>
        <v>10.541376058531476</v>
      </c>
      <c r="Q662" s="3">
        <f t="shared" si="145"/>
        <v>1.9229057177928281E-3</v>
      </c>
      <c r="R662" s="3">
        <f t="shared" si="146"/>
        <v>0.33474477836253319</v>
      </c>
    </row>
    <row r="663" spans="1:18" x14ac:dyDescent="0.25">
      <c r="A663" s="3">
        <f t="shared" si="148"/>
        <v>6.3399999999999093</v>
      </c>
      <c r="B663" s="3">
        <f t="shared" si="137"/>
        <v>3.8021191857454211</v>
      </c>
      <c r="C663" s="3">
        <f t="shared" si="138"/>
        <v>8.638637919304118E-2</v>
      </c>
      <c r="D663" s="3">
        <f t="shared" si="139"/>
        <v>1541.9612712788469</v>
      </c>
      <c r="E663" s="3">
        <f t="shared" si="140"/>
        <v>11.945572742409208</v>
      </c>
      <c r="F663" s="3">
        <f t="shared" si="141"/>
        <v>34.575713471983249</v>
      </c>
      <c r="G663" s="3">
        <f t="shared" si="142"/>
        <v>6.7905492518135963E-2</v>
      </c>
      <c r="H663" s="3">
        <f t="shared" si="143"/>
        <v>0.73655539146459859</v>
      </c>
      <c r="I663" s="3">
        <f t="shared" si="147"/>
        <v>1841.0492736338417</v>
      </c>
      <c r="K663" s="3">
        <f t="shared" si="149"/>
        <v>6.3399999999999093</v>
      </c>
      <c r="L663" s="3">
        <f t="shared" si="150"/>
        <v>1.724614303483331</v>
      </c>
      <c r="M663" s="3">
        <f>L663/'NOx Info (Obsolete)'!$B$1*1000</f>
        <v>39.184202473890238</v>
      </c>
      <c r="N663" s="3">
        <f>M663*'NOx Info (Obsolete)'!$I$2*($D$13+273)/$F$2/1000</f>
        <v>10631.448716047498</v>
      </c>
      <c r="O663" s="3">
        <f t="shared" si="151"/>
        <v>191.34971976631954</v>
      </c>
      <c r="P663" s="3">
        <f t="shared" si="144"/>
        <v>10.54137605853148</v>
      </c>
      <c r="Q663" s="3">
        <f t="shared" si="145"/>
        <v>1.9229057177928288E-3</v>
      </c>
      <c r="R663" s="3">
        <f t="shared" si="146"/>
        <v>0.33409630297493387</v>
      </c>
    </row>
    <row r="664" spans="1:18" x14ac:dyDescent="0.25">
      <c r="A664" s="3">
        <f t="shared" si="148"/>
        <v>6.3499999999999091</v>
      </c>
      <c r="B664" s="3">
        <f t="shared" si="137"/>
        <v>3.7947536318307749</v>
      </c>
      <c r="C664" s="3">
        <f t="shared" si="138"/>
        <v>8.6219029485587795E-2</v>
      </c>
      <c r="D664" s="3">
        <f t="shared" si="139"/>
        <v>1538.9741479607562</v>
      </c>
      <c r="E664" s="3">
        <f t="shared" si="140"/>
        <v>11.922431500439357</v>
      </c>
      <c r="F664" s="3">
        <f t="shared" si="141"/>
        <v>34.575713471983249</v>
      </c>
      <c r="G664" s="3">
        <f t="shared" si="142"/>
        <v>6.7905492518135963E-2</v>
      </c>
      <c r="H664" s="3">
        <f t="shared" si="143"/>
        <v>0.73512851919102684</v>
      </c>
      <c r="I664" s="3">
        <f t="shared" si="147"/>
        <v>1842.5195306722237</v>
      </c>
      <c r="K664" s="3">
        <f t="shared" si="149"/>
        <v>6.3499999999999091</v>
      </c>
      <c r="L664" s="3">
        <f t="shared" si="150"/>
        <v>1.7212733404535816</v>
      </c>
      <c r="M664" s="3">
        <f>L664/'NOx Info (Obsolete)'!$B$1*1000</f>
        <v>39.108293923467649</v>
      </c>
      <c r="N664" s="3">
        <f>M664*'NOx Info (Obsolete)'!$I$2*($D$13+273)/$F$2/1000</f>
        <v>10610.853225773963</v>
      </c>
      <c r="O664" s="3">
        <f t="shared" si="151"/>
        <v>190.97903262879495</v>
      </c>
      <c r="P664" s="3">
        <f t="shared" si="144"/>
        <v>10.54137605853148</v>
      </c>
      <c r="Q664" s="3">
        <f t="shared" si="145"/>
        <v>1.9229057177928288E-3</v>
      </c>
      <c r="R664" s="3">
        <f t="shared" si="146"/>
        <v>0.33344908382897137</v>
      </c>
    </row>
    <row r="665" spans="1:18" x14ac:dyDescent="0.25">
      <c r="A665" s="3">
        <f t="shared" si="148"/>
        <v>6.3599999999999088</v>
      </c>
      <c r="B665" s="3">
        <f t="shared" si="137"/>
        <v>3.7874023466388644</v>
      </c>
      <c r="C665" s="3">
        <f t="shared" si="138"/>
        <v>8.6052003971888641E-2</v>
      </c>
      <c r="D665" s="3">
        <f t="shared" si="139"/>
        <v>1535.9928113675871</v>
      </c>
      <c r="E665" s="3">
        <f t="shared" si="140"/>
        <v>11.899335088222879</v>
      </c>
      <c r="F665" s="3">
        <f t="shared" si="141"/>
        <v>34.575713471983242</v>
      </c>
      <c r="G665" s="3">
        <f t="shared" si="142"/>
        <v>6.7905492518135935E-2</v>
      </c>
      <c r="H665" s="3">
        <f t="shared" si="143"/>
        <v>0.73370441108768381</v>
      </c>
      <c r="I665" s="3">
        <f t="shared" si="147"/>
        <v>1843.9869394943992</v>
      </c>
      <c r="K665" s="3">
        <f t="shared" si="149"/>
        <v>6.3599999999999088</v>
      </c>
      <c r="L665" s="3">
        <f t="shared" si="150"/>
        <v>1.7179388496152919</v>
      </c>
      <c r="M665" s="3">
        <f>L665/'NOx Info (Obsolete)'!$B$1*1000</f>
        <v>39.032532424858381</v>
      </c>
      <c r="N665" s="3">
        <f>M665*'NOx Info (Obsolete)'!$I$2*($D$13+273)/$F$2/1000</f>
        <v>10590.297633564267</v>
      </c>
      <c r="O665" s="3">
        <f t="shared" si="151"/>
        <v>190.60906359503397</v>
      </c>
      <c r="P665" s="3">
        <f t="shared" si="144"/>
        <v>10.541376058531478</v>
      </c>
      <c r="Q665" s="3">
        <f t="shared" si="145"/>
        <v>1.9229057177928284E-3</v>
      </c>
      <c r="R665" s="3">
        <f t="shared" si="146"/>
        <v>0.33280311849102517</v>
      </c>
    </row>
    <row r="666" spans="1:18" x14ac:dyDescent="0.25">
      <c r="A666" s="3">
        <f t="shared" si="148"/>
        <v>6.3699999999999086</v>
      </c>
      <c r="B666" s="3">
        <f t="shared" si="137"/>
        <v>3.7800653025279876</v>
      </c>
      <c r="C666" s="3">
        <f t="shared" si="138"/>
        <v>8.5885302023908011E-2</v>
      </c>
      <c r="D666" s="3">
        <f t="shared" si="139"/>
        <v>1533.0172502891626</v>
      </c>
      <c r="E666" s="3">
        <f t="shared" si="140"/>
        <v>11.876283418914529</v>
      </c>
      <c r="F666" s="3">
        <f t="shared" si="141"/>
        <v>34.575713471983242</v>
      </c>
      <c r="G666" s="3">
        <f t="shared" si="142"/>
        <v>6.7905492518135935E-2</v>
      </c>
      <c r="H666" s="3">
        <f t="shared" si="143"/>
        <v>0.732283061799755</v>
      </c>
      <c r="I666" s="3">
        <f t="shared" si="147"/>
        <v>1845.4515056179987</v>
      </c>
      <c r="K666" s="3">
        <f t="shared" si="149"/>
        <v>6.3699999999999086</v>
      </c>
      <c r="L666" s="3">
        <f t="shared" si="150"/>
        <v>1.7146108184303817</v>
      </c>
      <c r="M666" s="3">
        <f>L666/'NOx Info (Obsolete)'!$B$1*1000</f>
        <v>38.956917693190235</v>
      </c>
      <c r="N666" s="3">
        <f>M666*'NOx Info (Obsolete)'!$I$2*($D$13+273)/$F$2/1000</f>
        <v>10569.781862126958</v>
      </c>
      <c r="O666" s="3">
        <f t="shared" si="151"/>
        <v>190.23981127390925</v>
      </c>
      <c r="P666" s="3">
        <f t="shared" si="144"/>
        <v>10.541376058531478</v>
      </c>
      <c r="Q666" s="3">
        <f t="shared" si="145"/>
        <v>1.9229057177928284E-3</v>
      </c>
      <c r="R666" s="3">
        <f t="shared" si="146"/>
        <v>0.33215840453218926</v>
      </c>
    </row>
    <row r="667" spans="1:18" x14ac:dyDescent="0.25">
      <c r="A667" s="3">
        <f t="shared" si="148"/>
        <v>6.3799999999999084</v>
      </c>
      <c r="B667" s="3">
        <f t="shared" si="137"/>
        <v>3.7727424719099902</v>
      </c>
      <c r="C667" s="3">
        <f t="shared" si="138"/>
        <v>8.5718923014826864E-2</v>
      </c>
      <c r="D667" s="3">
        <f t="shared" si="139"/>
        <v>1530.0474535370197</v>
      </c>
      <c r="E667" s="3">
        <f t="shared" si="140"/>
        <v>11.853276405837297</v>
      </c>
      <c r="F667" s="3">
        <f t="shared" si="141"/>
        <v>34.575713471983242</v>
      </c>
      <c r="G667" s="3">
        <f t="shared" si="142"/>
        <v>6.7905492518135935E-2</v>
      </c>
      <c r="H667" s="3">
        <f t="shared" si="143"/>
        <v>0.73086446598279853</v>
      </c>
      <c r="I667" s="3">
        <f t="shared" si="147"/>
        <v>1846.9132345499643</v>
      </c>
      <c r="K667" s="3">
        <f t="shared" si="149"/>
        <v>6.3799999999999084</v>
      </c>
      <c r="L667" s="3">
        <f t="shared" si="150"/>
        <v>1.7112892343850599</v>
      </c>
      <c r="M667" s="3">
        <f>L667/'NOx Info (Obsolete)'!$B$1*1000</f>
        <v>38.881449444142866</v>
      </c>
      <c r="N667" s="3">
        <f>M667*'NOx Info (Obsolete)'!$I$2*($D$13+273)/$F$2/1000</f>
        <v>10549.305834320303</v>
      </c>
      <c r="O667" s="3">
        <f t="shared" si="151"/>
        <v>189.87127427698832</v>
      </c>
      <c r="P667" s="3">
        <f t="shared" si="144"/>
        <v>10.541376058531478</v>
      </c>
      <c r="Q667" s="3">
        <f t="shared" si="145"/>
        <v>1.9229057177928284E-3</v>
      </c>
      <c r="R667" s="3">
        <f t="shared" si="146"/>
        <v>0.33151493952826272</v>
      </c>
    </row>
    <row r="668" spans="1:18" x14ac:dyDescent="0.25">
      <c r="A668" s="3">
        <f t="shared" si="148"/>
        <v>6.3899999999999082</v>
      </c>
      <c r="B668" s="3">
        <f t="shared" si="137"/>
        <v>3.7654338272501624</v>
      </c>
      <c r="C668" s="3">
        <f t="shared" si="138"/>
        <v>8.5552866319040438E-2</v>
      </c>
      <c r="D668" s="3">
        <f t="shared" si="139"/>
        <v>1527.0834099443716</v>
      </c>
      <c r="E668" s="3">
        <f t="shared" si="140"/>
        <v>11.8303139624821</v>
      </c>
      <c r="F668" s="3">
        <f t="shared" si="141"/>
        <v>34.575713471983242</v>
      </c>
      <c r="G668" s="3">
        <f t="shared" si="142"/>
        <v>6.7905492518135935E-2</v>
      </c>
      <c r="H668" s="3">
        <f t="shared" si="143"/>
        <v>0.72944861830272656</v>
      </c>
      <c r="I668" s="3">
        <f t="shared" si="147"/>
        <v>1848.3721317865698</v>
      </c>
      <c r="K668" s="3">
        <f t="shared" si="149"/>
        <v>6.3899999999999082</v>
      </c>
      <c r="L668" s="3">
        <f t="shared" si="150"/>
        <v>1.7079740849897773</v>
      </c>
      <c r="M668" s="3">
        <f>L668/'NOx Info (Obsolete)'!$B$1*1000</f>
        <v>38.806127393946731</v>
      </c>
      <c r="N668" s="3">
        <f>M668*'NOx Info (Obsolete)'!$I$2*($D$13+273)/$F$2/1000</f>
        <v>10528.869473152015</v>
      </c>
      <c r="O668" s="3">
        <f t="shared" si="151"/>
        <v>189.50345121852851</v>
      </c>
      <c r="P668" s="3">
        <f t="shared" si="144"/>
        <v>10.541376058531478</v>
      </c>
      <c r="Q668" s="3">
        <f t="shared" si="145"/>
        <v>1.9229057177928284E-3</v>
      </c>
      <c r="R668" s="3">
        <f t="shared" si="146"/>
        <v>0.33087272105974119</v>
      </c>
    </row>
    <row r="669" spans="1:18" x14ac:dyDescent="0.25">
      <c r="A669" s="3">
        <f t="shared" si="148"/>
        <v>6.399999999999908</v>
      </c>
      <c r="B669" s="3">
        <f t="shared" si="137"/>
        <v>3.7581393410671353</v>
      </c>
      <c r="C669" s="3">
        <f t="shared" si="138"/>
        <v>8.5387131312155889E-2</v>
      </c>
      <c r="D669" s="3">
        <f t="shared" si="139"/>
        <v>1524.1251083660634</v>
      </c>
      <c r="E669" s="3">
        <f t="shared" si="140"/>
        <v>11.807396002507426</v>
      </c>
      <c r="F669" s="3">
        <f t="shared" si="141"/>
        <v>34.575713471983242</v>
      </c>
      <c r="G669" s="3">
        <f t="shared" si="142"/>
        <v>6.7905492518135935E-2</v>
      </c>
      <c r="H669" s="3">
        <f t="shared" si="143"/>
        <v>0.72803551343578399</v>
      </c>
      <c r="I669" s="3">
        <f t="shared" si="147"/>
        <v>1849.8282028134413</v>
      </c>
      <c r="K669" s="3">
        <f t="shared" si="149"/>
        <v>6.399999999999908</v>
      </c>
      <c r="L669" s="3">
        <f t="shared" si="150"/>
        <v>1.7046653577791799</v>
      </c>
      <c r="M669" s="3">
        <f>L669/'NOx Info (Obsolete)'!$B$1*1000</f>
        <v>38.730951259382003</v>
      </c>
      <c r="N669" s="3">
        <f>M669*'NOx Info (Obsolete)'!$I$2*($D$13+273)/$F$2/1000</f>
        <v>10508.472701778956</v>
      </c>
      <c r="O669" s="3">
        <f t="shared" si="151"/>
        <v>189.13634071547153</v>
      </c>
      <c r="P669" s="3">
        <f t="shared" si="144"/>
        <v>10.541376058531478</v>
      </c>
      <c r="Q669" s="3">
        <f t="shared" si="145"/>
        <v>1.9229057177928284E-3</v>
      </c>
      <c r="R669" s="3">
        <f t="shared" si="146"/>
        <v>0.33023174671180705</v>
      </c>
    </row>
    <row r="670" spans="1:18" x14ac:dyDescent="0.25">
      <c r="A670" s="3">
        <f t="shared" si="148"/>
        <v>6.4099999999999078</v>
      </c>
      <c r="B670" s="3">
        <f t="shared" ref="B670:B733" si="152">L670*2.20462</f>
        <v>3.7508589859327777</v>
      </c>
      <c r="C670" s="3">
        <f t="shared" ref="C670:C733" si="153">M670/453.59237</f>
        <v>8.5221717370989977E-2</v>
      </c>
      <c r="D670" s="3">
        <f t="shared" ref="D670:D733" si="154">N670/6.89475729</f>
        <v>1521.1725376785307</v>
      </c>
      <c r="E670" s="3">
        <f t="shared" ref="E670:E733" si="155">O670/16.0184634</f>
        <v>11.784522439739039</v>
      </c>
      <c r="F670" s="3">
        <f t="shared" ref="F670:F733" si="156">P670*3.28</f>
        <v>34.575713471983242</v>
      </c>
      <c r="G670" s="3">
        <f t="shared" ref="G670:G733" si="157">Q670*35.314</f>
        <v>6.7905492518135935E-2</v>
      </c>
      <c r="H670" s="3">
        <f t="shared" ref="H670:H733" si="158">R670*2.20462</f>
        <v>0.72662514606852924</v>
      </c>
      <c r="I670" s="3">
        <f t="shared" si="147"/>
        <v>1851.2814531055783</v>
      </c>
      <c r="K670" s="3">
        <f t="shared" si="149"/>
        <v>6.4099999999999078</v>
      </c>
      <c r="L670" s="3">
        <f t="shared" si="150"/>
        <v>1.7013630403120619</v>
      </c>
      <c r="M670" s="3">
        <f>L670/'NOx Info (Obsolete)'!$B$1*1000</f>
        <v>38.655920757777515</v>
      </c>
      <c r="N670" s="3">
        <f>M670*'NOx Info (Obsolete)'!$I$2*($D$13+273)/$F$2/1000</f>
        <v>10488.115443506849</v>
      </c>
      <c r="O670" s="3">
        <f t="shared" si="151"/>
        <v>188.76994138743851</v>
      </c>
      <c r="P670" s="3">
        <f t="shared" ref="P670:P733" si="159">SQRT(2*(N670)/O670)</f>
        <v>10.541376058531476</v>
      </c>
      <c r="Q670" s="3">
        <f t="shared" ref="Q670:Q733" si="160">P670*$F$25</f>
        <v>1.9229057177928281E-3</v>
      </c>
      <c r="R670" s="3">
        <f t="shared" ref="R670:R733" si="161">Q670*O670*0.908</f>
        <v>0.32959201407432087</v>
      </c>
    </row>
    <row r="671" spans="1:18" x14ac:dyDescent="0.25">
      <c r="A671" s="3">
        <f t="shared" si="148"/>
        <v>6.4199999999999076</v>
      </c>
      <c r="B671" s="3">
        <f t="shared" si="152"/>
        <v>3.7435927344720921</v>
      </c>
      <c r="C671" s="3">
        <f t="shared" si="153"/>
        <v>8.5056623873566731E-2</v>
      </c>
      <c r="D671" s="3">
        <f t="shared" si="154"/>
        <v>1518.2256867797596</v>
      </c>
      <c r="E671" s="3">
        <f t="shared" si="155"/>
        <v>11.76169318816963</v>
      </c>
      <c r="F671" s="3">
        <f t="shared" si="156"/>
        <v>34.575713471983242</v>
      </c>
      <c r="G671" s="3">
        <f t="shared" si="157"/>
        <v>6.7905492518135935E-2</v>
      </c>
      <c r="H671" s="3">
        <f t="shared" si="158"/>
        <v>0.72521751089781439</v>
      </c>
      <c r="I671" s="3">
        <f t="shared" ref="I671:I734" si="162">I670+$N$3*$J$1*H671</f>
        <v>1852.7318881273738</v>
      </c>
      <c r="K671" s="3">
        <f t="shared" si="149"/>
        <v>6.4199999999999076</v>
      </c>
      <c r="L671" s="3">
        <f t="shared" si="150"/>
        <v>1.6980671201713187</v>
      </c>
      <c r="M671" s="3">
        <f>L671/'NOx Info (Obsolete)'!$B$1*1000</f>
        <v>38.581035607009717</v>
      </c>
      <c r="N671" s="3">
        <f>M671*'NOx Info (Obsolete)'!$I$2*($D$13+273)/$F$2/1000</f>
        <v>10467.797621790005</v>
      </c>
      <c r="O671" s="3">
        <f t="shared" si="151"/>
        <v>188.40425185672456</v>
      </c>
      <c r="P671" s="3">
        <f t="shared" si="159"/>
        <v>10.541376058531478</v>
      </c>
      <c r="Q671" s="3">
        <f t="shared" si="160"/>
        <v>1.9229057177928284E-3</v>
      </c>
      <c r="R671" s="3">
        <f t="shared" si="161"/>
        <v>0.32895352074181239</v>
      </c>
    </row>
    <row r="672" spans="1:18" x14ac:dyDescent="0.25">
      <c r="A672" s="3">
        <f t="shared" ref="A672:A735" si="163">$A$30+A671</f>
        <v>6.4299999999999073</v>
      </c>
      <c r="B672" s="3">
        <f t="shared" si="152"/>
        <v>3.7363405593631143</v>
      </c>
      <c r="C672" s="3">
        <f t="shared" si="153"/>
        <v>8.4891850199115076E-2</v>
      </c>
      <c r="D672" s="3">
        <f t="shared" si="154"/>
        <v>1515.284544589241</v>
      </c>
      <c r="E672" s="3">
        <f t="shared" si="155"/>
        <v>11.738908161958518</v>
      </c>
      <c r="F672" s="3">
        <f t="shared" si="156"/>
        <v>34.575713471983249</v>
      </c>
      <c r="G672" s="3">
        <f t="shared" si="157"/>
        <v>6.7905492518135963E-2</v>
      </c>
      <c r="H672" s="3">
        <f t="shared" si="158"/>
        <v>0.72381260263076452</v>
      </c>
      <c r="I672" s="3">
        <f t="shared" si="162"/>
        <v>1854.1795133326355</v>
      </c>
      <c r="K672" s="3">
        <f t="shared" ref="K672:K735" si="164">$A$30+K671</f>
        <v>6.4299999999999073</v>
      </c>
      <c r="L672" s="3">
        <f t="shared" si="150"/>
        <v>1.6947775849639006</v>
      </c>
      <c r="M672" s="3">
        <f>L672/'NOx Info (Obsolete)'!$B$1*1000</f>
        <v>38.506295525501578</v>
      </c>
      <c r="N672" s="3">
        <f>M672*'NOx Info (Obsolete)'!$I$2*($D$13+273)/$F$2/1000</f>
        <v>10447.519160231001</v>
      </c>
      <c r="O672" s="3">
        <f t="shared" si="151"/>
        <v>188.0392707482938</v>
      </c>
      <c r="P672" s="3">
        <f t="shared" si="159"/>
        <v>10.54137605853148</v>
      </c>
      <c r="Q672" s="3">
        <f t="shared" si="160"/>
        <v>1.9229057177928288E-3</v>
      </c>
      <c r="R672" s="3">
        <f t="shared" si="161"/>
        <v>0.32831626431347105</v>
      </c>
    </row>
    <row r="673" spans="1:18" x14ac:dyDescent="0.25">
      <c r="A673" s="3">
        <f t="shared" si="163"/>
        <v>6.4399999999999071</v>
      </c>
      <c r="B673" s="3">
        <f t="shared" si="152"/>
        <v>3.7291024333368066</v>
      </c>
      <c r="C673" s="3">
        <f t="shared" si="153"/>
        <v>8.4727395728066424E-2</v>
      </c>
      <c r="D673" s="3">
        <f t="shared" si="154"/>
        <v>1512.3491000479319</v>
      </c>
      <c r="E673" s="3">
        <f t="shared" si="155"/>
        <v>11.716167275431301</v>
      </c>
      <c r="F673" s="3">
        <f t="shared" si="156"/>
        <v>34.575713471983242</v>
      </c>
      <c r="G673" s="3">
        <f t="shared" si="157"/>
        <v>6.7905492518135935E-2</v>
      </c>
      <c r="H673" s="3">
        <f t="shared" si="158"/>
        <v>0.72241041598475797</v>
      </c>
      <c r="I673" s="3">
        <f t="shared" si="162"/>
        <v>1855.624334164605</v>
      </c>
      <c r="K673" s="3">
        <f t="shared" si="164"/>
        <v>6.4399999999999071</v>
      </c>
      <c r="L673" s="3">
        <f t="shared" si="150"/>
        <v>1.691494422320766</v>
      </c>
      <c r="M673" s="3">
        <f>L673/'NOx Info (Obsolete)'!$B$1*1000</f>
        <v>38.431700232221523</v>
      </c>
      <c r="N673" s="3">
        <f>M673*'NOx Info (Obsolete)'!$I$2*($D$13+273)/$F$2/1000</f>
        <v>10427.279982580418</v>
      </c>
      <c r="O673" s="3">
        <f t="shared" si="151"/>
        <v>187.67499668977405</v>
      </c>
      <c r="P673" s="3">
        <f t="shared" si="159"/>
        <v>10.541376058531478</v>
      </c>
      <c r="Q673" s="3">
        <f t="shared" si="160"/>
        <v>1.9229057177928284E-3</v>
      </c>
      <c r="R673" s="3">
        <f t="shared" si="161"/>
        <v>0.32768024239313714</v>
      </c>
    </row>
    <row r="674" spans="1:18" x14ac:dyDescent="0.25">
      <c r="A674" s="3">
        <f t="shared" si="163"/>
        <v>6.4499999999999069</v>
      </c>
      <c r="B674" s="3">
        <f t="shared" si="152"/>
        <v>3.7218783291769593</v>
      </c>
      <c r="C674" s="3">
        <f t="shared" si="153"/>
        <v>8.4563259842052568E-2</v>
      </c>
      <c r="D674" s="3">
        <f t="shared" si="154"/>
        <v>1509.4193421182144</v>
      </c>
      <c r="E674" s="3">
        <f t="shared" si="155"/>
        <v>11.69347044307956</v>
      </c>
      <c r="F674" s="3">
        <f t="shared" si="156"/>
        <v>34.575713471983242</v>
      </c>
      <c r="G674" s="3">
        <f t="shared" si="157"/>
        <v>6.7905492518135935E-2</v>
      </c>
      <c r="H674" s="3">
        <f t="shared" si="158"/>
        <v>0.72101094568740731</v>
      </c>
      <c r="I674" s="3">
        <f t="shared" si="162"/>
        <v>1857.0663560559799</v>
      </c>
      <c r="K674" s="3">
        <f t="shared" si="164"/>
        <v>6.4499999999999069</v>
      </c>
      <c r="L674" s="3">
        <f t="shared" ref="L674:L737" si="165">L673-R673*$J$1</f>
        <v>1.6882176198968346</v>
      </c>
      <c r="M674" s="3">
        <f>L674/'NOx Info (Obsolete)'!$B$1*1000</f>
        <v>38.357249446682452</v>
      </c>
      <c r="N674" s="3">
        <f>M674*'NOx Info (Obsolete)'!$I$2*($D$13+273)/$F$2/1000</f>
        <v>10407.080012736564</v>
      </c>
      <c r="O674" s="3">
        <f t="shared" ref="O674:O737" si="166">L674/$F$2</f>
        <v>187.31142831145175</v>
      </c>
      <c r="P674" s="3">
        <f t="shared" si="159"/>
        <v>10.541376058531478</v>
      </c>
      <c r="Q674" s="3">
        <f t="shared" si="160"/>
        <v>1.9229057177928284E-3</v>
      </c>
      <c r="R674" s="3">
        <f t="shared" si="161"/>
        <v>0.32704545258929313</v>
      </c>
    </row>
    <row r="675" spans="1:18" x14ac:dyDescent="0.25">
      <c r="A675" s="3">
        <f t="shared" si="163"/>
        <v>6.4599999999999067</v>
      </c>
      <c r="B675" s="3">
        <f t="shared" si="152"/>
        <v>3.7146682197200849</v>
      </c>
      <c r="C675" s="3">
        <f t="shared" si="153"/>
        <v>8.4399441923903126E-2</v>
      </c>
      <c r="D675" s="3">
        <f t="shared" si="154"/>
        <v>1506.4952597838512</v>
      </c>
      <c r="E675" s="3">
        <f t="shared" si="155"/>
        <v>11.67081757956052</v>
      </c>
      <c r="F675" s="3">
        <f t="shared" si="156"/>
        <v>34.575713471983242</v>
      </c>
      <c r="G675" s="3">
        <f t="shared" si="157"/>
        <v>6.7905492518135935E-2</v>
      </c>
      <c r="H675" s="3">
        <f t="shared" si="158"/>
        <v>0.71961418647653863</v>
      </c>
      <c r="I675" s="3">
        <f t="shared" si="162"/>
        <v>1858.5055844289329</v>
      </c>
      <c r="K675" s="3">
        <f t="shared" si="164"/>
        <v>6.4599999999999067</v>
      </c>
      <c r="L675" s="3">
        <f t="shared" si="165"/>
        <v>1.6849471653709416</v>
      </c>
      <c r="M675" s="3">
        <f>L675/'NOx Info (Obsolete)'!$B$1*1000</f>
        <v>38.282942888940582</v>
      </c>
      <c r="N675" s="3">
        <f>M675*'NOx Info (Obsolete)'!$I$2*($D$13+273)/$F$2/1000</f>
        <v>10386.919174745153</v>
      </c>
      <c r="O675" s="3">
        <f t="shared" si="166"/>
        <v>186.94856424626678</v>
      </c>
      <c r="P675" s="3">
        <f t="shared" si="159"/>
        <v>10.541376058531478</v>
      </c>
      <c r="Q675" s="3">
        <f t="shared" si="160"/>
        <v>1.9229057177928284E-3</v>
      </c>
      <c r="R675" s="3">
        <f t="shared" si="161"/>
        <v>0.32641189251505415</v>
      </c>
    </row>
    <row r="676" spans="1:18" x14ac:dyDescent="0.25">
      <c r="A676" s="3">
        <f t="shared" si="163"/>
        <v>6.4699999999999065</v>
      </c>
      <c r="B676" s="3">
        <f t="shared" si="152"/>
        <v>3.7074720778553196</v>
      </c>
      <c r="C676" s="3">
        <f t="shared" si="153"/>
        <v>8.423594135764334E-2</v>
      </c>
      <c r="D676" s="3">
        <f t="shared" si="154"/>
        <v>1503.5768420499471</v>
      </c>
      <c r="E676" s="3">
        <f t="shared" si="155"/>
        <v>11.648208599696728</v>
      </c>
      <c r="F676" s="3">
        <f t="shared" si="156"/>
        <v>34.575713471983242</v>
      </c>
      <c r="G676" s="3">
        <f t="shared" si="157"/>
        <v>6.7905492518135935E-2</v>
      </c>
      <c r="H676" s="3">
        <f t="shared" si="158"/>
        <v>0.71822013310017185</v>
      </c>
      <c r="I676" s="3">
        <f t="shared" si="162"/>
        <v>1859.9420246951333</v>
      </c>
      <c r="K676" s="3">
        <f t="shared" si="164"/>
        <v>6.4699999999999065</v>
      </c>
      <c r="L676" s="3">
        <f t="shared" si="165"/>
        <v>1.681683046445791</v>
      </c>
      <c r="M676" s="3">
        <f>L676/'NOx Info (Obsolete)'!$B$1*1000</f>
        <v>38.208780279594464</v>
      </c>
      <c r="N676" s="3">
        <f>M676*'NOx Info (Obsolete)'!$I$2*($D$13+273)/$F$2/1000</f>
        <v>10366.797392799052</v>
      </c>
      <c r="O676" s="3">
        <f t="shared" si="166"/>
        <v>186.58640312980731</v>
      </c>
      <c r="P676" s="3">
        <f t="shared" si="159"/>
        <v>10.541376058531478</v>
      </c>
      <c r="Q676" s="3">
        <f t="shared" si="160"/>
        <v>1.9229057177928284E-3</v>
      </c>
      <c r="R676" s="3">
        <f t="shared" si="161"/>
        <v>0.32577955978815937</v>
      </c>
    </row>
    <row r="677" spans="1:18" x14ac:dyDescent="0.25">
      <c r="A677" s="3">
        <f t="shared" si="163"/>
        <v>6.4799999999999063</v>
      </c>
      <c r="B677" s="3">
        <f t="shared" si="152"/>
        <v>3.7002898765243177</v>
      </c>
      <c r="C677" s="3">
        <f t="shared" si="153"/>
        <v>8.4072757528491748E-2</v>
      </c>
      <c r="D677" s="3">
        <f t="shared" si="154"/>
        <v>1500.6640779429056</v>
      </c>
      <c r="E677" s="3">
        <f t="shared" si="155"/>
        <v>11.625643418475748</v>
      </c>
      <c r="F677" s="3">
        <f t="shared" si="156"/>
        <v>34.575713471983242</v>
      </c>
      <c r="G677" s="3">
        <f t="shared" si="157"/>
        <v>6.7905492518135935E-2</v>
      </c>
      <c r="H677" s="3">
        <f t="shared" si="158"/>
        <v>0.71682878031650143</v>
      </c>
      <c r="I677" s="3">
        <f t="shared" si="162"/>
        <v>1861.3756822557664</v>
      </c>
      <c r="K677" s="3">
        <f t="shared" si="164"/>
        <v>6.4799999999999063</v>
      </c>
      <c r="L677" s="3">
        <f t="shared" si="165"/>
        <v>1.6784252508479094</v>
      </c>
      <c r="M677" s="3">
        <f>L677/'NOx Info (Obsolete)'!$B$1*1000</f>
        <v>38.134761339783914</v>
      </c>
      <c r="N677" s="3">
        <f>M677*'NOx Info (Obsolete)'!$I$2*($D$13+273)/$F$2/1000</f>
        <v>10346.714591237976</v>
      </c>
      <c r="O677" s="3">
        <f t="shared" si="166"/>
        <v>186.22494360030467</v>
      </c>
      <c r="P677" s="3">
        <f t="shared" si="159"/>
        <v>10.541376058531478</v>
      </c>
      <c r="Q677" s="3">
        <f t="shared" si="160"/>
        <v>1.9229057177928284E-3</v>
      </c>
      <c r="R677" s="3">
        <f t="shared" si="161"/>
        <v>0.32514845203096293</v>
      </c>
    </row>
    <row r="678" spans="1:18" x14ac:dyDescent="0.25">
      <c r="A678" s="3">
        <f t="shared" si="163"/>
        <v>6.4899999999999061</v>
      </c>
      <c r="B678" s="3">
        <f t="shared" si="152"/>
        <v>3.6931215887211528</v>
      </c>
      <c r="C678" s="3">
        <f t="shared" si="153"/>
        <v>8.3909889822857839E-2</v>
      </c>
      <c r="D678" s="3">
        <f t="shared" si="154"/>
        <v>1497.7569565103902</v>
      </c>
      <c r="E678" s="3">
        <f t="shared" si="155"/>
        <v>11.603121951049829</v>
      </c>
      <c r="F678" s="3">
        <f t="shared" si="156"/>
        <v>34.575713471983249</v>
      </c>
      <c r="G678" s="3">
        <f t="shared" si="157"/>
        <v>6.7905492518135963E-2</v>
      </c>
      <c r="H678" s="3">
        <f t="shared" si="158"/>
        <v>0.71544012289387648</v>
      </c>
      <c r="I678" s="3">
        <f t="shared" si="162"/>
        <v>1862.806562501554</v>
      </c>
      <c r="K678" s="3">
        <f t="shared" si="164"/>
        <v>6.4899999999999061</v>
      </c>
      <c r="L678" s="3">
        <f t="shared" si="165"/>
        <v>1.6751737663275998</v>
      </c>
      <c r="M678" s="3">
        <f>L678/'NOx Info (Obsolete)'!$B$1*1000</f>
        <v>38.060885791188966</v>
      </c>
      <c r="N678" s="3">
        <f>M678*'NOx Info (Obsolete)'!$I$2*($D$13+273)/$F$2/1000</f>
        <v>10326.670694548226</v>
      </c>
      <c r="O678" s="3">
        <f t="shared" si="166"/>
        <v>185.86418429862829</v>
      </c>
      <c r="P678" s="3">
        <f t="shared" si="159"/>
        <v>10.54137605853148</v>
      </c>
      <c r="Q678" s="3">
        <f t="shared" si="160"/>
        <v>1.9229057177928288E-3</v>
      </c>
      <c r="R678" s="3">
        <f t="shared" si="161"/>
        <v>0.32451856687042507</v>
      </c>
    </row>
    <row r="679" spans="1:18" x14ac:dyDescent="0.25">
      <c r="A679" s="3">
        <f t="shared" si="163"/>
        <v>6.4999999999999059</v>
      </c>
      <c r="B679" s="3">
        <f t="shared" si="152"/>
        <v>3.685967187492214</v>
      </c>
      <c r="C679" s="3">
        <f t="shared" si="153"/>
        <v>8.3747337628339732E-2</v>
      </c>
      <c r="D679" s="3">
        <f t="shared" si="154"/>
        <v>1494.8554668212785</v>
      </c>
      <c r="E679" s="3">
        <f t="shared" si="155"/>
        <v>11.580644112735584</v>
      </c>
      <c r="F679" s="3">
        <f t="shared" si="156"/>
        <v>34.575713471983249</v>
      </c>
      <c r="G679" s="3">
        <f t="shared" si="157"/>
        <v>6.7905492518135963E-2</v>
      </c>
      <c r="H679" s="3">
        <f t="shared" si="158"/>
        <v>0.71405415561078001</v>
      </c>
      <c r="I679" s="3">
        <f t="shared" si="162"/>
        <v>1864.2346708127757</v>
      </c>
      <c r="K679" s="3">
        <f t="shared" si="164"/>
        <v>6.4999999999999059</v>
      </c>
      <c r="L679" s="3">
        <f t="shared" si="165"/>
        <v>1.6719285806588955</v>
      </c>
      <c r="M679" s="3">
        <f>L679/'NOx Info (Obsolete)'!$B$1*1000</f>
        <v>37.987153356028799</v>
      </c>
      <c r="N679" s="3">
        <f>M679*'NOx Info (Obsolete)'!$I$2*($D$13+273)/$F$2/1000</f>
        <v>10306.665627362363</v>
      </c>
      <c r="O679" s="3">
        <f t="shared" si="166"/>
        <v>185.50412386828043</v>
      </c>
      <c r="P679" s="3">
        <f t="shared" si="159"/>
        <v>10.54137605853148</v>
      </c>
      <c r="Q679" s="3">
        <f t="shared" si="160"/>
        <v>1.9229057177928288E-3</v>
      </c>
      <c r="R679" s="3">
        <f t="shared" si="161"/>
        <v>0.32388990193810274</v>
      </c>
    </row>
    <row r="680" spans="1:18" x14ac:dyDescent="0.25">
      <c r="A680" s="3">
        <f t="shared" si="163"/>
        <v>6.5099999999999056</v>
      </c>
      <c r="B680" s="3">
        <f t="shared" si="152"/>
        <v>3.6788266459361059</v>
      </c>
      <c r="C680" s="3">
        <f t="shared" si="153"/>
        <v>8.3585100333721976E-2</v>
      </c>
      <c r="D680" s="3">
        <f t="shared" si="154"/>
        <v>1491.9595979656267</v>
      </c>
      <c r="E680" s="3">
        <f t="shared" si="155"/>
        <v>11.558209819013685</v>
      </c>
      <c r="F680" s="3">
        <f t="shared" si="156"/>
        <v>34.575713471983242</v>
      </c>
      <c r="G680" s="3">
        <f t="shared" si="157"/>
        <v>6.7905492518135935E-2</v>
      </c>
      <c r="H680" s="3">
        <f t="shared" si="158"/>
        <v>0.71267087325581169</v>
      </c>
      <c r="I680" s="3">
        <f t="shared" si="162"/>
        <v>1865.6600125592872</v>
      </c>
      <c r="K680" s="3">
        <f t="shared" si="164"/>
        <v>6.5099999999999056</v>
      </c>
      <c r="L680" s="3">
        <f t="shared" si="165"/>
        <v>1.6686896816395145</v>
      </c>
      <c r="M680" s="3">
        <f>L680/'NOx Info (Obsolete)'!$B$1*1000</f>
        <v>37.913563757060743</v>
      </c>
      <c r="N680" s="3">
        <f>M680*'NOx Info (Obsolete)'!$I$2*($D$13+273)/$F$2/1000</f>
        <v>10286.699314458974</v>
      </c>
      <c r="O680" s="3">
        <f t="shared" si="166"/>
        <v>185.14476095539135</v>
      </c>
      <c r="P680" s="3">
        <f t="shared" si="159"/>
        <v>10.541376058531478</v>
      </c>
      <c r="Q680" s="3">
        <f t="shared" si="160"/>
        <v>1.9229057177928284E-3</v>
      </c>
      <c r="R680" s="3">
        <f t="shared" si="161"/>
        <v>0.32326245487014166</v>
      </c>
    </row>
    <row r="681" spans="1:18" x14ac:dyDescent="0.25">
      <c r="A681" s="3">
        <f t="shared" si="163"/>
        <v>6.5199999999999054</v>
      </c>
      <c r="B681" s="3">
        <f t="shared" si="152"/>
        <v>3.6716999372035484</v>
      </c>
      <c r="C681" s="3">
        <f t="shared" si="153"/>
        <v>8.3423177328973142E-2</v>
      </c>
      <c r="D681" s="3">
        <f t="shared" si="154"/>
        <v>1489.0693390546255</v>
      </c>
      <c r="E681" s="3">
        <f t="shared" si="155"/>
        <v>11.535818985528532</v>
      </c>
      <c r="F681" s="3">
        <f t="shared" si="156"/>
        <v>34.575713471983242</v>
      </c>
      <c r="G681" s="3">
        <f t="shared" si="157"/>
        <v>6.7905492518135935E-2</v>
      </c>
      <c r="H681" s="3">
        <f t="shared" si="158"/>
        <v>0.71129027062766592</v>
      </c>
      <c r="I681" s="3">
        <f t="shared" si="162"/>
        <v>1867.0825931005425</v>
      </c>
      <c r="K681" s="3">
        <f t="shared" si="164"/>
        <v>6.5199999999999054</v>
      </c>
      <c r="L681" s="3">
        <f t="shared" si="165"/>
        <v>1.6654570570908132</v>
      </c>
      <c r="M681" s="3">
        <f>L681/'NOx Info (Obsolete)'!$B$1*1000</f>
        <v>37.8401167175792</v>
      </c>
      <c r="N681" s="3">
        <f>M681*'NOx Info (Obsolete)'!$I$2*($D$13+273)/$F$2/1000</f>
        <v>10266.771680762362</v>
      </c>
      <c r="O681" s="3">
        <f t="shared" si="166"/>
        <v>184.78609420871393</v>
      </c>
      <c r="P681" s="3">
        <f t="shared" si="159"/>
        <v>10.541376058531478</v>
      </c>
      <c r="Q681" s="3">
        <f t="shared" si="160"/>
        <v>1.9229057177928284E-3</v>
      </c>
      <c r="R681" s="3">
        <f t="shared" si="161"/>
        <v>0.32263622330726655</v>
      </c>
    </row>
    <row r="682" spans="1:18" x14ac:dyDescent="0.25">
      <c r="A682" s="3">
        <f t="shared" si="163"/>
        <v>6.5299999999999052</v>
      </c>
      <c r="B682" s="3">
        <f t="shared" si="152"/>
        <v>3.6645870344972717</v>
      </c>
      <c r="C682" s="3">
        <f t="shared" si="153"/>
        <v>8.326156800524355E-2</v>
      </c>
      <c r="D682" s="3">
        <f t="shared" si="154"/>
        <v>1486.184679220559</v>
      </c>
      <c r="E682" s="3">
        <f t="shared" si="155"/>
        <v>11.513471528087939</v>
      </c>
      <c r="F682" s="3">
        <f t="shared" si="156"/>
        <v>34.575713471983242</v>
      </c>
      <c r="G682" s="3">
        <f t="shared" si="157"/>
        <v>6.7905492518135935E-2</v>
      </c>
      <c r="H682" s="3">
        <f t="shared" si="158"/>
        <v>0.70991234253511359</v>
      </c>
      <c r="I682" s="3">
        <f t="shared" si="162"/>
        <v>1868.5024177856126</v>
      </c>
      <c r="K682" s="3">
        <f t="shared" si="164"/>
        <v>6.5299999999999052</v>
      </c>
      <c r="L682" s="3">
        <f t="shared" si="165"/>
        <v>1.6622306948577406</v>
      </c>
      <c r="M682" s="3">
        <f>L682/'NOx Info (Obsolete)'!$B$1*1000</f>
        <v>37.766811961414597</v>
      </c>
      <c r="N682" s="3">
        <f>M682*'NOx Info (Obsolete)'!$I$2*($D$13+273)/$F$2/1000</f>
        <v>10246.882651342261</v>
      </c>
      <c r="O682" s="3">
        <f t="shared" si="166"/>
        <v>184.42812227961875</v>
      </c>
      <c r="P682" s="3">
        <f t="shared" si="159"/>
        <v>10.541376058531478</v>
      </c>
      <c r="Q682" s="3">
        <f t="shared" si="160"/>
        <v>1.9229057177928284E-3</v>
      </c>
      <c r="R682" s="3">
        <f t="shared" si="161"/>
        <v>0.32201120489477264</v>
      </c>
    </row>
    <row r="683" spans="1:18" x14ac:dyDescent="0.25">
      <c r="A683" s="3">
        <f t="shared" si="163"/>
        <v>6.539999999999905</v>
      </c>
      <c r="B683" s="3">
        <f t="shared" si="152"/>
        <v>3.6574879110719207</v>
      </c>
      <c r="C683" s="3">
        <f t="shared" si="153"/>
        <v>8.3100271754863037E-2</v>
      </c>
      <c r="D683" s="3">
        <f t="shared" si="154"/>
        <v>1483.305607616765</v>
      </c>
      <c r="E683" s="3">
        <f t="shared" si="155"/>
        <v>11.491167362662821</v>
      </c>
      <c r="F683" s="3">
        <f t="shared" si="156"/>
        <v>34.575713471983242</v>
      </c>
      <c r="G683" s="3">
        <f t="shared" si="157"/>
        <v>6.7905492518135935E-2</v>
      </c>
      <c r="H683" s="3">
        <f t="shared" si="158"/>
        <v>0.70853708379698166</v>
      </c>
      <c r="I683" s="3">
        <f t="shared" si="162"/>
        <v>1869.9194919532065</v>
      </c>
      <c r="K683" s="3">
        <f t="shared" si="164"/>
        <v>6.539999999999905</v>
      </c>
      <c r="L683" s="3">
        <f t="shared" si="165"/>
        <v>1.6590105828087929</v>
      </c>
      <c r="M683" s="3">
        <f>L683/'NOx Info (Obsolete)'!$B$1*1000</f>
        <v>37.693649212932385</v>
      </c>
      <c r="N683" s="3">
        <f>M683*'NOx Info (Obsolete)'!$I$2*($D$13+273)/$F$2/1000</f>
        <v>10227.03215141357</v>
      </c>
      <c r="O683" s="3">
        <f t="shared" si="166"/>
        <v>184.07084382208896</v>
      </c>
      <c r="P683" s="3">
        <f t="shared" si="159"/>
        <v>10.541376058531478</v>
      </c>
      <c r="Q683" s="3">
        <f t="shared" si="160"/>
        <v>1.9229057177928284E-3</v>
      </c>
      <c r="R683" s="3">
        <f t="shared" si="161"/>
        <v>0.32138739728251658</v>
      </c>
    </row>
    <row r="684" spans="1:18" x14ac:dyDescent="0.25">
      <c r="A684" s="3">
        <f t="shared" si="163"/>
        <v>6.5499999999999048</v>
      </c>
      <c r="B684" s="3">
        <f t="shared" si="152"/>
        <v>3.6504025402339511</v>
      </c>
      <c r="C684" s="3">
        <f t="shared" si="153"/>
        <v>8.2939287971338579E-2</v>
      </c>
      <c r="D684" s="3">
        <f t="shared" si="154"/>
        <v>1480.4321134175937</v>
      </c>
      <c r="E684" s="3">
        <f t="shared" si="155"/>
        <v>11.468906405386882</v>
      </c>
      <c r="F684" s="3">
        <f t="shared" si="156"/>
        <v>34.575713471983242</v>
      </c>
      <c r="G684" s="3">
        <f t="shared" si="157"/>
        <v>6.7905492518135935E-2</v>
      </c>
      <c r="H684" s="3">
        <f t="shared" si="158"/>
        <v>0.70716448924213493</v>
      </c>
      <c r="I684" s="3">
        <f t="shared" si="162"/>
        <v>1871.3338209316908</v>
      </c>
      <c r="K684" s="3">
        <f t="shared" si="164"/>
        <v>6.5499999999999048</v>
      </c>
      <c r="L684" s="3">
        <f t="shared" si="165"/>
        <v>1.6557967088359677</v>
      </c>
      <c r="M684" s="3">
        <f>L684/'NOx Info (Obsolete)'!$B$1*1000</f>
        <v>37.620628197031962</v>
      </c>
      <c r="N684" s="3">
        <f>M684*'NOx Info (Obsolete)'!$I$2*($D$13+273)/$F$2/1000</f>
        <v>10207.220106336061</v>
      </c>
      <c r="O684" s="3">
        <f t="shared" si="166"/>
        <v>183.71425749271535</v>
      </c>
      <c r="P684" s="3">
        <f t="shared" si="159"/>
        <v>10.541376058531478</v>
      </c>
      <c r="Q684" s="3">
        <f t="shared" si="160"/>
        <v>1.9229057177928284E-3</v>
      </c>
      <c r="R684" s="3">
        <f t="shared" si="161"/>
        <v>0.32076479812490816</v>
      </c>
    </row>
    <row r="685" spans="1:18" x14ac:dyDescent="0.25">
      <c r="A685" s="3">
        <f t="shared" si="163"/>
        <v>6.5599999999999046</v>
      </c>
      <c r="B685" s="3">
        <f t="shared" si="152"/>
        <v>3.6433308953415295</v>
      </c>
      <c r="C685" s="3">
        <f t="shared" si="153"/>
        <v>8.2778616049352147E-2</v>
      </c>
      <c r="D685" s="3">
        <f t="shared" si="154"/>
        <v>1477.5641858183667</v>
      </c>
      <c r="E685" s="3">
        <f t="shared" si="155"/>
        <v>11.446688572556283</v>
      </c>
      <c r="F685" s="3">
        <f t="shared" si="156"/>
        <v>34.575713471983242</v>
      </c>
      <c r="G685" s="3">
        <f t="shared" si="157"/>
        <v>6.7905492518135935E-2</v>
      </c>
      <c r="H685" s="3">
        <f t="shared" si="158"/>
        <v>0.70579455370945521</v>
      </c>
      <c r="I685" s="3">
        <f t="shared" si="162"/>
        <v>1872.7454100391096</v>
      </c>
      <c r="K685" s="3">
        <f t="shared" si="164"/>
        <v>6.5599999999999046</v>
      </c>
      <c r="L685" s="3">
        <f t="shared" si="165"/>
        <v>1.6525890608547187</v>
      </c>
      <c r="M685" s="3">
        <f>L685/'NOx Info (Obsolete)'!$B$1*1000</f>
        <v>37.547748639145681</v>
      </c>
      <c r="N685" s="3">
        <f>M685*'NOx Info (Obsolete)'!$I$2*($D$13+273)/$F$2/1000</f>
        <v>10187.446441614098</v>
      </c>
      <c r="O685" s="3">
        <f t="shared" si="166"/>
        <v>183.35836195069109</v>
      </c>
      <c r="P685" s="3">
        <f t="shared" si="159"/>
        <v>10.541376058531478</v>
      </c>
      <c r="Q685" s="3">
        <f t="shared" si="160"/>
        <v>1.9229057177928284E-3</v>
      </c>
      <c r="R685" s="3">
        <f t="shared" si="161"/>
        <v>0.32014340508090067</v>
      </c>
    </row>
    <row r="686" spans="1:18" x14ac:dyDescent="0.25">
      <c r="A686" s="3">
        <f t="shared" si="163"/>
        <v>6.5699999999999044</v>
      </c>
      <c r="B686" s="3">
        <f t="shared" si="152"/>
        <v>3.6362729498044351</v>
      </c>
      <c r="C686" s="3">
        <f t="shared" si="153"/>
        <v>8.2618255384758268E-2</v>
      </c>
      <c r="D686" s="3">
        <f t="shared" si="154"/>
        <v>1474.7018140353366</v>
      </c>
      <c r="E686" s="3">
        <f t="shared" si="155"/>
        <v>11.424513780629345</v>
      </c>
      <c r="F686" s="3">
        <f t="shared" si="156"/>
        <v>34.575713471983242</v>
      </c>
      <c r="G686" s="3">
        <f t="shared" si="157"/>
        <v>6.7905492518135935E-2</v>
      </c>
      <c r="H686" s="3">
        <f t="shared" si="158"/>
        <v>0.70442727204782285</v>
      </c>
      <c r="I686" s="3">
        <f t="shared" si="162"/>
        <v>1874.1542645832053</v>
      </c>
      <c r="K686" s="3">
        <f t="shared" si="164"/>
        <v>6.5699999999999044</v>
      </c>
      <c r="L686" s="3">
        <f t="shared" si="165"/>
        <v>1.6493876268039096</v>
      </c>
      <c r="M686" s="3">
        <f>L686/'NOx Info (Obsolete)'!$B$1*1000</f>
        <v>37.475010265237763</v>
      </c>
      <c r="N686" s="3">
        <f>M686*'NOx Info (Obsolete)'!$I$2*($D$13+273)/$F$2/1000</f>
        <v>10167.711082896361</v>
      </c>
      <c r="O686" s="3">
        <f t="shared" si="166"/>
        <v>183.0031558578068</v>
      </c>
      <c r="P686" s="3">
        <f t="shared" si="159"/>
        <v>10.541376058531478</v>
      </c>
      <c r="Q686" s="3">
        <f t="shared" si="160"/>
        <v>1.9229057177928284E-3</v>
      </c>
      <c r="R686" s="3">
        <f t="shared" si="161"/>
        <v>0.31952321581398285</v>
      </c>
    </row>
    <row r="687" spans="1:18" x14ac:dyDescent="0.25">
      <c r="A687" s="3">
        <f t="shared" si="163"/>
        <v>6.5799999999999041</v>
      </c>
      <c r="B687" s="3">
        <f t="shared" si="152"/>
        <v>3.6292286770839564</v>
      </c>
      <c r="C687" s="3">
        <f t="shared" si="153"/>
        <v>8.2458205374581872E-2</v>
      </c>
      <c r="D687" s="3">
        <f t="shared" si="154"/>
        <v>1471.8449873056468</v>
      </c>
      <c r="E687" s="3">
        <f t="shared" si="155"/>
        <v>11.402381946226225</v>
      </c>
      <c r="F687" s="3">
        <f t="shared" si="156"/>
        <v>34.575713471983242</v>
      </c>
      <c r="G687" s="3">
        <f t="shared" si="157"/>
        <v>6.7905492518135935E-2</v>
      </c>
      <c r="H687" s="3">
        <f t="shared" si="158"/>
        <v>0.70306263911609668</v>
      </c>
      <c r="I687" s="3">
        <f t="shared" si="162"/>
        <v>1875.5603898614374</v>
      </c>
      <c r="K687" s="3">
        <f t="shared" si="164"/>
        <v>6.5799999999999041</v>
      </c>
      <c r="L687" s="3">
        <f t="shared" si="165"/>
        <v>1.6461923946457697</v>
      </c>
      <c r="M687" s="3">
        <f>L687/'NOx Info (Obsolete)'!$B$1*1000</f>
        <v>37.40241280180333</v>
      </c>
      <c r="N687" s="3">
        <f>M687*'NOx Info (Obsolete)'!$I$2*($D$13+273)/$F$2/1000</f>
        <v>10148.013955975566</v>
      </c>
      <c r="O687" s="3">
        <f t="shared" si="166"/>
        <v>182.64863787844556</v>
      </c>
      <c r="P687" s="3">
        <f t="shared" si="159"/>
        <v>10.541376058531478</v>
      </c>
      <c r="Q687" s="3">
        <f t="shared" si="160"/>
        <v>1.9229057177928284E-3</v>
      </c>
      <c r="R687" s="3">
        <f t="shared" si="161"/>
        <v>0.3189042279921695</v>
      </c>
    </row>
    <row r="688" spans="1:18" x14ac:dyDescent="0.25">
      <c r="A688" s="3">
        <f t="shared" si="163"/>
        <v>6.5899999999999039</v>
      </c>
      <c r="B688" s="3">
        <f t="shared" si="152"/>
        <v>3.6221980506927958</v>
      </c>
      <c r="C688" s="3">
        <f t="shared" si="153"/>
        <v>8.2298465417015965E-2</v>
      </c>
      <c r="D688" s="3">
        <f t="shared" si="154"/>
        <v>1468.9936948872905</v>
      </c>
      <c r="E688" s="3">
        <f t="shared" si="155"/>
        <v>11.380292986128607</v>
      </c>
      <c r="F688" s="3">
        <f t="shared" si="156"/>
        <v>34.575713471983242</v>
      </c>
      <c r="G688" s="3">
        <f t="shared" si="157"/>
        <v>6.7905492518135935E-2</v>
      </c>
      <c r="H688" s="3">
        <f t="shared" si="158"/>
        <v>0.70170064978309599</v>
      </c>
      <c r="I688" s="3">
        <f t="shared" si="162"/>
        <v>1876.9637911610037</v>
      </c>
      <c r="K688" s="3">
        <f t="shared" si="164"/>
        <v>6.5899999999999039</v>
      </c>
      <c r="L688" s="3">
        <f t="shared" si="165"/>
        <v>1.643003352365848</v>
      </c>
      <c r="M688" s="3">
        <f>L688/'NOx Info (Obsolete)'!$B$1*1000</f>
        <v>37.329955975867314</v>
      </c>
      <c r="N688" s="3">
        <f>M688*'NOx Info (Obsolete)'!$I$2*($D$13+273)/$F$2/1000</f>
        <v>10128.354986788183</v>
      </c>
      <c r="O688" s="3">
        <f t="shared" si="166"/>
        <v>182.29480667957782</v>
      </c>
      <c r="P688" s="3">
        <f t="shared" si="159"/>
        <v>10.541376058531478</v>
      </c>
      <c r="Q688" s="3">
        <f t="shared" si="160"/>
        <v>1.9229057177928284E-3</v>
      </c>
      <c r="R688" s="3">
        <f t="shared" si="161"/>
        <v>0.31828643928799344</v>
      </c>
    </row>
    <row r="689" spans="1:18" x14ac:dyDescent="0.25">
      <c r="A689" s="3">
        <f t="shared" si="163"/>
        <v>6.5999999999999037</v>
      </c>
      <c r="B689" s="3">
        <f t="shared" si="152"/>
        <v>3.6151810441949648</v>
      </c>
      <c r="C689" s="3">
        <f t="shared" si="153"/>
        <v>8.213903491141944E-2</v>
      </c>
      <c r="D689" s="3">
        <f t="shared" si="154"/>
        <v>1466.147926059072</v>
      </c>
      <c r="E689" s="3">
        <f t="shared" si="155"/>
        <v>11.358246817279388</v>
      </c>
      <c r="F689" s="3">
        <f t="shared" si="156"/>
        <v>34.575713471983242</v>
      </c>
      <c r="G689" s="3">
        <f t="shared" si="157"/>
        <v>6.7905492518135935E-2</v>
      </c>
      <c r="H689" s="3">
        <f t="shared" si="158"/>
        <v>0.70034129892757935</v>
      </c>
      <c r="I689" s="3">
        <f t="shared" si="162"/>
        <v>1878.3644737588588</v>
      </c>
      <c r="K689" s="3">
        <f t="shared" si="164"/>
        <v>6.5999999999999037</v>
      </c>
      <c r="L689" s="3">
        <f t="shared" si="165"/>
        <v>1.6398204879729681</v>
      </c>
      <c r="M689" s="3">
        <f>L689/'NOx Info (Obsolete)'!$B$1*1000</f>
        <v>37.257639514983488</v>
      </c>
      <c r="N689" s="3">
        <f>M689*'NOx Info (Obsolete)'!$I$2*($D$13+273)/$F$2/1000</f>
        <v>10108.734101414168</v>
      </c>
      <c r="O689" s="3">
        <f t="shared" si="166"/>
        <v>181.9416609307564</v>
      </c>
      <c r="P689" s="3">
        <f t="shared" si="159"/>
        <v>10.541376058531478</v>
      </c>
      <c r="Q689" s="3">
        <f t="shared" si="160"/>
        <v>1.9229057177928284E-3</v>
      </c>
      <c r="R689" s="3">
        <f t="shared" si="161"/>
        <v>0.3176698473784958</v>
      </c>
    </row>
    <row r="690" spans="1:18" x14ac:dyDescent="0.25">
      <c r="A690" s="3">
        <f t="shared" si="163"/>
        <v>6.6099999999999035</v>
      </c>
      <c r="B690" s="3">
        <f t="shared" si="152"/>
        <v>3.608177631205689</v>
      </c>
      <c r="C690" s="3">
        <f t="shared" si="153"/>
        <v>8.1979913258314704E-2</v>
      </c>
      <c r="D690" s="3">
        <f t="shared" si="154"/>
        <v>1463.3076701205628</v>
      </c>
      <c r="E690" s="3">
        <f t="shared" si="155"/>
        <v>11.336243356782365</v>
      </c>
      <c r="F690" s="3">
        <f t="shared" si="156"/>
        <v>34.575713471983242</v>
      </c>
      <c r="G690" s="3">
        <f t="shared" si="157"/>
        <v>6.7905492518135935E-2</v>
      </c>
      <c r="H690" s="3">
        <f t="shared" si="158"/>
        <v>0.69898458143822662</v>
      </c>
      <c r="I690" s="3">
        <f t="shared" si="162"/>
        <v>1879.7624429217353</v>
      </c>
      <c r="K690" s="3">
        <f t="shared" si="164"/>
        <v>6.6099999999999035</v>
      </c>
      <c r="L690" s="3">
        <f t="shared" si="165"/>
        <v>1.6366437894991832</v>
      </c>
      <c r="M690" s="3">
        <f>L690/'NOx Info (Obsolete)'!$B$1*1000</f>
        <v>37.185463147233392</v>
      </c>
      <c r="N690" s="3">
        <f>M690*'NOx Info (Obsolete)'!$I$2*($D$13+273)/$F$2/1000</f>
        <v>10089.151226076665</v>
      </c>
      <c r="O690" s="3">
        <f t="shared" si="166"/>
        <v>181.58919930411147</v>
      </c>
      <c r="P690" s="3">
        <f t="shared" si="159"/>
        <v>10.541376058531478</v>
      </c>
      <c r="Q690" s="3">
        <f t="shared" si="160"/>
        <v>1.9229057177928284E-3</v>
      </c>
      <c r="R690" s="3">
        <f t="shared" si="161"/>
        <v>0.31705444994521809</v>
      </c>
    </row>
    <row r="691" spans="1:18" x14ac:dyDescent="0.25">
      <c r="A691" s="3">
        <f t="shared" si="163"/>
        <v>6.6199999999999033</v>
      </c>
      <c r="B691" s="3">
        <f t="shared" si="152"/>
        <v>3.601187785391307</v>
      </c>
      <c r="C691" s="3">
        <f t="shared" si="153"/>
        <v>8.1821099859385515E-2</v>
      </c>
      <c r="D691" s="3">
        <f t="shared" si="154"/>
        <v>1460.4729163920636</v>
      </c>
      <c r="E691" s="3">
        <f t="shared" si="155"/>
        <v>11.314282521901919</v>
      </c>
      <c r="F691" s="3">
        <f t="shared" si="156"/>
        <v>34.575713471983242</v>
      </c>
      <c r="G691" s="3">
        <f t="shared" si="157"/>
        <v>6.7905492518135935E-2</v>
      </c>
      <c r="H691" s="3">
        <f t="shared" si="158"/>
        <v>0.69763049221361961</v>
      </c>
      <c r="I691" s="3">
        <f t="shared" si="162"/>
        <v>1881.1577039061626</v>
      </c>
      <c r="K691" s="3">
        <f t="shared" si="164"/>
        <v>6.6199999999999033</v>
      </c>
      <c r="L691" s="3">
        <f t="shared" si="165"/>
        <v>1.6334732449997311</v>
      </c>
      <c r="M691" s="3">
        <f>L691/'NOx Info (Obsolete)'!$B$1*1000</f>
        <v>37.113426601225342</v>
      </c>
      <c r="N691" s="3">
        <f>M691*'NOx Info (Obsolete)'!$I$2*($D$13+273)/$F$2/1000</f>
        <v>10069.606287141742</v>
      </c>
      <c r="O691" s="3">
        <f t="shared" si="166"/>
        <v>181.23742047434561</v>
      </c>
      <c r="P691" s="3">
        <f t="shared" si="159"/>
        <v>10.541376058531478</v>
      </c>
      <c r="Q691" s="3">
        <f t="shared" si="160"/>
        <v>1.9229057177928284E-3</v>
      </c>
      <c r="R691" s="3">
        <f t="shared" si="161"/>
        <v>0.31644024467419313</v>
      </c>
    </row>
    <row r="692" spans="1:18" x14ac:dyDescent="0.25">
      <c r="A692" s="3">
        <f t="shared" si="163"/>
        <v>6.6299999999999031</v>
      </c>
      <c r="B692" s="3">
        <f t="shared" si="152"/>
        <v>3.5942114804691707</v>
      </c>
      <c r="C692" s="3">
        <f t="shared" si="153"/>
        <v>8.1662594117474688E-2</v>
      </c>
      <c r="D692" s="3">
        <f t="shared" si="154"/>
        <v>1457.6436542145666</v>
      </c>
      <c r="E692" s="3">
        <f t="shared" si="155"/>
        <v>11.292364230062717</v>
      </c>
      <c r="F692" s="3">
        <f t="shared" si="156"/>
        <v>34.575713471983242</v>
      </c>
      <c r="G692" s="3">
        <f t="shared" si="157"/>
        <v>6.7905492518135935E-2</v>
      </c>
      <c r="H692" s="3">
        <f t="shared" si="158"/>
        <v>0.69627902616222259</v>
      </c>
      <c r="I692" s="3">
        <f t="shared" si="162"/>
        <v>1882.550261958487</v>
      </c>
      <c r="K692" s="3">
        <f t="shared" si="164"/>
        <v>6.6299999999999031</v>
      </c>
      <c r="L692" s="3">
        <f t="shared" si="165"/>
        <v>1.6303088425529892</v>
      </c>
      <c r="M692" s="3">
        <f>L692/'NOx Info (Obsolete)'!$B$1*1000</f>
        <v>37.041529606093405</v>
      </c>
      <c r="N692" s="3">
        <f>M692*'NOx Info (Obsolete)'!$I$2*($D$13+273)/$F$2/1000</f>
        <v>10050.099211118122</v>
      </c>
      <c r="O692" s="3">
        <f t="shared" si="166"/>
        <v>180.88632311872882</v>
      </c>
      <c r="P692" s="3">
        <f t="shared" si="159"/>
        <v>10.541376058531478</v>
      </c>
      <c r="Q692" s="3">
        <f t="shared" si="160"/>
        <v>1.9229057177928284E-3</v>
      </c>
      <c r="R692" s="3">
        <f t="shared" si="161"/>
        <v>0.31582722925593648</v>
      </c>
    </row>
    <row r="693" spans="1:18" x14ac:dyDescent="0.25">
      <c r="A693" s="3">
        <f t="shared" si="163"/>
        <v>6.6399999999999029</v>
      </c>
      <c r="B693" s="3">
        <f t="shared" si="152"/>
        <v>3.5872486902075487</v>
      </c>
      <c r="C693" s="3">
        <f t="shared" si="153"/>
        <v>8.1504395436581917E-2</v>
      </c>
      <c r="D693" s="3">
        <f t="shared" si="154"/>
        <v>1454.8198729497105</v>
      </c>
      <c r="E693" s="3">
        <f t="shared" si="155"/>
        <v>11.270488398849382</v>
      </c>
      <c r="F693" s="3">
        <f t="shared" si="156"/>
        <v>34.575713471983242</v>
      </c>
      <c r="G693" s="3">
        <f t="shared" si="157"/>
        <v>6.7905492518135935E-2</v>
      </c>
      <c r="H693" s="3">
        <f t="shared" si="158"/>
        <v>0.69493017820236325</v>
      </c>
      <c r="I693" s="3">
        <f t="shared" si="162"/>
        <v>1883.9401223148918</v>
      </c>
      <c r="K693" s="3">
        <f t="shared" si="164"/>
        <v>6.6399999999999029</v>
      </c>
      <c r="L693" s="3">
        <f t="shared" si="165"/>
        <v>1.6271505702604299</v>
      </c>
      <c r="M693" s="3">
        <f>L693/'NOx Info (Obsolete)'!$B$1*1000</f>
        <v>36.969771891496379</v>
      </c>
      <c r="N693" s="3">
        <f>M693*'NOx Info (Obsolete)'!$I$2*($D$13+273)/$F$2/1000</f>
        <v>10030.629924656891</v>
      </c>
      <c r="O693" s="3">
        <f t="shared" si="166"/>
        <v>180.53590591709346</v>
      </c>
      <c r="P693" s="3">
        <f t="shared" si="159"/>
        <v>10.541376058531478</v>
      </c>
      <c r="Q693" s="3">
        <f t="shared" si="160"/>
        <v>1.9229057177928284E-3</v>
      </c>
      <c r="R693" s="3">
        <f t="shared" si="161"/>
        <v>0.31521540138543752</v>
      </c>
    </row>
    <row r="694" spans="1:18" x14ac:dyDescent="0.25">
      <c r="A694" s="3">
        <f t="shared" si="163"/>
        <v>6.6499999999999027</v>
      </c>
      <c r="B694" s="3">
        <f t="shared" si="152"/>
        <v>3.5802993884255248</v>
      </c>
      <c r="C694" s="3">
        <f t="shared" si="153"/>
        <v>8.1346503221861363E-2</v>
      </c>
      <c r="D694" s="3">
        <f t="shared" si="154"/>
        <v>1452.0015619797432</v>
      </c>
      <c r="E694" s="3">
        <f t="shared" si="155"/>
        <v>11.248654946006203</v>
      </c>
      <c r="F694" s="3">
        <f t="shared" si="156"/>
        <v>34.575713471983242</v>
      </c>
      <c r="G694" s="3">
        <f t="shared" si="157"/>
        <v>6.7905492518135935E-2</v>
      </c>
      <c r="H694" s="3">
        <f t="shared" si="158"/>
        <v>0.69358394326221351</v>
      </c>
      <c r="I694" s="3">
        <f t="shared" si="162"/>
        <v>1885.3272902014162</v>
      </c>
      <c r="K694" s="3">
        <f t="shared" si="164"/>
        <v>6.6499999999999027</v>
      </c>
      <c r="L694" s="3">
        <f t="shared" si="165"/>
        <v>1.6239984162465755</v>
      </c>
      <c r="M694" s="3">
        <f>L694/'NOx Info (Obsolete)'!$B$1*1000</f>
        <v>36.898153187616735</v>
      </c>
      <c r="N694" s="3">
        <f>M694*'NOx Info (Obsolete)'!$I$2*($D$13+273)/$F$2/1000</f>
        <v>10011.198354551221</v>
      </c>
      <c r="O694" s="3">
        <f t="shared" si="166"/>
        <v>180.18616755182936</v>
      </c>
      <c r="P694" s="3">
        <f t="shared" si="159"/>
        <v>10.541376058531478</v>
      </c>
      <c r="Q694" s="3">
        <f t="shared" si="160"/>
        <v>1.9229057177928284E-3</v>
      </c>
      <c r="R694" s="3">
        <f t="shared" si="161"/>
        <v>0.3146047587621511</v>
      </c>
    </row>
    <row r="695" spans="1:18" x14ac:dyDescent="0.25">
      <c r="A695" s="3">
        <f t="shared" si="163"/>
        <v>6.6599999999999024</v>
      </c>
      <c r="B695" s="3">
        <f t="shared" si="152"/>
        <v>3.5733635489929028</v>
      </c>
      <c r="C695" s="3">
        <f t="shared" si="153"/>
        <v>8.118891687961971E-2</v>
      </c>
      <c r="D695" s="3">
        <f t="shared" si="154"/>
        <v>1449.1887107074824</v>
      </c>
      <c r="E695" s="3">
        <f t="shared" si="155"/>
        <v>11.226863789436814</v>
      </c>
      <c r="F695" s="3">
        <f t="shared" si="156"/>
        <v>34.575713471983242</v>
      </c>
      <c r="G695" s="3">
        <f t="shared" si="157"/>
        <v>6.7905492518135935E-2</v>
      </c>
      <c r="H695" s="3">
        <f t="shared" si="158"/>
        <v>0.69224031627977078</v>
      </c>
      <c r="I695" s="3">
        <f t="shared" si="162"/>
        <v>1886.7117708339758</v>
      </c>
      <c r="K695" s="3">
        <f t="shared" si="164"/>
        <v>6.6599999999999024</v>
      </c>
      <c r="L695" s="3">
        <f t="shared" si="165"/>
        <v>1.620852368658954</v>
      </c>
      <c r="M695" s="3">
        <f>L695/'NOx Info (Obsolete)'!$B$1*1000</f>
        <v>36.826673225159709</v>
      </c>
      <c r="N695" s="3">
        <f>M695*'NOx Info (Obsolete)'!$I$2*($D$13+273)/$F$2/1000</f>
        <v>9991.804427736115</v>
      </c>
      <c r="O695" s="3">
        <f t="shared" si="166"/>
        <v>179.83710670787895</v>
      </c>
      <c r="P695" s="3">
        <f t="shared" si="159"/>
        <v>10.541376058531478</v>
      </c>
      <c r="Q695" s="3">
        <f t="shared" si="160"/>
        <v>1.9229057177928284E-3</v>
      </c>
      <c r="R695" s="3">
        <f t="shared" si="161"/>
        <v>0.31399529908998869</v>
      </c>
    </row>
    <row r="696" spans="1:18" x14ac:dyDescent="0.25">
      <c r="A696" s="3">
        <f t="shared" si="163"/>
        <v>6.6699999999999022</v>
      </c>
      <c r="B696" s="3">
        <f t="shared" si="152"/>
        <v>3.5664411458301051</v>
      </c>
      <c r="C696" s="3">
        <f t="shared" si="153"/>
        <v>8.1031635817313569E-2</v>
      </c>
      <c r="D696" s="3">
        <f t="shared" si="154"/>
        <v>1446.3813085562738</v>
      </c>
      <c r="E696" s="3">
        <f t="shared" si="155"/>
        <v>11.205114847203886</v>
      </c>
      <c r="F696" s="3">
        <f t="shared" si="156"/>
        <v>34.575713471983242</v>
      </c>
      <c r="G696" s="3">
        <f t="shared" si="157"/>
        <v>6.7905492518135935E-2</v>
      </c>
      <c r="H696" s="3">
        <f t="shared" si="158"/>
        <v>0.69089929220283863</v>
      </c>
      <c r="I696" s="3">
        <f t="shared" si="162"/>
        <v>1888.0935694183815</v>
      </c>
      <c r="K696" s="3">
        <f t="shared" si="164"/>
        <v>6.6699999999999022</v>
      </c>
      <c r="L696" s="3">
        <f t="shared" si="165"/>
        <v>1.617712415668054</v>
      </c>
      <c r="M696" s="3">
        <f>L696/'NOx Info (Obsolete)'!$B$1*1000</f>
        <v>36.755331735352151</v>
      </c>
      <c r="N696" s="3">
        <f>M696*'NOx Info (Obsolete)'!$I$2*($D$13+273)/$F$2/1000</f>
        <v>9972.4480712881086</v>
      </c>
      <c r="O696" s="3">
        <f t="shared" si="166"/>
        <v>179.48872207273206</v>
      </c>
      <c r="P696" s="3">
        <f t="shared" si="159"/>
        <v>10.541376058531478</v>
      </c>
      <c r="Q696" s="3">
        <f t="shared" si="160"/>
        <v>1.9229057177928284E-3</v>
      </c>
      <c r="R696" s="3">
        <f t="shared" si="161"/>
        <v>0.31338702007730979</v>
      </c>
    </row>
    <row r="697" spans="1:18" x14ac:dyDescent="0.25">
      <c r="A697" s="3">
        <f t="shared" si="163"/>
        <v>6.679999999999902</v>
      </c>
      <c r="B697" s="3">
        <f t="shared" si="152"/>
        <v>3.5595321529080768</v>
      </c>
      <c r="C697" s="3">
        <f t="shared" si="153"/>
        <v>8.0874659443547589E-2</v>
      </c>
      <c r="D697" s="3">
        <f t="shared" si="154"/>
        <v>1443.5793449699536</v>
      </c>
      <c r="E697" s="3">
        <f t="shared" si="155"/>
        <v>11.183408037528825</v>
      </c>
      <c r="F697" s="3">
        <f t="shared" si="156"/>
        <v>34.575713471983242</v>
      </c>
      <c r="G697" s="3">
        <f t="shared" si="157"/>
        <v>6.7905492518135935E-2</v>
      </c>
      <c r="H697" s="3">
        <f t="shared" si="158"/>
        <v>0.6895608659890079</v>
      </c>
      <c r="I697" s="3">
        <f t="shared" si="162"/>
        <v>1889.4726911503597</v>
      </c>
      <c r="K697" s="3">
        <f t="shared" si="164"/>
        <v>6.679999999999902</v>
      </c>
      <c r="L697" s="3">
        <f t="shared" si="165"/>
        <v>1.614578545467281</v>
      </c>
      <c r="M697" s="3">
        <f>L697/'NOx Info (Obsolete)'!$B$1*1000</f>
        <v>36.684128449941632</v>
      </c>
      <c r="N697" s="3">
        <f>M697*'NOx Info (Obsolete)'!$I$2*($D$13+273)/$F$2/1000</f>
        <v>9953.1292124250122</v>
      </c>
      <c r="O697" s="3">
        <f t="shared" si="166"/>
        <v>179.14101233642131</v>
      </c>
      <c r="P697" s="3">
        <f t="shared" si="159"/>
        <v>10.541376058531478</v>
      </c>
      <c r="Q697" s="3">
        <f t="shared" si="160"/>
        <v>1.9229057177928284E-3</v>
      </c>
      <c r="R697" s="3">
        <f t="shared" si="161"/>
        <v>0.31277991943691336</v>
      </c>
    </row>
    <row r="698" spans="1:18" x14ac:dyDescent="0.25">
      <c r="A698" s="3">
        <f t="shared" si="163"/>
        <v>6.6899999999999018</v>
      </c>
      <c r="B698" s="3">
        <f t="shared" si="152"/>
        <v>3.5526365442481862</v>
      </c>
      <c r="C698" s="3">
        <f t="shared" si="153"/>
        <v>8.0717987168072006E-2</v>
      </c>
      <c r="D698" s="3">
        <f t="shared" si="154"/>
        <v>1440.7828094128074</v>
      </c>
      <c r="E698" s="3">
        <f t="shared" si="155"/>
        <v>11.161743278791452</v>
      </c>
      <c r="F698" s="3">
        <f t="shared" si="156"/>
        <v>34.575713471983242</v>
      </c>
      <c r="G698" s="3">
        <f t="shared" si="157"/>
        <v>6.7905492518135935E-2</v>
      </c>
      <c r="H698" s="3">
        <f t="shared" si="158"/>
        <v>0.68822503260563728</v>
      </c>
      <c r="I698" s="3">
        <f t="shared" si="162"/>
        <v>1890.8491412155709</v>
      </c>
      <c r="K698" s="3">
        <f t="shared" si="164"/>
        <v>6.6899999999999018</v>
      </c>
      <c r="L698" s="3">
        <f t="shared" si="165"/>
        <v>1.6114507462729117</v>
      </c>
      <c r="M698" s="3">
        <f>L698/'NOx Info (Obsolete)'!$B$1*1000</f>
        <v>36.613063101195372</v>
      </c>
      <c r="N698" s="3">
        <f>M698*'NOx Info (Obsolete)'!$I$2*($D$13+273)/$F$2/1000</f>
        <v>9933.8477785056348</v>
      </c>
      <c r="O698" s="3">
        <f t="shared" si="166"/>
        <v>178.79397619151689</v>
      </c>
      <c r="P698" s="3">
        <f t="shared" si="159"/>
        <v>10.541376058531478</v>
      </c>
      <c r="Q698" s="3">
        <f t="shared" si="160"/>
        <v>1.9229057177928284E-3</v>
      </c>
      <c r="R698" s="3">
        <f t="shared" si="161"/>
        <v>0.31217399488602904</v>
      </c>
    </row>
    <row r="699" spans="1:18" x14ac:dyDescent="0.25">
      <c r="A699" s="3">
        <f t="shared" si="163"/>
        <v>6.6999999999999016</v>
      </c>
      <c r="B699" s="3">
        <f t="shared" si="152"/>
        <v>3.5457542939221298</v>
      </c>
      <c r="C699" s="3">
        <f t="shared" si="153"/>
        <v>8.0561618401780541E-2</v>
      </c>
      <c r="D699" s="3">
        <f t="shared" si="154"/>
        <v>1437.9916913695297</v>
      </c>
      <c r="E699" s="3">
        <f t="shared" si="155"/>
        <v>11.140120489529714</v>
      </c>
      <c r="F699" s="3">
        <f t="shared" si="156"/>
        <v>34.575713471983242</v>
      </c>
      <c r="G699" s="3">
        <f t="shared" si="157"/>
        <v>6.7905492518135935E-2</v>
      </c>
      <c r="H699" s="3">
        <f t="shared" si="158"/>
        <v>0.68689178702983555</v>
      </c>
      <c r="I699" s="3">
        <f t="shared" si="162"/>
        <v>1892.2229247896305</v>
      </c>
      <c r="K699" s="3">
        <f t="shared" si="164"/>
        <v>6.6999999999999016</v>
      </c>
      <c r="L699" s="3">
        <f t="shared" si="165"/>
        <v>1.6083290063240514</v>
      </c>
      <c r="M699" s="3">
        <f>L699/'NOx Info (Obsolete)'!$B$1*1000</f>
        <v>36.542135421899246</v>
      </c>
      <c r="N699" s="3">
        <f>M699*'NOx Info (Obsolete)'!$I$2*($D$13+273)/$F$2/1000</f>
        <v>9914.6036970294954</v>
      </c>
      <c r="O699" s="3">
        <f t="shared" si="166"/>
        <v>178.44761233312184</v>
      </c>
      <c r="P699" s="3">
        <f t="shared" si="159"/>
        <v>10.541376058531478</v>
      </c>
      <c r="Q699" s="3">
        <f t="shared" si="160"/>
        <v>1.9229057177928284E-3</v>
      </c>
      <c r="R699" s="3">
        <f t="shared" si="161"/>
        <v>0.31156924414630893</v>
      </c>
    </row>
    <row r="700" spans="1:18" x14ac:dyDescent="0.25">
      <c r="A700" s="3">
        <f t="shared" si="163"/>
        <v>6.7099999999999014</v>
      </c>
      <c r="B700" s="3">
        <f t="shared" si="152"/>
        <v>3.5388853760518315</v>
      </c>
      <c r="C700" s="3">
        <f t="shared" si="153"/>
        <v>8.0405552556708115E-2</v>
      </c>
      <c r="D700" s="3">
        <f t="shared" si="154"/>
        <v>1435.2059803451873</v>
      </c>
      <c r="E700" s="3">
        <f t="shared" si="155"/>
        <v>11.118539588439369</v>
      </c>
      <c r="F700" s="3">
        <f t="shared" si="156"/>
        <v>34.575713471983242</v>
      </c>
      <c r="G700" s="3">
        <f t="shared" si="157"/>
        <v>6.7905492518135935E-2</v>
      </c>
      <c r="H700" s="3">
        <f t="shared" si="158"/>
        <v>0.68556112424844151</v>
      </c>
      <c r="I700" s="3">
        <f t="shared" si="162"/>
        <v>1893.5940470381274</v>
      </c>
      <c r="K700" s="3">
        <f t="shared" si="164"/>
        <v>6.7099999999999014</v>
      </c>
      <c r="L700" s="3">
        <f t="shared" si="165"/>
        <v>1.6052133138825884</v>
      </c>
      <c r="M700" s="3">
        <f>L700/'NOx Info (Obsolete)'!$B$1*1000</f>
        <v>36.471345145356793</v>
      </c>
      <c r="N700" s="3">
        <f>M700*'NOx Info (Obsolete)'!$I$2*($D$13+273)/$F$2/1000</f>
        <v>9895.396895636577</v>
      </c>
      <c r="O700" s="3">
        <f t="shared" si="166"/>
        <v>178.10191945886712</v>
      </c>
      <c r="P700" s="3">
        <f t="shared" si="159"/>
        <v>10.541376058531478</v>
      </c>
      <c r="Q700" s="3">
        <f t="shared" si="160"/>
        <v>1.9229057177928284E-3</v>
      </c>
      <c r="R700" s="3">
        <f t="shared" si="161"/>
        <v>0.31096566494381872</v>
      </c>
    </row>
    <row r="701" spans="1:18" x14ac:dyDescent="0.25">
      <c r="A701" s="3">
        <f t="shared" si="163"/>
        <v>6.7199999999999012</v>
      </c>
      <c r="B701" s="3">
        <f t="shared" si="152"/>
        <v>3.532029764809347</v>
      </c>
      <c r="C701" s="3">
        <f t="shared" si="153"/>
        <v>8.0249789046028669E-2</v>
      </c>
      <c r="D701" s="3">
        <f t="shared" si="154"/>
        <v>1432.4256658651766</v>
      </c>
      <c r="E701" s="3">
        <f t="shared" si="155"/>
        <v>11.097000494373669</v>
      </c>
      <c r="F701" s="3">
        <f t="shared" si="156"/>
        <v>34.575713471983242</v>
      </c>
      <c r="G701" s="3">
        <f t="shared" si="157"/>
        <v>6.7905492518135935E-2</v>
      </c>
      <c r="H701" s="3">
        <f t="shared" si="158"/>
        <v>0.68423303925800549</v>
      </c>
      <c r="I701" s="3">
        <f t="shared" si="162"/>
        <v>1894.9625131166435</v>
      </c>
      <c r="K701" s="3">
        <f t="shared" si="164"/>
        <v>6.7199999999999012</v>
      </c>
      <c r="L701" s="3">
        <f t="shared" si="165"/>
        <v>1.6021036572331502</v>
      </c>
      <c r="M701" s="3">
        <f>L701/'NOx Info (Obsolete)'!$B$1*1000</f>
        <v>36.400692005388187</v>
      </c>
      <c r="N701" s="3">
        <f>M701*'NOx Info (Obsolete)'!$I$2*($D$13+273)/$F$2/1000</f>
        <v>9876.2273021070305</v>
      </c>
      <c r="O701" s="3">
        <f t="shared" si="166"/>
        <v>177.75689626890653</v>
      </c>
      <c r="P701" s="3">
        <f t="shared" si="159"/>
        <v>10.541376058531478</v>
      </c>
      <c r="Q701" s="3">
        <f t="shared" si="160"/>
        <v>1.9229057177928284E-3</v>
      </c>
      <c r="R701" s="3">
        <f t="shared" si="161"/>
        <v>0.310363255009029</v>
      </c>
    </row>
    <row r="702" spans="1:18" x14ac:dyDescent="0.25">
      <c r="A702" s="3">
        <f t="shared" si="163"/>
        <v>6.729999999999901</v>
      </c>
      <c r="B702" s="3">
        <f t="shared" si="152"/>
        <v>3.5251874344167669</v>
      </c>
      <c r="C702" s="3">
        <f t="shared" si="153"/>
        <v>8.0094327284052982E-2</v>
      </c>
      <c r="D702" s="3">
        <f t="shared" si="154"/>
        <v>1429.6507374751857</v>
      </c>
      <c r="E702" s="3">
        <f t="shared" si="155"/>
        <v>11.075503126343071</v>
      </c>
      <c r="F702" s="3">
        <f t="shared" si="156"/>
        <v>34.575713471983242</v>
      </c>
      <c r="G702" s="3">
        <f t="shared" si="157"/>
        <v>6.7905492518135935E-2</v>
      </c>
      <c r="H702" s="3">
        <f t="shared" si="158"/>
        <v>0.68290752706477076</v>
      </c>
      <c r="I702" s="3">
        <f t="shared" si="162"/>
        <v>1896.3283281707731</v>
      </c>
      <c r="K702" s="3">
        <f t="shared" si="164"/>
        <v>6.729999999999901</v>
      </c>
      <c r="L702" s="3">
        <f t="shared" si="165"/>
        <v>1.5990000246830598</v>
      </c>
      <c r="M702" s="3">
        <f>L702/'NOx Info (Obsolete)'!$B$1*1000</f>
        <v>36.330175736329259</v>
      </c>
      <c r="N702" s="3">
        <f>M702*'NOx Info (Obsolete)'!$I$2*($D$13+273)/$F$2/1000</f>
        <v>9857.0948443609122</v>
      </c>
      <c r="O702" s="3">
        <f t="shared" si="166"/>
        <v>177.41254146591206</v>
      </c>
      <c r="P702" s="3">
        <f t="shared" si="159"/>
        <v>10.541376058531478</v>
      </c>
      <c r="Q702" s="3">
        <f t="shared" si="160"/>
        <v>1.9229057177928284E-3</v>
      </c>
      <c r="R702" s="3">
        <f t="shared" si="161"/>
        <v>0.30976201207680726</v>
      </c>
    </row>
    <row r="703" spans="1:18" x14ac:dyDescent="0.25">
      <c r="A703" s="3">
        <f t="shared" si="163"/>
        <v>6.7399999999999007</v>
      </c>
      <c r="B703" s="3">
        <f t="shared" si="152"/>
        <v>3.5183583591461196</v>
      </c>
      <c r="C703" s="3">
        <f t="shared" si="153"/>
        <v>7.9939166686226457E-2</v>
      </c>
      <c r="D703" s="3">
        <f t="shared" si="154"/>
        <v>1426.8811847411564</v>
      </c>
      <c r="E703" s="3">
        <f t="shared" si="155"/>
        <v>11.054047403514931</v>
      </c>
      <c r="F703" s="3">
        <f t="shared" si="156"/>
        <v>34.575713471983242</v>
      </c>
      <c r="G703" s="3">
        <f t="shared" si="157"/>
        <v>6.7905492518135935E-2</v>
      </c>
      <c r="H703" s="3">
        <f t="shared" si="158"/>
        <v>0.68158458268465483</v>
      </c>
      <c r="I703" s="3">
        <f t="shared" si="162"/>
        <v>1897.6914973361424</v>
      </c>
      <c r="K703" s="3">
        <f t="shared" si="164"/>
        <v>6.7399999999999007</v>
      </c>
      <c r="L703" s="3">
        <f t="shared" si="165"/>
        <v>1.5959024045622918</v>
      </c>
      <c r="M703" s="3">
        <f>L703/'NOx Info (Obsolete)'!$B$1*1000</f>
        <v>36.259796073030508</v>
      </c>
      <c r="N703" s="3">
        <f>M703*'NOx Info (Obsolete)'!$I$2*($D$13+273)/$F$2/1000</f>
        <v>9837.9994504579245</v>
      </c>
      <c r="O703" s="3">
        <f t="shared" si="166"/>
        <v>177.06885375506897</v>
      </c>
      <c r="P703" s="3">
        <f t="shared" si="159"/>
        <v>10.541376058531476</v>
      </c>
      <c r="Q703" s="3">
        <f t="shared" si="160"/>
        <v>1.9229057177928281E-3</v>
      </c>
      <c r="R703" s="3">
        <f t="shared" si="161"/>
        <v>0.30916193388640895</v>
      </c>
    </row>
    <row r="704" spans="1:18" x14ac:dyDescent="0.25">
      <c r="A704" s="3">
        <f t="shared" si="163"/>
        <v>6.7499999999999005</v>
      </c>
      <c r="B704" s="3">
        <f t="shared" si="152"/>
        <v>3.5115425133192728</v>
      </c>
      <c r="C704" s="3">
        <f t="shared" si="153"/>
        <v>7.9784306669126864E-2</v>
      </c>
      <c r="D704" s="3">
        <f t="shared" si="154"/>
        <v>1424.1169972492423</v>
      </c>
      <c r="E704" s="3">
        <f t="shared" si="155"/>
        <v>11.032633245213189</v>
      </c>
      <c r="F704" s="3">
        <f t="shared" si="156"/>
        <v>34.575713471983242</v>
      </c>
      <c r="G704" s="3">
        <f t="shared" si="157"/>
        <v>6.7905492518135935E-2</v>
      </c>
      <c r="H704" s="3">
        <f t="shared" si="158"/>
        <v>0.68026420114323005</v>
      </c>
      <c r="I704" s="3">
        <f t="shared" si="162"/>
        <v>1899.0520257384289</v>
      </c>
      <c r="K704" s="3">
        <f t="shared" si="164"/>
        <v>6.7499999999999005</v>
      </c>
      <c r="L704" s="3">
        <f t="shared" si="165"/>
        <v>1.5928107852234277</v>
      </c>
      <c r="M704" s="3">
        <f>L704/'NOx Info (Obsolete)'!$B$1*1000</f>
        <v>36.189552750856059</v>
      </c>
      <c r="N704" s="3">
        <f>M704*'NOx Info (Obsolete)'!$I$2*($D$13+273)/$F$2/1000</f>
        <v>9818.9410485971239</v>
      </c>
      <c r="O704" s="3">
        <f t="shared" si="166"/>
        <v>176.72583184407071</v>
      </c>
      <c r="P704" s="3">
        <f t="shared" si="159"/>
        <v>10.541376058531478</v>
      </c>
      <c r="Q704" s="3">
        <f t="shared" si="160"/>
        <v>1.9229057177928284E-3</v>
      </c>
      <c r="R704" s="3">
        <f t="shared" si="161"/>
        <v>0.30856301818146897</v>
      </c>
    </row>
    <row r="705" spans="1:18" x14ac:dyDescent="0.25">
      <c r="A705" s="3">
        <f t="shared" si="163"/>
        <v>6.7599999999999003</v>
      </c>
      <c r="B705" s="3">
        <f t="shared" si="152"/>
        <v>3.5047398713078404</v>
      </c>
      <c r="C705" s="3">
        <f t="shared" si="153"/>
        <v>7.9629746650462185E-2</v>
      </c>
      <c r="D705" s="3">
        <f t="shared" si="154"/>
        <v>1421.3581646057708</v>
      </c>
      <c r="E705" s="3">
        <f t="shared" si="155"/>
        <v>11.011260570918076</v>
      </c>
      <c r="F705" s="3">
        <f t="shared" si="156"/>
        <v>34.575713471983242</v>
      </c>
      <c r="G705" s="3">
        <f t="shared" si="157"/>
        <v>6.7905492518135935E-2</v>
      </c>
      <c r="H705" s="3">
        <f t="shared" si="158"/>
        <v>0.67894637747570563</v>
      </c>
      <c r="I705" s="3">
        <f t="shared" si="162"/>
        <v>1900.4099184933802</v>
      </c>
      <c r="K705" s="3">
        <f t="shared" si="164"/>
        <v>6.7599999999999003</v>
      </c>
      <c r="L705" s="3">
        <f t="shared" si="165"/>
        <v>1.5897251550416129</v>
      </c>
      <c r="M705" s="3">
        <f>L705/'NOx Info (Obsolete)'!$B$1*1000</f>
        <v>36.119445505682705</v>
      </c>
      <c r="N705" s="3">
        <f>M705*'NOx Info (Obsolete)'!$I$2*($D$13+273)/$F$2/1000</f>
        <v>9799.9195671166581</v>
      </c>
      <c r="O705" s="3">
        <f t="shared" si="166"/>
        <v>176.38347444311432</v>
      </c>
      <c r="P705" s="3">
        <f t="shared" si="159"/>
        <v>10.541376058531478</v>
      </c>
      <c r="Q705" s="3">
        <f t="shared" si="160"/>
        <v>1.9229057177928284E-3</v>
      </c>
      <c r="R705" s="3">
        <f t="shared" si="161"/>
        <v>0.30796526270999341</v>
      </c>
    </row>
    <row r="706" spans="1:18" x14ac:dyDescent="0.25">
      <c r="A706" s="3">
        <f t="shared" si="163"/>
        <v>6.7699999999999001</v>
      </c>
      <c r="B706" s="3">
        <f t="shared" si="152"/>
        <v>3.4979504075330832</v>
      </c>
      <c r="C706" s="3">
        <f t="shared" si="153"/>
        <v>7.9475486049068511E-2</v>
      </c>
      <c r="D706" s="3">
        <f t="shared" si="154"/>
        <v>1418.6046764372056</v>
      </c>
      <c r="E706" s="3">
        <f t="shared" si="155"/>
        <v>10.989929300265809</v>
      </c>
      <c r="F706" s="3">
        <f t="shared" si="156"/>
        <v>34.575713471983242</v>
      </c>
      <c r="G706" s="3">
        <f t="shared" si="157"/>
        <v>6.7905492518135935E-2</v>
      </c>
      <c r="H706" s="3">
        <f t="shared" si="158"/>
        <v>0.67763110672690852</v>
      </c>
      <c r="I706" s="3">
        <f t="shared" si="162"/>
        <v>1901.7651807068341</v>
      </c>
      <c r="K706" s="3">
        <f t="shared" si="164"/>
        <v>6.7699999999999001</v>
      </c>
      <c r="L706" s="3">
        <f t="shared" si="165"/>
        <v>1.586645502414513</v>
      </c>
      <c r="M706" s="3">
        <f>L706/'NOx Info (Obsolete)'!$B$1*1000</f>
        <v>36.049474073898921</v>
      </c>
      <c r="N706" s="3">
        <f>M706*'NOx Info (Obsolete)'!$I$2*($D$13+273)/$F$2/1000</f>
        <v>9780.9349344935144</v>
      </c>
      <c r="O706" s="3">
        <f t="shared" si="166"/>
        <v>176.04178026489549</v>
      </c>
      <c r="P706" s="3">
        <f t="shared" si="159"/>
        <v>10.541376058531478</v>
      </c>
      <c r="Q706" s="3">
        <f t="shared" si="160"/>
        <v>1.9229057177928284E-3</v>
      </c>
      <c r="R706" s="3">
        <f t="shared" si="161"/>
        <v>0.30736866522435097</v>
      </c>
    </row>
    <row r="707" spans="1:18" x14ac:dyDescent="0.25">
      <c r="A707" s="3">
        <f t="shared" si="163"/>
        <v>6.7799999999998999</v>
      </c>
      <c r="B707" s="3">
        <f t="shared" si="152"/>
        <v>3.491174096465814</v>
      </c>
      <c r="C707" s="3">
        <f t="shared" si="153"/>
        <v>7.9321524284907671E-2</v>
      </c>
      <c r="D707" s="3">
        <f t="shared" si="154"/>
        <v>1415.8565223901039</v>
      </c>
      <c r="E707" s="3">
        <f t="shared" si="155"/>
        <v>10.968639353048284</v>
      </c>
      <c r="F707" s="3">
        <f t="shared" si="156"/>
        <v>34.575713471983242</v>
      </c>
      <c r="G707" s="3">
        <f t="shared" si="157"/>
        <v>6.7905492518135935E-2</v>
      </c>
      <c r="H707" s="3">
        <f t="shared" si="158"/>
        <v>0.67631838395126531</v>
      </c>
      <c r="I707" s="3">
        <f t="shared" si="162"/>
        <v>1903.1178174747367</v>
      </c>
      <c r="K707" s="3">
        <f t="shared" si="164"/>
        <v>6.7799999999998999</v>
      </c>
      <c r="L707" s="3">
        <f t="shared" si="165"/>
        <v>1.5835718157622694</v>
      </c>
      <c r="M707" s="3">
        <f>L707/'NOx Info (Obsolete)'!$B$1*1000</f>
        <v>35.979638192403826</v>
      </c>
      <c r="N707" s="3">
        <f>M707*'NOx Info (Obsolete)'!$I$2*($D$13+273)/$F$2/1000</f>
        <v>9761.9870793432183</v>
      </c>
      <c r="O707" s="3">
        <f t="shared" si="166"/>
        <v>175.70074802460363</v>
      </c>
      <c r="P707" s="3">
        <f t="shared" si="159"/>
        <v>10.541376058531478</v>
      </c>
      <c r="Q707" s="3">
        <f t="shared" si="160"/>
        <v>1.9229057177928284E-3</v>
      </c>
      <c r="R707" s="3">
        <f t="shared" si="161"/>
        <v>0.30677322348126451</v>
      </c>
    </row>
    <row r="708" spans="1:18" x14ac:dyDescent="0.25">
      <c r="A708" s="3">
        <f t="shared" si="163"/>
        <v>6.7899999999998997</v>
      </c>
      <c r="B708" s="3">
        <f t="shared" si="152"/>
        <v>3.4844109126263012</v>
      </c>
      <c r="C708" s="3">
        <f t="shared" si="153"/>
        <v>7.9167860779065222E-2</v>
      </c>
      <c r="D708" s="3">
        <f t="shared" si="154"/>
        <v>1413.1136921310826</v>
      </c>
      <c r="E708" s="3">
        <f t="shared" si="155"/>
        <v>10.947390649212782</v>
      </c>
      <c r="F708" s="3">
        <f t="shared" si="156"/>
        <v>34.575713471983242</v>
      </c>
      <c r="G708" s="3">
        <f t="shared" si="157"/>
        <v>6.7905492518135935E-2</v>
      </c>
      <c r="H708" s="3">
        <f t="shared" si="158"/>
        <v>0.67500820421278274</v>
      </c>
      <c r="I708" s="3">
        <f t="shared" si="162"/>
        <v>1904.4678338831623</v>
      </c>
      <c r="K708" s="3">
        <f t="shared" si="164"/>
        <v>6.7899999999998997</v>
      </c>
      <c r="L708" s="3">
        <f t="shared" si="165"/>
        <v>1.5805040835274566</v>
      </c>
      <c r="M708" s="3">
        <f>L708/'NOx Info (Obsolete)'!$B$1*1000</f>
        <v>35.909937598606241</v>
      </c>
      <c r="N708" s="3">
        <f>M708*'NOx Info (Obsolete)'!$I$2*($D$13+273)/$F$2/1000</f>
        <v>9743.0759304195981</v>
      </c>
      <c r="O708" s="3">
        <f t="shared" si="166"/>
        <v>175.36037643991719</v>
      </c>
      <c r="P708" s="3">
        <f t="shared" si="159"/>
        <v>10.541376058531478</v>
      </c>
      <c r="Q708" s="3">
        <f t="shared" si="160"/>
        <v>1.9229057177928284E-3</v>
      </c>
      <c r="R708" s="3">
        <f t="shared" si="161"/>
        <v>0.30617893524180256</v>
      </c>
    </row>
    <row r="709" spans="1:18" x14ac:dyDescent="0.25">
      <c r="A709" s="3">
        <f t="shared" si="163"/>
        <v>6.7999999999998995</v>
      </c>
      <c r="B709" s="3">
        <f t="shared" si="152"/>
        <v>3.4776608305841732</v>
      </c>
      <c r="C709" s="3">
        <f t="shared" si="153"/>
        <v>7.9014494953748252E-2</v>
      </c>
      <c r="D709" s="3">
        <f t="shared" si="154"/>
        <v>1410.3761753467752</v>
      </c>
      <c r="E709" s="3">
        <f t="shared" si="155"/>
        <v>10.926183108861659</v>
      </c>
      <c r="F709" s="3">
        <f t="shared" si="156"/>
        <v>34.575713471983242</v>
      </c>
      <c r="G709" s="3">
        <f t="shared" si="157"/>
        <v>6.7905492518135935E-2</v>
      </c>
      <c r="H709" s="3">
        <f t="shared" si="158"/>
        <v>0.67370056258503008</v>
      </c>
      <c r="I709" s="3">
        <f t="shared" si="162"/>
        <v>1905.8152350083324</v>
      </c>
      <c r="K709" s="3">
        <f t="shared" si="164"/>
        <v>6.7999999999998995</v>
      </c>
      <c r="L709" s="3">
        <f t="shared" si="165"/>
        <v>1.5774422941750386</v>
      </c>
      <c r="M709" s="3">
        <f>L709/'NOx Info (Obsolete)'!$B$1*1000</f>
        <v>35.840372030423708</v>
      </c>
      <c r="N709" s="3">
        <f>M709*'NOx Info (Obsolete)'!$I$2*($D$13+273)/$F$2/1000</f>
        <v>9724.2014166144963</v>
      </c>
      <c r="O709" s="3">
        <f t="shared" si="166"/>
        <v>175.02066423099873</v>
      </c>
      <c r="P709" s="3">
        <f t="shared" si="159"/>
        <v>10.541376058531478</v>
      </c>
      <c r="Q709" s="3">
        <f t="shared" si="160"/>
        <v>1.9229057177928284E-3</v>
      </c>
      <c r="R709" s="3">
        <f t="shared" si="161"/>
        <v>0.30558579827137111</v>
      </c>
    </row>
    <row r="710" spans="1:18" x14ac:dyDescent="0.25">
      <c r="A710" s="3">
        <f t="shared" si="163"/>
        <v>6.8099999999998992</v>
      </c>
      <c r="B710" s="3">
        <f t="shared" si="152"/>
        <v>3.4709238249583225</v>
      </c>
      <c r="C710" s="3">
        <f t="shared" si="153"/>
        <v>7.8861426232283038E-2</v>
      </c>
      <c r="D710" s="3">
        <f t="shared" si="154"/>
        <v>1407.6439617437943</v>
      </c>
      <c r="E710" s="3">
        <f t="shared" si="155"/>
        <v>10.905016652252057</v>
      </c>
      <c r="F710" s="3">
        <f t="shared" si="156"/>
        <v>34.575713471983249</v>
      </c>
      <c r="G710" s="3">
        <f t="shared" si="157"/>
        <v>6.7905492518135963E-2</v>
      </c>
      <c r="H710" s="3">
        <f t="shared" si="158"/>
        <v>0.67239545415112012</v>
      </c>
      <c r="I710" s="3">
        <f t="shared" si="162"/>
        <v>1907.1600259166346</v>
      </c>
      <c r="K710" s="3">
        <f t="shared" si="164"/>
        <v>6.8099999999998992</v>
      </c>
      <c r="L710" s="3">
        <f t="shared" si="165"/>
        <v>1.5743864361923248</v>
      </c>
      <c r="M710" s="3">
        <f>L710/'NOx Info (Obsolete)'!$B$1*1000</f>
        <v>35.770941226281437</v>
      </c>
      <c r="N710" s="3">
        <f>M710*'NOx Info (Obsolete)'!$I$2*($D$13+273)/$F$2/1000</f>
        <v>9705.3634669575076</v>
      </c>
      <c r="O710" s="3">
        <f t="shared" si="166"/>
        <v>174.68161012049012</v>
      </c>
      <c r="P710" s="3">
        <f t="shared" si="159"/>
        <v>10.54137605853148</v>
      </c>
      <c r="Q710" s="3">
        <f t="shared" si="160"/>
        <v>1.9229057177928288E-3</v>
      </c>
      <c r="R710" s="3">
        <f t="shared" si="161"/>
        <v>0.30499381033970491</v>
      </c>
    </row>
    <row r="711" spans="1:18" x14ac:dyDescent="0.25">
      <c r="A711" s="3">
        <f t="shared" si="163"/>
        <v>6.819999999999899</v>
      </c>
      <c r="B711" s="3">
        <f t="shared" si="152"/>
        <v>3.4641998704168113</v>
      </c>
      <c r="C711" s="3">
        <f t="shared" si="153"/>
        <v>7.8708654039113118E-2</v>
      </c>
      <c r="D711" s="3">
        <f t="shared" si="154"/>
        <v>1404.9170410486929</v>
      </c>
      <c r="E711" s="3">
        <f t="shared" si="155"/>
        <v>10.883891199795592</v>
      </c>
      <c r="F711" s="3">
        <f t="shared" si="156"/>
        <v>34.575713471983242</v>
      </c>
      <c r="G711" s="3">
        <f t="shared" si="157"/>
        <v>6.7905492518135935E-2</v>
      </c>
      <c r="H711" s="3">
        <f t="shared" si="158"/>
        <v>0.67109287400369044</v>
      </c>
      <c r="I711" s="3">
        <f t="shared" si="162"/>
        <v>1908.5022116646419</v>
      </c>
      <c r="K711" s="3">
        <f t="shared" si="164"/>
        <v>6.819999999999899</v>
      </c>
      <c r="L711" s="3">
        <f t="shared" si="165"/>
        <v>1.5713364980889277</v>
      </c>
      <c r="M711" s="3">
        <f>L711/'NOx Info (Obsolete)'!$B$1*1000</f>
        <v>35.701644925111395</v>
      </c>
      <c r="N711" s="3">
        <f>M711*'NOx Info (Obsolete)'!$I$2*($D$13+273)/$F$2/1000</f>
        <v>9686.5620106157057</v>
      </c>
      <c r="O711" s="3">
        <f t="shared" si="166"/>
        <v>174.34321283350781</v>
      </c>
      <c r="P711" s="3">
        <f t="shared" si="159"/>
        <v>10.541376058531478</v>
      </c>
      <c r="Q711" s="3">
        <f t="shared" si="160"/>
        <v>1.9229057177928284E-3</v>
      </c>
      <c r="R711" s="3">
        <f t="shared" si="161"/>
        <v>0.30440296922085913</v>
      </c>
    </row>
    <row r="712" spans="1:18" x14ac:dyDescent="0.25">
      <c r="A712" s="3">
        <f t="shared" si="163"/>
        <v>6.8299999999998988</v>
      </c>
      <c r="B712" s="3">
        <f t="shared" si="152"/>
        <v>3.4574889416767749</v>
      </c>
      <c r="C712" s="3">
        <f t="shared" si="153"/>
        <v>7.8556177799796956E-2</v>
      </c>
      <c r="D712" s="3">
        <f t="shared" si="154"/>
        <v>1402.1954030079276</v>
      </c>
      <c r="E712" s="3">
        <f t="shared" si="155"/>
        <v>10.862806672058065</v>
      </c>
      <c r="F712" s="3">
        <f t="shared" si="156"/>
        <v>34.575713471983242</v>
      </c>
      <c r="G712" s="3">
        <f t="shared" si="157"/>
        <v>6.7905492518135935E-2</v>
      </c>
      <c r="H712" s="3">
        <f t="shared" si="158"/>
        <v>0.66979281724488582</v>
      </c>
      <c r="I712" s="3">
        <f t="shared" si="162"/>
        <v>1909.8417972991317</v>
      </c>
      <c r="K712" s="3">
        <f t="shared" si="164"/>
        <v>6.8299999999998988</v>
      </c>
      <c r="L712" s="3">
        <f t="shared" si="165"/>
        <v>1.5682924683967192</v>
      </c>
      <c r="M712" s="3">
        <f>L712/'NOx Info (Obsolete)'!$B$1*1000</f>
        <v>35.632482866351289</v>
      </c>
      <c r="N712" s="3">
        <f>M712*'NOx Info (Obsolete)'!$I$2*($D$13+273)/$F$2/1000</f>
        <v>9667.7969768933963</v>
      </c>
      <c r="O712" s="3">
        <f t="shared" si="166"/>
        <v>174.00547109763795</v>
      </c>
      <c r="P712" s="3">
        <f t="shared" si="159"/>
        <v>10.541376058531478</v>
      </c>
      <c r="Q712" s="3">
        <f t="shared" si="160"/>
        <v>1.9229057177928284E-3</v>
      </c>
      <c r="R712" s="3">
        <f t="shared" si="161"/>
        <v>0.30381327269320152</v>
      </c>
    </row>
    <row r="713" spans="1:18" x14ac:dyDescent="0.25">
      <c r="A713" s="3">
        <f t="shared" si="163"/>
        <v>6.8399999999998986</v>
      </c>
      <c r="B713" s="3">
        <f t="shared" si="152"/>
        <v>3.4507910135043258</v>
      </c>
      <c r="C713" s="3">
        <f t="shared" si="153"/>
        <v>7.8403996941005846E-2</v>
      </c>
      <c r="D713" s="3">
        <f t="shared" si="154"/>
        <v>1399.4790373878168</v>
      </c>
      <c r="E713" s="3">
        <f t="shared" si="155"/>
        <v>10.841762989759156</v>
      </c>
      <c r="F713" s="3">
        <f t="shared" si="156"/>
        <v>34.575713471983249</v>
      </c>
      <c r="G713" s="3">
        <f t="shared" si="157"/>
        <v>6.7905492518135963E-2</v>
      </c>
      <c r="H713" s="3">
        <f t="shared" si="158"/>
        <v>0.6684952789863392</v>
      </c>
      <c r="I713" s="3">
        <f t="shared" si="162"/>
        <v>1911.1787878571045</v>
      </c>
      <c r="K713" s="3">
        <f t="shared" si="164"/>
        <v>6.8399999999998986</v>
      </c>
      <c r="L713" s="3">
        <f t="shared" si="165"/>
        <v>1.5652543356697872</v>
      </c>
      <c r="M713" s="3">
        <f>L713/'NOx Info (Obsolete)'!$B$1*1000</f>
        <v>35.563454789943592</v>
      </c>
      <c r="N713" s="3">
        <f>M713*'NOx Info (Obsolete)'!$I$2*($D$13+273)/$F$2/1000</f>
        <v>9649.068295231833</v>
      </c>
      <c r="O713" s="3">
        <f t="shared" si="166"/>
        <v>173.66838364293162</v>
      </c>
      <c r="P713" s="3">
        <f t="shared" si="159"/>
        <v>10.54137605853148</v>
      </c>
      <c r="Q713" s="3">
        <f t="shared" si="160"/>
        <v>1.9229057177928288E-3</v>
      </c>
      <c r="R713" s="3">
        <f t="shared" si="161"/>
        <v>0.3032247185394033</v>
      </c>
    </row>
    <row r="714" spans="1:18" x14ac:dyDescent="0.25">
      <c r="A714" s="3">
        <f t="shared" si="163"/>
        <v>6.8499999999998984</v>
      </c>
      <c r="B714" s="3">
        <f t="shared" si="152"/>
        <v>3.4441060607144625</v>
      </c>
      <c r="C714" s="3">
        <f t="shared" si="153"/>
        <v>7.8252110890521739E-2</v>
      </c>
      <c r="D714" s="3">
        <f t="shared" si="154"/>
        <v>1396.7679339745034</v>
      </c>
      <c r="E714" s="3">
        <f t="shared" si="155"/>
        <v>10.820760073772126</v>
      </c>
      <c r="F714" s="3">
        <f t="shared" si="156"/>
        <v>34.575713471983242</v>
      </c>
      <c r="G714" s="3">
        <f t="shared" si="157"/>
        <v>6.7905492518135935E-2</v>
      </c>
      <c r="H714" s="3">
        <f t="shared" si="158"/>
        <v>0.66720025434915242</v>
      </c>
      <c r="I714" s="3">
        <f t="shared" si="162"/>
        <v>1912.5131883658028</v>
      </c>
      <c r="K714" s="3">
        <f t="shared" si="164"/>
        <v>6.8499999999998984</v>
      </c>
      <c r="L714" s="3">
        <f t="shared" si="165"/>
        <v>1.5622220884843931</v>
      </c>
      <c r="M714" s="3">
        <f>L714/'NOx Info (Obsolete)'!$B$1*1000</f>
        <v>35.494560436334567</v>
      </c>
      <c r="N714" s="3">
        <f>M714*'NOx Info (Obsolete)'!$I$2*($D$13+273)/$F$2/1000</f>
        <v>9630.3758952089465</v>
      </c>
      <c r="O714" s="3">
        <f t="shared" si="166"/>
        <v>173.33194920190013</v>
      </c>
      <c r="P714" s="3">
        <f t="shared" si="159"/>
        <v>10.541376058531476</v>
      </c>
      <c r="Q714" s="3">
        <f t="shared" si="160"/>
        <v>1.9229057177928281E-3</v>
      </c>
      <c r="R714" s="3">
        <f t="shared" si="161"/>
        <v>0.3026373045464309</v>
      </c>
    </row>
    <row r="715" spans="1:18" x14ac:dyDescent="0.25">
      <c r="A715" s="3">
        <f t="shared" si="163"/>
        <v>6.8599999999998982</v>
      </c>
      <c r="B715" s="3">
        <f t="shared" si="152"/>
        <v>3.4374340581709713</v>
      </c>
      <c r="C715" s="3">
        <f t="shared" si="153"/>
        <v>7.8100519077235114E-2</v>
      </c>
      <c r="D715" s="3">
        <f t="shared" si="154"/>
        <v>1394.0620825739195</v>
      </c>
      <c r="E715" s="3">
        <f t="shared" si="155"/>
        <v>10.799797845123528</v>
      </c>
      <c r="F715" s="3">
        <f t="shared" si="156"/>
        <v>34.575713471983242</v>
      </c>
      <c r="G715" s="3">
        <f t="shared" si="157"/>
        <v>6.7905492518135935E-2</v>
      </c>
      <c r="H715" s="3">
        <f t="shared" si="158"/>
        <v>0.66590773846388018</v>
      </c>
      <c r="I715" s="3">
        <f t="shared" si="162"/>
        <v>1913.8450038427304</v>
      </c>
      <c r="K715" s="3">
        <f t="shared" si="164"/>
        <v>6.8599999999998982</v>
      </c>
      <c r="L715" s="3">
        <f t="shared" si="165"/>
        <v>1.5591957154389289</v>
      </c>
      <c r="M715" s="3">
        <f>L715/'NOx Info (Obsolete)'!$B$1*1000</f>
        <v>35.425799546473293</v>
      </c>
      <c r="N715" s="3">
        <f>M715*'NOx Info (Obsolete)'!$I$2*($D$13+273)/$F$2/1000</f>
        <v>9611.7197065391138</v>
      </c>
      <c r="O715" s="3">
        <f t="shared" si="166"/>
        <v>172.99616650951012</v>
      </c>
      <c r="P715" s="3">
        <f t="shared" si="159"/>
        <v>10.541376058531478</v>
      </c>
      <c r="Q715" s="3">
        <f t="shared" si="160"/>
        <v>1.9229057177928284E-3</v>
      </c>
      <c r="R715" s="3">
        <f t="shared" si="161"/>
        <v>0.3020510285055385</v>
      </c>
    </row>
    <row r="716" spans="1:18" x14ac:dyDescent="0.25">
      <c r="A716" s="3">
        <f t="shared" si="163"/>
        <v>6.869999999999898</v>
      </c>
      <c r="B716" s="3">
        <f t="shared" si="152"/>
        <v>3.4307749807863321</v>
      </c>
      <c r="C716" s="3">
        <f t="shared" si="153"/>
        <v>7.7949220931142829E-2</v>
      </c>
      <c r="D716" s="3">
        <f t="shared" si="154"/>
        <v>1391.361473011742</v>
      </c>
      <c r="E716" s="3">
        <f t="shared" si="155"/>
        <v>10.778876224992901</v>
      </c>
      <c r="F716" s="3">
        <f t="shared" si="156"/>
        <v>34.575713471983242</v>
      </c>
      <c r="G716" s="3">
        <f t="shared" si="157"/>
        <v>6.7905492518135935E-2</v>
      </c>
      <c r="H716" s="3">
        <f t="shared" si="158"/>
        <v>0.66461772647050987</v>
      </c>
      <c r="I716" s="3">
        <f t="shared" si="162"/>
        <v>1915.1742392956714</v>
      </c>
      <c r="K716" s="3">
        <f t="shared" si="164"/>
        <v>6.869999999999898</v>
      </c>
      <c r="L716" s="3">
        <f t="shared" si="165"/>
        <v>1.5561752051538735</v>
      </c>
      <c r="M716" s="3">
        <f>L716/'NOx Info (Obsolete)'!$B$1*1000</f>
        <v>35.357171861810684</v>
      </c>
      <c r="N716" s="3">
        <f>M716*'NOx Info (Obsolete)'!$I$2*($D$13+273)/$F$2/1000</f>
        <v>9593.0996590728464</v>
      </c>
      <c r="O716" s="3">
        <f t="shared" si="166"/>
        <v>172.66103430317898</v>
      </c>
      <c r="P716" s="3">
        <f t="shared" si="159"/>
        <v>10.541376058531478</v>
      </c>
      <c r="Q716" s="3">
        <f t="shared" si="160"/>
        <v>1.9229057177928284E-3</v>
      </c>
      <c r="R716" s="3">
        <f t="shared" si="161"/>
        <v>0.30146588821225878</v>
      </c>
    </row>
    <row r="717" spans="1:18" x14ac:dyDescent="0.25">
      <c r="A717" s="3">
        <f t="shared" si="163"/>
        <v>6.8799999999998978</v>
      </c>
      <c r="B717" s="3">
        <f t="shared" si="152"/>
        <v>3.4241288035216275</v>
      </c>
      <c r="C717" s="3">
        <f t="shared" si="153"/>
        <v>7.7798215883345942E-2</v>
      </c>
      <c r="D717" s="3">
        <f t="shared" si="154"/>
        <v>1388.6660951333604</v>
      </c>
      <c r="E717" s="3">
        <f t="shared" si="155"/>
        <v>10.757995134712479</v>
      </c>
      <c r="F717" s="3">
        <f t="shared" si="156"/>
        <v>34.575713471983242</v>
      </c>
      <c r="G717" s="3">
        <f t="shared" si="157"/>
        <v>6.7905492518135935E-2</v>
      </c>
      <c r="H717" s="3">
        <f t="shared" si="158"/>
        <v>0.66333021351844335</v>
      </c>
      <c r="I717" s="3">
        <f t="shared" si="162"/>
        <v>1916.5008997227083</v>
      </c>
      <c r="K717" s="3">
        <f t="shared" si="164"/>
        <v>6.8799999999998978</v>
      </c>
      <c r="L717" s="3">
        <f t="shared" si="165"/>
        <v>1.553160546271751</v>
      </c>
      <c r="M717" s="3">
        <f>L717/'NOx Info (Obsolete)'!$B$1*1000</f>
        <v>35.28867712429853</v>
      </c>
      <c r="N717" s="3">
        <f>M717*'NOx Info (Obsolete)'!$I$2*($D$13+273)/$F$2/1000</f>
        <v>9574.5156827965711</v>
      </c>
      <c r="O717" s="3">
        <f t="shared" si="166"/>
        <v>172.32655132276992</v>
      </c>
      <c r="P717" s="3">
        <f t="shared" si="159"/>
        <v>10.541376058531478</v>
      </c>
      <c r="Q717" s="3">
        <f t="shared" si="160"/>
        <v>1.9229057177928284E-3</v>
      </c>
      <c r="R717" s="3">
        <f t="shared" si="161"/>
        <v>0.30088188146639483</v>
      </c>
    </row>
    <row r="718" spans="1:18" x14ac:dyDescent="0.25">
      <c r="A718" s="3">
        <f t="shared" si="163"/>
        <v>6.8899999999998975</v>
      </c>
      <c r="B718" s="3">
        <f t="shared" si="152"/>
        <v>3.4174955013864432</v>
      </c>
      <c r="C718" s="3">
        <f t="shared" si="153"/>
        <v>7.7647503366047588E-2</v>
      </c>
      <c r="D718" s="3">
        <f t="shared" si="154"/>
        <v>1385.9759388038342</v>
      </c>
      <c r="E718" s="3">
        <f t="shared" si="155"/>
        <v>10.737154495766887</v>
      </c>
      <c r="F718" s="3">
        <f t="shared" si="156"/>
        <v>34.575713471983242</v>
      </c>
      <c r="G718" s="3">
        <f t="shared" si="157"/>
        <v>6.7905492518135935E-2</v>
      </c>
      <c r="H718" s="3">
        <f t="shared" si="158"/>
        <v>0.66204519476647961</v>
      </c>
      <c r="I718" s="3">
        <f t="shared" si="162"/>
        <v>1917.8249901122413</v>
      </c>
      <c r="K718" s="3">
        <f t="shared" si="164"/>
        <v>6.8899999999998975</v>
      </c>
      <c r="L718" s="3">
        <f t="shared" si="165"/>
        <v>1.5501517274570871</v>
      </c>
      <c r="M718" s="3">
        <f>L718/'NOx Info (Obsolete)'!$B$1*1000</f>
        <v>35.220315076388502</v>
      </c>
      <c r="N718" s="3">
        <f>M718*'NOx Info (Obsolete)'!$I$2*($D$13+273)/$F$2/1000</f>
        <v>9555.9677078323293</v>
      </c>
      <c r="O718" s="3">
        <f t="shared" si="166"/>
        <v>171.99271631058735</v>
      </c>
      <c r="P718" s="3">
        <f t="shared" si="159"/>
        <v>10.541376058531478</v>
      </c>
      <c r="Q718" s="3">
        <f t="shared" si="160"/>
        <v>1.9229057177928284E-3</v>
      </c>
      <c r="R718" s="3">
        <f t="shared" si="161"/>
        <v>0.30029900607201226</v>
      </c>
    </row>
    <row r="719" spans="1:18" x14ac:dyDescent="0.25">
      <c r="A719" s="3">
        <f t="shared" si="163"/>
        <v>6.8999999999998973</v>
      </c>
      <c r="B719" s="3">
        <f t="shared" si="152"/>
        <v>3.4108750494387783</v>
      </c>
      <c r="C719" s="3">
        <f t="shared" si="153"/>
        <v>7.7497082812550883E-2</v>
      </c>
      <c r="D719" s="3">
        <f t="shared" si="154"/>
        <v>1383.2909939078577</v>
      </c>
      <c r="E719" s="3">
        <f t="shared" si="155"/>
        <v>10.716354229792861</v>
      </c>
      <c r="F719" s="3">
        <f t="shared" si="156"/>
        <v>34.575713471983242</v>
      </c>
      <c r="G719" s="3">
        <f t="shared" si="157"/>
        <v>6.7905492518135935E-2</v>
      </c>
      <c r="H719" s="3">
        <f t="shared" si="158"/>
        <v>0.66076266538279615</v>
      </c>
      <c r="I719" s="3">
        <f t="shared" si="162"/>
        <v>1919.1465154430068</v>
      </c>
      <c r="K719" s="3">
        <f t="shared" si="164"/>
        <v>6.8999999999998973</v>
      </c>
      <c r="L719" s="3">
        <f t="shared" si="165"/>
        <v>1.547148737396367</v>
      </c>
      <c r="M719" s="3">
        <f>L719/'NOx Info (Obsolete)'!$B$1*1000</f>
        <v>35.15208546103122</v>
      </c>
      <c r="N719" s="3">
        <f>M719*'NOx Info (Obsolete)'!$I$2*($D$13+273)/$F$2/1000</f>
        <v>9537.455664437548</v>
      </c>
      <c r="O719" s="3">
        <f t="shared" si="166"/>
        <v>171.65952801137215</v>
      </c>
      <c r="P719" s="3">
        <f t="shared" si="159"/>
        <v>10.541376058531478</v>
      </c>
      <c r="Q719" s="3">
        <f t="shared" si="160"/>
        <v>1.9229057177928284E-3</v>
      </c>
      <c r="R719" s="3">
        <f t="shared" si="161"/>
        <v>0.29971725983743058</v>
      </c>
    </row>
    <row r="720" spans="1:18" x14ac:dyDescent="0.25">
      <c r="A720" s="3">
        <f t="shared" si="163"/>
        <v>6.9099999999998971</v>
      </c>
      <c r="B720" s="3">
        <f t="shared" si="152"/>
        <v>3.4042674227849501</v>
      </c>
      <c r="C720" s="3">
        <f t="shared" si="153"/>
        <v>7.7346953657256717E-2</v>
      </c>
      <c r="D720" s="3">
        <f t="shared" si="154"/>
        <v>1380.61125034972</v>
      </c>
      <c r="E720" s="3">
        <f t="shared" si="155"/>
        <v>10.695594258578936</v>
      </c>
      <c r="F720" s="3">
        <f t="shared" si="156"/>
        <v>34.575713471983242</v>
      </c>
      <c r="G720" s="3">
        <f t="shared" si="157"/>
        <v>6.7905492518135935E-2</v>
      </c>
      <c r="H720" s="3">
        <f t="shared" si="158"/>
        <v>0.65948262054493079</v>
      </c>
      <c r="I720" s="3">
        <f t="shared" si="162"/>
        <v>1920.4654806840967</v>
      </c>
      <c r="K720" s="3">
        <f t="shared" si="164"/>
        <v>6.9099999999998971</v>
      </c>
      <c r="L720" s="3">
        <f t="shared" si="165"/>
        <v>1.5441515647979926</v>
      </c>
      <c r="M720" s="3">
        <f>L720/'NOx Info (Obsolete)'!$B$1*1000</f>
        <v>35.083988021675246</v>
      </c>
      <c r="N720" s="3">
        <f>M720*'NOx Info (Obsolete)'!$I$2*($D$13+273)/$F$2/1000</f>
        <v>9518.9794830047467</v>
      </c>
      <c r="O720" s="3">
        <f t="shared" si="166"/>
        <v>171.32698517229684</v>
      </c>
      <c r="P720" s="3">
        <f t="shared" si="159"/>
        <v>10.541376058531478</v>
      </c>
      <c r="Q720" s="3">
        <f t="shared" si="160"/>
        <v>1.9229057177928284E-3</v>
      </c>
      <c r="R720" s="3">
        <f t="shared" si="161"/>
        <v>0.29913664057521516</v>
      </c>
    </row>
    <row r="721" spans="1:18" x14ac:dyDescent="0.25">
      <c r="A721" s="3">
        <f t="shared" si="163"/>
        <v>6.9199999999998969</v>
      </c>
      <c r="B721" s="3">
        <f t="shared" si="152"/>
        <v>3.3976725965795009</v>
      </c>
      <c r="C721" s="3">
        <f t="shared" si="153"/>
        <v>7.7197115335661745E-2</v>
      </c>
      <c r="D721" s="3">
        <f t="shared" si="154"/>
        <v>1377.9366980532684</v>
      </c>
      <c r="E721" s="3">
        <f t="shared" si="155"/>
        <v>10.674874504065167</v>
      </c>
      <c r="F721" s="3">
        <f t="shared" si="156"/>
        <v>34.575713471983242</v>
      </c>
      <c r="G721" s="3">
        <f t="shared" si="157"/>
        <v>6.7905492518135935E-2</v>
      </c>
      <c r="H721" s="3">
        <f t="shared" si="158"/>
        <v>0.65820505543976349</v>
      </c>
      <c r="I721" s="3">
        <f t="shared" si="162"/>
        <v>1921.7818907949763</v>
      </c>
      <c r="K721" s="3">
        <f t="shared" si="164"/>
        <v>6.9199999999998969</v>
      </c>
      <c r="L721" s="3">
        <f t="shared" si="165"/>
        <v>1.5411601983922405</v>
      </c>
      <c r="M721" s="3">
        <f>L721/'NOx Info (Obsolete)'!$B$1*1000</f>
        <v>35.016022502266161</v>
      </c>
      <c r="N721" s="3">
        <f>M721*'NOx Info (Obsolete)'!$I$2*($D$13+273)/$F$2/1000</f>
        <v>9500.5390940613015</v>
      </c>
      <c r="O721" s="3">
        <f t="shared" si="166"/>
        <v>170.99508654296105</v>
      </c>
      <c r="P721" s="3">
        <f t="shared" si="159"/>
        <v>10.541376058531478</v>
      </c>
      <c r="Q721" s="3">
        <f t="shared" si="160"/>
        <v>1.9229057177928284E-3</v>
      </c>
      <c r="R721" s="3">
        <f t="shared" si="161"/>
        <v>0.29855714610216888</v>
      </c>
    </row>
    <row r="722" spans="1:18" x14ac:dyDescent="0.25">
      <c r="A722" s="3">
        <f t="shared" si="163"/>
        <v>6.9299999999998967</v>
      </c>
      <c r="B722" s="3">
        <f t="shared" si="152"/>
        <v>3.3910905460251035</v>
      </c>
      <c r="C722" s="3">
        <f t="shared" si="153"/>
        <v>7.7047567284356119E-2</v>
      </c>
      <c r="D722" s="3">
        <f t="shared" si="154"/>
        <v>1375.2673269618699</v>
      </c>
      <c r="E722" s="3">
        <f t="shared" si="155"/>
        <v>10.654194888342822</v>
      </c>
      <c r="F722" s="3">
        <f t="shared" si="156"/>
        <v>34.575713471983242</v>
      </c>
      <c r="G722" s="3">
        <f t="shared" si="157"/>
        <v>6.7905492518135935E-2</v>
      </c>
      <c r="H722" s="3">
        <f t="shared" si="158"/>
        <v>0.65692996526349823</v>
      </c>
      <c r="I722" s="3">
        <f t="shared" si="162"/>
        <v>1923.0957507255034</v>
      </c>
      <c r="K722" s="3">
        <f t="shared" si="164"/>
        <v>6.9299999999998967</v>
      </c>
      <c r="L722" s="3">
        <f t="shared" si="165"/>
        <v>1.5381746269312189</v>
      </c>
      <c r="M722" s="3">
        <f>L722/'NOx Info (Obsolete)'!$B$1*1000</f>
        <v>34.948188647245559</v>
      </c>
      <c r="N722" s="3">
        <f>M722*'NOx Info (Obsolete)'!$I$2*($D$13+273)/$F$2/1000</f>
        <v>9482.1344282691662</v>
      </c>
      <c r="O722" s="3">
        <f t="shared" si="166"/>
        <v>170.66383087538659</v>
      </c>
      <c r="P722" s="3">
        <f t="shared" si="159"/>
        <v>10.541376058531478</v>
      </c>
      <c r="Q722" s="3">
        <f t="shared" si="160"/>
        <v>1.9229057177928284E-3</v>
      </c>
      <c r="R722" s="3">
        <f t="shared" si="161"/>
        <v>0.2979787742393239</v>
      </c>
    </row>
    <row r="723" spans="1:18" x14ac:dyDescent="0.25">
      <c r="A723" s="3">
        <f t="shared" si="163"/>
        <v>6.9399999999998965</v>
      </c>
      <c r="B723" s="3">
        <f t="shared" si="152"/>
        <v>3.3845212463724685</v>
      </c>
      <c r="C723" s="3">
        <f t="shared" si="153"/>
        <v>7.6898308941021482E-2</v>
      </c>
      <c r="D723" s="3">
        <f t="shared" si="154"/>
        <v>1372.6031270383735</v>
      </c>
      <c r="E723" s="3">
        <f t="shared" si="155"/>
        <v>10.633555333654099</v>
      </c>
      <c r="F723" s="3">
        <f t="shared" si="156"/>
        <v>34.575713471983242</v>
      </c>
      <c r="G723" s="3">
        <f t="shared" si="157"/>
        <v>6.7905492518135935E-2</v>
      </c>
      <c r="H723" s="3">
        <f t="shared" si="158"/>
        <v>0.65565734522164487</v>
      </c>
      <c r="I723" s="3">
        <f t="shared" si="162"/>
        <v>1924.4070654159468</v>
      </c>
      <c r="K723" s="3">
        <f t="shared" si="164"/>
        <v>6.9399999999998965</v>
      </c>
      <c r="L723" s="3">
        <f t="shared" si="165"/>
        <v>1.5351948391888257</v>
      </c>
      <c r="M723" s="3">
        <f>L723/'NOx Info (Obsolete)'!$B$1*1000</f>
        <v>34.880486201550127</v>
      </c>
      <c r="N723" s="3">
        <f>M723*'NOx Info (Obsolete)'!$I$2*($D$13+273)/$F$2/1000</f>
        <v>9463.7654164246214</v>
      </c>
      <c r="O723" s="3">
        <f t="shared" si="166"/>
        <v>170.33321692401299</v>
      </c>
      <c r="P723" s="3">
        <f t="shared" si="159"/>
        <v>10.541376058531478</v>
      </c>
      <c r="Q723" s="3">
        <f t="shared" si="160"/>
        <v>1.9229057177928284E-3</v>
      </c>
      <c r="R723" s="3">
        <f t="shared" si="161"/>
        <v>0.29740152281193355</v>
      </c>
    </row>
    <row r="724" spans="1:18" x14ac:dyDescent="0.25">
      <c r="A724" s="3">
        <f t="shared" si="163"/>
        <v>6.9499999999998963</v>
      </c>
      <c r="B724" s="3">
        <f t="shared" si="152"/>
        <v>3.3779646729202524</v>
      </c>
      <c r="C724" s="3">
        <f t="shared" si="153"/>
        <v>7.6749339744428796E-2</v>
      </c>
      <c r="D724" s="3">
        <f t="shared" si="154"/>
        <v>1369.9440882650713</v>
      </c>
      <c r="E724" s="3">
        <f t="shared" si="155"/>
        <v>10.612955762391833</v>
      </c>
      <c r="F724" s="3">
        <f t="shared" si="156"/>
        <v>34.575713471983242</v>
      </c>
      <c r="G724" s="3">
        <f t="shared" si="157"/>
        <v>6.7905492518135935E-2</v>
      </c>
      <c r="H724" s="3">
        <f t="shared" si="158"/>
        <v>0.65438719052900163</v>
      </c>
      <c r="I724" s="3">
        <f t="shared" si="162"/>
        <v>1925.7158397970047</v>
      </c>
      <c r="K724" s="3">
        <f t="shared" si="164"/>
        <v>6.9499999999998963</v>
      </c>
      <c r="L724" s="3">
        <f t="shared" si="165"/>
        <v>1.5322208239607065</v>
      </c>
      <c r="M724" s="3">
        <f>L724/'NOx Info (Obsolete)'!$B$1*1000</f>
        <v>34.812914910610651</v>
      </c>
      <c r="N724" s="3">
        <f>M724*'NOx Info (Obsolete)'!$I$2*($D$13+273)/$F$2/1000</f>
        <v>9445.431989458004</v>
      </c>
      <c r="O724" s="3">
        <f t="shared" si="166"/>
        <v>170.00324344569268</v>
      </c>
      <c r="P724" s="3">
        <f t="shared" si="159"/>
        <v>10.541376058531478</v>
      </c>
      <c r="Q724" s="3">
        <f t="shared" si="160"/>
        <v>1.9229057177928284E-3</v>
      </c>
      <c r="R724" s="3">
        <f t="shared" si="161"/>
        <v>0.29682538964946414</v>
      </c>
    </row>
    <row r="725" spans="1:18" x14ac:dyDescent="0.25">
      <c r="A725" s="3">
        <f t="shared" si="163"/>
        <v>6.959999999999896</v>
      </c>
      <c r="B725" s="3">
        <f t="shared" si="152"/>
        <v>3.3714208010149624</v>
      </c>
      <c r="C725" s="3">
        <f t="shared" si="153"/>
        <v>7.6600659134436228E-2</v>
      </c>
      <c r="D725" s="3">
        <f t="shared" si="154"/>
        <v>1367.2902006436636</v>
      </c>
      <c r="E725" s="3">
        <f t="shared" si="155"/>
        <v>10.592396097099192</v>
      </c>
      <c r="F725" s="3">
        <f t="shared" si="156"/>
        <v>34.575713471983242</v>
      </c>
      <c r="G725" s="3">
        <f t="shared" si="157"/>
        <v>6.7905492518135935E-2</v>
      </c>
      <c r="H725" s="3">
        <f t="shared" si="158"/>
        <v>0.6531194964096364</v>
      </c>
      <c r="I725" s="3">
        <f t="shared" si="162"/>
        <v>1927.022078789824</v>
      </c>
      <c r="K725" s="3">
        <f t="shared" si="164"/>
        <v>6.959999999999896</v>
      </c>
      <c r="L725" s="3">
        <f t="shared" si="165"/>
        <v>1.5292525700642119</v>
      </c>
      <c r="M725" s="3">
        <f>L725/'NOx Info (Obsolete)'!$B$1*1000</f>
        <v>34.745474520351081</v>
      </c>
      <c r="N725" s="3">
        <f>M725*'NOx Info (Obsolete)'!$I$2*($D$13+273)/$F$2/1000</f>
        <v>9427.1340784334625</v>
      </c>
      <c r="O725" s="3">
        <f t="shared" si="166"/>
        <v>169.67390919968628</v>
      </c>
      <c r="P725" s="3">
        <f t="shared" si="159"/>
        <v>10.541376058531478</v>
      </c>
      <c r="Q725" s="3">
        <f t="shared" si="160"/>
        <v>1.9229057177928284E-3</v>
      </c>
      <c r="R725" s="3">
        <f t="shared" si="161"/>
        <v>0.29625037258558684</v>
      </c>
    </row>
    <row r="726" spans="1:18" x14ac:dyDescent="0.25">
      <c r="A726" s="3">
        <f t="shared" si="163"/>
        <v>6.9699999999998958</v>
      </c>
      <c r="B726" s="3">
        <f t="shared" si="152"/>
        <v>3.3648896060508662</v>
      </c>
      <c r="C726" s="3">
        <f t="shared" si="153"/>
        <v>7.64522665519871E-2</v>
      </c>
      <c r="D726" s="3">
        <f t="shared" si="154"/>
        <v>1364.6414541952186</v>
      </c>
      <c r="E726" s="3">
        <f t="shared" si="155"/>
        <v>10.571876260469406</v>
      </c>
      <c r="F726" s="3">
        <f t="shared" si="156"/>
        <v>34.575713471983242</v>
      </c>
      <c r="G726" s="3">
        <f t="shared" si="157"/>
        <v>6.7905492518135935E-2</v>
      </c>
      <c r="H726" s="3">
        <f t="shared" si="158"/>
        <v>0.65185425809686948</v>
      </c>
      <c r="I726" s="3">
        <f t="shared" si="162"/>
        <v>1928.3257873060177</v>
      </c>
      <c r="K726" s="3">
        <f t="shared" si="164"/>
        <v>6.9699999999998958</v>
      </c>
      <c r="L726" s="3">
        <f t="shared" si="165"/>
        <v>1.5262900663383561</v>
      </c>
      <c r="M726" s="3">
        <f>L726/'NOx Info (Obsolete)'!$B$1*1000</f>
        <v>34.678164777187561</v>
      </c>
      <c r="N726" s="3">
        <f>M726*'NOx Info (Obsolete)'!$I$2*($D$13+273)/$F$2/1000</f>
        <v>9408.8716145486851</v>
      </c>
      <c r="O726" s="3">
        <f t="shared" si="166"/>
        <v>169.34521294765807</v>
      </c>
      <c r="P726" s="3">
        <f t="shared" si="159"/>
        <v>10.541376058531478</v>
      </c>
      <c r="Q726" s="3">
        <f t="shared" si="160"/>
        <v>1.9229057177928284E-3</v>
      </c>
      <c r="R726" s="3">
        <f t="shared" si="161"/>
        <v>0.29567646945816944</v>
      </c>
    </row>
    <row r="727" spans="1:18" x14ac:dyDescent="0.25">
      <c r="A727" s="3">
        <f t="shared" si="163"/>
        <v>6.9799999999998956</v>
      </c>
      <c r="B727" s="3">
        <f t="shared" si="152"/>
        <v>3.3583710634698978</v>
      </c>
      <c r="C727" s="3">
        <f t="shared" si="153"/>
        <v>7.6304161439107773E-2</v>
      </c>
      <c r="D727" s="3">
        <f t="shared" si="154"/>
        <v>1361.9978389601365</v>
      </c>
      <c r="E727" s="3">
        <f t="shared" si="155"/>
        <v>10.551396175345461</v>
      </c>
      <c r="F727" s="3">
        <f t="shared" si="156"/>
        <v>34.575713471983249</v>
      </c>
      <c r="G727" s="3">
        <f t="shared" si="157"/>
        <v>6.7905492518135963E-2</v>
      </c>
      <c r="H727" s="3">
        <f t="shared" si="158"/>
        <v>0.65059147083325497</v>
      </c>
      <c r="I727" s="3">
        <f t="shared" si="162"/>
        <v>1929.6269702476841</v>
      </c>
      <c r="K727" s="3">
        <f t="shared" si="164"/>
        <v>6.9799999999998956</v>
      </c>
      <c r="L727" s="3">
        <f t="shared" si="165"/>
        <v>1.5233333016437745</v>
      </c>
      <c r="M727" s="3">
        <f>L727/'NOx Info (Obsolete)'!$B$1*1000</f>
        <v>34.610985428027504</v>
      </c>
      <c r="N727" s="3">
        <f>M727*'NOx Info (Obsolete)'!$I$2*($D$13+273)/$F$2/1000</f>
        <v>9390.6445291346481</v>
      </c>
      <c r="O727" s="3">
        <f t="shared" si="166"/>
        <v>169.01715345367128</v>
      </c>
      <c r="P727" s="3">
        <f t="shared" si="159"/>
        <v>10.54137605853148</v>
      </c>
      <c r="Q727" s="3">
        <f t="shared" si="160"/>
        <v>1.9229057177928288E-3</v>
      </c>
      <c r="R727" s="3">
        <f t="shared" si="161"/>
        <v>0.2951036781092683</v>
      </c>
    </row>
    <row r="728" spans="1:18" x14ac:dyDescent="0.25">
      <c r="A728" s="3">
        <f t="shared" si="163"/>
        <v>6.9899999999998954</v>
      </c>
      <c r="B728" s="3">
        <f t="shared" si="152"/>
        <v>3.3518651487615649</v>
      </c>
      <c r="C728" s="3">
        <f t="shared" si="153"/>
        <v>7.6156343238905438E-2</v>
      </c>
      <c r="D728" s="3">
        <f t="shared" si="154"/>
        <v>1359.3593449981104</v>
      </c>
      <c r="E728" s="3">
        <f t="shared" si="155"/>
        <v>10.530955764719812</v>
      </c>
      <c r="F728" s="3">
        <f t="shared" si="156"/>
        <v>34.575713471983249</v>
      </c>
      <c r="G728" s="3">
        <f t="shared" si="157"/>
        <v>6.7905492518135963E-2</v>
      </c>
      <c r="H728" s="3">
        <f t="shared" si="158"/>
        <v>0.64933112987056318</v>
      </c>
      <c r="I728" s="3">
        <f t="shared" si="162"/>
        <v>1930.9256325074252</v>
      </c>
      <c r="K728" s="3">
        <f t="shared" si="164"/>
        <v>6.9899999999998954</v>
      </c>
      <c r="L728" s="3">
        <f t="shared" si="165"/>
        <v>1.5203822648626817</v>
      </c>
      <c r="M728" s="3">
        <f>L728/'NOx Info (Obsolete)'!$B$1*1000</f>
        <v>34.543936220268598</v>
      </c>
      <c r="N728" s="3">
        <f>M728*'NOx Info (Obsolete)'!$I$2*($D$13+273)/$F$2/1000</f>
        <v>9372.4527536553469</v>
      </c>
      <c r="O728" s="3">
        <f t="shared" si="166"/>
        <v>168.68972948418332</v>
      </c>
      <c r="P728" s="3">
        <f t="shared" si="159"/>
        <v>10.54137605853148</v>
      </c>
      <c r="Q728" s="3">
        <f t="shared" si="160"/>
        <v>1.9229057177928288E-3</v>
      </c>
      <c r="R728" s="3">
        <f t="shared" si="161"/>
        <v>0.29453199638512001</v>
      </c>
    </row>
    <row r="729" spans="1:18" x14ac:dyDescent="0.25">
      <c r="A729" s="3">
        <f t="shared" si="163"/>
        <v>6.9999999999998952</v>
      </c>
      <c r="B729" s="3">
        <f t="shared" si="152"/>
        <v>3.3453718374628596</v>
      </c>
      <c r="C729" s="3">
        <f t="shared" si="153"/>
        <v>7.6008811395566228E-2</v>
      </c>
      <c r="D729" s="3">
        <f t="shared" si="154"/>
        <v>1356.7259623880914</v>
      </c>
      <c r="E729" s="3">
        <f t="shared" si="155"/>
        <v>10.510554951734097</v>
      </c>
      <c r="F729" s="3">
        <f t="shared" si="156"/>
        <v>34.575713471983242</v>
      </c>
      <c r="G729" s="3">
        <f t="shared" si="157"/>
        <v>6.7905492518135935E-2</v>
      </c>
      <c r="H729" s="3">
        <f t="shared" si="158"/>
        <v>0.64807323046976295</v>
      </c>
      <c r="I729" s="3">
        <f t="shared" si="162"/>
        <v>1932.2217789683648</v>
      </c>
      <c r="K729" s="3">
        <f t="shared" si="164"/>
        <v>6.9999999999998952</v>
      </c>
      <c r="L729" s="3">
        <f t="shared" si="165"/>
        <v>1.5174369448988305</v>
      </c>
      <c r="M729" s="3">
        <f>L729/'NOx Info (Obsolete)'!$B$1*1000</f>
        <v>34.477016901797896</v>
      </c>
      <c r="N729" s="3">
        <f>M729*'NOx Info (Obsolete)'!$I$2*($D$13+273)/$F$2/1000</f>
        <v>9354.2962197075594</v>
      </c>
      <c r="O729" s="3">
        <f t="shared" si="166"/>
        <v>168.3629398080414</v>
      </c>
      <c r="P729" s="3">
        <f t="shared" si="159"/>
        <v>10.541376058531478</v>
      </c>
      <c r="Q729" s="3">
        <f t="shared" si="160"/>
        <v>1.9229057177928284E-3</v>
      </c>
      <c r="R729" s="3">
        <f t="shared" si="161"/>
        <v>0.29396142213613369</v>
      </c>
    </row>
    <row r="730" spans="1:18" x14ac:dyDescent="0.25">
      <c r="A730" s="3">
        <f t="shared" si="163"/>
        <v>7.009999999999895</v>
      </c>
      <c r="B730" s="3">
        <f t="shared" si="152"/>
        <v>3.3388911051581616</v>
      </c>
      <c r="C730" s="3">
        <f t="shared" si="153"/>
        <v>7.5861565354352914E-2</v>
      </c>
      <c r="D730" s="3">
        <f t="shared" si="154"/>
        <v>1354.0976812282493</v>
      </c>
      <c r="E730" s="3">
        <f t="shared" si="155"/>
        <v>10.490193659678841</v>
      </c>
      <c r="F730" s="3">
        <f t="shared" si="156"/>
        <v>34.575713471983249</v>
      </c>
      <c r="G730" s="3">
        <f t="shared" si="157"/>
        <v>6.7905492518135963E-2</v>
      </c>
      <c r="H730" s="3">
        <f t="shared" si="158"/>
        <v>0.64681776790100409</v>
      </c>
      <c r="I730" s="3">
        <f t="shared" si="162"/>
        <v>1933.5154145041668</v>
      </c>
      <c r="K730" s="3">
        <f t="shared" si="164"/>
        <v>7.009999999999895</v>
      </c>
      <c r="L730" s="3">
        <f t="shared" si="165"/>
        <v>1.5144973306774692</v>
      </c>
      <c r="M730" s="3">
        <f>L730/'NOx Info (Obsolete)'!$B$1*1000</f>
        <v>34.410227220990826</v>
      </c>
      <c r="N730" s="3">
        <f>M730*'NOx Info (Obsolete)'!$I$2*($D$13+273)/$F$2/1000</f>
        <v>9336.174859020568</v>
      </c>
      <c r="O730" s="3">
        <f t="shared" si="166"/>
        <v>168.03678319647759</v>
      </c>
      <c r="P730" s="3">
        <f t="shared" si="159"/>
        <v>10.54137605853148</v>
      </c>
      <c r="Q730" s="3">
        <f t="shared" si="160"/>
        <v>1.9229057177928288E-3</v>
      </c>
      <c r="R730" s="3">
        <f t="shared" si="161"/>
        <v>0.29339195321688277</v>
      </c>
    </row>
    <row r="731" spans="1:18" x14ac:dyDescent="0.25">
      <c r="A731" s="3">
        <f t="shared" si="163"/>
        <v>7.0199999999998948</v>
      </c>
      <c r="B731" s="3">
        <f t="shared" si="152"/>
        <v>3.3324229274791515</v>
      </c>
      <c r="C731" s="3">
        <f t="shared" si="153"/>
        <v>7.5714604561602949E-2</v>
      </c>
      <c r="D731" s="3">
        <f t="shared" si="154"/>
        <v>1351.474491635935</v>
      </c>
      <c r="E731" s="3">
        <f t="shared" si="155"/>
        <v>10.469871811993182</v>
      </c>
      <c r="F731" s="3">
        <f t="shared" si="156"/>
        <v>34.575713471983242</v>
      </c>
      <c r="G731" s="3">
        <f t="shared" si="157"/>
        <v>6.7905492518135935E-2</v>
      </c>
      <c r="H731" s="3">
        <f t="shared" si="158"/>
        <v>0.64556473744359821</v>
      </c>
      <c r="I731" s="3">
        <f t="shared" si="162"/>
        <v>1934.8065439790539</v>
      </c>
      <c r="K731" s="3">
        <f t="shared" si="164"/>
        <v>7.0199999999998948</v>
      </c>
      <c r="L731" s="3">
        <f t="shared" si="165"/>
        <v>1.5115634111453002</v>
      </c>
      <c r="M731" s="3">
        <f>L731/'NOx Info (Obsolete)'!$B$1*1000</f>
        <v>34.343566926710295</v>
      </c>
      <c r="N731" s="3">
        <f>M731*'NOx Info (Obsolete)'!$I$2*($D$13+273)/$F$2/1000</f>
        <v>9318.088603455908</v>
      </c>
      <c r="O731" s="3">
        <f t="shared" si="166"/>
        <v>167.71125842310448</v>
      </c>
      <c r="P731" s="3">
        <f t="shared" si="159"/>
        <v>10.541376058531478</v>
      </c>
      <c r="Q731" s="3">
        <f t="shared" si="160"/>
        <v>1.9229057177928284E-3</v>
      </c>
      <c r="R731" s="3">
        <f t="shared" si="161"/>
        <v>0.2928235874860966</v>
      </c>
    </row>
    <row r="732" spans="1:18" x14ac:dyDescent="0.25">
      <c r="A732" s="3">
        <f t="shared" si="163"/>
        <v>7.0299999999998946</v>
      </c>
      <c r="B732" s="3">
        <f t="shared" si="152"/>
        <v>3.3259672801047153</v>
      </c>
      <c r="C732" s="3">
        <f t="shared" si="153"/>
        <v>7.5567928464726417E-2</v>
      </c>
      <c r="D732" s="3">
        <f t="shared" si="154"/>
        <v>1348.8563837476468</v>
      </c>
      <c r="E732" s="3">
        <f t="shared" si="155"/>
        <v>10.449589332264564</v>
      </c>
      <c r="F732" s="3">
        <f t="shared" si="156"/>
        <v>34.575713471983242</v>
      </c>
      <c r="G732" s="3">
        <f t="shared" si="157"/>
        <v>6.7905492518135935E-2</v>
      </c>
      <c r="H732" s="3">
        <f t="shared" si="158"/>
        <v>0.64431413438600271</v>
      </c>
      <c r="I732" s="3">
        <f t="shared" si="162"/>
        <v>1936.095172247826</v>
      </c>
      <c r="K732" s="3">
        <f t="shared" si="164"/>
        <v>7.0299999999998946</v>
      </c>
      <c r="L732" s="3">
        <f t="shared" si="165"/>
        <v>1.5086351752704392</v>
      </c>
      <c r="M732" s="3">
        <f>L732/'NOx Info (Obsolete)'!$B$1*1000</f>
        <v>34.277035768305716</v>
      </c>
      <c r="N732" s="3">
        <f>M732*'NOx Info (Obsolete)'!$I$2*($D$13+273)/$F$2/1000</f>
        <v>9300.0373850071246</v>
      </c>
      <c r="O732" s="3">
        <f t="shared" si="166"/>
        <v>167.38636426391037</v>
      </c>
      <c r="P732" s="3">
        <f t="shared" si="159"/>
        <v>10.541376058531478</v>
      </c>
      <c r="Q732" s="3">
        <f t="shared" si="160"/>
        <v>1.9229057177928284E-3</v>
      </c>
      <c r="R732" s="3">
        <f t="shared" si="161"/>
        <v>0.29225632280665276</v>
      </c>
    </row>
    <row r="733" spans="1:18" x14ac:dyDescent="0.25">
      <c r="A733" s="3">
        <f t="shared" si="163"/>
        <v>7.0399999999998943</v>
      </c>
      <c r="B733" s="3">
        <f t="shared" si="152"/>
        <v>3.3195241387608556</v>
      </c>
      <c r="C733" s="3">
        <f t="shared" si="153"/>
        <v>7.5421536512203777E-2</v>
      </c>
      <c r="D733" s="3">
        <f t="shared" si="154"/>
        <v>1346.2433477189879</v>
      </c>
      <c r="E733" s="3">
        <f t="shared" si="155"/>
        <v>10.429346144228465</v>
      </c>
      <c r="F733" s="3">
        <f t="shared" si="156"/>
        <v>34.575713471983249</v>
      </c>
      <c r="G733" s="3">
        <f t="shared" si="157"/>
        <v>6.7905492518135963E-2</v>
      </c>
      <c r="H733" s="3">
        <f t="shared" si="158"/>
        <v>0.64306595402580247</v>
      </c>
      <c r="I733" s="3">
        <f t="shared" si="162"/>
        <v>1937.3813041558776</v>
      </c>
      <c r="K733" s="3">
        <f t="shared" si="164"/>
        <v>7.0399999999998943</v>
      </c>
      <c r="L733" s="3">
        <f t="shared" si="165"/>
        <v>1.5057126120423727</v>
      </c>
      <c r="M733" s="3">
        <f>L733/'NOx Info (Obsolete)'!$B$1*1000</f>
        <v>34.210633495612043</v>
      </c>
      <c r="N733" s="3">
        <f>M733*'NOx Info (Obsolete)'!$I$2*($D$13+273)/$F$2/1000</f>
        <v>9282.0211357994976</v>
      </c>
      <c r="O733" s="3">
        <f t="shared" si="166"/>
        <v>167.06209949725479</v>
      </c>
      <c r="P733" s="3">
        <f t="shared" si="159"/>
        <v>10.54137605853148</v>
      </c>
      <c r="Q733" s="3">
        <f t="shared" si="160"/>
        <v>1.9229057177928288E-3</v>
      </c>
      <c r="R733" s="3">
        <f t="shared" si="161"/>
        <v>0.29169015704556911</v>
      </c>
    </row>
    <row r="734" spans="1:18" x14ac:dyDescent="0.25">
      <c r="A734" s="3">
        <f t="shared" si="163"/>
        <v>7.0499999999998941</v>
      </c>
      <c r="B734" s="3">
        <f t="shared" ref="B734:B797" si="167">L734*2.20462</f>
        <v>3.3130934792205973</v>
      </c>
      <c r="C734" s="3">
        <f t="shared" ref="C734:C797" si="168">M734/453.59237</f>
        <v>7.5275428153583956E-2</v>
      </c>
      <c r="D734" s="3">
        <f t="shared" ref="D734:D797" si="169">N734/6.89475729</f>
        <v>1343.6353737246336</v>
      </c>
      <c r="E734" s="3">
        <f t="shared" ref="E734:E797" si="170">O734/16.0184634</f>
        <v>10.409142171768101</v>
      </c>
      <c r="F734" s="3">
        <f t="shared" ref="F734:F797" si="171">P734*3.28</f>
        <v>34.575713471983242</v>
      </c>
      <c r="G734" s="3">
        <f t="shared" ref="G734:G797" si="172">Q734*35.314</f>
        <v>6.7905492518135935E-2</v>
      </c>
      <c r="H734" s="3">
        <f t="shared" ref="H734:H797" si="173">R734*2.20462</f>
        <v>0.64182019166969106</v>
      </c>
      <c r="I734" s="3">
        <f t="shared" si="162"/>
        <v>1938.664944539217</v>
      </c>
      <c r="K734" s="3">
        <f t="shared" si="164"/>
        <v>7.0499999999998941</v>
      </c>
      <c r="L734" s="3">
        <f t="shared" si="165"/>
        <v>1.502795710471917</v>
      </c>
      <c r="M734" s="3">
        <f>L734/'NOx Info (Obsolete)'!$B$1*1000</f>
        <v>34.144359858948874</v>
      </c>
      <c r="N734" s="3">
        <f>M734*'NOx Info (Obsolete)'!$I$2*($D$13+273)/$F$2/1000</f>
        <v>9264.0397880897926</v>
      </c>
      <c r="O734" s="3">
        <f t="shared" si="166"/>
        <v>166.73846290386385</v>
      </c>
      <c r="P734" s="3">
        <f t="shared" ref="P734:P797" si="174">SQRT(2*(N734)/O734)</f>
        <v>10.541376058531478</v>
      </c>
      <c r="Q734" s="3">
        <f t="shared" ref="Q734:Q797" si="175">P734*$F$25</f>
        <v>1.9229057177928284E-3</v>
      </c>
      <c r="R734" s="3">
        <f t="shared" ref="R734:R797" si="176">Q734*O734*0.908</f>
        <v>0.29112508807399512</v>
      </c>
    </row>
    <row r="735" spans="1:18" x14ac:dyDescent="0.25">
      <c r="A735" s="3">
        <f t="shared" si="163"/>
        <v>7.0599999999998939</v>
      </c>
      <c r="B735" s="3">
        <f t="shared" si="167"/>
        <v>3.3066752773039005</v>
      </c>
      <c r="C735" s="3">
        <f t="shared" si="168"/>
        <v>7.5129602839482307E-2</v>
      </c>
      <c r="D735" s="3">
        <f t="shared" si="169"/>
        <v>1341.0324519582941</v>
      </c>
      <c r="E735" s="3">
        <f t="shared" si="170"/>
        <v>10.388977338914147</v>
      </c>
      <c r="F735" s="3">
        <f t="shared" si="171"/>
        <v>34.575713471983242</v>
      </c>
      <c r="G735" s="3">
        <f t="shared" si="172"/>
        <v>6.7905492518135935E-2</v>
      </c>
      <c r="H735" s="3">
        <f t="shared" si="173"/>
        <v>0.64057684263345493</v>
      </c>
      <c r="I735" s="3">
        <f t="shared" ref="I735:I798" si="177">I734+$N$3*$J$1*H735</f>
        <v>1939.9460982244839</v>
      </c>
      <c r="K735" s="3">
        <f t="shared" si="164"/>
        <v>7.0599999999998939</v>
      </c>
      <c r="L735" s="3">
        <f t="shared" si="165"/>
        <v>1.4998844595911771</v>
      </c>
      <c r="M735" s="3">
        <f>L735/'NOx Info (Obsolete)'!$B$1*1000</f>
        <v>34.078214609119513</v>
      </c>
      <c r="N735" s="3">
        <f>M735*'NOx Info (Obsolete)'!$I$2*($D$13+273)/$F$2/1000</f>
        <v>9246.0932742660243</v>
      </c>
      <c r="O735" s="3">
        <f t="shared" si="166"/>
        <v>166.41545326682566</v>
      </c>
      <c r="P735" s="3">
        <f t="shared" si="174"/>
        <v>10.541376058531478</v>
      </c>
      <c r="Q735" s="3">
        <f t="shared" si="175"/>
        <v>1.9229057177928284E-3</v>
      </c>
      <c r="R735" s="3">
        <f t="shared" si="176"/>
        <v>0.29056111376720478</v>
      </c>
    </row>
    <row r="736" spans="1:18" x14ac:dyDescent="0.25">
      <c r="A736" s="3">
        <f t="shared" ref="A736:A799" si="178">$A$30+A735</f>
        <v>7.0699999999998937</v>
      </c>
      <c r="B736" s="3">
        <f t="shared" si="167"/>
        <v>3.3002695088775664</v>
      </c>
      <c r="C736" s="3">
        <f t="shared" si="168"/>
        <v>7.4984060021578355E-2</v>
      </c>
      <c r="D736" s="3">
        <f t="shared" si="169"/>
        <v>1338.4345726326756</v>
      </c>
      <c r="E736" s="3">
        <f t="shared" si="170"/>
        <v>10.368851569844441</v>
      </c>
      <c r="F736" s="3">
        <f t="shared" si="171"/>
        <v>34.575713471983249</v>
      </c>
      <c r="G736" s="3">
        <f t="shared" si="172"/>
        <v>6.7905492518135963E-2</v>
      </c>
      <c r="H736" s="3">
        <f t="shared" si="173"/>
        <v>0.63933590224195469</v>
      </c>
      <c r="I736" s="3">
        <f t="shared" si="177"/>
        <v>1941.2247700289679</v>
      </c>
      <c r="K736" s="3">
        <f t="shared" ref="K736:K799" si="179">$A$30+K735</f>
        <v>7.0699999999998937</v>
      </c>
      <c r="L736" s="3">
        <f t="shared" si="165"/>
        <v>1.4969788484535052</v>
      </c>
      <c r="M736" s="3">
        <f>L736/'NOx Info (Obsolete)'!$B$1*1000</f>
        <v>34.012197497409979</v>
      </c>
      <c r="N736" s="3">
        <f>M736*'NOx Info (Obsolete)'!$I$2*($D$13+273)/$F$2/1000</f>
        <v>9228.1815268471746</v>
      </c>
      <c r="O736" s="3">
        <f t="shared" si="166"/>
        <v>166.09306937158576</v>
      </c>
      <c r="P736" s="3">
        <f t="shared" si="174"/>
        <v>10.54137605853148</v>
      </c>
      <c r="Q736" s="3">
        <f t="shared" si="175"/>
        <v>1.9229057177928288E-3</v>
      </c>
      <c r="R736" s="3">
        <f t="shared" si="176"/>
        <v>0.28999823200458796</v>
      </c>
    </row>
    <row r="737" spans="1:18" x14ac:dyDescent="0.25">
      <c r="A737" s="3">
        <f t="shared" si="178"/>
        <v>7.0799999999998935</v>
      </c>
      <c r="B737" s="3">
        <f t="shared" si="167"/>
        <v>3.2938761498551465</v>
      </c>
      <c r="C737" s="3">
        <f t="shared" si="168"/>
        <v>7.4838799152613836E-2</v>
      </c>
      <c r="D737" s="3">
        <f t="shared" si="169"/>
        <v>1335.8417259794423</v>
      </c>
      <c r="E737" s="3">
        <f t="shared" si="170"/>
        <v>10.348764788883713</v>
      </c>
      <c r="F737" s="3">
        <f t="shared" si="171"/>
        <v>34.575713471983242</v>
      </c>
      <c r="G737" s="3">
        <f t="shared" si="172"/>
        <v>6.7905492518135935E-2</v>
      </c>
      <c r="H737" s="3">
        <f t="shared" si="173"/>
        <v>0.63809736582910703</v>
      </c>
      <c r="I737" s="3">
        <f t="shared" si="177"/>
        <v>1942.5009647606262</v>
      </c>
      <c r="K737" s="3">
        <f t="shared" si="179"/>
        <v>7.0799999999998935</v>
      </c>
      <c r="L737" s="3">
        <f t="shared" si="165"/>
        <v>1.4940788661334592</v>
      </c>
      <c r="M737" s="3">
        <f>L737/'NOx Info (Obsolete)'!$B$1*1000</f>
        <v>33.946308275588102</v>
      </c>
      <c r="N737" s="3">
        <f>M737*'NOx Info (Obsolete)'!$I$2*($D$13+273)/$F$2/1000</f>
        <v>9210.3044784829435</v>
      </c>
      <c r="O737" s="3">
        <f t="shared" si="166"/>
        <v>165.7713100059425</v>
      </c>
      <c r="P737" s="3">
        <f t="shared" si="174"/>
        <v>10.541376058531478</v>
      </c>
      <c r="Q737" s="3">
        <f t="shared" si="175"/>
        <v>1.9229057177928284E-3</v>
      </c>
      <c r="R737" s="3">
        <f t="shared" si="176"/>
        <v>0.28943644066964241</v>
      </c>
    </row>
    <row r="738" spans="1:18" x14ac:dyDescent="0.25">
      <c r="A738" s="3">
        <f t="shared" si="178"/>
        <v>7.0899999999998933</v>
      </c>
      <c r="B738" s="3">
        <f t="shared" si="167"/>
        <v>3.2874951761968556</v>
      </c>
      <c r="C738" s="3">
        <f t="shared" si="168"/>
        <v>7.4693819686390744E-2</v>
      </c>
      <c r="D738" s="3">
        <f t="shared" si="169"/>
        <v>1333.2539022491856</v>
      </c>
      <c r="E738" s="3">
        <f t="shared" si="170"/>
        <v>10.32871692050329</v>
      </c>
      <c r="F738" s="3">
        <f t="shared" si="171"/>
        <v>34.575713471983242</v>
      </c>
      <c r="G738" s="3">
        <f t="shared" si="172"/>
        <v>6.7905492518135935E-2</v>
      </c>
      <c r="H738" s="3">
        <f t="shared" si="173"/>
        <v>0.63686122873786888</v>
      </c>
      <c r="I738" s="3">
        <f t="shared" si="177"/>
        <v>1943.7746872181019</v>
      </c>
      <c r="K738" s="3">
        <f t="shared" si="179"/>
        <v>7.0899999999998933</v>
      </c>
      <c r="L738" s="3">
        <f t="shared" ref="L738:L801" si="180">L737-R737*$J$1</f>
        <v>1.4911845017267629</v>
      </c>
      <c r="M738" s="3">
        <f>L738/'NOx Info (Obsolete)'!$B$1*1000</f>
        <v>33.880546695902638</v>
      </c>
      <c r="N738" s="3">
        <f>M738*'NOx Info (Obsolete)'!$I$2*($D$13+273)/$F$2/1000</f>
        <v>9192.4620619535199</v>
      </c>
      <c r="O738" s="3">
        <f t="shared" ref="O738:O801" si="181">L738/$F$2</f>
        <v>165.45017396004266</v>
      </c>
      <c r="P738" s="3">
        <f t="shared" si="174"/>
        <v>10.541376058531476</v>
      </c>
      <c r="Q738" s="3">
        <f t="shared" si="175"/>
        <v>1.9229057177928281E-3</v>
      </c>
      <c r="R738" s="3">
        <f t="shared" si="176"/>
        <v>0.28887573764996638</v>
      </c>
    </row>
    <row r="739" spans="1:18" x14ac:dyDescent="0.25">
      <c r="A739" s="3">
        <f t="shared" si="178"/>
        <v>7.0999999999998931</v>
      </c>
      <c r="B739" s="3">
        <f t="shared" si="167"/>
        <v>3.2811265639094769</v>
      </c>
      <c r="C739" s="3">
        <f t="shared" si="168"/>
        <v>7.4549121077769134E-2</v>
      </c>
      <c r="D739" s="3">
        <f t="shared" si="169"/>
        <v>1330.6710917113826</v>
      </c>
      <c r="E739" s="3">
        <f t="shared" si="170"/>
        <v>10.308707889320809</v>
      </c>
      <c r="F739" s="3">
        <f t="shared" si="171"/>
        <v>34.575713471983249</v>
      </c>
      <c r="G739" s="3">
        <f t="shared" si="172"/>
        <v>6.7905492518135963E-2</v>
      </c>
      <c r="H739" s="3">
        <f t="shared" si="173"/>
        <v>0.6356274863202187</v>
      </c>
      <c r="I739" s="3">
        <f t="shared" si="177"/>
        <v>1945.0459421907424</v>
      </c>
      <c r="K739" s="3">
        <f t="shared" si="179"/>
        <v>7.0999999999998931</v>
      </c>
      <c r="L739" s="3">
        <f t="shared" si="180"/>
        <v>1.4882957443502631</v>
      </c>
      <c r="M739" s="3">
        <f>L739/'NOx Info (Obsolete)'!$B$1*1000</f>
        <v>33.814912511082255</v>
      </c>
      <c r="N739" s="3">
        <f>M739*'NOx Info (Obsolete)'!$I$2*($D$13+273)/$F$2/1000</f>
        <v>9174.654210169314</v>
      </c>
      <c r="O739" s="3">
        <f t="shared" si="181"/>
        <v>165.12966002637665</v>
      </c>
      <c r="P739" s="3">
        <f t="shared" si="174"/>
        <v>10.54137605853148</v>
      </c>
      <c r="Q739" s="3">
        <f t="shared" si="175"/>
        <v>1.9229057177928288E-3</v>
      </c>
      <c r="R739" s="3">
        <f t="shared" si="176"/>
        <v>0.28831612083725028</v>
      </c>
    </row>
    <row r="740" spans="1:18" x14ac:dyDescent="0.25">
      <c r="A740" s="3">
        <f t="shared" si="178"/>
        <v>7.1099999999998929</v>
      </c>
      <c r="B740" s="3">
        <f t="shared" si="167"/>
        <v>3.2747702890462747</v>
      </c>
      <c r="C740" s="3">
        <f t="shared" si="168"/>
        <v>7.4404702782665061E-2</v>
      </c>
      <c r="D740" s="3">
        <f t="shared" si="169"/>
        <v>1328.0932846543583</v>
      </c>
      <c r="E740" s="3">
        <f t="shared" si="170"/>
        <v>10.288737620099951</v>
      </c>
      <c r="F740" s="3">
        <f t="shared" si="171"/>
        <v>34.575713471983242</v>
      </c>
      <c r="G740" s="3">
        <f t="shared" si="172"/>
        <v>6.7905492518135935E-2</v>
      </c>
      <c r="H740" s="3">
        <f t="shared" si="173"/>
        <v>0.63439613393713834</v>
      </c>
      <c r="I740" s="3">
        <f t="shared" si="177"/>
        <v>1946.3147344586166</v>
      </c>
      <c r="K740" s="3">
        <f t="shared" si="179"/>
        <v>7.1099999999998929</v>
      </c>
      <c r="L740" s="3">
        <f t="shared" si="180"/>
        <v>1.4854125831418907</v>
      </c>
      <c r="M740" s="3">
        <f>L740/'NOx Info (Obsolete)'!$B$1*1000</f>
        <v>33.749405474334644</v>
      </c>
      <c r="N740" s="3">
        <f>M740*'NOx Info (Obsolete)'!$I$2*($D$13+273)/$F$2/1000</f>
        <v>9156.8808561706828</v>
      </c>
      <c r="O740" s="3">
        <f t="shared" si="181"/>
        <v>164.80976699977418</v>
      </c>
      <c r="P740" s="3">
        <f t="shared" si="174"/>
        <v>10.541376058531478</v>
      </c>
      <c r="Q740" s="3">
        <f t="shared" si="175"/>
        <v>1.9229057177928284E-3</v>
      </c>
      <c r="R740" s="3">
        <f t="shared" si="176"/>
        <v>0.28775758812726837</v>
      </c>
    </row>
    <row r="741" spans="1:18" x14ac:dyDescent="0.25">
      <c r="A741" s="3">
        <f t="shared" si="178"/>
        <v>7.1199999999998926</v>
      </c>
      <c r="B741" s="3">
        <f t="shared" si="167"/>
        <v>3.2684263277069037</v>
      </c>
      <c r="C741" s="3">
        <f t="shared" si="168"/>
        <v>7.4260564258048709E-2</v>
      </c>
      <c r="D741" s="3">
        <f t="shared" si="169"/>
        <v>1325.5204713852543</v>
      </c>
      <c r="E741" s="3">
        <f t="shared" si="170"/>
        <v>10.268806037750137</v>
      </c>
      <c r="F741" s="3">
        <f t="shared" si="171"/>
        <v>34.575713471983242</v>
      </c>
      <c r="G741" s="3">
        <f t="shared" si="172"/>
        <v>6.7905492518135935E-2</v>
      </c>
      <c r="H741" s="3">
        <f t="shared" si="173"/>
        <v>0.63316716695859765</v>
      </c>
      <c r="I741" s="3">
        <f t="shared" si="177"/>
        <v>1947.5810687925339</v>
      </c>
      <c r="K741" s="3">
        <f t="shared" si="179"/>
        <v>7.1199999999998926</v>
      </c>
      <c r="L741" s="3">
        <f t="shared" si="180"/>
        <v>1.482535007260618</v>
      </c>
      <c r="M741" s="3">
        <f>L741/'NOx Info (Obsolete)'!$B$1*1000</f>
        <v>33.684025339345609</v>
      </c>
      <c r="N741" s="3">
        <f>M741*'NOx Info (Obsolete)'!$I$2*($D$13+273)/$F$2/1000</f>
        <v>9139.1419331277193</v>
      </c>
      <c r="O741" s="3">
        <f t="shared" si="181"/>
        <v>164.4904936773996</v>
      </c>
      <c r="P741" s="3">
        <f t="shared" si="174"/>
        <v>10.541376058531478</v>
      </c>
      <c r="Q741" s="3">
        <f t="shared" si="175"/>
        <v>1.9229057177928284E-3</v>
      </c>
      <c r="R741" s="3">
        <f t="shared" si="176"/>
        <v>0.28720013741987177</v>
      </c>
    </row>
    <row r="742" spans="1:18" x14ac:dyDescent="0.25">
      <c r="A742" s="3">
        <f t="shared" si="178"/>
        <v>7.1299999999998924</v>
      </c>
      <c r="B742" s="3">
        <f t="shared" si="167"/>
        <v>3.2620946560373176</v>
      </c>
      <c r="C742" s="3">
        <f t="shared" si="168"/>
        <v>7.4116704961942101E-2</v>
      </c>
      <c r="D742" s="3">
        <f t="shared" si="169"/>
        <v>1322.9526422299875</v>
      </c>
      <c r="E742" s="3">
        <f t="shared" si="170"/>
        <v>10.248913067326258</v>
      </c>
      <c r="F742" s="3">
        <f t="shared" si="171"/>
        <v>34.575713471983242</v>
      </c>
      <c r="G742" s="3">
        <f t="shared" si="172"/>
        <v>6.7905492518135935E-2</v>
      </c>
      <c r="H742" s="3">
        <f t="shared" si="173"/>
        <v>0.6319405807635351</v>
      </c>
      <c r="I742" s="3">
        <f t="shared" si="177"/>
        <v>1948.8449499540609</v>
      </c>
      <c r="K742" s="3">
        <f t="shared" si="179"/>
        <v>7.1299999999998924</v>
      </c>
      <c r="L742" s="3">
        <f t="shared" si="180"/>
        <v>1.4796630058864193</v>
      </c>
      <c r="M742" s="3">
        <f>L742/'NOx Info (Obsolete)'!$B$1*1000</f>
        <v>33.618771860278081</v>
      </c>
      <c r="N742" s="3">
        <f>M742*'NOx Info (Obsolete)'!$I$2*($D$13+273)/$F$2/1000</f>
        <v>9121.4373743399683</v>
      </c>
      <c r="O742" s="3">
        <f t="shared" si="181"/>
        <v>164.17183885874744</v>
      </c>
      <c r="P742" s="3">
        <f t="shared" si="174"/>
        <v>10.541376058531476</v>
      </c>
      <c r="Q742" s="3">
        <f t="shared" si="175"/>
        <v>1.9229057177928281E-3</v>
      </c>
      <c r="R742" s="3">
        <f t="shared" si="176"/>
        <v>0.28664376661897978</v>
      </c>
    </row>
    <row r="743" spans="1:18" x14ac:dyDescent="0.25">
      <c r="A743" s="3">
        <f t="shared" si="178"/>
        <v>7.1399999999998922</v>
      </c>
      <c r="B743" s="3">
        <f t="shared" si="167"/>
        <v>3.2557752502296822</v>
      </c>
      <c r="C743" s="3">
        <f t="shared" si="168"/>
        <v>7.3973124353417338E-2</v>
      </c>
      <c r="D743" s="3">
        <f t="shared" si="169"/>
        <v>1320.3897875332175</v>
      </c>
      <c r="E743" s="3">
        <f t="shared" si="170"/>
        <v>10.229058634028394</v>
      </c>
      <c r="F743" s="3">
        <f t="shared" si="171"/>
        <v>34.575713471983242</v>
      </c>
      <c r="G743" s="3">
        <f t="shared" si="172"/>
        <v>6.7905492518135935E-2</v>
      </c>
      <c r="H743" s="3">
        <f t="shared" si="173"/>
        <v>0.63071637073984199</v>
      </c>
      <c r="I743" s="3">
        <f t="shared" si="177"/>
        <v>1950.1063826955406</v>
      </c>
      <c r="K743" s="3">
        <f t="shared" si="179"/>
        <v>7.1399999999998922</v>
      </c>
      <c r="L743" s="3">
        <f t="shared" si="180"/>
        <v>1.4767965682202295</v>
      </c>
      <c r="M743" s="3">
        <f>L743/'NOx Info (Obsolete)'!$B$1*1000</f>
        <v>33.553644791771291</v>
      </c>
      <c r="N743" s="3">
        <f>M743*'NOx Info (Obsolete)'!$I$2*($D$13+273)/$F$2/1000</f>
        <v>9103.7671132362029</v>
      </c>
      <c r="O743" s="3">
        <f t="shared" si="181"/>
        <v>163.85380134563786</v>
      </c>
      <c r="P743" s="3">
        <f t="shared" si="174"/>
        <v>10.541376058531478</v>
      </c>
      <c r="Q743" s="3">
        <f t="shared" si="175"/>
        <v>1.9229057177928284E-3</v>
      </c>
      <c r="R743" s="3">
        <f t="shared" si="176"/>
        <v>0.2860884736325725</v>
      </c>
    </row>
    <row r="744" spans="1:18" x14ac:dyDescent="0.25">
      <c r="A744" s="3">
        <f t="shared" si="178"/>
        <v>7.149999999999892</v>
      </c>
      <c r="B744" s="3">
        <f t="shared" si="167"/>
        <v>3.2494680865222838</v>
      </c>
      <c r="C744" s="3">
        <f t="shared" si="168"/>
        <v>7.3829821892594266E-2</v>
      </c>
      <c r="D744" s="3">
        <f t="shared" si="169"/>
        <v>1317.8318976583062</v>
      </c>
      <c r="E744" s="3">
        <f t="shared" si="170"/>
        <v>10.209242663201525</v>
      </c>
      <c r="F744" s="3">
        <f t="shared" si="171"/>
        <v>34.575713471983242</v>
      </c>
      <c r="G744" s="3">
        <f t="shared" si="172"/>
        <v>6.7905492518135935E-2</v>
      </c>
      <c r="H744" s="3">
        <f t="shared" si="173"/>
        <v>0.62949453228434293</v>
      </c>
      <c r="I744" s="3">
        <f t="shared" si="177"/>
        <v>1951.3653717601092</v>
      </c>
      <c r="K744" s="3">
        <f t="shared" si="179"/>
        <v>7.149999999999892</v>
      </c>
      <c r="L744" s="3">
        <f t="shared" si="180"/>
        <v>1.4739356834839039</v>
      </c>
      <c r="M744" s="3">
        <f>L744/'NOx Info (Obsolete)'!$B$1*1000</f>
        <v>33.48864388893972</v>
      </c>
      <c r="N744" s="3">
        <f>M744*'NOx Info (Obsolete)'!$I$2*($D$13+273)/$F$2/1000</f>
        <v>9086.1310833741409</v>
      </c>
      <c r="O744" s="3">
        <f t="shared" si="181"/>
        <v>163.53637994221219</v>
      </c>
      <c r="P744" s="3">
        <f t="shared" si="174"/>
        <v>10.541376058531478</v>
      </c>
      <c r="Q744" s="3">
        <f t="shared" si="175"/>
        <v>1.9229057177928284E-3</v>
      </c>
      <c r="R744" s="3">
        <f t="shared" si="176"/>
        <v>0.28553425637268237</v>
      </c>
    </row>
    <row r="745" spans="1:18" x14ac:dyDescent="0.25">
      <c r="A745" s="3">
        <f t="shared" si="178"/>
        <v>7.1599999999998918</v>
      </c>
      <c r="B745" s="3">
        <f t="shared" si="167"/>
        <v>3.2431731411994407</v>
      </c>
      <c r="C745" s="3">
        <f t="shared" si="168"/>
        <v>7.3686797040638713E-2</v>
      </c>
      <c r="D745" s="3">
        <f t="shared" si="169"/>
        <v>1315.2789629872857</v>
      </c>
      <c r="E745" s="3">
        <f t="shared" si="170"/>
        <v>10.189465080335257</v>
      </c>
      <c r="F745" s="3">
        <f t="shared" si="171"/>
        <v>34.575713471983242</v>
      </c>
      <c r="G745" s="3">
        <f t="shared" si="172"/>
        <v>6.7905492518135935E-2</v>
      </c>
      <c r="H745" s="3">
        <f t="shared" si="173"/>
        <v>0.62827506080278139</v>
      </c>
      <c r="I745" s="3">
        <f t="shared" si="177"/>
        <v>1952.6219218817148</v>
      </c>
      <c r="K745" s="3">
        <f t="shared" si="179"/>
        <v>7.1599999999998918</v>
      </c>
      <c r="L745" s="3">
        <f t="shared" si="180"/>
        <v>1.4710803409201771</v>
      </c>
      <c r="M745" s="3">
        <f>L745/'NOx Info (Obsolete)'!$B$1*1000</f>
        <v>33.423768907372299</v>
      </c>
      <c r="N745" s="3">
        <f>M745*'NOx Info (Obsolete)'!$I$2*($D$13+273)/$F$2/1000</f>
        <v>9068.5292184402279</v>
      </c>
      <c r="O745" s="3">
        <f t="shared" si="181"/>
        <v>163.21957345492839</v>
      </c>
      <c r="P745" s="3">
        <f t="shared" si="174"/>
        <v>10.541376058531478</v>
      </c>
      <c r="Q745" s="3">
        <f t="shared" si="175"/>
        <v>1.9229057177928284E-3</v>
      </c>
      <c r="R745" s="3">
        <f t="shared" si="176"/>
        <v>0.28498111275538707</v>
      </c>
    </row>
    <row r="746" spans="1:18" x14ac:dyDescent="0.25">
      <c r="A746" s="3">
        <f t="shared" si="178"/>
        <v>7.1699999999998916</v>
      </c>
      <c r="B746" s="3">
        <f t="shared" si="167"/>
        <v>3.2368903905914128</v>
      </c>
      <c r="C746" s="3">
        <f t="shared" si="168"/>
        <v>7.3544049259760297E-2</v>
      </c>
      <c r="D746" s="3">
        <f t="shared" si="169"/>
        <v>1312.730973920819</v>
      </c>
      <c r="E746" s="3">
        <f t="shared" si="170"/>
        <v>10.169725811063534</v>
      </c>
      <c r="F746" s="3">
        <f t="shared" si="171"/>
        <v>34.575713471983242</v>
      </c>
      <c r="G746" s="3">
        <f t="shared" si="172"/>
        <v>6.7905492518135935E-2</v>
      </c>
      <c r="H746" s="3">
        <f t="shared" si="173"/>
        <v>0.62705795170979983</v>
      </c>
      <c r="I746" s="3">
        <f t="shared" si="177"/>
        <v>1953.8760377851345</v>
      </c>
      <c r="K746" s="3">
        <f t="shared" si="179"/>
        <v>7.1699999999998916</v>
      </c>
      <c r="L746" s="3">
        <f t="shared" si="180"/>
        <v>1.4682305297926233</v>
      </c>
      <c r="M746" s="3">
        <f>L746/'NOx Info (Obsolete)'!$B$1*1000</f>
        <v>33.359019603131422</v>
      </c>
      <c r="N746" s="3">
        <f>M746*'NOx Info (Obsolete)'!$I$2*($D$13+273)/$F$2/1000</f>
        <v>9050.9614522493666</v>
      </c>
      <c r="O746" s="3">
        <f t="shared" si="181"/>
        <v>162.90338069255657</v>
      </c>
      <c r="P746" s="3">
        <f t="shared" si="174"/>
        <v>10.541376058531478</v>
      </c>
      <c r="Q746" s="3">
        <f t="shared" si="175"/>
        <v>1.9229057177928284E-3</v>
      </c>
      <c r="R746" s="3">
        <f t="shared" si="176"/>
        <v>0.28442904070080099</v>
      </c>
    </row>
    <row r="747" spans="1:18" x14ac:dyDescent="0.25">
      <c r="A747" s="3">
        <f t="shared" si="178"/>
        <v>7.1799999999998914</v>
      </c>
      <c r="B747" s="3">
        <f t="shared" si="167"/>
        <v>3.2306198110743147</v>
      </c>
      <c r="C747" s="3">
        <f t="shared" si="168"/>
        <v>7.3401578013210469E-2</v>
      </c>
      <c r="D747" s="3">
        <f t="shared" si="169"/>
        <v>1310.1879208781659</v>
      </c>
      <c r="E747" s="3">
        <f t="shared" si="170"/>
        <v>10.150024781164371</v>
      </c>
      <c r="F747" s="3">
        <f t="shared" si="171"/>
        <v>34.575713471983242</v>
      </c>
      <c r="G747" s="3">
        <f t="shared" si="172"/>
        <v>6.7905492518135935E-2</v>
      </c>
      <c r="H747" s="3">
        <f t="shared" si="173"/>
        <v>0.62584320042892405</v>
      </c>
      <c r="I747" s="3">
        <f t="shared" si="177"/>
        <v>1955.1277241859923</v>
      </c>
      <c r="K747" s="3">
        <f t="shared" si="179"/>
        <v>7.1799999999998914</v>
      </c>
      <c r="L747" s="3">
        <f t="shared" si="180"/>
        <v>1.4653862393856152</v>
      </c>
      <c r="M747" s="3">
        <f>L747/'NOx Info (Obsolete)'!$B$1*1000</f>
        <v>33.294395732752029</v>
      </c>
      <c r="N747" s="3">
        <f>M747*'NOx Info (Obsolete)'!$I$2*($D$13+273)/$F$2/1000</f>
        <v>9033.4277187446769</v>
      </c>
      <c r="O747" s="3">
        <f t="shared" si="181"/>
        <v>162.58780046617449</v>
      </c>
      <c r="P747" s="3">
        <f t="shared" si="174"/>
        <v>10.541376058531478</v>
      </c>
      <c r="Q747" s="3">
        <f t="shared" si="175"/>
        <v>1.9229057177928284E-3</v>
      </c>
      <c r="R747" s="3">
        <f t="shared" si="176"/>
        <v>0.28387803813306789</v>
      </c>
    </row>
    <row r="748" spans="1:18" x14ac:dyDescent="0.25">
      <c r="A748" s="3">
        <f t="shared" si="178"/>
        <v>7.1899999999998911</v>
      </c>
      <c r="B748" s="3">
        <f t="shared" si="167"/>
        <v>3.2243613790700252</v>
      </c>
      <c r="C748" s="3">
        <f t="shared" si="168"/>
        <v>7.325938276528049E-2</v>
      </c>
      <c r="D748" s="3">
        <f t="shared" si="169"/>
        <v>1307.6497942971459</v>
      </c>
      <c r="E748" s="3">
        <f t="shared" si="170"/>
        <v>10.13036191655956</v>
      </c>
      <c r="F748" s="3">
        <f t="shared" si="171"/>
        <v>34.575713471983242</v>
      </c>
      <c r="G748" s="3">
        <f t="shared" si="172"/>
        <v>6.7905492518135935E-2</v>
      </c>
      <c r="H748" s="3">
        <f t="shared" si="173"/>
        <v>0.62463080239254587</v>
      </c>
      <c r="I748" s="3">
        <f t="shared" si="177"/>
        <v>1956.3769857907773</v>
      </c>
      <c r="K748" s="3">
        <f t="shared" si="179"/>
        <v>7.1899999999998911</v>
      </c>
      <c r="L748" s="3">
        <f t="shared" si="180"/>
        <v>1.4625474590042844</v>
      </c>
      <c r="M748" s="3">
        <f>L748/'NOx Info (Obsolete)'!$B$1*1000</f>
        <v>33.229897053240734</v>
      </c>
      <c r="N748" s="3">
        <f>M748*'NOx Info (Obsolete)'!$I$2*($D$13+273)/$F$2/1000</f>
        <v>9015.9279519972479</v>
      </c>
      <c r="O748" s="3">
        <f t="shared" si="181"/>
        <v>162.27283158916319</v>
      </c>
      <c r="P748" s="3">
        <f t="shared" si="174"/>
        <v>10.541376058531478</v>
      </c>
      <c r="Q748" s="3">
        <f t="shared" si="175"/>
        <v>1.9229057177928284E-3</v>
      </c>
      <c r="R748" s="3">
        <f t="shared" si="176"/>
        <v>0.28332810298035305</v>
      </c>
    </row>
    <row r="749" spans="1:18" x14ac:dyDescent="0.25">
      <c r="A749" s="3">
        <f t="shared" si="178"/>
        <v>7.1999999999998909</v>
      </c>
      <c r="B749" s="3">
        <f t="shared" si="167"/>
        <v>3.2181150710460997</v>
      </c>
      <c r="C749" s="3">
        <f t="shared" si="168"/>
        <v>7.3117462981299397E-2</v>
      </c>
      <c r="D749" s="3">
        <f t="shared" si="169"/>
        <v>1305.1165846341032</v>
      </c>
      <c r="E749" s="3">
        <f t="shared" si="170"/>
        <v>10.110737143314408</v>
      </c>
      <c r="F749" s="3">
        <f t="shared" si="171"/>
        <v>34.575713471983249</v>
      </c>
      <c r="G749" s="3">
        <f t="shared" si="172"/>
        <v>6.7905492518135963E-2</v>
      </c>
      <c r="H749" s="3">
        <f t="shared" si="173"/>
        <v>0.62342075304190492</v>
      </c>
      <c r="I749" s="3">
        <f t="shared" si="177"/>
        <v>1957.6238272968612</v>
      </c>
      <c r="K749" s="3">
        <f t="shared" si="179"/>
        <v>7.1999999999998909</v>
      </c>
      <c r="L749" s="3">
        <f t="shared" si="180"/>
        <v>1.4597141779744809</v>
      </c>
      <c r="M749" s="3">
        <f>L749/'NOx Info (Obsolete)'!$B$1*1000</f>
        <v>33.165523322074861</v>
      </c>
      <c r="N749" s="3">
        <f>M749*'NOx Info (Obsolete)'!$I$2*($D$13+273)/$F$2/1000</f>
        <v>8998.4620862058855</v>
      </c>
      <c r="O749" s="3">
        <f t="shared" si="181"/>
        <v>161.95847287720241</v>
      </c>
      <c r="P749" s="3">
        <f t="shared" si="174"/>
        <v>10.54137605853148</v>
      </c>
      <c r="Q749" s="3">
        <f t="shared" si="175"/>
        <v>1.9229057177928288E-3</v>
      </c>
      <c r="R749" s="3">
        <f t="shared" si="176"/>
        <v>0.28277923317483511</v>
      </c>
    </row>
    <row r="750" spans="1:18" x14ac:dyDescent="0.25">
      <c r="A750" s="3">
        <f t="shared" si="178"/>
        <v>7.2099999999998907</v>
      </c>
      <c r="B750" s="3">
        <f t="shared" si="167"/>
        <v>3.2118808635156806</v>
      </c>
      <c r="C750" s="3">
        <f t="shared" si="168"/>
        <v>7.2975818127632014E-2</v>
      </c>
      <c r="D750" s="3">
        <f t="shared" si="169"/>
        <v>1302.5882823638685</v>
      </c>
      <c r="E750" s="3">
        <f t="shared" si="170"/>
        <v>10.091150387637445</v>
      </c>
      <c r="F750" s="3">
        <f t="shared" si="171"/>
        <v>34.575713471983242</v>
      </c>
      <c r="G750" s="3">
        <f t="shared" si="172"/>
        <v>6.7905492518135935E-2</v>
      </c>
      <c r="H750" s="3">
        <f t="shared" si="173"/>
        <v>0.62221304782707243</v>
      </c>
      <c r="I750" s="3">
        <f t="shared" si="177"/>
        <v>1958.8682533925153</v>
      </c>
      <c r="K750" s="3">
        <f t="shared" si="179"/>
        <v>7.2099999999998907</v>
      </c>
      <c r="L750" s="3">
        <f t="shared" si="180"/>
        <v>1.4568863856427325</v>
      </c>
      <c r="M750" s="3">
        <f>L750/'NOx Info (Obsolete)'!$B$1*1000</f>
        <v>33.10127429720157</v>
      </c>
      <c r="N750" s="3">
        <f>M750*'NOx Info (Obsolete)'!$I$2*($D$13+273)/$F$2/1000</f>
        <v>8981.0300556968614</v>
      </c>
      <c r="O750" s="3">
        <f t="shared" si="181"/>
        <v>161.64472314826622</v>
      </c>
      <c r="P750" s="3">
        <f t="shared" si="174"/>
        <v>10.541376058531478</v>
      </c>
      <c r="Q750" s="3">
        <f t="shared" si="175"/>
        <v>1.9229057177928284E-3</v>
      </c>
      <c r="R750" s="3">
        <f t="shared" si="176"/>
        <v>0.28223142665269862</v>
      </c>
    </row>
    <row r="751" spans="1:18" x14ac:dyDescent="0.25">
      <c r="A751" s="3">
        <f t="shared" si="178"/>
        <v>7.2199999999998905</v>
      </c>
      <c r="B751" s="3">
        <f t="shared" si="167"/>
        <v>3.20565873303741</v>
      </c>
      <c r="C751" s="3">
        <f t="shared" si="168"/>
        <v>7.2834447671676905E-2</v>
      </c>
      <c r="D751" s="3">
        <f t="shared" si="169"/>
        <v>1300.0648779797275</v>
      </c>
      <c r="E751" s="3">
        <f t="shared" si="170"/>
        <v>10.071601575880146</v>
      </c>
      <c r="F751" s="3">
        <f t="shared" si="171"/>
        <v>34.575713471983242</v>
      </c>
      <c r="G751" s="3">
        <f t="shared" si="172"/>
        <v>6.7905492518135935E-2</v>
      </c>
      <c r="H751" s="3">
        <f t="shared" si="173"/>
        <v>0.62100768220693381</v>
      </c>
      <c r="I751" s="3">
        <f t="shared" si="177"/>
        <v>1960.1102687569291</v>
      </c>
      <c r="K751" s="3">
        <f t="shared" si="179"/>
        <v>7.2199999999998905</v>
      </c>
      <c r="L751" s="3">
        <f t="shared" si="180"/>
        <v>1.4540640713762056</v>
      </c>
      <c r="M751" s="3">
        <f>L751/'NOx Info (Obsolete)'!$B$1*1000</f>
        <v>33.037149737036913</v>
      </c>
      <c r="N751" s="3">
        <f>M751*'NOx Info (Obsolete)'!$I$2*($D$13+273)/$F$2/1000</f>
        <v>8963.6317949236873</v>
      </c>
      <c r="O751" s="3">
        <f t="shared" si="181"/>
        <v>161.33158122261847</v>
      </c>
      <c r="P751" s="3">
        <f t="shared" si="174"/>
        <v>10.541376058531478</v>
      </c>
      <c r="Q751" s="3">
        <f t="shared" si="175"/>
        <v>1.9229057177928284E-3</v>
      </c>
      <c r="R751" s="3">
        <f t="shared" si="176"/>
        <v>0.28168468135412628</v>
      </c>
    </row>
    <row r="752" spans="1:18" x14ac:dyDescent="0.25">
      <c r="A752" s="3">
        <f t="shared" si="178"/>
        <v>7.2299999999998903</v>
      </c>
      <c r="B752" s="3">
        <f t="shared" si="167"/>
        <v>3.199448656215341</v>
      </c>
      <c r="C752" s="3">
        <f t="shared" si="168"/>
        <v>7.2693351081864463E-2</v>
      </c>
      <c r="D752" s="3">
        <f t="shared" si="169"/>
        <v>1297.5463619933805</v>
      </c>
      <c r="E752" s="3">
        <f t="shared" si="170"/>
        <v>10.052090634536674</v>
      </c>
      <c r="F752" s="3">
        <f t="shared" si="171"/>
        <v>34.575713471983242</v>
      </c>
      <c r="G752" s="3">
        <f t="shared" si="172"/>
        <v>6.7905492518135935E-2</v>
      </c>
      <c r="H752" s="3">
        <f t="shared" si="173"/>
        <v>0.61980465164917209</v>
      </c>
      <c r="I752" s="3">
        <f t="shared" si="177"/>
        <v>1961.3498780602274</v>
      </c>
      <c r="K752" s="3">
        <f t="shared" si="179"/>
        <v>7.2299999999998903</v>
      </c>
      <c r="L752" s="3">
        <f t="shared" si="180"/>
        <v>1.4512472245626644</v>
      </c>
      <c r="M752" s="3">
        <f>L752/'NOx Info (Obsolete)'!$B$1*1000</f>
        <v>32.973149400464969</v>
      </c>
      <c r="N752" s="3">
        <f>M752*'NOx Info (Obsolete)'!$I$2*($D$13+273)/$F$2/1000</f>
        <v>8946.2672384668404</v>
      </c>
      <c r="O752" s="3">
        <f t="shared" si="181"/>
        <v>161.01904592280849</v>
      </c>
      <c r="P752" s="3">
        <f t="shared" si="174"/>
        <v>10.541376058531478</v>
      </c>
      <c r="Q752" s="3">
        <f t="shared" si="175"/>
        <v>1.9229057177928284E-3</v>
      </c>
      <c r="R752" s="3">
        <f t="shared" si="176"/>
        <v>0.28113899522329117</v>
      </c>
    </row>
    <row r="753" spans="1:18" x14ac:dyDescent="0.25">
      <c r="A753" s="3">
        <f t="shared" si="178"/>
        <v>7.2399999999998901</v>
      </c>
      <c r="B753" s="3">
        <f t="shared" si="167"/>
        <v>3.1932506096988496</v>
      </c>
      <c r="C753" s="3">
        <f t="shared" si="168"/>
        <v>7.255252782765477E-2</v>
      </c>
      <c r="D753" s="3">
        <f t="shared" si="169"/>
        <v>1295.0327249349093</v>
      </c>
      <c r="E753" s="3">
        <f t="shared" si="170"/>
        <v>10.032617490243572</v>
      </c>
      <c r="F753" s="3">
        <f t="shared" si="171"/>
        <v>34.575713471983242</v>
      </c>
      <c r="G753" s="3">
        <f t="shared" si="172"/>
        <v>6.7905492518135935E-2</v>
      </c>
      <c r="H753" s="3">
        <f t="shared" si="173"/>
        <v>0.61860395163024939</v>
      </c>
      <c r="I753" s="3">
        <f t="shared" si="177"/>
        <v>1962.5870859634879</v>
      </c>
      <c r="K753" s="3">
        <f t="shared" si="179"/>
        <v>7.2399999999998901</v>
      </c>
      <c r="L753" s="3">
        <f t="shared" si="180"/>
        <v>1.4484358346104316</v>
      </c>
      <c r="M753" s="3">
        <f>L753/'NOx Info (Obsolete)'!$B$1*1000</f>
        <v>32.90927304683688</v>
      </c>
      <c r="N753" s="3">
        <f>M753*'NOx Info (Obsolete)'!$I$2*($D$13+273)/$F$2/1000</f>
        <v>8928.9363210335305</v>
      </c>
      <c r="O753" s="3">
        <f t="shared" si="181"/>
        <v>160.70711607366653</v>
      </c>
      <c r="P753" s="3">
        <f t="shared" si="174"/>
        <v>10.541376058531478</v>
      </c>
      <c r="Q753" s="3">
        <f t="shared" si="175"/>
        <v>1.9229057177928284E-3</v>
      </c>
      <c r="R753" s="3">
        <f t="shared" si="176"/>
        <v>0.2805943662083486</v>
      </c>
    </row>
    <row r="754" spans="1:18" x14ac:dyDescent="0.25">
      <c r="A754" s="3">
        <f t="shared" si="178"/>
        <v>7.2499999999998899</v>
      </c>
      <c r="B754" s="3">
        <f t="shared" si="167"/>
        <v>3.1870645701825469</v>
      </c>
      <c r="C754" s="3">
        <f t="shared" si="168"/>
        <v>7.2411977379535766E-2</v>
      </c>
      <c r="D754" s="3">
        <f t="shared" si="169"/>
        <v>1292.523957352741</v>
      </c>
      <c r="E754" s="3">
        <f t="shared" si="170"/>
        <v>10.013182069779518</v>
      </c>
      <c r="F754" s="3">
        <f t="shared" si="171"/>
        <v>34.575713471983249</v>
      </c>
      <c r="G754" s="3">
        <f t="shared" si="172"/>
        <v>6.7905492518135963E-2</v>
      </c>
      <c r="H754" s="3">
        <f t="shared" si="173"/>
        <v>0.61740557763539228</v>
      </c>
      <c r="I754" s="3">
        <f t="shared" si="177"/>
        <v>1963.8218971187587</v>
      </c>
      <c r="K754" s="3">
        <f t="shared" si="179"/>
        <v>7.2499999999998899</v>
      </c>
      <c r="L754" s="3">
        <f t="shared" si="180"/>
        <v>1.445629890948348</v>
      </c>
      <c r="M754" s="3">
        <f>L754/'NOx Info (Obsolete)'!$B$1*1000</f>
        <v>32.845520435970016</v>
      </c>
      <c r="N754" s="3">
        <f>M754*'NOx Info (Obsolete)'!$I$2*($D$13+273)/$F$2/1000</f>
        <v>8911.63897745746</v>
      </c>
      <c r="O754" s="3">
        <f t="shared" si="181"/>
        <v>160.39579050229946</v>
      </c>
      <c r="P754" s="3">
        <f t="shared" si="174"/>
        <v>10.54137605853148</v>
      </c>
      <c r="Q754" s="3">
        <f t="shared" si="175"/>
        <v>1.9229057177928288E-3</v>
      </c>
      <c r="R754" s="3">
        <f t="shared" si="176"/>
        <v>0.28005079226142932</v>
      </c>
    </row>
    <row r="755" spans="1:18" x14ac:dyDescent="0.25">
      <c r="A755" s="3">
        <f t="shared" si="178"/>
        <v>7.2599999999998897</v>
      </c>
      <c r="B755" s="3">
        <f t="shared" si="167"/>
        <v>3.180890514406193</v>
      </c>
      <c r="C755" s="3">
        <f t="shared" si="168"/>
        <v>7.2271699209021073E-2</v>
      </c>
      <c r="D755" s="3">
        <f t="shared" si="169"/>
        <v>1290.0200498136121</v>
      </c>
      <c r="E755" s="3">
        <f t="shared" si="170"/>
        <v>9.9937843000650304</v>
      </c>
      <c r="F755" s="3">
        <f t="shared" si="171"/>
        <v>34.575713471983242</v>
      </c>
      <c r="G755" s="3">
        <f t="shared" si="172"/>
        <v>6.7905492518135935E-2</v>
      </c>
      <c r="H755" s="3">
        <f t="shared" si="173"/>
        <v>0.61620952515857186</v>
      </c>
      <c r="I755" s="3">
        <f t="shared" si="177"/>
        <v>1965.0543161690757</v>
      </c>
      <c r="K755" s="3">
        <f t="shared" si="179"/>
        <v>7.2599999999998897</v>
      </c>
      <c r="L755" s="3">
        <f t="shared" si="180"/>
        <v>1.4428293830257337</v>
      </c>
      <c r="M755" s="3">
        <f>L755/'NOx Info (Obsolete)'!$B$1*1000</f>
        <v>32.781891328146997</v>
      </c>
      <c r="N755" s="3">
        <f>M755*'NOx Info (Obsolete)'!$I$2*($D$13+273)/$F$2/1000</f>
        <v>8894.3751426985655</v>
      </c>
      <c r="O755" s="3">
        <f t="shared" si="181"/>
        <v>160.08506803808632</v>
      </c>
      <c r="P755" s="3">
        <f t="shared" si="174"/>
        <v>10.541376058531478</v>
      </c>
      <c r="Q755" s="3">
        <f t="shared" si="175"/>
        <v>1.9229057177928284E-3</v>
      </c>
      <c r="R755" s="3">
        <f t="shared" si="176"/>
        <v>0.27950827133863065</v>
      </c>
    </row>
    <row r="756" spans="1:18" x14ac:dyDescent="0.25">
      <c r="A756" s="3">
        <f t="shared" si="178"/>
        <v>7.2699999999998894</v>
      </c>
      <c r="B756" s="3">
        <f t="shared" si="167"/>
        <v>3.174728419154607</v>
      </c>
      <c r="C756" s="3">
        <f t="shared" si="168"/>
        <v>7.2131692788648227E-2</v>
      </c>
      <c r="D756" s="3">
        <f t="shared" si="169"/>
        <v>1287.5209929025345</v>
      </c>
      <c r="E756" s="3">
        <f t="shared" si="170"/>
        <v>9.9744241081621965</v>
      </c>
      <c r="F756" s="3">
        <f t="shared" si="171"/>
        <v>34.575713471983242</v>
      </c>
      <c r="G756" s="3">
        <f t="shared" si="172"/>
        <v>6.7905492518135935E-2</v>
      </c>
      <c r="H756" s="3">
        <f t="shared" si="173"/>
        <v>0.61501578970248982</v>
      </c>
      <c r="I756" s="3">
        <f t="shared" si="177"/>
        <v>1966.2843477484807</v>
      </c>
      <c r="K756" s="3">
        <f t="shared" si="179"/>
        <v>7.2699999999998894</v>
      </c>
      <c r="L756" s="3">
        <f t="shared" si="180"/>
        <v>1.4400343003123475</v>
      </c>
      <c r="M756" s="3">
        <f>L756/'NOx Info (Obsolete)'!$B$1*1000</f>
        <v>32.718385484114862</v>
      </c>
      <c r="N756" s="3">
        <f>M756*'NOx Info (Obsolete)'!$I$2*($D$13+273)/$F$2/1000</f>
        <v>8877.1447518427885</v>
      </c>
      <c r="O756" s="3">
        <f t="shared" si="181"/>
        <v>159.7749475126738</v>
      </c>
      <c r="P756" s="3">
        <f t="shared" si="174"/>
        <v>10.541376058531478</v>
      </c>
      <c r="Q756" s="3">
        <f t="shared" si="175"/>
        <v>1.9229057177928284E-3</v>
      </c>
      <c r="R756" s="3">
        <f t="shared" si="176"/>
        <v>0.2789668014000099</v>
      </c>
    </row>
    <row r="757" spans="1:18" x14ac:dyDescent="0.25">
      <c r="A757" s="3">
        <f t="shared" si="178"/>
        <v>7.2799999999998892</v>
      </c>
      <c r="B757" s="3">
        <f t="shared" si="167"/>
        <v>3.1685782612575824</v>
      </c>
      <c r="C757" s="3">
        <f t="shared" si="168"/>
        <v>7.1991957591976505E-2</v>
      </c>
      <c r="D757" s="3">
        <f t="shared" si="169"/>
        <v>1285.0267772227589</v>
      </c>
      <c r="E757" s="3">
        <f t="shared" si="170"/>
        <v>9.95510142127441</v>
      </c>
      <c r="F757" s="3">
        <f t="shared" si="171"/>
        <v>34.575713471983242</v>
      </c>
      <c r="G757" s="3">
        <f t="shared" si="172"/>
        <v>6.7905492518135935E-2</v>
      </c>
      <c r="H757" s="3">
        <f t="shared" si="173"/>
        <v>0.61382436677855956</v>
      </c>
      <c r="I757" s="3">
        <f t="shared" si="177"/>
        <v>1967.5119964820378</v>
      </c>
      <c r="K757" s="3">
        <f t="shared" si="179"/>
        <v>7.2799999999998892</v>
      </c>
      <c r="L757" s="3">
        <f t="shared" si="180"/>
        <v>1.4372446322983474</v>
      </c>
      <c r="M757" s="3">
        <f>L757/'NOx Info (Obsolete)'!$B$1*1000</f>
        <v>32.655002665084119</v>
      </c>
      <c r="N757" s="3">
        <f>M757*'NOx Info (Obsolete)'!$I$2*($D$13+273)/$F$2/1000</f>
        <v>8859.947740101823</v>
      </c>
      <c r="O757" s="3">
        <f t="shared" si="181"/>
        <v>159.46542775997213</v>
      </c>
      <c r="P757" s="3">
        <f t="shared" si="174"/>
        <v>10.541376058531476</v>
      </c>
      <c r="Q757" s="3">
        <f t="shared" si="175"/>
        <v>1.9229057177928281E-3</v>
      </c>
      <c r="R757" s="3">
        <f t="shared" si="176"/>
        <v>0.27842638040957607</v>
      </c>
    </row>
    <row r="758" spans="1:18" x14ac:dyDescent="0.25">
      <c r="A758" s="3">
        <f t="shared" si="178"/>
        <v>7.289999999999889</v>
      </c>
      <c r="B758" s="3">
        <f t="shared" si="167"/>
        <v>3.1624400175897969</v>
      </c>
      <c r="C758" s="3">
        <f t="shared" si="168"/>
        <v>7.1852493093585046E-2</v>
      </c>
      <c r="D758" s="3">
        <f t="shared" si="169"/>
        <v>1282.5373933957389</v>
      </c>
      <c r="E758" s="3">
        <f t="shared" si="170"/>
        <v>9.9358161667460738</v>
      </c>
      <c r="F758" s="3">
        <f t="shared" si="171"/>
        <v>34.575713471983242</v>
      </c>
      <c r="G758" s="3">
        <f t="shared" si="172"/>
        <v>6.7905492518135935E-2</v>
      </c>
      <c r="H758" s="3">
        <f t="shared" si="173"/>
        <v>0.61263525190688972</v>
      </c>
      <c r="I758" s="3">
        <f t="shared" si="177"/>
        <v>1968.7372669858516</v>
      </c>
      <c r="K758" s="3">
        <f t="shared" si="179"/>
        <v>7.289999999999889</v>
      </c>
      <c r="L758" s="3">
        <f t="shared" si="180"/>
        <v>1.4344603684942516</v>
      </c>
      <c r="M758" s="3">
        <f>L758/'NOx Info (Obsolete)'!$B$1*1000</f>
        <v>32.591742632727872</v>
      </c>
      <c r="N758" s="3">
        <f>M758*'NOx Info (Obsolete)'!$I$2*($D$13+273)/$F$2/1000</f>
        <v>8842.7840428128693</v>
      </c>
      <c r="O758" s="3">
        <f t="shared" si="181"/>
        <v>159.15650761615029</v>
      </c>
      <c r="P758" s="3">
        <f t="shared" si="174"/>
        <v>10.541376058531478</v>
      </c>
      <c r="Q758" s="3">
        <f t="shared" si="175"/>
        <v>1.9229057177928284E-3</v>
      </c>
      <c r="R758" s="3">
        <f t="shared" si="176"/>
        <v>0.27788700633528218</v>
      </c>
    </row>
    <row r="759" spans="1:18" x14ac:dyDescent="0.25">
      <c r="A759" s="3">
        <f t="shared" si="178"/>
        <v>7.2999999999998888</v>
      </c>
      <c r="B759" s="3">
        <f t="shared" si="167"/>
        <v>3.1563136650707277</v>
      </c>
      <c r="C759" s="3">
        <f t="shared" si="168"/>
        <v>7.1713298769070774E-2</v>
      </c>
      <c r="D759" s="3">
        <f t="shared" si="169"/>
        <v>1280.0528320610961</v>
      </c>
      <c r="E759" s="3">
        <f t="shared" si="170"/>
        <v>9.9165682720623529</v>
      </c>
      <c r="F759" s="3">
        <f t="shared" si="171"/>
        <v>34.575713471983242</v>
      </c>
      <c r="G759" s="3">
        <f t="shared" si="172"/>
        <v>6.7905492518135935E-2</v>
      </c>
      <c r="H759" s="3">
        <f t="shared" si="173"/>
        <v>0.61144844061626791</v>
      </c>
      <c r="I759" s="3">
        <f t="shared" si="177"/>
        <v>1969.9601638670842</v>
      </c>
      <c r="K759" s="3">
        <f t="shared" si="179"/>
        <v>7.2999999999998888</v>
      </c>
      <c r="L759" s="3">
        <f t="shared" si="180"/>
        <v>1.4316814984308988</v>
      </c>
      <c r="M759" s="3">
        <f>L759/'NOx Info (Obsolete)'!$B$1*1000</f>
        <v>32.528605149180898</v>
      </c>
      <c r="N759" s="3">
        <f>M759*'NOx Info (Obsolete)'!$I$2*($D$13+273)/$F$2/1000</f>
        <v>8825.6535954383889</v>
      </c>
      <c r="O759" s="3">
        <f t="shared" si="181"/>
        <v>158.84818591963207</v>
      </c>
      <c r="P759" s="3">
        <f t="shared" si="174"/>
        <v>10.541376058531478</v>
      </c>
      <c r="Q759" s="3">
        <f t="shared" si="175"/>
        <v>1.9229057177928284E-3</v>
      </c>
      <c r="R759" s="3">
        <f t="shared" si="176"/>
        <v>0.27734867714901795</v>
      </c>
    </row>
    <row r="760" spans="1:18" x14ac:dyDescent="0.25">
      <c r="A760" s="3">
        <f t="shared" si="178"/>
        <v>7.3099999999998886</v>
      </c>
      <c r="B760" s="3">
        <f t="shared" si="167"/>
        <v>3.1501991806645653</v>
      </c>
      <c r="C760" s="3">
        <f t="shared" si="168"/>
        <v>7.157437409504662E-2</v>
      </c>
      <c r="D760" s="3">
        <f t="shared" si="169"/>
        <v>1277.5730838765869</v>
      </c>
      <c r="E760" s="3">
        <f t="shared" si="170"/>
        <v>9.8973576648488866</v>
      </c>
      <c r="F760" s="3">
        <f t="shared" si="171"/>
        <v>34.575713471983242</v>
      </c>
      <c r="G760" s="3">
        <f t="shared" si="172"/>
        <v>6.7905492518135935E-2</v>
      </c>
      <c r="H760" s="3">
        <f t="shared" si="173"/>
        <v>0.6102639284441429</v>
      </c>
      <c r="I760" s="3">
        <f t="shared" si="177"/>
        <v>1971.1806917239726</v>
      </c>
      <c r="K760" s="3">
        <f t="shared" si="179"/>
        <v>7.3099999999998886</v>
      </c>
      <c r="L760" s="3">
        <f t="shared" si="180"/>
        <v>1.4289080116594086</v>
      </c>
      <c r="M760" s="3">
        <f>L760/'NOx Info (Obsolete)'!$B$1*1000</f>
        <v>32.465589977038803</v>
      </c>
      <c r="N760" s="3">
        <f>M760*'NOx Info (Obsolete)'!$I$2*($D$13+273)/$F$2/1000</f>
        <v>8808.556333565879</v>
      </c>
      <c r="O760" s="3">
        <f t="shared" si="181"/>
        <v>158.54046151109137</v>
      </c>
      <c r="P760" s="3">
        <f t="shared" si="174"/>
        <v>10.541376058531478</v>
      </c>
      <c r="Q760" s="3">
        <f t="shared" si="175"/>
        <v>1.9229057177928284E-3</v>
      </c>
      <c r="R760" s="3">
        <f t="shared" si="176"/>
        <v>0.27681139082660183</v>
      </c>
    </row>
    <row r="761" spans="1:18" x14ac:dyDescent="0.25">
      <c r="A761" s="3">
        <f t="shared" si="178"/>
        <v>7.3199999999998884</v>
      </c>
      <c r="B761" s="3">
        <f t="shared" si="167"/>
        <v>3.1440965413801236</v>
      </c>
      <c r="C761" s="3">
        <f t="shared" si="168"/>
        <v>7.1435718549139313E-2</v>
      </c>
      <c r="D761" s="3">
        <f t="shared" si="169"/>
        <v>1275.0981395180634</v>
      </c>
      <c r="E761" s="3">
        <f t="shared" si="170"/>
        <v>9.8781842728715166</v>
      </c>
      <c r="F761" s="3">
        <f t="shared" si="171"/>
        <v>34.575713471983242</v>
      </c>
      <c r="G761" s="3">
        <f t="shared" si="172"/>
        <v>6.7905492518135935E-2</v>
      </c>
      <c r="H761" s="3">
        <f t="shared" si="173"/>
        <v>0.6090817109366089</v>
      </c>
      <c r="I761" s="3">
        <f t="shared" si="177"/>
        <v>1972.3988551458458</v>
      </c>
      <c r="K761" s="3">
        <f t="shared" si="179"/>
        <v>7.3199999999998884</v>
      </c>
      <c r="L761" s="3">
        <f t="shared" si="180"/>
        <v>1.4261398977511426</v>
      </c>
      <c r="M761" s="3">
        <f>L761/'NOx Info (Obsolete)'!$B$1*1000</f>
        <v>32.402696879357066</v>
      </c>
      <c r="N761" s="3">
        <f>M761*'NOx Info (Obsolete)'!$I$2*($D$13+273)/$F$2/1000</f>
        <v>8791.4921929076045</v>
      </c>
      <c r="O761" s="3">
        <f t="shared" si="181"/>
        <v>158.23333323344801</v>
      </c>
      <c r="P761" s="3">
        <f t="shared" si="174"/>
        <v>10.541376058531478</v>
      </c>
      <c r="Q761" s="3">
        <f t="shared" si="175"/>
        <v>1.9229057177928284E-3</v>
      </c>
      <c r="R761" s="3">
        <f t="shared" si="176"/>
        <v>0.27627514534777375</v>
      </c>
    </row>
    <row r="762" spans="1:18" x14ac:dyDescent="0.25">
      <c r="A762" s="3">
        <f t="shared" si="178"/>
        <v>7.3299999999998882</v>
      </c>
      <c r="B762" s="3">
        <f t="shared" si="167"/>
        <v>3.1380057242707573</v>
      </c>
      <c r="C762" s="3">
        <f t="shared" si="168"/>
        <v>7.1297331609987635E-2</v>
      </c>
      <c r="D762" s="3">
        <f t="shared" si="169"/>
        <v>1272.6279896794426</v>
      </c>
      <c r="E762" s="3">
        <f t="shared" si="170"/>
        <v>9.8590480240360172</v>
      </c>
      <c r="F762" s="3">
        <f t="shared" si="171"/>
        <v>34.575713471983242</v>
      </c>
      <c r="G762" s="3">
        <f t="shared" si="172"/>
        <v>6.7905492518135935E-2</v>
      </c>
      <c r="H762" s="3">
        <f t="shared" si="173"/>
        <v>0.60790178364838809</v>
      </c>
      <c r="I762" s="3">
        <f t="shared" si="177"/>
        <v>1973.6146587131425</v>
      </c>
      <c r="K762" s="3">
        <f t="shared" si="179"/>
        <v>7.3299999999998882</v>
      </c>
      <c r="L762" s="3">
        <f t="shared" si="180"/>
        <v>1.4233771462976648</v>
      </c>
      <c r="M762" s="3">
        <f>L762/'NOx Info (Obsolete)'!$B$1*1000</f>
        <v>32.339925619650209</v>
      </c>
      <c r="N762" s="3">
        <f>M762*'NOx Info (Obsolete)'!$I$2*($D$13+273)/$F$2/1000</f>
        <v>8774.4611093003823</v>
      </c>
      <c r="O762" s="3">
        <f t="shared" si="181"/>
        <v>157.92679993186329</v>
      </c>
      <c r="P762" s="3">
        <f t="shared" si="174"/>
        <v>10.541376058531478</v>
      </c>
      <c r="Q762" s="3">
        <f t="shared" si="175"/>
        <v>1.9229057177928284E-3</v>
      </c>
      <c r="R762" s="3">
        <f t="shared" si="176"/>
        <v>0.27573993869618718</v>
      </c>
    </row>
    <row r="763" spans="1:18" x14ac:dyDescent="0.25">
      <c r="A763" s="3">
        <f t="shared" si="178"/>
        <v>7.3399999999998879</v>
      </c>
      <c r="B763" s="3">
        <f t="shared" si="167"/>
        <v>3.1319267064342737</v>
      </c>
      <c r="C763" s="3">
        <f t="shared" si="168"/>
        <v>7.1159212757240325E-2</v>
      </c>
      <c r="D763" s="3">
        <f t="shared" si="169"/>
        <v>1270.1626250726695</v>
      </c>
      <c r="E763" s="3">
        <f t="shared" si="170"/>
        <v>9.8399488463878342</v>
      </c>
      <c r="F763" s="3">
        <f t="shared" si="171"/>
        <v>34.575713471983242</v>
      </c>
      <c r="G763" s="3">
        <f t="shared" si="172"/>
        <v>6.7905492518135935E-2</v>
      </c>
      <c r="H763" s="3">
        <f t="shared" si="173"/>
        <v>0.60672414214281456</v>
      </c>
      <c r="I763" s="3">
        <f t="shared" si="177"/>
        <v>1974.8281069974282</v>
      </c>
      <c r="K763" s="3">
        <f t="shared" si="179"/>
        <v>7.3399999999998879</v>
      </c>
      <c r="L763" s="3">
        <f t="shared" si="180"/>
        <v>1.4206197469107029</v>
      </c>
      <c r="M763" s="3">
        <f>L763/'NOx Info (Obsolete)'!$B$1*1000</f>
        <v>32.277275961890872</v>
      </c>
      <c r="N763" s="3">
        <f>M763*'NOx Info (Obsolete)'!$I$2*($D$13+273)/$F$2/1000</f>
        <v>8757.4630187053244</v>
      </c>
      <c r="O763" s="3">
        <f t="shared" si="181"/>
        <v>157.62086045373576</v>
      </c>
      <c r="P763" s="3">
        <f t="shared" si="174"/>
        <v>10.541376058531478</v>
      </c>
      <c r="Q763" s="3">
        <f t="shared" si="175"/>
        <v>1.9229057177928284E-3</v>
      </c>
      <c r="R763" s="3">
        <f t="shared" si="176"/>
        <v>0.2752057688594019</v>
      </c>
    </row>
    <row r="764" spans="1:18" x14ac:dyDescent="0.25">
      <c r="A764" s="3">
        <f t="shared" si="178"/>
        <v>7.3499999999998877</v>
      </c>
      <c r="B764" s="3">
        <f t="shared" si="167"/>
        <v>3.1258594650128457</v>
      </c>
      <c r="C764" s="3">
        <f t="shared" si="168"/>
        <v>7.1021361471554106E-2</v>
      </c>
      <c r="D764" s="3">
        <f t="shared" si="169"/>
        <v>1267.70203642768</v>
      </c>
      <c r="E764" s="3">
        <f t="shared" si="170"/>
        <v>9.8208866681117932</v>
      </c>
      <c r="F764" s="3">
        <f t="shared" si="171"/>
        <v>34.575713471983242</v>
      </c>
      <c r="G764" s="3">
        <f t="shared" si="172"/>
        <v>6.7905492518135935E-2</v>
      </c>
      <c r="H764" s="3">
        <f t="shared" si="173"/>
        <v>0.6055487819918165</v>
      </c>
      <c r="I764" s="3">
        <f t="shared" si="177"/>
        <v>1976.0392045614119</v>
      </c>
      <c r="K764" s="3">
        <f t="shared" si="179"/>
        <v>7.3499999999998877</v>
      </c>
      <c r="L764" s="3">
        <f t="shared" si="180"/>
        <v>1.4178676892221089</v>
      </c>
      <c r="M764" s="3">
        <f>L764/'NOx Info (Obsolete)'!$B$1*1000</f>
        <v>32.214747670508913</v>
      </c>
      <c r="N764" s="3">
        <f>M764*'NOx Info (Obsolete)'!$I$2*($D$13+273)/$F$2/1000</f>
        <v>8740.4978572075925</v>
      </c>
      <c r="O764" s="3">
        <f t="shared" si="181"/>
        <v>157.31551364869674</v>
      </c>
      <c r="P764" s="3">
        <f t="shared" si="174"/>
        <v>10.541376058531478</v>
      </c>
      <c r="Q764" s="3">
        <f t="shared" si="175"/>
        <v>1.9229057177928284E-3</v>
      </c>
      <c r="R764" s="3">
        <f t="shared" si="176"/>
        <v>0.27467263382887597</v>
      </c>
    </row>
    <row r="765" spans="1:18" x14ac:dyDescent="0.25">
      <c r="A765" s="3">
        <f t="shared" si="178"/>
        <v>7.3599999999998875</v>
      </c>
      <c r="B765" s="3">
        <f t="shared" si="167"/>
        <v>3.1198039771929271</v>
      </c>
      <c r="C765" s="3">
        <f t="shared" si="168"/>
        <v>7.0883777234591869E-2</v>
      </c>
      <c r="D765" s="3">
        <f t="shared" si="169"/>
        <v>1265.2462144923709</v>
      </c>
      <c r="E765" s="3">
        <f t="shared" si="170"/>
        <v>9.8018614175318532</v>
      </c>
      <c r="F765" s="3">
        <f t="shared" si="171"/>
        <v>34.575713471983249</v>
      </c>
      <c r="G765" s="3">
        <f t="shared" si="172"/>
        <v>6.7905492518135963E-2</v>
      </c>
      <c r="H765" s="3">
        <f t="shared" si="173"/>
        <v>0.60437569877590103</v>
      </c>
      <c r="I765" s="3">
        <f t="shared" si="177"/>
        <v>1977.2479559589638</v>
      </c>
      <c r="K765" s="3">
        <f t="shared" si="179"/>
        <v>7.3599999999998875</v>
      </c>
      <c r="L765" s="3">
        <f t="shared" si="180"/>
        <v>1.4151209628838202</v>
      </c>
      <c r="M765" s="3">
        <f>L765/'NOx Info (Obsolete)'!$B$1*1000</f>
        <v>32.152340510390573</v>
      </c>
      <c r="N765" s="3">
        <f>M765*'NOx Info (Obsolete)'!$I$2*($D$13+273)/$F$2/1000</f>
        <v>8723.5655610161775</v>
      </c>
      <c r="O765" s="3">
        <f t="shared" si="181"/>
        <v>157.01075836860613</v>
      </c>
      <c r="P765" s="3">
        <f t="shared" si="174"/>
        <v>10.54137605853148</v>
      </c>
      <c r="Q765" s="3">
        <f t="shared" si="175"/>
        <v>1.9229057177928288E-3</v>
      </c>
      <c r="R765" s="3">
        <f t="shared" si="176"/>
        <v>0.27414053159995877</v>
      </c>
    </row>
    <row r="766" spans="1:18" x14ac:dyDescent="0.25">
      <c r="A766" s="3">
        <f t="shared" si="178"/>
        <v>7.3699999999998873</v>
      </c>
      <c r="B766" s="3">
        <f t="shared" si="167"/>
        <v>3.1137602202051684</v>
      </c>
      <c r="C766" s="3">
        <f t="shared" si="168"/>
        <v>7.0746459529020589E-2</v>
      </c>
      <c r="D766" s="3">
        <f t="shared" si="169"/>
        <v>1262.7951500325603</v>
      </c>
      <c r="E766" s="3">
        <f t="shared" si="170"/>
        <v>9.7828730231108203</v>
      </c>
      <c r="F766" s="3">
        <f t="shared" si="171"/>
        <v>34.575713471983249</v>
      </c>
      <c r="G766" s="3">
        <f t="shared" si="172"/>
        <v>6.7905492518135963E-2</v>
      </c>
      <c r="H766" s="3">
        <f t="shared" si="173"/>
        <v>0.60320488808413597</v>
      </c>
      <c r="I766" s="3">
        <f t="shared" si="177"/>
        <v>1978.4543657351321</v>
      </c>
      <c r="K766" s="3">
        <f t="shared" si="179"/>
        <v>7.3699999999998873</v>
      </c>
      <c r="L766" s="3">
        <f t="shared" si="180"/>
        <v>1.4123795575678206</v>
      </c>
      <c r="M766" s="3">
        <f>L766/'NOx Info (Obsolete)'!$B$1*1000</f>
        <v>32.090054246877536</v>
      </c>
      <c r="N766" s="3">
        <f>M766*'NOx Info (Obsolete)'!$I$2*($D$13+273)/$F$2/1000</f>
        <v>8706.6660664636383</v>
      </c>
      <c r="O766" s="3">
        <f t="shared" si="181"/>
        <v>156.70659346754803</v>
      </c>
      <c r="P766" s="3">
        <f t="shared" si="174"/>
        <v>10.54137605853148</v>
      </c>
      <c r="Q766" s="3">
        <f t="shared" si="175"/>
        <v>1.9229057177928288E-3</v>
      </c>
      <c r="R766" s="3">
        <f t="shared" si="176"/>
        <v>0.2736094601718827</v>
      </c>
    </row>
    <row r="767" spans="1:18" x14ac:dyDescent="0.25">
      <c r="A767" s="3">
        <f t="shared" si="178"/>
        <v>7.3799999999998871</v>
      </c>
      <c r="B767" s="3">
        <f t="shared" si="167"/>
        <v>3.1077281713243274</v>
      </c>
      <c r="C767" s="3">
        <f t="shared" si="168"/>
        <v>7.0609407838509428E-2</v>
      </c>
      <c r="D767" s="3">
        <f t="shared" si="169"/>
        <v>1260.3488338319555</v>
      </c>
      <c r="E767" s="3">
        <f t="shared" si="170"/>
        <v>9.7639214134500794</v>
      </c>
      <c r="F767" s="3">
        <f t="shared" si="171"/>
        <v>34.575713471983242</v>
      </c>
      <c r="G767" s="3">
        <f t="shared" si="172"/>
        <v>6.7905492518135935E-2</v>
      </c>
      <c r="H767" s="3">
        <f t="shared" si="173"/>
        <v>0.60203634551413476</v>
      </c>
      <c r="I767" s="3">
        <f t="shared" si="177"/>
        <v>1979.6584384261603</v>
      </c>
      <c r="K767" s="3">
        <f t="shared" si="179"/>
        <v>7.3799999999998871</v>
      </c>
      <c r="L767" s="3">
        <f t="shared" si="180"/>
        <v>1.4096434629661019</v>
      </c>
      <c r="M767" s="3">
        <f>L767/'NOx Info (Obsolete)'!$B$1*1000</f>
        <v>32.027888645766069</v>
      </c>
      <c r="N767" s="3">
        <f>M767*'NOx Info (Obsolete)'!$I$2*($D$13+273)/$F$2/1000</f>
        <v>8689.7993100058738</v>
      </c>
      <c r="O767" s="3">
        <f t="shared" si="181"/>
        <v>156.40301780182639</v>
      </c>
      <c r="P767" s="3">
        <f t="shared" si="174"/>
        <v>10.541376058531478</v>
      </c>
      <c r="Q767" s="3">
        <f t="shared" si="175"/>
        <v>1.9229057177928284E-3</v>
      </c>
      <c r="R767" s="3">
        <f t="shared" si="176"/>
        <v>0.27307941754775644</v>
      </c>
    </row>
    <row r="768" spans="1:18" x14ac:dyDescent="0.25">
      <c r="A768" s="3">
        <f t="shared" si="178"/>
        <v>7.3899999999998869</v>
      </c>
      <c r="B768" s="3">
        <f t="shared" si="167"/>
        <v>3.101707807869186</v>
      </c>
      <c r="C768" s="3">
        <f t="shared" si="168"/>
        <v>7.0472621647727829E-2</v>
      </c>
      <c r="D768" s="3">
        <f t="shared" si="169"/>
        <v>1257.9072566921188</v>
      </c>
      <c r="E768" s="3">
        <f t="shared" si="170"/>
        <v>9.7450065172893385</v>
      </c>
      <c r="F768" s="3">
        <f t="shared" si="171"/>
        <v>34.575713471983242</v>
      </c>
      <c r="G768" s="3">
        <f t="shared" si="172"/>
        <v>6.7905492518135935E-2</v>
      </c>
      <c r="H768" s="3">
        <f t="shared" si="173"/>
        <v>0.60087006667203902</v>
      </c>
      <c r="I768" s="3">
        <f t="shared" si="177"/>
        <v>1980.8601785595044</v>
      </c>
      <c r="K768" s="3">
        <f t="shared" si="179"/>
        <v>7.3899999999998869</v>
      </c>
      <c r="L768" s="3">
        <f t="shared" si="180"/>
        <v>1.4069126687906244</v>
      </c>
      <c r="M768" s="3">
        <f>L768/'NOx Info (Obsolete)'!$B$1*1000</f>
        <v>31.965843473306172</v>
      </c>
      <c r="N768" s="3">
        <f>M768*'NOx Info (Obsolete)'!$I$2*($D$13+273)/$F$2/1000</f>
        <v>8672.9652282218885</v>
      </c>
      <c r="O768" s="3">
        <f t="shared" si="181"/>
        <v>156.10003022996077</v>
      </c>
      <c r="P768" s="3">
        <f t="shared" si="174"/>
        <v>10.541376058531478</v>
      </c>
      <c r="Q768" s="3">
        <f t="shared" si="175"/>
        <v>1.9229057177928284E-3</v>
      </c>
      <c r="R768" s="3">
        <f t="shared" si="176"/>
        <v>0.27255040173455702</v>
      </c>
    </row>
    <row r="769" spans="1:18" x14ac:dyDescent="0.25">
      <c r="A769" s="3">
        <f t="shared" si="178"/>
        <v>7.3999999999998867</v>
      </c>
      <c r="B769" s="3">
        <f t="shared" si="167"/>
        <v>3.0956991072024658</v>
      </c>
      <c r="C769" s="3">
        <f t="shared" si="168"/>
        <v>7.0336100442343522E-2</v>
      </c>
      <c r="D769" s="3">
        <f t="shared" si="169"/>
        <v>1255.4704094324311</v>
      </c>
      <c r="E769" s="3">
        <f t="shared" si="170"/>
        <v>9.726128263506352</v>
      </c>
      <c r="F769" s="3">
        <f t="shared" si="171"/>
        <v>34.575713471983242</v>
      </c>
      <c r="G769" s="3">
        <f t="shared" si="172"/>
        <v>6.7905492518135935E-2</v>
      </c>
      <c r="H769" s="3">
        <f t="shared" si="173"/>
        <v>0.59970604717250253</v>
      </c>
      <c r="I769" s="3">
        <f t="shared" si="177"/>
        <v>1982.0595906538495</v>
      </c>
      <c r="K769" s="3">
        <f t="shared" si="179"/>
        <v>7.3999999999998867</v>
      </c>
      <c r="L769" s="3">
        <f t="shared" si="180"/>
        <v>1.4041871647732789</v>
      </c>
      <c r="M769" s="3">
        <f>L769/'NOx Info (Obsolete)'!$B$1*1000</f>
        <v>31.903918496200646</v>
      </c>
      <c r="N769" s="3">
        <f>M769*'NOx Info (Obsolete)'!$I$2*($D$13+273)/$F$2/1000</f>
        <v>8656.1637578135396</v>
      </c>
      <c r="O769" s="3">
        <f t="shared" si="181"/>
        <v>155.79762961268207</v>
      </c>
      <c r="P769" s="3">
        <f t="shared" si="174"/>
        <v>10.541376058531478</v>
      </c>
      <c r="Q769" s="3">
        <f t="shared" si="175"/>
        <v>1.9229057177928284E-3</v>
      </c>
      <c r="R769" s="3">
        <f t="shared" si="176"/>
        <v>0.27202241074312244</v>
      </c>
    </row>
    <row r="770" spans="1:18" x14ac:dyDescent="0.25">
      <c r="A770" s="3">
        <f t="shared" si="178"/>
        <v>7.4099999999998865</v>
      </c>
      <c r="B770" s="3">
        <f t="shared" si="167"/>
        <v>3.0897020467307406</v>
      </c>
      <c r="C770" s="3">
        <f t="shared" si="168"/>
        <v>7.019984370902059E-2</v>
      </c>
      <c r="D770" s="3">
        <f t="shared" si="169"/>
        <v>1253.0382828900576</v>
      </c>
      <c r="E770" s="3">
        <f t="shared" si="170"/>
        <v>9.707286581116648</v>
      </c>
      <c r="F770" s="3">
        <f t="shared" si="171"/>
        <v>34.575713471983242</v>
      </c>
      <c r="G770" s="3">
        <f t="shared" si="172"/>
        <v>6.7905492518135935E-2</v>
      </c>
      <c r="H770" s="3">
        <f t="shared" si="173"/>
        <v>0.59854428263867387</v>
      </c>
      <c r="I770" s="3">
        <f t="shared" si="177"/>
        <v>1983.2566792191269</v>
      </c>
      <c r="K770" s="3">
        <f t="shared" si="179"/>
        <v>7.4099999999998865</v>
      </c>
      <c r="L770" s="3">
        <f t="shared" si="180"/>
        <v>1.4014669406658475</v>
      </c>
      <c r="M770" s="3">
        <f>L770/'NOx Info (Obsolete)'!$B$1*1000</f>
        <v>31.84211348160424</v>
      </c>
      <c r="N770" s="3">
        <f>M770*'NOx Info (Obsolete)'!$I$2*($D$13+273)/$F$2/1000</f>
        <v>8639.3948356053079</v>
      </c>
      <c r="O770" s="3">
        <f t="shared" si="181"/>
        <v>155.49581481292816</v>
      </c>
      <c r="P770" s="3">
        <f t="shared" si="174"/>
        <v>10.541376058531476</v>
      </c>
      <c r="Q770" s="3">
        <f t="shared" si="175"/>
        <v>1.9229057177928281E-3</v>
      </c>
      <c r="R770" s="3">
        <f t="shared" si="176"/>
        <v>0.27149544258814395</v>
      </c>
    </row>
    <row r="771" spans="1:18" x14ac:dyDescent="0.25">
      <c r="A771" s="3">
        <f t="shared" si="178"/>
        <v>7.4199999999998862</v>
      </c>
      <c r="B771" s="3">
        <f t="shared" si="167"/>
        <v>3.0837166039043535</v>
      </c>
      <c r="C771" s="3">
        <f t="shared" si="168"/>
        <v>7.0063850935417629E-2</v>
      </c>
      <c r="D771" s="3">
        <f t="shared" si="169"/>
        <v>1250.610867919916</v>
      </c>
      <c r="E771" s="3">
        <f t="shared" si="170"/>
        <v>9.6884813992732699</v>
      </c>
      <c r="F771" s="3">
        <f t="shared" si="171"/>
        <v>34.575713471983242</v>
      </c>
      <c r="G771" s="3">
        <f t="shared" si="172"/>
        <v>6.7905492518135935E-2</v>
      </c>
      <c r="H771" s="3">
        <f t="shared" si="173"/>
        <v>0.59738476870218105</v>
      </c>
      <c r="I771" s="3">
        <f t="shared" si="177"/>
        <v>1984.4514487565314</v>
      </c>
      <c r="K771" s="3">
        <f t="shared" si="179"/>
        <v>7.4199999999998862</v>
      </c>
      <c r="L771" s="3">
        <f t="shared" si="180"/>
        <v>1.398751986239966</v>
      </c>
      <c r="M771" s="3">
        <f>L771/'NOx Info (Obsolete)'!$B$1*1000</f>
        <v>31.780428197122802</v>
      </c>
      <c r="N771" s="3">
        <f>M771*'NOx Info (Obsolete)'!$I$2*($D$13+273)/$F$2/1000</f>
        <v>8622.6583985440684</v>
      </c>
      <c r="O771" s="3">
        <f t="shared" si="181"/>
        <v>155.19458469583967</v>
      </c>
      <c r="P771" s="3">
        <f t="shared" si="174"/>
        <v>10.541376058531478</v>
      </c>
      <c r="Q771" s="3">
        <f t="shared" si="175"/>
        <v>1.9229057177928284E-3</v>
      </c>
      <c r="R771" s="3">
        <f t="shared" si="176"/>
        <v>0.270969495288159</v>
      </c>
    </row>
    <row r="772" spans="1:18" x14ac:dyDescent="0.25">
      <c r="A772" s="3">
        <f t="shared" si="178"/>
        <v>7.429999999999886</v>
      </c>
      <c r="B772" s="3">
        <f t="shared" si="167"/>
        <v>3.0777427562173321</v>
      </c>
      <c r="C772" s="3">
        <f t="shared" si="168"/>
        <v>6.9928121610185731E-2</v>
      </c>
      <c r="D772" s="3">
        <f t="shared" si="169"/>
        <v>1248.1881553946378</v>
      </c>
      <c r="E772" s="3">
        <f t="shared" si="170"/>
        <v>9.6697126472665111</v>
      </c>
      <c r="F772" s="3">
        <f t="shared" si="171"/>
        <v>34.575713471983242</v>
      </c>
      <c r="G772" s="3">
        <f t="shared" si="172"/>
        <v>6.7905492518135935E-2</v>
      </c>
      <c r="H772" s="3">
        <f t="shared" si="173"/>
        <v>0.59622750100311461</v>
      </c>
      <c r="I772" s="3">
        <f t="shared" si="177"/>
        <v>1985.6439037585376</v>
      </c>
      <c r="K772" s="3">
        <f t="shared" si="179"/>
        <v>7.429999999999886</v>
      </c>
      <c r="L772" s="3">
        <f t="shared" si="180"/>
        <v>1.3960422912870845</v>
      </c>
      <c r="M772" s="3">
        <f>L772/'NOx Info (Obsolete)'!$B$1*1000</f>
        <v>31.718862410812363</v>
      </c>
      <c r="N772" s="3">
        <f>M772*'NOx Info (Obsolete)'!$I$2*($D$13+273)/$F$2/1000</f>
        <v>8605.9543836988323</v>
      </c>
      <c r="O772" s="3">
        <f t="shared" si="181"/>
        <v>154.89393812875574</v>
      </c>
      <c r="P772" s="3">
        <f t="shared" si="174"/>
        <v>10.541376058531478</v>
      </c>
      <c r="Q772" s="3">
        <f t="shared" si="175"/>
        <v>1.9229057177928284E-3</v>
      </c>
      <c r="R772" s="3">
        <f t="shared" si="176"/>
        <v>0.27044456686554358</v>
      </c>
    </row>
    <row r="773" spans="1:18" x14ac:dyDescent="0.25">
      <c r="A773" s="3">
        <f t="shared" si="178"/>
        <v>7.4399999999998858</v>
      </c>
      <c r="B773" s="3">
        <f t="shared" si="167"/>
        <v>3.0717804812073011</v>
      </c>
      <c r="C773" s="3">
        <f t="shared" si="168"/>
        <v>6.9792655222966543E-2</v>
      </c>
      <c r="D773" s="3">
        <f t="shared" si="169"/>
        <v>1245.7701362045375</v>
      </c>
      <c r="E773" s="3">
        <f t="shared" si="170"/>
        <v>9.6509802545236436</v>
      </c>
      <c r="F773" s="3">
        <f t="shared" si="171"/>
        <v>34.575713471983249</v>
      </c>
      <c r="G773" s="3">
        <f t="shared" si="172"/>
        <v>6.7905492518135963E-2</v>
      </c>
      <c r="H773" s="3">
        <f t="shared" si="173"/>
        <v>0.59507247519001094</v>
      </c>
      <c r="I773" s="3">
        <f t="shared" si="177"/>
        <v>1986.8340487089176</v>
      </c>
      <c r="K773" s="3">
        <f t="shared" si="179"/>
        <v>7.4399999999998858</v>
      </c>
      <c r="L773" s="3">
        <f t="shared" si="180"/>
        <v>1.3933378456184291</v>
      </c>
      <c r="M773" s="3">
        <f>L773/'NOx Info (Obsolete)'!$B$1*1000</f>
        <v>31.657415891178271</v>
      </c>
      <c r="N773" s="3">
        <f>M773*'NOx Info (Obsolete)'!$I$2*($D$13+273)/$F$2/1000</f>
        <v>8589.2827282605285</v>
      </c>
      <c r="O773" s="3">
        <f t="shared" si="181"/>
        <v>154.5938739812097</v>
      </c>
      <c r="P773" s="3">
        <f t="shared" si="174"/>
        <v>10.54137605853148</v>
      </c>
      <c r="Q773" s="3">
        <f t="shared" si="175"/>
        <v>1.9229057177928288E-3</v>
      </c>
      <c r="R773" s="3">
        <f t="shared" si="176"/>
        <v>0.26992065534650461</v>
      </c>
    </row>
    <row r="774" spans="1:18" x14ac:dyDescent="0.25">
      <c r="A774" s="3">
        <f t="shared" si="178"/>
        <v>7.4499999999998856</v>
      </c>
      <c r="B774" s="3">
        <f t="shared" si="167"/>
        <v>3.0658297564554009</v>
      </c>
      <c r="C774" s="3">
        <f t="shared" si="168"/>
        <v>6.9657451264390394E-2</v>
      </c>
      <c r="D774" s="3">
        <f t="shared" si="169"/>
        <v>1243.3568012575763</v>
      </c>
      <c r="E774" s="3">
        <f t="shared" si="170"/>
        <v>9.6322841506086547</v>
      </c>
      <c r="F774" s="3">
        <f t="shared" si="171"/>
        <v>34.575713471983242</v>
      </c>
      <c r="G774" s="3">
        <f t="shared" si="172"/>
        <v>6.7905492518135935E-2</v>
      </c>
      <c r="H774" s="3">
        <f t="shared" si="173"/>
        <v>0.5939196869198361</v>
      </c>
      <c r="I774" s="3">
        <f t="shared" si="177"/>
        <v>1988.0218880827574</v>
      </c>
      <c r="K774" s="3">
        <f t="shared" si="179"/>
        <v>7.4499999999998856</v>
      </c>
      <c r="L774" s="3">
        <f t="shared" si="180"/>
        <v>1.3906386390649641</v>
      </c>
      <c r="M774" s="3">
        <f>L774/'NOx Info (Obsolete)'!$B$1*1000</f>
        <v>31.596088407174339</v>
      </c>
      <c r="N774" s="3">
        <f>M774*'NOx Info (Obsolete)'!$I$2*($D$13+273)/$F$2/1000</f>
        <v>8572.6433695417563</v>
      </c>
      <c r="O774" s="3">
        <f t="shared" si="181"/>
        <v>154.29439112492483</v>
      </c>
      <c r="P774" s="3">
        <f t="shared" si="174"/>
        <v>10.541376058531478</v>
      </c>
      <c r="Q774" s="3">
        <f t="shared" si="175"/>
        <v>1.9229057177928284E-3</v>
      </c>
      <c r="R774" s="3">
        <f t="shared" si="176"/>
        <v>0.26939775876107275</v>
      </c>
    </row>
    <row r="775" spans="1:18" x14ac:dyDescent="0.25">
      <c r="A775" s="3">
        <f t="shared" si="178"/>
        <v>7.4599999999998854</v>
      </c>
      <c r="B775" s="3">
        <f t="shared" si="167"/>
        <v>3.0598905595862025</v>
      </c>
      <c r="C775" s="3">
        <f t="shared" si="168"/>
        <v>6.9522509226074433E-2</v>
      </c>
      <c r="D775" s="3">
        <f t="shared" si="169"/>
        <v>1240.9481414793297</v>
      </c>
      <c r="E775" s="3">
        <f t="shared" si="170"/>
        <v>9.6136242652219757</v>
      </c>
      <c r="F775" s="3">
        <f t="shared" si="171"/>
        <v>34.575713471983242</v>
      </c>
      <c r="G775" s="3">
        <f t="shared" si="172"/>
        <v>6.7905492518135935E-2</v>
      </c>
      <c r="H775" s="3">
        <f t="shared" si="173"/>
        <v>0.59276913185796998</v>
      </c>
      <c r="I775" s="3">
        <f t="shared" si="177"/>
        <v>1989.2074263464733</v>
      </c>
      <c r="K775" s="3">
        <f t="shared" si="179"/>
        <v>7.4599999999998854</v>
      </c>
      <c r="L775" s="3">
        <f t="shared" si="180"/>
        <v>1.3879446614773534</v>
      </c>
      <c r="M775" s="3">
        <f>L775/'NOx Info (Obsolete)'!$B$1*1000</f>
        <v>31.534879728201972</v>
      </c>
      <c r="N775" s="3">
        <f>M775*'NOx Info (Obsolete)'!$I$2*($D$13+273)/$F$2/1000</f>
        <v>8556.0362449765598</v>
      </c>
      <c r="O775" s="3">
        <f t="shared" si="181"/>
        <v>153.99548843381012</v>
      </c>
      <c r="P775" s="3">
        <f t="shared" si="174"/>
        <v>10.541376058531478</v>
      </c>
      <c r="Q775" s="3">
        <f t="shared" si="175"/>
        <v>1.9229057177928284E-3</v>
      </c>
      <c r="R775" s="3">
        <f t="shared" si="176"/>
        <v>0.26887587514309497</v>
      </c>
    </row>
    <row r="776" spans="1:18" x14ac:dyDescent="0.25">
      <c r="A776" s="3">
        <f t="shared" si="178"/>
        <v>7.4699999999998852</v>
      </c>
      <c r="B776" s="3">
        <f t="shared" si="167"/>
        <v>3.0539628682676225</v>
      </c>
      <c r="C776" s="3">
        <f t="shared" si="168"/>
        <v>6.9387828600620621E-2</v>
      </c>
      <c r="D776" s="3">
        <f t="shared" si="169"/>
        <v>1238.5441478129517</v>
      </c>
      <c r="E776" s="3">
        <f t="shared" si="170"/>
        <v>9.5950005282002344</v>
      </c>
      <c r="F776" s="3">
        <f t="shared" si="171"/>
        <v>34.575713471983242</v>
      </c>
      <c r="G776" s="3">
        <f t="shared" si="172"/>
        <v>6.7905492518135935E-2</v>
      </c>
      <c r="H776" s="3">
        <f t="shared" si="173"/>
        <v>0.59162080567818931</v>
      </c>
      <c r="I776" s="3">
        <f t="shared" si="177"/>
        <v>1990.3906679578297</v>
      </c>
      <c r="K776" s="3">
        <f t="shared" si="179"/>
        <v>7.4699999999998852</v>
      </c>
      <c r="L776" s="3">
        <f t="shared" si="180"/>
        <v>1.3852559027259224</v>
      </c>
      <c r="M776" s="3">
        <f>L776/'NOx Info (Obsolete)'!$B$1*1000</f>
        <v>31.473789624109294</v>
      </c>
      <c r="N776" s="3">
        <f>M776*'NOx Info (Obsolete)'!$I$2*($D$13+273)/$F$2/1000</f>
        <v>8539.461292120186</v>
      </c>
      <c r="O776" s="3">
        <f t="shared" si="181"/>
        <v>153.69716478395614</v>
      </c>
      <c r="P776" s="3">
        <f t="shared" si="174"/>
        <v>10.541376058531476</v>
      </c>
      <c r="Q776" s="3">
        <f t="shared" si="175"/>
        <v>1.9229057177928281E-3</v>
      </c>
      <c r="R776" s="3">
        <f t="shared" si="176"/>
        <v>0.26835500253022715</v>
      </c>
    </row>
    <row r="777" spans="1:18" x14ac:dyDescent="0.25">
      <c r="A777" s="3">
        <f t="shared" si="178"/>
        <v>7.479999999999885</v>
      </c>
      <c r="B777" s="3">
        <f t="shared" si="167"/>
        <v>3.0480466602108409</v>
      </c>
      <c r="C777" s="3">
        <f t="shared" si="168"/>
        <v>6.9253408881613882E-2</v>
      </c>
      <c r="D777" s="3">
        <f t="shared" si="169"/>
        <v>1236.1448112191424</v>
      </c>
      <c r="E777" s="3">
        <f t="shared" si="170"/>
        <v>9.5764128695159734</v>
      </c>
      <c r="F777" s="3">
        <f t="shared" si="171"/>
        <v>34.575713471983249</v>
      </c>
      <c r="G777" s="3">
        <f t="shared" si="172"/>
        <v>6.7905492518135963E-2</v>
      </c>
      <c r="H777" s="3">
        <f t="shared" si="173"/>
        <v>0.5904747040626519</v>
      </c>
      <c r="I777" s="3">
        <f t="shared" si="177"/>
        <v>1991.571617365955</v>
      </c>
      <c r="K777" s="3">
        <f t="shared" si="179"/>
        <v>7.479999999999885</v>
      </c>
      <c r="L777" s="3">
        <f t="shared" si="180"/>
        <v>1.3825723527006202</v>
      </c>
      <c r="M777" s="3">
        <f>L777/'NOx Info (Obsolete)'!$B$1*1000</f>
        <v>31.412817865190291</v>
      </c>
      <c r="N777" s="3">
        <f>M777*'NOx Info (Obsolete)'!$I$2*($D$13+273)/$F$2/1000</f>
        <v>8522.9184486488557</v>
      </c>
      <c r="O777" s="3">
        <f t="shared" si="181"/>
        <v>153.39941905363062</v>
      </c>
      <c r="P777" s="3">
        <f t="shared" si="174"/>
        <v>10.54137605853148</v>
      </c>
      <c r="Q777" s="3">
        <f t="shared" si="175"/>
        <v>1.9229057177928288E-3</v>
      </c>
      <c r="R777" s="3">
        <f t="shared" si="176"/>
        <v>0.26783513896392663</v>
      </c>
    </row>
    <row r="778" spans="1:18" x14ac:dyDescent="0.25">
      <c r="A778" s="3">
        <f t="shared" si="178"/>
        <v>7.4899999999998847</v>
      </c>
      <c r="B778" s="3">
        <f t="shared" si="167"/>
        <v>3.0421419131702141</v>
      </c>
      <c r="C778" s="3">
        <f t="shared" si="168"/>
        <v>6.911924956362013E-2</v>
      </c>
      <c r="D778" s="3">
        <f t="shared" si="169"/>
        <v>1233.7501226761105</v>
      </c>
      <c r="E778" s="3">
        <f t="shared" si="170"/>
        <v>9.5578612192773953</v>
      </c>
      <c r="F778" s="3">
        <f t="shared" si="171"/>
        <v>34.575713471983242</v>
      </c>
      <c r="G778" s="3">
        <f t="shared" si="172"/>
        <v>6.7905492518135935E-2</v>
      </c>
      <c r="H778" s="3">
        <f t="shared" si="173"/>
        <v>0.58933082270187964</v>
      </c>
      <c r="I778" s="3">
        <f t="shared" si="177"/>
        <v>1992.7502790113588</v>
      </c>
      <c r="K778" s="3">
        <f t="shared" si="179"/>
        <v>7.4899999999998847</v>
      </c>
      <c r="L778" s="3">
        <f t="shared" si="180"/>
        <v>1.3798940013109808</v>
      </c>
      <c r="M778" s="3">
        <f>L778/'NOx Info (Obsolete)'!$B$1*1000</f>
        <v>31.35196422218392</v>
      </c>
      <c r="N778" s="3">
        <f>M778*'NOx Info (Obsolete)'!$I$2*($D$13+273)/$F$2/1000</f>
        <v>8506.4076523595086</v>
      </c>
      <c r="O778" s="3">
        <f t="shared" si="181"/>
        <v>153.10225012327436</v>
      </c>
      <c r="P778" s="3">
        <f t="shared" si="174"/>
        <v>10.541376058531478</v>
      </c>
      <c r="Q778" s="3">
        <f t="shared" si="175"/>
        <v>1.9229057177928284E-3</v>
      </c>
      <c r="R778" s="3">
        <f t="shared" si="176"/>
        <v>0.26731628248944478</v>
      </c>
    </row>
    <row r="779" spans="1:18" x14ac:dyDescent="0.25">
      <c r="A779" s="3">
        <f t="shared" si="178"/>
        <v>7.4999999999998845</v>
      </c>
      <c r="B779" s="3">
        <f t="shared" si="167"/>
        <v>3.0362486049431956</v>
      </c>
      <c r="C779" s="3">
        <f t="shared" si="168"/>
        <v>6.8985350142184473E-2</v>
      </c>
      <c r="D779" s="3">
        <f t="shared" si="169"/>
        <v>1231.3600731795455</v>
      </c>
      <c r="E779" s="3">
        <f t="shared" si="170"/>
        <v>9.539345507728104</v>
      </c>
      <c r="F779" s="3">
        <f t="shared" si="171"/>
        <v>34.575713471983242</v>
      </c>
      <c r="G779" s="3">
        <f t="shared" si="172"/>
        <v>6.7905492518135935E-2</v>
      </c>
      <c r="H779" s="3">
        <f t="shared" si="173"/>
        <v>0.58818915729474375</v>
      </c>
      <c r="I779" s="3">
        <f t="shared" si="177"/>
        <v>1993.9266573259483</v>
      </c>
      <c r="K779" s="3">
        <f t="shared" si="179"/>
        <v>7.4999999999998845</v>
      </c>
      <c r="L779" s="3">
        <f t="shared" si="180"/>
        <v>1.3772208384860865</v>
      </c>
      <c r="M779" s="3">
        <f>L779/'NOx Info (Obsolete)'!$B$1*1000</f>
        <v>31.291228466273296</v>
      </c>
      <c r="N779" s="3">
        <f>M779*'NOx Info (Obsolete)'!$I$2*($D$13+273)/$F$2/1000</f>
        <v>8489.9288411696052</v>
      </c>
      <c r="O779" s="3">
        <f t="shared" si="181"/>
        <v>152.80565687549708</v>
      </c>
      <c r="P779" s="3">
        <f t="shared" si="174"/>
        <v>10.541376058531478</v>
      </c>
      <c r="Q779" s="3">
        <f t="shared" si="175"/>
        <v>1.9229057177928284E-3</v>
      </c>
      <c r="R779" s="3">
        <f t="shared" si="176"/>
        <v>0.26679843115581997</v>
      </c>
    </row>
    <row r="780" spans="1:18" x14ac:dyDescent="0.25">
      <c r="A780" s="3">
        <f t="shared" si="178"/>
        <v>7.5099999999998843</v>
      </c>
      <c r="B780" s="3">
        <f t="shared" si="167"/>
        <v>3.0303667133702481</v>
      </c>
      <c r="C780" s="3">
        <f t="shared" si="168"/>
        <v>6.8851710113829234E-2</v>
      </c>
      <c r="D780" s="3">
        <f t="shared" si="169"/>
        <v>1228.9746537425774</v>
      </c>
      <c r="E780" s="3">
        <f t="shared" si="170"/>
        <v>9.5208656652468306</v>
      </c>
      <c r="F780" s="3">
        <f t="shared" si="171"/>
        <v>34.575713471983242</v>
      </c>
      <c r="G780" s="3">
        <f t="shared" si="172"/>
        <v>6.7905492518135935E-2</v>
      </c>
      <c r="H780" s="3">
        <f t="shared" si="173"/>
        <v>0.58704970354844699</v>
      </c>
      <c r="I780" s="3">
        <f t="shared" si="177"/>
        <v>1995.1007567330453</v>
      </c>
      <c r="K780" s="3">
        <f t="shared" si="179"/>
        <v>7.5099999999998843</v>
      </c>
      <c r="L780" s="3">
        <f t="shared" si="180"/>
        <v>1.3745528541745282</v>
      </c>
      <c r="M780" s="3">
        <f>L780/'NOx Info (Obsolete)'!$B$1*1000</f>
        <v>31.230610369084776</v>
      </c>
      <c r="N780" s="3">
        <f>M780*'NOx Info (Obsolete)'!$I$2*($D$13+273)/$F$2/1000</f>
        <v>8473.4819531168614</v>
      </c>
      <c r="O780" s="3">
        <f t="shared" si="181"/>
        <v>152.50963819507302</v>
      </c>
      <c r="P780" s="3">
        <f t="shared" si="174"/>
        <v>10.541376058531478</v>
      </c>
      <c r="Q780" s="3">
        <f t="shared" si="175"/>
        <v>1.9229057177928284E-3</v>
      </c>
      <c r="R780" s="3">
        <f t="shared" si="176"/>
        <v>0.26628158301586985</v>
      </c>
    </row>
    <row r="781" spans="1:18" x14ac:dyDescent="0.25">
      <c r="A781" s="3">
        <f t="shared" si="178"/>
        <v>7.5199999999998841</v>
      </c>
      <c r="B781" s="3">
        <f t="shared" si="167"/>
        <v>3.0244962163347635</v>
      </c>
      <c r="C781" s="3">
        <f t="shared" si="168"/>
        <v>6.8718328976052109E-2</v>
      </c>
      <c r="D781" s="3">
        <f t="shared" si="169"/>
        <v>1226.5938553957469</v>
      </c>
      <c r="E781" s="3">
        <f t="shared" si="170"/>
        <v>9.5024216223471782</v>
      </c>
      <c r="F781" s="3">
        <f t="shared" si="171"/>
        <v>34.575713471983242</v>
      </c>
      <c r="G781" s="3">
        <f t="shared" si="172"/>
        <v>6.7905492518135935E-2</v>
      </c>
      <c r="H781" s="3">
        <f t="shared" si="173"/>
        <v>0.58591245717850826</v>
      </c>
      <c r="I781" s="3">
        <f t="shared" si="177"/>
        <v>1996.2725816474024</v>
      </c>
      <c r="K781" s="3">
        <f t="shared" si="179"/>
        <v>7.5199999999998841</v>
      </c>
      <c r="L781" s="3">
        <f t="shared" si="180"/>
        <v>1.3718900383443695</v>
      </c>
      <c r="M781" s="3">
        <f>L781/'NOx Info (Obsolete)'!$B$1*1000</f>
        <v>31.170109702687149</v>
      </c>
      <c r="N781" s="3">
        <f>M781*'NOx Info (Obsolete)'!$I$2*($D$13+273)/$F$2/1000</f>
        <v>8457.0669263590316</v>
      </c>
      <c r="O781" s="3">
        <f t="shared" si="181"/>
        <v>152.21419296893691</v>
      </c>
      <c r="P781" s="3">
        <f t="shared" si="174"/>
        <v>10.541376058531478</v>
      </c>
      <c r="Q781" s="3">
        <f t="shared" si="175"/>
        <v>1.9229057177928284E-3</v>
      </c>
      <c r="R781" s="3">
        <f t="shared" si="176"/>
        <v>0.26576573612618426</v>
      </c>
    </row>
    <row r="782" spans="1:18" x14ac:dyDescent="0.25">
      <c r="A782" s="3">
        <f t="shared" si="178"/>
        <v>7.5299999999998839</v>
      </c>
      <c r="B782" s="3">
        <f t="shared" si="167"/>
        <v>3.0186370917629786</v>
      </c>
      <c r="C782" s="3">
        <f t="shared" si="168"/>
        <v>6.8585206227324225E-2</v>
      </c>
      <c r="D782" s="3">
        <f t="shared" si="169"/>
        <v>1224.2176691869711</v>
      </c>
      <c r="E782" s="3">
        <f t="shared" si="170"/>
        <v>9.4840133096773656</v>
      </c>
      <c r="F782" s="3">
        <f t="shared" si="171"/>
        <v>34.575713471983242</v>
      </c>
      <c r="G782" s="3">
        <f t="shared" si="172"/>
        <v>6.7905492518135935E-2</v>
      </c>
      <c r="H782" s="3">
        <f t="shared" si="173"/>
        <v>0.58477741390874693</v>
      </c>
      <c r="I782" s="3">
        <f t="shared" si="177"/>
        <v>1997.44213647522</v>
      </c>
      <c r="K782" s="3">
        <f t="shared" si="179"/>
        <v>7.5299999999998839</v>
      </c>
      <c r="L782" s="3">
        <f t="shared" si="180"/>
        <v>1.3692323809831077</v>
      </c>
      <c r="M782" s="3">
        <f>L782/'NOx Info (Obsolete)'!$B$1*1000</f>
        <v>31.109726239590753</v>
      </c>
      <c r="N782" s="3">
        <f>M782*'NOx Info (Obsolete)'!$I$2*($D$13+273)/$F$2/1000</f>
        <v>8440.6836991736782</v>
      </c>
      <c r="O782" s="3">
        <f t="shared" si="181"/>
        <v>151.91932008617977</v>
      </c>
      <c r="P782" s="3">
        <f t="shared" si="174"/>
        <v>10.541376058531478</v>
      </c>
      <c r="Q782" s="3">
        <f t="shared" si="175"/>
        <v>1.9229057177928284E-3</v>
      </c>
      <c r="R782" s="3">
        <f t="shared" si="176"/>
        <v>0.26525088854711787</v>
      </c>
    </row>
    <row r="783" spans="1:18" x14ac:dyDescent="0.25">
      <c r="A783" s="3">
        <f t="shared" si="178"/>
        <v>7.5399999999998837</v>
      </c>
      <c r="B783" s="3">
        <f t="shared" si="167"/>
        <v>3.0127893176238913</v>
      </c>
      <c r="C783" s="3">
        <f t="shared" si="168"/>
        <v>6.8452341367088276E-2</v>
      </c>
      <c r="D783" s="3">
        <f t="shared" si="169"/>
        <v>1221.8460861815079</v>
      </c>
      <c r="E783" s="3">
        <f t="shared" si="170"/>
        <v>9.465640658019959</v>
      </c>
      <c r="F783" s="3">
        <f t="shared" si="171"/>
        <v>34.575713471983242</v>
      </c>
      <c r="G783" s="3">
        <f t="shared" si="172"/>
        <v>6.7905492518135935E-2</v>
      </c>
      <c r="H783" s="3">
        <f t="shared" si="173"/>
        <v>0.58364456947126586</v>
      </c>
      <c r="I783" s="3">
        <f t="shared" si="177"/>
        <v>1998.6094256141625</v>
      </c>
      <c r="K783" s="3">
        <f t="shared" si="179"/>
        <v>7.5399999999998837</v>
      </c>
      <c r="L783" s="3">
        <f t="shared" si="180"/>
        <v>1.3665798720976365</v>
      </c>
      <c r="M783" s="3">
        <f>L783/'NOx Info (Obsolete)'!$B$1*1000</f>
        <v>31.049459752746611</v>
      </c>
      <c r="N783" s="3">
        <f>M783*'NOx Info (Obsolete)'!$I$2*($D$13+273)/$F$2/1000</f>
        <v>8424.33220995792</v>
      </c>
      <c r="O783" s="3">
        <f t="shared" si="181"/>
        <v>151.62501843804463</v>
      </c>
      <c r="P783" s="3">
        <f t="shared" si="174"/>
        <v>10.541376058531478</v>
      </c>
      <c r="Q783" s="3">
        <f t="shared" si="175"/>
        <v>1.9229057177928284E-3</v>
      </c>
      <c r="R783" s="3">
        <f t="shared" si="176"/>
        <v>0.26473703834278284</v>
      </c>
    </row>
    <row r="784" spans="1:18" x14ac:dyDescent="0.25">
      <c r="A784" s="3">
        <f t="shared" si="178"/>
        <v>7.5499999999998835</v>
      </c>
      <c r="B784" s="3">
        <f t="shared" si="167"/>
        <v>3.0069528719291787</v>
      </c>
      <c r="C784" s="3">
        <f t="shared" si="168"/>
        <v>6.8319733895756685E-2</v>
      </c>
      <c r="D784" s="3">
        <f t="shared" si="169"/>
        <v>1219.4790974619252</v>
      </c>
      <c r="E784" s="3">
        <f t="shared" si="170"/>
        <v>9.4473035982916098</v>
      </c>
      <c r="F784" s="3">
        <f t="shared" si="171"/>
        <v>34.575713471983242</v>
      </c>
      <c r="G784" s="3">
        <f t="shared" si="172"/>
        <v>6.7905492518135935E-2</v>
      </c>
      <c r="H784" s="3">
        <f t="shared" si="173"/>
        <v>0.58251391960643573</v>
      </c>
      <c r="I784" s="3">
        <f t="shared" si="177"/>
        <v>1999.7744534533754</v>
      </c>
      <c r="K784" s="3">
        <f t="shared" si="179"/>
        <v>7.5499999999998835</v>
      </c>
      <c r="L784" s="3">
        <f t="shared" si="180"/>
        <v>1.3639325017142088</v>
      </c>
      <c r="M784" s="3">
        <f>L784/'NOx Info (Obsolete)'!$B$1*1000</f>
        <v>30.989310015545609</v>
      </c>
      <c r="N784" s="3">
        <f>M784*'NOx Info (Obsolete)'!$I$2*($D$13+273)/$F$2/1000</f>
        <v>8408.012397228229</v>
      </c>
      <c r="O784" s="3">
        <f t="shared" si="181"/>
        <v>151.33128691792248</v>
      </c>
      <c r="P784" s="3">
        <f t="shared" si="174"/>
        <v>10.541376058531478</v>
      </c>
      <c r="Q784" s="3">
        <f t="shared" si="175"/>
        <v>1.9229057177928284E-3</v>
      </c>
      <c r="R784" s="3">
        <f t="shared" si="176"/>
        <v>0.26422418358104155</v>
      </c>
    </row>
    <row r="785" spans="1:18" x14ac:dyDescent="0.25">
      <c r="A785" s="3">
        <f t="shared" si="178"/>
        <v>7.5599999999998833</v>
      </c>
      <c r="B785" s="3">
        <f t="shared" si="167"/>
        <v>3.0011277327331141</v>
      </c>
      <c r="C785" s="3">
        <f t="shared" si="168"/>
        <v>6.8187383314709651E-2</v>
      </c>
      <c r="D785" s="3">
        <f t="shared" si="169"/>
        <v>1217.1166941280646</v>
      </c>
      <c r="E785" s="3">
        <f t="shared" si="170"/>
        <v>9.429002061542807</v>
      </c>
      <c r="F785" s="3">
        <f t="shared" si="171"/>
        <v>34.575713471983242</v>
      </c>
      <c r="G785" s="3">
        <f t="shared" si="172"/>
        <v>6.7905492518135935E-2</v>
      </c>
      <c r="H785" s="3">
        <f t="shared" si="173"/>
        <v>0.58138546006287939</v>
      </c>
      <c r="I785" s="3">
        <f t="shared" si="177"/>
        <v>2000.9372243735011</v>
      </c>
      <c r="K785" s="3">
        <f t="shared" si="179"/>
        <v>7.5599999999998833</v>
      </c>
      <c r="L785" s="3">
        <f t="shared" si="180"/>
        <v>1.3612902598783982</v>
      </c>
      <c r="M785" s="3">
        <f>L785/'NOx Info (Obsolete)'!$B$1*1000</f>
        <v>30.929276801817608</v>
      </c>
      <c r="N785" s="3">
        <f>M785*'NOx Info (Obsolete)'!$I$2*($D$13+273)/$F$2/1000</f>
        <v>8391.7241996201737</v>
      </c>
      <c r="O785" s="3">
        <f t="shared" si="181"/>
        <v>151.03812442134802</v>
      </c>
      <c r="P785" s="3">
        <f t="shared" si="174"/>
        <v>10.541376058531478</v>
      </c>
      <c r="Q785" s="3">
        <f t="shared" si="175"/>
        <v>1.9229057177928284E-3</v>
      </c>
      <c r="R785" s="3">
        <f t="shared" si="176"/>
        <v>0.26371232233349939</v>
      </c>
    </row>
    <row r="786" spans="1:18" x14ac:dyDescent="0.25">
      <c r="A786" s="3">
        <f t="shared" si="178"/>
        <v>7.569999999999883</v>
      </c>
      <c r="B786" s="3">
        <f t="shared" si="167"/>
        <v>2.9953138781324848</v>
      </c>
      <c r="C786" s="3">
        <f t="shared" si="168"/>
        <v>6.8055289126293328E-2</v>
      </c>
      <c r="D786" s="3">
        <f t="shared" si="169"/>
        <v>1214.7588672970105</v>
      </c>
      <c r="E786" s="3">
        <f t="shared" si="170"/>
        <v>9.4107359789576073</v>
      </c>
      <c r="F786" s="3">
        <f t="shared" si="171"/>
        <v>34.575713471983242</v>
      </c>
      <c r="G786" s="3">
        <f t="shared" si="172"/>
        <v>6.7905492518135935E-2</v>
      </c>
      <c r="H786" s="3">
        <f t="shared" si="173"/>
        <v>0.58025918659745535</v>
      </c>
      <c r="I786" s="3">
        <f t="shared" si="177"/>
        <v>2002.097742746696</v>
      </c>
      <c r="K786" s="3">
        <f t="shared" si="179"/>
        <v>7.569999999999883</v>
      </c>
      <c r="L786" s="3">
        <f t="shared" si="180"/>
        <v>1.3586531366550632</v>
      </c>
      <c r="M786" s="3">
        <f>L786/'NOx Info (Obsolete)'!$B$1*1000</f>
        <v>30.869359885830622</v>
      </c>
      <c r="N786" s="3">
        <f>M786*'NOx Info (Obsolete)'!$I$2*($D$13+273)/$F$2/1000</f>
        <v>8375.4675558882063</v>
      </c>
      <c r="O786" s="3">
        <f t="shared" si="181"/>
        <v>150.74552984599561</v>
      </c>
      <c r="P786" s="3">
        <f t="shared" si="174"/>
        <v>10.541376058531478</v>
      </c>
      <c r="Q786" s="3">
        <f t="shared" si="175"/>
        <v>1.9229057177928284E-3</v>
      </c>
      <c r="R786" s="3">
        <f t="shared" si="176"/>
        <v>0.26320145267549755</v>
      </c>
    </row>
    <row r="787" spans="1:18" x14ac:dyDescent="0.25">
      <c r="A787" s="3">
        <f t="shared" si="178"/>
        <v>7.5799999999998828</v>
      </c>
      <c r="B787" s="3">
        <f t="shared" si="167"/>
        <v>2.9895112862665107</v>
      </c>
      <c r="C787" s="3">
        <f t="shared" si="168"/>
        <v>6.7923450833817955E-2</v>
      </c>
      <c r="D787" s="3">
        <f t="shared" si="169"/>
        <v>1212.4056081030549</v>
      </c>
      <c r="E787" s="3">
        <f t="shared" si="170"/>
        <v>9.3925052818533761</v>
      </c>
      <c r="F787" s="3">
        <f t="shared" si="171"/>
        <v>34.575713471983242</v>
      </c>
      <c r="G787" s="3">
        <f t="shared" si="172"/>
        <v>6.7905492518135935E-2</v>
      </c>
      <c r="H787" s="3">
        <f t="shared" si="173"/>
        <v>0.57913509497524229</v>
      </c>
      <c r="I787" s="3">
        <f t="shared" si="177"/>
        <v>2003.2560129366464</v>
      </c>
      <c r="K787" s="3">
        <f t="shared" si="179"/>
        <v>7.5799999999998828</v>
      </c>
      <c r="L787" s="3">
        <f t="shared" si="180"/>
        <v>1.3560211221283083</v>
      </c>
      <c r="M787" s="3">
        <f>L787/'NOx Info (Obsolete)'!$B$1*1000</f>
        <v>30.809559042289965</v>
      </c>
      <c r="N787" s="3">
        <f>M787*'NOx Info (Obsolete)'!$I$2*($D$13+273)/$F$2/1000</f>
        <v>8359.2424049054207</v>
      </c>
      <c r="O787" s="3">
        <f t="shared" si="181"/>
        <v>150.45350209167501</v>
      </c>
      <c r="P787" s="3">
        <f t="shared" si="174"/>
        <v>10.541376058531478</v>
      </c>
      <c r="Q787" s="3">
        <f t="shared" si="175"/>
        <v>1.9229057177928284E-3</v>
      </c>
      <c r="R787" s="3">
        <f t="shared" si="176"/>
        <v>0.26269157268610571</v>
      </c>
    </row>
    <row r="788" spans="1:18" x14ac:dyDescent="0.25">
      <c r="A788" s="3">
        <f t="shared" si="178"/>
        <v>7.5899999999998826</v>
      </c>
      <c r="B788" s="3">
        <f t="shared" si="167"/>
        <v>2.9837199353167585</v>
      </c>
      <c r="C788" s="3">
        <f t="shared" si="168"/>
        <v>6.779186794155595E-2</v>
      </c>
      <c r="D788" s="3">
        <f t="shared" si="169"/>
        <v>1210.0569076976647</v>
      </c>
      <c r="E788" s="3">
        <f t="shared" si="170"/>
        <v>9.3743099016805349</v>
      </c>
      <c r="F788" s="3">
        <f t="shared" si="171"/>
        <v>34.575713471983242</v>
      </c>
      <c r="G788" s="3">
        <f t="shared" si="172"/>
        <v>6.7905492518135935E-2</v>
      </c>
      <c r="H788" s="3">
        <f t="shared" si="173"/>
        <v>0.57801318096952248</v>
      </c>
      <c r="I788" s="3">
        <f t="shared" si="177"/>
        <v>2004.4120392985853</v>
      </c>
      <c r="K788" s="3">
        <f t="shared" si="179"/>
        <v>7.5899999999998826</v>
      </c>
      <c r="L788" s="3">
        <f t="shared" si="180"/>
        <v>1.3533942064014473</v>
      </c>
      <c r="M788" s="3">
        <f>L788/'NOx Info (Obsolete)'!$B$1*1000</f>
        <v>30.749874046337386</v>
      </c>
      <c r="N788" s="3">
        <f>M788*'NOx Info (Obsolete)'!$I$2*($D$13+273)/$F$2/1000</f>
        <v>8343.0486856633306</v>
      </c>
      <c r="O788" s="3">
        <f t="shared" si="181"/>
        <v>150.16204006032726</v>
      </c>
      <c r="P788" s="3">
        <f t="shared" si="174"/>
        <v>10.541376058531478</v>
      </c>
      <c r="Q788" s="3">
        <f t="shared" si="175"/>
        <v>1.9229057177928284E-3</v>
      </c>
      <c r="R788" s="3">
        <f t="shared" si="176"/>
        <v>0.26218268044811466</v>
      </c>
    </row>
    <row r="789" spans="1:18" x14ac:dyDescent="0.25">
      <c r="A789" s="3">
        <f t="shared" si="178"/>
        <v>7.5999999999998824</v>
      </c>
      <c r="B789" s="3">
        <f t="shared" si="167"/>
        <v>2.9779398035070632</v>
      </c>
      <c r="C789" s="3">
        <f t="shared" si="168"/>
        <v>6.7660539954740029E-2</v>
      </c>
      <c r="D789" s="3">
        <f t="shared" si="169"/>
        <v>1207.7127572494485</v>
      </c>
      <c r="E789" s="3">
        <f t="shared" si="170"/>
        <v>9.356149770022304</v>
      </c>
      <c r="F789" s="3">
        <f t="shared" si="171"/>
        <v>34.575713471983242</v>
      </c>
      <c r="G789" s="3">
        <f t="shared" si="172"/>
        <v>6.7905492518135935E-2</v>
      </c>
      <c r="H789" s="3">
        <f t="shared" si="173"/>
        <v>0.57689344036176671</v>
      </c>
      <c r="I789" s="3">
        <f t="shared" si="177"/>
        <v>2005.5658261793089</v>
      </c>
      <c r="K789" s="3">
        <f t="shared" si="179"/>
        <v>7.5999999999998824</v>
      </c>
      <c r="L789" s="3">
        <f t="shared" si="180"/>
        <v>1.3507723795969662</v>
      </c>
      <c r="M789" s="3">
        <f>L789/'NOx Info (Obsolete)'!$B$1*1000</f>
        <v>30.690304673550227</v>
      </c>
      <c r="N789" s="3">
        <f>M789*'NOx Info (Obsolete)'!$I$2*($D$13+273)/$F$2/1000</f>
        <v>8326.8863372716351</v>
      </c>
      <c r="O789" s="3">
        <f t="shared" si="181"/>
        <v>149.87114265602071</v>
      </c>
      <c r="P789" s="3">
        <f t="shared" si="174"/>
        <v>10.541376058531478</v>
      </c>
      <c r="Q789" s="3">
        <f t="shared" si="175"/>
        <v>1.9229057177928284E-3</v>
      </c>
      <c r="R789" s="3">
        <f t="shared" si="176"/>
        <v>0.26167477404802947</v>
      </c>
    </row>
    <row r="790" spans="1:18" x14ac:dyDescent="0.25">
      <c r="A790" s="3">
        <f t="shared" si="178"/>
        <v>7.6099999999998822</v>
      </c>
      <c r="B790" s="3">
        <f t="shared" si="167"/>
        <v>2.9721708691034454</v>
      </c>
      <c r="C790" s="3">
        <f t="shared" si="168"/>
        <v>6.7529466379561462E-2</v>
      </c>
      <c r="D790" s="3">
        <f t="shared" si="169"/>
        <v>1205.3731479441228</v>
      </c>
      <c r="E790" s="3">
        <f t="shared" si="170"/>
        <v>9.3380248185944357</v>
      </c>
      <c r="F790" s="3">
        <f t="shared" si="171"/>
        <v>34.575713471983242</v>
      </c>
      <c r="G790" s="3">
        <f t="shared" si="172"/>
        <v>6.7905492518135935E-2</v>
      </c>
      <c r="H790" s="3">
        <f t="shared" si="173"/>
        <v>0.57577586894161736</v>
      </c>
      <c r="I790" s="3">
        <f t="shared" si="177"/>
        <v>2006.7173779171922</v>
      </c>
      <c r="K790" s="3">
        <f t="shared" si="179"/>
        <v>7.6099999999998822</v>
      </c>
      <c r="L790" s="3">
        <f t="shared" si="180"/>
        <v>1.3481556318564858</v>
      </c>
      <c r="M790" s="3">
        <f>L790/'NOx Info (Obsolete)'!$B$1*1000</f>
        <v>30.630850699940606</v>
      </c>
      <c r="N790" s="3">
        <f>M790*'NOx Info (Obsolete)'!$I$2*($D$13+273)/$F$2/1000</f>
        <v>8310.755298957989</v>
      </c>
      <c r="O790" s="3">
        <f t="shared" si="181"/>
        <v>149.58080878494661</v>
      </c>
      <c r="P790" s="3">
        <f t="shared" si="174"/>
        <v>10.541376058531476</v>
      </c>
      <c r="Q790" s="3">
        <f t="shared" si="175"/>
        <v>1.9229057177928281E-3</v>
      </c>
      <c r="R790" s="3">
        <f t="shared" si="176"/>
        <v>0.26116785157606182</v>
      </c>
    </row>
    <row r="791" spans="1:18" x14ac:dyDescent="0.25">
      <c r="A791" s="3">
        <f t="shared" si="178"/>
        <v>7.619999999999882</v>
      </c>
      <c r="B791" s="3">
        <f t="shared" si="167"/>
        <v>2.9664131104140292</v>
      </c>
      <c r="C791" s="3">
        <f t="shared" si="168"/>
        <v>6.7398646723168074E-2</v>
      </c>
      <c r="D791" s="3">
        <f t="shared" si="169"/>
        <v>1203.0380709844803</v>
      </c>
      <c r="E791" s="3">
        <f t="shared" si="170"/>
        <v>9.3199349792449677</v>
      </c>
      <c r="F791" s="3">
        <f t="shared" si="171"/>
        <v>34.575713471983242</v>
      </c>
      <c r="G791" s="3">
        <f t="shared" si="172"/>
        <v>6.7905492518135935E-2</v>
      </c>
      <c r="H791" s="3">
        <f t="shared" si="173"/>
        <v>0.57466046250687386</v>
      </c>
      <c r="I791" s="3">
        <f t="shared" si="177"/>
        <v>2007.866698842206</v>
      </c>
      <c r="K791" s="3">
        <f t="shared" si="179"/>
        <v>7.619999999999882</v>
      </c>
      <c r="L791" s="3">
        <f t="shared" si="180"/>
        <v>1.3455439533407252</v>
      </c>
      <c r="M791" s="3">
        <f>L791/'NOx Info (Obsolete)'!$B$1*1000</f>
        <v>30.57151190195454</v>
      </c>
      <c r="N791" s="3">
        <f>M791*'NOx Info (Obsolete)'!$I$2*($D$13+273)/$F$2/1000</f>
        <v>8294.6555100677833</v>
      </c>
      <c r="O791" s="3">
        <f t="shared" si="181"/>
        <v>149.29103735541528</v>
      </c>
      <c r="P791" s="3">
        <f t="shared" si="174"/>
        <v>10.541376058531478</v>
      </c>
      <c r="Q791" s="3">
        <f t="shared" si="175"/>
        <v>1.9229057177928284E-3</v>
      </c>
      <c r="R791" s="3">
        <f t="shared" si="176"/>
        <v>0.2606619111261233</v>
      </c>
    </row>
    <row r="792" spans="1:18" x14ac:dyDescent="0.25">
      <c r="A792" s="3">
        <f t="shared" si="178"/>
        <v>7.6299999999998818</v>
      </c>
      <c r="B792" s="3">
        <f t="shared" si="167"/>
        <v>2.9606665057889603</v>
      </c>
      <c r="C792" s="3">
        <f t="shared" si="168"/>
        <v>6.7268080493662466E-2</v>
      </c>
      <c r="D792" s="3">
        <f t="shared" si="169"/>
        <v>1200.7075175903551</v>
      </c>
      <c r="E792" s="3">
        <f t="shared" si="170"/>
        <v>9.3018801839539673</v>
      </c>
      <c r="F792" s="3">
        <f t="shared" si="171"/>
        <v>34.575713471983242</v>
      </c>
      <c r="G792" s="3">
        <f t="shared" si="172"/>
        <v>6.7905492518135935E-2</v>
      </c>
      <c r="H792" s="3">
        <f t="shared" si="173"/>
        <v>0.57354721686347632</v>
      </c>
      <c r="I792" s="3">
        <f t="shared" si="177"/>
        <v>2009.013793275933</v>
      </c>
      <c r="K792" s="3">
        <f t="shared" si="179"/>
        <v>7.6299999999998818</v>
      </c>
      <c r="L792" s="3">
        <f t="shared" si="180"/>
        <v>1.3429373342294639</v>
      </c>
      <c r="M792" s="3">
        <f>L792/'NOx Info (Obsolete)'!$B$1*1000</f>
        <v>30.512288056471132</v>
      </c>
      <c r="N792" s="3">
        <f>M792*'NOx Info (Obsolete)'!$I$2*($D$13+273)/$F$2/1000</f>
        <v>8278.5869100639047</v>
      </c>
      <c r="O792" s="3">
        <f t="shared" si="181"/>
        <v>149.0018272778519</v>
      </c>
      <c r="P792" s="3">
        <f t="shared" si="174"/>
        <v>10.541376058531478</v>
      </c>
      <c r="Q792" s="3">
        <f t="shared" si="175"/>
        <v>1.9229057177928284E-3</v>
      </c>
      <c r="R792" s="3">
        <f t="shared" si="176"/>
        <v>0.26015695079581802</v>
      </c>
    </row>
    <row r="793" spans="1:18" x14ac:dyDescent="0.25">
      <c r="A793" s="3">
        <f t="shared" si="178"/>
        <v>7.6399999999998816</v>
      </c>
      <c r="B793" s="3">
        <f t="shared" si="167"/>
        <v>2.9549310336203258</v>
      </c>
      <c r="C793" s="3">
        <f t="shared" si="168"/>
        <v>6.7137767200100201E-2</v>
      </c>
      <c r="D793" s="3">
        <f t="shared" si="169"/>
        <v>1198.3814789985904</v>
      </c>
      <c r="E793" s="3">
        <f t="shared" si="170"/>
        <v>9.2838603648332612</v>
      </c>
      <c r="F793" s="3">
        <f t="shared" si="171"/>
        <v>34.575713471983242</v>
      </c>
      <c r="G793" s="3">
        <f t="shared" si="172"/>
        <v>6.7905492518135935E-2</v>
      </c>
      <c r="H793" s="3">
        <f t="shared" si="173"/>
        <v>0.57243612782548892</v>
      </c>
      <c r="I793" s="3">
        <f t="shared" si="177"/>
        <v>2010.1586655315841</v>
      </c>
      <c r="K793" s="3">
        <f t="shared" si="179"/>
        <v>7.6399999999998816</v>
      </c>
      <c r="L793" s="3">
        <f t="shared" si="180"/>
        <v>1.3403357647215057</v>
      </c>
      <c r="M793" s="3">
        <f>L793/'NOx Info (Obsolete)'!$B$1*1000</f>
        <v>30.453178940801713</v>
      </c>
      <c r="N793" s="3">
        <f>M793*'NOx Info (Obsolete)'!$I$2*($D$13+273)/$F$2/1000</f>
        <v>8262.5494385265138</v>
      </c>
      <c r="O793" s="3">
        <f t="shared" si="181"/>
        <v>148.71317746479227</v>
      </c>
      <c r="P793" s="3">
        <f t="shared" si="174"/>
        <v>10.541376058531478</v>
      </c>
      <c r="Q793" s="3">
        <f t="shared" si="175"/>
        <v>1.9229057177928284E-3</v>
      </c>
      <c r="R793" s="3">
        <f t="shared" si="176"/>
        <v>0.25965296868643528</v>
      </c>
    </row>
    <row r="794" spans="1:18" x14ac:dyDescent="0.25">
      <c r="A794" s="3">
        <f t="shared" si="178"/>
        <v>7.6499999999998813</v>
      </c>
      <c r="B794" s="3">
        <f t="shared" si="167"/>
        <v>2.9492066723420707</v>
      </c>
      <c r="C794" s="3">
        <f t="shared" si="168"/>
        <v>6.7007706352487817E-2</v>
      </c>
      <c r="D794" s="3">
        <f t="shared" si="169"/>
        <v>1196.0599464630061</v>
      </c>
      <c r="E794" s="3">
        <f t="shared" si="170"/>
        <v>9.2658754541262045</v>
      </c>
      <c r="F794" s="3">
        <f t="shared" si="171"/>
        <v>34.575713471983242</v>
      </c>
      <c r="G794" s="3">
        <f t="shared" si="172"/>
        <v>6.7905492518135935E-2</v>
      </c>
      <c r="H794" s="3">
        <f t="shared" si="173"/>
        <v>0.57132719121508568</v>
      </c>
      <c r="I794" s="3">
        <f t="shared" si="177"/>
        <v>2011.3013199140144</v>
      </c>
      <c r="K794" s="3">
        <f t="shared" si="179"/>
        <v>7.6499999999998813</v>
      </c>
      <c r="L794" s="3">
        <f t="shared" si="180"/>
        <v>1.3377392350346413</v>
      </c>
      <c r="M794" s="3">
        <f>L794/'NOx Info (Obsolete)'!$B$1*1000</f>
        <v>30.394184332689008</v>
      </c>
      <c r="N794" s="3">
        <f>M794*'NOx Info (Obsolete)'!$I$2*($D$13+273)/$F$2/1000</f>
        <v>8246.5430351528212</v>
      </c>
      <c r="O794" s="3">
        <f t="shared" si="181"/>
        <v>148.425086830879</v>
      </c>
      <c r="P794" s="3">
        <f t="shared" si="174"/>
        <v>10.541376058531478</v>
      </c>
      <c r="Q794" s="3">
        <f t="shared" si="175"/>
        <v>1.9229057177928284E-3</v>
      </c>
      <c r="R794" s="3">
        <f t="shared" si="176"/>
        <v>0.25914996290294279</v>
      </c>
    </row>
    <row r="795" spans="1:18" x14ac:dyDescent="0.25">
      <c r="A795" s="3">
        <f t="shared" si="178"/>
        <v>7.6599999999998811</v>
      </c>
      <c r="B795" s="3">
        <f t="shared" si="167"/>
        <v>2.9434934004299196</v>
      </c>
      <c r="C795" s="3">
        <f t="shared" si="168"/>
        <v>6.6877897461781188E-2</v>
      </c>
      <c r="D795" s="3">
        <f t="shared" si="169"/>
        <v>1193.742911254365</v>
      </c>
      <c r="E795" s="3">
        <f t="shared" si="170"/>
        <v>9.247925384207397</v>
      </c>
      <c r="F795" s="3">
        <f t="shared" si="171"/>
        <v>34.575713471983242</v>
      </c>
      <c r="G795" s="3">
        <f t="shared" si="172"/>
        <v>6.7905492518135935E-2</v>
      </c>
      <c r="H795" s="3">
        <f t="shared" si="173"/>
        <v>0.57022040286253339</v>
      </c>
      <c r="I795" s="3">
        <f t="shared" si="177"/>
        <v>2012.4417607197395</v>
      </c>
      <c r="K795" s="3">
        <f t="shared" si="179"/>
        <v>7.6599999999998811</v>
      </c>
      <c r="L795" s="3">
        <f t="shared" si="180"/>
        <v>1.3351477354056118</v>
      </c>
      <c r="M795" s="3">
        <f>L795/'NOx Info (Obsolete)'!$B$1*1000</f>
        <v>30.335304010306317</v>
      </c>
      <c r="N795" s="3">
        <f>M795*'NOx Info (Obsolete)'!$I$2*($D$13+273)/$F$2/1000</f>
        <v>8230.5676397568568</v>
      </c>
      <c r="O795" s="3">
        <f t="shared" si="181"/>
        <v>148.13755429285715</v>
      </c>
      <c r="P795" s="3">
        <f t="shared" si="174"/>
        <v>10.541376058531478</v>
      </c>
      <c r="Q795" s="3">
        <f t="shared" si="175"/>
        <v>1.9229057177928284E-3</v>
      </c>
      <c r="R795" s="3">
        <f t="shared" si="176"/>
        <v>0.25864793155397914</v>
      </c>
    </row>
    <row r="796" spans="1:18" x14ac:dyDescent="0.25">
      <c r="A796" s="3">
        <f t="shared" si="178"/>
        <v>7.6699999999998809</v>
      </c>
      <c r="B796" s="3">
        <f t="shared" si="167"/>
        <v>2.9377911964012942</v>
      </c>
      <c r="C796" s="3">
        <f t="shared" si="168"/>
        <v>6.6748340039883503E-2</v>
      </c>
      <c r="D796" s="3">
        <f t="shared" si="169"/>
        <v>1191.4303646603407</v>
      </c>
      <c r="E796" s="3">
        <f t="shared" si="170"/>
        <v>9.2300100875824569</v>
      </c>
      <c r="F796" s="3">
        <f t="shared" si="171"/>
        <v>34.575713471983242</v>
      </c>
      <c r="G796" s="3">
        <f t="shared" si="172"/>
        <v>6.7905492518135935E-2</v>
      </c>
      <c r="H796" s="3">
        <f t="shared" si="173"/>
        <v>0.56911575860617736</v>
      </c>
      <c r="I796" s="3">
        <f t="shared" si="177"/>
        <v>2013.5799922369517</v>
      </c>
      <c r="K796" s="3">
        <f t="shared" si="179"/>
        <v>7.6699999999998809</v>
      </c>
      <c r="L796" s="3">
        <f t="shared" si="180"/>
        <v>1.3325612560900719</v>
      </c>
      <c r="M796" s="3">
        <f>L796/'NOx Info (Obsolete)'!$B$1*1000</f>
        <v>30.276537752256651</v>
      </c>
      <c r="N796" s="3">
        <f>M796*'NOx Info (Obsolete)'!$I$2*($D$13+273)/$F$2/1000</f>
        <v>8214.6231922692423</v>
      </c>
      <c r="O796" s="3">
        <f t="shared" si="181"/>
        <v>147.8505787695704</v>
      </c>
      <c r="P796" s="3">
        <f t="shared" si="174"/>
        <v>10.541376058531478</v>
      </c>
      <c r="Q796" s="3">
        <f t="shared" si="175"/>
        <v>1.9229057177928284E-3</v>
      </c>
      <c r="R796" s="3">
        <f t="shared" si="176"/>
        <v>0.25814687275184722</v>
      </c>
    </row>
    <row r="797" spans="1:18" x14ac:dyDescent="0.25">
      <c r="A797" s="3">
        <f t="shared" si="178"/>
        <v>7.6799999999998807</v>
      </c>
      <c r="B797" s="3">
        <f t="shared" si="167"/>
        <v>2.9321000388152321</v>
      </c>
      <c r="C797" s="3">
        <f t="shared" si="168"/>
        <v>6.661903359964351E-2</v>
      </c>
      <c r="D797" s="3">
        <f t="shared" si="169"/>
        <v>1189.1222979854836</v>
      </c>
      <c r="E797" s="3">
        <f t="shared" si="170"/>
        <v>9.2121294968877478</v>
      </c>
      <c r="F797" s="3">
        <f t="shared" si="171"/>
        <v>34.575713471983242</v>
      </c>
      <c r="G797" s="3">
        <f t="shared" si="172"/>
        <v>6.7905492518135935E-2</v>
      </c>
      <c r="H797" s="3">
        <f t="shared" si="173"/>
        <v>0.568013254292424</v>
      </c>
      <c r="I797" s="3">
        <f t="shared" si="177"/>
        <v>2014.7160187455365</v>
      </c>
      <c r="K797" s="3">
        <f t="shared" si="179"/>
        <v>7.6799999999998807</v>
      </c>
      <c r="L797" s="3">
        <f t="shared" si="180"/>
        <v>1.3299797873625534</v>
      </c>
      <c r="M797" s="3">
        <f>L797/'NOx Info (Obsolete)'!$B$1*1000</f>
        <v>30.217885337571932</v>
      </c>
      <c r="N797" s="3">
        <f>M797*'NOx Info (Obsolete)'!$I$2*($D$13+273)/$F$2/1000</f>
        <v>8198.7096327369654</v>
      </c>
      <c r="O797" s="3">
        <f t="shared" si="181"/>
        <v>147.56415918195682</v>
      </c>
      <c r="P797" s="3">
        <f t="shared" si="174"/>
        <v>10.541376058531478</v>
      </c>
      <c r="Q797" s="3">
        <f t="shared" si="175"/>
        <v>1.9229057177928284E-3</v>
      </c>
      <c r="R797" s="3">
        <f t="shared" si="176"/>
        <v>0.25764678461250651</v>
      </c>
    </row>
    <row r="798" spans="1:18" x14ac:dyDescent="0.25">
      <c r="A798" s="3">
        <f t="shared" si="178"/>
        <v>7.6899999999998805</v>
      </c>
      <c r="B798" s="3">
        <f t="shared" ref="B798:B861" si="182">L798*2.20462</f>
        <v>2.926419906272308</v>
      </c>
      <c r="C798" s="3">
        <f t="shared" ref="C798:C861" si="183">M798/453.59237</f>
        <v>6.6489977654853719E-2</v>
      </c>
      <c r="D798" s="3">
        <f t="shared" ref="D798:D861" si="184">N798/6.89475729</f>
        <v>1186.8187025511911</v>
      </c>
      <c r="E798" s="3">
        <f t="shared" ref="E798:E861" si="185">O798/16.0184634</f>
        <v>9.1942835448901317</v>
      </c>
      <c r="F798" s="3">
        <f t="shared" ref="F798:F861" si="186">P798*3.28</f>
        <v>34.575713471983242</v>
      </c>
      <c r="G798" s="3">
        <f t="shared" ref="G798:G861" si="187">Q798*35.314</f>
        <v>6.7905492518135935E-2</v>
      </c>
      <c r="H798" s="3">
        <f t="shared" ref="H798:H861" si="188">R798*2.20462</f>
        <v>0.56691288577572696</v>
      </c>
      <c r="I798" s="3">
        <f t="shared" si="177"/>
        <v>2015.8498445170881</v>
      </c>
      <c r="K798" s="3">
        <f t="shared" si="179"/>
        <v>7.6899999999998805</v>
      </c>
      <c r="L798" s="3">
        <f t="shared" si="180"/>
        <v>1.3274033195164283</v>
      </c>
      <c r="M798" s="3">
        <f>L798/'NOx Info (Obsolete)'!$B$1*1000</f>
        <v>30.15934654571214</v>
      </c>
      <c r="N798" s="3">
        <f>M798*'NOx Info (Obsolete)'!$I$2*($D$13+273)/$F$2/1000</f>
        <v>8182.8269013231675</v>
      </c>
      <c r="O798" s="3">
        <f t="shared" si="181"/>
        <v>147.27829445304485</v>
      </c>
      <c r="P798" s="3">
        <f t="shared" ref="P798:P861" si="189">SQRT(2*(N798)/O798)</f>
        <v>10.541376058531478</v>
      </c>
      <c r="Q798" s="3">
        <f t="shared" ref="Q798:Q861" si="190">P798*$F$25</f>
        <v>1.9229057177928284E-3</v>
      </c>
      <c r="R798" s="3">
        <f t="shared" ref="R798:R861" si="191">Q798*O798*0.908</f>
        <v>0.25714766525556648</v>
      </c>
    </row>
    <row r="799" spans="1:18" x14ac:dyDescent="0.25">
      <c r="A799" s="3">
        <f t="shared" si="178"/>
        <v>7.6999999999998803</v>
      </c>
      <c r="B799" s="3">
        <f t="shared" si="182"/>
        <v>2.9207507774145505</v>
      </c>
      <c r="C799" s="3">
        <f t="shared" si="183"/>
        <v>6.6361171720248469E-2</v>
      </c>
      <c r="D799" s="3">
        <f t="shared" si="184"/>
        <v>1184.5195696956707</v>
      </c>
      <c r="E799" s="3">
        <f t="shared" si="185"/>
        <v>9.176472164486718</v>
      </c>
      <c r="F799" s="3">
        <f t="shared" si="186"/>
        <v>34.575713471983242</v>
      </c>
      <c r="G799" s="3">
        <f t="shared" si="187"/>
        <v>6.7905492518135935E-2</v>
      </c>
      <c r="H799" s="3">
        <f t="shared" si="188"/>
        <v>0.56581464891857003</v>
      </c>
      <c r="I799" s="3">
        <f t="shared" ref="I799:I862" si="192">I798+$N$3*$J$1*H799</f>
        <v>2016.9814738149253</v>
      </c>
      <c r="K799" s="3">
        <f t="shared" si="179"/>
        <v>7.6999999999998803</v>
      </c>
      <c r="L799" s="3">
        <f t="shared" si="180"/>
        <v>1.3248318428638726</v>
      </c>
      <c r="M799" s="3">
        <f>L799/'NOx Info (Obsolete)'!$B$1*1000</f>
        <v>30.100921156564482</v>
      </c>
      <c r="N799" s="3">
        <f>M799*'NOx Info (Obsolete)'!$I$2*($D$13+273)/$F$2/1000</f>
        <v>8166.9749383068884</v>
      </c>
      <c r="O799" s="3">
        <f t="shared" si="181"/>
        <v>146.99298350794928</v>
      </c>
      <c r="P799" s="3">
        <f t="shared" si="189"/>
        <v>10.541376058531478</v>
      </c>
      <c r="Q799" s="3">
        <f t="shared" si="190"/>
        <v>1.9229057177928284E-3</v>
      </c>
      <c r="R799" s="3">
        <f t="shared" si="191"/>
        <v>0.25664951280427922</v>
      </c>
    </row>
    <row r="800" spans="1:18" x14ac:dyDescent="0.25">
      <c r="A800" s="3">
        <f t="shared" ref="A800:A863" si="193">$A$30+A799</f>
        <v>7.7099999999998801</v>
      </c>
      <c r="B800" s="3">
        <f t="shared" si="182"/>
        <v>2.9150926309253644</v>
      </c>
      <c r="C800" s="3">
        <f t="shared" si="183"/>
        <v>6.6232615311502249E-2</v>
      </c>
      <c r="D800" s="3">
        <f t="shared" si="184"/>
        <v>1182.2248907739115</v>
      </c>
      <c r="E800" s="3">
        <f t="shared" si="185"/>
        <v>9.1586952887046067</v>
      </c>
      <c r="F800" s="3">
        <f t="shared" si="186"/>
        <v>34.575713471983242</v>
      </c>
      <c r="G800" s="3">
        <f t="shared" si="187"/>
        <v>6.7905492518135935E-2</v>
      </c>
      <c r="H800" s="3">
        <f t="shared" si="188"/>
        <v>0.56471853959145302</v>
      </c>
      <c r="I800" s="3">
        <f t="shared" si="192"/>
        <v>2018.1109108941082</v>
      </c>
      <c r="K800" s="3">
        <f t="shared" ref="K800:K863" si="194">$A$30+K799</f>
        <v>7.7099999999998801</v>
      </c>
      <c r="L800" s="3">
        <f t="shared" si="180"/>
        <v>1.3222653477358297</v>
      </c>
      <c r="M800" s="3">
        <f>L800/'NOx Info (Obsolete)'!$B$1*1000</f>
        <v>30.042608950442592</v>
      </c>
      <c r="N800" s="3">
        <f>M800*'NOx Info (Obsolete)'!$I$2*($D$13+273)/$F$2/1000</f>
        <v>8151.1536840828803</v>
      </c>
      <c r="O800" s="3">
        <f t="shared" si="181"/>
        <v>146.70822527386719</v>
      </c>
      <c r="P800" s="3">
        <f t="shared" si="189"/>
        <v>10.541376058531478</v>
      </c>
      <c r="Q800" s="3">
        <f t="shared" si="190"/>
        <v>1.9229057177928284E-3</v>
      </c>
      <c r="R800" s="3">
        <f t="shared" si="191"/>
        <v>0.25615232538553268</v>
      </c>
    </row>
    <row r="801" spans="1:18" x14ac:dyDescent="0.25">
      <c r="A801" s="3">
        <f t="shared" si="193"/>
        <v>7.7199999999998798</v>
      </c>
      <c r="B801" s="3">
        <f t="shared" si="182"/>
        <v>2.9094454455294501</v>
      </c>
      <c r="C801" s="3">
        <f t="shared" si="183"/>
        <v>6.6104307945227703E-2</v>
      </c>
      <c r="D801" s="3">
        <f t="shared" si="184"/>
        <v>1179.9346571576489</v>
      </c>
      <c r="E801" s="3">
        <f t="shared" si="185"/>
        <v>9.1409528507006428</v>
      </c>
      <c r="F801" s="3">
        <f t="shared" si="186"/>
        <v>34.575713471983249</v>
      </c>
      <c r="G801" s="3">
        <f t="shared" si="187"/>
        <v>6.7905492518135963E-2</v>
      </c>
      <c r="H801" s="3">
        <f t="shared" si="188"/>
        <v>0.56362455367287501</v>
      </c>
      <c r="I801" s="3">
        <f t="shared" si="192"/>
        <v>2019.2381600014539</v>
      </c>
      <c r="K801" s="3">
        <f t="shared" si="194"/>
        <v>7.7199999999998798</v>
      </c>
      <c r="L801" s="3">
        <f t="shared" si="180"/>
        <v>1.3197038244819743</v>
      </c>
      <c r="M801" s="3">
        <f>L801/'NOx Info (Obsolete)'!$B$1*1000</f>
        <v>29.984409708085668</v>
      </c>
      <c r="N801" s="3">
        <f>M801*'NOx Info (Obsolete)'!$I$2*($D$13+273)/$F$2/1000</f>
        <v>8135.3630791613505</v>
      </c>
      <c r="O801" s="3">
        <f t="shared" si="181"/>
        <v>146.42401868007391</v>
      </c>
      <c r="P801" s="3">
        <f t="shared" si="189"/>
        <v>10.54137605853148</v>
      </c>
      <c r="Q801" s="3">
        <f t="shared" si="190"/>
        <v>1.9229057177928288E-3</v>
      </c>
      <c r="R801" s="3">
        <f t="shared" si="191"/>
        <v>0.25565610112984327</v>
      </c>
    </row>
    <row r="802" spans="1:18" x14ac:dyDescent="0.25">
      <c r="A802" s="3">
        <f t="shared" si="193"/>
        <v>7.7299999999998796</v>
      </c>
      <c r="B802" s="3">
        <f t="shared" si="182"/>
        <v>2.9038091999927209</v>
      </c>
      <c r="C802" s="3">
        <f t="shared" si="183"/>
        <v>6.5976249138973972E-2</v>
      </c>
      <c r="D802" s="3">
        <f t="shared" si="184"/>
        <v>1177.6488602353329</v>
      </c>
      <c r="E802" s="3">
        <f t="shared" si="185"/>
        <v>9.1232447837611588</v>
      </c>
      <c r="F802" s="3">
        <f t="shared" si="186"/>
        <v>34.575713471983242</v>
      </c>
      <c r="G802" s="3">
        <f t="shared" si="187"/>
        <v>6.7905492518135935E-2</v>
      </c>
      <c r="H802" s="3">
        <f t="shared" si="188"/>
        <v>0.56253268704931925</v>
      </c>
      <c r="I802" s="3">
        <f t="shared" si="192"/>
        <v>2020.3632253755525</v>
      </c>
      <c r="K802" s="3">
        <f t="shared" si="194"/>
        <v>7.7299999999998796</v>
      </c>
      <c r="L802" s="3">
        <f t="shared" ref="L802:L865" si="195">L801-R801*$J$1</f>
        <v>1.3171472634706758</v>
      </c>
      <c r="M802" s="3">
        <f>L802/'NOx Info (Obsolete)'!$B$1*1000</f>
        <v>29.926323210657667</v>
      </c>
      <c r="N802" s="3">
        <f>M802*'NOx Info (Obsolete)'!$I$2*($D$13+273)/$F$2/1000</f>
        <v>8119.6030641677526</v>
      </c>
      <c r="O802" s="3">
        <f t="shared" ref="O802:O865" si="196">L802/$F$2</f>
        <v>146.14036265791904</v>
      </c>
      <c r="P802" s="3">
        <f t="shared" si="189"/>
        <v>10.541376058531478</v>
      </c>
      <c r="Q802" s="3">
        <f t="shared" si="190"/>
        <v>1.9229057177928284E-3</v>
      </c>
      <c r="R802" s="3">
        <f t="shared" si="191"/>
        <v>0.25516083817134894</v>
      </c>
    </row>
    <row r="803" spans="1:18" x14ac:dyDescent="0.25">
      <c r="A803" s="3">
        <f t="shared" si="193"/>
        <v>7.7399999999998794</v>
      </c>
      <c r="B803" s="3">
        <f t="shared" si="182"/>
        <v>2.8981838731222278</v>
      </c>
      <c r="C803" s="3">
        <f t="shared" si="183"/>
        <v>6.5848438411224799E-2</v>
      </c>
      <c r="D803" s="3">
        <f t="shared" si="184"/>
        <v>1175.3674914120977</v>
      </c>
      <c r="E803" s="3">
        <f t="shared" si="185"/>
        <v>9.1055710213017296</v>
      </c>
      <c r="F803" s="3">
        <f t="shared" si="186"/>
        <v>34.575713471983242</v>
      </c>
      <c r="G803" s="3">
        <f t="shared" si="187"/>
        <v>6.7905492518135935E-2</v>
      </c>
      <c r="H803" s="3">
        <f t="shared" si="188"/>
        <v>0.56144293561523839</v>
      </c>
      <c r="I803" s="3">
        <f t="shared" si="192"/>
        <v>2021.4861112467829</v>
      </c>
      <c r="K803" s="3">
        <f t="shared" si="194"/>
        <v>7.7399999999998794</v>
      </c>
      <c r="L803" s="3">
        <f t="shared" si="195"/>
        <v>1.3145956550889624</v>
      </c>
      <c r="M803" s="3">
        <f>L803/'NOx Info (Obsolete)'!$B$1*1000</f>
        <v>29.868349239746493</v>
      </c>
      <c r="N803" s="3">
        <f>M803*'NOx Info (Obsolete)'!$I$2*($D$13+273)/$F$2/1000</f>
        <v>8103.8735798425732</v>
      </c>
      <c r="O803" s="3">
        <f t="shared" si="196"/>
        <v>145.85725614082239</v>
      </c>
      <c r="P803" s="3">
        <f t="shared" si="189"/>
        <v>10.541376058531478</v>
      </c>
      <c r="Q803" s="3">
        <f t="shared" si="190"/>
        <v>1.9229057177928284E-3</v>
      </c>
      <c r="R803" s="3">
        <f t="shared" si="191"/>
        <v>0.25466653464780253</v>
      </c>
    </row>
    <row r="804" spans="1:18" x14ac:dyDescent="0.25">
      <c r="A804" s="3">
        <f t="shared" si="193"/>
        <v>7.7499999999998792</v>
      </c>
      <c r="B804" s="3">
        <f t="shared" si="182"/>
        <v>2.8925694437660754</v>
      </c>
      <c r="C804" s="3">
        <f t="shared" si="183"/>
        <v>6.572087528139671E-2</v>
      </c>
      <c r="D804" s="3">
        <f t="shared" si="184"/>
        <v>1173.0905421097257</v>
      </c>
      <c r="E804" s="3">
        <f t="shared" si="185"/>
        <v>9.0879314968669132</v>
      </c>
      <c r="F804" s="3">
        <f t="shared" si="186"/>
        <v>34.575713471983242</v>
      </c>
      <c r="G804" s="3">
        <f t="shared" si="187"/>
        <v>6.7905492518135935E-2</v>
      </c>
      <c r="H804" s="3">
        <f t="shared" si="188"/>
        <v>0.56035529527303785</v>
      </c>
      <c r="I804" s="3">
        <f t="shared" si="192"/>
        <v>2022.6068218373289</v>
      </c>
      <c r="K804" s="3">
        <f t="shared" si="194"/>
        <v>7.7499999999998792</v>
      </c>
      <c r="L804" s="3">
        <f t="shared" si="195"/>
        <v>1.3120489897424843</v>
      </c>
      <c r="M804" s="3">
        <f>L804/'NOx Info (Obsolete)'!$B$1*1000</f>
        <v>29.810487577363151</v>
      </c>
      <c r="N804" s="3">
        <f>M804*'NOx Info (Obsolete)'!$I$2*($D$13+273)/$F$2/1000</f>
        <v>8088.1745670410828</v>
      </c>
      <c r="O804" s="3">
        <f t="shared" si="196"/>
        <v>145.57469806426988</v>
      </c>
      <c r="P804" s="3">
        <f t="shared" si="189"/>
        <v>10.541376058531478</v>
      </c>
      <c r="Q804" s="3">
        <f t="shared" si="190"/>
        <v>1.9229057177928284E-3</v>
      </c>
      <c r="R804" s="3">
        <f t="shared" si="191"/>
        <v>0.25417318870056421</v>
      </c>
    </row>
    <row r="805" spans="1:18" x14ac:dyDescent="0.25">
      <c r="A805" s="3">
        <f t="shared" si="193"/>
        <v>7.759999999999879</v>
      </c>
      <c r="B805" s="3">
        <f t="shared" si="182"/>
        <v>2.8869658908133453</v>
      </c>
      <c r="C805" s="3">
        <f t="shared" si="183"/>
        <v>6.5593559269837245E-2</v>
      </c>
      <c r="D805" s="3">
        <f t="shared" si="184"/>
        <v>1170.8180037666182</v>
      </c>
      <c r="E805" s="3">
        <f t="shared" si="185"/>
        <v>9.0703261441300143</v>
      </c>
      <c r="F805" s="3">
        <f t="shared" si="186"/>
        <v>34.575713471983242</v>
      </c>
      <c r="G805" s="3">
        <f t="shared" si="187"/>
        <v>6.7905492518135935E-2</v>
      </c>
      <c r="H805" s="3">
        <f t="shared" si="188"/>
        <v>0.55926976193306133</v>
      </c>
      <c r="I805" s="3">
        <f t="shared" si="192"/>
        <v>2023.7253613611949</v>
      </c>
      <c r="K805" s="3">
        <f t="shared" si="194"/>
        <v>7.759999999999879</v>
      </c>
      <c r="L805" s="3">
        <f t="shared" si="195"/>
        <v>1.3095072578554787</v>
      </c>
      <c r="M805" s="3">
        <f>L805/'NOx Info (Obsolete)'!$B$1*1000</f>
        <v>29.752738005940945</v>
      </c>
      <c r="N805" s="3">
        <f>M805*'NOx Info (Obsolete)'!$I$2*($D$13+273)/$F$2/1000</f>
        <v>8072.5059667331388</v>
      </c>
      <c r="O805" s="3">
        <f t="shared" si="196"/>
        <v>145.29268736580977</v>
      </c>
      <c r="P805" s="3">
        <f t="shared" si="189"/>
        <v>10.541376058531478</v>
      </c>
      <c r="Q805" s="3">
        <f t="shared" si="190"/>
        <v>1.9229057177928284E-3</v>
      </c>
      <c r="R805" s="3">
        <f t="shared" si="191"/>
        <v>0.2536807984745949</v>
      </c>
    </row>
    <row r="806" spans="1:18" x14ac:dyDescent="0.25">
      <c r="A806" s="3">
        <f t="shared" si="193"/>
        <v>7.7699999999998788</v>
      </c>
      <c r="B806" s="3">
        <f t="shared" si="182"/>
        <v>2.881373193194015</v>
      </c>
      <c r="C806" s="3">
        <f t="shared" si="183"/>
        <v>6.5466489897823124E-2</v>
      </c>
      <c r="D806" s="3">
        <f t="shared" si="184"/>
        <v>1168.5498678377626</v>
      </c>
      <c r="E806" s="3">
        <f t="shared" si="185"/>
        <v>9.0527548968928215</v>
      </c>
      <c r="F806" s="3">
        <f t="shared" si="186"/>
        <v>34.575713471983242</v>
      </c>
      <c r="G806" s="3">
        <f t="shared" si="187"/>
        <v>6.7905492518135935E-2</v>
      </c>
      <c r="H806" s="3">
        <f t="shared" si="188"/>
        <v>0.55818633151357522</v>
      </c>
      <c r="I806" s="3">
        <f t="shared" si="192"/>
        <v>2024.841734024222</v>
      </c>
      <c r="K806" s="3">
        <f t="shared" si="194"/>
        <v>7.7699999999998788</v>
      </c>
      <c r="L806" s="3">
        <f t="shared" si="195"/>
        <v>1.3069704498707329</v>
      </c>
      <c r="M806" s="3">
        <f>L806/'NOx Info (Obsolete)'!$B$1*1000</f>
        <v>29.695100308334649</v>
      </c>
      <c r="N806" s="3">
        <f>M806*'NOx Info (Obsolete)'!$I$2*($D$13+273)/$F$2/1000</f>
        <v>8056.8677200029506</v>
      </c>
      <c r="O806" s="3">
        <f t="shared" si="196"/>
        <v>145.01122298504845</v>
      </c>
      <c r="P806" s="3">
        <f t="shared" si="189"/>
        <v>10.541376058531478</v>
      </c>
      <c r="Q806" s="3">
        <f t="shared" si="190"/>
        <v>1.9229057177928284E-3</v>
      </c>
      <c r="R806" s="3">
        <f t="shared" si="191"/>
        <v>0.25318936211844911</v>
      </c>
    </row>
    <row r="807" spans="1:18" x14ac:dyDescent="0.25">
      <c r="A807" s="3">
        <f t="shared" si="193"/>
        <v>7.7799999999998786</v>
      </c>
      <c r="B807" s="3">
        <f t="shared" si="182"/>
        <v>2.8757913298788793</v>
      </c>
      <c r="C807" s="3">
        <f t="shared" si="183"/>
        <v>6.5339666687558473E-2</v>
      </c>
      <c r="D807" s="3">
        <f t="shared" si="184"/>
        <v>1166.286125794699</v>
      </c>
      <c r="E807" s="3">
        <f t="shared" si="185"/>
        <v>9.0352176890853642</v>
      </c>
      <c r="F807" s="3">
        <f t="shared" si="186"/>
        <v>34.575713471983242</v>
      </c>
      <c r="G807" s="3">
        <f t="shared" si="187"/>
        <v>6.7905492518135935E-2</v>
      </c>
      <c r="H807" s="3">
        <f t="shared" si="188"/>
        <v>0.55710499994075247</v>
      </c>
      <c r="I807" s="3">
        <f t="shared" si="192"/>
        <v>2025.9559440241035</v>
      </c>
      <c r="K807" s="3">
        <f t="shared" si="194"/>
        <v>7.7799999999998786</v>
      </c>
      <c r="L807" s="3">
        <f t="shared" si="195"/>
        <v>1.3044385562495484</v>
      </c>
      <c r="M807" s="3">
        <f>L807/'NOx Info (Obsolete)'!$B$1*1000</f>
        <v>29.637574267819701</v>
      </c>
      <c r="N807" s="3">
        <f>M807*'NOx Info (Obsolete)'!$I$2*($D$13+273)/$F$2/1000</f>
        <v>8041.2597680488579</v>
      </c>
      <c r="O807" s="3">
        <f t="shared" si="196"/>
        <v>144.7303038636465</v>
      </c>
      <c r="P807" s="3">
        <f t="shared" si="189"/>
        <v>10.541376058531478</v>
      </c>
      <c r="Q807" s="3">
        <f t="shared" si="190"/>
        <v>1.9229057177928284E-3</v>
      </c>
      <c r="R807" s="3">
        <f t="shared" si="191"/>
        <v>0.25269887778426781</v>
      </c>
    </row>
    <row r="808" spans="1:18" x14ac:dyDescent="0.25">
      <c r="A808" s="3">
        <f t="shared" si="193"/>
        <v>7.7899999999998784</v>
      </c>
      <c r="B808" s="3">
        <f t="shared" si="182"/>
        <v>2.8702202798794714</v>
      </c>
      <c r="C808" s="3">
        <f t="shared" si="183"/>
        <v>6.5213089162173027E-2</v>
      </c>
      <c r="D808" s="3">
        <f t="shared" si="184"/>
        <v>1164.0267691254892</v>
      </c>
      <c r="E808" s="3">
        <f t="shared" si="185"/>
        <v>9.0177144547656649</v>
      </c>
      <c r="F808" s="3">
        <f t="shared" si="186"/>
        <v>34.575713471983242</v>
      </c>
      <c r="G808" s="3">
        <f t="shared" si="187"/>
        <v>6.7905492518135935E-2</v>
      </c>
      <c r="H808" s="3">
        <f t="shared" si="188"/>
        <v>0.55602576314865848</v>
      </c>
      <c r="I808" s="3">
        <f t="shared" si="192"/>
        <v>2027.0679955504008</v>
      </c>
      <c r="K808" s="3">
        <f t="shared" si="194"/>
        <v>7.7899999999998784</v>
      </c>
      <c r="L808" s="3">
        <f t="shared" si="195"/>
        <v>1.3019115674717057</v>
      </c>
      <c r="M808" s="3">
        <f>L808/'NOx Info (Obsolete)'!$B$1*1000</f>
        <v>29.580159668091376</v>
      </c>
      <c r="N808" s="3">
        <f>M808*'NOx Info (Obsolete)'!$I$2*($D$13+273)/$F$2/1000</f>
        <v>8025.6820521831132</v>
      </c>
      <c r="O808" s="3">
        <f t="shared" si="196"/>
        <v>144.44992894531478</v>
      </c>
      <c r="P808" s="3">
        <f t="shared" si="189"/>
        <v>10.541376058531478</v>
      </c>
      <c r="Q808" s="3">
        <f t="shared" si="190"/>
        <v>1.9229057177928284E-3</v>
      </c>
      <c r="R808" s="3">
        <f t="shared" si="191"/>
        <v>0.25220934362777192</v>
      </c>
    </row>
    <row r="809" spans="1:18" x14ac:dyDescent="0.25">
      <c r="A809" s="3">
        <f t="shared" si="193"/>
        <v>7.7999999999998781</v>
      </c>
      <c r="B809" s="3">
        <f t="shared" si="182"/>
        <v>2.864660022247985</v>
      </c>
      <c r="C809" s="3">
        <f t="shared" si="183"/>
        <v>6.5086756845720281E-2</v>
      </c>
      <c r="D809" s="3">
        <f t="shared" si="184"/>
        <v>1161.7717893346846</v>
      </c>
      <c r="E809" s="3">
        <f t="shared" si="185"/>
        <v>9.0002451281194933</v>
      </c>
      <c r="F809" s="3">
        <f t="shared" si="186"/>
        <v>34.575713471983242</v>
      </c>
      <c r="G809" s="3">
        <f t="shared" si="187"/>
        <v>6.7905492518135935E-2</v>
      </c>
      <c r="H809" s="3">
        <f t="shared" si="188"/>
        <v>0.55494861707923537</v>
      </c>
      <c r="I809" s="3">
        <f t="shared" si="192"/>
        <v>2028.1778927845594</v>
      </c>
      <c r="K809" s="3">
        <f t="shared" si="194"/>
        <v>7.7999999999998781</v>
      </c>
      <c r="L809" s="3">
        <f t="shared" si="195"/>
        <v>1.2993894740354279</v>
      </c>
      <c r="M809" s="3">
        <f>L809/'NOx Info (Obsolete)'!$B$1*1000</f>
        <v>29.522856293263988</v>
      </c>
      <c r="N809" s="3">
        <f>M809*'NOx Info (Obsolete)'!$I$2*($D$13+273)/$F$2/1000</f>
        <v>8010.134513831661</v>
      </c>
      <c r="O809" s="3">
        <f t="shared" si="196"/>
        <v>144.17009717581044</v>
      </c>
      <c r="P809" s="3">
        <f t="shared" si="189"/>
        <v>10.541376058531478</v>
      </c>
      <c r="Q809" s="3">
        <f t="shared" si="190"/>
        <v>1.9229057177928284E-3</v>
      </c>
      <c r="R809" s="3">
        <f t="shared" si="191"/>
        <v>0.25172075780825515</v>
      </c>
    </row>
    <row r="810" spans="1:18" x14ac:dyDescent="0.25">
      <c r="A810" s="3">
        <f t="shared" si="193"/>
        <v>7.8099999999998779</v>
      </c>
      <c r="B810" s="3">
        <f t="shared" si="182"/>
        <v>2.8591105360771922</v>
      </c>
      <c r="C810" s="3">
        <f t="shared" si="183"/>
        <v>6.4960669263175799E-2</v>
      </c>
      <c r="D810" s="3">
        <f t="shared" si="184"/>
        <v>1159.521177943295</v>
      </c>
      <c r="E810" s="3">
        <f t="shared" si="185"/>
        <v>8.982809643460115</v>
      </c>
      <c r="F810" s="3">
        <f t="shared" si="186"/>
        <v>34.575713471983242</v>
      </c>
      <c r="G810" s="3">
        <f t="shared" si="187"/>
        <v>6.7905492518135935E-2</v>
      </c>
      <c r="H810" s="3">
        <f t="shared" si="188"/>
        <v>0.55387355768228641</v>
      </c>
      <c r="I810" s="3">
        <f t="shared" si="192"/>
        <v>2029.285639899924</v>
      </c>
      <c r="K810" s="3">
        <f t="shared" si="194"/>
        <v>7.8099999999998779</v>
      </c>
      <c r="L810" s="3">
        <f t="shared" si="195"/>
        <v>1.2968722664573453</v>
      </c>
      <c r="M810" s="3">
        <f>L810/'NOx Info (Obsolete)'!$B$1*1000</f>
        <v>29.465663927870068</v>
      </c>
      <c r="N810" s="3">
        <f>M810*'NOx Info (Obsolete)'!$I$2*($D$13+273)/$F$2/1000</f>
        <v>7994.6170945339209</v>
      </c>
      <c r="O810" s="3">
        <f t="shared" si="196"/>
        <v>143.89080750293292</v>
      </c>
      <c r="P810" s="3">
        <f t="shared" si="189"/>
        <v>10.541376058531478</v>
      </c>
      <c r="Q810" s="3">
        <f t="shared" si="190"/>
        <v>1.9229057177928284E-3</v>
      </c>
      <c r="R810" s="3">
        <f t="shared" si="191"/>
        <v>0.25123311848857693</v>
      </c>
    </row>
    <row r="811" spans="1:18" x14ac:dyDescent="0.25">
      <c r="A811" s="3">
        <f t="shared" si="193"/>
        <v>7.8199999999998777</v>
      </c>
      <c r="B811" s="3">
        <f t="shared" si="182"/>
        <v>2.8535718005003696</v>
      </c>
      <c r="C811" s="3">
        <f t="shared" si="183"/>
        <v>6.4834825940435353E-2</v>
      </c>
      <c r="D811" s="3">
        <f t="shared" si="184"/>
        <v>1157.2749264887552</v>
      </c>
      <c r="E811" s="3">
        <f t="shared" si="185"/>
        <v>8.9654079352280416</v>
      </c>
      <c r="F811" s="3">
        <f t="shared" si="186"/>
        <v>34.575713471983242</v>
      </c>
      <c r="G811" s="3">
        <f t="shared" si="187"/>
        <v>6.7905492518135935E-2</v>
      </c>
      <c r="H811" s="3">
        <f t="shared" si="188"/>
        <v>0.55280058091546125</v>
      </c>
      <c r="I811" s="3">
        <f t="shared" si="192"/>
        <v>2030.391241061755</v>
      </c>
      <c r="K811" s="3">
        <f t="shared" si="194"/>
        <v>7.8199999999998777</v>
      </c>
      <c r="L811" s="3">
        <f t="shared" si="195"/>
        <v>1.2943599352724595</v>
      </c>
      <c r="M811" s="3">
        <f>L811/'NOx Info (Obsolete)'!$B$1*1000</f>
        <v>29.408582356859554</v>
      </c>
      <c r="N811" s="3">
        <f>M811*'NOx Info (Obsolete)'!$I$2*($D$13+273)/$F$2/1000</f>
        <v>7979.1297359425589</v>
      </c>
      <c r="O811" s="3">
        <f t="shared" si="196"/>
        <v>143.61205887651997</v>
      </c>
      <c r="P811" s="3">
        <f t="shared" si="189"/>
        <v>10.541376058531478</v>
      </c>
      <c r="Q811" s="3">
        <f t="shared" si="190"/>
        <v>1.9229057177928284E-3</v>
      </c>
      <c r="R811" s="3">
        <f t="shared" si="191"/>
        <v>0.25074642383515583</v>
      </c>
    </row>
    <row r="812" spans="1:18" x14ac:dyDescent="0.25">
      <c r="A812" s="3">
        <f t="shared" si="193"/>
        <v>7.8299999999998775</v>
      </c>
      <c r="B812" s="3">
        <f t="shared" si="182"/>
        <v>2.8480437946912147</v>
      </c>
      <c r="C812" s="3">
        <f t="shared" si="183"/>
        <v>6.4709226404313147E-2</v>
      </c>
      <c r="D812" s="3">
        <f t="shared" si="184"/>
        <v>1155.0330265248933</v>
      </c>
      <c r="E812" s="3">
        <f t="shared" si="185"/>
        <v>8.948039937990794</v>
      </c>
      <c r="F812" s="3">
        <f t="shared" si="186"/>
        <v>34.575713471983242</v>
      </c>
      <c r="G812" s="3">
        <f t="shared" si="187"/>
        <v>6.7905492518135935E-2</v>
      </c>
      <c r="H812" s="3">
        <f t="shared" si="188"/>
        <v>0.55172968274423984</v>
      </c>
      <c r="I812" s="3">
        <f t="shared" si="192"/>
        <v>2031.4947004272435</v>
      </c>
      <c r="K812" s="3">
        <f t="shared" si="194"/>
        <v>7.8299999999998775</v>
      </c>
      <c r="L812" s="3">
        <f t="shared" si="195"/>
        <v>1.2918524710341079</v>
      </c>
      <c r="M812" s="3">
        <f>L812/'NOx Info (Obsolete)'!$B$1*1000</f>
        <v>29.351611365598981</v>
      </c>
      <c r="N812" s="3">
        <f>M812*'NOx Info (Obsolete)'!$I$2*($D$13+273)/$F$2/1000</f>
        <v>7963.6723798232715</v>
      </c>
      <c r="O812" s="3">
        <f t="shared" si="196"/>
        <v>143.33385024844381</v>
      </c>
      <c r="P812" s="3">
        <f t="shared" si="189"/>
        <v>10.541376058531478</v>
      </c>
      <c r="Q812" s="3">
        <f t="shared" si="190"/>
        <v>1.9229057177928284E-3</v>
      </c>
      <c r="R812" s="3">
        <f t="shared" si="191"/>
        <v>0.2502606720179622</v>
      </c>
    </row>
    <row r="813" spans="1:18" x14ac:dyDescent="0.25">
      <c r="A813" s="3">
        <f t="shared" si="193"/>
        <v>7.8399999999998773</v>
      </c>
      <c r="B813" s="3">
        <f t="shared" si="182"/>
        <v>2.8425264978637723</v>
      </c>
      <c r="C813" s="3">
        <f t="shared" si="183"/>
        <v>6.4583870182540068E-2</v>
      </c>
      <c r="D813" s="3">
        <f t="shared" si="184"/>
        <v>1152.7954696219006</v>
      </c>
      <c r="E813" s="3">
        <f t="shared" si="185"/>
        <v>8.9307055864426417</v>
      </c>
      <c r="F813" s="3">
        <f t="shared" si="186"/>
        <v>34.575713471983242</v>
      </c>
      <c r="G813" s="3">
        <f t="shared" si="187"/>
        <v>6.7905492518135935E-2</v>
      </c>
      <c r="H813" s="3">
        <f t="shared" si="188"/>
        <v>0.55066085914191842</v>
      </c>
      <c r="I813" s="3">
        <f t="shared" si="192"/>
        <v>2032.5960221455273</v>
      </c>
      <c r="K813" s="3">
        <f t="shared" si="194"/>
        <v>7.8399999999998773</v>
      </c>
      <c r="L813" s="3">
        <f t="shared" si="195"/>
        <v>1.2893498643139283</v>
      </c>
      <c r="M813" s="3">
        <f>L813/'NOx Info (Obsolete)'!$B$1*1000</f>
        <v>29.294750739870683</v>
      </c>
      <c r="N813" s="3">
        <f>M813*'NOx Info (Obsolete)'!$I$2*($D$13+273)/$F$2/1000</f>
        <v>7948.2449680545724</v>
      </c>
      <c r="O813" s="3">
        <f t="shared" si="196"/>
        <v>143.05618057260702</v>
      </c>
      <c r="P813" s="3">
        <f t="shared" si="189"/>
        <v>10.541376058531478</v>
      </c>
      <c r="Q813" s="3">
        <f t="shared" si="190"/>
        <v>1.9229057177928284E-3</v>
      </c>
      <c r="R813" s="3">
        <f t="shared" si="191"/>
        <v>0.24977586121051179</v>
      </c>
    </row>
    <row r="814" spans="1:18" x14ac:dyDescent="0.25">
      <c r="A814" s="3">
        <f t="shared" si="193"/>
        <v>7.8499999999998771</v>
      </c>
      <c r="B814" s="3">
        <f t="shared" si="182"/>
        <v>2.8370198892723533</v>
      </c>
      <c r="C814" s="3">
        <f t="shared" si="183"/>
        <v>6.4458756803761869E-2</v>
      </c>
      <c r="D814" s="3">
        <f t="shared" si="184"/>
        <v>1150.5622473662979</v>
      </c>
      <c r="E814" s="3">
        <f t="shared" si="185"/>
        <v>8.9134048154043786</v>
      </c>
      <c r="F814" s="3">
        <f t="shared" si="186"/>
        <v>34.575713471983242</v>
      </c>
      <c r="G814" s="3">
        <f t="shared" si="187"/>
        <v>6.7905492518135935E-2</v>
      </c>
      <c r="H814" s="3">
        <f t="shared" si="188"/>
        <v>0.54959410608959403</v>
      </c>
      <c r="I814" s="3">
        <f t="shared" si="192"/>
        <v>2033.6952103577064</v>
      </c>
      <c r="K814" s="3">
        <f t="shared" si="194"/>
        <v>7.8499999999998771</v>
      </c>
      <c r="L814" s="3">
        <f t="shared" si="195"/>
        <v>1.2868521057018232</v>
      </c>
      <c r="M814" s="3">
        <f>L814/'NOx Info (Obsolete)'!$B$1*1000</f>
        <v>29.238000265871975</v>
      </c>
      <c r="N814" s="3">
        <f>M814*'NOx Info (Obsolete)'!$I$2*($D$13+273)/$F$2/1000</f>
        <v>7932.8474426275661</v>
      </c>
      <c r="O814" s="3">
        <f t="shared" si="196"/>
        <v>142.77904880493881</v>
      </c>
      <c r="P814" s="3">
        <f t="shared" si="189"/>
        <v>10.541376058531478</v>
      </c>
      <c r="Q814" s="3">
        <f t="shared" si="190"/>
        <v>1.9229057177928284E-3</v>
      </c>
      <c r="R814" s="3">
        <f t="shared" si="191"/>
        <v>0.24929198958985863</v>
      </c>
    </row>
    <row r="815" spans="1:18" x14ac:dyDescent="0.25">
      <c r="A815" s="3">
        <f t="shared" si="193"/>
        <v>7.8599999999998769</v>
      </c>
      <c r="B815" s="3">
        <f t="shared" si="182"/>
        <v>2.8315239482114576</v>
      </c>
      <c r="C815" s="3">
        <f t="shared" si="183"/>
        <v>6.433388579753746E-2</v>
      </c>
      <c r="D815" s="3">
        <f t="shared" si="184"/>
        <v>1148.3333513609059</v>
      </c>
      <c r="E815" s="3">
        <f t="shared" si="185"/>
        <v>8.8961375598230532</v>
      </c>
      <c r="F815" s="3">
        <f t="shared" si="186"/>
        <v>34.575713471983242</v>
      </c>
      <c r="G815" s="3">
        <f t="shared" si="187"/>
        <v>6.7905492518135935E-2</v>
      </c>
      <c r="H815" s="3">
        <f t="shared" si="188"/>
        <v>0.54852941957614887</v>
      </c>
      <c r="I815" s="3">
        <f t="shared" si="192"/>
        <v>2034.7922691968588</v>
      </c>
      <c r="K815" s="3">
        <f t="shared" si="194"/>
        <v>7.8599999999998769</v>
      </c>
      <c r="L815" s="3">
        <f t="shared" si="195"/>
        <v>1.2843591858059247</v>
      </c>
      <c r="M815" s="3">
        <f>L815/'NOx Info (Obsolete)'!$B$1*1000</f>
        <v>29.181359730214361</v>
      </c>
      <c r="N815" s="3">
        <f>M815*'NOx Info (Obsolete)'!$I$2*($D$13+273)/$F$2/1000</f>
        <v>7917.4797456457381</v>
      </c>
      <c r="O815" s="3">
        <f t="shared" si="196"/>
        <v>142.50245390339092</v>
      </c>
      <c r="P815" s="3">
        <f t="shared" si="189"/>
        <v>10.541376058531478</v>
      </c>
      <c r="Q815" s="3">
        <f t="shared" si="190"/>
        <v>1.9229057177928284E-3</v>
      </c>
      <c r="R815" s="3">
        <f t="shared" si="191"/>
        <v>0.24880905533658815</v>
      </c>
    </row>
    <row r="816" spans="1:18" x14ac:dyDescent="0.25">
      <c r="A816" s="3">
        <f t="shared" si="193"/>
        <v>7.8699999999998766</v>
      </c>
      <c r="B816" s="3">
        <f t="shared" si="182"/>
        <v>2.8260386540156959</v>
      </c>
      <c r="C816" s="3">
        <f t="shared" si="183"/>
        <v>6.420925669433708E-2</v>
      </c>
      <c r="D816" s="3">
        <f t="shared" si="184"/>
        <v>1146.1087732248113</v>
      </c>
      <c r="E816" s="3">
        <f t="shared" si="185"/>
        <v>8.8789037547717449</v>
      </c>
      <c r="F816" s="3">
        <f t="shared" si="186"/>
        <v>34.575713471983242</v>
      </c>
      <c r="G816" s="3">
        <f t="shared" si="187"/>
        <v>6.7905492518135935E-2</v>
      </c>
      <c r="H816" s="3">
        <f t="shared" si="188"/>
        <v>0.54746679559823552</v>
      </c>
      <c r="I816" s="3">
        <f t="shared" si="192"/>
        <v>2035.8872027880552</v>
      </c>
      <c r="K816" s="3">
        <f t="shared" si="194"/>
        <v>7.8699999999998766</v>
      </c>
      <c r="L816" s="3">
        <f t="shared" si="195"/>
        <v>1.2818710952525587</v>
      </c>
      <c r="M816" s="3">
        <f>L816/'NOx Info (Obsolete)'!$B$1*1000</f>
        <v>29.124828919922724</v>
      </c>
      <c r="N816" s="3">
        <f>M816*'NOx Info (Obsolete)'!$I$2*($D$13+273)/$F$2/1000</f>
        <v>7902.1418193247255</v>
      </c>
      <c r="O816" s="3">
        <f t="shared" si="196"/>
        <v>142.22639482793377</v>
      </c>
      <c r="P816" s="3">
        <f t="shared" si="189"/>
        <v>10.541376058531478</v>
      </c>
      <c r="Q816" s="3">
        <f t="shared" si="190"/>
        <v>1.9229057177928284E-3</v>
      </c>
      <c r="R816" s="3">
        <f t="shared" si="191"/>
        <v>0.24832705663481033</v>
      </c>
    </row>
    <row r="817" spans="1:18" x14ac:dyDescent="0.25">
      <c r="A817" s="3">
        <f t="shared" si="193"/>
        <v>7.8799999999998764</v>
      </c>
      <c r="B817" s="3">
        <f t="shared" si="182"/>
        <v>2.8205639860597138</v>
      </c>
      <c r="C817" s="3">
        <f t="shared" si="183"/>
        <v>6.4084869025540531E-2</v>
      </c>
      <c r="D817" s="3">
        <f t="shared" si="184"/>
        <v>1143.8885045933375</v>
      </c>
      <c r="E817" s="3">
        <f t="shared" si="185"/>
        <v>8.8617033354493024</v>
      </c>
      <c r="F817" s="3">
        <f t="shared" si="186"/>
        <v>34.575713471983242</v>
      </c>
      <c r="G817" s="3">
        <f t="shared" si="187"/>
        <v>6.7905492518135935E-2</v>
      </c>
      <c r="H817" s="3">
        <f t="shared" si="188"/>
        <v>0.54640623016026213</v>
      </c>
      <c r="I817" s="3">
        <f t="shared" si="192"/>
        <v>2036.9800152483758</v>
      </c>
      <c r="K817" s="3">
        <f t="shared" si="194"/>
        <v>7.8799999999998764</v>
      </c>
      <c r="L817" s="3">
        <f t="shared" si="195"/>
        <v>1.2793878246862107</v>
      </c>
      <c r="M817" s="3">
        <f>L817/'NOx Info (Obsolete)'!$B$1*1000</f>
        <v>29.068407622434524</v>
      </c>
      <c r="N817" s="3">
        <f>M817*'NOx Info (Obsolete)'!$I$2*($D$13+273)/$F$2/1000</f>
        <v>7886.8336059921121</v>
      </c>
      <c r="O817" s="3">
        <f t="shared" si="196"/>
        <v>141.95087054055259</v>
      </c>
      <c r="P817" s="3">
        <f t="shared" si="189"/>
        <v>10.541376058531478</v>
      </c>
      <c r="Q817" s="3">
        <f t="shared" si="190"/>
        <v>1.9229057177928284E-3</v>
      </c>
      <c r="R817" s="3">
        <f t="shared" si="191"/>
        <v>0.24784599167215313</v>
      </c>
    </row>
    <row r="818" spans="1:18" x14ac:dyDescent="0.25">
      <c r="A818" s="3">
        <f t="shared" si="193"/>
        <v>7.8899999999998762</v>
      </c>
      <c r="B818" s="3">
        <f t="shared" si="182"/>
        <v>2.8150999237581109</v>
      </c>
      <c r="C818" s="3">
        <f t="shared" si="183"/>
        <v>6.3960722323435484E-2</v>
      </c>
      <c r="D818" s="3">
        <f t="shared" si="184"/>
        <v>1141.672537118011</v>
      </c>
      <c r="E818" s="3">
        <f t="shared" si="185"/>
        <v>8.8445362371801153</v>
      </c>
      <c r="F818" s="3">
        <f t="shared" si="186"/>
        <v>34.575713471983242</v>
      </c>
      <c r="G818" s="3">
        <f t="shared" si="187"/>
        <v>6.7905492518135935E-2</v>
      </c>
      <c r="H818" s="3">
        <f t="shared" si="188"/>
        <v>0.54534771927437709</v>
      </c>
      <c r="I818" s="3">
        <f t="shared" si="192"/>
        <v>2038.0707106869245</v>
      </c>
      <c r="K818" s="3">
        <f t="shared" si="194"/>
        <v>7.8899999999998762</v>
      </c>
      <c r="L818" s="3">
        <f t="shared" si="195"/>
        <v>1.2769093647694891</v>
      </c>
      <c r="M818" s="3">
        <f>L818/'NOx Info (Obsolete)'!$B$1*1000</f>
        <v>29.012095625599009</v>
      </c>
      <c r="N818" s="3">
        <f>M818*'NOx Info (Obsolete)'!$I$2*($D$13+273)/$F$2/1000</f>
        <v>7871.5550480872016</v>
      </c>
      <c r="O818" s="3">
        <f t="shared" si="196"/>
        <v>141.67588000524341</v>
      </c>
      <c r="P818" s="3">
        <f t="shared" si="189"/>
        <v>10.541376058531478</v>
      </c>
      <c r="Q818" s="3">
        <f t="shared" si="190"/>
        <v>1.9229057177928284E-3</v>
      </c>
      <c r="R818" s="3">
        <f t="shared" si="191"/>
        <v>0.24736585863975522</v>
      </c>
    </row>
    <row r="819" spans="1:18" x14ac:dyDescent="0.25">
      <c r="A819" s="3">
        <f t="shared" si="193"/>
        <v>7.899999999999876</v>
      </c>
      <c r="B819" s="3">
        <f t="shared" si="182"/>
        <v>2.8096464465653672</v>
      </c>
      <c r="C819" s="3">
        <f t="shared" si="183"/>
        <v>6.3836816121215625E-2</v>
      </c>
      <c r="D819" s="3">
        <f t="shared" si="184"/>
        <v>1139.4608624665325</v>
      </c>
      <c r="E819" s="3">
        <f t="shared" si="185"/>
        <v>8.8274023954138645</v>
      </c>
      <c r="F819" s="3">
        <f t="shared" si="186"/>
        <v>34.575713471983242</v>
      </c>
      <c r="G819" s="3">
        <f t="shared" si="187"/>
        <v>6.7905492518135935E-2</v>
      </c>
      <c r="H819" s="3">
        <f t="shared" si="188"/>
        <v>0.54429125896045427</v>
      </c>
      <c r="I819" s="3">
        <f t="shared" si="192"/>
        <v>2039.1592932048454</v>
      </c>
      <c r="K819" s="3">
        <f t="shared" si="194"/>
        <v>7.899999999999876</v>
      </c>
      <c r="L819" s="3">
        <f t="shared" si="195"/>
        <v>1.2744357061830915</v>
      </c>
      <c r="M819" s="3">
        <f>L819/'NOx Info (Obsolete)'!$B$1*1000</f>
        <v>28.955892717676406</v>
      </c>
      <c r="N819" s="3">
        <f>M819*'NOx Info (Obsolete)'!$I$2*($D$13+273)/$F$2/1000</f>
        <v>7856.3060881608126</v>
      </c>
      <c r="O819" s="3">
        <f t="shared" si="196"/>
        <v>141.40142218800932</v>
      </c>
      <c r="P819" s="3">
        <f t="shared" si="189"/>
        <v>10.541376058531478</v>
      </c>
      <c r="Q819" s="3">
        <f t="shared" si="190"/>
        <v>1.9229057177928284E-3</v>
      </c>
      <c r="R819" s="3">
        <f t="shared" si="191"/>
        <v>0.24688665573225965</v>
      </c>
    </row>
    <row r="820" spans="1:18" x14ac:dyDescent="0.25">
      <c r="A820" s="3">
        <f t="shared" si="193"/>
        <v>7.9099999999998758</v>
      </c>
      <c r="B820" s="3">
        <f t="shared" si="182"/>
        <v>2.8042035339757621</v>
      </c>
      <c r="C820" s="3">
        <f t="shared" si="183"/>
        <v>6.3713149952978984E-2</v>
      </c>
      <c r="D820" s="3">
        <f t="shared" si="184"/>
        <v>1137.2534723227432</v>
      </c>
      <c r="E820" s="3">
        <f t="shared" si="185"/>
        <v>8.8103017457252744</v>
      </c>
      <c r="F820" s="3">
        <f t="shared" si="186"/>
        <v>34.575713471983242</v>
      </c>
      <c r="G820" s="3">
        <f t="shared" si="187"/>
        <v>6.7905492518135935E-2</v>
      </c>
      <c r="H820" s="3">
        <f t="shared" si="188"/>
        <v>0.54323684524607774</v>
      </c>
      <c r="I820" s="3">
        <f t="shared" si="192"/>
        <v>2040.2457668953375</v>
      </c>
      <c r="K820" s="3">
        <f t="shared" si="194"/>
        <v>7.9099999999998758</v>
      </c>
      <c r="L820" s="3">
        <f t="shared" si="195"/>
        <v>1.2719668396257688</v>
      </c>
      <c r="M820" s="3">
        <f>L820/'NOx Info (Obsolete)'!$B$1*1000</f>
        <v>28.899798687337125</v>
      </c>
      <c r="N820" s="3">
        <f>M820*'NOx Info (Obsolete)'!$I$2*($D$13+273)/$F$2/1000</f>
        <v>7841.0866688750475</v>
      </c>
      <c r="O820" s="3">
        <f t="shared" si="196"/>
        <v>141.12749605685642</v>
      </c>
      <c r="P820" s="3">
        <f t="shared" si="189"/>
        <v>10.541376058531478</v>
      </c>
      <c r="Q820" s="3">
        <f t="shared" si="190"/>
        <v>1.9229057177928284E-3</v>
      </c>
      <c r="R820" s="3">
        <f t="shared" si="191"/>
        <v>0.24640838114780678</v>
      </c>
    </row>
    <row r="821" spans="1:18" x14ac:dyDescent="0.25">
      <c r="A821" s="3">
        <f t="shared" si="193"/>
        <v>7.9199999999998756</v>
      </c>
      <c r="B821" s="3">
        <f t="shared" si="182"/>
        <v>2.7987711655233016</v>
      </c>
      <c r="C821" s="3">
        <f t="shared" si="183"/>
        <v>6.3589723353726119E-2</v>
      </c>
      <c r="D821" s="3">
        <f t="shared" si="184"/>
        <v>1135.0503583865952</v>
      </c>
      <c r="E821" s="3">
        <f t="shared" si="185"/>
        <v>8.7932342238138812</v>
      </c>
      <c r="F821" s="3">
        <f t="shared" si="186"/>
        <v>34.575713471983242</v>
      </c>
      <c r="G821" s="3">
        <f t="shared" si="187"/>
        <v>6.7905492518135935E-2</v>
      </c>
      <c r="H821" s="3">
        <f t="shared" si="188"/>
        <v>0.54218447416652737</v>
      </c>
      <c r="I821" s="3">
        <f t="shared" si="192"/>
        <v>2041.3301358436706</v>
      </c>
      <c r="K821" s="3">
        <f t="shared" si="194"/>
        <v>7.9199999999998756</v>
      </c>
      <c r="L821" s="3">
        <f t="shared" si="195"/>
        <v>1.2695027558142908</v>
      </c>
      <c r="M821" s="3">
        <f>L821/'NOx Info (Obsolete)'!$B$1*1000</f>
        <v>28.843813323660981</v>
      </c>
      <c r="N821" s="3">
        <f>M821*'NOx Info (Obsolete)'!$I$2*($D$13+273)/$F$2/1000</f>
        <v>7825.89673300309</v>
      </c>
      <c r="O821" s="3">
        <f t="shared" si="196"/>
        <v>140.85410058179008</v>
      </c>
      <c r="P821" s="3">
        <f t="shared" si="189"/>
        <v>10.541376058531478</v>
      </c>
      <c r="Q821" s="3">
        <f t="shared" si="190"/>
        <v>1.9229057177928284E-3</v>
      </c>
      <c r="R821" s="3">
        <f t="shared" si="191"/>
        <v>0.24593103308802761</v>
      </c>
    </row>
    <row r="822" spans="1:18" x14ac:dyDescent="0.25">
      <c r="A822" s="3">
        <f t="shared" si="193"/>
        <v>7.9299999999998754</v>
      </c>
      <c r="B822" s="3">
        <f t="shared" si="182"/>
        <v>2.7933493207816364</v>
      </c>
      <c r="C822" s="3">
        <f t="shared" si="183"/>
        <v>6.3466535859358436E-2</v>
      </c>
      <c r="D822" s="3">
        <f t="shared" si="184"/>
        <v>1132.8515123741192</v>
      </c>
      <c r="E822" s="3">
        <f t="shared" si="185"/>
        <v>8.7761997655037813</v>
      </c>
      <c r="F822" s="3">
        <f t="shared" si="186"/>
        <v>34.575713471983242</v>
      </c>
      <c r="G822" s="3">
        <f t="shared" si="187"/>
        <v>6.7905492518135935E-2</v>
      </c>
      <c r="H822" s="3">
        <f t="shared" si="188"/>
        <v>0.54113414176476315</v>
      </c>
      <c r="I822" s="3">
        <f t="shared" si="192"/>
        <v>2042.4124041272003</v>
      </c>
      <c r="K822" s="3">
        <f t="shared" si="194"/>
        <v>7.9299999999998754</v>
      </c>
      <c r="L822" s="3">
        <f t="shared" si="195"/>
        <v>1.2670434454834105</v>
      </c>
      <c r="M822" s="3">
        <f>L822/'NOx Info (Obsolete)'!$B$1*1000</f>
        <v>28.787936416136382</v>
      </c>
      <c r="N822" s="3">
        <f>M822*'NOx Info (Obsolete)'!$I$2*($D$13+273)/$F$2/1000</f>
        <v>7810.736223428984</v>
      </c>
      <c r="O822" s="3">
        <f t="shared" si="196"/>
        <v>140.58123473481092</v>
      </c>
      <c r="P822" s="3">
        <f t="shared" si="189"/>
        <v>10.541376058531478</v>
      </c>
      <c r="Q822" s="3">
        <f t="shared" si="190"/>
        <v>1.9229057177928284E-3</v>
      </c>
      <c r="R822" s="3">
        <f t="shared" si="191"/>
        <v>0.24545460975803687</v>
      </c>
    </row>
    <row r="823" spans="1:18" x14ac:dyDescent="0.25">
      <c r="A823" s="3">
        <f t="shared" si="193"/>
        <v>7.9399999999998752</v>
      </c>
      <c r="B823" s="3">
        <f t="shared" si="182"/>
        <v>2.7879379793639885</v>
      </c>
      <c r="C823" s="3">
        <f t="shared" si="183"/>
        <v>6.3343587006676361E-2</v>
      </c>
      <c r="D823" s="3">
        <f t="shared" si="184"/>
        <v>1130.6569260173942</v>
      </c>
      <c r="E823" s="3">
        <f t="shared" si="185"/>
        <v>8.7591983067433947</v>
      </c>
      <c r="F823" s="3">
        <f t="shared" si="186"/>
        <v>34.575713471983242</v>
      </c>
      <c r="G823" s="3">
        <f t="shared" si="187"/>
        <v>6.7905492518135935E-2</v>
      </c>
      <c r="H823" s="3">
        <f t="shared" si="188"/>
        <v>0.54008584409141103</v>
      </c>
      <c r="I823" s="3">
        <f t="shared" si="192"/>
        <v>2043.4925758153831</v>
      </c>
      <c r="K823" s="3">
        <f t="shared" si="194"/>
        <v>7.9399999999998752</v>
      </c>
      <c r="L823" s="3">
        <f t="shared" si="195"/>
        <v>1.2645888993858301</v>
      </c>
      <c r="M823" s="3">
        <f>L823/'NOx Info (Obsolete)'!$B$1*1000</f>
        <v>28.732167754659535</v>
      </c>
      <c r="N823" s="3">
        <f>M823*'NOx Info (Obsolete)'!$I$2*($D$13+273)/$F$2/1000</f>
        <v>7795.6050831474195</v>
      </c>
      <c r="O823" s="3">
        <f t="shared" si="196"/>
        <v>140.30889748991106</v>
      </c>
      <c r="P823" s="3">
        <f t="shared" si="189"/>
        <v>10.541376058531478</v>
      </c>
      <c r="Q823" s="3">
        <f t="shared" si="190"/>
        <v>1.9229057177928284E-3</v>
      </c>
      <c r="R823" s="3">
        <f t="shared" si="191"/>
        <v>0.24497910936642647</v>
      </c>
    </row>
    <row r="824" spans="1:18" x14ac:dyDescent="0.25">
      <c r="A824" s="3">
        <f t="shared" si="193"/>
        <v>7.9499999999998749</v>
      </c>
      <c r="B824" s="3">
        <f t="shared" si="182"/>
        <v>2.7825371209230743</v>
      </c>
      <c r="C824" s="3">
        <f t="shared" si="183"/>
        <v>6.3220876333377654E-2</v>
      </c>
      <c r="D824" s="3">
        <f t="shared" si="184"/>
        <v>1128.4665910645151</v>
      </c>
      <c r="E824" s="3">
        <f t="shared" si="185"/>
        <v>8.742229783605227</v>
      </c>
      <c r="F824" s="3">
        <f t="shared" si="186"/>
        <v>34.575713471983242</v>
      </c>
      <c r="G824" s="3">
        <f t="shared" si="187"/>
        <v>6.7905492518135935E-2</v>
      </c>
      <c r="H824" s="3">
        <f t="shared" si="188"/>
        <v>0.53903957720474793</v>
      </c>
      <c r="I824" s="3">
        <f t="shared" si="192"/>
        <v>2044.5706549697927</v>
      </c>
      <c r="K824" s="3">
        <f t="shared" si="194"/>
        <v>7.9499999999998749</v>
      </c>
      <c r="L824" s="3">
        <f t="shared" si="195"/>
        <v>1.2621391082921658</v>
      </c>
      <c r="M824" s="3">
        <f>L824/'NOx Info (Obsolete)'!$B$1*1000</f>
        <v>28.676507129533679</v>
      </c>
      <c r="N824" s="3">
        <f>M824*'NOx Info (Obsolete)'!$I$2*($D$13+273)/$F$2/1000</f>
        <v>7780.5032552635148</v>
      </c>
      <c r="O824" s="3">
        <f t="shared" si="196"/>
        <v>140.03708782307027</v>
      </c>
      <c r="P824" s="3">
        <f t="shared" si="189"/>
        <v>10.541376058531476</v>
      </c>
      <c r="Q824" s="3">
        <f t="shared" si="190"/>
        <v>1.9229057177928281E-3</v>
      </c>
      <c r="R824" s="3">
        <f t="shared" si="191"/>
        <v>0.24450453012525875</v>
      </c>
    </row>
    <row r="825" spans="1:18" x14ac:dyDescent="0.25">
      <c r="A825" s="3">
        <f t="shared" si="193"/>
        <v>7.9599999999998747</v>
      </c>
      <c r="B825" s="3">
        <f t="shared" si="182"/>
        <v>2.7771467251510269</v>
      </c>
      <c r="C825" s="3">
        <f t="shared" si="183"/>
        <v>6.3098403378055667E-2</v>
      </c>
      <c r="D825" s="3">
        <f t="shared" si="184"/>
        <v>1126.2804992795643</v>
      </c>
      <c r="E825" s="3">
        <f t="shared" si="185"/>
        <v>8.7252941322856206</v>
      </c>
      <c r="F825" s="3">
        <f t="shared" si="186"/>
        <v>34.575713471983242</v>
      </c>
      <c r="G825" s="3">
        <f t="shared" si="187"/>
        <v>6.7905492518135935E-2</v>
      </c>
      <c r="H825" s="3">
        <f t="shared" si="188"/>
        <v>0.53799533717068615</v>
      </c>
      <c r="I825" s="3">
        <f t="shared" si="192"/>
        <v>2045.6466456441342</v>
      </c>
      <c r="K825" s="3">
        <f t="shared" si="194"/>
        <v>7.9599999999998747</v>
      </c>
      <c r="L825" s="3">
        <f t="shared" si="195"/>
        <v>1.2596940629909132</v>
      </c>
      <c r="M825" s="3">
        <f>L825/'NOx Info (Obsolete)'!$B$1*1000</f>
        <v>28.620954331468276</v>
      </c>
      <c r="N825" s="3">
        <f>M825*'NOx Info (Obsolete)'!$I$2*($D$13+273)/$F$2/1000</f>
        <v>7765.4306829926154</v>
      </c>
      <c r="O825" s="3">
        <f t="shared" si="196"/>
        <v>139.76580471225199</v>
      </c>
      <c r="P825" s="3">
        <f t="shared" si="189"/>
        <v>10.541376058531478</v>
      </c>
      <c r="Q825" s="3">
        <f t="shared" si="190"/>
        <v>1.9229057177928284E-3</v>
      </c>
      <c r="R825" s="3">
        <f t="shared" si="191"/>
        <v>0.24403087025005951</v>
      </c>
    </row>
    <row r="826" spans="1:18" x14ac:dyDescent="0.25">
      <c r="A826" s="3">
        <f t="shared" si="193"/>
        <v>7.9699999999998745</v>
      </c>
      <c r="B826" s="3">
        <f t="shared" si="182"/>
        <v>2.77176677177932</v>
      </c>
      <c r="C826" s="3">
        <f t="shared" si="183"/>
        <v>6.2976167680197592E-2</v>
      </c>
      <c r="D826" s="3">
        <f t="shared" si="184"/>
        <v>1124.0986424425771</v>
      </c>
      <c r="E826" s="3">
        <f t="shared" si="185"/>
        <v>8.7083912891045223</v>
      </c>
      <c r="F826" s="3">
        <f t="shared" si="186"/>
        <v>34.575713471983242</v>
      </c>
      <c r="G826" s="3">
        <f t="shared" si="187"/>
        <v>6.7905492518135935E-2</v>
      </c>
      <c r="H826" s="3">
        <f t="shared" si="188"/>
        <v>0.53695312006275986</v>
      </c>
      <c r="I826" s="3">
        <f t="shared" si="192"/>
        <v>2046.7205518842597</v>
      </c>
      <c r="K826" s="3">
        <f t="shared" si="194"/>
        <v>7.9699999999998745</v>
      </c>
      <c r="L826" s="3">
        <f t="shared" si="195"/>
        <v>1.2572537542884126</v>
      </c>
      <c r="M826" s="3">
        <f>L826/'NOx Info (Obsolete)'!$B$1*1000</f>
        <v>28.56550915157823</v>
      </c>
      <c r="N826" s="3">
        <f>M826*'NOx Info (Obsolete)'!$I$2*($D$13+273)/$F$2/1000</f>
        <v>7750.3873096600628</v>
      </c>
      <c r="O826" s="3">
        <f t="shared" si="196"/>
        <v>139.49504713739964</v>
      </c>
      <c r="P826" s="3">
        <f t="shared" si="189"/>
        <v>10.541376058531478</v>
      </c>
      <c r="Q826" s="3">
        <f t="shared" si="190"/>
        <v>1.9229057177928284E-3</v>
      </c>
      <c r="R826" s="3">
        <f t="shared" si="191"/>
        <v>0.2435581279598116</v>
      </c>
    </row>
    <row r="827" spans="1:18" x14ac:dyDescent="0.25">
      <c r="A827" s="3">
        <f t="shared" si="193"/>
        <v>7.9799999999998743</v>
      </c>
      <c r="B827" s="3">
        <f t="shared" si="182"/>
        <v>2.7663972405786921</v>
      </c>
      <c r="C827" s="3">
        <f t="shared" si="183"/>
        <v>6.285416878018274E-2</v>
      </c>
      <c r="D827" s="3">
        <f t="shared" si="184"/>
        <v>1121.9210123495145</v>
      </c>
      <c r="E827" s="3">
        <f t="shared" si="185"/>
        <v>8.6915211905052452</v>
      </c>
      <c r="F827" s="3">
        <f t="shared" si="186"/>
        <v>34.575713471983242</v>
      </c>
      <c r="G827" s="3">
        <f t="shared" si="187"/>
        <v>6.7905492518135935E-2</v>
      </c>
      <c r="H827" s="3">
        <f t="shared" si="188"/>
        <v>0.53591292196210916</v>
      </c>
      <c r="I827" s="3">
        <f t="shared" si="192"/>
        <v>2047.792377728184</v>
      </c>
      <c r="K827" s="3">
        <f t="shared" si="194"/>
        <v>7.9799999999998743</v>
      </c>
      <c r="L827" s="3">
        <f t="shared" si="195"/>
        <v>1.2548181730088144</v>
      </c>
      <c r="M827" s="3">
        <f>L827/'NOx Info (Obsolete)'!$B$1*1000</f>
        <v>28.510171381383099</v>
      </c>
      <c r="N827" s="3">
        <f>M827*'NOx Info (Obsolete)'!$I$2*($D$13+273)/$F$2/1000</f>
        <v>7735.3730787009954</v>
      </c>
      <c r="O827" s="3">
        <f t="shared" si="196"/>
        <v>139.22481408043271</v>
      </c>
      <c r="P827" s="3">
        <f t="shared" si="189"/>
        <v>10.541376058531478</v>
      </c>
      <c r="Q827" s="3">
        <f t="shared" si="190"/>
        <v>1.9229057177928284E-3</v>
      </c>
      <c r="R827" s="3">
        <f t="shared" si="191"/>
        <v>0.24308630147694804</v>
      </c>
    </row>
    <row r="828" spans="1:18" x14ac:dyDescent="0.25">
      <c r="A828" s="3">
        <f t="shared" si="193"/>
        <v>7.9899999999998741</v>
      </c>
      <c r="B828" s="3">
        <f t="shared" si="182"/>
        <v>2.761038111359071</v>
      </c>
      <c r="C828" s="3">
        <f t="shared" si="183"/>
        <v>6.273240621928082E-2</v>
      </c>
      <c r="D828" s="3">
        <f t="shared" si="184"/>
        <v>1119.7476008122285</v>
      </c>
      <c r="E828" s="3">
        <f t="shared" si="185"/>
        <v>8.6746837730542161</v>
      </c>
      <c r="F828" s="3">
        <f t="shared" si="186"/>
        <v>34.575713471983242</v>
      </c>
      <c r="G828" s="3">
        <f t="shared" si="187"/>
        <v>6.7905492518135935E-2</v>
      </c>
      <c r="H828" s="3">
        <f t="shared" si="188"/>
        <v>0.53487473895746618</v>
      </c>
      <c r="I828" s="3">
        <f t="shared" si="192"/>
        <v>2048.8621272060991</v>
      </c>
      <c r="K828" s="3">
        <f t="shared" si="194"/>
        <v>7.9899999999998741</v>
      </c>
      <c r="L828" s="3">
        <f t="shared" si="195"/>
        <v>1.2523873099940448</v>
      </c>
      <c r="M828" s="3">
        <f>L828/'NOx Info (Obsolete)'!$B$1*1000</f>
        <v>28.454940812806328</v>
      </c>
      <c r="N828" s="3">
        <f>M828*'NOx Info (Obsolete)'!$I$2*($D$13+273)/$F$2/1000</f>
        <v>7720.3879336601221</v>
      </c>
      <c r="O828" s="3">
        <f t="shared" si="196"/>
        <v>138.95510452524289</v>
      </c>
      <c r="P828" s="3">
        <f t="shared" si="189"/>
        <v>10.541376058531478</v>
      </c>
      <c r="Q828" s="3">
        <f t="shared" si="190"/>
        <v>1.9229057177928284E-3</v>
      </c>
      <c r="R828" s="3">
        <f t="shared" si="191"/>
        <v>0.24261538902734542</v>
      </c>
    </row>
    <row r="829" spans="1:18" x14ac:dyDescent="0.25">
      <c r="A829" s="3">
        <f t="shared" si="193"/>
        <v>7.9999999999998739</v>
      </c>
      <c r="B829" s="3">
        <f t="shared" si="182"/>
        <v>2.7556893639694962</v>
      </c>
      <c r="C829" s="3">
        <f t="shared" si="183"/>
        <v>6.261087953965018E-2</v>
      </c>
      <c r="D829" s="3">
        <f t="shared" si="184"/>
        <v>1117.5783996584355</v>
      </c>
      <c r="E829" s="3">
        <f t="shared" si="185"/>
        <v>8.6578789734407593</v>
      </c>
      <c r="F829" s="3">
        <f t="shared" si="186"/>
        <v>34.575713471983242</v>
      </c>
      <c r="G829" s="3">
        <f t="shared" si="187"/>
        <v>6.7905492518135935E-2</v>
      </c>
      <c r="H829" s="3">
        <f t="shared" si="188"/>
        <v>0.53383856714514022</v>
      </c>
      <c r="I829" s="3">
        <f t="shared" si="192"/>
        <v>2049.9298043403892</v>
      </c>
      <c r="K829" s="3">
        <f t="shared" si="194"/>
        <v>7.9999999999998739</v>
      </c>
      <c r="L829" s="3">
        <f t="shared" si="195"/>
        <v>1.2499611561037713</v>
      </c>
      <c r="M829" s="3">
        <f>L829/'NOx Info (Obsolete)'!$B$1*1000</f>
        <v>28.399817238174435</v>
      </c>
      <c r="N829" s="3">
        <f>M829*'NOx Info (Obsolete)'!$I$2*($D$13+273)/$F$2/1000</f>
        <v>7705.4318181915314</v>
      </c>
      <c r="O829" s="3">
        <f t="shared" si="196"/>
        <v>138.68591745769038</v>
      </c>
      <c r="P829" s="3">
        <f t="shared" si="189"/>
        <v>10.541376058531478</v>
      </c>
      <c r="Q829" s="3">
        <f t="shared" si="190"/>
        <v>1.9229057177928284E-3</v>
      </c>
      <c r="R829" s="3">
        <f t="shared" si="191"/>
        <v>0.24214538884031728</v>
      </c>
    </row>
    <row r="830" spans="1:18" x14ac:dyDescent="0.25">
      <c r="A830" s="3">
        <f t="shared" si="193"/>
        <v>8.0099999999998737</v>
      </c>
      <c r="B830" s="3">
        <f t="shared" si="182"/>
        <v>2.7503509782980449</v>
      </c>
      <c r="C830" s="3">
        <f t="shared" si="183"/>
        <v>6.2489588284336123E-2</v>
      </c>
      <c r="D830" s="3">
        <f t="shared" si="184"/>
        <v>1115.4134007316818</v>
      </c>
      <c r="E830" s="3">
        <f t="shared" si="185"/>
        <v>8.6411067284768368</v>
      </c>
      <c r="F830" s="3">
        <f t="shared" si="186"/>
        <v>34.575713471983242</v>
      </c>
      <c r="G830" s="3">
        <f t="shared" si="187"/>
        <v>6.7905492518135935E-2</v>
      </c>
      <c r="H830" s="3">
        <f t="shared" si="188"/>
        <v>0.53280440262900242</v>
      </c>
      <c r="I830" s="3">
        <f t="shared" si="192"/>
        <v>2050.995413145647</v>
      </c>
      <c r="K830" s="3">
        <f t="shared" si="194"/>
        <v>8.0099999999998737</v>
      </c>
      <c r="L830" s="3">
        <f t="shared" si="195"/>
        <v>1.2475397022153683</v>
      </c>
      <c r="M830" s="3">
        <f>L830/'NOx Info (Obsolete)'!$B$1*1000</f>
        <v>28.344800450216258</v>
      </c>
      <c r="N830" s="3">
        <f>M830*'NOx Info (Obsolete)'!$I$2*($D$13+273)/$F$2/1000</f>
        <v>7690.5046760584555</v>
      </c>
      <c r="O830" s="3">
        <f t="shared" si="196"/>
        <v>138.41725186559995</v>
      </c>
      <c r="P830" s="3">
        <f t="shared" si="189"/>
        <v>10.541376058531478</v>
      </c>
      <c r="Q830" s="3">
        <f t="shared" si="190"/>
        <v>1.9229057177928284E-3</v>
      </c>
      <c r="R830" s="3">
        <f t="shared" si="191"/>
        <v>0.24167629914860722</v>
      </c>
    </row>
    <row r="831" spans="1:18" x14ac:dyDescent="0.25">
      <c r="A831" s="3">
        <f t="shared" si="193"/>
        <v>8.0199999999998735</v>
      </c>
      <c r="B831" s="3">
        <f t="shared" si="182"/>
        <v>2.7450229342717551</v>
      </c>
      <c r="C831" s="3">
        <f t="shared" si="183"/>
        <v>6.2368531997269203E-2</v>
      </c>
      <c r="D831" s="3">
        <f t="shared" si="184"/>
        <v>1113.2525958913157</v>
      </c>
      <c r="E831" s="3">
        <f t="shared" si="185"/>
        <v>8.6243669750968195</v>
      </c>
      <c r="F831" s="3">
        <f t="shared" si="186"/>
        <v>34.575713471983242</v>
      </c>
      <c r="G831" s="3">
        <f t="shared" si="187"/>
        <v>6.7905492518135935E-2</v>
      </c>
      <c r="H831" s="3">
        <f t="shared" si="188"/>
        <v>0.53177224152047176</v>
      </c>
      <c r="I831" s="3">
        <f t="shared" si="192"/>
        <v>2052.0589576286879</v>
      </c>
      <c r="K831" s="3">
        <f t="shared" si="194"/>
        <v>8.0199999999998735</v>
      </c>
      <c r="L831" s="3">
        <f t="shared" si="195"/>
        <v>1.2451229392238823</v>
      </c>
      <c r="M831" s="3">
        <f>L831/'NOx Info (Obsolete)'!$B$1*1000</f>
        <v>28.289890242062171</v>
      </c>
      <c r="N831" s="3">
        <f>M831*'NOx Info (Obsolete)'!$I$2*($D$13+273)/$F$2/1000</f>
        <v>7675.6064511330733</v>
      </c>
      <c r="O831" s="3">
        <f t="shared" si="196"/>
        <v>138.14910673875713</v>
      </c>
      <c r="P831" s="3">
        <f t="shared" si="189"/>
        <v>10.541376058531478</v>
      </c>
      <c r="Q831" s="3">
        <f t="shared" si="190"/>
        <v>1.9229057177928284E-3</v>
      </c>
      <c r="R831" s="3">
        <f t="shared" si="191"/>
        <v>0.2412081181883825</v>
      </c>
    </row>
    <row r="832" spans="1:18" x14ac:dyDescent="0.25">
      <c r="A832" s="3">
        <f t="shared" si="193"/>
        <v>8.0299999999998732</v>
      </c>
      <c r="B832" s="3">
        <f t="shared" si="182"/>
        <v>2.7397052118565508</v>
      </c>
      <c r="C832" s="3">
        <f t="shared" si="183"/>
        <v>6.2247710223263419E-2</v>
      </c>
      <c r="D832" s="3">
        <f t="shared" si="184"/>
        <v>1111.0959770124553</v>
      </c>
      <c r="E832" s="3">
        <f t="shared" si="185"/>
        <v>8.6076596503572578</v>
      </c>
      <c r="F832" s="3">
        <f t="shared" si="186"/>
        <v>34.575713471983242</v>
      </c>
      <c r="G832" s="3">
        <f t="shared" si="187"/>
        <v>6.7905492518135935E-2</v>
      </c>
      <c r="H832" s="3">
        <f t="shared" si="188"/>
        <v>0.53074207993850031</v>
      </c>
      <c r="I832" s="3">
        <f t="shared" si="192"/>
        <v>2053.1204417885651</v>
      </c>
      <c r="K832" s="3">
        <f t="shared" si="194"/>
        <v>8.0299999999998732</v>
      </c>
      <c r="L832" s="3">
        <f t="shared" si="195"/>
        <v>1.2427108580419985</v>
      </c>
      <c r="M832" s="3">
        <f>L832/'NOx Info (Obsolete)'!$B$1*1000</f>
        <v>28.235086407243283</v>
      </c>
      <c r="N832" s="3">
        <f>M832*'NOx Info (Obsolete)'!$I$2*($D$13+273)/$F$2/1000</f>
        <v>7660.7370873962982</v>
      </c>
      <c r="O832" s="3">
        <f t="shared" si="196"/>
        <v>137.88148106890455</v>
      </c>
      <c r="P832" s="3">
        <f t="shared" si="189"/>
        <v>10.541376058531478</v>
      </c>
      <c r="Q832" s="3">
        <f t="shared" si="190"/>
        <v>1.9229057177928284E-3</v>
      </c>
      <c r="R832" s="3">
        <f t="shared" si="191"/>
        <v>0.24074084419922726</v>
      </c>
    </row>
    <row r="833" spans="1:18" x14ac:dyDescent="0.25">
      <c r="A833" s="3">
        <f t="shared" si="193"/>
        <v>8.039999999999873</v>
      </c>
      <c r="B833" s="3">
        <f t="shared" si="182"/>
        <v>2.7343977910571655</v>
      </c>
      <c r="C833" s="3">
        <f t="shared" si="183"/>
        <v>6.2127122508014609E-2</v>
      </c>
      <c r="D833" s="3">
        <f t="shared" si="184"/>
        <v>1108.9435359859579</v>
      </c>
      <c r="E833" s="3">
        <f t="shared" si="185"/>
        <v>8.590984691436633</v>
      </c>
      <c r="F833" s="3">
        <f t="shared" si="186"/>
        <v>34.575713471983249</v>
      </c>
      <c r="G833" s="3">
        <f t="shared" si="187"/>
        <v>6.7905492518135963E-2</v>
      </c>
      <c r="H833" s="3">
        <f t="shared" si="188"/>
        <v>0.52971391400955903</v>
      </c>
      <c r="I833" s="3">
        <f t="shared" si="192"/>
        <v>2054.1798696165843</v>
      </c>
      <c r="K833" s="3">
        <f t="shared" si="194"/>
        <v>8.039999999999873</v>
      </c>
      <c r="L833" s="3">
        <f t="shared" si="195"/>
        <v>1.2403034496000063</v>
      </c>
      <c r="M833" s="3">
        <f>L833/'NOx Info (Obsolete)'!$B$1*1000</f>
        <v>28.180388739690692</v>
      </c>
      <c r="N833" s="3">
        <f>M833*'NOx Info (Obsolete)'!$I$2*($D$13+273)/$F$2/1000</f>
        <v>7645.896528937561</v>
      </c>
      <c r="O833" s="3">
        <f t="shared" si="196"/>
        <v>137.614373849738</v>
      </c>
      <c r="P833" s="3">
        <f t="shared" si="189"/>
        <v>10.54137605853148</v>
      </c>
      <c r="Q833" s="3">
        <f t="shared" si="190"/>
        <v>1.9229057177928288E-3</v>
      </c>
      <c r="R833" s="3">
        <f t="shared" si="191"/>
        <v>0.24027447542413616</v>
      </c>
    </row>
    <row r="834" spans="1:18" x14ac:dyDescent="0.25">
      <c r="A834" s="3">
        <f t="shared" si="193"/>
        <v>8.0499999999998728</v>
      </c>
      <c r="B834" s="3">
        <f t="shared" si="182"/>
        <v>2.72910065191707</v>
      </c>
      <c r="C834" s="3">
        <f t="shared" si="183"/>
        <v>6.200676839809869E-2</v>
      </c>
      <c r="D834" s="3">
        <f t="shared" si="184"/>
        <v>1106.7952647183906</v>
      </c>
      <c r="E834" s="3">
        <f t="shared" si="185"/>
        <v>8.574342035635123</v>
      </c>
      <c r="F834" s="3">
        <f t="shared" si="186"/>
        <v>34.575713471983242</v>
      </c>
      <c r="G834" s="3">
        <f t="shared" si="187"/>
        <v>6.7905492518135935E-2</v>
      </c>
      <c r="H834" s="3">
        <f t="shared" si="188"/>
        <v>0.52868773986762163</v>
      </c>
      <c r="I834" s="3">
        <f t="shared" si="192"/>
        <v>2055.2372450963194</v>
      </c>
      <c r="K834" s="3">
        <f t="shared" si="194"/>
        <v>8.0499999999998728</v>
      </c>
      <c r="L834" s="3">
        <f t="shared" si="195"/>
        <v>1.2379007048457649</v>
      </c>
      <c r="M834" s="3">
        <f>L834/'NOx Info (Obsolete)'!$B$1*1000</f>
        <v>28.125797033734688</v>
      </c>
      <c r="N834" s="3">
        <f>M834*'NOx Info (Obsolete)'!$I$2*($D$13+273)/$F$2/1000</f>
        <v>7631.0847199546033</v>
      </c>
      <c r="O834" s="3">
        <f t="shared" si="196"/>
        <v>137.34778407690274</v>
      </c>
      <c r="P834" s="3">
        <f t="shared" si="189"/>
        <v>10.541376058531478</v>
      </c>
      <c r="Q834" s="3">
        <f t="shared" si="190"/>
        <v>1.9229057177928284E-3</v>
      </c>
      <c r="R834" s="3">
        <f t="shared" si="191"/>
        <v>0.23980901010950717</v>
      </c>
    </row>
    <row r="835" spans="1:18" x14ac:dyDescent="0.25">
      <c r="A835" s="3">
        <f t="shared" si="193"/>
        <v>8.0599999999998726</v>
      </c>
      <c r="B835" s="3">
        <f t="shared" si="182"/>
        <v>2.7238137745183937</v>
      </c>
      <c r="C835" s="3">
        <f t="shared" si="183"/>
        <v>6.1886647440969986E-2</v>
      </c>
      <c r="D835" s="3">
        <f t="shared" si="184"/>
        <v>1104.6511551319995</v>
      </c>
      <c r="E835" s="3">
        <f t="shared" si="185"/>
        <v>8.5577316203743745</v>
      </c>
      <c r="F835" s="3">
        <f t="shared" si="186"/>
        <v>34.575713471983249</v>
      </c>
      <c r="G835" s="3">
        <f t="shared" si="187"/>
        <v>6.7905492518135963E-2</v>
      </c>
      <c r="H835" s="3">
        <f t="shared" si="188"/>
        <v>0.52766355365415252</v>
      </c>
      <c r="I835" s="3">
        <f t="shared" si="192"/>
        <v>2056.2925722036275</v>
      </c>
      <c r="K835" s="3">
        <f t="shared" si="194"/>
        <v>8.0599999999998726</v>
      </c>
      <c r="L835" s="3">
        <f t="shared" si="195"/>
        <v>1.2355026147446697</v>
      </c>
      <c r="M835" s="3">
        <f>L835/'NOx Info (Obsolete)'!$B$1*1000</f>
        <v>28.071311084104011</v>
      </c>
      <c r="N835" s="3">
        <f>M835*'NOx Info (Obsolete)'!$I$2*($D$13+273)/$F$2/1000</f>
        <v>7616.3016047532747</v>
      </c>
      <c r="O835" s="3">
        <f t="shared" si="196"/>
        <v>137.08171074798963</v>
      </c>
      <c r="P835" s="3">
        <f t="shared" si="189"/>
        <v>10.54137605853148</v>
      </c>
      <c r="Q835" s="3">
        <f t="shared" si="190"/>
        <v>1.9229057177928288E-3</v>
      </c>
      <c r="R835" s="3">
        <f t="shared" si="191"/>
        <v>0.23934444650513581</v>
      </c>
    </row>
    <row r="836" spans="1:18" x14ac:dyDescent="0.25">
      <c r="A836" s="3">
        <f t="shared" si="193"/>
        <v>8.0699999999998724</v>
      </c>
      <c r="B836" s="3">
        <f t="shared" si="182"/>
        <v>2.7185371389818522</v>
      </c>
      <c r="C836" s="3">
        <f t="shared" si="183"/>
        <v>6.1766759184959462E-2</v>
      </c>
      <c r="D836" s="3">
        <f t="shared" si="184"/>
        <v>1102.5111991646786</v>
      </c>
      <c r="E836" s="3">
        <f t="shared" si="185"/>
        <v>8.5411533831972619</v>
      </c>
      <c r="F836" s="3">
        <f t="shared" si="186"/>
        <v>34.575713471983242</v>
      </c>
      <c r="G836" s="3">
        <f t="shared" si="187"/>
        <v>6.7905492518135935E-2</v>
      </c>
      <c r="H836" s="3">
        <f t="shared" si="188"/>
        <v>0.52664135151808988</v>
      </c>
      <c r="I836" s="3">
        <f t="shared" si="192"/>
        <v>2057.3458549066636</v>
      </c>
      <c r="K836" s="3">
        <f t="shared" si="194"/>
        <v>8.0699999999998724</v>
      </c>
      <c r="L836" s="3">
        <f t="shared" si="195"/>
        <v>1.2331091702796184</v>
      </c>
      <c r="M836" s="3">
        <f>L836/'NOx Info (Obsolete)'!$B$1*1000</f>
        <v>28.016930685925033</v>
      </c>
      <c r="N836" s="3">
        <f>M836*'NOx Info (Obsolete)'!$I$2*($D$13+273)/$F$2/1000</f>
        <v>7601.5471277473107</v>
      </c>
      <c r="O836" s="3">
        <f t="shared" si="196"/>
        <v>136.81615286253154</v>
      </c>
      <c r="P836" s="3">
        <f t="shared" si="189"/>
        <v>10.541376058531478</v>
      </c>
      <c r="Q836" s="3">
        <f t="shared" si="190"/>
        <v>1.9229057177928284E-3</v>
      </c>
      <c r="R836" s="3">
        <f t="shared" si="191"/>
        <v>0.23888078286420786</v>
      </c>
    </row>
    <row r="837" spans="1:18" x14ac:dyDescent="0.25">
      <c r="A837" s="3">
        <f t="shared" si="193"/>
        <v>8.0799999999998722</v>
      </c>
      <c r="B837" s="3">
        <f t="shared" si="182"/>
        <v>2.7132707254666713</v>
      </c>
      <c r="C837" s="3">
        <f t="shared" si="183"/>
        <v>6.1647103179273105E-2</v>
      </c>
      <c r="D837" s="3">
        <f t="shared" si="184"/>
        <v>1100.3753887699406</v>
      </c>
      <c r="E837" s="3">
        <f t="shared" si="185"/>
        <v>8.5246072617676525</v>
      </c>
      <c r="F837" s="3">
        <f t="shared" si="186"/>
        <v>34.575713471983242</v>
      </c>
      <c r="G837" s="3">
        <f t="shared" si="187"/>
        <v>6.7905492518135935E-2</v>
      </c>
      <c r="H837" s="3">
        <f t="shared" si="188"/>
        <v>0.52562112961583307</v>
      </c>
      <c r="I837" s="3">
        <f t="shared" si="192"/>
        <v>2058.397097165895</v>
      </c>
      <c r="K837" s="3">
        <f t="shared" si="194"/>
        <v>8.0799999999998722</v>
      </c>
      <c r="L837" s="3">
        <f t="shared" si="195"/>
        <v>1.2307203624509764</v>
      </c>
      <c r="M837" s="3">
        <f>L837/'NOx Info (Obsolete)'!$B$1*1000</f>
        <v>27.962655634721024</v>
      </c>
      <c r="N837" s="3">
        <f>M837*'NOx Info (Obsolete)'!$I$2*($D$13+273)/$F$2/1000</f>
        <v>7586.8212334581331</v>
      </c>
      <c r="O837" s="3">
        <f t="shared" si="196"/>
        <v>136.55110942199937</v>
      </c>
      <c r="P837" s="3">
        <f t="shared" si="189"/>
        <v>10.541376058531478</v>
      </c>
      <c r="Q837" s="3">
        <f t="shared" si="190"/>
        <v>1.9229057177928284E-3</v>
      </c>
      <c r="R837" s="3">
        <f t="shared" si="191"/>
        <v>0.23841801744329325</v>
      </c>
    </row>
    <row r="838" spans="1:18" x14ac:dyDescent="0.25">
      <c r="A838" s="3">
        <f t="shared" si="193"/>
        <v>8.089999999999872</v>
      </c>
      <c r="B838" s="3">
        <f t="shared" si="182"/>
        <v>2.7080145141705132</v>
      </c>
      <c r="C838" s="3">
        <f t="shared" si="183"/>
        <v>6.1527678973990162E-2</v>
      </c>
      <c r="D838" s="3">
        <f t="shared" si="184"/>
        <v>1098.2437159168853</v>
      </c>
      <c r="E838" s="3">
        <f t="shared" si="185"/>
        <v>8.5080931938701667</v>
      </c>
      <c r="F838" s="3">
        <f t="shared" si="186"/>
        <v>34.575713471983242</v>
      </c>
      <c r="G838" s="3">
        <f t="shared" si="187"/>
        <v>6.7905492518135935E-2</v>
      </c>
      <c r="H838" s="3">
        <f t="shared" si="188"/>
        <v>0.5246028841112268</v>
      </c>
      <c r="I838" s="3">
        <f t="shared" si="192"/>
        <v>2059.4463029341173</v>
      </c>
      <c r="K838" s="3">
        <f t="shared" si="194"/>
        <v>8.089999999999872</v>
      </c>
      <c r="L838" s="3">
        <f t="shared" si="195"/>
        <v>1.2283361822765435</v>
      </c>
      <c r="M838" s="3">
        <f>L838/'NOx Info (Obsolete)'!$B$1*1000</f>
        <v>27.908485726411367</v>
      </c>
      <c r="N838" s="3">
        <f>M838*'NOx Info (Obsolete)'!$I$2*($D$13+273)/$F$2/1000</f>
        <v>7572.1238665146338</v>
      </c>
      <c r="O838" s="3">
        <f t="shared" si="196"/>
        <v>136.28657942979839</v>
      </c>
      <c r="P838" s="3">
        <f t="shared" si="189"/>
        <v>10.541376058531478</v>
      </c>
      <c r="Q838" s="3">
        <f t="shared" si="190"/>
        <v>1.9229057177928284E-3</v>
      </c>
      <c r="R838" s="3">
        <f t="shared" si="191"/>
        <v>0.23795614850233909</v>
      </c>
    </row>
    <row r="839" spans="1:18" x14ac:dyDescent="0.25">
      <c r="A839" s="3">
        <f t="shared" si="193"/>
        <v>8.0999999999998717</v>
      </c>
      <c r="B839" s="3">
        <f t="shared" si="182"/>
        <v>2.7027684853294005</v>
      </c>
      <c r="C839" s="3">
        <f t="shared" si="183"/>
        <v>6.1408486120061487E-2</v>
      </c>
      <c r="D839" s="3">
        <f t="shared" si="184"/>
        <v>1096.1161725901702</v>
      </c>
      <c r="E839" s="3">
        <f t="shared" si="185"/>
        <v>8.4916111174099562</v>
      </c>
      <c r="F839" s="3">
        <f t="shared" si="186"/>
        <v>34.575713471983242</v>
      </c>
      <c r="G839" s="3">
        <f t="shared" si="187"/>
        <v>6.7905492518135935E-2</v>
      </c>
      <c r="H839" s="3">
        <f t="shared" si="188"/>
        <v>0.52358661117554739</v>
      </c>
      <c r="I839" s="3">
        <f t="shared" si="192"/>
        <v>2060.4934761564682</v>
      </c>
      <c r="K839" s="3">
        <f t="shared" si="194"/>
        <v>8.0999999999998717</v>
      </c>
      <c r="L839" s="3">
        <f t="shared" si="195"/>
        <v>1.22595662079152</v>
      </c>
      <c r="M839" s="3">
        <f>L839/'NOx Info (Obsolete)'!$B$1*1000</f>
        <v>27.854420757310795</v>
      </c>
      <c r="N839" s="3">
        <f>M839*'NOx Info (Obsolete)'!$I$2*($D$13+273)/$F$2/1000</f>
        <v>7557.4549716529746</v>
      </c>
      <c r="O839" s="3">
        <f t="shared" si="196"/>
        <v>136.0225618912645</v>
      </c>
      <c r="P839" s="3">
        <f t="shared" si="189"/>
        <v>10.541376058531478</v>
      </c>
      <c r="Q839" s="3">
        <f t="shared" si="190"/>
        <v>1.9229057177928284E-3</v>
      </c>
      <c r="R839" s="3">
        <f t="shared" si="191"/>
        <v>0.23749517430466358</v>
      </c>
    </row>
    <row r="840" spans="1:18" x14ac:dyDescent="0.25">
      <c r="A840" s="3">
        <f t="shared" si="193"/>
        <v>8.1099999999998715</v>
      </c>
      <c r="B840" s="3">
        <f t="shared" si="182"/>
        <v>2.697532619217645</v>
      </c>
      <c r="C840" s="3">
        <f t="shared" si="183"/>
        <v>6.1289524169307844E-2</v>
      </c>
      <c r="D840" s="3">
        <f t="shared" si="184"/>
        <v>1093.9927507899813</v>
      </c>
      <c r="E840" s="3">
        <f t="shared" si="185"/>
        <v>8.4751609704124657</v>
      </c>
      <c r="F840" s="3">
        <f t="shared" si="186"/>
        <v>34.575713471983242</v>
      </c>
      <c r="G840" s="3">
        <f t="shared" si="187"/>
        <v>6.7905492518135935E-2</v>
      </c>
      <c r="H840" s="3">
        <f t="shared" si="188"/>
        <v>0.52257230698748858</v>
      </c>
      <c r="I840" s="3">
        <f t="shared" si="192"/>
        <v>2061.5386207704432</v>
      </c>
      <c r="K840" s="3">
        <f t="shared" si="194"/>
        <v>8.1099999999998715</v>
      </c>
      <c r="L840" s="3">
        <f t="shared" si="195"/>
        <v>1.2235816690484733</v>
      </c>
      <c r="M840" s="3">
        <f>L840/'NOx Info (Obsolete)'!$B$1*1000</f>
        <v>27.800460524128628</v>
      </c>
      <c r="N840" s="3">
        <f>M840*'NOx Info (Obsolete)'!$I$2*($D$13+273)/$F$2/1000</f>
        <v>7542.814493716377</v>
      </c>
      <c r="O840" s="3">
        <f t="shared" si="196"/>
        <v>135.75905581366058</v>
      </c>
      <c r="P840" s="3">
        <f t="shared" si="189"/>
        <v>10.541376058531478</v>
      </c>
      <c r="Q840" s="3">
        <f t="shared" si="190"/>
        <v>1.9229057177928284E-3</v>
      </c>
      <c r="R840" s="3">
        <f t="shared" si="191"/>
        <v>0.23703509311694923</v>
      </c>
    </row>
    <row r="841" spans="1:18" x14ac:dyDescent="0.25">
      <c r="A841" s="3">
        <f t="shared" si="193"/>
        <v>8.1199999999998713</v>
      </c>
      <c r="B841" s="3">
        <f t="shared" si="182"/>
        <v>2.6923068961477701</v>
      </c>
      <c r="C841" s="3">
        <f t="shared" si="183"/>
        <v>6.1170792674418245E-2</v>
      </c>
      <c r="D841" s="3">
        <f t="shared" si="184"/>
        <v>1091.8734425320013</v>
      </c>
      <c r="E841" s="3">
        <f t="shared" si="185"/>
        <v>8.4587426910231951</v>
      </c>
      <c r="F841" s="3">
        <f t="shared" si="186"/>
        <v>34.575713471983242</v>
      </c>
      <c r="G841" s="3">
        <f t="shared" si="187"/>
        <v>6.7905492518135935E-2</v>
      </c>
      <c r="H841" s="3">
        <f t="shared" si="188"/>
        <v>0.5215599677331465</v>
      </c>
      <c r="I841" s="3">
        <f t="shared" si="192"/>
        <v>2062.5817407059094</v>
      </c>
      <c r="K841" s="3">
        <f t="shared" si="194"/>
        <v>8.1199999999998713</v>
      </c>
      <c r="L841" s="3">
        <f t="shared" si="195"/>
        <v>1.2212113181173039</v>
      </c>
      <c r="M841" s="3">
        <f>L841/'NOx Info (Obsolete)'!$B$1*1000</f>
        <v>27.74660482396801</v>
      </c>
      <c r="N841" s="3">
        <f>M841*'NOx Info (Obsolete)'!$I$2*($D$13+273)/$F$2/1000</f>
        <v>7528.2023776549122</v>
      </c>
      <c r="O841" s="3">
        <f t="shared" si="196"/>
        <v>135.49606020617259</v>
      </c>
      <c r="P841" s="3">
        <f t="shared" si="189"/>
        <v>10.541376058531478</v>
      </c>
      <c r="Q841" s="3">
        <f t="shared" si="190"/>
        <v>1.9229057177928284E-3</v>
      </c>
      <c r="R841" s="3">
        <f t="shared" si="191"/>
        <v>0.23657590320923633</v>
      </c>
    </row>
    <row r="842" spans="1:18" x14ac:dyDescent="0.25">
      <c r="A842" s="3">
        <f t="shared" si="193"/>
        <v>8.1299999999998711</v>
      </c>
      <c r="B842" s="3">
        <f t="shared" si="182"/>
        <v>2.6870912964704385</v>
      </c>
      <c r="C842" s="3">
        <f t="shared" si="183"/>
        <v>6.1052291188948164E-2</v>
      </c>
      <c r="D842" s="3">
        <f t="shared" si="184"/>
        <v>1089.7582398473796</v>
      </c>
      <c r="E842" s="3">
        <f t="shared" si="185"/>
        <v>8.44235621750747</v>
      </c>
      <c r="F842" s="3">
        <f t="shared" si="186"/>
        <v>34.575713471983242</v>
      </c>
      <c r="G842" s="3">
        <f t="shared" si="187"/>
        <v>6.7905492518135935E-2</v>
      </c>
      <c r="H842" s="3">
        <f t="shared" si="188"/>
        <v>0.52054958960600572</v>
      </c>
      <c r="I842" s="3">
        <f t="shared" si="192"/>
        <v>2063.6228398851213</v>
      </c>
      <c r="K842" s="3">
        <f t="shared" si="194"/>
        <v>8.1299999999998711</v>
      </c>
      <c r="L842" s="3">
        <f t="shared" si="195"/>
        <v>1.2188455590852114</v>
      </c>
      <c r="M842" s="3">
        <f>L842/'NOx Info (Obsolete)'!$B$1*1000</f>
        <v>27.692853454325117</v>
      </c>
      <c r="N842" s="3">
        <f>M842*'NOx Info (Obsolete)'!$I$2*($D$13+273)/$F$2/1000</f>
        <v>7513.6185685252894</v>
      </c>
      <c r="O842" s="3">
        <f t="shared" si="196"/>
        <v>135.23357407990585</v>
      </c>
      <c r="P842" s="3">
        <f t="shared" si="189"/>
        <v>10.541376058531478</v>
      </c>
      <c r="Q842" s="3">
        <f t="shared" si="190"/>
        <v>1.9229057177928284E-3</v>
      </c>
      <c r="R842" s="3">
        <f t="shared" si="191"/>
        <v>0.2361176028549164</v>
      </c>
    </row>
    <row r="843" spans="1:18" x14ac:dyDescent="0.25">
      <c r="A843" s="3">
        <f t="shared" si="193"/>
        <v>8.1399999999998709</v>
      </c>
      <c r="B843" s="3">
        <f t="shared" si="182"/>
        <v>2.6818858005743786</v>
      </c>
      <c r="C843" s="3">
        <f t="shared" si="183"/>
        <v>6.0934019267318056E-2</v>
      </c>
      <c r="D843" s="3">
        <f t="shared" si="184"/>
        <v>1087.6471347827044</v>
      </c>
      <c r="E843" s="3">
        <f t="shared" si="185"/>
        <v>8.4260014882502094</v>
      </c>
      <c r="F843" s="3">
        <f t="shared" si="186"/>
        <v>34.575713471983242</v>
      </c>
      <c r="G843" s="3">
        <f t="shared" si="187"/>
        <v>6.7905492518135935E-2</v>
      </c>
      <c r="H843" s="3">
        <f t="shared" si="188"/>
        <v>0.51954116880692491</v>
      </c>
      <c r="I843" s="3">
        <f t="shared" si="192"/>
        <v>2064.661922222735</v>
      </c>
      <c r="K843" s="3">
        <f t="shared" si="194"/>
        <v>8.1399999999998709</v>
      </c>
      <c r="L843" s="3">
        <f t="shared" si="195"/>
        <v>1.2164843830566623</v>
      </c>
      <c r="M843" s="3">
        <f>L843/'NOx Info (Obsolete)'!$B$1*1000</f>
        <v>27.63920621308846</v>
      </c>
      <c r="N843" s="3">
        <f>M843*'NOx Info (Obsolete)'!$I$2*($D$13+273)/$F$2/1000</f>
        <v>7499.0630114906644</v>
      </c>
      <c r="O843" s="3">
        <f t="shared" si="196"/>
        <v>134.97159644788152</v>
      </c>
      <c r="P843" s="3">
        <f t="shared" si="189"/>
        <v>10.541376058531478</v>
      </c>
      <c r="Q843" s="3">
        <f t="shared" si="190"/>
        <v>1.9229057177928284E-3</v>
      </c>
      <c r="R843" s="3">
        <f t="shared" si="191"/>
        <v>0.23566019033072591</v>
      </c>
    </row>
    <row r="844" spans="1:18" x14ac:dyDescent="0.25">
      <c r="A844" s="3">
        <f t="shared" si="193"/>
        <v>8.1499999999998707</v>
      </c>
      <c r="B844" s="3">
        <f t="shared" si="182"/>
        <v>2.6766903888863096</v>
      </c>
      <c r="C844" s="3">
        <f t="shared" si="183"/>
        <v>6.0815976464811454E-2</v>
      </c>
      <c r="D844" s="3">
        <f t="shared" si="184"/>
        <v>1085.5401193999712</v>
      </c>
      <c r="E844" s="3">
        <f t="shared" si="185"/>
        <v>8.4096784417557</v>
      </c>
      <c r="F844" s="3">
        <f t="shared" si="186"/>
        <v>34.575713471983249</v>
      </c>
      <c r="G844" s="3">
        <f t="shared" si="187"/>
        <v>6.7905492518135963E-2</v>
      </c>
      <c r="H844" s="3">
        <f t="shared" si="188"/>
        <v>0.51853470154412273</v>
      </c>
      <c r="I844" s="3">
        <f t="shared" si="192"/>
        <v>2065.6989916258231</v>
      </c>
      <c r="K844" s="3">
        <f t="shared" si="194"/>
        <v>8.1499999999998707</v>
      </c>
      <c r="L844" s="3">
        <f t="shared" si="195"/>
        <v>1.2141277811533551</v>
      </c>
      <c r="M844" s="3">
        <f>L844/'NOx Info (Obsolete)'!$B$1*1000</f>
        <v>27.58566289853805</v>
      </c>
      <c r="N844" s="3">
        <f>M844*'NOx Info (Obsolete)'!$I$2*($D$13+273)/$F$2/1000</f>
        <v>7484.5356518204217</v>
      </c>
      <c r="O844" s="3">
        <f t="shared" si="196"/>
        <v>134.71012632503272</v>
      </c>
      <c r="P844" s="3">
        <f t="shared" si="189"/>
        <v>10.54137605853148</v>
      </c>
      <c r="Q844" s="3">
        <f t="shared" si="190"/>
        <v>1.9229057177928288E-3</v>
      </c>
      <c r="R844" s="3">
        <f t="shared" si="191"/>
        <v>0.23520366391673975</v>
      </c>
    </row>
    <row r="845" spans="1:18" x14ac:dyDescent="0.25">
      <c r="A845" s="3">
        <f t="shared" si="193"/>
        <v>8.1599999999998705</v>
      </c>
      <c r="B845" s="3">
        <f t="shared" si="182"/>
        <v>2.6715050418708683</v>
      </c>
      <c r="C845" s="3">
        <f t="shared" si="183"/>
        <v>6.0698162337573462E-2</v>
      </c>
      <c r="D845" s="3">
        <f t="shared" si="184"/>
        <v>1083.4371857765516</v>
      </c>
      <c r="E845" s="3">
        <f t="shared" si="185"/>
        <v>8.3933870166473508</v>
      </c>
      <c r="F845" s="3">
        <f t="shared" si="186"/>
        <v>34.575713471983242</v>
      </c>
      <c r="G845" s="3">
        <f t="shared" si="187"/>
        <v>6.7905492518135935E-2</v>
      </c>
      <c r="H845" s="3">
        <f t="shared" si="188"/>
        <v>0.51753018403316264</v>
      </c>
      <c r="I845" s="3">
        <f t="shared" si="192"/>
        <v>2066.7340519938894</v>
      </c>
      <c r="K845" s="3">
        <f t="shared" si="194"/>
        <v>8.1599999999998705</v>
      </c>
      <c r="L845" s="3">
        <f t="shared" si="195"/>
        <v>1.2117757445141877</v>
      </c>
      <c r="M845" s="3">
        <f>L845/'NOx Info (Obsolete)'!$B$1*1000</f>
        <v>27.532223309344687</v>
      </c>
      <c r="N845" s="3">
        <f>M845*'NOx Info (Obsolete)'!$I$2*($D$13+273)/$F$2/1000</f>
        <v>7470.0364348899629</v>
      </c>
      <c r="O845" s="3">
        <f t="shared" si="196"/>
        <v>134.4491627282008</v>
      </c>
      <c r="P845" s="3">
        <f t="shared" si="189"/>
        <v>10.541376058531478</v>
      </c>
      <c r="Q845" s="3">
        <f t="shared" si="190"/>
        <v>1.9229057177928284E-3</v>
      </c>
      <c r="R845" s="3">
        <f t="shared" si="191"/>
        <v>0.23474802189636429</v>
      </c>
    </row>
    <row r="846" spans="1:18" x14ac:dyDescent="0.25">
      <c r="A846" s="3">
        <f t="shared" si="193"/>
        <v>8.1699999999998703</v>
      </c>
      <c r="B846" s="3">
        <f t="shared" si="182"/>
        <v>2.6663297400305366</v>
      </c>
      <c r="C846" s="3">
        <f t="shared" si="183"/>
        <v>6.0580576442609023E-2</v>
      </c>
      <c r="D846" s="3">
        <f t="shared" si="184"/>
        <v>1081.3383260051676</v>
      </c>
      <c r="E846" s="3">
        <f t="shared" si="185"/>
        <v>8.3771271516674766</v>
      </c>
      <c r="F846" s="3">
        <f t="shared" si="186"/>
        <v>34.575713471983249</v>
      </c>
      <c r="G846" s="3">
        <f t="shared" si="187"/>
        <v>6.7905492518135963E-2</v>
      </c>
      <c r="H846" s="3">
        <f t="shared" si="188"/>
        <v>0.51652761249694035</v>
      </c>
      <c r="I846" s="3">
        <f t="shared" si="192"/>
        <v>2067.7671072188832</v>
      </c>
      <c r="K846" s="3">
        <f t="shared" si="194"/>
        <v>8.1699999999998703</v>
      </c>
      <c r="L846" s="3">
        <f t="shared" si="195"/>
        <v>1.2094282642952241</v>
      </c>
      <c r="M846" s="3">
        <f>L846/'NOx Info (Obsolete)'!$B$1*1000</f>
        <v>27.478887244569197</v>
      </c>
      <c r="N846" s="3">
        <f>M846*'NOx Info (Obsolete)'!$I$2*($D$13+273)/$F$2/1000</f>
        <v>7455.565306180526</v>
      </c>
      <c r="O846" s="3">
        <f t="shared" si="196"/>
        <v>134.18870467613175</v>
      </c>
      <c r="P846" s="3">
        <f t="shared" si="189"/>
        <v>10.54137605853148</v>
      </c>
      <c r="Q846" s="3">
        <f t="shared" si="190"/>
        <v>1.9229057177928288E-3</v>
      </c>
      <c r="R846" s="3">
        <f t="shared" si="191"/>
        <v>0.2342932625563319</v>
      </c>
    </row>
    <row r="847" spans="1:18" x14ac:dyDescent="0.25">
      <c r="A847" s="3">
        <f t="shared" si="193"/>
        <v>8.17999999999987</v>
      </c>
      <c r="B847" s="3">
        <f t="shared" si="182"/>
        <v>2.6611644639055672</v>
      </c>
      <c r="C847" s="3">
        <f t="shared" si="183"/>
        <v>6.046321833778126E-2</v>
      </c>
      <c r="D847" s="3">
        <f t="shared" si="184"/>
        <v>1079.2435321938572</v>
      </c>
      <c r="E847" s="3">
        <f t="shared" si="185"/>
        <v>8.3608987856770636</v>
      </c>
      <c r="F847" s="3">
        <f t="shared" si="186"/>
        <v>34.575713471983249</v>
      </c>
      <c r="G847" s="3">
        <f t="shared" si="187"/>
        <v>6.7905492518135963E-2</v>
      </c>
      <c r="H847" s="3">
        <f t="shared" si="188"/>
        <v>0.51552698316566836</v>
      </c>
      <c r="I847" s="3">
        <f t="shared" si="192"/>
        <v>2068.7981611852147</v>
      </c>
      <c r="K847" s="3">
        <f t="shared" si="194"/>
        <v>8.17999999999987</v>
      </c>
      <c r="L847" s="3">
        <f t="shared" si="195"/>
        <v>1.2070853316696608</v>
      </c>
      <c r="M847" s="3">
        <f>L847/'NOx Info (Obsolete)'!$B$1*1000</f>
        <v>27.425654503661665</v>
      </c>
      <c r="N847" s="3">
        <f>M847*'NOx Info (Obsolete)'!$I$2*($D$13+273)/$F$2/1000</f>
        <v>7441.1222112789465</v>
      </c>
      <c r="O847" s="3">
        <f t="shared" si="196"/>
        <v>133.92875118947251</v>
      </c>
      <c r="P847" s="3">
        <f t="shared" si="189"/>
        <v>10.54137605853148</v>
      </c>
      <c r="Q847" s="3">
        <f t="shared" si="190"/>
        <v>1.9229057177928288E-3</v>
      </c>
      <c r="R847" s="3">
        <f t="shared" si="191"/>
        <v>0.23383938418669356</v>
      </c>
    </row>
    <row r="848" spans="1:18" x14ac:dyDescent="0.25">
      <c r="A848" s="3">
        <f t="shared" si="193"/>
        <v>8.1899999999998698</v>
      </c>
      <c r="B848" s="3">
        <f t="shared" si="182"/>
        <v>2.6560091940739108</v>
      </c>
      <c r="C848" s="3">
        <f t="shared" si="183"/>
        <v>6.0346087581809808E-2</v>
      </c>
      <c r="D848" s="3">
        <f t="shared" si="184"/>
        <v>1077.1527964659479</v>
      </c>
      <c r="E848" s="3">
        <f t="shared" si="185"/>
        <v>8.344701857655533</v>
      </c>
      <c r="F848" s="3">
        <f t="shared" si="186"/>
        <v>34.575713471983242</v>
      </c>
      <c r="G848" s="3">
        <f t="shared" si="187"/>
        <v>6.7905492518135935E-2</v>
      </c>
      <c r="H848" s="3">
        <f t="shared" si="188"/>
        <v>0.51452829227686137</v>
      </c>
      <c r="I848" s="3">
        <f t="shared" si="192"/>
        <v>2069.8272177697686</v>
      </c>
      <c r="K848" s="3">
        <f t="shared" si="194"/>
        <v>8.1899999999998698</v>
      </c>
      <c r="L848" s="3">
        <f t="shared" si="195"/>
        <v>1.204746937827794</v>
      </c>
      <c r="M848" s="3">
        <f>L848/'NOx Info (Obsolete)'!$B$1*1000</f>
        <v>27.372524886460681</v>
      </c>
      <c r="N848" s="3">
        <f>M848*'NOx Info (Obsolete)'!$I$2*($D$13+273)/$F$2/1000</f>
        <v>7426.7070958774802</v>
      </c>
      <c r="O848" s="3">
        <f t="shared" si="196"/>
        <v>133.66930129076718</v>
      </c>
      <c r="P848" s="3">
        <f t="shared" si="189"/>
        <v>10.541376058531478</v>
      </c>
      <c r="Q848" s="3">
        <f t="shared" si="190"/>
        <v>1.9229057177928284E-3</v>
      </c>
      <c r="R848" s="3">
        <f t="shared" si="191"/>
        <v>0.23338638508081275</v>
      </c>
    </row>
    <row r="849" spans="1:18" x14ac:dyDescent="0.25">
      <c r="A849" s="3">
        <f t="shared" si="193"/>
        <v>8.1999999999998696</v>
      </c>
      <c r="B849" s="3">
        <f t="shared" si="182"/>
        <v>2.6508639111511423</v>
      </c>
      <c r="C849" s="3">
        <f t="shared" si="183"/>
        <v>6.0229183734269158E-2</v>
      </c>
      <c r="D849" s="3">
        <f t="shared" si="184"/>
        <v>1075.0661109600262</v>
      </c>
      <c r="E849" s="3">
        <f t="shared" si="185"/>
        <v>8.3285363067005189</v>
      </c>
      <c r="F849" s="3">
        <f t="shared" si="186"/>
        <v>34.575713471983242</v>
      </c>
      <c r="G849" s="3">
        <f t="shared" si="187"/>
        <v>6.7905492518135935E-2</v>
      </c>
      <c r="H849" s="3">
        <f t="shared" si="188"/>
        <v>0.51353153607532409</v>
      </c>
      <c r="I849" s="3">
        <f t="shared" si="192"/>
        <v>2070.8542808419193</v>
      </c>
      <c r="K849" s="3">
        <f t="shared" si="194"/>
        <v>8.1999999999998696</v>
      </c>
      <c r="L849" s="3">
        <f t="shared" si="195"/>
        <v>1.2024130739769858</v>
      </c>
      <c r="M849" s="3">
        <f>L849/'NOx Info (Obsolete)'!$B$1*1000</f>
        <v>27.319498193192597</v>
      </c>
      <c r="N849" s="3">
        <f>M849*'NOx Info (Obsolete)'!$I$2*($D$13+273)/$F$2/1000</f>
        <v>7412.3199057735892</v>
      </c>
      <c r="O849" s="3">
        <f t="shared" si="196"/>
        <v>133.41035400445344</v>
      </c>
      <c r="P849" s="3">
        <f t="shared" si="189"/>
        <v>10.541376058531478</v>
      </c>
      <c r="Q849" s="3">
        <f t="shared" si="190"/>
        <v>1.9229057177928284E-3</v>
      </c>
      <c r="R849" s="3">
        <f t="shared" si="191"/>
        <v>0.23293426353535943</v>
      </c>
    </row>
    <row r="850" spans="1:18" x14ac:dyDescent="0.25">
      <c r="A850" s="3">
        <f t="shared" si="193"/>
        <v>8.2099999999998694</v>
      </c>
      <c r="B850" s="3">
        <f t="shared" si="182"/>
        <v>2.6457285957903887</v>
      </c>
      <c r="C850" s="3">
        <f t="shared" si="183"/>
        <v>6.0112506355587007E-2</v>
      </c>
      <c r="D850" s="3">
        <f t="shared" si="184"/>
        <v>1072.9834678299076</v>
      </c>
      <c r="E850" s="3">
        <f t="shared" si="185"/>
        <v>8.3124020720276341</v>
      </c>
      <c r="F850" s="3">
        <f t="shared" si="186"/>
        <v>34.575713471983242</v>
      </c>
      <c r="G850" s="3">
        <f t="shared" si="187"/>
        <v>6.7905492518135935E-2</v>
      </c>
      <c r="H850" s="3">
        <f t="shared" si="188"/>
        <v>0.51253671081313479</v>
      </c>
      <c r="I850" s="3">
        <f t="shared" si="192"/>
        <v>2071.8793542635453</v>
      </c>
      <c r="K850" s="3">
        <f t="shared" si="194"/>
        <v>8.2099999999998694</v>
      </c>
      <c r="L850" s="3">
        <f t="shared" si="195"/>
        <v>1.2000837313416322</v>
      </c>
      <c r="M850" s="3">
        <f>L850/'NOx Info (Obsolete)'!$B$1*1000</f>
        <v>27.266574224470773</v>
      </c>
      <c r="N850" s="3">
        <f>M850*'NOx Info (Obsolete)'!$I$2*($D$13+273)/$F$2/1000</f>
        <v>7397.9605868697354</v>
      </c>
      <c r="O850" s="3">
        <f t="shared" si="196"/>
        <v>133.15190835685883</v>
      </c>
      <c r="P850" s="3">
        <f t="shared" si="189"/>
        <v>10.541376058531478</v>
      </c>
      <c r="Q850" s="3">
        <f t="shared" si="190"/>
        <v>1.9229057177928284E-3</v>
      </c>
      <c r="R850" s="3">
        <f t="shared" si="191"/>
        <v>0.23248301785030293</v>
      </c>
    </row>
    <row r="851" spans="1:18" x14ac:dyDescent="0.25">
      <c r="A851" s="3">
        <f t="shared" si="193"/>
        <v>8.2199999999998692</v>
      </c>
      <c r="B851" s="3">
        <f t="shared" si="182"/>
        <v>2.6406032286822576</v>
      </c>
      <c r="C851" s="3">
        <f t="shared" si="183"/>
        <v>5.9996055007042609E-2</v>
      </c>
      <c r="D851" s="3">
        <f t="shared" si="184"/>
        <v>1070.9048592446075</v>
      </c>
      <c r="E851" s="3">
        <f t="shared" si="185"/>
        <v>8.2962990929702514</v>
      </c>
      <c r="F851" s="3">
        <f t="shared" si="186"/>
        <v>34.575713471983242</v>
      </c>
      <c r="G851" s="3">
        <f t="shared" si="187"/>
        <v>6.7905492518135935E-2</v>
      </c>
      <c r="H851" s="3">
        <f t="shared" si="188"/>
        <v>0.51154381274963301</v>
      </c>
      <c r="I851" s="3">
        <f t="shared" si="192"/>
        <v>2072.9024418890444</v>
      </c>
      <c r="K851" s="3">
        <f t="shared" si="194"/>
        <v>8.2199999999998692</v>
      </c>
      <c r="L851" s="3">
        <f t="shared" si="195"/>
        <v>1.1977589011631291</v>
      </c>
      <c r="M851" s="3">
        <f>L851/'NOx Info (Obsolete)'!$B$1*1000</f>
        <v>27.213752781294826</v>
      </c>
      <c r="N851" s="3">
        <f>M851*'NOx Info (Obsolete)'!$I$2*($D$13+273)/$F$2/1000</f>
        <v>7383.629085173181</v>
      </c>
      <c r="O851" s="3">
        <f t="shared" si="196"/>
        <v>132.89396337619718</v>
      </c>
      <c r="P851" s="3">
        <f t="shared" si="189"/>
        <v>10.541376058531478</v>
      </c>
      <c r="Q851" s="3">
        <f t="shared" si="190"/>
        <v>1.9229057177928284E-3</v>
      </c>
      <c r="R851" s="3">
        <f t="shared" si="191"/>
        <v>0.23203264632890616</v>
      </c>
    </row>
    <row r="852" spans="1:18" x14ac:dyDescent="0.25">
      <c r="A852" s="3">
        <f t="shared" si="193"/>
        <v>8.229999999999869</v>
      </c>
      <c r="B852" s="3">
        <f t="shared" si="182"/>
        <v>2.6354877905547607</v>
      </c>
      <c r="C852" s="3">
        <f t="shared" si="183"/>
        <v>5.9879829250765106E-2</v>
      </c>
      <c r="D852" s="3">
        <f t="shared" si="184"/>
        <v>1068.8302773883111</v>
      </c>
      <c r="E852" s="3">
        <f t="shared" si="185"/>
        <v>8.28022730897926</v>
      </c>
      <c r="F852" s="3">
        <f t="shared" si="186"/>
        <v>34.575713471983242</v>
      </c>
      <c r="G852" s="3">
        <f t="shared" si="187"/>
        <v>6.7905492518135935E-2</v>
      </c>
      <c r="H852" s="3">
        <f t="shared" si="188"/>
        <v>0.51055283815140451</v>
      </c>
      <c r="I852" s="3">
        <f t="shared" si="192"/>
        <v>2073.9235475653472</v>
      </c>
      <c r="K852" s="3">
        <f t="shared" si="194"/>
        <v>8.229999999999869</v>
      </c>
      <c r="L852" s="3">
        <f t="shared" si="195"/>
        <v>1.1954385746998399</v>
      </c>
      <c r="M852" s="3">
        <f>L852/'NOx Info (Obsolete)'!$B$1*1000</f>
        <v>27.161033665049871</v>
      </c>
      <c r="N852" s="3">
        <f>M852*'NOx Info (Obsolete)'!$I$2*($D$13+273)/$F$2/1000</f>
        <v>7369.3253467957802</v>
      </c>
      <c r="O852" s="3">
        <f t="shared" si="196"/>
        <v>132.63651809256478</v>
      </c>
      <c r="P852" s="3">
        <f t="shared" si="189"/>
        <v>10.541376058531478</v>
      </c>
      <c r="Q852" s="3">
        <f t="shared" si="190"/>
        <v>1.9229057177928284E-3</v>
      </c>
      <c r="R852" s="3">
        <f t="shared" si="191"/>
        <v>0.23158314727771886</v>
      </c>
    </row>
    <row r="853" spans="1:18" x14ac:dyDescent="0.25">
      <c r="A853" s="3">
        <f t="shared" si="193"/>
        <v>8.2399999999998688</v>
      </c>
      <c r="B853" s="3">
        <f t="shared" si="182"/>
        <v>2.6303822621732471</v>
      </c>
      <c r="C853" s="3">
        <f t="shared" si="183"/>
        <v>5.9763828649731919E-2</v>
      </c>
      <c r="D853" s="3">
        <f t="shared" si="184"/>
        <v>1066.759714460346</v>
      </c>
      <c r="E853" s="3">
        <f t="shared" si="185"/>
        <v>8.2641866596228528</v>
      </c>
      <c r="F853" s="3">
        <f t="shared" si="186"/>
        <v>34.575713471983242</v>
      </c>
      <c r="G853" s="3">
        <f t="shared" si="187"/>
        <v>6.7905492518135935E-2</v>
      </c>
      <c r="H853" s="3">
        <f t="shared" si="188"/>
        <v>0.50956378329226748</v>
      </c>
      <c r="I853" s="3">
        <f t="shared" si="192"/>
        <v>2074.942675131932</v>
      </c>
      <c r="K853" s="3">
        <f t="shared" si="194"/>
        <v>8.2399999999998688</v>
      </c>
      <c r="L853" s="3">
        <f t="shared" si="195"/>
        <v>1.1931227432270628</v>
      </c>
      <c r="M853" s="3">
        <f>L853/'NOx Info (Obsolete)'!$B$1*1000</f>
        <v>27.108416677505801</v>
      </c>
      <c r="N853" s="3">
        <f>M853*'NOx Info (Obsolete)'!$I$2*($D$13+273)/$F$2/1000</f>
        <v>7355.0493179537898</v>
      </c>
      <c r="O853" s="3">
        <f t="shared" si="196"/>
        <v>132.37957153793693</v>
      </c>
      <c r="P853" s="3">
        <f t="shared" si="189"/>
        <v>10.541376058531478</v>
      </c>
      <c r="Q853" s="3">
        <f t="shared" si="190"/>
        <v>1.9229057177928284E-3</v>
      </c>
      <c r="R853" s="3">
        <f t="shared" si="191"/>
        <v>0.23113451900657145</v>
      </c>
    </row>
    <row r="854" spans="1:18" x14ac:dyDescent="0.25">
      <c r="A854" s="3">
        <f t="shared" si="193"/>
        <v>8.2499999999998685</v>
      </c>
      <c r="B854" s="3">
        <f t="shared" si="182"/>
        <v>2.6252866243403239</v>
      </c>
      <c r="C854" s="3">
        <f t="shared" si="183"/>
        <v>5.9648052767767037E-2</v>
      </c>
      <c r="D854" s="3">
        <f t="shared" si="184"/>
        <v>1064.69316267515</v>
      </c>
      <c r="E854" s="3">
        <f t="shared" si="185"/>
        <v>8.2481770845862883</v>
      </c>
      <c r="F854" s="3">
        <f t="shared" si="186"/>
        <v>34.575713471983242</v>
      </c>
      <c r="G854" s="3">
        <f t="shared" si="187"/>
        <v>6.7905492518135935E-2</v>
      </c>
      <c r="H854" s="3">
        <f t="shared" si="188"/>
        <v>0.50857664445325845</v>
      </c>
      <c r="I854" s="3">
        <f t="shared" si="192"/>
        <v>2075.9598284208387</v>
      </c>
      <c r="K854" s="3">
        <f t="shared" si="194"/>
        <v>8.2499999999998685</v>
      </c>
      <c r="L854" s="3">
        <f t="shared" si="195"/>
        <v>1.190811398036997</v>
      </c>
      <c r="M854" s="3">
        <f>L854/'NOx Info (Obsolete)'!$B$1*1000</f>
        <v>27.05590162081651</v>
      </c>
      <c r="N854" s="3">
        <f>M854*'NOx Info (Obsolete)'!$I$2*($D$13+273)/$F$2/1000</f>
        <v>7340.8009449676465</v>
      </c>
      <c r="O854" s="3">
        <f t="shared" si="196"/>
        <v>132.12312274616417</v>
      </c>
      <c r="P854" s="3">
        <f t="shared" si="189"/>
        <v>10.541376058531478</v>
      </c>
      <c r="Q854" s="3">
        <f t="shared" si="190"/>
        <v>1.9229057177928284E-3</v>
      </c>
      <c r="R854" s="3">
        <f t="shared" si="191"/>
        <v>0.23068675982856843</v>
      </c>
    </row>
    <row r="855" spans="1:18" x14ac:dyDescent="0.25">
      <c r="A855" s="3">
        <f t="shared" si="193"/>
        <v>8.2599999999998683</v>
      </c>
      <c r="B855" s="3">
        <f t="shared" si="182"/>
        <v>2.6202008578957918</v>
      </c>
      <c r="C855" s="3">
        <f t="shared" si="183"/>
        <v>5.953250116953946E-2</v>
      </c>
      <c r="D855" s="3">
        <f t="shared" si="184"/>
        <v>1062.6306142622441</v>
      </c>
      <c r="E855" s="3">
        <f t="shared" si="185"/>
        <v>8.2321985236716717</v>
      </c>
      <c r="F855" s="3">
        <f t="shared" si="186"/>
        <v>34.575713471983242</v>
      </c>
      <c r="G855" s="3">
        <f t="shared" si="187"/>
        <v>6.7905492518135935E-2</v>
      </c>
      <c r="H855" s="3">
        <f t="shared" si="188"/>
        <v>0.50759141792261897</v>
      </c>
      <c r="I855" s="3">
        <f t="shared" si="192"/>
        <v>2076.975011256684</v>
      </c>
      <c r="K855" s="3">
        <f t="shared" si="194"/>
        <v>8.2599999999998683</v>
      </c>
      <c r="L855" s="3">
        <f t="shared" si="195"/>
        <v>1.1885045304387114</v>
      </c>
      <c r="M855" s="3">
        <f>L855/'NOx Info (Obsolete)'!$B$1*1000</f>
        <v>27.003488297519176</v>
      </c>
      <c r="N855" s="3">
        <f>M855*'NOx Info (Obsolete)'!$I$2*($D$13+273)/$F$2/1000</f>
        <v>7326.5801742617859</v>
      </c>
      <c r="O855" s="3">
        <f t="shared" si="196"/>
        <v>131.86717075296872</v>
      </c>
      <c r="P855" s="3">
        <f t="shared" si="189"/>
        <v>10.541376058531478</v>
      </c>
      <c r="Q855" s="3">
        <f t="shared" si="190"/>
        <v>1.9229057177928284E-3</v>
      </c>
      <c r="R855" s="3">
        <f t="shared" si="191"/>
        <v>0.23023986806008248</v>
      </c>
    </row>
    <row r="856" spans="1:18" x14ac:dyDescent="0.25">
      <c r="A856" s="3">
        <f t="shared" si="193"/>
        <v>8.2699999999998681</v>
      </c>
      <c r="B856" s="3">
        <f t="shared" si="182"/>
        <v>2.6151249437165656</v>
      </c>
      <c r="C856" s="3">
        <f t="shared" si="183"/>
        <v>5.9417173420561485E-2</v>
      </c>
      <c r="D856" s="3">
        <f t="shared" si="184"/>
        <v>1060.5720614662021</v>
      </c>
      <c r="E856" s="3">
        <f t="shared" si="185"/>
        <v>8.2162509167977209</v>
      </c>
      <c r="F856" s="3">
        <f t="shared" si="186"/>
        <v>34.575713471983242</v>
      </c>
      <c r="G856" s="3">
        <f t="shared" si="187"/>
        <v>6.7905492518135935E-2</v>
      </c>
      <c r="H856" s="3">
        <f t="shared" si="188"/>
        <v>0.50660809999578038</v>
      </c>
      <c r="I856" s="3">
        <f t="shared" si="192"/>
        <v>2077.9882274566753</v>
      </c>
      <c r="K856" s="3">
        <f t="shared" si="194"/>
        <v>8.2699999999998681</v>
      </c>
      <c r="L856" s="3">
        <f t="shared" si="195"/>
        <v>1.1862021317581106</v>
      </c>
      <c r="M856" s="3">
        <f>L856/'NOx Info (Obsolete)'!$B$1*1000</f>
        <v>26.951176510533493</v>
      </c>
      <c r="N856" s="3">
        <f>M856*'NOx Info (Obsolete)'!$I$2*($D$13+273)/$F$2/1000</f>
        <v>7312.3869523644244</v>
      </c>
      <c r="O856" s="3">
        <f t="shared" si="196"/>
        <v>131.61171459594075</v>
      </c>
      <c r="P856" s="3">
        <f t="shared" si="189"/>
        <v>10.541376058531478</v>
      </c>
      <c r="Q856" s="3">
        <f t="shared" si="190"/>
        <v>1.9229057177928284E-3</v>
      </c>
      <c r="R856" s="3">
        <f t="shared" si="191"/>
        <v>0.22979384202074751</v>
      </c>
    </row>
    <row r="857" spans="1:18" x14ac:dyDescent="0.25">
      <c r="A857" s="3">
        <f t="shared" si="193"/>
        <v>8.2799999999998679</v>
      </c>
      <c r="B857" s="3">
        <f t="shared" si="182"/>
        <v>2.6100588627166075</v>
      </c>
      <c r="C857" s="3">
        <f t="shared" si="183"/>
        <v>5.9302069087187145E-2</v>
      </c>
      <c r="D857" s="3">
        <f t="shared" si="184"/>
        <v>1058.5174965466215</v>
      </c>
      <c r="E857" s="3">
        <f t="shared" si="185"/>
        <v>8.2003342039995477</v>
      </c>
      <c r="F857" s="3">
        <f t="shared" si="186"/>
        <v>34.575713471983249</v>
      </c>
      <c r="G857" s="3">
        <f t="shared" si="187"/>
        <v>6.7905492518135963E-2</v>
      </c>
      <c r="H857" s="3">
        <f t="shared" si="188"/>
        <v>0.50562668697535085</v>
      </c>
      <c r="I857" s="3">
        <f t="shared" si="192"/>
        <v>2078.999480830626</v>
      </c>
      <c r="K857" s="3">
        <f t="shared" si="194"/>
        <v>8.2799999999998679</v>
      </c>
      <c r="L857" s="3">
        <f t="shared" si="195"/>
        <v>1.1839041933379031</v>
      </c>
      <c r="M857" s="3">
        <f>L857/'NOx Info (Obsolete)'!$B$1*1000</f>
        <v>26.898966063160955</v>
      </c>
      <c r="N857" s="3">
        <f>M857*'NOx Info (Obsolete)'!$I$2*($D$13+273)/$F$2/1000</f>
        <v>7298.2212259073685</v>
      </c>
      <c r="O857" s="3">
        <f t="shared" si="196"/>
        <v>131.3567533145349</v>
      </c>
      <c r="P857" s="3">
        <f t="shared" si="189"/>
        <v>10.54137605853148</v>
      </c>
      <c r="Q857" s="3">
        <f t="shared" si="190"/>
        <v>1.9229057177928288E-3</v>
      </c>
      <c r="R857" s="3">
        <f t="shared" si="191"/>
        <v>0.22934868003345291</v>
      </c>
    </row>
    <row r="858" spans="1:18" x14ac:dyDescent="0.25">
      <c r="A858" s="3">
        <f t="shared" si="193"/>
        <v>8.2899999999998677</v>
      </c>
      <c r="B858" s="3">
        <f t="shared" si="182"/>
        <v>2.6050025958468539</v>
      </c>
      <c r="C858" s="3">
        <f t="shared" si="183"/>
        <v>5.9187187736610518E-2</v>
      </c>
      <c r="D858" s="3">
        <f t="shared" si="184"/>
        <v>1056.4669117780952</v>
      </c>
      <c r="E858" s="3">
        <f t="shared" si="185"/>
        <v>8.184448325428427</v>
      </c>
      <c r="F858" s="3">
        <f t="shared" si="186"/>
        <v>34.575713471983242</v>
      </c>
      <c r="G858" s="3">
        <f t="shared" si="187"/>
        <v>6.7905492518135935E-2</v>
      </c>
      <c r="H858" s="3">
        <f t="shared" si="188"/>
        <v>0.50464717517110136</v>
      </c>
      <c r="I858" s="3">
        <f t="shared" si="192"/>
        <v>2080.0087751809683</v>
      </c>
      <c r="K858" s="3">
        <f t="shared" si="194"/>
        <v>8.2899999999998677</v>
      </c>
      <c r="L858" s="3">
        <f t="shared" si="195"/>
        <v>1.1816107065375685</v>
      </c>
      <c r="M858" s="3">
        <f>L858/'NOx Info (Obsolete)'!$B$1*1000</f>
        <v>26.846856759084101</v>
      </c>
      <c r="N858" s="3">
        <f>M858*'NOx Info (Obsolete)'!$I$2*($D$13+273)/$F$2/1000</f>
        <v>7284.0829416258084</v>
      </c>
      <c r="O858" s="3">
        <f t="shared" si="196"/>
        <v>131.10228595006657</v>
      </c>
      <c r="P858" s="3">
        <f t="shared" si="189"/>
        <v>10.541376058531478</v>
      </c>
      <c r="Q858" s="3">
        <f t="shared" si="190"/>
        <v>1.9229057177928284E-3</v>
      </c>
      <c r="R858" s="3">
        <f t="shared" si="191"/>
        <v>0.22890438042433681</v>
      </c>
    </row>
    <row r="859" spans="1:18" x14ac:dyDescent="0.25">
      <c r="A859" s="3">
        <f t="shared" si="193"/>
        <v>8.2999999999998675</v>
      </c>
      <c r="B859" s="3">
        <f t="shared" si="182"/>
        <v>2.5999561240951432</v>
      </c>
      <c r="C859" s="3">
        <f t="shared" si="183"/>
        <v>5.9072528936864134E-2</v>
      </c>
      <c r="D859" s="3">
        <f t="shared" si="184"/>
        <v>1054.4202994501823</v>
      </c>
      <c r="E859" s="3">
        <f t="shared" si="185"/>
        <v>8.1685932213515784</v>
      </c>
      <c r="F859" s="3">
        <f t="shared" si="186"/>
        <v>34.575713471983242</v>
      </c>
      <c r="G859" s="3">
        <f t="shared" si="187"/>
        <v>6.7905492518135935E-2</v>
      </c>
      <c r="H859" s="3">
        <f t="shared" si="188"/>
        <v>0.50366956089995185</v>
      </c>
      <c r="I859" s="3">
        <f t="shared" si="192"/>
        <v>2081.0161143027681</v>
      </c>
      <c r="K859" s="3">
        <f t="shared" si="194"/>
        <v>8.2999999999998675</v>
      </c>
      <c r="L859" s="3">
        <f t="shared" si="195"/>
        <v>1.1793216627333252</v>
      </c>
      <c r="M859" s="3">
        <f>L859/'NOx Info (Obsolete)'!$B$1*1000</f>
        <v>26.794848402365783</v>
      </c>
      <c r="N859" s="3">
        <f>M859*'NOx Info (Obsolete)'!$I$2*($D$13+273)/$F$2/1000</f>
        <v>7269.972046358127</v>
      </c>
      <c r="O859" s="3">
        <f t="shared" si="196"/>
        <v>130.84831154570838</v>
      </c>
      <c r="P859" s="3">
        <f t="shared" si="189"/>
        <v>10.541376058531478</v>
      </c>
      <c r="Q859" s="3">
        <f t="shared" si="190"/>
        <v>1.9229057177928284E-3</v>
      </c>
      <c r="R859" s="3">
        <f t="shared" si="191"/>
        <v>0.22846094152278029</v>
      </c>
    </row>
    <row r="860" spans="1:18" x14ac:dyDescent="0.25">
      <c r="A860" s="3">
        <f t="shared" si="193"/>
        <v>8.3099999999998673</v>
      </c>
      <c r="B860" s="3">
        <f t="shared" si="182"/>
        <v>2.5949194284861434</v>
      </c>
      <c r="C860" s="3">
        <f t="shared" si="183"/>
        <v>5.8958092256817328E-2</v>
      </c>
      <c r="D860" s="3">
        <f t="shared" si="184"/>
        <v>1052.3776518673778</v>
      </c>
      <c r="E860" s="3">
        <f t="shared" si="185"/>
        <v>8.1527688321519349</v>
      </c>
      <c r="F860" s="3">
        <f t="shared" si="186"/>
        <v>34.575713471983242</v>
      </c>
      <c r="G860" s="3">
        <f t="shared" si="187"/>
        <v>6.7905492518135935E-2</v>
      </c>
      <c r="H860" s="3">
        <f t="shared" si="188"/>
        <v>0.50269384048595656</v>
      </c>
      <c r="I860" s="3">
        <f t="shared" si="192"/>
        <v>2082.0215019837401</v>
      </c>
      <c r="K860" s="3">
        <f t="shared" si="194"/>
        <v>8.3099999999998673</v>
      </c>
      <c r="L860" s="3">
        <f t="shared" si="195"/>
        <v>1.1770370533180974</v>
      </c>
      <c r="M860" s="3">
        <f>L860/'NOx Info (Obsolete)'!$B$1*1000</f>
        <v>26.742940797448423</v>
      </c>
      <c r="N860" s="3">
        <f>M860*'NOx Info (Obsolete)'!$I$2*($D$13+273)/$F$2/1000</f>
        <v>7255.8884870456859</v>
      </c>
      <c r="O860" s="3">
        <f t="shared" si="196"/>
        <v>130.59482914648652</v>
      </c>
      <c r="P860" s="3">
        <f t="shared" si="189"/>
        <v>10.541376058531478</v>
      </c>
      <c r="Q860" s="3">
        <f t="shared" si="190"/>
        <v>1.9229057177928284E-3</v>
      </c>
      <c r="R860" s="3">
        <f t="shared" si="191"/>
        <v>0.22801836166140044</v>
      </c>
    </row>
    <row r="861" spans="1:18" x14ac:dyDescent="0.25">
      <c r="A861" s="3">
        <f t="shared" si="193"/>
        <v>8.3199999999998671</v>
      </c>
      <c r="B861" s="3">
        <f t="shared" si="182"/>
        <v>2.5898924900812843</v>
      </c>
      <c r="C861" s="3">
        <f t="shared" si="183"/>
        <v>5.8843877266174655E-2</v>
      </c>
      <c r="D861" s="3">
        <f t="shared" si="184"/>
        <v>1050.3389613490851</v>
      </c>
      <c r="E861" s="3">
        <f t="shared" si="185"/>
        <v>8.1369750983279161</v>
      </c>
      <c r="F861" s="3">
        <f t="shared" si="186"/>
        <v>34.575713471983242</v>
      </c>
      <c r="G861" s="3">
        <f t="shared" si="187"/>
        <v>6.7905492518135935E-2</v>
      </c>
      <c r="H861" s="3">
        <f t="shared" si="188"/>
        <v>0.50172001026029167</v>
      </c>
      <c r="I861" s="3">
        <f t="shared" si="192"/>
        <v>2083.0249420042605</v>
      </c>
      <c r="K861" s="3">
        <f t="shared" si="194"/>
        <v>8.3199999999998671</v>
      </c>
      <c r="L861" s="3">
        <f t="shared" si="195"/>
        <v>1.1747568697014834</v>
      </c>
      <c r="M861" s="3">
        <f>L861/'NOx Info (Obsolete)'!$B$1*1000</f>
        <v>26.691133749153284</v>
      </c>
      <c r="N861" s="3">
        <f>M861*'NOx Info (Obsolete)'!$I$2*($D$13+273)/$F$2/1000</f>
        <v>7241.832210732633</v>
      </c>
      <c r="O861" s="3">
        <f t="shared" si="196"/>
        <v>130.34183779927713</v>
      </c>
      <c r="P861" s="3">
        <f t="shared" si="189"/>
        <v>10.541376058531478</v>
      </c>
      <c r="Q861" s="3">
        <f t="shared" si="190"/>
        <v>1.9229057177928284E-3</v>
      </c>
      <c r="R861" s="3">
        <f t="shared" si="191"/>
        <v>0.22757663917604473</v>
      </c>
    </row>
    <row r="862" spans="1:18" x14ac:dyDescent="0.25">
      <c r="A862" s="3">
        <f t="shared" si="193"/>
        <v>8.3299999999998668</v>
      </c>
      <c r="B862" s="3">
        <f t="shared" ref="B862:B925" si="197">L862*2.20462</f>
        <v>2.5848752899786809</v>
      </c>
      <c r="C862" s="3">
        <f t="shared" ref="C862:C925" si="198">M862/453.59237</f>
        <v>5.8729883535474217E-2</v>
      </c>
      <c r="D862" s="3">
        <f t="shared" ref="D862:D925" si="199">N862/6.89475729</f>
        <v>1048.3042202295867</v>
      </c>
      <c r="E862" s="3">
        <f t="shared" ref="E862:E925" si="200">O862/16.0184634</f>
        <v>8.1212119604932127</v>
      </c>
      <c r="F862" s="3">
        <f t="shared" ref="F862:F925" si="201">P862*3.28</f>
        <v>34.575713471983242</v>
      </c>
      <c r="G862" s="3">
        <f t="shared" ref="G862:G925" si="202">Q862*35.314</f>
        <v>6.7905492518135935E-2</v>
      </c>
      <c r="H862" s="3">
        <f t="shared" ref="H862:H925" si="203">R862*2.20462</f>
        <v>0.50074806656123982</v>
      </c>
      <c r="I862" s="3">
        <f t="shared" si="192"/>
        <v>2084.0264381373831</v>
      </c>
      <c r="K862" s="3">
        <f t="shared" si="194"/>
        <v>8.3299999999998668</v>
      </c>
      <c r="L862" s="3">
        <f t="shared" si="195"/>
        <v>1.1724811033097229</v>
      </c>
      <c r="M862" s="3">
        <f>L862/'NOx Info (Obsolete)'!$B$1*1000</f>
        <v>26.639427062679729</v>
      </c>
      <c r="N862" s="3">
        <f>M862*'NOx Info (Obsolete)'!$I$2*($D$13+273)/$F$2/1000</f>
        <v>7227.8031645657093</v>
      </c>
      <c r="O862" s="3">
        <f t="shared" si="196"/>
        <v>130.08933655280279</v>
      </c>
      <c r="P862" s="3">
        <f t="shared" ref="P862:P925" si="204">SQRT(2*(N862)/O862)</f>
        <v>10.541376058531478</v>
      </c>
      <c r="Q862" s="3">
        <f t="shared" ref="Q862:Q925" si="205">P862*$F$25</f>
        <v>1.9229057177928284E-3</v>
      </c>
      <c r="R862" s="3">
        <f t="shared" ref="R862:R925" si="206">Q862*O862*0.908</f>
        <v>0.22713577240578417</v>
      </c>
    </row>
    <row r="863" spans="1:18" x14ac:dyDescent="0.25">
      <c r="A863" s="3">
        <f t="shared" si="193"/>
        <v>8.3399999999998666</v>
      </c>
      <c r="B863" s="3">
        <f t="shared" si="197"/>
        <v>2.5798678093130687</v>
      </c>
      <c r="C863" s="3">
        <f t="shared" si="198"/>
        <v>5.8616110636086113E-2</v>
      </c>
      <c r="D863" s="3">
        <f t="shared" si="199"/>
        <v>1046.2734208580152</v>
      </c>
      <c r="E863" s="3">
        <f t="shared" si="200"/>
        <v>8.1054793593765666</v>
      </c>
      <c r="F863" s="3">
        <f t="shared" si="201"/>
        <v>34.575713471983242</v>
      </c>
      <c r="G863" s="3">
        <f t="shared" si="202"/>
        <v>6.7905492518135935E-2</v>
      </c>
      <c r="H863" s="3">
        <f t="shared" si="203"/>
        <v>0.49977800573417813</v>
      </c>
      <c r="I863" s="3">
        <f t="shared" ref="I863:I926" si="207">I862+$N$3*$J$1*H863</f>
        <v>2085.0259941488516</v>
      </c>
      <c r="K863" s="3">
        <f t="shared" si="194"/>
        <v>8.3399999999998666</v>
      </c>
      <c r="L863" s="3">
        <f t="shared" si="195"/>
        <v>1.170209745585665</v>
      </c>
      <c r="M863" s="3">
        <f>L863/'NOx Info (Obsolete)'!$B$1*1000</f>
        <v>26.587820543604508</v>
      </c>
      <c r="N863" s="3">
        <f>M863*'NOx Info (Obsolete)'!$I$2*($D$13+273)/$F$2/1000</f>
        <v>7213.8012957940391</v>
      </c>
      <c r="O863" s="3">
        <f t="shared" si="196"/>
        <v>129.83732445762899</v>
      </c>
      <c r="P863" s="3">
        <f t="shared" si="204"/>
        <v>10.541376058531478</v>
      </c>
      <c r="Q863" s="3">
        <f t="shared" si="205"/>
        <v>1.9229057177928284E-3</v>
      </c>
      <c r="R863" s="3">
        <f t="shared" si="206"/>
        <v>0.2266957596929077</v>
      </c>
    </row>
    <row r="864" spans="1:18" x14ac:dyDescent="0.25">
      <c r="A864" s="3">
        <f t="shared" ref="A864:A927" si="208">$A$30+A863</f>
        <v>8.3499999999998664</v>
      </c>
      <c r="B864" s="3">
        <f t="shared" si="197"/>
        <v>2.5748700292557265</v>
      </c>
      <c r="C864" s="3">
        <f t="shared" si="198"/>
        <v>5.8502558140210749E-2</v>
      </c>
      <c r="D864" s="3">
        <f t="shared" si="199"/>
        <v>1044.2465555983244</v>
      </c>
      <c r="E864" s="3">
        <f t="shared" si="200"/>
        <v>8.0897772358215327</v>
      </c>
      <c r="F864" s="3">
        <f t="shared" si="201"/>
        <v>34.575713471983242</v>
      </c>
      <c r="G864" s="3">
        <f t="shared" si="202"/>
        <v>6.7905492518135935E-2</v>
      </c>
      <c r="H864" s="3">
        <f t="shared" si="203"/>
        <v>0.49880982413156277</v>
      </c>
      <c r="I864" s="3">
        <f t="shared" si="207"/>
        <v>2086.0236137971146</v>
      </c>
      <c r="K864" s="3">
        <f t="shared" ref="K864:K927" si="209">$A$30+K863</f>
        <v>8.3499999999998664</v>
      </c>
      <c r="L864" s="3">
        <f t="shared" si="195"/>
        <v>1.1679427879887359</v>
      </c>
      <c r="M864" s="3">
        <f>L864/'NOx Info (Obsolete)'!$B$1*1000</f>
        <v>26.536313997880988</v>
      </c>
      <c r="N864" s="3">
        <f>M864*'NOx Info (Obsolete)'!$I$2*($D$13+273)/$F$2/1000</f>
        <v>7199.8265517689379</v>
      </c>
      <c r="O864" s="3">
        <f t="shared" si="196"/>
        <v>129.5858005661604</v>
      </c>
      <c r="P864" s="3">
        <f t="shared" si="204"/>
        <v>10.541376058531478</v>
      </c>
      <c r="Q864" s="3">
        <f t="shared" si="205"/>
        <v>1.9229057177928284E-3</v>
      </c>
      <c r="R864" s="3">
        <f t="shared" si="206"/>
        <v>0.22625659938291534</v>
      </c>
    </row>
    <row r="865" spans="1:18" x14ac:dyDescent="0.25">
      <c r="A865" s="3">
        <f t="shared" si="208"/>
        <v>8.3599999999998662</v>
      </c>
      <c r="B865" s="3">
        <f t="shared" si="197"/>
        <v>2.569881931014411</v>
      </c>
      <c r="C865" s="3">
        <f t="shared" si="198"/>
        <v>5.8389225620877339E-2</v>
      </c>
      <c r="D865" s="3">
        <f t="shared" si="199"/>
        <v>1042.2236168292613</v>
      </c>
      <c r="E865" s="3">
        <f t="shared" si="200"/>
        <v>8.0741055307862677</v>
      </c>
      <c r="F865" s="3">
        <f t="shared" si="201"/>
        <v>34.575713471983242</v>
      </c>
      <c r="G865" s="3">
        <f t="shared" si="202"/>
        <v>6.7905492518135935E-2</v>
      </c>
      <c r="H865" s="3">
        <f t="shared" si="203"/>
        <v>0.49784351811291649</v>
      </c>
      <c r="I865" s="3">
        <f t="shared" si="207"/>
        <v>2087.0193008333404</v>
      </c>
      <c r="K865" s="3">
        <f t="shared" si="209"/>
        <v>8.3599999999998662</v>
      </c>
      <c r="L865" s="3">
        <f t="shared" si="195"/>
        <v>1.1656802219949067</v>
      </c>
      <c r="M865" s="3">
        <f>L865/'NOx Info (Obsolete)'!$B$1*1000</f>
        <v>26.484907231838474</v>
      </c>
      <c r="N865" s="3">
        <f>M865*'NOx Info (Obsolete)'!$I$2*($D$13+273)/$F$2/1000</f>
        <v>7185.878879943717</v>
      </c>
      <c r="O865" s="3">
        <f t="shared" si="196"/>
        <v>129.33476393263743</v>
      </c>
      <c r="P865" s="3">
        <f t="shared" si="204"/>
        <v>10.541376058531478</v>
      </c>
      <c r="Q865" s="3">
        <f t="shared" si="205"/>
        <v>1.9229057177928284E-3</v>
      </c>
      <c r="R865" s="3">
        <f t="shared" si="206"/>
        <v>0.22581828982451241</v>
      </c>
    </row>
    <row r="866" spans="1:18" x14ac:dyDescent="0.25">
      <c r="A866" s="3">
        <f t="shared" si="208"/>
        <v>8.369999999999866</v>
      </c>
      <c r="B866" s="3">
        <f t="shared" si="197"/>
        <v>2.5649034958332821</v>
      </c>
      <c r="C866" s="3">
        <f t="shared" si="198"/>
        <v>5.8276112651942172E-2</v>
      </c>
      <c r="D866" s="3">
        <f t="shared" si="199"/>
        <v>1040.2045969443368</v>
      </c>
      <c r="E866" s="3">
        <f t="shared" si="200"/>
        <v>8.0584641853433112</v>
      </c>
      <c r="F866" s="3">
        <f t="shared" si="201"/>
        <v>34.575713471983242</v>
      </c>
      <c r="G866" s="3">
        <f t="shared" si="202"/>
        <v>6.7905492518135935E-2</v>
      </c>
      <c r="H866" s="3">
        <f t="shared" si="203"/>
        <v>0.4968790840448144</v>
      </c>
      <c r="I866" s="3">
        <f t="shared" si="207"/>
        <v>2088.0130590014301</v>
      </c>
      <c r="K866" s="3">
        <f t="shared" si="209"/>
        <v>8.369999999999866</v>
      </c>
      <c r="L866" s="3">
        <f t="shared" ref="L866:L929" si="210">L865-R865*$J$1</f>
        <v>1.1634220390966616</v>
      </c>
      <c r="M866" s="3">
        <f>L866/'NOx Info (Obsolete)'!$B$1*1000</f>
        <v>26.433600052181436</v>
      </c>
      <c r="N866" s="3">
        <f>M866*'NOx Info (Obsolete)'!$I$2*($D$13+273)/$F$2/1000</f>
        <v>7171.9582278734779</v>
      </c>
      <c r="O866" s="3">
        <f t="shared" ref="O866:O929" si="211">L866/$F$2</f>
        <v>129.08421361313265</v>
      </c>
      <c r="P866" s="3">
        <f t="shared" si="204"/>
        <v>10.541376058531478</v>
      </c>
      <c r="Q866" s="3">
        <f t="shared" si="205"/>
        <v>1.9229057177928284E-3</v>
      </c>
      <c r="R866" s="3">
        <f t="shared" si="206"/>
        <v>0.22538082936960313</v>
      </c>
    </row>
    <row r="867" spans="1:18" x14ac:dyDescent="0.25">
      <c r="A867" s="3">
        <f t="shared" si="208"/>
        <v>8.3799999999998658</v>
      </c>
      <c r="B867" s="3">
        <f t="shared" si="197"/>
        <v>2.5599347049928336</v>
      </c>
      <c r="C867" s="3">
        <f t="shared" si="198"/>
        <v>5.8163218808087128E-2</v>
      </c>
      <c r="D867" s="3">
        <f t="shared" si="199"/>
        <v>1038.1894883517971</v>
      </c>
      <c r="E867" s="3">
        <f t="shared" si="200"/>
        <v>8.0428531406793464</v>
      </c>
      <c r="F867" s="3">
        <f t="shared" si="201"/>
        <v>34.575713471983242</v>
      </c>
      <c r="G867" s="3">
        <f t="shared" si="202"/>
        <v>6.7905492518135935E-2</v>
      </c>
      <c r="H867" s="3">
        <f t="shared" si="203"/>
        <v>0.49591651830087008</v>
      </c>
      <c r="I867" s="3">
        <f t="shared" si="207"/>
        <v>2089.0048920380318</v>
      </c>
      <c r="K867" s="3">
        <f t="shared" si="209"/>
        <v>8.3799999999998658</v>
      </c>
      <c r="L867" s="3">
        <f t="shared" si="210"/>
        <v>1.1611682308029656</v>
      </c>
      <c r="M867" s="3">
        <f>L867/'NOx Info (Obsolete)'!$B$1*1000</f>
        <v>26.382392265988816</v>
      </c>
      <c r="N867" s="3">
        <f>M867*'NOx Info (Obsolete)'!$I$2*($D$13+273)/$F$2/1000</f>
        <v>7158.0645432149231</v>
      </c>
      <c r="O867" s="3">
        <f t="shared" si="211"/>
        <v>128.83414866554716</v>
      </c>
      <c r="P867" s="3">
        <f t="shared" si="204"/>
        <v>10.541376058531478</v>
      </c>
      <c r="Q867" s="3">
        <f t="shared" si="205"/>
        <v>1.9229057177928284E-3</v>
      </c>
      <c r="R867" s="3">
        <f t="shared" si="206"/>
        <v>0.22494421637328435</v>
      </c>
    </row>
    <row r="868" spans="1:18" x14ac:dyDescent="0.25">
      <c r="A868" s="3">
        <f t="shared" si="208"/>
        <v>8.3899999999998656</v>
      </c>
      <c r="B868" s="3">
        <f t="shared" si="197"/>
        <v>2.5549755398098251</v>
      </c>
      <c r="C868" s="3">
        <f t="shared" si="198"/>
        <v>5.8050543664817947E-2</v>
      </c>
      <c r="D868" s="3">
        <f t="shared" si="199"/>
        <v>1036.178283474595</v>
      </c>
      <c r="E868" s="3">
        <f t="shared" si="200"/>
        <v>8.0272723380949991</v>
      </c>
      <c r="F868" s="3">
        <f t="shared" si="201"/>
        <v>34.575713471983242</v>
      </c>
      <c r="G868" s="3">
        <f t="shared" si="202"/>
        <v>6.7905492518135935E-2</v>
      </c>
      <c r="H868" s="3">
        <f t="shared" si="203"/>
        <v>0.49495581726172244</v>
      </c>
      <c r="I868" s="3">
        <f t="shared" si="207"/>
        <v>2089.9948036725555</v>
      </c>
      <c r="K868" s="3">
        <f t="shared" si="209"/>
        <v>8.3899999999998656</v>
      </c>
      <c r="L868" s="3">
        <f t="shared" si="210"/>
        <v>1.1589187886392327</v>
      </c>
      <c r="M868" s="3">
        <f>L868/'NOx Info (Obsolete)'!$B$1*1000</f>
        <v>26.331283680713259</v>
      </c>
      <c r="N868" s="3">
        <f>M868*'NOx Info (Obsolete)'!$I$2*($D$13+273)/$F$2/1000</f>
        <v>7144.1977737261514</v>
      </c>
      <c r="O868" s="3">
        <f t="shared" si="211"/>
        <v>128.58456814960718</v>
      </c>
      <c r="P868" s="3">
        <f t="shared" si="204"/>
        <v>10.541376058531478</v>
      </c>
      <c r="Q868" s="3">
        <f t="shared" si="205"/>
        <v>1.9229057177928284E-3</v>
      </c>
      <c r="R868" s="3">
        <f t="shared" si="206"/>
        <v>0.22450844919383953</v>
      </c>
    </row>
    <row r="869" spans="1:18" x14ac:dyDescent="0.25">
      <c r="A869" s="3">
        <f t="shared" si="208"/>
        <v>8.3999999999998654</v>
      </c>
      <c r="B869" s="3">
        <f t="shared" si="197"/>
        <v>2.5500259816372077</v>
      </c>
      <c r="C869" s="3">
        <f t="shared" si="198"/>
        <v>5.7938086798462803E-2</v>
      </c>
      <c r="D869" s="3">
        <f t="shared" si="199"/>
        <v>1034.170974750363</v>
      </c>
      <c r="E869" s="3">
        <f t="shared" si="200"/>
        <v>8.0117217190046102</v>
      </c>
      <c r="F869" s="3">
        <f t="shared" si="201"/>
        <v>34.575713471983242</v>
      </c>
      <c r="G869" s="3">
        <f t="shared" si="202"/>
        <v>6.7905492518135935E-2</v>
      </c>
      <c r="H869" s="3">
        <f t="shared" si="203"/>
        <v>0.49399697731502207</v>
      </c>
      <c r="I869" s="3">
        <f t="shared" si="207"/>
        <v>2090.9827976271854</v>
      </c>
      <c r="K869" s="3">
        <f t="shared" si="209"/>
        <v>8.3999999999998654</v>
      </c>
      <c r="L869" s="3">
        <f t="shared" si="210"/>
        <v>1.1566737041472943</v>
      </c>
      <c r="M869" s="3">
        <f>L869/'NOx Info (Obsolete)'!$B$1*1000</f>
        <v>26.280274104180457</v>
      </c>
      <c r="N869" s="3">
        <f>M869*'NOx Info (Obsolete)'!$I$2*($D$13+273)/$F$2/1000</f>
        <v>7130.3578672664717</v>
      </c>
      <c r="O869" s="3">
        <f t="shared" si="211"/>
        <v>128.33547112686045</v>
      </c>
      <c r="P869" s="3">
        <f t="shared" si="204"/>
        <v>10.541376058531478</v>
      </c>
      <c r="Q869" s="3">
        <f t="shared" si="205"/>
        <v>1.9229057177928284E-3</v>
      </c>
      <c r="R869" s="3">
        <f t="shared" si="206"/>
        <v>0.22407352619273257</v>
      </c>
    </row>
    <row r="870" spans="1:18" x14ac:dyDescent="0.25">
      <c r="A870" s="3">
        <f t="shared" si="208"/>
        <v>8.4099999999998651</v>
      </c>
      <c r="B870" s="3">
        <f t="shared" si="197"/>
        <v>2.5450860118640573</v>
      </c>
      <c r="C870" s="3">
        <f t="shared" si="198"/>
        <v>5.7825847786170538E-2</v>
      </c>
      <c r="D870" s="3">
        <f t="shared" si="199"/>
        <v>1032.167554631382</v>
      </c>
      <c r="E870" s="3">
        <f t="shared" si="200"/>
        <v>7.9962012249360113</v>
      </c>
      <c r="F870" s="3">
        <f t="shared" si="201"/>
        <v>34.575713471983242</v>
      </c>
      <c r="G870" s="3">
        <f t="shared" si="202"/>
        <v>6.7905492518135935E-2</v>
      </c>
      <c r="H870" s="3">
        <f t="shared" si="203"/>
        <v>0.49303999485541705</v>
      </c>
      <c r="I870" s="3">
        <f t="shared" si="207"/>
        <v>2091.9688776168964</v>
      </c>
      <c r="K870" s="3">
        <f t="shared" si="209"/>
        <v>8.4099999999998651</v>
      </c>
      <c r="L870" s="3">
        <f t="shared" si="210"/>
        <v>1.154432968885367</v>
      </c>
      <c r="M870" s="3">
        <f>L870/'NOx Info (Obsolete)'!$B$1*1000</f>
        <v>26.22936334458835</v>
      </c>
      <c r="N870" s="3">
        <f>M870*'NOx Info (Obsolete)'!$I$2*($D$13+273)/$F$2/1000</f>
        <v>7116.5447717961952</v>
      </c>
      <c r="O870" s="3">
        <f t="shared" si="211"/>
        <v>128.08685666067268</v>
      </c>
      <c r="P870" s="3">
        <f t="shared" si="204"/>
        <v>10.541376058531478</v>
      </c>
      <c r="Q870" s="3">
        <f t="shared" si="205"/>
        <v>1.9229057177928284E-3</v>
      </c>
      <c r="R870" s="3">
        <f t="shared" si="206"/>
        <v>0.22363944573460148</v>
      </c>
    </row>
    <row r="871" spans="1:18" x14ac:dyDescent="0.25">
      <c r="A871" s="3">
        <f t="shared" si="208"/>
        <v>8.4199999999998649</v>
      </c>
      <c r="B871" s="3">
        <f t="shared" si="197"/>
        <v>2.5401556119155031</v>
      </c>
      <c r="C871" s="3">
        <f t="shared" si="198"/>
        <v>5.7713826205909202E-2</v>
      </c>
      <c r="D871" s="3">
        <f t="shared" si="199"/>
        <v>1030.1680155845556</v>
      </c>
      <c r="E871" s="3">
        <f t="shared" si="200"/>
        <v>7.9807107975303069</v>
      </c>
      <c r="F871" s="3">
        <f t="shared" si="201"/>
        <v>34.575713471983242</v>
      </c>
      <c r="G871" s="3">
        <f t="shared" si="202"/>
        <v>6.7905492518135935E-2</v>
      </c>
      <c r="H871" s="3">
        <f t="shared" si="203"/>
        <v>0.49208486628454023</v>
      </c>
      <c r="I871" s="3">
        <f t="shared" si="207"/>
        <v>2092.9530473494656</v>
      </c>
      <c r="K871" s="3">
        <f t="shared" si="209"/>
        <v>8.4199999999998649</v>
      </c>
      <c r="L871" s="3">
        <f t="shared" si="210"/>
        <v>1.1521965744280209</v>
      </c>
      <c r="M871" s="3">
        <f>L871/'NOx Info (Obsolete)'!$B$1*1000</f>
        <v>26.178551210506463</v>
      </c>
      <c r="N871" s="3">
        <f>M871*'NOx Info (Obsolete)'!$I$2*($D$13+273)/$F$2/1000</f>
        <v>7102.7584353764487</v>
      </c>
      <c r="O871" s="3">
        <f t="shared" si="211"/>
        <v>127.83872381622405</v>
      </c>
      <c r="P871" s="3">
        <f t="shared" si="204"/>
        <v>10.541376058531478</v>
      </c>
      <c r="Q871" s="3">
        <f t="shared" si="205"/>
        <v>1.9229057177928284E-3</v>
      </c>
      <c r="R871" s="3">
        <f t="shared" si="206"/>
        <v>0.22320620618725234</v>
      </c>
    </row>
    <row r="872" spans="1:18" x14ac:dyDescent="0.25">
      <c r="A872" s="3">
        <f t="shared" si="208"/>
        <v>8.4299999999998647</v>
      </c>
      <c r="B872" s="3">
        <f t="shared" si="197"/>
        <v>2.535234763252658</v>
      </c>
      <c r="C872" s="3">
        <f t="shared" si="198"/>
        <v>5.7602021636464384E-2</v>
      </c>
      <c r="D872" s="3">
        <f t="shared" si="199"/>
        <v>1028.1723500913802</v>
      </c>
      <c r="E872" s="3">
        <f t="shared" si="200"/>
        <v>7.9652503785416569</v>
      </c>
      <c r="F872" s="3">
        <f t="shared" si="201"/>
        <v>34.575713471983242</v>
      </c>
      <c r="G872" s="3">
        <f t="shared" si="202"/>
        <v>6.7905492518135935E-2</v>
      </c>
      <c r="H872" s="3">
        <f t="shared" si="203"/>
        <v>0.49113158801099505</v>
      </c>
      <c r="I872" s="3">
        <f t="shared" si="207"/>
        <v>2093.9353105254877</v>
      </c>
      <c r="K872" s="3">
        <f t="shared" si="209"/>
        <v>8.4299999999998647</v>
      </c>
      <c r="L872" s="3">
        <f t="shared" si="210"/>
        <v>1.1499645123661484</v>
      </c>
      <c r="M872" s="3">
        <f>L872/'NOx Info (Obsolete)'!$B$1*1000</f>
        <v>26.12783751087516</v>
      </c>
      <c r="N872" s="3">
        <f>M872*'NOx Info (Obsolete)'!$I$2*($D$13+273)/$F$2/1000</f>
        <v>7088.9988061689755</v>
      </c>
      <c r="O872" s="3">
        <f t="shared" si="211"/>
        <v>127.59107166050569</v>
      </c>
      <c r="P872" s="3">
        <f t="shared" si="204"/>
        <v>10.541376058531478</v>
      </c>
      <c r="Q872" s="3">
        <f t="shared" si="205"/>
        <v>1.9229057177928284E-3</v>
      </c>
      <c r="R872" s="3">
        <f t="shared" si="206"/>
        <v>0.22277380592165322</v>
      </c>
    </row>
    <row r="873" spans="1:18" x14ac:dyDescent="0.25">
      <c r="A873" s="3">
        <f t="shared" si="208"/>
        <v>8.4399999999998645</v>
      </c>
      <c r="B873" s="3">
        <f t="shared" si="197"/>
        <v>2.5303234473725476</v>
      </c>
      <c r="C873" s="3">
        <f t="shared" si="198"/>
        <v>5.7490433657437674E-2</v>
      </c>
      <c r="D873" s="3">
        <f t="shared" si="199"/>
        <v>1026.1805506479175</v>
      </c>
      <c r="E873" s="3">
        <f t="shared" si="200"/>
        <v>7.949819909837057</v>
      </c>
      <c r="F873" s="3">
        <f t="shared" si="201"/>
        <v>34.575713471983242</v>
      </c>
      <c r="G873" s="3">
        <f t="shared" si="202"/>
        <v>6.7905492518135935E-2</v>
      </c>
      <c r="H873" s="3">
        <f t="shared" si="203"/>
        <v>0.49018015645034257</v>
      </c>
      <c r="I873" s="3">
        <f t="shared" si="207"/>
        <v>2094.9156708383885</v>
      </c>
      <c r="K873" s="3">
        <f t="shared" si="209"/>
        <v>8.4399999999998645</v>
      </c>
      <c r="L873" s="3">
        <f t="shared" si="210"/>
        <v>1.1477367743069318</v>
      </c>
      <c r="M873" s="3">
        <f>L873/'NOx Info (Obsolete)'!$B$1*1000</f>
        <v>26.077222055004924</v>
      </c>
      <c r="N873" s="3">
        <f>M873*'NOx Info (Obsolete)'!$I$2*($D$13+273)/$F$2/1000</f>
        <v>7075.2658324359436</v>
      </c>
      <c r="O873" s="3">
        <f t="shared" si="211"/>
        <v>127.34389926231621</v>
      </c>
      <c r="P873" s="3">
        <f t="shared" si="204"/>
        <v>10.541376058531478</v>
      </c>
      <c r="Q873" s="3">
        <f t="shared" si="205"/>
        <v>1.9229057177928284E-3</v>
      </c>
      <c r="R873" s="3">
        <f t="shared" si="206"/>
        <v>0.22234224331192795</v>
      </c>
    </row>
    <row r="874" spans="1:18" x14ac:dyDescent="0.25">
      <c r="A874" s="3">
        <f t="shared" si="208"/>
        <v>8.4499999999998643</v>
      </c>
      <c r="B874" s="3">
        <f t="shared" si="197"/>
        <v>2.5254216458080445</v>
      </c>
      <c r="C874" s="3">
        <f t="shared" si="198"/>
        <v>5.7379061849245079E-2</v>
      </c>
      <c r="D874" s="3">
        <f t="shared" si="199"/>
        <v>1024.1926097647658</v>
      </c>
      <c r="E874" s="3">
        <f t="shared" si="200"/>
        <v>7.9344193333961188</v>
      </c>
      <c r="F874" s="3">
        <f t="shared" si="201"/>
        <v>34.575713471983242</v>
      </c>
      <c r="G874" s="3">
        <f t="shared" si="202"/>
        <v>6.7905492518135935E-2</v>
      </c>
      <c r="H874" s="3">
        <f t="shared" si="203"/>
        <v>0.48923056802508735</v>
      </c>
      <c r="I874" s="3">
        <f t="shared" si="207"/>
        <v>2095.8941319744386</v>
      </c>
      <c r="K874" s="3">
        <f t="shared" si="209"/>
        <v>8.4499999999998643</v>
      </c>
      <c r="L874" s="3">
        <f t="shared" si="210"/>
        <v>1.1455133518738125</v>
      </c>
      <c r="M874" s="3">
        <f>L874/'NOx Info (Obsolete)'!$B$1*1000</f>
        <v>26.02670465257566</v>
      </c>
      <c r="N874" s="3">
        <f>M874*'NOx Info (Obsolete)'!$I$2*($D$13+273)/$F$2/1000</f>
        <v>7061.5594625397443</v>
      </c>
      <c r="O874" s="3">
        <f t="shared" si="211"/>
        <v>127.09720569225814</v>
      </c>
      <c r="P874" s="3">
        <f t="shared" si="204"/>
        <v>10.541376058531478</v>
      </c>
      <c r="Q874" s="3">
        <f t="shared" si="205"/>
        <v>1.9229057177928284E-3</v>
      </c>
      <c r="R874" s="3">
        <f t="shared" si="206"/>
        <v>0.22191151673535003</v>
      </c>
    </row>
    <row r="875" spans="1:18" x14ac:dyDescent="0.25">
      <c r="A875" s="3">
        <f t="shared" si="208"/>
        <v>8.4599999999998641</v>
      </c>
      <c r="B875" s="3">
        <f t="shared" si="197"/>
        <v>2.5205293401277937</v>
      </c>
      <c r="C875" s="3">
        <f t="shared" si="198"/>
        <v>5.7267905793115415E-2</v>
      </c>
      <c r="D875" s="3">
        <f t="shared" si="199"/>
        <v>1022.2085199670327</v>
      </c>
      <c r="E875" s="3">
        <f t="shared" si="200"/>
        <v>7.9190485913108528</v>
      </c>
      <c r="F875" s="3">
        <f t="shared" si="201"/>
        <v>34.575713471983242</v>
      </c>
      <c r="G875" s="3">
        <f t="shared" si="202"/>
        <v>6.7905492518135935E-2</v>
      </c>
      <c r="H875" s="3">
        <f t="shared" si="203"/>
        <v>0.48828281916466471</v>
      </c>
      <c r="I875" s="3">
        <f t="shared" si="207"/>
        <v>2096.8706976127678</v>
      </c>
      <c r="K875" s="3">
        <f t="shared" si="209"/>
        <v>8.4599999999998641</v>
      </c>
      <c r="L875" s="3">
        <f t="shared" si="210"/>
        <v>1.1432942367064591</v>
      </c>
      <c r="M875" s="3">
        <f>L875/'NOx Info (Obsolete)'!$B$1*1000</f>
        <v>25.976285113635953</v>
      </c>
      <c r="N875" s="3">
        <f>M875*'NOx Info (Obsolete)'!$I$2*($D$13+273)/$F$2/1000</f>
        <v>7047.8796449428091</v>
      </c>
      <c r="O875" s="3">
        <f t="shared" si="211"/>
        <v>126.85099002273446</v>
      </c>
      <c r="P875" s="3">
        <f t="shared" si="204"/>
        <v>10.541376058531478</v>
      </c>
      <c r="Q875" s="3">
        <f t="shared" si="205"/>
        <v>1.9229057177928284E-3</v>
      </c>
      <c r="R875" s="3">
        <f t="shared" si="206"/>
        <v>0.22148162457233661</v>
      </c>
    </row>
    <row r="876" spans="1:18" x14ac:dyDescent="0.25">
      <c r="A876" s="3">
        <f t="shared" si="208"/>
        <v>8.4699999999998639</v>
      </c>
      <c r="B876" s="3">
        <f t="shared" si="197"/>
        <v>2.5156465119361471</v>
      </c>
      <c r="C876" s="3">
        <f t="shared" si="198"/>
        <v>5.715696507108875E-2</v>
      </c>
      <c r="D876" s="3">
        <f t="shared" si="199"/>
        <v>1020.2282737943048</v>
      </c>
      <c r="E876" s="3">
        <f t="shared" si="200"/>
        <v>7.9037076257854473</v>
      </c>
      <c r="F876" s="3">
        <f t="shared" si="201"/>
        <v>34.575713471983242</v>
      </c>
      <c r="G876" s="3">
        <f t="shared" si="202"/>
        <v>6.7905492518135935E-2</v>
      </c>
      <c r="H876" s="3">
        <f t="shared" si="203"/>
        <v>0.48733690630542642</v>
      </c>
      <c r="I876" s="3">
        <f t="shared" si="207"/>
        <v>2097.8453714253787</v>
      </c>
      <c r="K876" s="3">
        <f t="shared" si="209"/>
        <v>8.4699999999998639</v>
      </c>
      <c r="L876" s="3">
        <f t="shared" si="210"/>
        <v>1.1410794204607357</v>
      </c>
      <c r="M876" s="3">
        <f>L876/'NOx Info (Obsolete)'!$B$1*1000</f>
        <v>25.925963248602365</v>
      </c>
      <c r="N876" s="3">
        <f>M876*'NOx Info (Obsolete)'!$I$2*($D$13+273)/$F$2/1000</f>
        <v>7034.2263282073991</v>
      </c>
      <c r="O876" s="3">
        <f t="shared" si="211"/>
        <v>126.6052513279451</v>
      </c>
      <c r="P876" s="3">
        <f t="shared" si="204"/>
        <v>10.541376058531478</v>
      </c>
      <c r="Q876" s="3">
        <f t="shared" si="205"/>
        <v>1.9229057177928284E-3</v>
      </c>
      <c r="R876" s="3">
        <f t="shared" si="206"/>
        <v>0.22105256520644215</v>
      </c>
    </row>
    <row r="877" spans="1:18" x14ac:dyDescent="0.25">
      <c r="A877" s="3">
        <f t="shared" si="208"/>
        <v>8.4799999999998636</v>
      </c>
      <c r="B877" s="3">
        <f t="shared" si="197"/>
        <v>2.5107731428730928</v>
      </c>
      <c r="C877" s="3">
        <f t="shared" si="198"/>
        <v>5.7046239266014834E-2</v>
      </c>
      <c r="D877" s="3">
        <f t="shared" si="199"/>
        <v>1018.2518638006226</v>
      </c>
      <c r="E877" s="3">
        <f t="shared" si="200"/>
        <v>7.8883963791360578</v>
      </c>
      <c r="F877" s="3">
        <f t="shared" si="201"/>
        <v>34.575713471983242</v>
      </c>
      <c r="G877" s="3">
        <f t="shared" si="202"/>
        <v>6.7905492518135935E-2</v>
      </c>
      <c r="H877" s="3">
        <f t="shared" si="203"/>
        <v>0.48639282589062866</v>
      </c>
      <c r="I877" s="3">
        <f t="shared" si="207"/>
        <v>2098.8181570771599</v>
      </c>
      <c r="K877" s="3">
        <f t="shared" si="209"/>
        <v>8.4799999999998636</v>
      </c>
      <c r="L877" s="3">
        <f t="shared" si="210"/>
        <v>1.1388688948086714</v>
      </c>
      <c r="M877" s="3">
        <f>L877/'NOx Info (Obsolete)'!$B$1*1000</f>
        <v>25.875738868258729</v>
      </c>
      <c r="N877" s="3">
        <f>M877*'NOx Info (Obsolete)'!$I$2*($D$13+273)/$F$2/1000</f>
        <v>7020.5994609954296</v>
      </c>
      <c r="O877" s="3">
        <f t="shared" si="211"/>
        <v>126.35998868388349</v>
      </c>
      <c r="P877" s="3">
        <f t="shared" si="204"/>
        <v>10.541376058531478</v>
      </c>
      <c r="Q877" s="3">
        <f t="shared" si="205"/>
        <v>1.9229057177928284E-3</v>
      </c>
      <c r="R877" s="3">
        <f t="shared" si="206"/>
        <v>0.2206243370243528</v>
      </c>
    </row>
    <row r="878" spans="1:18" x14ac:dyDescent="0.25">
      <c r="A878" s="3">
        <f t="shared" si="208"/>
        <v>8.4899999999998634</v>
      </c>
      <c r="B878" s="3">
        <f t="shared" si="197"/>
        <v>2.5059092146141868</v>
      </c>
      <c r="C878" s="3">
        <f t="shared" si="198"/>
        <v>5.6935727961551545E-2</v>
      </c>
      <c r="D878" s="3">
        <f t="shared" si="199"/>
        <v>1016.2792825544504</v>
      </c>
      <c r="E878" s="3">
        <f t="shared" si="200"/>
        <v>7.8731147937905872</v>
      </c>
      <c r="F878" s="3">
        <f t="shared" si="201"/>
        <v>34.575713471983242</v>
      </c>
      <c r="G878" s="3">
        <f t="shared" si="202"/>
        <v>6.7905492518135935E-2</v>
      </c>
      <c r="H878" s="3">
        <f t="shared" si="203"/>
        <v>0.48545057437041711</v>
      </c>
      <c r="I878" s="3">
        <f t="shared" si="207"/>
        <v>2099.7890582259006</v>
      </c>
      <c r="K878" s="3">
        <f t="shared" si="209"/>
        <v>8.4899999999998634</v>
      </c>
      <c r="L878" s="3">
        <f t="shared" si="210"/>
        <v>1.1366626514384279</v>
      </c>
      <c r="M878" s="3">
        <f>L878/'NOx Info (Obsolete)'!$B$1*1000</f>
        <v>25.825611783755434</v>
      </c>
      <c r="N878" s="3">
        <f>M878*'NOx Info (Obsolete)'!$I$2*($D$13+273)/$F$2/1000</f>
        <v>7006.9989920682674</v>
      </c>
      <c r="O878" s="3">
        <f t="shared" si="211"/>
        <v>126.11520116833309</v>
      </c>
      <c r="P878" s="3">
        <f t="shared" si="204"/>
        <v>10.541376058531478</v>
      </c>
      <c r="Q878" s="3">
        <f t="shared" si="205"/>
        <v>1.9229057177928284E-3</v>
      </c>
      <c r="R878" s="3">
        <f t="shared" si="206"/>
        <v>0.22019693841587989</v>
      </c>
    </row>
    <row r="879" spans="1:18" x14ac:dyDescent="0.25">
      <c r="A879" s="3">
        <f t="shared" si="208"/>
        <v>8.4999999999998632</v>
      </c>
      <c r="B879" s="3">
        <f t="shared" si="197"/>
        <v>2.5010547088704826</v>
      </c>
      <c r="C879" s="3">
        <f t="shared" si="198"/>
        <v>5.6825430742163299E-2</v>
      </c>
      <c r="D879" s="3">
        <f t="shared" si="199"/>
        <v>1014.3105226386497</v>
      </c>
      <c r="E879" s="3">
        <f t="shared" si="200"/>
        <v>7.8578628122884622</v>
      </c>
      <c r="F879" s="3">
        <f t="shared" si="201"/>
        <v>34.575713471983242</v>
      </c>
      <c r="G879" s="3">
        <f t="shared" si="202"/>
        <v>6.7905492518135935E-2</v>
      </c>
      <c r="H879" s="3">
        <f t="shared" si="203"/>
        <v>0.48451014820181437</v>
      </c>
      <c r="I879" s="3">
        <f t="shared" si="207"/>
        <v>2100.758078522304</v>
      </c>
      <c r="K879" s="3">
        <f t="shared" si="209"/>
        <v>8.4999999999998632</v>
      </c>
      <c r="L879" s="3">
        <f t="shared" si="210"/>
        <v>1.1344606820542691</v>
      </c>
      <c r="M879" s="3">
        <f>L879/'NOx Info (Obsolete)'!$B$1*1000</f>
        <v>25.775581806608709</v>
      </c>
      <c r="N879" s="3">
        <f>M879*'NOx Info (Obsolete)'!$I$2*($D$13+273)/$F$2/1000</f>
        <v>6993.4248702865398</v>
      </c>
      <c r="O879" s="3">
        <f t="shared" si="211"/>
        <v>125.87088786086382</v>
      </c>
      <c r="P879" s="3">
        <f t="shared" si="204"/>
        <v>10.541376058531478</v>
      </c>
      <c r="Q879" s="3">
        <f t="shared" si="205"/>
        <v>1.9229057177928284E-3</v>
      </c>
      <c r="R879" s="3">
        <f t="shared" si="206"/>
        <v>0.21977036777395398</v>
      </c>
    </row>
    <row r="880" spans="1:18" x14ac:dyDescent="0.25">
      <c r="A880" s="3">
        <f t="shared" si="208"/>
        <v>8.509999999999863</v>
      </c>
      <c r="B880" s="3">
        <f t="shared" si="197"/>
        <v>2.4962096073884643</v>
      </c>
      <c r="C880" s="3">
        <f t="shared" si="198"/>
        <v>5.6715347193119492E-2</v>
      </c>
      <c r="D880" s="3">
        <f t="shared" si="199"/>
        <v>1012.3455766504499</v>
      </c>
      <c r="E880" s="3">
        <f t="shared" si="200"/>
        <v>7.8426403772804303</v>
      </c>
      <c r="F880" s="3">
        <f t="shared" si="201"/>
        <v>34.575713471983242</v>
      </c>
      <c r="G880" s="3">
        <f t="shared" si="202"/>
        <v>6.7905492518135935E-2</v>
      </c>
      <c r="H880" s="3">
        <f t="shared" si="203"/>
        <v>0.48357154384870704</v>
      </c>
      <c r="I880" s="3">
        <f t="shared" si="207"/>
        <v>2101.7252216100014</v>
      </c>
      <c r="K880" s="3">
        <f t="shared" si="209"/>
        <v>8.509999999999863</v>
      </c>
      <c r="L880" s="3">
        <f t="shared" si="210"/>
        <v>1.1322629783765294</v>
      </c>
      <c r="M880" s="3">
        <f>L880/'NOx Info (Obsolete)'!$B$1*1000</f>
        <v>25.725648748699918</v>
      </c>
      <c r="N880" s="3">
        <f>M880*'NOx Info (Obsolete)'!$I$2*($D$13+273)/$F$2/1000</f>
        <v>6979.8770446099434</v>
      </c>
      <c r="O880" s="3">
        <f t="shared" si="211"/>
        <v>125.62704784282877</v>
      </c>
      <c r="P880" s="3">
        <f t="shared" si="204"/>
        <v>10.541376058531478</v>
      </c>
      <c r="Q880" s="3">
        <f t="shared" si="205"/>
        <v>1.9229057177928284E-3</v>
      </c>
      <c r="R880" s="3">
        <f t="shared" si="206"/>
        <v>0.21934462349461906</v>
      </c>
    </row>
    <row r="881" spans="1:18" x14ac:dyDescent="0.25">
      <c r="A881" s="3">
        <f t="shared" si="208"/>
        <v>8.5199999999998628</v>
      </c>
      <c r="B881" s="3">
        <f t="shared" si="197"/>
        <v>2.4913738919499768</v>
      </c>
      <c r="C881" s="3">
        <f t="shared" si="198"/>
        <v>5.660547690049296E-2</v>
      </c>
      <c r="D881" s="3">
        <f t="shared" si="199"/>
        <v>1010.3844372014215</v>
      </c>
      <c r="E881" s="3">
        <f t="shared" si="200"/>
        <v>7.8274474315283316</v>
      </c>
      <c r="F881" s="3">
        <f t="shared" si="201"/>
        <v>34.575713471983242</v>
      </c>
      <c r="G881" s="3">
        <f t="shared" si="202"/>
        <v>6.7905492518135935E-2</v>
      </c>
      <c r="H881" s="3">
        <f t="shared" si="203"/>
        <v>0.48263475778183151</v>
      </c>
      <c r="I881" s="3">
        <f t="shared" si="207"/>
        <v>2102.6904911255651</v>
      </c>
      <c r="K881" s="3">
        <f t="shared" si="209"/>
        <v>8.5199999999998628</v>
      </c>
      <c r="L881" s="3">
        <f t="shared" si="210"/>
        <v>1.1300695321415832</v>
      </c>
      <c r="M881" s="3">
        <f>L881/'NOx Info (Obsolete)'!$B$1*1000</f>
        <v>25.675812422274856</v>
      </c>
      <c r="N881" s="3">
        <f>M881*'NOx Info (Obsolete)'!$I$2*($D$13+273)/$F$2/1000</f>
        <v>6966.3554640970488</v>
      </c>
      <c r="O881" s="3">
        <f t="shared" si="211"/>
        <v>125.3836801973606</v>
      </c>
      <c r="P881" s="3">
        <f t="shared" si="204"/>
        <v>10.541376058531478</v>
      </c>
      <c r="Q881" s="3">
        <f t="shared" si="205"/>
        <v>1.9229057177928284E-3</v>
      </c>
      <c r="R881" s="3">
        <f t="shared" si="206"/>
        <v>0.21891970397702623</v>
      </c>
    </row>
    <row r="882" spans="1:18" x14ac:dyDescent="0.25">
      <c r="A882" s="3">
        <f t="shared" si="208"/>
        <v>8.5299999999998626</v>
      </c>
      <c r="B882" s="3">
        <f t="shared" si="197"/>
        <v>2.4865475443721587</v>
      </c>
      <c r="C882" s="3">
        <f t="shared" si="198"/>
        <v>5.6495819451158405E-2</v>
      </c>
      <c r="D882" s="3">
        <f t="shared" si="199"/>
        <v>1008.4270969174486</v>
      </c>
      <c r="E882" s="3">
        <f t="shared" si="200"/>
        <v>7.812283917904896</v>
      </c>
      <c r="F882" s="3">
        <f t="shared" si="201"/>
        <v>34.575713471983242</v>
      </c>
      <c r="G882" s="3">
        <f t="shared" si="202"/>
        <v>6.7905492518135935E-2</v>
      </c>
      <c r="H882" s="3">
        <f t="shared" si="203"/>
        <v>0.48169978647876138</v>
      </c>
      <c r="I882" s="3">
        <f t="shared" si="207"/>
        <v>2103.6538906985224</v>
      </c>
      <c r="K882" s="3">
        <f t="shared" si="209"/>
        <v>8.5299999999998626</v>
      </c>
      <c r="L882" s="3">
        <f t="shared" si="210"/>
        <v>1.127880335101813</v>
      </c>
      <c r="M882" s="3">
        <f>L882/'NOx Info (Obsolete)'!$B$1*1000</f>
        <v>25.62607263994304</v>
      </c>
      <c r="N882" s="3">
        <f>M882*'NOx Info (Obsolete)'!$I$2*($D$13+273)/$F$2/1000</f>
        <v>6952.8600779051158</v>
      </c>
      <c r="O882" s="3">
        <f t="shared" si="211"/>
        <v>125.14078400936819</v>
      </c>
      <c r="P882" s="3">
        <f t="shared" si="204"/>
        <v>10.541376058531478</v>
      </c>
      <c r="Q882" s="3">
        <f t="shared" si="205"/>
        <v>1.9229057177928284E-3</v>
      </c>
      <c r="R882" s="3">
        <f t="shared" si="206"/>
        <v>0.21849560762342782</v>
      </c>
    </row>
    <row r="883" spans="1:18" x14ac:dyDescent="0.25">
      <c r="A883" s="3">
        <f t="shared" si="208"/>
        <v>8.5399999999998624</v>
      </c>
      <c r="B883" s="3">
        <f t="shared" si="197"/>
        <v>2.4817305465073707</v>
      </c>
      <c r="C883" s="3">
        <f t="shared" si="198"/>
        <v>5.638637443279082E-2</v>
      </c>
      <c r="D883" s="3">
        <f t="shared" si="199"/>
        <v>1006.4735484386995</v>
      </c>
      <c r="E883" s="3">
        <f t="shared" si="200"/>
        <v>7.7971497793935143</v>
      </c>
      <c r="F883" s="3">
        <f t="shared" si="201"/>
        <v>34.575713471983242</v>
      </c>
      <c r="G883" s="3">
        <f t="shared" si="202"/>
        <v>6.7905492518135935E-2</v>
      </c>
      <c r="H883" s="3">
        <f t="shared" si="203"/>
        <v>0.48076662642389395</v>
      </c>
      <c r="I883" s="3">
        <f t="shared" si="207"/>
        <v>2104.6154239513703</v>
      </c>
      <c r="K883" s="3">
        <f t="shared" si="209"/>
        <v>8.5399999999998624</v>
      </c>
      <c r="L883" s="3">
        <f t="shared" si="210"/>
        <v>1.1256953790255786</v>
      </c>
      <c r="M883" s="3">
        <f>L883/'NOx Info (Obsolete)'!$B$1*1000</f>
        <v>25.576429214676995</v>
      </c>
      <c r="N883" s="3">
        <f>M883*'NOx Info (Obsolete)'!$I$2*($D$13+273)/$F$2/1000</f>
        <v>6939.3908352898916</v>
      </c>
      <c r="O883" s="3">
        <f t="shared" si="211"/>
        <v>124.8983583655331</v>
      </c>
      <c r="P883" s="3">
        <f t="shared" si="204"/>
        <v>10.541376058531478</v>
      </c>
      <c r="Q883" s="3">
        <f t="shared" si="205"/>
        <v>1.9229057177928284E-3</v>
      </c>
      <c r="R883" s="3">
        <f t="shared" si="206"/>
        <v>0.21807233283917138</v>
      </c>
    </row>
    <row r="884" spans="1:18" x14ac:dyDescent="0.25">
      <c r="A884" s="3">
        <f t="shared" si="208"/>
        <v>8.5499999999998622</v>
      </c>
      <c r="B884" s="3">
        <f t="shared" si="197"/>
        <v>2.4769228802431318</v>
      </c>
      <c r="C884" s="3">
        <f t="shared" si="198"/>
        <v>5.6277141433864017E-2</v>
      </c>
      <c r="D884" s="3">
        <f t="shared" si="199"/>
        <v>1004.5237844196012</v>
      </c>
      <c r="E884" s="3">
        <f t="shared" si="200"/>
        <v>7.7820449590880365</v>
      </c>
      <c r="F884" s="3">
        <f t="shared" si="201"/>
        <v>34.575713471983242</v>
      </c>
      <c r="G884" s="3">
        <f t="shared" si="202"/>
        <v>6.7905492518135935E-2</v>
      </c>
      <c r="H884" s="3">
        <f t="shared" si="203"/>
        <v>0.47983527410843685</v>
      </c>
      <c r="I884" s="3">
        <f t="shared" si="207"/>
        <v>2105.5750944995871</v>
      </c>
      <c r="K884" s="3">
        <f t="shared" si="209"/>
        <v>8.5499999999998622</v>
      </c>
      <c r="L884" s="3">
        <f t="shared" si="210"/>
        <v>1.1235146556971869</v>
      </c>
      <c r="M884" s="3">
        <f>L884/'NOx Info (Obsolete)'!$B$1*1000</f>
        <v>25.526881959811579</v>
      </c>
      <c r="N884" s="3">
        <f>M884*'NOx Info (Obsolete)'!$I$2*($D$13+273)/$F$2/1000</f>
        <v>6925.9476856054334</v>
      </c>
      <c r="O884" s="3">
        <f t="shared" si="211"/>
        <v>124.65640235430622</v>
      </c>
      <c r="P884" s="3">
        <f t="shared" si="204"/>
        <v>10.541376058531478</v>
      </c>
      <c r="Q884" s="3">
        <f t="shared" si="205"/>
        <v>1.9229057177928284E-3</v>
      </c>
      <c r="R884" s="3">
        <f t="shared" si="206"/>
        <v>0.21764987803269356</v>
      </c>
    </row>
    <row r="885" spans="1:18" x14ac:dyDescent="0.25">
      <c r="A885" s="3">
        <f t="shared" si="208"/>
        <v>8.5599999999998619</v>
      </c>
      <c r="B885" s="3">
        <f t="shared" si="197"/>
        <v>2.4721245275020474</v>
      </c>
      <c r="C885" s="3">
        <f t="shared" si="198"/>
        <v>5.6168120043648954E-2</v>
      </c>
      <c r="D885" s="3">
        <f t="shared" si="199"/>
        <v>1002.5777975288096</v>
      </c>
      <c r="E885" s="3">
        <f t="shared" si="200"/>
        <v>7.7669694001925507</v>
      </c>
      <c r="F885" s="3">
        <f t="shared" si="201"/>
        <v>34.575713471983242</v>
      </c>
      <c r="G885" s="3">
        <f t="shared" si="202"/>
        <v>6.7905492518135935E-2</v>
      </c>
      <c r="H885" s="3">
        <f t="shared" si="203"/>
        <v>0.47890572603039527</v>
      </c>
      <c r="I885" s="3">
        <f t="shared" si="207"/>
        <v>2106.532905951648</v>
      </c>
      <c r="K885" s="3">
        <f t="shared" si="209"/>
        <v>8.5599999999998619</v>
      </c>
      <c r="L885" s="3">
        <f t="shared" si="210"/>
        <v>1.1213381569168599</v>
      </c>
      <c r="M885" s="3">
        <f>L885/'NOx Info (Obsolete)'!$B$1*1000</f>
        <v>25.477430689043235</v>
      </c>
      <c r="N885" s="3">
        <f>M885*'NOx Info (Obsolete)'!$I$2*($D$13+273)/$F$2/1000</f>
        <v>6912.5305783039039</v>
      </c>
      <c r="O885" s="3">
        <f t="shared" si="211"/>
        <v>124.41491506590434</v>
      </c>
      <c r="P885" s="3">
        <f t="shared" si="204"/>
        <v>10.541376058531478</v>
      </c>
      <c r="Q885" s="3">
        <f t="shared" si="205"/>
        <v>1.9229057177928284E-3</v>
      </c>
      <c r="R885" s="3">
        <f t="shared" si="206"/>
        <v>0.21722824161551438</v>
      </c>
    </row>
    <row r="886" spans="1:18" x14ac:dyDescent="0.25">
      <c r="A886" s="3">
        <f t="shared" si="208"/>
        <v>8.5699999999998617</v>
      </c>
      <c r="B886" s="3">
        <f t="shared" si="197"/>
        <v>2.4673354702417436</v>
      </c>
      <c r="C886" s="3">
        <f t="shared" si="198"/>
        <v>5.6059309852212337E-2</v>
      </c>
      <c r="D886" s="3">
        <f t="shared" si="199"/>
        <v>1000.6355804491843</v>
      </c>
      <c r="E886" s="3">
        <f t="shared" si="200"/>
        <v>7.7519230460211705</v>
      </c>
      <c r="F886" s="3">
        <f t="shared" si="201"/>
        <v>34.575713471983242</v>
      </c>
      <c r="G886" s="3">
        <f t="shared" si="202"/>
        <v>6.7905492518135935E-2</v>
      </c>
      <c r="H886" s="3">
        <f t="shared" si="203"/>
        <v>0.47797797869455844</v>
      </c>
      <c r="I886" s="3">
        <f t="shared" si="207"/>
        <v>2107.488861909037</v>
      </c>
      <c r="K886" s="3">
        <f t="shared" si="209"/>
        <v>8.5699999999998617</v>
      </c>
      <c r="L886" s="3">
        <f t="shared" si="210"/>
        <v>1.1191658745007047</v>
      </c>
      <c r="M886" s="3">
        <f>L886/'NOx Info (Obsolete)'!$B$1*1000</f>
        <v>25.428075216429345</v>
      </c>
      <c r="N886" s="3">
        <f>M886*'NOx Info (Obsolete)'!$I$2*($D$13+273)/$F$2/1000</f>
        <v>6899.1394629353954</v>
      </c>
      <c r="O886" s="3">
        <f t="shared" si="211"/>
        <v>124.17389559230665</v>
      </c>
      <c r="P886" s="3">
        <f t="shared" si="204"/>
        <v>10.541376058531478</v>
      </c>
      <c r="Q886" s="3">
        <f t="shared" si="205"/>
        <v>1.9229057177928284E-3</v>
      </c>
      <c r="R886" s="3">
        <f t="shared" si="206"/>
        <v>0.21680742200223099</v>
      </c>
    </row>
    <row r="887" spans="1:18" x14ac:dyDescent="0.25">
      <c r="A887" s="3">
        <f t="shared" si="208"/>
        <v>8.5799999999998615</v>
      </c>
      <c r="B887" s="3">
        <f t="shared" si="197"/>
        <v>2.4625556904547978</v>
      </c>
      <c r="C887" s="3">
        <f t="shared" si="198"/>
        <v>5.5950710450414956E-2</v>
      </c>
      <c r="D887" s="3">
        <f t="shared" si="199"/>
        <v>998.69712587775939</v>
      </c>
      <c r="E887" s="3">
        <f t="shared" si="200"/>
        <v>7.7369058399978243</v>
      </c>
      <c r="F887" s="3">
        <f t="shared" si="201"/>
        <v>34.575713471983242</v>
      </c>
      <c r="G887" s="3">
        <f t="shared" si="202"/>
        <v>6.7905492518135935E-2</v>
      </c>
      <c r="H887" s="3">
        <f t="shared" si="203"/>
        <v>0.47705202861248658</v>
      </c>
      <c r="I887" s="3">
        <f t="shared" si="207"/>
        <v>2108.4429659662619</v>
      </c>
      <c r="K887" s="3">
        <f t="shared" si="209"/>
        <v>8.5799999999998615</v>
      </c>
      <c r="L887" s="3">
        <f t="shared" si="210"/>
        <v>1.1169978002806824</v>
      </c>
      <c r="M887" s="3">
        <f>L887/'NOx Info (Obsolete)'!$B$1*1000</f>
        <v>25.378815356387488</v>
      </c>
      <c r="N887" s="3">
        <f>M887*'NOx Info (Obsolete)'!$I$2*($D$13+273)/$F$2/1000</f>
        <v>6885.7742891477292</v>
      </c>
      <c r="O887" s="3">
        <f t="shared" si="211"/>
        <v>123.93334302725142</v>
      </c>
      <c r="P887" s="3">
        <f t="shared" si="204"/>
        <v>10.541376058531478</v>
      </c>
      <c r="Q887" s="3">
        <f t="shared" si="205"/>
        <v>1.9229057177928284E-3</v>
      </c>
      <c r="R887" s="3">
        <f t="shared" si="206"/>
        <v>0.21638741761051183</v>
      </c>
    </row>
    <row r="888" spans="1:18" x14ac:dyDescent="0.25">
      <c r="A888" s="3">
        <f t="shared" si="208"/>
        <v>8.5899999999998613</v>
      </c>
      <c r="B888" s="3">
        <f t="shared" si="197"/>
        <v>2.4577851701686728</v>
      </c>
      <c r="C888" s="3">
        <f t="shared" si="198"/>
        <v>5.5842321429910191E-2</v>
      </c>
      <c r="D888" s="3">
        <f t="shared" si="199"/>
        <v>996.76242652571545</v>
      </c>
      <c r="E888" s="3">
        <f t="shared" si="200"/>
        <v>7.7219177256560396</v>
      </c>
      <c r="F888" s="3">
        <f t="shared" si="201"/>
        <v>34.575713471983242</v>
      </c>
      <c r="G888" s="3">
        <f t="shared" si="202"/>
        <v>6.7905492518135935E-2</v>
      </c>
      <c r="H888" s="3">
        <f t="shared" si="203"/>
        <v>0.47612787230249753</v>
      </c>
      <c r="I888" s="3">
        <f t="shared" si="207"/>
        <v>2109.3952217108667</v>
      </c>
      <c r="K888" s="3">
        <f t="shared" si="209"/>
        <v>8.5899999999998613</v>
      </c>
      <c r="L888" s="3">
        <f t="shared" si="210"/>
        <v>1.1148339261045772</v>
      </c>
      <c r="M888" s="3">
        <f>L888/'NOx Info (Obsolete)'!$B$1*1000</f>
        <v>25.329650923694754</v>
      </c>
      <c r="N888" s="3">
        <f>M888*'NOx Info (Obsolete)'!$I$2*($D$13+273)/$F$2/1000</f>
        <v>6872.4350066862662</v>
      </c>
      <c r="O888" s="3">
        <f t="shared" si="211"/>
        <v>123.69325646623253</v>
      </c>
      <c r="P888" s="3">
        <f t="shared" si="204"/>
        <v>10.541376058531478</v>
      </c>
      <c r="Q888" s="3">
        <f t="shared" si="205"/>
        <v>1.9229057177928284E-3</v>
      </c>
      <c r="R888" s="3">
        <f t="shared" si="206"/>
        <v>0.2159682268610906</v>
      </c>
    </row>
    <row r="889" spans="1:18" x14ac:dyDescent="0.25">
      <c r="A889" s="3">
        <f t="shared" si="208"/>
        <v>8.5999999999998611</v>
      </c>
      <c r="B889" s="3">
        <f t="shared" si="197"/>
        <v>2.4530238914456475</v>
      </c>
      <c r="C889" s="3">
        <f t="shared" si="198"/>
        <v>5.5734142383142518E-2</v>
      </c>
      <c r="D889" s="3">
        <f t="shared" si="199"/>
        <v>994.83147511835455</v>
      </c>
      <c r="E889" s="3">
        <f t="shared" si="200"/>
        <v>7.7069586466387339</v>
      </c>
      <c r="F889" s="3">
        <f t="shared" si="201"/>
        <v>34.575713471983242</v>
      </c>
      <c r="G889" s="3">
        <f t="shared" si="202"/>
        <v>6.7905492518135935E-2</v>
      </c>
      <c r="H889" s="3">
        <f t="shared" si="203"/>
        <v>0.47520550628965452</v>
      </c>
      <c r="I889" s="3">
        <f t="shared" si="207"/>
        <v>2110.3456327234462</v>
      </c>
      <c r="K889" s="3">
        <f t="shared" si="209"/>
        <v>8.5999999999998611</v>
      </c>
      <c r="L889" s="3">
        <f t="shared" si="210"/>
        <v>1.1126742438359662</v>
      </c>
      <c r="M889" s="3">
        <f>L889/'NOx Info (Obsolete)'!$B$1*1000</f>
        <v>25.280581733487065</v>
      </c>
      <c r="N889" s="3">
        <f>M889*'NOx Info (Obsolete)'!$I$2*($D$13+273)/$F$2/1000</f>
        <v>6859.1215653937288</v>
      </c>
      <c r="O889" s="3">
        <f t="shared" si="211"/>
        <v>123.4536350064961</v>
      </c>
      <c r="P889" s="3">
        <f t="shared" si="204"/>
        <v>10.541376058531478</v>
      </c>
      <c r="Q889" s="3">
        <f t="shared" si="205"/>
        <v>1.9229057177928284E-3</v>
      </c>
      <c r="R889" s="3">
        <f t="shared" si="206"/>
        <v>0.2155498481777606</v>
      </c>
    </row>
    <row r="890" spans="1:18" x14ac:dyDescent="0.25">
      <c r="A890" s="3">
        <f t="shared" si="208"/>
        <v>8.6099999999998609</v>
      </c>
      <c r="B890" s="3">
        <f t="shared" si="197"/>
        <v>2.4482718363827511</v>
      </c>
      <c r="C890" s="3">
        <f t="shared" si="198"/>
        <v>5.5626172903345934E-2</v>
      </c>
      <c r="D890" s="3">
        <f t="shared" si="199"/>
        <v>992.9042643950711</v>
      </c>
      <c r="E890" s="3">
        <f t="shared" si="200"/>
        <v>7.6920285466979994</v>
      </c>
      <c r="F890" s="3">
        <f t="shared" si="201"/>
        <v>34.575713471983242</v>
      </c>
      <c r="G890" s="3">
        <f t="shared" si="202"/>
        <v>6.7905492518135935E-2</v>
      </c>
      <c r="H890" s="3">
        <f t="shared" si="203"/>
        <v>0.47428492710575226</v>
      </c>
      <c r="I890" s="3">
        <f t="shared" si="207"/>
        <v>2111.2942025776579</v>
      </c>
      <c r="K890" s="3">
        <f t="shared" si="209"/>
        <v>8.6099999999998609</v>
      </c>
      <c r="L890" s="3">
        <f t="shared" si="210"/>
        <v>1.1105187453541887</v>
      </c>
      <c r="M890" s="3">
        <f>L890/'NOx Info (Obsolete)'!$B$1*1000</f>
        <v>25.231607601258464</v>
      </c>
      <c r="N890" s="3">
        <f>M890*'NOx Info (Obsolete)'!$I$2*($D$13+273)/$F$2/1000</f>
        <v>6845.8339152100043</v>
      </c>
      <c r="O890" s="3">
        <f t="shared" si="211"/>
        <v>123.21447774703711</v>
      </c>
      <c r="P890" s="3">
        <f t="shared" si="204"/>
        <v>10.541376058531478</v>
      </c>
      <c r="Q890" s="3">
        <f t="shared" si="205"/>
        <v>1.9229057177928284E-3</v>
      </c>
      <c r="R890" s="3">
        <f t="shared" si="206"/>
        <v>0.21513227998736847</v>
      </c>
    </row>
    <row r="891" spans="1:18" x14ac:dyDescent="0.25">
      <c r="A891" s="3">
        <f t="shared" si="208"/>
        <v>8.6199999999998607</v>
      </c>
      <c r="B891" s="3">
        <f t="shared" si="197"/>
        <v>2.4435289871116939</v>
      </c>
      <c r="C891" s="3">
        <f t="shared" si="198"/>
        <v>5.5518412584542376E-2</v>
      </c>
      <c r="D891" s="3">
        <f t="shared" si="199"/>
        <v>990.98078710932418</v>
      </c>
      <c r="E891" s="3">
        <f t="shared" si="200"/>
        <v>7.677127369694893</v>
      </c>
      <c r="F891" s="3">
        <f t="shared" si="201"/>
        <v>34.575713471983242</v>
      </c>
      <c r="G891" s="3">
        <f t="shared" si="202"/>
        <v>6.7905492518135935E-2</v>
      </c>
      <c r="H891" s="3">
        <f t="shared" si="203"/>
        <v>0.47336613128930372</v>
      </c>
      <c r="I891" s="3">
        <f t="shared" si="207"/>
        <v>2112.2409348402366</v>
      </c>
      <c r="K891" s="3">
        <f t="shared" si="209"/>
        <v>8.6199999999998607</v>
      </c>
      <c r="L891" s="3">
        <f t="shared" si="210"/>
        <v>1.108367422554315</v>
      </c>
      <c r="M891" s="3">
        <f>L891/'NOx Info (Obsolete)'!$B$1*1000</f>
        <v>25.182728342860404</v>
      </c>
      <c r="N891" s="3">
        <f>M891*'NOx Info (Obsolete)'!$I$2*($D$13+273)/$F$2/1000</f>
        <v>6832.5720061719512</v>
      </c>
      <c r="O891" s="3">
        <f t="shared" si="211"/>
        <v>122.97578378859592</v>
      </c>
      <c r="P891" s="3">
        <f t="shared" si="204"/>
        <v>10.541376058531478</v>
      </c>
      <c r="Q891" s="3">
        <f t="shared" si="205"/>
        <v>1.9229057177928284E-3</v>
      </c>
      <c r="R891" s="3">
        <f t="shared" si="206"/>
        <v>0.21471552071980829</v>
      </c>
    </row>
    <row r="892" spans="1:18" x14ac:dyDescent="0.25">
      <c r="A892" s="3">
        <f t="shared" si="208"/>
        <v>8.6299999999998604</v>
      </c>
      <c r="B892" s="3">
        <f t="shared" si="197"/>
        <v>2.4387953257988007</v>
      </c>
      <c r="C892" s="3">
        <f t="shared" si="198"/>
        <v>5.5410861021540331E-2</v>
      </c>
      <c r="D892" s="3">
        <f t="shared" si="199"/>
        <v>989.06103602861185</v>
      </c>
      <c r="E892" s="3">
        <f t="shared" si="200"/>
        <v>7.6622550595992243</v>
      </c>
      <c r="F892" s="3">
        <f t="shared" si="201"/>
        <v>34.575713471983242</v>
      </c>
      <c r="G892" s="3">
        <f t="shared" si="202"/>
        <v>6.7905492518135935E-2</v>
      </c>
      <c r="H892" s="3">
        <f t="shared" si="203"/>
        <v>0.47244911538552814</v>
      </c>
      <c r="I892" s="3">
        <f t="shared" si="207"/>
        <v>2113.1858330710074</v>
      </c>
      <c r="K892" s="3">
        <f t="shared" si="209"/>
        <v>8.6299999999998604</v>
      </c>
      <c r="L892" s="3">
        <f t="shared" si="210"/>
        <v>1.1062202673471169</v>
      </c>
      <c r="M892" s="3">
        <f>L892/'NOx Info (Obsolete)'!$B$1*1000</f>
        <v>25.133943774501102</v>
      </c>
      <c r="N892" s="3">
        <f>M892*'NOx Info (Obsolete)'!$I$2*($D$13+273)/$F$2/1000</f>
        <v>6819.3357884132247</v>
      </c>
      <c r="O892" s="3">
        <f t="shared" si="211"/>
        <v>122.73755223365501</v>
      </c>
      <c r="P892" s="3">
        <f t="shared" si="204"/>
        <v>10.541376058531478</v>
      </c>
      <c r="Q892" s="3">
        <f t="shared" si="205"/>
        <v>1.9229057177928284E-3</v>
      </c>
      <c r="R892" s="3">
        <f t="shared" si="206"/>
        <v>0.21429956880801598</v>
      </c>
    </row>
    <row r="893" spans="1:18" x14ac:dyDescent="0.25">
      <c r="A893" s="3">
        <f t="shared" si="208"/>
        <v>8.6399999999998602</v>
      </c>
      <c r="B893" s="3">
        <f t="shared" si="197"/>
        <v>2.4340708346449453</v>
      </c>
      <c r="C893" s="3">
        <f t="shared" si="198"/>
        <v>5.5303517809933173E-2</v>
      </c>
      <c r="D893" s="3">
        <f t="shared" si="199"/>
        <v>987.1450039344428</v>
      </c>
      <c r="E893" s="3">
        <f t="shared" si="200"/>
        <v>7.6474115604893509</v>
      </c>
      <c r="F893" s="3">
        <f t="shared" si="201"/>
        <v>34.575713471983242</v>
      </c>
      <c r="G893" s="3">
        <f t="shared" si="202"/>
        <v>6.7905492518135935E-2</v>
      </c>
      <c r="H893" s="3">
        <f t="shared" si="203"/>
        <v>0.47153387594633717</v>
      </c>
      <c r="I893" s="3">
        <f t="shared" si="207"/>
        <v>2114.1289008229001</v>
      </c>
      <c r="K893" s="3">
        <f t="shared" si="209"/>
        <v>8.6399999999998602</v>
      </c>
      <c r="L893" s="3">
        <f t="shared" si="210"/>
        <v>1.1040772716590368</v>
      </c>
      <c r="M893" s="3">
        <f>L893/'NOx Info (Obsolete)'!$B$1*1000</f>
        <v>25.085253712744798</v>
      </c>
      <c r="N893" s="3">
        <f>M893*'NOx Info (Obsolete)'!$I$2*($D$13+273)/$F$2/1000</f>
        <v>6806.1252121640782</v>
      </c>
      <c r="O893" s="3">
        <f t="shared" si="211"/>
        <v>122.49978218643557</v>
      </c>
      <c r="P893" s="3">
        <f t="shared" si="204"/>
        <v>10.541376058531478</v>
      </c>
      <c r="Q893" s="3">
        <f t="shared" si="205"/>
        <v>1.9229057177928284E-3</v>
      </c>
      <c r="R893" s="3">
        <f t="shared" si="206"/>
        <v>0.21388442268796309</v>
      </c>
    </row>
    <row r="894" spans="1:18" x14ac:dyDescent="0.25">
      <c r="A894" s="3">
        <f t="shared" si="208"/>
        <v>8.64999999999986</v>
      </c>
      <c r="B894" s="3">
        <f t="shared" si="197"/>
        <v>2.4293554958854817</v>
      </c>
      <c r="C894" s="3">
        <f t="shared" si="198"/>
        <v>5.5196382546097725E-2</v>
      </c>
      <c r="D894" s="3">
        <f t="shared" si="199"/>
        <v>985.23268362230931</v>
      </c>
      <c r="E894" s="3">
        <f t="shared" si="200"/>
        <v>7.6325968165519562</v>
      </c>
      <c r="F894" s="3">
        <f t="shared" si="201"/>
        <v>34.575713471983242</v>
      </c>
      <c r="G894" s="3">
        <f t="shared" si="202"/>
        <v>6.7905492518135935E-2</v>
      </c>
      <c r="H894" s="3">
        <f t="shared" si="203"/>
        <v>0.47062040953032214</v>
      </c>
      <c r="I894" s="3">
        <f t="shared" si="207"/>
        <v>2115.0701416419606</v>
      </c>
      <c r="K894" s="3">
        <f t="shared" si="209"/>
        <v>8.64999999999986</v>
      </c>
      <c r="L894" s="3">
        <f t="shared" si="210"/>
        <v>1.1019384274321571</v>
      </c>
      <c r="M894" s="3">
        <f>L894/'NOx Info (Obsolete)'!$B$1*1000</f>
        <v>25.036657974511101</v>
      </c>
      <c r="N894" s="3">
        <f>M894*'NOx Info (Obsolete)'!$I$2*($D$13+273)/$F$2/1000</f>
        <v>6792.9402277511808</v>
      </c>
      <c r="O894" s="3">
        <f t="shared" si="211"/>
        <v>122.26247275289404</v>
      </c>
      <c r="P894" s="3">
        <f t="shared" si="204"/>
        <v>10.541376058531478</v>
      </c>
      <c r="Q894" s="3">
        <f t="shared" si="205"/>
        <v>1.9229057177928284E-3</v>
      </c>
      <c r="R894" s="3">
        <f t="shared" si="206"/>
        <v>0.2134700807986511</v>
      </c>
    </row>
    <row r="895" spans="1:18" x14ac:dyDescent="0.25">
      <c r="A895" s="3">
        <f t="shared" si="208"/>
        <v>8.6599999999998598</v>
      </c>
      <c r="B895" s="3">
        <f t="shared" si="197"/>
        <v>2.4246492917901783</v>
      </c>
      <c r="C895" s="3">
        <f t="shared" si="198"/>
        <v>5.508945482719272E-2</v>
      </c>
      <c r="D895" s="3">
        <f t="shared" si="199"/>
        <v>983.32406790166124</v>
      </c>
      <c r="E895" s="3">
        <f t="shared" si="200"/>
        <v>7.6178107720818522</v>
      </c>
      <c r="F895" s="3">
        <f t="shared" si="201"/>
        <v>34.575713471983242</v>
      </c>
      <c r="G895" s="3">
        <f t="shared" si="202"/>
        <v>6.7905492518135935E-2</v>
      </c>
      <c r="H895" s="3">
        <f t="shared" si="203"/>
        <v>0.46970871270274123</v>
      </c>
      <c r="I895" s="3">
        <f t="shared" si="207"/>
        <v>2116.0095590673659</v>
      </c>
      <c r="K895" s="3">
        <f t="shared" si="209"/>
        <v>8.6599999999998598</v>
      </c>
      <c r="L895" s="3">
        <f t="shared" si="210"/>
        <v>1.0998037266241705</v>
      </c>
      <c r="M895" s="3">
        <f>L895/'NOx Info (Obsolete)'!$B$1*1000</f>
        <v>24.988156377074286</v>
      </c>
      <c r="N895" s="3">
        <f>M895*'NOx Info (Obsolete)'!$I$2*($D$13+273)/$F$2/1000</f>
        <v>6779.7807855974343</v>
      </c>
      <c r="O895" s="3">
        <f t="shared" si="211"/>
        <v>122.0256230407189</v>
      </c>
      <c r="P895" s="3">
        <f t="shared" si="204"/>
        <v>10.541376058531478</v>
      </c>
      <c r="Q895" s="3">
        <f t="shared" si="205"/>
        <v>1.9229057177928284E-3</v>
      </c>
      <c r="R895" s="3">
        <f t="shared" si="206"/>
        <v>0.21305654158210544</v>
      </c>
    </row>
    <row r="896" spans="1:18" x14ac:dyDescent="0.25">
      <c r="A896" s="3">
        <f t="shared" si="208"/>
        <v>8.6699999999998596</v>
      </c>
      <c r="B896" s="3">
        <f t="shared" si="197"/>
        <v>2.4199522046631512</v>
      </c>
      <c r="C896" s="3">
        <f t="shared" si="198"/>
        <v>5.4982734251157274E-2</v>
      </c>
      <c r="D896" s="3">
        <f t="shared" si="199"/>
        <v>981.41914959587723</v>
      </c>
      <c r="E896" s="3">
        <f t="shared" si="200"/>
        <v>7.603053371481761</v>
      </c>
      <c r="F896" s="3">
        <f t="shared" si="201"/>
        <v>34.575713471983242</v>
      </c>
      <c r="G896" s="3">
        <f t="shared" si="202"/>
        <v>6.7905492518135935E-2</v>
      </c>
      <c r="H896" s="3">
        <f t="shared" si="203"/>
        <v>0.46879878203550668</v>
      </c>
      <c r="I896" s="3">
        <f t="shared" si="207"/>
        <v>2116.9471566314369</v>
      </c>
      <c r="K896" s="3">
        <f t="shared" si="209"/>
        <v>8.6699999999998596</v>
      </c>
      <c r="L896" s="3">
        <f t="shared" si="210"/>
        <v>1.0976731612083495</v>
      </c>
      <c r="M896" s="3">
        <f>L896/'NOx Info (Obsolete)'!$B$1*1000</f>
        <v>24.939748738062605</v>
      </c>
      <c r="N896" s="3">
        <f>M896*'NOx Info (Obsolete)'!$I$2*($D$13+273)/$F$2/1000</f>
        <v>6766.6468362217756</v>
      </c>
      <c r="O896" s="3">
        <f t="shared" si="211"/>
        <v>121.7892321593272</v>
      </c>
      <c r="P896" s="3">
        <f t="shared" si="204"/>
        <v>10.541376058531478</v>
      </c>
      <c r="Q896" s="3">
        <f t="shared" si="205"/>
        <v>1.9229057177928284E-3</v>
      </c>
      <c r="R896" s="3">
        <f t="shared" si="206"/>
        <v>0.21264380348336981</v>
      </c>
    </row>
    <row r="897" spans="1:18" x14ac:dyDescent="0.25">
      <c r="A897" s="3">
        <f t="shared" si="208"/>
        <v>8.6799999999998594</v>
      </c>
      <c r="B897" s="3">
        <f t="shared" si="197"/>
        <v>2.4152642168427962</v>
      </c>
      <c r="C897" s="3">
        <f t="shared" si="198"/>
        <v>5.4876220416709413E-2</v>
      </c>
      <c r="D897" s="3">
        <f t="shared" si="199"/>
        <v>979.51792154223949</v>
      </c>
      <c r="E897" s="3">
        <f t="shared" si="200"/>
        <v>7.5883245592621096</v>
      </c>
      <c r="F897" s="3">
        <f t="shared" si="201"/>
        <v>34.575713471983242</v>
      </c>
      <c r="G897" s="3">
        <f t="shared" si="202"/>
        <v>6.7905492518135935E-2</v>
      </c>
      <c r="H897" s="3">
        <f t="shared" si="203"/>
        <v>0.46789061410717125</v>
      </c>
      <c r="I897" s="3">
        <f t="shared" si="207"/>
        <v>2117.8829378596511</v>
      </c>
      <c r="K897" s="3">
        <f t="shared" si="209"/>
        <v>8.6799999999998594</v>
      </c>
      <c r="L897" s="3">
        <f t="shared" si="210"/>
        <v>1.0955467231735159</v>
      </c>
      <c r="M897" s="3">
        <f>L897/'NOx Info (Obsolete)'!$B$1*1000</f>
        <v>24.891434875457612</v>
      </c>
      <c r="N897" s="3">
        <f>M897*'NOx Info (Obsolete)'!$I$2*($D$13+273)/$F$2/1000</f>
        <v>6753.5383302390037</v>
      </c>
      <c r="O897" s="3">
        <f t="shared" si="211"/>
        <v>121.55329921986124</v>
      </c>
      <c r="P897" s="3">
        <f t="shared" si="204"/>
        <v>10.541376058531478</v>
      </c>
      <c r="Q897" s="3">
        <f t="shared" si="205"/>
        <v>1.9229057177928284E-3</v>
      </c>
      <c r="R897" s="3">
        <f t="shared" si="206"/>
        <v>0.2122318649505</v>
      </c>
    </row>
    <row r="898" spans="1:18" x14ac:dyDescent="0.25">
      <c r="A898" s="3">
        <f t="shared" si="208"/>
        <v>8.6899999999998592</v>
      </c>
      <c r="B898" s="3">
        <f t="shared" si="197"/>
        <v>2.4105853107017245</v>
      </c>
      <c r="C898" s="3">
        <f t="shared" si="198"/>
        <v>5.4769912923344495E-2</v>
      </c>
      <c r="D898" s="3">
        <f t="shared" si="199"/>
        <v>977.62037659190503</v>
      </c>
      <c r="E898" s="3">
        <f t="shared" si="200"/>
        <v>7.5736242800408204</v>
      </c>
      <c r="F898" s="3">
        <f t="shared" si="201"/>
        <v>34.575713471983242</v>
      </c>
      <c r="G898" s="3">
        <f t="shared" si="202"/>
        <v>6.7905492518135935E-2</v>
      </c>
      <c r="H898" s="3">
        <f t="shared" si="203"/>
        <v>0.46698420550291608</v>
      </c>
      <c r="I898" s="3">
        <f t="shared" si="207"/>
        <v>2118.816906270657</v>
      </c>
      <c r="K898" s="3">
        <f t="shared" si="209"/>
        <v>8.6899999999998592</v>
      </c>
      <c r="L898" s="3">
        <f t="shared" si="210"/>
        <v>1.0934244045240109</v>
      </c>
      <c r="M898" s="3">
        <f>L898/'NOx Info (Obsolete)'!$B$1*1000</f>
        <v>24.84321460759346</v>
      </c>
      <c r="N898" s="3">
        <f>M898*'NOx Info (Obsolete)'!$I$2*($D$13+273)/$F$2/1000</f>
        <v>6740.4552183595824</v>
      </c>
      <c r="O898" s="3">
        <f t="shared" si="211"/>
        <v>121.31782333518525</v>
      </c>
      <c r="P898" s="3">
        <f t="shared" si="204"/>
        <v>10.541376058531478</v>
      </c>
      <c r="Q898" s="3">
        <f t="shared" si="205"/>
        <v>1.9229057177928284E-3</v>
      </c>
      <c r="R898" s="3">
        <f t="shared" si="206"/>
        <v>0.21182072443455841</v>
      </c>
    </row>
    <row r="899" spans="1:18" x14ac:dyDescent="0.25">
      <c r="A899" s="3">
        <f t="shared" si="208"/>
        <v>8.699999999999859</v>
      </c>
      <c r="B899" s="3">
        <f t="shared" si="197"/>
        <v>2.4059154686466955</v>
      </c>
      <c r="C899" s="3">
        <f t="shared" si="198"/>
        <v>5.4663811371333769E-2</v>
      </c>
      <c r="D899" s="3">
        <f t="shared" si="199"/>
        <v>975.72650760988017</v>
      </c>
      <c r="E899" s="3">
        <f t="shared" si="200"/>
        <v>7.5589524785431053</v>
      </c>
      <c r="F899" s="3">
        <f t="shared" si="201"/>
        <v>34.575713471983242</v>
      </c>
      <c r="G899" s="3">
        <f t="shared" si="202"/>
        <v>6.7905492518135935E-2</v>
      </c>
      <c r="H899" s="3">
        <f t="shared" si="203"/>
        <v>0.46607955281453767</v>
      </c>
      <c r="I899" s="3">
        <f t="shared" si="207"/>
        <v>2119.7490653762861</v>
      </c>
      <c r="K899" s="3">
        <f t="shared" si="209"/>
        <v>8.699999999999859</v>
      </c>
      <c r="L899" s="3">
        <f t="shared" si="210"/>
        <v>1.0913061972796654</v>
      </c>
      <c r="M899" s="3">
        <f>L899/'NOx Info (Obsolete)'!$B$1*1000</f>
        <v>24.795087753156235</v>
      </c>
      <c r="N899" s="3">
        <f>M899*'NOx Info (Obsolete)'!$I$2*($D$13+273)/$F$2/1000</f>
        <v>6727.3974513894618</v>
      </c>
      <c r="O899" s="3">
        <f t="shared" si="211"/>
        <v>121.08280361988203</v>
      </c>
      <c r="P899" s="3">
        <f t="shared" si="204"/>
        <v>10.541376058531478</v>
      </c>
      <c r="Q899" s="3">
        <f t="shared" si="205"/>
        <v>1.9229057177928284E-3</v>
      </c>
      <c r="R899" s="3">
        <f t="shared" si="206"/>
        <v>0.21141038038960805</v>
      </c>
    </row>
    <row r="900" spans="1:18" x14ac:dyDescent="0.25">
      <c r="A900" s="3">
        <f t="shared" si="208"/>
        <v>8.7099999999998587</v>
      </c>
      <c r="B900" s="3">
        <f t="shared" si="197"/>
        <v>2.4012546731185505</v>
      </c>
      <c r="C900" s="3">
        <f t="shared" si="198"/>
        <v>5.4557915361722838E-2</v>
      </c>
      <c r="D900" s="3">
        <f t="shared" si="199"/>
        <v>973.83630747499387</v>
      </c>
      <c r="E900" s="3">
        <f t="shared" si="200"/>
        <v>7.5443090996012536</v>
      </c>
      <c r="F900" s="3">
        <f t="shared" si="201"/>
        <v>34.575713471983242</v>
      </c>
      <c r="G900" s="3">
        <f t="shared" si="202"/>
        <v>6.7905492518135935E-2</v>
      </c>
      <c r="H900" s="3">
        <f t="shared" si="203"/>
        <v>0.46517665264043478</v>
      </c>
      <c r="I900" s="3">
        <f t="shared" si="207"/>
        <v>2120.6794186815669</v>
      </c>
      <c r="K900" s="3">
        <f t="shared" si="209"/>
        <v>8.7099999999998587</v>
      </c>
      <c r="L900" s="3">
        <f t="shared" si="210"/>
        <v>1.0891920934757693</v>
      </c>
      <c r="M900" s="3">
        <f>L900/'NOx Info (Obsolete)'!$B$1*1000</f>
        <v>24.747054131183269</v>
      </c>
      <c r="N900" s="3">
        <f>M900*'NOx Info (Obsolete)'!$I$2*($D$13+273)/$F$2/1000</f>
        <v>6714.364980229896</v>
      </c>
      <c r="O900" s="3">
        <f t="shared" si="211"/>
        <v>120.84823919024964</v>
      </c>
      <c r="P900" s="3">
        <f t="shared" si="204"/>
        <v>10.541376058531478</v>
      </c>
      <c r="Q900" s="3">
        <f t="shared" si="205"/>
        <v>1.9229057177928284E-3</v>
      </c>
      <c r="R900" s="3">
        <f t="shared" si="206"/>
        <v>0.21100083127270677</v>
      </c>
    </row>
    <row r="901" spans="1:18" x14ac:dyDescent="0.25">
      <c r="A901" s="3">
        <f t="shared" si="208"/>
        <v>8.7199999999998585</v>
      </c>
      <c r="B901" s="3">
        <f t="shared" si="197"/>
        <v>2.3966029065921459</v>
      </c>
      <c r="C901" s="3">
        <f t="shared" si="198"/>
        <v>5.4452224496330179E-2</v>
      </c>
      <c r="D901" s="3">
        <f t="shared" si="199"/>
        <v>971.94976907986972</v>
      </c>
      <c r="E901" s="3">
        <f t="shared" si="200"/>
        <v>7.529694088154427</v>
      </c>
      <c r="F901" s="3">
        <f t="shared" si="201"/>
        <v>34.575713471983242</v>
      </c>
      <c r="G901" s="3">
        <f t="shared" si="202"/>
        <v>6.7905492518135935E-2</v>
      </c>
      <c r="H901" s="3">
        <f t="shared" si="203"/>
        <v>0.46427550158559588</v>
      </c>
      <c r="I901" s="3">
        <f t="shared" si="207"/>
        <v>2121.6079696847382</v>
      </c>
      <c r="K901" s="3">
        <f t="shared" si="209"/>
        <v>8.7199999999998585</v>
      </c>
      <c r="L901" s="3">
        <f t="shared" si="210"/>
        <v>1.0870820851630423</v>
      </c>
      <c r="M901" s="3">
        <f>L901/'NOx Info (Obsolete)'!$B$1*1000</f>
        <v>24.699113561062465</v>
      </c>
      <c r="N901" s="3">
        <f>M901*'NOx Info (Obsolete)'!$I$2*($D$13+273)/$F$2/1000</f>
        <v>6701.3577558772486</v>
      </c>
      <c r="O901" s="3">
        <f t="shared" si="211"/>
        <v>120.61412916429808</v>
      </c>
      <c r="P901" s="3">
        <f t="shared" si="204"/>
        <v>10.541376058531478</v>
      </c>
      <c r="Q901" s="3">
        <f t="shared" si="205"/>
        <v>1.9229057177928284E-3</v>
      </c>
      <c r="R901" s="3">
        <f t="shared" si="206"/>
        <v>0.21059207554390141</v>
      </c>
    </row>
    <row r="902" spans="1:18" x14ac:dyDescent="0.25">
      <c r="A902" s="3">
        <f t="shared" si="208"/>
        <v>8.7299999999998583</v>
      </c>
      <c r="B902" s="3">
        <f t="shared" si="197"/>
        <v>2.3919601515762903</v>
      </c>
      <c r="C902" s="3">
        <f t="shared" si="198"/>
        <v>5.4346738377745632E-2</v>
      </c>
      <c r="D902" s="3">
        <f t="shared" si="199"/>
        <v>970.06688533090028</v>
      </c>
      <c r="E902" s="3">
        <f t="shared" si="200"/>
        <v>7.5151073892484543</v>
      </c>
      <c r="F902" s="3">
        <f t="shared" si="201"/>
        <v>34.575713471983242</v>
      </c>
      <c r="G902" s="3">
        <f t="shared" si="202"/>
        <v>6.7905492518135935E-2</v>
      </c>
      <c r="H902" s="3">
        <f t="shared" si="203"/>
        <v>0.46337609626158643</v>
      </c>
      <c r="I902" s="3">
        <f t="shared" si="207"/>
        <v>2122.5347218772613</v>
      </c>
      <c r="K902" s="3">
        <f t="shared" si="209"/>
        <v>8.7299999999998583</v>
      </c>
      <c r="L902" s="3">
        <f t="shared" si="210"/>
        <v>1.0849761644076032</v>
      </c>
      <c r="M902" s="3">
        <f>L902/'NOx Info (Obsolete)'!$B$1*1000</f>
        <v>24.651265862531599</v>
      </c>
      <c r="N902" s="3">
        <f>M902*'NOx Info (Obsolete)'!$I$2*($D$13+273)/$F$2/1000</f>
        <v>6688.3757294228189</v>
      </c>
      <c r="O902" s="3">
        <f t="shared" si="211"/>
        <v>120.38047266174593</v>
      </c>
      <c r="P902" s="3">
        <f t="shared" si="204"/>
        <v>10.541376058531478</v>
      </c>
      <c r="Q902" s="3">
        <f t="shared" si="205"/>
        <v>1.9229057177928284E-3</v>
      </c>
      <c r="R902" s="3">
        <f t="shared" si="206"/>
        <v>0.21018411166622206</v>
      </c>
    </row>
    <row r="903" spans="1:18" x14ac:dyDescent="0.25">
      <c r="A903" s="3">
        <f t="shared" si="208"/>
        <v>8.7399999999998581</v>
      </c>
      <c r="B903" s="3">
        <f t="shared" si="197"/>
        <v>2.3873263906136741</v>
      </c>
      <c r="C903" s="3">
        <f t="shared" si="198"/>
        <v>5.4241456609328914E-2</v>
      </c>
      <c r="D903" s="3">
        <f t="shared" si="199"/>
        <v>968.18764914821963</v>
      </c>
      <c r="E903" s="3">
        <f t="shared" si="200"/>
        <v>7.50054894803562</v>
      </c>
      <c r="F903" s="3">
        <f t="shared" si="201"/>
        <v>34.575713471983242</v>
      </c>
      <c r="G903" s="3">
        <f t="shared" si="202"/>
        <v>6.7905492518135935E-2</v>
      </c>
      <c r="H903" s="3">
        <f t="shared" si="203"/>
        <v>0.46247843328653587</v>
      </c>
      <c r="I903" s="3">
        <f t="shared" si="207"/>
        <v>2123.4596787438345</v>
      </c>
      <c r="K903" s="3">
        <f t="shared" si="209"/>
        <v>8.7399999999998581</v>
      </c>
      <c r="L903" s="3">
        <f t="shared" si="210"/>
        <v>1.082874323290941</v>
      </c>
      <c r="M903" s="3">
        <f>L903/'NOx Info (Obsolete)'!$B$1*1000</f>
        <v>24.603510855677666</v>
      </c>
      <c r="N903" s="3">
        <f>M903*'NOx Info (Obsolete)'!$I$2*($D$13+273)/$F$2/1000</f>
        <v>6675.4188520526495</v>
      </c>
      <c r="O903" s="3">
        <f t="shared" si="211"/>
        <v>120.14726880401709</v>
      </c>
      <c r="P903" s="3">
        <f t="shared" si="204"/>
        <v>10.541376058531478</v>
      </c>
      <c r="Q903" s="3">
        <f t="shared" si="205"/>
        <v>1.9229057177928284E-3</v>
      </c>
      <c r="R903" s="3">
        <f t="shared" si="206"/>
        <v>0.20977693810567621</v>
      </c>
    </row>
    <row r="904" spans="1:18" x14ac:dyDescent="0.25">
      <c r="A904" s="3">
        <f t="shared" si="208"/>
        <v>8.7499999999998579</v>
      </c>
      <c r="B904" s="3">
        <f t="shared" si="197"/>
        <v>2.3827016062808091</v>
      </c>
      <c r="C904" s="3">
        <f t="shared" si="198"/>
        <v>5.41363787952081E-2</v>
      </c>
      <c r="D904" s="3">
        <f t="shared" si="199"/>
        <v>966.31205346567731</v>
      </c>
      <c r="E904" s="3">
        <f t="shared" si="200"/>
        <v>7.4860187097744637</v>
      </c>
      <c r="F904" s="3">
        <f t="shared" si="201"/>
        <v>34.575713471983242</v>
      </c>
      <c r="G904" s="3">
        <f t="shared" si="202"/>
        <v>6.7905492518135935E-2</v>
      </c>
      <c r="H904" s="3">
        <f t="shared" si="203"/>
        <v>0.4615825092851254</v>
      </c>
      <c r="I904" s="3">
        <f t="shared" si="207"/>
        <v>2124.3828437624047</v>
      </c>
      <c r="K904" s="3">
        <f t="shared" si="209"/>
        <v>8.7499999999998579</v>
      </c>
      <c r="L904" s="3">
        <f t="shared" si="210"/>
        <v>1.0807765539098844</v>
      </c>
      <c r="M904" s="3">
        <f>L904/'NOx Info (Obsolete)'!$B$1*1000</f>
        <v>24.555848360936189</v>
      </c>
      <c r="N904" s="3">
        <f>M904*'NOx Info (Obsolete)'!$I$2*($D$13+273)/$F$2/1000</f>
        <v>6662.4870750473483</v>
      </c>
      <c r="O904" s="3">
        <f t="shared" si="211"/>
        <v>119.91451671423748</v>
      </c>
      <c r="P904" s="3">
        <f t="shared" si="204"/>
        <v>10.541376058531478</v>
      </c>
      <c r="Q904" s="3">
        <f t="shared" si="205"/>
        <v>1.9229057177928284E-3</v>
      </c>
      <c r="R904" s="3">
        <f t="shared" si="206"/>
        <v>0.20937055333124321</v>
      </c>
    </row>
    <row r="905" spans="1:18" x14ac:dyDescent="0.25">
      <c r="A905" s="3">
        <f t="shared" si="208"/>
        <v>8.7599999999998577</v>
      </c>
      <c r="B905" s="3">
        <f t="shared" si="197"/>
        <v>2.3780857811879579</v>
      </c>
      <c r="C905" s="3">
        <f t="shared" si="198"/>
        <v>5.4031504540278184E-2</v>
      </c>
      <c r="D905" s="3">
        <f t="shared" si="199"/>
        <v>964.44009123081173</v>
      </c>
      <c r="E905" s="3">
        <f t="shared" si="200"/>
        <v>7.4715166198295684</v>
      </c>
      <c r="F905" s="3">
        <f t="shared" si="201"/>
        <v>34.575713471983242</v>
      </c>
      <c r="G905" s="3">
        <f t="shared" si="202"/>
        <v>6.7905492518135935E-2</v>
      </c>
      <c r="H905" s="3">
        <f t="shared" si="203"/>
        <v>0.46068832088857448</v>
      </c>
      <c r="I905" s="3">
        <f t="shared" si="207"/>
        <v>2125.3042204041817</v>
      </c>
      <c r="K905" s="3">
        <f t="shared" si="209"/>
        <v>8.7599999999998577</v>
      </c>
      <c r="L905" s="3">
        <f t="shared" si="210"/>
        <v>1.078682848376572</v>
      </c>
      <c r="M905" s="3">
        <f>L905/'NOx Info (Obsolete)'!$B$1*1000</f>
        <v>24.508278199090544</v>
      </c>
      <c r="N905" s="3">
        <f>M905*'NOx Info (Obsolete)'!$I$2*($D$13+273)/$F$2/1000</f>
        <v>6649.5803497819043</v>
      </c>
      <c r="O905" s="3">
        <f t="shared" si="211"/>
        <v>119.68221551723167</v>
      </c>
      <c r="P905" s="3">
        <f t="shared" si="204"/>
        <v>10.541376058531478</v>
      </c>
      <c r="Q905" s="3">
        <f t="shared" si="205"/>
        <v>1.9229057177928284E-3</v>
      </c>
      <c r="R905" s="3">
        <f t="shared" si="206"/>
        <v>0.2089649558148681</v>
      </c>
    </row>
    <row r="906" spans="1:18" x14ac:dyDescent="0.25">
      <c r="A906" s="3">
        <f t="shared" si="208"/>
        <v>8.7699999999998575</v>
      </c>
      <c r="B906" s="3">
        <f t="shared" si="197"/>
        <v>2.3734788979790724</v>
      </c>
      <c r="C906" s="3">
        <f t="shared" si="198"/>
        <v>5.3926833450199559E-2</v>
      </c>
      <c r="D906" s="3">
        <f t="shared" si="199"/>
        <v>962.57175540482331</v>
      </c>
      <c r="E906" s="3">
        <f t="shared" si="200"/>
        <v>7.4570426236713612</v>
      </c>
      <c r="F906" s="3">
        <f t="shared" si="201"/>
        <v>34.575713471983249</v>
      </c>
      <c r="G906" s="3">
        <f t="shared" si="202"/>
        <v>6.7905492518135963E-2</v>
      </c>
      <c r="H906" s="3">
        <f t="shared" si="203"/>
        <v>0.45979586473462919</v>
      </c>
      <c r="I906" s="3">
        <f t="shared" si="207"/>
        <v>2126.2238121336509</v>
      </c>
      <c r="K906" s="3">
        <f t="shared" si="209"/>
        <v>8.7699999999998575</v>
      </c>
      <c r="L906" s="3">
        <f t="shared" si="210"/>
        <v>1.0765931988184234</v>
      </c>
      <c r="M906" s="3">
        <f>L906/'NOx Info (Obsolete)'!$B$1*1000</f>
        <v>24.460800191271296</v>
      </c>
      <c r="N906" s="3">
        <f>M906*'NOx Info (Obsolete)'!$I$2*($D$13+273)/$F$2/1000</f>
        <v>6636.6986277255028</v>
      </c>
      <c r="O906" s="3">
        <f t="shared" si="211"/>
        <v>119.45036433951968</v>
      </c>
      <c r="P906" s="3">
        <f t="shared" si="204"/>
        <v>10.54137605853148</v>
      </c>
      <c r="Q906" s="3">
        <f t="shared" si="205"/>
        <v>1.9229057177928288E-3</v>
      </c>
      <c r="R906" s="3">
        <f t="shared" si="206"/>
        <v>0.20856014403145631</v>
      </c>
    </row>
    <row r="907" spans="1:18" x14ac:dyDescent="0.25">
      <c r="A907" s="3">
        <f t="shared" si="208"/>
        <v>8.7799999999998573</v>
      </c>
      <c r="B907" s="3">
        <f t="shared" si="197"/>
        <v>2.3688809393317261</v>
      </c>
      <c r="C907" s="3">
        <f t="shared" si="198"/>
        <v>5.3822365131396523E-2</v>
      </c>
      <c r="D907" s="3">
        <f t="shared" si="199"/>
        <v>960.70703896254781</v>
      </c>
      <c r="E907" s="3">
        <f t="shared" si="200"/>
        <v>7.442596666875902</v>
      </c>
      <c r="F907" s="3">
        <f t="shared" si="201"/>
        <v>34.575713471983242</v>
      </c>
      <c r="G907" s="3">
        <f t="shared" si="202"/>
        <v>6.7905492518135935E-2</v>
      </c>
      <c r="H907" s="3">
        <f t="shared" si="203"/>
        <v>0.4589051374675483</v>
      </c>
      <c r="I907" s="3">
        <f t="shared" si="207"/>
        <v>2127.141622408586</v>
      </c>
      <c r="K907" s="3">
        <f t="shared" si="209"/>
        <v>8.7799999999998573</v>
      </c>
      <c r="L907" s="3">
        <f t="shared" si="210"/>
        <v>1.0745075973781089</v>
      </c>
      <c r="M907" s="3">
        <f>L907/'NOx Info (Obsolete)'!$B$1*1000</f>
        <v>24.413414158955511</v>
      </c>
      <c r="N907" s="3">
        <f>M907*'NOx Info (Obsolete)'!$I$2*($D$13+273)/$F$2/1000</f>
        <v>6623.8418604413409</v>
      </c>
      <c r="O907" s="3">
        <f t="shared" si="211"/>
        <v>119.21896230931364</v>
      </c>
      <c r="P907" s="3">
        <f t="shared" si="204"/>
        <v>10.541376058531478</v>
      </c>
      <c r="Q907" s="3">
        <f t="shared" si="205"/>
        <v>1.9229057177928284E-3</v>
      </c>
      <c r="R907" s="3">
        <f t="shared" si="206"/>
        <v>0.20815611645886745</v>
      </c>
    </row>
    <row r="908" spans="1:18" x14ac:dyDescent="0.25">
      <c r="A908" s="3">
        <f t="shared" si="208"/>
        <v>8.789999999999857</v>
      </c>
      <c r="B908" s="3">
        <f t="shared" si="197"/>
        <v>2.3642918879570507</v>
      </c>
      <c r="C908" s="3">
        <f t="shared" si="198"/>
        <v>5.371809919105585E-2</v>
      </c>
      <c r="D908" s="3">
        <f t="shared" si="199"/>
        <v>958.84593489243161</v>
      </c>
      <c r="E908" s="3">
        <f t="shared" si="200"/>
        <v>7.4281786951246858</v>
      </c>
      <c r="F908" s="3">
        <f t="shared" si="201"/>
        <v>34.575713471983242</v>
      </c>
      <c r="G908" s="3">
        <f t="shared" si="202"/>
        <v>6.7905492518135935E-2</v>
      </c>
      <c r="H908" s="3">
        <f t="shared" si="203"/>
        <v>0.45801613573809247</v>
      </c>
      <c r="I908" s="3">
        <f t="shared" si="207"/>
        <v>2128.0576546800621</v>
      </c>
      <c r="K908" s="3">
        <f t="shared" si="209"/>
        <v>8.789999999999857</v>
      </c>
      <c r="L908" s="3">
        <f t="shared" si="210"/>
        <v>1.0724260362135203</v>
      </c>
      <c r="M908" s="3">
        <f>L908/'NOx Info (Obsolete)'!$B$1*1000</f>
        <v>24.366119923966107</v>
      </c>
      <c r="N908" s="3">
        <f>M908*'NOx Info (Obsolete)'!$I$2*($D$13+273)/$F$2/1000</f>
        <v>6611.0099995864584</v>
      </c>
      <c r="O908" s="3">
        <f t="shared" si="211"/>
        <v>118.98800855651454</v>
      </c>
      <c r="P908" s="3">
        <f t="shared" si="204"/>
        <v>10.541376058531478</v>
      </c>
      <c r="Q908" s="3">
        <f t="shared" si="205"/>
        <v>1.9229057177928284E-3</v>
      </c>
      <c r="R908" s="3">
        <f t="shared" si="206"/>
        <v>0.20775287157791025</v>
      </c>
    </row>
    <row r="909" spans="1:18" x14ac:dyDescent="0.25">
      <c r="A909" s="3">
        <f t="shared" si="208"/>
        <v>8.7999999999998568</v>
      </c>
      <c r="B909" s="3">
        <f t="shared" si="197"/>
        <v>2.3597117265996701</v>
      </c>
      <c r="C909" s="3">
        <f t="shared" si="198"/>
        <v>5.3614035237125268E-2</v>
      </c>
      <c r="D909" s="3">
        <f t="shared" si="199"/>
        <v>956.98843619650245</v>
      </c>
      <c r="E909" s="3">
        <f t="shared" si="200"/>
        <v>7.4137886542044296</v>
      </c>
      <c r="F909" s="3">
        <f t="shared" si="201"/>
        <v>34.575713471983242</v>
      </c>
      <c r="G909" s="3">
        <f t="shared" si="202"/>
        <v>6.7905492518135935E-2</v>
      </c>
      <c r="H909" s="3">
        <f t="shared" si="203"/>
        <v>0.45712885620350963</v>
      </c>
      <c r="I909" s="3">
        <f t="shared" si="207"/>
        <v>2128.9719123924692</v>
      </c>
      <c r="K909" s="3">
        <f t="shared" si="209"/>
        <v>8.7999999999998568</v>
      </c>
      <c r="L909" s="3">
        <f t="shared" si="210"/>
        <v>1.0703485074977412</v>
      </c>
      <c r="M909" s="3">
        <f>L909/'NOx Info (Obsolete)'!$B$1*1000</f>
        <v>24.318917308471164</v>
      </c>
      <c r="N909" s="3">
        <f>M909*'NOx Info (Obsolete)'!$I$2*($D$13+273)/$F$2/1000</f>
        <v>6598.2029969115356</v>
      </c>
      <c r="O909" s="3">
        <f t="shared" si="211"/>
        <v>118.75750221270893</v>
      </c>
      <c r="P909" s="3">
        <f t="shared" si="204"/>
        <v>10.541376058531478</v>
      </c>
      <c r="Q909" s="3">
        <f t="shared" si="205"/>
        <v>1.9229057177928284E-3</v>
      </c>
      <c r="R909" s="3">
        <f t="shared" si="206"/>
        <v>0.20735040787233613</v>
      </c>
    </row>
    <row r="910" spans="1:18" x14ac:dyDescent="0.25">
      <c r="A910" s="3">
        <f t="shared" si="208"/>
        <v>8.8099999999998566</v>
      </c>
      <c r="B910" s="3">
        <f t="shared" si="197"/>
        <v>2.3551404380376351</v>
      </c>
      <c r="C910" s="3">
        <f t="shared" si="198"/>
        <v>5.3510172878311973E-2</v>
      </c>
      <c r="D910" s="3">
        <f t="shared" si="199"/>
        <v>955.13453589034566</v>
      </c>
      <c r="E910" s="3">
        <f t="shared" si="200"/>
        <v>7.3994264900068787</v>
      </c>
      <c r="F910" s="3">
        <f t="shared" si="201"/>
        <v>34.575713471983242</v>
      </c>
      <c r="G910" s="3">
        <f t="shared" si="202"/>
        <v>6.7905492518135935E-2</v>
      </c>
      <c r="H910" s="3">
        <f t="shared" si="203"/>
        <v>0.4562432955275238</v>
      </c>
      <c r="I910" s="3">
        <f t="shared" si="207"/>
        <v>2129.8843989835241</v>
      </c>
      <c r="K910" s="3">
        <f t="shared" si="209"/>
        <v>8.8099999999998566</v>
      </c>
      <c r="L910" s="3">
        <f t="shared" si="210"/>
        <v>1.0682750034190178</v>
      </c>
      <c r="M910" s="3">
        <f>L910/'NOx Info (Obsolete)'!$B$1*1000</f>
        <v>24.271806134983251</v>
      </c>
      <c r="N910" s="3">
        <f>M910*'NOx Info (Obsolete)'!$I$2*($D$13+273)/$F$2/1000</f>
        <v>6585.4208042607279</v>
      </c>
      <c r="O910" s="3">
        <f t="shared" si="211"/>
        <v>118.52744241116567</v>
      </c>
      <c r="P910" s="3">
        <f t="shared" si="204"/>
        <v>10.541376058531478</v>
      </c>
      <c r="Q910" s="3">
        <f t="shared" si="205"/>
        <v>1.9229057177928284E-3</v>
      </c>
      <c r="R910" s="3">
        <f t="shared" si="206"/>
        <v>0.20694872382883392</v>
      </c>
    </row>
    <row r="911" spans="1:18" x14ac:dyDescent="0.25">
      <c r="A911" s="3">
        <f t="shared" si="208"/>
        <v>8.8199999999998564</v>
      </c>
      <c r="B911" s="3">
        <f t="shared" si="197"/>
        <v>2.3505780050823599</v>
      </c>
      <c r="C911" s="3">
        <f t="shared" si="198"/>
        <v>5.3406511724081236E-2</v>
      </c>
      <c r="D911" s="3">
        <f t="shared" si="199"/>
        <v>953.28422700307681</v>
      </c>
      <c r="E911" s="3">
        <f t="shared" si="200"/>
        <v>7.3850921485285976</v>
      </c>
      <c r="F911" s="3">
        <f t="shared" si="201"/>
        <v>34.575713471983242</v>
      </c>
      <c r="G911" s="3">
        <f t="shared" si="202"/>
        <v>6.7905492518135935E-2</v>
      </c>
      <c r="H911" s="3">
        <f t="shared" si="203"/>
        <v>0.45535945038032216</v>
      </c>
      <c r="I911" s="3">
        <f t="shared" si="207"/>
        <v>2130.7951178842845</v>
      </c>
      <c r="K911" s="3">
        <f t="shared" si="209"/>
        <v>8.8199999999998564</v>
      </c>
      <c r="L911" s="3">
        <f t="shared" si="210"/>
        <v>1.0662055161807296</v>
      </c>
      <c r="M911" s="3">
        <f>L911/'NOx Info (Obsolete)'!$B$1*1000</f>
        <v>24.224786226358795</v>
      </c>
      <c r="N911" s="3">
        <f>M911*'NOx Info (Obsolete)'!$I$2*($D$13+273)/$F$2/1000</f>
        <v>6572.6633735714786</v>
      </c>
      <c r="O911" s="3">
        <f t="shared" si="211"/>
        <v>118.29782828683271</v>
      </c>
      <c r="P911" s="3">
        <f t="shared" si="204"/>
        <v>10.541376058531478</v>
      </c>
      <c r="Q911" s="3">
        <f t="shared" si="205"/>
        <v>1.9229057177928284E-3</v>
      </c>
      <c r="R911" s="3">
        <f t="shared" si="206"/>
        <v>0.20654781793702415</v>
      </c>
    </row>
    <row r="912" spans="1:18" x14ac:dyDescent="0.25">
      <c r="A912" s="3">
        <f t="shared" si="208"/>
        <v>8.8299999999998562</v>
      </c>
      <c r="B912" s="3">
        <f t="shared" si="197"/>
        <v>2.3460244105785564</v>
      </c>
      <c r="C912" s="3">
        <f t="shared" si="198"/>
        <v>5.3303051384654819E-2</v>
      </c>
      <c r="D912" s="3">
        <f t="shared" si="199"/>
        <v>951.43750257731506</v>
      </c>
      <c r="E912" s="3">
        <f t="shared" si="200"/>
        <v>7.3707855758707614</v>
      </c>
      <c r="F912" s="3">
        <f t="shared" si="201"/>
        <v>34.575713471983242</v>
      </c>
      <c r="G912" s="3">
        <f t="shared" si="202"/>
        <v>6.7905492518135935E-2</v>
      </c>
      <c r="H912" s="3">
        <f t="shared" si="203"/>
        <v>0.45447731743854203</v>
      </c>
      <c r="I912" s="3">
        <f t="shared" si="207"/>
        <v>2131.7040725191614</v>
      </c>
      <c r="K912" s="3">
        <f t="shared" si="209"/>
        <v>8.8299999999998562</v>
      </c>
      <c r="L912" s="3">
        <f t="shared" si="210"/>
        <v>1.0641400380013593</v>
      </c>
      <c r="M912" s="3">
        <f>L912/'NOx Info (Obsolete)'!$B$1*1000</f>
        <v>24.177857405797361</v>
      </c>
      <c r="N912" s="3">
        <f>M912*'NOx Info (Obsolete)'!$I$2*($D$13+273)/$F$2/1000</f>
        <v>6559.9306568743368</v>
      </c>
      <c r="O912" s="3">
        <f t="shared" si="211"/>
        <v>118.06865897633372</v>
      </c>
      <c r="P912" s="3">
        <f t="shared" si="204"/>
        <v>10.541376058531478</v>
      </c>
      <c r="Q912" s="3">
        <f t="shared" si="205"/>
        <v>1.9229057177928284E-3</v>
      </c>
      <c r="R912" s="3">
        <f t="shared" si="206"/>
        <v>0.2061476886894531</v>
      </c>
    </row>
    <row r="913" spans="1:18" x14ac:dyDescent="0.25">
      <c r="A913" s="3">
        <f t="shared" si="208"/>
        <v>8.839999999999856</v>
      </c>
      <c r="B913" s="3">
        <f t="shared" si="197"/>
        <v>2.3414796374041709</v>
      </c>
      <c r="C913" s="3">
        <f t="shared" si="198"/>
        <v>5.3199791471009623E-2</v>
      </c>
      <c r="D913" s="3">
        <f t="shared" si="199"/>
        <v>949.59435566915852</v>
      </c>
      <c r="E913" s="3">
        <f t="shared" si="200"/>
        <v>7.3565067182389674</v>
      </c>
      <c r="F913" s="3">
        <f t="shared" si="201"/>
        <v>34.575713471983242</v>
      </c>
      <c r="G913" s="3">
        <f t="shared" si="202"/>
        <v>6.7905492518135935E-2</v>
      </c>
      <c r="H913" s="3">
        <f t="shared" si="203"/>
        <v>0.45359689338525955</v>
      </c>
      <c r="I913" s="3">
        <f t="shared" si="207"/>
        <v>2132.6112663059321</v>
      </c>
      <c r="K913" s="3">
        <f t="shared" si="209"/>
        <v>8.839999999999856</v>
      </c>
      <c r="L913" s="3">
        <f t="shared" si="210"/>
        <v>1.0620785611144647</v>
      </c>
      <c r="M913" s="3">
        <f>L913/'NOx Info (Obsolete)'!$B$1*1000</f>
        <v>24.131019496841041</v>
      </c>
      <c r="N913" s="3">
        <f>M913*'NOx Info (Obsolete)'!$I$2*($D$13+273)/$F$2/1000</f>
        <v>6547.2226062927839</v>
      </c>
      <c r="O913" s="3">
        <f t="shared" si="211"/>
        <v>117.83993361796503</v>
      </c>
      <c r="P913" s="3">
        <f t="shared" si="204"/>
        <v>10.541376058531478</v>
      </c>
      <c r="Q913" s="3">
        <f t="shared" si="205"/>
        <v>1.9229057177928284E-3</v>
      </c>
      <c r="R913" s="3">
        <f t="shared" si="206"/>
        <v>0.20574833458158756</v>
      </c>
    </row>
    <row r="914" spans="1:18" x14ac:dyDescent="0.25">
      <c r="A914" s="3">
        <f t="shared" si="208"/>
        <v>8.8499999999998558</v>
      </c>
      <c r="B914" s="3">
        <f t="shared" si="197"/>
        <v>2.3369436684703189</v>
      </c>
      <c r="C914" s="3">
        <f t="shared" si="198"/>
        <v>5.309673159487615E-2</v>
      </c>
      <c r="D914" s="3">
        <f t="shared" si="199"/>
        <v>947.7547793481566</v>
      </c>
      <c r="E914" s="3">
        <f t="shared" si="200"/>
        <v>7.342255521943021</v>
      </c>
      <c r="F914" s="3">
        <f t="shared" si="201"/>
        <v>34.575713471983242</v>
      </c>
      <c r="G914" s="3">
        <f t="shared" si="202"/>
        <v>6.7905492518135935E-2</v>
      </c>
      <c r="H914" s="3">
        <f t="shared" si="203"/>
        <v>0.4527181749099759</v>
      </c>
      <c r="I914" s="3">
        <f t="shared" si="207"/>
        <v>2133.5167026557519</v>
      </c>
      <c r="K914" s="3">
        <f t="shared" si="209"/>
        <v>8.8499999999998558</v>
      </c>
      <c r="L914" s="3">
        <f t="shared" si="210"/>
        <v>1.060021077768649</v>
      </c>
      <c r="M914" s="3">
        <f>L914/'NOx Info (Obsolete)'!$B$1*1000</f>
        <v>24.084272323373753</v>
      </c>
      <c r="N914" s="3">
        <f>M914*'NOx Info (Obsolete)'!$I$2*($D$13+273)/$F$2/1000</f>
        <v>6534.5391740430441</v>
      </c>
      <c r="O914" s="3">
        <f t="shared" si="211"/>
        <v>117.61165135169219</v>
      </c>
      <c r="P914" s="3">
        <f t="shared" si="204"/>
        <v>10.541376058531478</v>
      </c>
      <c r="Q914" s="3">
        <f t="shared" si="205"/>
        <v>1.9229057177928284E-3</v>
      </c>
      <c r="R914" s="3">
        <f t="shared" si="206"/>
        <v>0.20534975411180881</v>
      </c>
    </row>
    <row r="915" spans="1:18" x14ac:dyDescent="0.25">
      <c r="A915" s="3">
        <f t="shared" si="208"/>
        <v>8.8599999999998555</v>
      </c>
      <c r="B915" s="3">
        <f t="shared" si="197"/>
        <v>2.3324164867212187</v>
      </c>
      <c r="C915" s="3">
        <f t="shared" si="198"/>
        <v>5.2993871368737053E-2</v>
      </c>
      <c r="D915" s="3">
        <f t="shared" si="199"/>
        <v>945.91876669728424</v>
      </c>
      <c r="E915" s="3">
        <f t="shared" si="200"/>
        <v>7.3280319333967352</v>
      </c>
      <c r="F915" s="3">
        <f t="shared" si="201"/>
        <v>34.575713471983242</v>
      </c>
      <c r="G915" s="3">
        <f t="shared" si="202"/>
        <v>6.7905492518135935E-2</v>
      </c>
      <c r="H915" s="3">
        <f t="shared" si="203"/>
        <v>0.45184115870860558</v>
      </c>
      <c r="I915" s="3">
        <f t="shared" si="207"/>
        <v>2134.4203849731693</v>
      </c>
      <c r="K915" s="3">
        <f t="shared" si="209"/>
        <v>8.8599999999998555</v>
      </c>
      <c r="L915" s="3">
        <f t="shared" si="210"/>
        <v>1.0579675802275308</v>
      </c>
      <c r="M915" s="3">
        <f>L915/'NOx Info (Obsolete)'!$B$1*1000</f>
        <v>24.037615709620585</v>
      </c>
      <c r="N915" s="3">
        <f>M915*'NOx Info (Obsolete)'!$I$2*($D$13+273)/$F$2/1000</f>
        <v>6521.8803124339101</v>
      </c>
      <c r="O915" s="3">
        <f t="shared" si="211"/>
        <v>117.38381131914686</v>
      </c>
      <c r="P915" s="3">
        <f t="shared" si="204"/>
        <v>10.541376058531478</v>
      </c>
      <c r="Q915" s="3">
        <f t="shared" si="205"/>
        <v>1.9229057177928284E-3</v>
      </c>
      <c r="R915" s="3">
        <f t="shared" si="206"/>
        <v>0.20495194578140705</v>
      </c>
    </row>
    <row r="916" spans="1:18" x14ac:dyDescent="0.25">
      <c r="A916" s="3">
        <f t="shared" si="208"/>
        <v>8.8699999999998553</v>
      </c>
      <c r="B916" s="3">
        <f t="shared" si="197"/>
        <v>2.3278980751341325</v>
      </c>
      <c r="C916" s="3">
        <f t="shared" si="198"/>
        <v>5.2891210405825728E-2</v>
      </c>
      <c r="D916" s="3">
        <f t="shared" si="199"/>
        <v>944.08631081291719</v>
      </c>
      <c r="E916" s="3">
        <f t="shared" si="200"/>
        <v>7.3138358991177368</v>
      </c>
      <c r="F916" s="3">
        <f t="shared" si="201"/>
        <v>34.575713471983242</v>
      </c>
      <c r="G916" s="3">
        <f t="shared" si="202"/>
        <v>6.7905492518135935E-2</v>
      </c>
      <c r="H916" s="3">
        <f t="shared" si="203"/>
        <v>0.45096584148346391</v>
      </c>
      <c r="I916" s="3">
        <f t="shared" si="207"/>
        <v>2135.3223166561361</v>
      </c>
      <c r="K916" s="3">
        <f t="shared" si="209"/>
        <v>8.8699999999998553</v>
      </c>
      <c r="L916" s="3">
        <f t="shared" si="210"/>
        <v>1.0559180607697167</v>
      </c>
      <c r="M916" s="3">
        <f>L916/'NOx Info (Obsolete)'!$B$1*1000</f>
        <v>23.991049480147154</v>
      </c>
      <c r="N916" s="3">
        <f>M916*'NOx Info (Obsolete)'!$I$2*($D$13+273)/$F$2/1000</f>
        <v>6509.2459738665666</v>
      </c>
      <c r="O916" s="3">
        <f t="shared" si="211"/>
        <v>117.15641266362357</v>
      </c>
      <c r="P916" s="3">
        <f t="shared" si="204"/>
        <v>10.541376058531478</v>
      </c>
      <c r="Q916" s="3">
        <f t="shared" si="205"/>
        <v>1.9229057177928284E-3</v>
      </c>
      <c r="R916" s="3">
        <f t="shared" si="206"/>
        <v>0.20455490809457591</v>
      </c>
    </row>
    <row r="917" spans="1:18" x14ac:dyDescent="0.25">
      <c r="A917" s="3">
        <f t="shared" si="208"/>
        <v>8.8799999999998551</v>
      </c>
      <c r="B917" s="3">
        <f t="shared" si="197"/>
        <v>2.3233884167192982</v>
      </c>
      <c r="C917" s="3">
        <f t="shared" si="198"/>
        <v>5.2788748320124805E-2</v>
      </c>
      <c r="D917" s="3">
        <f t="shared" si="199"/>
        <v>942.2574048048042</v>
      </c>
      <c r="E917" s="3">
        <f t="shared" si="200"/>
        <v>7.2996673657272559</v>
      </c>
      <c r="F917" s="3">
        <f t="shared" si="201"/>
        <v>34.575713471983242</v>
      </c>
      <c r="G917" s="3">
        <f t="shared" si="202"/>
        <v>6.7905492518135935E-2</v>
      </c>
      <c r="H917" s="3">
        <f t="shared" si="203"/>
        <v>0.45009221994325471</v>
      </c>
      <c r="I917" s="3">
        <f t="shared" si="207"/>
        <v>2136.2225010960224</v>
      </c>
      <c r="K917" s="3">
        <f t="shared" si="209"/>
        <v>8.8799999999998551</v>
      </c>
      <c r="L917" s="3">
        <f t="shared" si="210"/>
        <v>1.0538725116887711</v>
      </c>
      <c r="M917" s="3">
        <f>L917/'NOx Info (Obsolete)'!$B$1*1000</f>
        <v>23.94457345985893</v>
      </c>
      <c r="N917" s="3">
        <f>M917*'NOx Info (Obsolete)'!$I$2*($D$13+273)/$F$2/1000</f>
        <v>6496.6361108344054</v>
      </c>
      <c r="O917" s="3">
        <f t="shared" si="211"/>
        <v>116.92945453007647</v>
      </c>
      <c r="P917" s="3">
        <f t="shared" si="204"/>
        <v>10.541376058531478</v>
      </c>
      <c r="Q917" s="3">
        <f t="shared" si="205"/>
        <v>1.9229057177928284E-3</v>
      </c>
      <c r="R917" s="3">
        <f t="shared" si="206"/>
        <v>0.20415863955840677</v>
      </c>
    </row>
    <row r="918" spans="1:18" x14ac:dyDescent="0.25">
      <c r="A918" s="3">
        <f t="shared" si="208"/>
        <v>8.8899999999998549</v>
      </c>
      <c r="B918" s="3">
        <f t="shared" si="197"/>
        <v>2.3188874945198656</v>
      </c>
      <c r="C918" s="3">
        <f t="shared" si="198"/>
        <v>5.2686484726364703E-2</v>
      </c>
      <c r="D918" s="3">
        <f t="shared" si="199"/>
        <v>940.43204179604231</v>
      </c>
      <c r="E918" s="3">
        <f t="shared" si="200"/>
        <v>7.285526279949929</v>
      </c>
      <c r="F918" s="3">
        <f t="shared" si="201"/>
        <v>34.575713471983242</v>
      </c>
      <c r="G918" s="3">
        <f t="shared" si="202"/>
        <v>6.7905492518135935E-2</v>
      </c>
      <c r="H918" s="3">
        <f t="shared" si="203"/>
        <v>0.44922029080305736</v>
      </c>
      <c r="I918" s="3">
        <f t="shared" si="207"/>
        <v>2137.1209416776287</v>
      </c>
      <c r="K918" s="3">
        <f t="shared" si="209"/>
        <v>8.8899999999998549</v>
      </c>
      <c r="L918" s="3">
        <f t="shared" si="210"/>
        <v>1.051830925293187</v>
      </c>
      <c r="M918" s="3">
        <f>L918/'NOx Info (Obsolete)'!$B$1*1000</f>
        <v>23.898187474000569</v>
      </c>
      <c r="N918" s="3">
        <f>M918*'NOx Info (Obsolete)'!$I$2*($D$13+273)/$F$2/1000</f>
        <v>6484.0506759228474</v>
      </c>
      <c r="O918" s="3">
        <f t="shared" si="211"/>
        <v>116.70293606511611</v>
      </c>
      <c r="P918" s="3">
        <f t="shared" si="204"/>
        <v>10.541376058531478</v>
      </c>
      <c r="Q918" s="3">
        <f t="shared" si="205"/>
        <v>1.9229057177928284E-3</v>
      </c>
      <c r="R918" s="3">
        <f t="shared" si="206"/>
        <v>0.20376313868288295</v>
      </c>
    </row>
    <row r="919" spans="1:18" x14ac:dyDescent="0.25">
      <c r="A919" s="3">
        <f t="shared" si="208"/>
        <v>8.8999999999998547</v>
      </c>
      <c r="B919" s="3">
        <f t="shared" si="197"/>
        <v>2.3143952916118349</v>
      </c>
      <c r="C919" s="3">
        <f t="shared" si="198"/>
        <v>5.2584419240022218E-2</v>
      </c>
      <c r="D919" s="3">
        <f t="shared" si="199"/>
        <v>938.61021492305031</v>
      </c>
      <c r="E919" s="3">
        <f t="shared" si="200"/>
        <v>7.2714125886136003</v>
      </c>
      <c r="F919" s="3">
        <f t="shared" si="201"/>
        <v>34.575713471983242</v>
      </c>
      <c r="G919" s="3">
        <f t="shared" si="202"/>
        <v>6.7905492518135935E-2</v>
      </c>
      <c r="H919" s="3">
        <f t="shared" si="203"/>
        <v>0.44835005078431522</v>
      </c>
      <c r="I919" s="3">
        <f t="shared" si="207"/>
        <v>2138.0176417791972</v>
      </c>
      <c r="K919" s="3">
        <f t="shared" si="209"/>
        <v>8.8999999999998547</v>
      </c>
      <c r="L919" s="3">
        <f t="shared" si="210"/>
        <v>1.0497932939063581</v>
      </c>
      <c r="M919" s="3">
        <f>L919/'NOx Info (Obsolete)'!$B$1*1000</f>
        <v>23.851891348155277</v>
      </c>
      <c r="N919" s="3">
        <f>M919*'NOx Info (Obsolete)'!$I$2*($D$13+273)/$F$2/1000</f>
        <v>6471.4896218091681</v>
      </c>
      <c r="O919" s="3">
        <f t="shared" si="211"/>
        <v>116.47685641700623</v>
      </c>
      <c r="P919" s="3">
        <f t="shared" si="204"/>
        <v>10.541376058531478</v>
      </c>
      <c r="Q919" s="3">
        <f t="shared" si="205"/>
        <v>1.9229057177928284E-3</v>
      </c>
      <c r="R919" s="3">
        <f t="shared" si="206"/>
        <v>0.20336840398087438</v>
      </c>
    </row>
    <row r="920" spans="1:18" x14ac:dyDescent="0.25">
      <c r="A920" s="3">
        <f t="shared" si="208"/>
        <v>8.9099999999998545</v>
      </c>
      <c r="B920" s="3">
        <f t="shared" si="197"/>
        <v>2.3099117911039917</v>
      </c>
      <c r="C920" s="3">
        <f t="shared" si="198"/>
        <v>5.2482551477319027E-2</v>
      </c>
      <c r="D920" s="3">
        <f t="shared" si="199"/>
        <v>936.79191733554364</v>
      </c>
      <c r="E920" s="3">
        <f t="shared" si="200"/>
        <v>7.2573262386491217</v>
      </c>
      <c r="F920" s="3">
        <f t="shared" si="201"/>
        <v>34.575713471983242</v>
      </c>
      <c r="G920" s="3">
        <f t="shared" si="202"/>
        <v>6.7905492518135935E-2</v>
      </c>
      <c r="H920" s="3">
        <f t="shared" si="203"/>
        <v>0.44748149661482289</v>
      </c>
      <c r="I920" s="3">
        <f t="shared" si="207"/>
        <v>2138.9126047724267</v>
      </c>
      <c r="K920" s="3">
        <f t="shared" si="209"/>
        <v>8.9099999999998545</v>
      </c>
      <c r="L920" s="3">
        <f t="shared" si="210"/>
        <v>1.0477596098665494</v>
      </c>
      <c r="M920" s="3">
        <f>L920/'NOx Info (Obsolete)'!$B$1*1000</f>
        <v>23.805684908244139</v>
      </c>
      <c r="N920" s="3">
        <f>M920*'NOx Info (Obsolete)'!$I$2*($D$13+273)/$F$2/1000</f>
        <v>6458.952901262317</v>
      </c>
      <c r="O920" s="3">
        <f t="shared" si="211"/>
        <v>116.25121473566064</v>
      </c>
      <c r="P920" s="3">
        <f t="shared" si="204"/>
        <v>10.541376058531478</v>
      </c>
      <c r="Q920" s="3">
        <f t="shared" si="205"/>
        <v>1.9229057177928284E-3</v>
      </c>
      <c r="R920" s="3">
        <f t="shared" si="206"/>
        <v>0.20297443396813189</v>
      </c>
    </row>
    <row r="921" spans="1:18" x14ac:dyDescent="0.25">
      <c r="A921" s="3">
        <f t="shared" si="208"/>
        <v>8.9199999999998543</v>
      </c>
      <c r="B921" s="3">
        <f t="shared" si="197"/>
        <v>2.3054369761378437</v>
      </c>
      <c r="C921" s="3">
        <f t="shared" si="198"/>
        <v>5.2380881055220312E-2</v>
      </c>
      <c r="D921" s="3">
        <f t="shared" si="199"/>
        <v>934.97714219650845</v>
      </c>
      <c r="E921" s="3">
        <f t="shared" si="200"/>
        <v>7.24326717709015</v>
      </c>
      <c r="F921" s="3">
        <f t="shared" si="201"/>
        <v>34.575713471983242</v>
      </c>
      <c r="G921" s="3">
        <f t="shared" si="202"/>
        <v>6.7905492518135935E-2</v>
      </c>
      <c r="H921" s="3">
        <f t="shared" si="203"/>
        <v>0.4466146250287138</v>
      </c>
      <c r="I921" s="3">
        <f t="shared" si="207"/>
        <v>2139.8058340224843</v>
      </c>
      <c r="K921" s="3">
        <f t="shared" si="209"/>
        <v>8.9199999999998543</v>
      </c>
      <c r="L921" s="3">
        <f t="shared" si="210"/>
        <v>1.0457298655268681</v>
      </c>
      <c r="M921" s="3">
        <f>L921/'NOx Info (Obsolete)'!$B$1*1000</f>
        <v>23.759567980525482</v>
      </c>
      <c r="N921" s="3">
        <f>M921*'NOx Info (Obsolete)'!$I$2*($D$13+273)/$F$2/1000</f>
        <v>6446.4404671427437</v>
      </c>
      <c r="O921" s="3">
        <f t="shared" si="211"/>
        <v>116.0260101726399</v>
      </c>
      <c r="P921" s="3">
        <f t="shared" si="204"/>
        <v>10.541376058531478</v>
      </c>
      <c r="Q921" s="3">
        <f t="shared" si="205"/>
        <v>1.9229057177928284E-3</v>
      </c>
      <c r="R921" s="3">
        <f t="shared" si="206"/>
        <v>0.20258122716328159</v>
      </c>
    </row>
    <row r="922" spans="1:18" x14ac:dyDescent="0.25">
      <c r="A922" s="3">
        <f t="shared" si="208"/>
        <v>8.9299999999998541</v>
      </c>
      <c r="B922" s="3">
        <f t="shared" si="197"/>
        <v>2.3009708298875569</v>
      </c>
      <c r="C922" s="3">
        <f t="shared" si="198"/>
        <v>5.2279407591433243E-2</v>
      </c>
      <c r="D922" s="3">
        <f t="shared" si="199"/>
        <v>933.16588268217549</v>
      </c>
      <c r="E922" s="3">
        <f t="shared" si="200"/>
        <v>7.2292353510729486</v>
      </c>
      <c r="F922" s="3">
        <f t="shared" si="201"/>
        <v>34.575713471983242</v>
      </c>
      <c r="G922" s="3">
        <f t="shared" si="202"/>
        <v>6.7905492518135935E-2</v>
      </c>
      <c r="H922" s="3">
        <f t="shared" si="203"/>
        <v>0.44574943276644824</v>
      </c>
      <c r="I922" s="3">
        <f t="shared" si="207"/>
        <v>2140.6973328880172</v>
      </c>
      <c r="K922" s="3">
        <f t="shared" si="209"/>
        <v>8.9299999999998541</v>
      </c>
      <c r="L922" s="3">
        <f t="shared" si="210"/>
        <v>1.0437040532552353</v>
      </c>
      <c r="M922" s="3">
        <f>L922/'NOx Info (Obsolete)'!$B$1*1000</f>
        <v>23.713540391594197</v>
      </c>
      <c r="N922" s="3">
        <f>M922*'NOx Info (Obsolete)'!$I$2*($D$13+273)/$F$2/1000</f>
        <v>6433.9522724022145</v>
      </c>
      <c r="O922" s="3">
        <f t="shared" si="211"/>
        <v>115.80124188114819</v>
      </c>
      <c r="P922" s="3">
        <f t="shared" si="204"/>
        <v>10.541376058531478</v>
      </c>
      <c r="Q922" s="3">
        <f t="shared" si="205"/>
        <v>1.9229057177928284E-3</v>
      </c>
      <c r="R922" s="3">
        <f t="shared" si="206"/>
        <v>0.20218878208781935</v>
      </c>
    </row>
    <row r="923" spans="1:18" x14ac:dyDescent="0.25">
      <c r="A923" s="3">
        <f t="shared" si="208"/>
        <v>8.9399999999998538</v>
      </c>
      <c r="B923" s="3">
        <f t="shared" si="197"/>
        <v>2.2965133355598923</v>
      </c>
      <c r="C923" s="3">
        <f t="shared" si="198"/>
        <v>5.2178130704405579E-2</v>
      </c>
      <c r="D923" s="3">
        <f t="shared" si="199"/>
        <v>931.35813198199423</v>
      </c>
      <c r="E923" s="3">
        <f t="shared" si="200"/>
        <v>7.2152307078361915</v>
      </c>
      <c r="F923" s="3">
        <f t="shared" si="201"/>
        <v>34.575713471983242</v>
      </c>
      <c r="G923" s="3">
        <f t="shared" si="202"/>
        <v>6.7905492518135935E-2</v>
      </c>
      <c r="H923" s="3">
        <f t="shared" si="203"/>
        <v>0.44488591657480087</v>
      </c>
      <c r="I923" s="3">
        <f t="shared" si="207"/>
        <v>2141.5871047211667</v>
      </c>
      <c r="K923" s="3">
        <f t="shared" si="209"/>
        <v>8.9399999999998538</v>
      </c>
      <c r="L923" s="3">
        <f t="shared" si="210"/>
        <v>1.0416821654343571</v>
      </c>
      <c r="M923" s="3">
        <f>L923/'NOx Info (Obsolete)'!$B$1*1000</f>
        <v>23.667601968381096</v>
      </c>
      <c r="N923" s="3">
        <f>M923*'NOx Info (Obsolete)'!$I$2*($D$13+273)/$F$2/1000</f>
        <v>6421.488270083637</v>
      </c>
      <c r="O923" s="3">
        <f t="shared" si="211"/>
        <v>115.57690901603014</v>
      </c>
      <c r="P923" s="3">
        <f t="shared" si="204"/>
        <v>10.541376058531478</v>
      </c>
      <c r="Q923" s="3">
        <f t="shared" si="205"/>
        <v>1.9229057177928284E-3</v>
      </c>
      <c r="R923" s="3">
        <f t="shared" si="206"/>
        <v>0.20179709726610523</v>
      </c>
    </row>
    <row r="924" spans="1:18" x14ac:dyDescent="0.25">
      <c r="A924" s="3">
        <f t="shared" si="208"/>
        <v>8.9499999999998536</v>
      </c>
      <c r="B924" s="3">
        <f t="shared" si="197"/>
        <v>2.292064476394144</v>
      </c>
      <c r="C924" s="3">
        <f t="shared" si="198"/>
        <v>5.2077050013324244E-2</v>
      </c>
      <c r="D924" s="3">
        <f t="shared" si="199"/>
        <v>929.5538832986083</v>
      </c>
      <c r="E924" s="3">
        <f t="shared" si="200"/>
        <v>7.2012531947207634</v>
      </c>
      <c r="F924" s="3">
        <f t="shared" si="201"/>
        <v>34.575713471983242</v>
      </c>
      <c r="G924" s="3">
        <f t="shared" si="202"/>
        <v>6.7905492518135935E-2</v>
      </c>
      <c r="H924" s="3">
        <f t="shared" si="203"/>
        <v>0.44402407320684867</v>
      </c>
      <c r="I924" s="3">
        <f t="shared" si="207"/>
        <v>2142.4751528675806</v>
      </c>
      <c r="K924" s="3">
        <f t="shared" si="209"/>
        <v>8.9499999999998536</v>
      </c>
      <c r="L924" s="3">
        <f t="shared" si="210"/>
        <v>1.039664194461696</v>
      </c>
      <c r="M924" s="3">
        <f>L924/'NOx Info (Obsolete)'!$B$1*1000</f>
        <v>23.621752538152275</v>
      </c>
      <c r="N924" s="3">
        <f>M924*'NOx Info (Obsolete)'!$I$2*($D$13+273)/$F$2/1000</f>
        <v>6409.0484133208893</v>
      </c>
      <c r="O924" s="3">
        <f t="shared" si="211"/>
        <v>115.35301073376763</v>
      </c>
      <c r="P924" s="3">
        <f t="shared" si="204"/>
        <v>10.541376058531478</v>
      </c>
      <c r="Q924" s="3">
        <f t="shared" si="205"/>
        <v>1.9229057177928284E-3</v>
      </c>
      <c r="R924" s="3">
        <f t="shared" si="206"/>
        <v>0.20140617122535798</v>
      </c>
    </row>
    <row r="925" spans="1:18" x14ac:dyDescent="0.25">
      <c r="A925" s="3">
        <f t="shared" si="208"/>
        <v>8.9599999999998534</v>
      </c>
      <c r="B925" s="3">
        <f t="shared" si="197"/>
        <v>2.2876242356620757</v>
      </c>
      <c r="C925" s="3">
        <f t="shared" si="198"/>
        <v>5.1976165138113872E-2</v>
      </c>
      <c r="D925" s="3">
        <f t="shared" si="199"/>
        <v>927.75312984782931</v>
      </c>
      <c r="E925" s="3">
        <f t="shared" si="200"/>
        <v>7.1873027591695617</v>
      </c>
      <c r="F925" s="3">
        <f t="shared" si="201"/>
        <v>34.575713471983242</v>
      </c>
      <c r="G925" s="3">
        <f t="shared" si="202"/>
        <v>6.7905492518135935E-2</v>
      </c>
      <c r="H925" s="3">
        <f t="shared" si="203"/>
        <v>0.44316389942195866</v>
      </c>
      <c r="I925" s="3">
        <f t="shared" si="207"/>
        <v>2143.3614806664245</v>
      </c>
      <c r="K925" s="3">
        <f t="shared" si="209"/>
        <v>8.9599999999998534</v>
      </c>
      <c r="L925" s="3">
        <f t="shared" si="210"/>
        <v>1.0376501327494425</v>
      </c>
      <c r="M925" s="3">
        <f>L925/'NOx Info (Obsolete)'!$B$1*1000</f>
        <v>23.575991928508451</v>
      </c>
      <c r="N925" s="3">
        <f>M925*'NOx Info (Obsolete)'!$I$2*($D$13+273)/$F$2/1000</f>
        <v>6396.632655338638</v>
      </c>
      <c r="O925" s="3">
        <f t="shared" si="211"/>
        <v>115.12954619247665</v>
      </c>
      <c r="P925" s="3">
        <f t="shared" si="204"/>
        <v>10.541376058531478</v>
      </c>
      <c r="Q925" s="3">
        <f t="shared" si="205"/>
        <v>1.9229057177928284E-3</v>
      </c>
      <c r="R925" s="3">
        <f t="shared" si="206"/>
        <v>0.20101600249564947</v>
      </c>
    </row>
    <row r="926" spans="1:18" x14ac:dyDescent="0.25">
      <c r="A926" s="3">
        <f t="shared" si="208"/>
        <v>8.9699999999998532</v>
      </c>
      <c r="B926" s="3">
        <f t="shared" ref="B926:B989" si="212">L926*2.20462</f>
        <v>2.2831925966678561</v>
      </c>
      <c r="C926" s="3">
        <f t="shared" ref="C926:C989" si="213">M926/453.59237</f>
        <v>5.1875475699435417E-2</v>
      </c>
      <c r="D926" s="3">
        <f t="shared" ref="D926:D989" si="214">N926/6.89475729</f>
        <v>925.95586485861077</v>
      </c>
      <c r="E926" s="3">
        <f t="shared" ref="E926:E989" si="215">O926/16.0184634</f>
        <v>7.1733793487272957</v>
      </c>
      <c r="F926" s="3">
        <f t="shared" ref="F926:F989" si="216">P926*3.28</f>
        <v>34.575713471983242</v>
      </c>
      <c r="G926" s="3">
        <f t="shared" ref="G926:G989" si="217">Q926*35.314</f>
        <v>6.7905492518135935E-2</v>
      </c>
      <c r="H926" s="3">
        <f t="shared" ref="H926:H989" si="218">R926*2.20462</f>
        <v>0.44230539198577551</v>
      </c>
      <c r="I926" s="3">
        <f t="shared" si="207"/>
        <v>2144.2460914503963</v>
      </c>
      <c r="K926" s="3">
        <f t="shared" si="209"/>
        <v>8.9699999999998532</v>
      </c>
      <c r="L926" s="3">
        <f t="shared" si="210"/>
        <v>1.035639972724486</v>
      </c>
      <c r="M926" s="3">
        <f>L926/'NOx Info (Obsolete)'!$B$1*1000</f>
        <v>23.530319967384319</v>
      </c>
      <c r="N926" s="3">
        <f>M926*'NOx Info (Obsolete)'!$I$2*($D$13+273)/$F$2/1000</f>
        <v>6384.2409494521617</v>
      </c>
      <c r="O926" s="3">
        <f t="shared" si="211"/>
        <v>114.90651455190404</v>
      </c>
      <c r="P926" s="3">
        <f t="shared" ref="P926:P989" si="219">SQRT(2*(N926)/O926)</f>
        <v>10.541376058531478</v>
      </c>
      <c r="Q926" s="3">
        <f t="shared" ref="Q926:Q989" si="220">P926*$F$25</f>
        <v>1.9229057177928284E-3</v>
      </c>
      <c r="R926" s="3">
        <f t="shared" ref="R926:R989" si="221">Q926*O926*0.908</f>
        <v>0.20062658960989901</v>
      </c>
    </row>
    <row r="927" spans="1:18" x14ac:dyDescent="0.25">
      <c r="A927" s="3">
        <f t="shared" si="208"/>
        <v>8.979999999999853</v>
      </c>
      <c r="B927" s="3">
        <f t="shared" si="212"/>
        <v>2.2787695427479981</v>
      </c>
      <c r="C927" s="3">
        <f t="shared" si="213"/>
        <v>5.1774981318684653E-2</v>
      </c>
      <c r="D927" s="3">
        <f t="shared" si="214"/>
        <v>924.16208157302424</v>
      </c>
      <c r="E927" s="3">
        <f t="shared" si="215"/>
        <v>7.1594829110402953</v>
      </c>
      <c r="F927" s="3">
        <f t="shared" si="216"/>
        <v>34.575713471983242</v>
      </c>
      <c r="G927" s="3">
        <f t="shared" si="217"/>
        <v>6.7905492518135935E-2</v>
      </c>
      <c r="H927" s="3">
        <f t="shared" si="218"/>
        <v>0.44144854767020963</v>
      </c>
      <c r="I927" s="3">
        <f t="shared" ref="I927:I990" si="222">I926+$N$3*$J$1*H927</f>
        <v>2145.1289885457368</v>
      </c>
      <c r="K927" s="3">
        <f t="shared" si="209"/>
        <v>8.979999999999853</v>
      </c>
      <c r="L927" s="3">
        <f t="shared" si="210"/>
        <v>1.033633706828387</v>
      </c>
      <c r="M927" s="3">
        <f>L927/'NOx Info (Obsolete)'!$B$1*1000</f>
        <v>23.484736483047897</v>
      </c>
      <c r="N927" s="3">
        <f>M927*'NOx Info (Obsolete)'!$I$2*($D$13+273)/$F$2/1000</f>
        <v>6371.8732490671837</v>
      </c>
      <c r="O927" s="3">
        <f t="shared" si="211"/>
        <v>114.68391497342444</v>
      </c>
      <c r="P927" s="3">
        <f t="shared" si="219"/>
        <v>10.541376058531478</v>
      </c>
      <c r="Q927" s="3">
        <f t="shared" si="220"/>
        <v>1.9229057177928284E-3</v>
      </c>
      <c r="R927" s="3">
        <f t="shared" si="221"/>
        <v>0.20023793110386809</v>
      </c>
    </row>
    <row r="928" spans="1:18" x14ac:dyDescent="0.25">
      <c r="A928" s="3">
        <f t="shared" ref="A928:A991" si="223">$A$30+A927</f>
        <v>8.9899999999998528</v>
      </c>
      <c r="B928" s="3">
        <f t="shared" si="212"/>
        <v>2.2743550572712961</v>
      </c>
      <c r="C928" s="3">
        <f t="shared" si="213"/>
        <v>5.1674681617990811E-2</v>
      </c>
      <c r="D928" s="3">
        <f t="shared" si="214"/>
        <v>922.37177324623167</v>
      </c>
      <c r="E928" s="3">
        <f t="shared" si="215"/>
        <v>7.1456133938563102</v>
      </c>
      <c r="F928" s="3">
        <f t="shared" si="216"/>
        <v>34.575713471983242</v>
      </c>
      <c r="G928" s="3">
        <f t="shared" si="217"/>
        <v>6.7905492518135935E-2</v>
      </c>
      <c r="H928" s="3">
        <f t="shared" si="218"/>
        <v>0.44059336325342502</v>
      </c>
      <c r="I928" s="3">
        <f t="shared" si="222"/>
        <v>2146.0101752722435</v>
      </c>
      <c r="K928" s="3">
        <f t="shared" ref="K928:K991" si="224">$A$30+K927</f>
        <v>8.9899999999998528</v>
      </c>
      <c r="L928" s="3">
        <f t="shared" si="210"/>
        <v>1.0316313275173483</v>
      </c>
      <c r="M928" s="3">
        <f>L928/'NOx Info (Obsolete)'!$B$1*1000</f>
        <v>23.439241304099887</v>
      </c>
      <c r="N928" s="3">
        <f>M928*'NOx Info (Obsolete)'!$I$2*($D$13+273)/$F$2/1000</f>
        <v>6359.5295076796829</v>
      </c>
      <c r="O928" s="3">
        <f t="shared" si="211"/>
        <v>114.4617466200371</v>
      </c>
      <c r="P928" s="3">
        <f t="shared" si="219"/>
        <v>10.541376058531478</v>
      </c>
      <c r="Q928" s="3">
        <f t="shared" si="220"/>
        <v>1.9229057177928284E-3</v>
      </c>
      <c r="R928" s="3">
        <f t="shared" si="221"/>
        <v>0.19985002551615474</v>
      </c>
    </row>
    <row r="929" spans="1:18" x14ac:dyDescent="0.25">
      <c r="A929" s="3">
        <f t="shared" si="223"/>
        <v>8.9999999999998526</v>
      </c>
      <c r="B929" s="3">
        <f t="shared" si="212"/>
        <v>2.2699491236387623</v>
      </c>
      <c r="C929" s="3">
        <f t="shared" si="213"/>
        <v>5.1574576220215163E-2</v>
      </c>
      <c r="D929" s="3">
        <f t="shared" si="214"/>
        <v>920.58493314646228</v>
      </c>
      <c r="E929" s="3">
        <f t="shared" si="215"/>
        <v>7.1317707450243155</v>
      </c>
      <c r="F929" s="3">
        <f t="shared" si="216"/>
        <v>34.575713471983242</v>
      </c>
      <c r="G929" s="3">
        <f t="shared" si="217"/>
        <v>6.7905492518135935E-2</v>
      </c>
      <c r="H929" s="3">
        <f t="shared" si="218"/>
        <v>0.4397398355198272</v>
      </c>
      <c r="I929" s="3">
        <f t="shared" si="222"/>
        <v>2146.8896549432829</v>
      </c>
      <c r="K929" s="3">
        <f t="shared" si="224"/>
        <v>8.9999999999998526</v>
      </c>
      <c r="L929" s="3">
        <f t="shared" si="210"/>
        <v>1.0296328272621869</v>
      </c>
      <c r="M929" s="3">
        <f>L929/'NOx Info (Obsolete)'!$B$1*1000</f>
        <v>23.393834259473039</v>
      </c>
      <c r="N929" s="3">
        <f>M929*'NOx Info (Obsolete)'!$I$2*($D$13+273)/$F$2/1000</f>
        <v>6347.2096788757335</v>
      </c>
      <c r="O929" s="3">
        <f t="shared" si="211"/>
        <v>114.24000865636275</v>
      </c>
      <c r="P929" s="3">
        <f t="shared" si="219"/>
        <v>10.541376058531478</v>
      </c>
      <c r="Q929" s="3">
        <f t="shared" si="220"/>
        <v>1.9229057177928284E-3</v>
      </c>
      <c r="R929" s="3">
        <f t="shared" si="221"/>
        <v>0.19946287138818811</v>
      </c>
    </row>
    <row r="930" spans="1:18" x14ac:dyDescent="0.25">
      <c r="A930" s="3">
        <f t="shared" si="223"/>
        <v>9.0099999999998523</v>
      </c>
      <c r="B930" s="3">
        <f t="shared" si="212"/>
        <v>2.2655517252835637</v>
      </c>
      <c r="C930" s="3">
        <f t="shared" si="213"/>
        <v>5.1474664748949552E-2</v>
      </c>
      <c r="D930" s="3">
        <f t="shared" si="214"/>
        <v>918.80155455498561</v>
      </c>
      <c r="E930" s="3">
        <f t="shared" si="215"/>
        <v>7.1179549124943122</v>
      </c>
      <c r="F930" s="3">
        <f t="shared" si="216"/>
        <v>34.575713471983242</v>
      </c>
      <c r="G930" s="3">
        <f t="shared" si="217"/>
        <v>6.7905492518135935E-2</v>
      </c>
      <c r="H930" s="3">
        <f t="shared" si="218"/>
        <v>0.43888796126005075</v>
      </c>
      <c r="I930" s="3">
        <f t="shared" si="222"/>
        <v>2147.7674308658029</v>
      </c>
      <c r="K930" s="3">
        <f t="shared" si="224"/>
        <v>9.0099999999998523</v>
      </c>
      <c r="L930" s="3">
        <f t="shared" ref="L930:L993" si="225">L929-R929*$J$1</f>
        <v>1.027638198548305</v>
      </c>
      <c r="M930" s="3">
        <f>L930/'NOx Info (Obsolete)'!$B$1*1000</f>
        <v>23.348515178431484</v>
      </c>
      <c r="N930" s="3">
        <f>M930*'NOx Info (Obsolete)'!$I$2*($D$13+273)/$F$2/1000</f>
        <v>6334.9137163313198</v>
      </c>
      <c r="O930" s="3">
        <f t="shared" ref="O930:O993" si="226">L930/$F$2</f>
        <v>114.01870024864036</v>
      </c>
      <c r="P930" s="3">
        <f t="shared" si="219"/>
        <v>10.541376058531478</v>
      </c>
      <c r="Q930" s="3">
        <f t="shared" si="220"/>
        <v>1.9229057177928284E-3</v>
      </c>
      <c r="R930" s="3">
        <f t="shared" si="221"/>
        <v>0.19907646726422276</v>
      </c>
    </row>
    <row r="931" spans="1:18" x14ac:dyDescent="0.25">
      <c r="A931" s="3">
        <f t="shared" si="223"/>
        <v>9.0199999999998521</v>
      </c>
      <c r="B931" s="3">
        <f t="shared" si="212"/>
        <v>2.2611628456709632</v>
      </c>
      <c r="C931" s="3">
        <f t="shared" si="213"/>
        <v>5.1374946828515039E-2</v>
      </c>
      <c r="D931" s="3">
        <f t="shared" si="214"/>
        <v>917.02163076608713</v>
      </c>
      <c r="E931" s="3">
        <f t="shared" si="215"/>
        <v>7.1041658443171354</v>
      </c>
      <c r="F931" s="3">
        <f t="shared" si="216"/>
        <v>34.575713471983242</v>
      </c>
      <c r="G931" s="3">
        <f t="shared" si="217"/>
        <v>6.7905492518135935E-2</v>
      </c>
      <c r="H931" s="3">
        <f t="shared" si="218"/>
        <v>0.43803773727094764</v>
      </c>
      <c r="I931" s="3">
        <f t="shared" si="222"/>
        <v>2148.6435063403446</v>
      </c>
      <c r="K931" s="3">
        <f t="shared" si="224"/>
        <v>9.0199999999998521</v>
      </c>
      <c r="L931" s="3">
        <f t="shared" si="225"/>
        <v>1.0256474338756627</v>
      </c>
      <c r="M931" s="3">
        <f>L931/'NOx Info (Obsolete)'!$B$1*1000</f>
        <v>23.303283890570121</v>
      </c>
      <c r="N931" s="3">
        <f>M931*'NOx Info (Obsolete)'!$I$2*($D$13+273)/$F$2/1000</f>
        <v>6322.6415738121677</v>
      </c>
      <c r="O931" s="3">
        <f t="shared" si="226"/>
        <v>113.79782056472415</v>
      </c>
      <c r="P931" s="3">
        <f t="shared" si="219"/>
        <v>10.541376058531478</v>
      </c>
      <c r="Q931" s="3">
        <f t="shared" si="220"/>
        <v>1.9229057177928284E-3</v>
      </c>
      <c r="R931" s="3">
        <f t="shared" si="221"/>
        <v>0.19869081169133351</v>
      </c>
    </row>
    <row r="932" spans="1:18" x14ac:dyDescent="0.25">
      <c r="A932" s="3">
        <f t="shared" si="223"/>
        <v>9.0299999999998519</v>
      </c>
      <c r="B932" s="3">
        <f t="shared" si="212"/>
        <v>2.2567824682982538</v>
      </c>
      <c r="C932" s="3">
        <f t="shared" si="213"/>
        <v>5.127542208396043E-2</v>
      </c>
      <c r="D932" s="3">
        <f t="shared" si="214"/>
        <v>915.24515508704292</v>
      </c>
      <c r="E932" s="3">
        <f t="shared" si="215"/>
        <v>7.0904034886442577</v>
      </c>
      <c r="F932" s="3">
        <f t="shared" si="216"/>
        <v>34.575713471983242</v>
      </c>
      <c r="G932" s="3">
        <f t="shared" si="217"/>
        <v>6.7905492518135935E-2</v>
      </c>
      <c r="H932" s="3">
        <f t="shared" si="218"/>
        <v>0.43718916035557509</v>
      </c>
      <c r="I932" s="3">
        <f t="shared" si="222"/>
        <v>2149.5178846610556</v>
      </c>
      <c r="K932" s="3">
        <f t="shared" si="224"/>
        <v>9.0299999999998519</v>
      </c>
      <c r="L932" s="3">
        <f t="shared" si="225"/>
        <v>1.0236605257587494</v>
      </c>
      <c r="M932" s="3">
        <f>L932/'NOx Info (Obsolete)'!$B$1*1000</f>
        <v>23.25814022581395</v>
      </c>
      <c r="N932" s="3">
        <f>M932*'NOx Info (Obsolete)'!$I$2*($D$13+273)/$F$2/1000</f>
        <v>6310.3932051735701</v>
      </c>
      <c r="O932" s="3">
        <f t="shared" si="226"/>
        <v>113.57736877408037</v>
      </c>
      <c r="P932" s="3">
        <f t="shared" si="219"/>
        <v>10.541376058531478</v>
      </c>
      <c r="Q932" s="3">
        <f t="shared" si="220"/>
        <v>1.9229057177928284E-3</v>
      </c>
      <c r="R932" s="3">
        <f t="shared" si="221"/>
        <v>0.19830590321940975</v>
      </c>
    </row>
    <row r="933" spans="1:18" x14ac:dyDescent="0.25">
      <c r="A933" s="3">
        <f t="shared" si="223"/>
        <v>9.0399999999998517</v>
      </c>
      <c r="B933" s="3">
        <f t="shared" si="212"/>
        <v>2.2524105766946985</v>
      </c>
      <c r="C933" s="3">
        <f t="shared" si="213"/>
        <v>5.1176090141060913E-2</v>
      </c>
      <c r="D933" s="3">
        <f t="shared" si="214"/>
        <v>913.47212083809416</v>
      </c>
      <c r="E933" s="3">
        <f t="shared" si="215"/>
        <v>7.0766677937275908</v>
      </c>
      <c r="F933" s="3">
        <f t="shared" si="216"/>
        <v>34.575713471983242</v>
      </c>
      <c r="G933" s="3">
        <f t="shared" si="217"/>
        <v>6.7905492518135935E-2</v>
      </c>
      <c r="H933" s="3">
        <f t="shared" si="218"/>
        <v>0.43634222732318345</v>
      </c>
      <c r="I933" s="3">
        <f t="shared" si="222"/>
        <v>2150.390569115702</v>
      </c>
      <c r="K933" s="3">
        <f t="shared" si="224"/>
        <v>9.0399999999998517</v>
      </c>
      <c r="L933" s="3">
        <f t="shared" si="225"/>
        <v>1.0216774667265554</v>
      </c>
      <c r="M933" s="3">
        <f>L933/'NOx Info (Obsolete)'!$B$1*1000</f>
        <v>23.213084014417454</v>
      </c>
      <c r="N933" s="3">
        <f>M933*'NOx Info (Obsolete)'!$I$2*($D$13+273)/$F$2/1000</f>
        <v>6298.1685643602104</v>
      </c>
      <c r="O933" s="3">
        <f t="shared" si="226"/>
        <v>113.35734404778418</v>
      </c>
      <c r="P933" s="3">
        <f t="shared" si="219"/>
        <v>10.541376058531478</v>
      </c>
      <c r="Q933" s="3">
        <f t="shared" si="220"/>
        <v>1.9229057177928284E-3</v>
      </c>
      <c r="R933" s="3">
        <f t="shared" si="221"/>
        <v>0.19792174040115007</v>
      </c>
    </row>
    <row r="934" spans="1:18" x14ac:dyDescent="0.25">
      <c r="A934" s="3">
        <f t="shared" si="223"/>
        <v>9.0499999999998515</v>
      </c>
      <c r="B934" s="3">
        <f t="shared" si="212"/>
        <v>2.2480471544214664</v>
      </c>
      <c r="C934" s="3">
        <f t="shared" si="213"/>
        <v>5.1076950626316626E-2</v>
      </c>
      <c r="D934" s="3">
        <f t="shared" si="214"/>
        <v>911.7025213524222</v>
      </c>
      <c r="E934" s="3">
        <f t="shared" si="215"/>
        <v>7.0629587079192993</v>
      </c>
      <c r="F934" s="3">
        <f t="shared" si="216"/>
        <v>34.575713471983242</v>
      </c>
      <c r="G934" s="3">
        <f t="shared" si="217"/>
        <v>6.7905492518135935E-2</v>
      </c>
      <c r="H934" s="3">
        <f t="shared" si="218"/>
        <v>0.43549693498920433</v>
      </c>
      <c r="I934" s="3">
        <f t="shared" si="222"/>
        <v>2151.2615629856805</v>
      </c>
      <c r="K934" s="3">
        <f t="shared" si="224"/>
        <v>9.0499999999998515</v>
      </c>
      <c r="L934" s="3">
        <f t="shared" si="225"/>
        <v>1.0196982493225439</v>
      </c>
      <c r="M934" s="3">
        <f>L934/'NOx Info (Obsolete)'!$B$1*1000</f>
        <v>23.168115086963944</v>
      </c>
      <c r="N934" s="3">
        <f>M934*'NOx Info (Obsolete)'!$I$2*($D$13+273)/$F$2/1000</f>
        <v>6285.9676054059937</v>
      </c>
      <c r="O934" s="3">
        <f t="shared" si="226"/>
        <v>113.1377455585166</v>
      </c>
      <c r="P934" s="3">
        <f t="shared" si="219"/>
        <v>10.541376058531478</v>
      </c>
      <c r="Q934" s="3">
        <f t="shared" si="220"/>
        <v>1.9229057177928284E-3</v>
      </c>
      <c r="R934" s="3">
        <f t="shared" si="221"/>
        <v>0.19753832179205685</v>
      </c>
    </row>
    <row r="935" spans="1:18" x14ac:dyDescent="0.25">
      <c r="A935" s="3">
        <f t="shared" si="223"/>
        <v>9.0599999999998513</v>
      </c>
      <c r="B935" s="3">
        <f t="shared" si="212"/>
        <v>2.2436921850715748</v>
      </c>
      <c r="C935" s="3">
        <f t="shared" si="213"/>
        <v>5.0978003166951252E-2</v>
      </c>
      <c r="D935" s="3">
        <f t="shared" si="214"/>
        <v>909.93634997612332</v>
      </c>
      <c r="E935" s="3">
        <f t="shared" si="215"/>
        <v>7.0492761796715948</v>
      </c>
      <c r="F935" s="3">
        <f t="shared" si="216"/>
        <v>34.575713471983242</v>
      </c>
      <c r="G935" s="3">
        <f t="shared" si="217"/>
        <v>6.7905492518135935E-2</v>
      </c>
      <c r="H935" s="3">
        <f t="shared" si="218"/>
        <v>0.43465328017523847</v>
      </c>
      <c r="I935" s="3">
        <f t="shared" si="222"/>
        <v>2152.1308695460311</v>
      </c>
      <c r="K935" s="3">
        <f t="shared" si="224"/>
        <v>9.0599999999998513</v>
      </c>
      <c r="L935" s="3">
        <f t="shared" si="225"/>
        <v>1.0177228661046234</v>
      </c>
      <c r="M935" s="3">
        <f>L935/'NOx Info (Obsolete)'!$B$1*1000</f>
        <v>23.123233274364924</v>
      </c>
      <c r="N935" s="3">
        <f>M935*'NOx Info (Obsolete)'!$I$2*($D$13+273)/$F$2/1000</f>
        <v>6273.790282433868</v>
      </c>
      <c r="O935" s="3">
        <f t="shared" si="226"/>
        <v>112.91857248056128</v>
      </c>
      <c r="P935" s="3">
        <f t="shared" si="219"/>
        <v>10.541376058531478</v>
      </c>
      <c r="Q935" s="3">
        <f t="shared" si="220"/>
        <v>1.9229057177928284E-3</v>
      </c>
      <c r="R935" s="3">
        <f t="shared" si="221"/>
        <v>0.1971556459504307</v>
      </c>
    </row>
    <row r="936" spans="1:18" x14ac:dyDescent="0.25">
      <c r="A936" s="3">
        <f t="shared" si="223"/>
        <v>9.0699999999998511</v>
      </c>
      <c r="B936" s="3">
        <f t="shared" si="212"/>
        <v>2.2393456522698223</v>
      </c>
      <c r="C936" s="3">
        <f t="shared" si="213"/>
        <v>5.0879247390910654E-2</v>
      </c>
      <c r="D936" s="3">
        <f t="shared" si="214"/>
        <v>908.17360006818467</v>
      </c>
      <c r="E936" s="3">
        <f t="shared" si="215"/>
        <v>7.0356201575365551</v>
      </c>
      <c r="F936" s="3">
        <f t="shared" si="216"/>
        <v>34.575713471983242</v>
      </c>
      <c r="G936" s="3">
        <f t="shared" si="217"/>
        <v>6.7905492518135935E-2</v>
      </c>
      <c r="H936" s="3">
        <f t="shared" si="218"/>
        <v>0.43381125970904399</v>
      </c>
      <c r="I936" s="3">
        <f t="shared" si="222"/>
        <v>2152.9984920654492</v>
      </c>
      <c r="K936" s="3">
        <f t="shared" si="224"/>
        <v>9.0699999999998511</v>
      </c>
      <c r="L936" s="3">
        <f t="shared" si="225"/>
        <v>1.0157513096451192</v>
      </c>
      <c r="M936" s="3">
        <f>L936/'NOx Info (Obsolete)'!$B$1*1000</f>
        <v>23.07843840785948</v>
      </c>
      <c r="N936" s="3">
        <f>M936*'NOx Info (Obsolete)'!$I$2*($D$13+273)/$F$2/1000</f>
        <v>6261.6365496556609</v>
      </c>
      <c r="O936" s="3">
        <f t="shared" si="226"/>
        <v>112.69982398980156</v>
      </c>
      <c r="P936" s="3">
        <f t="shared" si="219"/>
        <v>10.541376058531478</v>
      </c>
      <c r="Q936" s="3">
        <f t="shared" si="220"/>
        <v>1.9229057177928284E-3</v>
      </c>
      <c r="R936" s="3">
        <f t="shared" si="221"/>
        <v>0.19677371143736519</v>
      </c>
    </row>
    <row r="937" spans="1:18" x14ac:dyDescent="0.25">
      <c r="A937" s="3">
        <f t="shared" si="223"/>
        <v>9.0799999999998509</v>
      </c>
      <c r="B937" s="3">
        <f t="shared" si="212"/>
        <v>2.2350075396727322</v>
      </c>
      <c r="C937" s="3">
        <f t="shared" si="213"/>
        <v>5.0780682926861408E-2</v>
      </c>
      <c r="D937" s="3">
        <f t="shared" si="214"/>
        <v>906.4142650004577</v>
      </c>
      <c r="E937" s="3">
        <f t="shared" si="215"/>
        <v>7.0219905901659194</v>
      </c>
      <c r="F937" s="3">
        <f t="shared" si="216"/>
        <v>34.575713471983249</v>
      </c>
      <c r="G937" s="3">
        <f t="shared" si="217"/>
        <v>6.7905492518135963E-2</v>
      </c>
      <c r="H937" s="3">
        <f t="shared" si="218"/>
        <v>0.43297087042452437</v>
      </c>
      <c r="I937" s="3">
        <f t="shared" si="222"/>
        <v>2153.8644338062982</v>
      </c>
      <c r="K937" s="3">
        <f t="shared" si="224"/>
        <v>9.0799999999998509</v>
      </c>
      <c r="L937" s="3">
        <f t="shared" si="225"/>
        <v>1.0137835725307456</v>
      </c>
      <c r="M937" s="3">
        <f>L937/'NOx Info (Obsolete)'!$B$1*1000</f>
        <v>23.033730319013603</v>
      </c>
      <c r="N937" s="3">
        <f>M937*'NOx Info (Obsolete)'!$I$2*($D$13+273)/$F$2/1000</f>
        <v>6249.5063613718976</v>
      </c>
      <c r="O937" s="3">
        <f t="shared" si="226"/>
        <v>112.4814992637172</v>
      </c>
      <c r="P937" s="3">
        <f t="shared" si="219"/>
        <v>10.54137605853148</v>
      </c>
      <c r="Q937" s="3">
        <f t="shared" si="220"/>
        <v>1.9229057177928288E-3</v>
      </c>
      <c r="R937" s="3">
        <f t="shared" si="221"/>
        <v>0.19639251681674139</v>
      </c>
    </row>
    <row r="938" spans="1:18" x14ac:dyDescent="0.25">
      <c r="A938" s="3">
        <f t="shared" si="223"/>
        <v>9.0899999999998506</v>
      </c>
      <c r="B938" s="3">
        <f t="shared" si="212"/>
        <v>2.2306778309684869</v>
      </c>
      <c r="C938" s="3">
        <f t="shared" si="213"/>
        <v>5.0682309404189475E-2</v>
      </c>
      <c r="D938" s="3">
        <f t="shared" si="214"/>
        <v>904.65833815763403</v>
      </c>
      <c r="E938" s="3">
        <f t="shared" si="215"/>
        <v>7.0083874263109021</v>
      </c>
      <c r="F938" s="3">
        <f t="shared" si="216"/>
        <v>34.575713471983242</v>
      </c>
      <c r="G938" s="3">
        <f t="shared" si="217"/>
        <v>6.7905492518135935E-2</v>
      </c>
      <c r="H938" s="3">
        <f t="shared" si="218"/>
        <v>0.43213210916171618</v>
      </c>
      <c r="I938" s="3">
        <f t="shared" si="222"/>
        <v>2154.7286980246217</v>
      </c>
      <c r="K938" s="3">
        <f t="shared" si="224"/>
        <v>9.0899999999998506</v>
      </c>
      <c r="L938" s="3">
        <f t="shared" si="225"/>
        <v>1.0118196473625782</v>
      </c>
      <c r="M938" s="3">
        <f>L938/'NOx Info (Obsolete)'!$B$1*1000</f>
        <v>22.989108839719592</v>
      </c>
      <c r="N938" s="3">
        <f>M938*'NOx Info (Obsolete)'!$I$2*($D$13+273)/$F$2/1000</f>
        <v>6237.3996719716324</v>
      </c>
      <c r="O938" s="3">
        <f t="shared" si="226"/>
        <v>112.2635974813814</v>
      </c>
      <c r="P938" s="3">
        <f t="shared" si="219"/>
        <v>10.541376058531478</v>
      </c>
      <c r="Q938" s="3">
        <f t="shared" si="220"/>
        <v>1.9229057177928284E-3</v>
      </c>
      <c r="R938" s="3">
        <f t="shared" si="221"/>
        <v>0.19601206065522231</v>
      </c>
    </row>
    <row r="939" spans="1:18" x14ac:dyDescent="0.25">
      <c r="A939" s="3">
        <f t="shared" si="223"/>
        <v>9.0999999999998504</v>
      </c>
      <c r="B939" s="3">
        <f t="shared" si="212"/>
        <v>2.2263565098768696</v>
      </c>
      <c r="C939" s="3">
        <f t="shared" si="213"/>
        <v>5.058412645299875E-2</v>
      </c>
      <c r="D939" s="3">
        <f t="shared" si="214"/>
        <v>902.9058129372213</v>
      </c>
      <c r="E939" s="3">
        <f t="shared" si="215"/>
        <v>6.9948106148219962</v>
      </c>
      <c r="F939" s="3">
        <f t="shared" si="216"/>
        <v>34.575713471983242</v>
      </c>
      <c r="G939" s="3">
        <f t="shared" si="217"/>
        <v>6.7905492518135935E-2</v>
      </c>
      <c r="H939" s="3">
        <f t="shared" si="218"/>
        <v>0.43129497276677792</v>
      </c>
      <c r="I939" s="3">
        <f t="shared" si="222"/>
        <v>2155.5912879701555</v>
      </c>
      <c r="K939" s="3">
        <f t="shared" si="224"/>
        <v>9.0999999999998504</v>
      </c>
      <c r="L939" s="3">
        <f t="shared" si="225"/>
        <v>1.009859526756026</v>
      </c>
      <c r="M939" s="3">
        <f>L939/'NOx Info (Obsolete)'!$B$1*1000</f>
        <v>22.944573802195396</v>
      </c>
      <c r="N939" s="3">
        <f>M939*'NOx Info (Obsolete)'!$I$2*($D$13+273)/$F$2/1000</f>
        <v>6225.3164359322827</v>
      </c>
      <c r="O939" s="3">
        <f t="shared" si="226"/>
        <v>112.04611782345765</v>
      </c>
      <c r="P939" s="3">
        <f t="shared" si="219"/>
        <v>10.541376058531478</v>
      </c>
      <c r="Q939" s="3">
        <f t="shared" si="220"/>
        <v>1.9229057177928284E-3</v>
      </c>
      <c r="R939" s="3">
        <f t="shared" si="221"/>
        <v>0.19563234152224782</v>
      </c>
    </row>
    <row r="940" spans="1:18" x14ac:dyDescent="0.25">
      <c r="A940" s="3">
        <f t="shared" si="223"/>
        <v>9.1099999999998502</v>
      </c>
      <c r="B940" s="3">
        <f t="shared" si="212"/>
        <v>2.2220435601492019</v>
      </c>
      <c r="C940" s="3">
        <f t="shared" si="213"/>
        <v>5.0486133704109745E-2</v>
      </c>
      <c r="D940" s="3">
        <f t="shared" si="214"/>
        <v>901.15668274951713</v>
      </c>
      <c r="E940" s="3">
        <f t="shared" si="215"/>
        <v>6.9812601046487837</v>
      </c>
      <c r="F940" s="3">
        <f t="shared" si="216"/>
        <v>34.575713471983242</v>
      </c>
      <c r="G940" s="3">
        <f t="shared" si="217"/>
        <v>6.7905492518135935E-2</v>
      </c>
      <c r="H940" s="3">
        <f t="shared" si="218"/>
        <v>0.43045945809197778</v>
      </c>
      <c r="I940" s="3">
        <f t="shared" si="222"/>
        <v>2156.4522068863394</v>
      </c>
      <c r="K940" s="3">
        <f t="shared" si="224"/>
        <v>9.1099999999998502</v>
      </c>
      <c r="L940" s="3">
        <f t="shared" si="225"/>
        <v>1.0079032033408035</v>
      </c>
      <c r="M940" s="3">
        <f>L940/'NOx Info (Obsolete)'!$B$1*1000</f>
        <v>22.900125038984019</v>
      </c>
      <c r="N940" s="3">
        <f>M940*'NOx Info (Obsolete)'!$I$2*($D$13+273)/$F$2/1000</f>
        <v>6213.2566078194504</v>
      </c>
      <c r="O940" s="3">
        <f t="shared" si="226"/>
        <v>111.82905947219672</v>
      </c>
      <c r="P940" s="3">
        <f t="shared" si="219"/>
        <v>10.541376058531478</v>
      </c>
      <c r="Q940" s="3">
        <f t="shared" si="220"/>
        <v>1.9229057177928284E-3</v>
      </c>
      <c r="R940" s="3">
        <f t="shared" si="221"/>
        <v>0.19525335799002905</v>
      </c>
    </row>
    <row r="941" spans="1:18" x14ac:dyDescent="0.25">
      <c r="A941" s="3">
        <f t="shared" si="223"/>
        <v>9.11999999999985</v>
      </c>
      <c r="B941" s="3">
        <f t="shared" si="212"/>
        <v>2.2177389655682824</v>
      </c>
      <c r="C941" s="3">
        <f t="shared" si="213"/>
        <v>5.0388330789058113E-2</v>
      </c>
      <c r="D941" s="3">
        <f t="shared" si="214"/>
        <v>899.41094101758506</v>
      </c>
      <c r="E941" s="3">
        <f t="shared" si="215"/>
        <v>6.9677358448397433</v>
      </c>
      <c r="F941" s="3">
        <f t="shared" si="216"/>
        <v>34.575713471983242</v>
      </c>
      <c r="G941" s="3">
        <f t="shared" si="217"/>
        <v>6.7905492518135935E-2</v>
      </c>
      <c r="H941" s="3">
        <f t="shared" si="218"/>
        <v>0.42962556199568169</v>
      </c>
      <c r="I941" s="3">
        <f t="shared" si="222"/>
        <v>2157.3114580103306</v>
      </c>
      <c r="K941" s="3">
        <f t="shared" si="224"/>
        <v>9.11999999999985</v>
      </c>
      <c r="L941" s="3">
        <f t="shared" si="225"/>
        <v>1.0059506697609033</v>
      </c>
      <c r="M941" s="3">
        <f>L941/'NOx Info (Obsolete)'!$B$1*1000</f>
        <v>22.85576238295284</v>
      </c>
      <c r="N941" s="3">
        <f>M941*'NOx Info (Obsolete)'!$I$2*($D$13+273)/$F$2/1000</f>
        <v>6201.2201422867547</v>
      </c>
      <c r="O941" s="3">
        <f t="shared" si="226"/>
        <v>111.61242161143352</v>
      </c>
      <c r="P941" s="3">
        <f t="shared" si="219"/>
        <v>10.541376058531478</v>
      </c>
      <c r="Q941" s="3">
        <f t="shared" si="220"/>
        <v>1.9229057177928284E-3</v>
      </c>
      <c r="R941" s="3">
        <f t="shared" si="221"/>
        <v>0.19487510863354307</v>
      </c>
    </row>
    <row r="942" spans="1:18" x14ac:dyDescent="0.25">
      <c r="A942" s="3">
        <f t="shared" si="223"/>
        <v>9.1299999999998498</v>
      </c>
      <c r="B942" s="3">
        <f t="shared" si="212"/>
        <v>2.2134427099483256</v>
      </c>
      <c r="C942" s="3">
        <f t="shared" si="213"/>
        <v>5.029071734009332E-2</v>
      </c>
      <c r="D942" s="3">
        <f t="shared" si="214"/>
        <v>897.66858117722973</v>
      </c>
      <c r="E942" s="3">
        <f t="shared" si="215"/>
        <v>6.954237784542058</v>
      </c>
      <c r="F942" s="3">
        <f t="shared" si="216"/>
        <v>34.575713471983242</v>
      </c>
      <c r="G942" s="3">
        <f t="shared" si="217"/>
        <v>6.7905492518135935E-2</v>
      </c>
      <c r="H942" s="3">
        <f t="shared" si="218"/>
        <v>0.42879328134234146</v>
      </c>
      <c r="I942" s="3">
        <f t="shared" si="222"/>
        <v>2158.1690445730155</v>
      </c>
      <c r="K942" s="3">
        <f t="shared" si="224"/>
        <v>9.1299999999998498</v>
      </c>
      <c r="L942" s="3">
        <f t="shared" si="225"/>
        <v>1.0040019186745679</v>
      </c>
      <c r="M942" s="3">
        <f>L942/'NOx Info (Obsolete)'!$B$1*1000</f>
        <v>22.811485667293027</v>
      </c>
      <c r="N942" s="3">
        <f>M942*'NOx Info (Obsolete)'!$I$2*($D$13+273)/$F$2/1000</f>
        <v>6189.2069940756619</v>
      </c>
      <c r="O942" s="3">
        <f t="shared" si="226"/>
        <v>111.39620342658405</v>
      </c>
      <c r="P942" s="3">
        <f t="shared" si="219"/>
        <v>10.541376058531478</v>
      </c>
      <c r="Q942" s="3">
        <f t="shared" si="220"/>
        <v>1.9229057177928284E-3</v>
      </c>
      <c r="R942" s="3">
        <f t="shared" si="221"/>
        <v>0.19449759203052749</v>
      </c>
    </row>
    <row r="943" spans="1:18" x14ac:dyDescent="0.25">
      <c r="A943" s="3">
        <f t="shared" si="223"/>
        <v>9.1399999999998496</v>
      </c>
      <c r="B943" s="3">
        <f t="shared" si="212"/>
        <v>2.2091547771349025</v>
      </c>
      <c r="C943" s="3">
        <f t="shared" si="213"/>
        <v>5.0193292990177246E-2</v>
      </c>
      <c r="D943" s="3">
        <f t="shared" si="214"/>
        <v>895.92959667697187</v>
      </c>
      <c r="E943" s="3">
        <f t="shared" si="215"/>
        <v>6.9407658730014239</v>
      </c>
      <c r="F943" s="3">
        <f t="shared" si="216"/>
        <v>34.575713471983242</v>
      </c>
      <c r="G943" s="3">
        <f t="shared" si="217"/>
        <v>6.7905492518135935E-2</v>
      </c>
      <c r="H943" s="3">
        <f t="shared" si="218"/>
        <v>0.42796261300248367</v>
      </c>
      <c r="I943" s="3">
        <f t="shared" si="222"/>
        <v>2159.0249697990207</v>
      </c>
      <c r="K943" s="3">
        <f t="shared" si="224"/>
        <v>9.1399999999998496</v>
      </c>
      <c r="L943" s="3">
        <f t="shared" si="225"/>
        <v>1.0020569427542627</v>
      </c>
      <c r="M943" s="3">
        <f>L943/'NOx Info (Obsolete)'!$B$1*1000</f>
        <v>22.767294725518884</v>
      </c>
      <c r="N943" s="3">
        <f>M943*'NOx Info (Obsolete)'!$I$2*($D$13+273)/$F$2/1000</f>
        <v>6177.2171180153118</v>
      </c>
      <c r="O943" s="3">
        <f t="shared" si="226"/>
        <v>111.18040410464236</v>
      </c>
      <c r="P943" s="3">
        <f t="shared" si="219"/>
        <v>10.541376058531478</v>
      </c>
      <c r="Q943" s="3">
        <f t="shared" si="220"/>
        <v>1.9229057177928284E-3</v>
      </c>
      <c r="R943" s="3">
        <f t="shared" si="221"/>
        <v>0.19412080676147531</v>
      </c>
    </row>
    <row r="944" spans="1:18" x14ac:dyDescent="0.25">
      <c r="A944" s="3">
        <f t="shared" si="223"/>
        <v>9.1499999999998494</v>
      </c>
      <c r="B944" s="3">
        <f t="shared" si="212"/>
        <v>2.2048751510048779</v>
      </c>
      <c r="C944" s="3">
        <f t="shared" si="213"/>
        <v>5.0096057372982811E-2</v>
      </c>
      <c r="D944" s="3">
        <f t="shared" si="214"/>
        <v>894.19398097802377</v>
      </c>
      <c r="E944" s="3">
        <f t="shared" si="215"/>
        <v>6.9273200595618585</v>
      </c>
      <c r="F944" s="3">
        <f t="shared" si="216"/>
        <v>34.575713471983242</v>
      </c>
      <c r="G944" s="3">
        <f t="shared" si="217"/>
        <v>6.7905492518135935E-2</v>
      </c>
      <c r="H944" s="3">
        <f t="shared" si="218"/>
        <v>0.42713355385269686</v>
      </c>
      <c r="I944" s="3">
        <f t="shared" si="222"/>
        <v>2159.879236906726</v>
      </c>
      <c r="K944" s="3">
        <f t="shared" si="224"/>
        <v>9.1499999999998494</v>
      </c>
      <c r="L944" s="3">
        <f t="shared" si="225"/>
        <v>1.0001157346866481</v>
      </c>
      <c r="M944" s="3">
        <f>L944/'NOx Info (Obsolete)'!$B$1*1000</f>
        <v>22.723189391467248</v>
      </c>
      <c r="N944" s="3">
        <f>M944*'NOx Info (Obsolete)'!$I$2*($D$13+273)/$F$2/1000</f>
        <v>6165.2504690223514</v>
      </c>
      <c r="O944" s="3">
        <f t="shared" si="226"/>
        <v>110.96502283417746</v>
      </c>
      <c r="P944" s="3">
        <f t="shared" si="219"/>
        <v>10.541376058531478</v>
      </c>
      <c r="Q944" s="3">
        <f t="shared" si="220"/>
        <v>1.9229057177928284E-3</v>
      </c>
      <c r="R944" s="3">
        <f t="shared" si="221"/>
        <v>0.19374475140962927</v>
      </c>
    </row>
    <row r="945" spans="1:18" x14ac:dyDescent="0.25">
      <c r="A945" s="3">
        <f t="shared" si="223"/>
        <v>9.1599999999998492</v>
      </c>
      <c r="B945" s="3">
        <f t="shared" si="212"/>
        <v>2.200603815466351</v>
      </c>
      <c r="C945" s="3">
        <f t="shared" si="213"/>
        <v>4.9999010122892588E-2</v>
      </c>
      <c r="D945" s="3">
        <f t="shared" si="214"/>
        <v>892.46172755426551</v>
      </c>
      <c r="E945" s="3">
        <f t="shared" si="215"/>
        <v>6.9139002936655123</v>
      </c>
      <c r="F945" s="3">
        <f t="shared" si="216"/>
        <v>34.575713471983242</v>
      </c>
      <c r="G945" s="3">
        <f t="shared" si="217"/>
        <v>6.7905492518135935E-2</v>
      </c>
      <c r="H945" s="3">
        <f t="shared" si="218"/>
        <v>0.42630610077562042</v>
      </c>
      <c r="I945" s="3">
        <f t="shared" si="222"/>
        <v>2160.7318491082774</v>
      </c>
      <c r="K945" s="3">
        <f t="shared" si="224"/>
        <v>9.1599999999998492</v>
      </c>
      <c r="L945" s="3">
        <f t="shared" si="225"/>
        <v>0.99817828717255175</v>
      </c>
      <c r="M945" s="3">
        <f>L945/'NOx Info (Obsolete)'!$B$1*1000</f>
        <v>22.67916949929684</v>
      </c>
      <c r="N945" s="3">
        <f>M945*'NOx Info (Obsolete)'!$I$2*($D$13+273)/$F$2/1000</f>
        <v>6153.3070021007661</v>
      </c>
      <c r="O945" s="3">
        <f t="shared" si="226"/>
        <v>110.75005880533027</v>
      </c>
      <c r="P945" s="3">
        <f t="shared" si="219"/>
        <v>10.541376058531478</v>
      </c>
      <c r="Q945" s="3">
        <f t="shared" si="220"/>
        <v>1.9229057177928284E-3</v>
      </c>
      <c r="R945" s="3">
        <f t="shared" si="221"/>
        <v>0.19336942456097669</v>
      </c>
    </row>
    <row r="946" spans="1:18" x14ac:dyDescent="0.25">
      <c r="A946" s="3">
        <f t="shared" si="223"/>
        <v>9.1699999999998489</v>
      </c>
      <c r="B946" s="3">
        <f t="shared" si="212"/>
        <v>2.1963407544585949</v>
      </c>
      <c r="C946" s="3">
        <f t="shared" si="213"/>
        <v>4.9902150874997414E-2</v>
      </c>
      <c r="D946" s="3">
        <f t="shared" si="214"/>
        <v>890.73282989221843</v>
      </c>
      <c r="E946" s="3">
        <f t="shared" si="215"/>
        <v>6.9005065248524771</v>
      </c>
      <c r="F946" s="3">
        <f t="shared" si="216"/>
        <v>34.575713471983242</v>
      </c>
      <c r="G946" s="3">
        <f t="shared" si="217"/>
        <v>6.7905492518135935E-2</v>
      </c>
      <c r="H946" s="3">
        <f t="shared" si="218"/>
        <v>0.425480250659933</v>
      </c>
      <c r="I946" s="3">
        <f t="shared" si="222"/>
        <v>2161.5828096095975</v>
      </c>
      <c r="K946" s="3">
        <f t="shared" si="224"/>
        <v>9.1699999999998489</v>
      </c>
      <c r="L946" s="3">
        <f t="shared" si="225"/>
        <v>0.99624459292694201</v>
      </c>
      <c r="M946" s="3">
        <f>L946/'NOx Info (Obsolete)'!$B$1*1000</f>
        <v>22.635234883487652</v>
      </c>
      <c r="N946" s="3">
        <f>M946*'NOx Info (Obsolete)'!$I$2*($D$13+273)/$F$2/1000</f>
        <v>6141.3866723417032</v>
      </c>
      <c r="O946" s="3">
        <f t="shared" si="226"/>
        <v>110.53551120981061</v>
      </c>
      <c r="P946" s="3">
        <f t="shared" si="219"/>
        <v>10.541376058531478</v>
      </c>
      <c r="Q946" s="3">
        <f t="shared" si="220"/>
        <v>1.9229057177928284E-3</v>
      </c>
      <c r="R946" s="3">
        <f t="shared" si="221"/>
        <v>0.19299482480424429</v>
      </c>
    </row>
    <row r="947" spans="1:18" x14ac:dyDescent="0.25">
      <c r="A947" s="3">
        <f t="shared" si="223"/>
        <v>9.1799999999998487</v>
      </c>
      <c r="B947" s="3">
        <f t="shared" si="212"/>
        <v>2.1920859519519951</v>
      </c>
      <c r="C947" s="3">
        <f t="shared" si="213"/>
        <v>4.9805479265095071E-2</v>
      </c>
      <c r="D947" s="3">
        <f t="shared" si="214"/>
        <v>889.00728149102338</v>
      </c>
      <c r="E947" s="3">
        <f t="shared" si="215"/>
        <v>6.8871387027605975</v>
      </c>
      <c r="F947" s="3">
        <f t="shared" si="216"/>
        <v>34.575713471983242</v>
      </c>
      <c r="G947" s="3">
        <f t="shared" si="217"/>
        <v>6.7905492518135935E-2</v>
      </c>
      <c r="H947" s="3">
        <f t="shared" si="218"/>
        <v>0.42465600040034029</v>
      </c>
      <c r="I947" s="3">
        <f t="shared" si="222"/>
        <v>2162.4321216103981</v>
      </c>
      <c r="K947" s="3">
        <f t="shared" si="224"/>
        <v>9.1799999999998487</v>
      </c>
      <c r="L947" s="3">
        <f t="shared" si="225"/>
        <v>0.99431464467889952</v>
      </c>
      <c r="M947" s="3">
        <f>L947/'NOx Info (Obsolete)'!$B$1*1000</f>
        <v>22.591385378840332</v>
      </c>
      <c r="N947" s="3">
        <f>M947*'NOx Info (Obsolete)'!$I$2*($D$13+273)/$F$2/1000</f>
        <v>6129.4894349233155</v>
      </c>
      <c r="O947" s="3">
        <f t="shared" si="226"/>
        <v>110.32137924089412</v>
      </c>
      <c r="P947" s="3">
        <f t="shared" si="219"/>
        <v>10.541376058531478</v>
      </c>
      <c r="Q947" s="3">
        <f t="shared" si="220"/>
        <v>1.9229057177928284E-3</v>
      </c>
      <c r="R947" s="3">
        <f t="shared" si="221"/>
        <v>0.19262095073089255</v>
      </c>
    </row>
    <row r="948" spans="1:18" x14ac:dyDescent="0.25">
      <c r="A948" s="3">
        <f t="shared" si="223"/>
        <v>9.1899999999998485</v>
      </c>
      <c r="B948" s="3">
        <f t="shared" si="212"/>
        <v>2.1878393919479917</v>
      </c>
      <c r="C948" s="3">
        <f t="shared" si="213"/>
        <v>4.9708994929688867E-2</v>
      </c>
      <c r="D948" s="3">
        <f t="shared" si="214"/>
        <v>887.28507586241392</v>
      </c>
      <c r="E948" s="3">
        <f t="shared" si="215"/>
        <v>6.8737967771252801</v>
      </c>
      <c r="F948" s="3">
        <f t="shared" si="216"/>
        <v>34.575713471983249</v>
      </c>
      <c r="G948" s="3">
        <f t="shared" si="217"/>
        <v>6.7905492518135963E-2</v>
      </c>
      <c r="H948" s="3">
        <f t="shared" si="218"/>
        <v>0.42383334689756402</v>
      </c>
      <c r="I948" s="3">
        <f t="shared" si="222"/>
        <v>2163.2797883041931</v>
      </c>
      <c r="K948" s="3">
        <f t="shared" si="224"/>
        <v>9.1899999999998485</v>
      </c>
      <c r="L948" s="3">
        <f t="shared" si="225"/>
        <v>0.99238843517159059</v>
      </c>
      <c r="M948" s="3">
        <f>L948/'NOx Info (Obsolete)'!$B$1*1000</f>
        <v>22.547620820475558</v>
      </c>
      <c r="N948" s="3">
        <f>M948*'NOx Info (Obsolete)'!$I$2*($D$13+273)/$F$2/1000</f>
        <v>6117.6152451105818</v>
      </c>
      <c r="O948" s="3">
        <f t="shared" si="226"/>
        <v>110.10766209341926</v>
      </c>
      <c r="P948" s="3">
        <f t="shared" si="219"/>
        <v>10.54137605853148</v>
      </c>
      <c r="Q948" s="3">
        <f t="shared" si="220"/>
        <v>1.9229057177928288E-3</v>
      </c>
      <c r="R948" s="3">
        <f t="shared" si="221"/>
        <v>0.19224780093511085</v>
      </c>
    </row>
    <row r="949" spans="1:18" x14ac:dyDescent="0.25">
      <c r="A949" s="3">
        <f t="shared" si="223"/>
        <v>9.1999999999998483</v>
      </c>
      <c r="B949" s="3">
        <f t="shared" si="212"/>
        <v>2.1836010584790162</v>
      </c>
      <c r="C949" s="3">
        <f t="shared" si="213"/>
        <v>4.9612697505986264E-2</v>
      </c>
      <c r="D949" s="3">
        <f t="shared" si="214"/>
        <v>885.56620653069285</v>
      </c>
      <c r="E949" s="3">
        <f t="shared" si="215"/>
        <v>6.8604806977793062</v>
      </c>
      <c r="F949" s="3">
        <f t="shared" si="216"/>
        <v>34.575713471983242</v>
      </c>
      <c r="G949" s="3">
        <f t="shared" si="217"/>
        <v>6.7905492518135935E-2</v>
      </c>
      <c r="H949" s="3">
        <f t="shared" si="218"/>
        <v>0.42301228705832938</v>
      </c>
      <c r="I949" s="3">
        <f t="shared" si="222"/>
        <v>2164.1258128783097</v>
      </c>
      <c r="K949" s="3">
        <f t="shared" si="224"/>
        <v>9.1999999999998483</v>
      </c>
      <c r="L949" s="3">
        <f t="shared" si="225"/>
        <v>0.99046595716223951</v>
      </c>
      <c r="M949" s="3">
        <f>L949/'NOx Info (Obsolete)'!$B$1*1000</f>
        <v>22.5039410438334</v>
      </c>
      <c r="N949" s="3">
        <f>M949*'NOx Info (Obsolete)'!$I$2*($D$13+273)/$F$2/1000</f>
        <v>6105.7640582551403</v>
      </c>
      <c r="O949" s="3">
        <f t="shared" si="226"/>
        <v>109.89435896378428</v>
      </c>
      <c r="P949" s="3">
        <f t="shared" si="219"/>
        <v>10.541376058531478</v>
      </c>
      <c r="Q949" s="3">
        <f t="shared" si="220"/>
        <v>1.9229057177928284E-3</v>
      </c>
      <c r="R949" s="3">
        <f t="shared" si="221"/>
        <v>0.19187537401381163</v>
      </c>
    </row>
    <row r="950" spans="1:18" x14ac:dyDescent="0.25">
      <c r="A950" s="3">
        <f t="shared" si="223"/>
        <v>9.2099999999998481</v>
      </c>
      <c r="B950" s="3">
        <f t="shared" si="212"/>
        <v>2.179370935608433</v>
      </c>
      <c r="C950" s="3">
        <f t="shared" si="213"/>
        <v>4.9516586631897577E-2</v>
      </c>
      <c r="D950" s="3">
        <f t="shared" si="214"/>
        <v>883.85066703270843</v>
      </c>
      <c r="E950" s="3">
        <f t="shared" si="215"/>
        <v>6.8471904146526406</v>
      </c>
      <c r="F950" s="3">
        <f t="shared" si="216"/>
        <v>34.575713471983242</v>
      </c>
      <c r="G950" s="3">
        <f t="shared" si="217"/>
        <v>6.7905492518135935E-2</v>
      </c>
      <c r="H950" s="3">
        <f t="shared" si="218"/>
        <v>0.42219281779535434</v>
      </c>
      <c r="I950" s="3">
        <f t="shared" si="222"/>
        <v>2164.9701985139004</v>
      </c>
      <c r="K950" s="3">
        <f t="shared" si="224"/>
        <v>9.2099999999998481</v>
      </c>
      <c r="L950" s="3">
        <f t="shared" si="225"/>
        <v>0.98854720342210134</v>
      </c>
      <c r="M950" s="3">
        <f>L950/'NOx Info (Obsolete)'!$B$1*1000</f>
        <v>22.460345884672741</v>
      </c>
      <c r="N950" s="3">
        <f>M950*'NOx Info (Obsolete)'!$I$2*($D$13+273)/$F$2/1000</f>
        <v>6093.9358297951294</v>
      </c>
      <c r="O950" s="3">
        <f t="shared" si="226"/>
        <v>109.68146904994416</v>
      </c>
      <c r="P950" s="3">
        <f t="shared" si="219"/>
        <v>10.541376058531478</v>
      </c>
      <c r="Q950" s="3">
        <f t="shared" si="220"/>
        <v>1.9229057177928284E-3</v>
      </c>
      <c r="R950" s="3">
        <f t="shared" si="221"/>
        <v>0.19150366856662571</v>
      </c>
    </row>
    <row r="951" spans="1:18" x14ac:dyDescent="0.25">
      <c r="A951" s="3">
        <f t="shared" si="223"/>
        <v>9.2199999999998479</v>
      </c>
      <c r="B951" s="3">
        <f t="shared" si="212"/>
        <v>2.1751490074304791</v>
      </c>
      <c r="C951" s="3">
        <f t="shared" si="213"/>
        <v>4.942066194603454E-2</v>
      </c>
      <c r="D951" s="3">
        <f t="shared" si="214"/>
        <v>882.13845091782923</v>
      </c>
      <c r="E951" s="3">
        <f t="shared" si="215"/>
        <v>6.8339258777722476</v>
      </c>
      <c r="F951" s="3">
        <f t="shared" si="216"/>
        <v>34.575713471983242</v>
      </c>
      <c r="G951" s="3">
        <f t="shared" si="217"/>
        <v>6.7905492518135935E-2</v>
      </c>
      <c r="H951" s="3">
        <f t="shared" si="218"/>
        <v>0.42137493602733761</v>
      </c>
      <c r="I951" s="3">
        <f t="shared" si="222"/>
        <v>2165.8129483859552</v>
      </c>
      <c r="K951" s="3">
        <f t="shared" si="224"/>
        <v>9.2199999999998479</v>
      </c>
      <c r="L951" s="3">
        <f t="shared" si="225"/>
        <v>0.98663216673643506</v>
      </c>
      <c r="M951" s="3">
        <f>L951/'NOx Info (Obsolete)'!$B$1*1000</f>
        <v>22.41683517907062</v>
      </c>
      <c r="N951" s="3">
        <f>M951*'NOx Info (Obsolete)'!$I$2*($D$13+273)/$F$2/1000</f>
        <v>6082.1305152550103</v>
      </c>
      <c r="O951" s="3">
        <f t="shared" si="226"/>
        <v>109.46899155140763</v>
      </c>
      <c r="P951" s="3">
        <f t="shared" si="219"/>
        <v>10.541376058531478</v>
      </c>
      <c r="Q951" s="3">
        <f t="shared" si="220"/>
        <v>1.9229057177928284E-3</v>
      </c>
      <c r="R951" s="3">
        <f t="shared" si="221"/>
        <v>0.19113268319589663</v>
      </c>
    </row>
    <row r="952" spans="1:18" x14ac:dyDescent="0.25">
      <c r="A952" s="3">
        <f t="shared" si="223"/>
        <v>9.2299999999998477</v>
      </c>
      <c r="B952" s="3">
        <f t="shared" si="212"/>
        <v>2.1709352580702062</v>
      </c>
      <c r="C952" s="3">
        <f t="shared" si="213"/>
        <v>4.9324923087708965E-2</v>
      </c>
      <c r="D952" s="3">
        <f t="shared" si="214"/>
        <v>880.4295517479195</v>
      </c>
      <c r="E952" s="3">
        <f t="shared" si="215"/>
        <v>6.8206870372618971</v>
      </c>
      <c r="F952" s="3">
        <f t="shared" si="216"/>
        <v>34.575713471983242</v>
      </c>
      <c r="G952" s="3">
        <f t="shared" si="217"/>
        <v>6.7905492518135935E-2</v>
      </c>
      <c r="H952" s="3">
        <f t="shared" si="218"/>
        <v>0.42055863867894677</v>
      </c>
      <c r="I952" s="3">
        <f t="shared" si="222"/>
        <v>2166.6540656633133</v>
      </c>
      <c r="K952" s="3">
        <f t="shared" si="224"/>
        <v>9.2299999999998477</v>
      </c>
      <c r="L952" s="3">
        <f t="shared" si="225"/>
        <v>0.98472083990447612</v>
      </c>
      <c r="M952" s="3">
        <f>L952/'NOx Info (Obsolete)'!$B$1*1000</f>
        <v>22.373408763421629</v>
      </c>
      <c r="N952" s="3">
        <f>M952*'NOx Info (Obsolete)'!$I$2*($D$13+273)/$F$2/1000</f>
        <v>6070.3480702454008</v>
      </c>
      <c r="O952" s="3">
        <f t="shared" si="226"/>
        <v>109.25692566923415</v>
      </c>
      <c r="P952" s="3">
        <f t="shared" si="219"/>
        <v>10.541376058531478</v>
      </c>
      <c r="Q952" s="3">
        <f t="shared" si="220"/>
        <v>1.9229057177928284E-3</v>
      </c>
      <c r="R952" s="3">
        <f t="shared" si="221"/>
        <v>0.19076241650667544</v>
      </c>
    </row>
    <row r="953" spans="1:18" x14ac:dyDescent="0.25">
      <c r="A953" s="3">
        <f t="shared" si="223"/>
        <v>9.2399999999998474</v>
      </c>
      <c r="B953" s="3">
        <f t="shared" si="212"/>
        <v>2.1667296716834166</v>
      </c>
      <c r="C953" s="3">
        <f t="shared" si="213"/>
        <v>4.9229369696931438E-2</v>
      </c>
      <c r="D953" s="3">
        <f t="shared" si="214"/>
        <v>878.72396309731676</v>
      </c>
      <c r="E953" s="3">
        <f t="shared" si="215"/>
        <v>6.8074738433419837</v>
      </c>
      <c r="F953" s="3">
        <f t="shared" si="216"/>
        <v>34.575713471983242</v>
      </c>
      <c r="G953" s="3">
        <f t="shared" si="217"/>
        <v>6.7905492518135935E-2</v>
      </c>
      <c r="H953" s="3">
        <f t="shared" si="218"/>
        <v>0.41974392268080729</v>
      </c>
      <c r="I953" s="3">
        <f t="shared" si="222"/>
        <v>2167.4935535086747</v>
      </c>
      <c r="K953" s="3">
        <f t="shared" si="224"/>
        <v>9.2399999999998474</v>
      </c>
      <c r="L953" s="3">
        <f t="shared" si="225"/>
        <v>0.98281321573940938</v>
      </c>
      <c r="M953" s="3">
        <f>L953/'NOx Info (Obsolete)'!$B$1*1000</f>
        <v>22.330066474437313</v>
      </c>
      <c r="N953" s="3">
        <f>M953*'NOx Info (Obsolete)'!$I$2*($D$13+273)/$F$2/1000</f>
        <v>6058.5884504629157</v>
      </c>
      <c r="O953" s="3">
        <f t="shared" si="226"/>
        <v>109.04527060603091</v>
      </c>
      <c r="P953" s="3">
        <f t="shared" si="219"/>
        <v>10.541376058531478</v>
      </c>
      <c r="Q953" s="3">
        <f t="shared" si="220"/>
        <v>1.9229057177928284E-3</v>
      </c>
      <c r="R953" s="3">
        <f t="shared" si="221"/>
        <v>0.1903928671067156</v>
      </c>
    </row>
    <row r="954" spans="1:18" x14ac:dyDescent="0.25">
      <c r="A954" s="3">
        <f t="shared" si="223"/>
        <v>9.2499999999998472</v>
      </c>
      <c r="B954" s="3">
        <f t="shared" si="212"/>
        <v>2.1625322324566083</v>
      </c>
      <c r="C954" s="3">
        <f t="shared" si="213"/>
        <v>4.9134001414409885E-2</v>
      </c>
      <c r="D954" s="3">
        <f t="shared" si="214"/>
        <v>877.02167855280538</v>
      </c>
      <c r="E954" s="3">
        <f t="shared" si="215"/>
        <v>6.7942862463293325</v>
      </c>
      <c r="F954" s="3">
        <f t="shared" si="216"/>
        <v>34.575713471983242</v>
      </c>
      <c r="G954" s="3">
        <f t="shared" si="217"/>
        <v>6.7905492518135935E-2</v>
      </c>
      <c r="H954" s="3">
        <f t="shared" si="218"/>
        <v>0.41893078496949054</v>
      </c>
      <c r="I954" s="3">
        <f t="shared" si="222"/>
        <v>2168.3314150786136</v>
      </c>
      <c r="K954" s="3">
        <f t="shared" si="224"/>
        <v>9.2499999999998472</v>
      </c>
      <c r="L954" s="3">
        <f t="shared" si="225"/>
        <v>0.98090928706834224</v>
      </c>
      <c r="M954" s="3">
        <f>L954/'NOx Info (Obsolete)'!$B$1*1000</f>
        <v>22.286808149145532</v>
      </c>
      <c r="N954" s="3">
        <f>M954*'NOx Info (Obsolete)'!$I$2*($D$13+273)/$F$2/1000</f>
        <v>6046.8516116899918</v>
      </c>
      <c r="O954" s="3">
        <f t="shared" si="226"/>
        <v>108.83402556594982</v>
      </c>
      <c r="P954" s="3">
        <f t="shared" si="219"/>
        <v>10.541376058531478</v>
      </c>
      <c r="Q954" s="3">
        <f t="shared" si="220"/>
        <v>1.9229057177928284E-3</v>
      </c>
      <c r="R954" s="3">
        <f t="shared" si="221"/>
        <v>0.19002403360646758</v>
      </c>
    </row>
    <row r="955" spans="1:18" x14ac:dyDescent="0.25">
      <c r="A955" s="3">
        <f t="shared" si="223"/>
        <v>9.259999999999847</v>
      </c>
      <c r="B955" s="3">
        <f t="shared" si="212"/>
        <v>2.1583429246069135</v>
      </c>
      <c r="C955" s="3">
        <f t="shared" si="213"/>
        <v>4.9038817881548277E-2</v>
      </c>
      <c r="D955" s="3">
        <f t="shared" si="214"/>
        <v>875.32269171359405</v>
      </c>
      <c r="E955" s="3">
        <f t="shared" si="215"/>
        <v>6.7811241966370197</v>
      </c>
      <c r="F955" s="3">
        <f t="shared" si="216"/>
        <v>34.575713471983242</v>
      </c>
      <c r="G955" s="3">
        <f t="shared" si="217"/>
        <v>6.7905492518135935E-2</v>
      </c>
      <c r="H955" s="3">
        <f t="shared" si="218"/>
        <v>0.4181192224875025</v>
      </c>
      <c r="I955" s="3">
        <f t="shared" si="222"/>
        <v>2169.1676535235888</v>
      </c>
      <c r="K955" s="3">
        <f t="shared" si="224"/>
        <v>9.259999999999847</v>
      </c>
      <c r="L955" s="3">
        <f t="shared" si="225"/>
        <v>0.97900904673227751</v>
      </c>
      <c r="M955" s="3">
        <f>L955/'NOx Info (Obsolete)'!$B$1*1000</f>
        <v>22.243633624889863</v>
      </c>
      <c r="N955" s="3">
        <f>M955*'NOx Info (Obsolete)'!$I$2*($D$13+273)/$F$2/1000</f>
        <v>6035.1375097947257</v>
      </c>
      <c r="O955" s="3">
        <f t="shared" si="226"/>
        <v>108.62318975468452</v>
      </c>
      <c r="P955" s="3">
        <f t="shared" si="219"/>
        <v>10.541376058531478</v>
      </c>
      <c r="Q955" s="3">
        <f t="shared" si="220"/>
        <v>1.9229057177928284E-3</v>
      </c>
      <c r="R955" s="3">
        <f t="shared" si="221"/>
        <v>0.18965591461907383</v>
      </c>
    </row>
    <row r="956" spans="1:18" x14ac:dyDescent="0.25">
      <c r="A956" s="3">
        <f t="shared" si="223"/>
        <v>9.2699999999998468</v>
      </c>
      <c r="B956" s="3">
        <f t="shared" si="212"/>
        <v>2.1541617323820383</v>
      </c>
      <c r="C956" s="3">
        <f t="shared" si="213"/>
        <v>4.8943818740445282E-2</v>
      </c>
      <c r="D956" s="3">
        <f t="shared" si="214"/>
        <v>873.6269961912916</v>
      </c>
      <c r="E956" s="3">
        <f t="shared" si="215"/>
        <v>6.7679876447741814</v>
      </c>
      <c r="F956" s="3">
        <f t="shared" si="216"/>
        <v>34.575713471983242</v>
      </c>
      <c r="G956" s="3">
        <f t="shared" si="217"/>
        <v>6.7905492518135935E-2</v>
      </c>
      <c r="H956" s="3">
        <f t="shared" si="218"/>
        <v>0.41730923218327232</v>
      </c>
      <c r="I956" s="3">
        <f t="shared" si="222"/>
        <v>2170.0022719879553</v>
      </c>
      <c r="K956" s="3">
        <f t="shared" si="224"/>
        <v>9.2699999999998468</v>
      </c>
      <c r="L956" s="3">
        <f t="shared" si="225"/>
        <v>0.97711248758608682</v>
      </c>
      <c r="M956" s="3">
        <f>L956/'NOx Info (Obsolete)'!$B$1*1000</f>
        <v>22.200542739328991</v>
      </c>
      <c r="N956" s="3">
        <f>M956*'NOx Info (Obsolete)'!$I$2*($D$13+273)/$F$2/1000</f>
        <v>6023.44610073071</v>
      </c>
      <c r="O956" s="3">
        <f t="shared" si="226"/>
        <v>108.41276237946744</v>
      </c>
      <c r="P956" s="3">
        <f t="shared" si="219"/>
        <v>10.541376058531478</v>
      </c>
      <c r="Q956" s="3">
        <f t="shared" si="220"/>
        <v>1.9229057177928284E-3</v>
      </c>
      <c r="R956" s="3">
        <f t="shared" si="221"/>
        <v>0.18928850876036341</v>
      </c>
    </row>
    <row r="957" spans="1:18" x14ac:dyDescent="0.25">
      <c r="A957" s="3">
        <f t="shared" si="223"/>
        <v>9.2799999999998466</v>
      </c>
      <c r="B957" s="3">
        <f t="shared" si="212"/>
        <v>2.1499886400602057</v>
      </c>
      <c r="C957" s="3">
        <f t="shared" si="213"/>
        <v>4.8849003633892871E-2</v>
      </c>
      <c r="D957" s="3">
        <f t="shared" si="214"/>
        <v>871.93458560988165</v>
      </c>
      <c r="E957" s="3">
        <f t="shared" si="215"/>
        <v>6.7548765413458254</v>
      </c>
      <c r="F957" s="3">
        <f t="shared" si="216"/>
        <v>34.575713471983242</v>
      </c>
      <c r="G957" s="3">
        <f t="shared" si="217"/>
        <v>6.7905492518135935E-2</v>
      </c>
      <c r="H957" s="3">
        <f t="shared" si="218"/>
        <v>0.41650081101114039</v>
      </c>
      <c r="I957" s="3">
        <f t="shared" si="222"/>
        <v>2170.8352736099778</v>
      </c>
      <c r="K957" s="3">
        <f t="shared" si="224"/>
        <v>9.2799999999998466</v>
      </c>
      <c r="L957" s="3">
        <f t="shared" si="225"/>
        <v>0.97521960249848316</v>
      </c>
      <c r="M957" s="3">
        <f>L957/'NOx Info (Obsolete)'!$B$1*1000</f>
        <v>22.15753533043608</v>
      </c>
      <c r="N957" s="3">
        <f>M957*'NOx Info (Obsolete)'!$I$2*($D$13+273)/$F$2/1000</f>
        <v>6011.7773405368607</v>
      </c>
      <c r="O957" s="3">
        <f t="shared" si="226"/>
        <v>108.20274264906671</v>
      </c>
      <c r="P957" s="3">
        <f t="shared" si="219"/>
        <v>10.541376058531478</v>
      </c>
      <c r="Q957" s="3">
        <f t="shared" si="220"/>
        <v>1.9229057177928284E-3</v>
      </c>
      <c r="R957" s="3">
        <f t="shared" si="221"/>
        <v>0.18892181464884672</v>
      </c>
    </row>
    <row r="958" spans="1:18" x14ac:dyDescent="0.25">
      <c r="A958" s="3">
        <f t="shared" si="223"/>
        <v>9.2899999999998464</v>
      </c>
      <c r="B958" s="3">
        <f t="shared" si="212"/>
        <v>2.1458236319500945</v>
      </c>
      <c r="C958" s="3">
        <f t="shared" si="213"/>
        <v>4.8754372205375034E-2</v>
      </c>
      <c r="D958" s="3">
        <f t="shared" si="214"/>
        <v>870.24545360570028</v>
      </c>
      <c r="E958" s="3">
        <f t="shared" si="215"/>
        <v>6.7417908370526538</v>
      </c>
      <c r="F958" s="3">
        <f t="shared" si="216"/>
        <v>34.575713471983242</v>
      </c>
      <c r="G958" s="3">
        <f t="shared" si="217"/>
        <v>6.7905492518135935E-2</v>
      </c>
      <c r="H958" s="3">
        <f t="shared" si="218"/>
        <v>0.41569395593134761</v>
      </c>
      <c r="I958" s="3">
        <f t="shared" si="222"/>
        <v>2171.6666615218405</v>
      </c>
      <c r="K958" s="3">
        <f t="shared" si="224"/>
        <v>9.2899999999998464</v>
      </c>
      <c r="L958" s="3">
        <f t="shared" si="225"/>
        <v>0.9733303843519947</v>
      </c>
      <c r="M958" s="3">
        <f>L958/'NOx Info (Obsolete)'!$B$1*1000</f>
        <v>22.114611236498188</v>
      </c>
      <c r="N958" s="3">
        <f>M958*'NOx Info (Obsolete)'!$I$2*($D$13+273)/$F$2/1000</f>
        <v>6000.131185337259</v>
      </c>
      <c r="O958" s="3">
        <f t="shared" si="226"/>
        <v>107.99312977378331</v>
      </c>
      <c r="P958" s="3">
        <f t="shared" si="219"/>
        <v>10.541376058531478</v>
      </c>
      <c r="Q958" s="3">
        <f t="shared" si="220"/>
        <v>1.9229057177928284E-3</v>
      </c>
      <c r="R958" s="3">
        <f t="shared" si="221"/>
        <v>0.18855583090571057</v>
      </c>
    </row>
    <row r="959" spans="1:18" x14ac:dyDescent="0.25">
      <c r="A959" s="3">
        <f t="shared" si="223"/>
        <v>9.2999999999998462</v>
      </c>
      <c r="B959" s="3">
        <f t="shared" si="212"/>
        <v>2.141666692390781</v>
      </c>
      <c r="C959" s="3">
        <f t="shared" si="213"/>
        <v>4.8659924099066394E-2</v>
      </c>
      <c r="D959" s="3">
        <f t="shared" si="214"/>
        <v>868.5595938274115</v>
      </c>
      <c r="E959" s="3">
        <f t="shared" si="215"/>
        <v>6.7287304826908683</v>
      </c>
      <c r="F959" s="3">
        <f t="shared" si="216"/>
        <v>34.575713471983242</v>
      </c>
      <c r="G959" s="3">
        <f t="shared" si="217"/>
        <v>6.7905492518135935E-2</v>
      </c>
      <c r="H959" s="3">
        <f t="shared" si="218"/>
        <v>0.41488866391002333</v>
      </c>
      <c r="I959" s="3">
        <f t="shared" si="222"/>
        <v>2172.4964388496605</v>
      </c>
      <c r="K959" s="3">
        <f t="shared" si="224"/>
        <v>9.2999999999998462</v>
      </c>
      <c r="L959" s="3">
        <f t="shared" si="225"/>
        <v>0.97144482604293758</v>
      </c>
      <c r="M959" s="3">
        <f>L959/'NOx Info (Obsolete)'!$B$1*1000</f>
        <v>22.071770296115641</v>
      </c>
      <c r="N959" s="3">
        <f>M959*'NOx Info (Obsolete)'!$I$2*($D$13+273)/$F$2/1000</f>
        <v>5988.5075913409846</v>
      </c>
      <c r="O959" s="3">
        <f t="shared" si="226"/>
        <v>107.78392296544801</v>
      </c>
      <c r="P959" s="3">
        <f t="shared" si="219"/>
        <v>10.541376058531478</v>
      </c>
      <c r="Q959" s="3">
        <f t="shared" si="220"/>
        <v>1.9229057177928284E-3</v>
      </c>
      <c r="R959" s="3">
        <f t="shared" si="221"/>
        <v>0.18819055615481278</v>
      </c>
    </row>
    <row r="960" spans="1:18" x14ac:dyDescent="0.25">
      <c r="A960" s="3">
        <f t="shared" si="223"/>
        <v>9.309999999999846</v>
      </c>
      <c r="B960" s="3">
        <f t="shared" si="212"/>
        <v>2.1375178057516808</v>
      </c>
      <c r="C960" s="3">
        <f t="shared" si="213"/>
        <v>4.8565658959830893E-2</v>
      </c>
      <c r="D960" s="3">
        <f t="shared" si="214"/>
        <v>866.87699993598289</v>
      </c>
      <c r="E960" s="3">
        <f t="shared" si="215"/>
        <v>6.7156954291519924</v>
      </c>
      <c r="F960" s="3">
        <f t="shared" si="216"/>
        <v>34.575713471983242</v>
      </c>
      <c r="G960" s="3">
        <f t="shared" si="217"/>
        <v>6.7905492518135935E-2</v>
      </c>
      <c r="H960" s="3">
        <f t="shared" si="218"/>
        <v>0.41408493191917423</v>
      </c>
      <c r="I960" s="3">
        <f t="shared" si="222"/>
        <v>2173.3246087134989</v>
      </c>
      <c r="K960" s="3">
        <f t="shared" si="224"/>
        <v>9.309999999999846</v>
      </c>
      <c r="L960" s="3">
        <f t="shared" si="225"/>
        <v>0.96956292048138948</v>
      </c>
      <c r="M960" s="3">
        <f>L960/'NOx Info (Obsolete)'!$B$1*1000</f>
        <v>22.02901234820143</v>
      </c>
      <c r="N960" s="3">
        <f>M960*'NOx Info (Obsolete)'!$I$2*($D$13+273)/$F$2/1000</f>
        <v>5976.9065148419477</v>
      </c>
      <c r="O960" s="3">
        <f t="shared" si="226"/>
        <v>107.57512143741849</v>
      </c>
      <c r="P960" s="3">
        <f t="shared" si="219"/>
        <v>10.541376058531478</v>
      </c>
      <c r="Q960" s="3">
        <f t="shared" si="220"/>
        <v>1.9229057177928284E-3</v>
      </c>
      <c r="R960" s="3">
        <f t="shared" si="221"/>
        <v>0.18782598902267705</v>
      </c>
    </row>
    <row r="961" spans="1:18" x14ac:dyDescent="0.25">
      <c r="A961" s="3">
        <f t="shared" si="223"/>
        <v>9.3199999999998457</v>
      </c>
      <c r="B961" s="3">
        <f t="shared" si="212"/>
        <v>2.1333769564324889</v>
      </c>
      <c r="C961" s="3">
        <f t="shared" si="213"/>
        <v>4.8471576433220455E-2</v>
      </c>
      <c r="D961" s="3">
        <f t="shared" si="214"/>
        <v>865.19766560466212</v>
      </c>
      <c r="E961" s="3">
        <f t="shared" si="215"/>
        <v>6.7026856274226807</v>
      </c>
      <c r="F961" s="3">
        <f t="shared" si="216"/>
        <v>34.575713471983242</v>
      </c>
      <c r="G961" s="3">
        <f t="shared" si="217"/>
        <v>6.7905492518135935E-2</v>
      </c>
      <c r="H961" s="3">
        <f t="shared" si="218"/>
        <v>0.41328275693667288</v>
      </c>
      <c r="I961" s="3">
        <f t="shared" si="222"/>
        <v>2174.1511742273724</v>
      </c>
      <c r="K961" s="3">
        <f t="shared" si="224"/>
        <v>9.3199999999998457</v>
      </c>
      <c r="L961" s="3">
        <f t="shared" si="225"/>
        <v>0.96768466059116276</v>
      </c>
      <c r="M961" s="3">
        <f>L961/'NOx Info (Obsolete)'!$B$1*1000</f>
        <v>21.986337231980613</v>
      </c>
      <c r="N961" s="3">
        <f>M961*'NOx Info (Obsolete)'!$I$2*($D$13+273)/$F$2/1000</f>
        <v>5965.3279122187269</v>
      </c>
      <c r="O961" s="3">
        <f t="shared" si="226"/>
        <v>107.36672440457626</v>
      </c>
      <c r="P961" s="3">
        <f t="shared" si="219"/>
        <v>10.541376058531476</v>
      </c>
      <c r="Q961" s="3">
        <f t="shared" si="220"/>
        <v>1.9229057177928281E-3</v>
      </c>
      <c r="R961" s="3">
        <f t="shared" si="221"/>
        <v>0.18746212813848778</v>
      </c>
    </row>
    <row r="962" spans="1:18" x14ac:dyDescent="0.25">
      <c r="A962" s="3">
        <f t="shared" si="223"/>
        <v>9.3299999999998455</v>
      </c>
      <c r="B962" s="3">
        <f t="shared" si="212"/>
        <v>2.1292441288631223</v>
      </c>
      <c r="C962" s="3">
        <f t="shared" si="213"/>
        <v>4.8377676165473657E-2</v>
      </c>
      <c r="D962" s="3">
        <f t="shared" si="214"/>
        <v>863.521584518954</v>
      </c>
      <c r="E962" s="3">
        <f t="shared" si="215"/>
        <v>6.6897010285845395</v>
      </c>
      <c r="F962" s="3">
        <f t="shared" si="216"/>
        <v>34.575713471983242</v>
      </c>
      <c r="G962" s="3">
        <f t="shared" si="217"/>
        <v>6.7905492518135935E-2</v>
      </c>
      <c r="H962" s="3">
        <f t="shared" si="218"/>
        <v>0.41248213594624666</v>
      </c>
      <c r="I962" s="3">
        <f t="shared" si="222"/>
        <v>2174.9761384992648</v>
      </c>
      <c r="K962" s="3">
        <f t="shared" si="224"/>
        <v>9.3299999999998455</v>
      </c>
      <c r="L962" s="3">
        <f t="shared" si="225"/>
        <v>0.96581003930977793</v>
      </c>
      <c r="M962" s="3">
        <f>L962/'NOx Info (Obsolete)'!$B$1*1000</f>
        <v>21.943744786989708</v>
      </c>
      <c r="N962" s="3">
        <f>M962*'NOx Info (Obsolete)'!$I$2*($D$13+273)/$F$2/1000</f>
        <v>5953.7717399344092</v>
      </c>
      <c r="O962" s="3">
        <f t="shared" si="226"/>
        <v>107.15873108332381</v>
      </c>
      <c r="P962" s="3">
        <f t="shared" si="219"/>
        <v>10.541376058531478</v>
      </c>
      <c r="Q962" s="3">
        <f t="shared" si="220"/>
        <v>1.9229057177928284E-3</v>
      </c>
      <c r="R962" s="3">
        <f t="shared" si="221"/>
        <v>0.18709897213408511</v>
      </c>
    </row>
    <row r="963" spans="1:18" x14ac:dyDescent="0.25">
      <c r="A963" s="3">
        <f t="shared" si="223"/>
        <v>9.3399999999998453</v>
      </c>
      <c r="B963" s="3">
        <f t="shared" si="212"/>
        <v>2.1251193075036601</v>
      </c>
      <c r="C963" s="3">
        <f t="shared" si="213"/>
        <v>4.8283957803514355E-2</v>
      </c>
      <c r="D963" s="3">
        <f t="shared" si="214"/>
        <v>861.84875037659458</v>
      </c>
      <c r="E963" s="3">
        <f t="shared" si="215"/>
        <v>6.676741583813941</v>
      </c>
      <c r="F963" s="3">
        <f t="shared" si="216"/>
        <v>34.575713471983242</v>
      </c>
      <c r="G963" s="3">
        <f t="shared" si="217"/>
        <v>6.7905492518135935E-2</v>
      </c>
      <c r="H963" s="3">
        <f t="shared" si="218"/>
        <v>0.41168306593746556</v>
      </c>
      <c r="I963" s="3">
        <f t="shared" si="222"/>
        <v>2175.7995046311398</v>
      </c>
      <c r="K963" s="3">
        <f t="shared" si="224"/>
        <v>9.3399999999998453</v>
      </c>
      <c r="L963" s="3">
        <f t="shared" si="225"/>
        <v>0.96393904958843712</v>
      </c>
      <c r="M963" s="3">
        <f>L963/'NOx Info (Obsolete)'!$B$1*1000</f>
        <v>21.901234853076073</v>
      </c>
      <c r="N963" s="3">
        <f>M963*'NOx Info (Obsolete)'!$I$2*($D$13+273)/$F$2/1000</f>
        <v>5942.2379545364156</v>
      </c>
      <c r="O963" s="3">
        <f t="shared" si="226"/>
        <v>106.95114069158166</v>
      </c>
      <c r="P963" s="3">
        <f t="shared" si="219"/>
        <v>10.541376058531478</v>
      </c>
      <c r="Q963" s="3">
        <f t="shared" si="220"/>
        <v>1.9229057177928284E-3</v>
      </c>
      <c r="R963" s="3">
        <f t="shared" si="221"/>
        <v>0.18673651964395932</v>
      </c>
    </row>
    <row r="964" spans="1:18" x14ac:dyDescent="0.25">
      <c r="A964" s="3">
        <f t="shared" si="223"/>
        <v>9.3499999999998451</v>
      </c>
      <c r="B964" s="3">
        <f t="shared" si="212"/>
        <v>2.1210024768442852</v>
      </c>
      <c r="C964" s="3">
        <f t="shared" si="213"/>
        <v>4.8190420994950439E-2</v>
      </c>
      <c r="D964" s="3">
        <f t="shared" si="214"/>
        <v>860.17915688752976</v>
      </c>
      <c r="E964" s="3">
        <f t="shared" si="215"/>
        <v>6.6638072443818386</v>
      </c>
      <c r="F964" s="3">
        <f t="shared" si="216"/>
        <v>34.575713471983242</v>
      </c>
      <c r="G964" s="3">
        <f t="shared" si="217"/>
        <v>6.7905492518135935E-2</v>
      </c>
      <c r="H964" s="3">
        <f t="shared" si="218"/>
        <v>0.41088554390573195</v>
      </c>
      <c r="I964" s="3">
        <f t="shared" si="222"/>
        <v>2176.6212757189514</v>
      </c>
      <c r="K964" s="3">
        <f t="shared" si="224"/>
        <v>9.3499999999998451</v>
      </c>
      <c r="L964" s="3">
        <f t="shared" si="225"/>
        <v>0.96207168439199753</v>
      </c>
      <c r="M964" s="3">
        <f>L964/'NOx Info (Obsolete)'!$B$1*1000</f>
        <v>21.858807270397328</v>
      </c>
      <c r="N964" s="3">
        <f>M964*'NOx Info (Obsolete)'!$I$2*($D$13+273)/$F$2/1000</f>
        <v>5930.7265126563498</v>
      </c>
      <c r="O964" s="3">
        <f t="shared" si="226"/>
        <v>106.74395244878535</v>
      </c>
      <c r="P964" s="3">
        <f t="shared" si="219"/>
        <v>10.541376058531478</v>
      </c>
      <c r="Q964" s="3">
        <f t="shared" si="220"/>
        <v>1.9229057177928284E-3</v>
      </c>
      <c r="R964" s="3">
        <f t="shared" si="221"/>
        <v>0.18637476930524624</v>
      </c>
    </row>
    <row r="965" spans="1:18" x14ac:dyDescent="0.25">
      <c r="A965" s="3">
        <f t="shared" si="223"/>
        <v>9.3599999999998449</v>
      </c>
      <c r="B965" s="3">
        <f t="shared" si="212"/>
        <v>2.1168936214052283</v>
      </c>
      <c r="C965" s="3">
        <f t="shared" si="213"/>
        <v>4.809706538807243E-2</v>
      </c>
      <c r="D965" s="3">
        <f t="shared" si="214"/>
        <v>858.51279777389038</v>
      </c>
      <c r="E965" s="3">
        <f t="shared" si="215"/>
        <v>6.6508979616535857</v>
      </c>
      <c r="F965" s="3">
        <f t="shared" si="216"/>
        <v>34.575713471983242</v>
      </c>
      <c r="G965" s="3">
        <f t="shared" si="217"/>
        <v>6.7905492518135935E-2</v>
      </c>
      <c r="H965" s="3">
        <f t="shared" si="218"/>
        <v>0.41008956685226855</v>
      </c>
      <c r="I965" s="3">
        <f t="shared" si="222"/>
        <v>2177.4414548526561</v>
      </c>
      <c r="K965" s="3">
        <f t="shared" si="224"/>
        <v>9.3599999999998449</v>
      </c>
      <c r="L965" s="3">
        <f t="shared" si="225"/>
        <v>0.96020793669894511</v>
      </c>
      <c r="M965" s="3">
        <f>L965/'NOx Info (Obsolete)'!$B$1*1000</f>
        <v>21.816461879420743</v>
      </c>
      <c r="N965" s="3">
        <f>M965*'NOx Info (Obsolete)'!$I$2*($D$13+273)/$F$2/1000</f>
        <v>5919.2373710098263</v>
      </c>
      <c r="O965" s="3">
        <f t="shared" si="226"/>
        <v>106.53716557588258</v>
      </c>
      <c r="P965" s="3">
        <f t="shared" si="219"/>
        <v>10.541376058531478</v>
      </c>
      <c r="Q965" s="3">
        <f t="shared" si="220"/>
        <v>1.9229057177928284E-3</v>
      </c>
      <c r="R965" s="3">
        <f t="shared" si="221"/>
        <v>0.18601371975772177</v>
      </c>
    </row>
    <row r="966" spans="1:18" x14ac:dyDescent="0.25">
      <c r="A966" s="3">
        <f t="shared" si="223"/>
        <v>9.3699999999998447</v>
      </c>
      <c r="B966" s="3">
        <f t="shared" si="212"/>
        <v>2.1127927257367052</v>
      </c>
      <c r="C966" s="3">
        <f t="shared" si="213"/>
        <v>4.8003890631852189E-2</v>
      </c>
      <c r="D966" s="3">
        <f t="shared" si="214"/>
        <v>856.84966676996885</v>
      </c>
      <c r="E966" s="3">
        <f t="shared" si="215"/>
        <v>6.6380136870887503</v>
      </c>
      <c r="F966" s="3">
        <f t="shared" si="216"/>
        <v>34.575713471983242</v>
      </c>
      <c r="G966" s="3">
        <f t="shared" si="217"/>
        <v>6.7905492518135935E-2</v>
      </c>
      <c r="H966" s="3">
        <f t="shared" si="218"/>
        <v>0.40929513178410731</v>
      </c>
      <c r="I966" s="3">
        <f t="shared" si="222"/>
        <v>2178.2600451162243</v>
      </c>
      <c r="K966" s="3">
        <f t="shared" si="224"/>
        <v>9.3699999999998447</v>
      </c>
      <c r="L966" s="3">
        <f t="shared" si="225"/>
        <v>0.95834779950136784</v>
      </c>
      <c r="M966" s="3">
        <f>L966/'NOx Info (Obsolete)'!$B$1*1000</f>
        <v>21.774198520922631</v>
      </c>
      <c r="N966" s="3">
        <f>M966*'NOx Info (Obsolete)'!$I$2*($D$13+273)/$F$2/1000</f>
        <v>5907.7704863963136</v>
      </c>
      <c r="O966" s="3">
        <f t="shared" si="226"/>
        <v>106.33077929533022</v>
      </c>
      <c r="P966" s="3">
        <f t="shared" si="219"/>
        <v>10.541376058531476</v>
      </c>
      <c r="Q966" s="3">
        <f t="shared" si="220"/>
        <v>1.9229057177928281E-3</v>
      </c>
      <c r="R966" s="3">
        <f t="shared" si="221"/>
        <v>0.18565336964379683</v>
      </c>
    </row>
    <row r="967" spans="1:18" x14ac:dyDescent="0.25">
      <c r="A967" s="3">
        <f t="shared" si="223"/>
        <v>9.3799999999998445</v>
      </c>
      <c r="B967" s="3">
        <f t="shared" si="212"/>
        <v>2.1086997744188642</v>
      </c>
      <c r="C967" s="3">
        <f t="shared" si="213"/>
        <v>4.7910896375941626E-2</v>
      </c>
      <c r="D967" s="3">
        <f t="shared" si="214"/>
        <v>855.18975762219645</v>
      </c>
      <c r="E967" s="3">
        <f t="shared" si="215"/>
        <v>6.6251543722409378</v>
      </c>
      <c r="F967" s="3">
        <f t="shared" si="216"/>
        <v>34.575713471983242</v>
      </c>
      <c r="G967" s="3">
        <f t="shared" si="217"/>
        <v>6.7905492518135935E-2</v>
      </c>
      <c r="H967" s="3">
        <f t="shared" si="218"/>
        <v>0.40850223571407879</v>
      </c>
      <c r="I967" s="3">
        <f t="shared" si="222"/>
        <v>2179.0770495876523</v>
      </c>
      <c r="K967" s="3">
        <f t="shared" si="224"/>
        <v>9.3799999999998445</v>
      </c>
      <c r="L967" s="3">
        <f t="shared" si="225"/>
        <v>0.95649126580492982</v>
      </c>
      <c r="M967" s="3">
        <f>L967/'NOx Info (Obsolete)'!$B$1*1000</f>
        <v>21.732017035987774</v>
      </c>
      <c r="N967" s="3">
        <f>M967*'NOx Info (Obsolete)'!$I$2*($D$13+273)/$F$2/1000</f>
        <v>5896.3258156989723</v>
      </c>
      <c r="O967" s="3">
        <f t="shared" si="226"/>
        <v>106.12479283109145</v>
      </c>
      <c r="P967" s="3">
        <f t="shared" si="219"/>
        <v>10.541376058531478</v>
      </c>
      <c r="Q967" s="3">
        <f t="shared" si="220"/>
        <v>1.9229057177928284E-3</v>
      </c>
      <c r="R967" s="3">
        <f t="shared" si="221"/>
        <v>0.18529371760851249</v>
      </c>
    </row>
    <row r="968" spans="1:18" x14ac:dyDescent="0.25">
      <c r="A968" s="3">
        <f t="shared" si="223"/>
        <v>9.3899999999998442</v>
      </c>
      <c r="B968" s="3">
        <f t="shared" si="212"/>
        <v>2.1046147520617233</v>
      </c>
      <c r="C968" s="3">
        <f t="shared" si="213"/>
        <v>4.7818082270671323E-2</v>
      </c>
      <c r="D968" s="3">
        <f t="shared" si="214"/>
        <v>853.5330640891176</v>
      </c>
      <c r="E968" s="3">
        <f t="shared" si="215"/>
        <v>6.6123199687576006</v>
      </c>
      <c r="F968" s="3">
        <f t="shared" si="216"/>
        <v>34.575713471983242</v>
      </c>
      <c r="G968" s="3">
        <f t="shared" si="217"/>
        <v>6.7905492518135935E-2</v>
      </c>
      <c r="H968" s="3">
        <f t="shared" si="218"/>
        <v>0.40771087566079955</v>
      </c>
      <c r="I968" s="3">
        <f t="shared" si="222"/>
        <v>2179.8924713389738</v>
      </c>
      <c r="K968" s="3">
        <f t="shared" si="224"/>
        <v>9.3899999999998442</v>
      </c>
      <c r="L968" s="3">
        <f t="shared" si="225"/>
        <v>0.95463832862884468</v>
      </c>
      <c r="M968" s="3">
        <f>L968/'NOx Info (Obsolete)'!$B$1*1000</f>
        <v>21.689917266008788</v>
      </c>
      <c r="N968" s="3">
        <f>M968*'NOx Info (Obsolete)'!$I$2*($D$13+273)/$F$2/1000</f>
        <v>5884.9033158844813</v>
      </c>
      <c r="O968" s="3">
        <f t="shared" si="226"/>
        <v>105.91920540863278</v>
      </c>
      <c r="P968" s="3">
        <f t="shared" si="219"/>
        <v>10.541376058531478</v>
      </c>
      <c r="Q968" s="3">
        <f t="shared" si="220"/>
        <v>1.9229057177928284E-3</v>
      </c>
      <c r="R968" s="3">
        <f t="shared" si="221"/>
        <v>0.18493476229953443</v>
      </c>
    </row>
    <row r="969" spans="1:18" x14ac:dyDescent="0.25">
      <c r="A969" s="3">
        <f t="shared" si="223"/>
        <v>9.399999999999844</v>
      </c>
      <c r="B969" s="3">
        <f t="shared" si="212"/>
        <v>2.1005376433051155</v>
      </c>
      <c r="C969" s="3">
        <f t="shared" si="213"/>
        <v>4.7725447967049257E-2</v>
      </c>
      <c r="D969" s="3">
        <f t="shared" si="214"/>
        <v>851.87957994136889</v>
      </c>
      <c r="E969" s="3">
        <f t="shared" si="215"/>
        <v>6.5995104283798636</v>
      </c>
      <c r="F969" s="3">
        <f t="shared" si="216"/>
        <v>34.575713471983242</v>
      </c>
      <c r="G969" s="3">
        <f t="shared" si="217"/>
        <v>6.7905492518135935E-2</v>
      </c>
      <c r="H969" s="3">
        <f t="shared" si="218"/>
        <v>0.40692104864866224</v>
      </c>
      <c r="I969" s="3">
        <f t="shared" si="222"/>
        <v>2180.7063134362711</v>
      </c>
      <c r="K969" s="3">
        <f t="shared" si="224"/>
        <v>9.399999999999844</v>
      </c>
      <c r="L969" s="3">
        <f t="shared" si="225"/>
        <v>0.9527889810058493</v>
      </c>
      <c r="M969" s="3">
        <f>L969/'NOx Info (Obsolete)'!$B$1*1000</f>
        <v>21.647899052685556</v>
      </c>
      <c r="N969" s="3">
        <f>M969*'NOx Info (Obsolete)'!$I$2*($D$13+273)/$F$2/1000</f>
        <v>5873.5029440028911</v>
      </c>
      <c r="O969" s="3">
        <f t="shared" si="226"/>
        <v>105.71401625492118</v>
      </c>
      <c r="P969" s="3">
        <f t="shared" si="219"/>
        <v>10.541376058531478</v>
      </c>
      <c r="Q969" s="3">
        <f t="shared" si="220"/>
        <v>1.9229057177928284E-3</v>
      </c>
      <c r="R969" s="3">
        <f t="shared" si="221"/>
        <v>0.1845765023671482</v>
      </c>
    </row>
    <row r="970" spans="1:18" x14ac:dyDescent="0.25">
      <c r="A970" s="3">
        <f t="shared" si="223"/>
        <v>9.4099999999998438</v>
      </c>
      <c r="B970" s="3">
        <f t="shared" si="212"/>
        <v>2.0964684328186287</v>
      </c>
      <c r="C970" s="3">
        <f t="shared" si="213"/>
        <v>4.7632993116759489E-2</v>
      </c>
      <c r="D970" s="3">
        <f t="shared" si="214"/>
        <v>850.22929896165397</v>
      </c>
      <c r="E970" s="3">
        <f t="shared" si="215"/>
        <v>6.5867257029423394</v>
      </c>
      <c r="F970" s="3">
        <f t="shared" si="216"/>
        <v>34.575713471983242</v>
      </c>
      <c r="G970" s="3">
        <f t="shared" si="217"/>
        <v>6.7905492518135935E-2</v>
      </c>
      <c r="H970" s="3">
        <f t="shared" si="218"/>
        <v>0.40613275170782387</v>
      </c>
      <c r="I970" s="3">
        <f t="shared" si="222"/>
        <v>2181.5185789396869</v>
      </c>
      <c r="K970" s="3">
        <f t="shared" si="224"/>
        <v>9.4099999999998438</v>
      </c>
      <c r="L970" s="3">
        <f t="shared" si="225"/>
        <v>0.95094321598217779</v>
      </c>
      <c r="M970" s="3">
        <f>L970/'NOx Info (Obsolete)'!$B$1*1000</f>
        <v>21.605962238024624</v>
      </c>
      <c r="N970" s="3">
        <f>M970*'NOx Info (Obsolete)'!$I$2*($D$13+273)/$F$2/1000</f>
        <v>5862.1246571874535</v>
      </c>
      <c r="O970" s="3">
        <f t="shared" si="226"/>
        <v>105.50922459842114</v>
      </c>
      <c r="P970" s="3">
        <f t="shared" si="219"/>
        <v>10.541376058531478</v>
      </c>
      <c r="Q970" s="3">
        <f t="shared" si="220"/>
        <v>1.9229057177928284E-3</v>
      </c>
      <c r="R970" s="3">
        <f t="shared" si="221"/>
        <v>0.18421893646425411</v>
      </c>
    </row>
    <row r="971" spans="1:18" x14ac:dyDescent="0.25">
      <c r="A971" s="3">
        <f t="shared" si="223"/>
        <v>9.4199999999998436</v>
      </c>
      <c r="B971" s="3">
        <f t="shared" si="212"/>
        <v>2.0924071053015503</v>
      </c>
      <c r="C971" s="3">
        <f t="shared" si="213"/>
        <v>4.754071737216084E-2</v>
      </c>
      <c r="D971" s="3">
        <f t="shared" si="214"/>
        <v>848.5822149447215</v>
      </c>
      <c r="E971" s="3">
        <f t="shared" si="215"/>
        <v>6.5739657443729458</v>
      </c>
      <c r="F971" s="3">
        <f t="shared" si="216"/>
        <v>34.575713471983242</v>
      </c>
      <c r="G971" s="3">
        <f t="shared" si="217"/>
        <v>6.7905492518135935E-2</v>
      </c>
      <c r="H971" s="3">
        <f t="shared" si="218"/>
        <v>0.40534598187419463</v>
      </c>
      <c r="I971" s="3">
        <f t="shared" si="222"/>
        <v>2182.3292709034354</v>
      </c>
      <c r="K971" s="3">
        <f t="shared" si="224"/>
        <v>9.4199999999998436</v>
      </c>
      <c r="L971" s="3">
        <f t="shared" si="225"/>
        <v>0.94910102661753526</v>
      </c>
      <c r="M971" s="3">
        <f>L971/'NOx Info (Obsolete)'!$B$1*1000</f>
        <v>21.56410666433861</v>
      </c>
      <c r="N971" s="3">
        <f>M971*'NOx Info (Obsolete)'!$I$2*($D$13+273)/$F$2/1000</f>
        <v>5850.7684126544655</v>
      </c>
      <c r="O971" s="3">
        <f t="shared" si="226"/>
        <v>105.3048296690918</v>
      </c>
      <c r="P971" s="3">
        <f t="shared" si="219"/>
        <v>10.541376058531478</v>
      </c>
      <c r="Q971" s="3">
        <f t="shared" si="220"/>
        <v>1.9229057177928284E-3</v>
      </c>
      <c r="R971" s="3">
        <f t="shared" si="221"/>
        <v>0.18386206324636203</v>
      </c>
    </row>
    <row r="972" spans="1:18" x14ac:dyDescent="0.25">
      <c r="A972" s="3">
        <f t="shared" si="223"/>
        <v>9.4299999999998434</v>
      </c>
      <c r="B972" s="3">
        <f t="shared" si="212"/>
        <v>2.0883536454828082</v>
      </c>
      <c r="C972" s="3">
        <f t="shared" si="213"/>
        <v>4.7448620386285598E-2</v>
      </c>
      <c r="D972" s="3">
        <f t="shared" si="214"/>
        <v>846.9383216973406</v>
      </c>
      <c r="E972" s="3">
        <f t="shared" si="215"/>
        <v>6.5612305046927295</v>
      </c>
      <c r="F972" s="3">
        <f t="shared" si="216"/>
        <v>34.575713471983249</v>
      </c>
      <c r="G972" s="3">
        <f t="shared" si="217"/>
        <v>6.7905492518135963E-2</v>
      </c>
      <c r="H972" s="3">
        <f t="shared" si="218"/>
        <v>0.40456073618942684</v>
      </c>
      <c r="I972" s="3">
        <f t="shared" si="222"/>
        <v>2183.1383923758144</v>
      </c>
      <c r="K972" s="3">
        <f t="shared" si="224"/>
        <v>9.4299999999998434</v>
      </c>
      <c r="L972" s="3">
        <f t="shared" si="225"/>
        <v>0.94726240598507161</v>
      </c>
      <c r="M972" s="3">
        <f>L972/'NOx Info (Obsolete)'!$B$1*1000</f>
        <v>21.522332174245602</v>
      </c>
      <c r="N972" s="3">
        <f>M972*'NOx Info (Obsolete)'!$I$2*($D$13+273)/$F$2/1000</f>
        <v>5839.4341677031043</v>
      </c>
      <c r="O972" s="3">
        <f t="shared" si="226"/>
        <v>105.10083069838403</v>
      </c>
      <c r="P972" s="3">
        <f t="shared" si="219"/>
        <v>10.54137605853148</v>
      </c>
      <c r="Q972" s="3">
        <f t="shared" si="220"/>
        <v>1.9229057177928288E-3</v>
      </c>
      <c r="R972" s="3">
        <f t="shared" si="221"/>
        <v>0.18350588137158644</v>
      </c>
    </row>
    <row r="973" spans="1:18" x14ac:dyDescent="0.25">
      <c r="A973" s="3">
        <f t="shared" si="223"/>
        <v>9.4399999999998432</v>
      </c>
      <c r="B973" s="3">
        <f t="shared" si="212"/>
        <v>2.084308038120914</v>
      </c>
      <c r="C973" s="3">
        <f t="shared" si="213"/>
        <v>4.7356701812838187E-2</v>
      </c>
      <c r="D973" s="3">
        <f t="shared" si="214"/>
        <v>845.29761303827763</v>
      </c>
      <c r="E973" s="3">
        <f t="shared" si="215"/>
        <v>6.5485199360156825</v>
      </c>
      <c r="F973" s="3">
        <f t="shared" si="216"/>
        <v>34.575713471983242</v>
      </c>
      <c r="G973" s="3">
        <f t="shared" si="217"/>
        <v>6.7905492518135935E-2</v>
      </c>
      <c r="H973" s="3">
        <f t="shared" si="218"/>
        <v>0.40377701170090374</v>
      </c>
      <c r="I973" s="3">
        <f t="shared" si="222"/>
        <v>2183.9459463992162</v>
      </c>
      <c r="K973" s="3">
        <f t="shared" si="224"/>
        <v>9.4399999999998432</v>
      </c>
      <c r="L973" s="3">
        <f t="shared" si="225"/>
        <v>0.94542734717135579</v>
      </c>
      <c r="M973" s="3">
        <f>L973/'NOx Info (Obsolete)'!$B$1*1000</f>
        <v>21.480638610668571</v>
      </c>
      <c r="N973" s="3">
        <f>M973*'NOx Info (Obsolete)'!$I$2*($D$13+273)/$F$2/1000</f>
        <v>5828.1218797152642</v>
      </c>
      <c r="O973" s="3">
        <f t="shared" si="226"/>
        <v>104.89722691923757</v>
      </c>
      <c r="P973" s="3">
        <f t="shared" si="219"/>
        <v>10.541376058531478</v>
      </c>
      <c r="Q973" s="3">
        <f t="shared" si="220"/>
        <v>1.9229057177928284E-3</v>
      </c>
      <c r="R973" s="3">
        <f t="shared" si="221"/>
        <v>0.18315038950064128</v>
      </c>
    </row>
    <row r="974" spans="1:18" x14ac:dyDescent="0.25">
      <c r="A974" s="3">
        <f t="shared" si="223"/>
        <v>9.449999999999843</v>
      </c>
      <c r="B974" s="3">
        <f t="shared" si="212"/>
        <v>2.0802702680039054</v>
      </c>
      <c r="C974" s="3">
        <f t="shared" si="213"/>
        <v>4.7264961306193898E-2</v>
      </c>
      <c r="D974" s="3">
        <f t="shared" si="214"/>
        <v>843.66008279827417</v>
      </c>
      <c r="E974" s="3">
        <f t="shared" si="215"/>
        <v>6.5358339905485634</v>
      </c>
      <c r="F974" s="3">
        <f t="shared" si="216"/>
        <v>34.575713471983242</v>
      </c>
      <c r="G974" s="3">
        <f t="shared" si="217"/>
        <v>6.7905492518135935E-2</v>
      </c>
      <c r="H974" s="3">
        <f t="shared" si="218"/>
        <v>0.40299480546172856</v>
      </c>
      <c r="I974" s="3">
        <f t="shared" si="222"/>
        <v>2184.7519360101396</v>
      </c>
      <c r="K974" s="3">
        <f t="shared" si="224"/>
        <v>9.449999999999843</v>
      </c>
      <c r="L974" s="3">
        <f t="shared" si="225"/>
        <v>0.94359584327634938</v>
      </c>
      <c r="M974" s="3">
        <f>L974/'NOx Info (Obsolete)'!$B$1*1000</f>
        <v>21.439025816834786</v>
      </c>
      <c r="N974" s="3">
        <f>M974*'NOx Info (Obsolete)'!$I$2*($D$13+273)/$F$2/1000</f>
        <v>5816.8315061554049</v>
      </c>
      <c r="O974" s="3">
        <f t="shared" si="226"/>
        <v>104.69401756607812</v>
      </c>
      <c r="P974" s="3">
        <f t="shared" si="219"/>
        <v>10.541376058531478</v>
      </c>
      <c r="Q974" s="3">
        <f t="shared" si="220"/>
        <v>1.9229057177928284E-3</v>
      </c>
      <c r="R974" s="3">
        <f t="shared" si="221"/>
        <v>0.18279558629683509</v>
      </c>
    </row>
    <row r="975" spans="1:18" x14ac:dyDescent="0.25">
      <c r="A975" s="3">
        <f t="shared" si="223"/>
        <v>9.4599999999998428</v>
      </c>
      <c r="B975" s="3">
        <f t="shared" si="212"/>
        <v>2.0762403199492878</v>
      </c>
      <c r="C975" s="3">
        <f t="shared" si="213"/>
        <v>4.7173398521397562E-2</v>
      </c>
      <c r="D975" s="3">
        <f t="shared" si="214"/>
        <v>842.02572482002313</v>
      </c>
      <c r="E975" s="3">
        <f t="shared" si="215"/>
        <v>6.5231726205907128</v>
      </c>
      <c r="F975" s="3">
        <f t="shared" si="216"/>
        <v>34.575713471983249</v>
      </c>
      <c r="G975" s="3">
        <f t="shared" si="217"/>
        <v>6.7905492518135963E-2</v>
      </c>
      <c r="H975" s="3">
        <f t="shared" si="218"/>
        <v>0.40221411453071337</v>
      </c>
      <c r="I975" s="3">
        <f t="shared" si="222"/>
        <v>2185.5563642392012</v>
      </c>
      <c r="K975" s="3">
        <f t="shared" si="224"/>
        <v>9.4599999999998428</v>
      </c>
      <c r="L975" s="3">
        <f t="shared" si="225"/>
        <v>0.94176788741338102</v>
      </c>
      <c r="M975" s="3">
        <f>L975/'NOx Info (Obsolete)'!$B$1*1000</f>
        <v>21.397493636275218</v>
      </c>
      <c r="N975" s="3">
        <f>M975*'NOx Info (Obsolete)'!$I$2*($D$13+273)/$F$2/1000</f>
        <v>5805.5630045703883</v>
      </c>
      <c r="O975" s="3">
        <f t="shared" si="226"/>
        <v>104.49120187481444</v>
      </c>
      <c r="P975" s="3">
        <f t="shared" si="219"/>
        <v>10.54137605853148</v>
      </c>
      <c r="Q975" s="3">
        <f t="shared" si="220"/>
        <v>1.9229057177928288E-3</v>
      </c>
      <c r="R975" s="3">
        <f t="shared" si="221"/>
        <v>0.1824414704260659</v>
      </c>
    </row>
    <row r="976" spans="1:18" x14ac:dyDescent="0.25">
      <c r="A976" s="3">
        <f t="shared" si="223"/>
        <v>9.4699999999998425</v>
      </c>
      <c r="B976" s="3">
        <f t="shared" si="212"/>
        <v>2.0722181788039808</v>
      </c>
      <c r="C976" s="3">
        <f t="shared" si="213"/>
        <v>4.7082013114162276E-2</v>
      </c>
      <c r="D976" s="3">
        <f t="shared" si="214"/>
        <v>840.39453295814417</v>
      </c>
      <c r="E976" s="3">
        <f t="shared" si="215"/>
        <v>6.5105357785338844</v>
      </c>
      <c r="F976" s="3">
        <f t="shared" si="216"/>
        <v>34.575713471983242</v>
      </c>
      <c r="G976" s="3">
        <f t="shared" si="217"/>
        <v>6.7905492518135935E-2</v>
      </c>
      <c r="H976" s="3">
        <f t="shared" si="218"/>
        <v>0.40143493597236757</v>
      </c>
      <c r="I976" s="3">
        <f t="shared" si="222"/>
        <v>2186.3592341111462</v>
      </c>
      <c r="K976" s="3">
        <f t="shared" si="224"/>
        <v>9.4699999999998425</v>
      </c>
      <c r="L976" s="3">
        <f t="shared" si="225"/>
        <v>0.93994347270912038</v>
      </c>
      <c r="M976" s="3">
        <f>L976/'NOx Info (Obsolete)'!$B$1*1000</f>
        <v>21.356041912823947</v>
      </c>
      <c r="N976" s="3">
        <f>M976*'NOx Info (Obsolete)'!$I$2*($D$13+273)/$F$2/1000</f>
        <v>5794.3163325893102</v>
      </c>
      <c r="O976" s="3">
        <f t="shared" si="226"/>
        <v>104.28877908283555</v>
      </c>
      <c r="P976" s="3">
        <f t="shared" si="219"/>
        <v>10.541376058531478</v>
      </c>
      <c r="Q976" s="3">
        <f t="shared" si="220"/>
        <v>1.9229057177928284E-3</v>
      </c>
      <c r="R976" s="3">
        <f t="shared" si="221"/>
        <v>0.18208804055681596</v>
      </c>
    </row>
    <row r="977" spans="1:18" x14ac:dyDescent="0.25">
      <c r="A977" s="3">
        <f t="shared" si="223"/>
        <v>9.4799999999998423</v>
      </c>
      <c r="B977" s="3">
        <f t="shared" si="212"/>
        <v>2.0682038294442573</v>
      </c>
      <c r="C977" s="3">
        <f t="shared" si="213"/>
        <v>4.69908047408681E-2</v>
      </c>
      <c r="D977" s="3">
        <f t="shared" si="214"/>
        <v>838.76650107916396</v>
      </c>
      <c r="E977" s="3">
        <f t="shared" si="215"/>
        <v>6.4979234168620552</v>
      </c>
      <c r="F977" s="3">
        <f t="shared" si="216"/>
        <v>34.575713471983249</v>
      </c>
      <c r="G977" s="3">
        <f t="shared" si="217"/>
        <v>6.7905492518135963E-2</v>
      </c>
      <c r="H977" s="3">
        <f t="shared" si="218"/>
        <v>0.40065726685688807</v>
      </c>
      <c r="I977" s="3">
        <f t="shared" si="222"/>
        <v>2187.1605486448598</v>
      </c>
      <c r="K977" s="3">
        <f t="shared" si="224"/>
        <v>9.4799999999998423</v>
      </c>
      <c r="L977" s="3">
        <f t="shared" si="225"/>
        <v>0.93812259230355222</v>
      </c>
      <c r="M977" s="3">
        <f>L977/'NOx Info (Obsolete)'!$B$1*1000</f>
        <v>21.314670490617598</v>
      </c>
      <c r="N977" s="3">
        <f>M977*'NOx Info (Obsolete)'!$I$2*($D$13+273)/$F$2/1000</f>
        <v>5783.0914479233588</v>
      </c>
      <c r="O977" s="3">
        <f t="shared" si="226"/>
        <v>104.08674842900778</v>
      </c>
      <c r="P977" s="3">
        <f t="shared" si="219"/>
        <v>10.54137605853148</v>
      </c>
      <c r="Q977" s="3">
        <f t="shared" si="220"/>
        <v>1.9229057177928288E-3</v>
      </c>
      <c r="R977" s="3">
        <f t="shared" si="221"/>
        <v>0.18173529536014738</v>
      </c>
    </row>
    <row r="978" spans="1:18" x14ac:dyDescent="0.25">
      <c r="A978" s="3">
        <f t="shared" si="223"/>
        <v>9.4899999999998421</v>
      </c>
      <c r="B978" s="3">
        <f t="shared" si="212"/>
        <v>2.0641972567756883</v>
      </c>
      <c r="C978" s="3">
        <f t="shared" si="213"/>
        <v>4.6899773058560745E-2</v>
      </c>
      <c r="D978" s="3">
        <f t="shared" si="214"/>
        <v>837.14162306148899</v>
      </c>
      <c r="E978" s="3">
        <f t="shared" si="215"/>
        <v>6.4853354881512519</v>
      </c>
      <c r="F978" s="3">
        <f t="shared" si="216"/>
        <v>34.575713471983249</v>
      </c>
      <c r="G978" s="3">
        <f t="shared" si="217"/>
        <v>6.7905492518135963E-2</v>
      </c>
      <c r="H978" s="3">
        <f t="shared" si="218"/>
        <v>0.39988110426014639</v>
      </c>
      <c r="I978" s="3">
        <f t="shared" si="222"/>
        <v>2187.9603108533802</v>
      </c>
      <c r="K978" s="3">
        <f t="shared" si="224"/>
        <v>9.4899999999998421</v>
      </c>
      <c r="L978" s="3">
        <f t="shared" si="225"/>
        <v>0.93630523934995069</v>
      </c>
      <c r="M978" s="3">
        <f>L978/'NOx Info (Obsolete)'!$B$1*1000</f>
        <v>21.273379214094717</v>
      </c>
      <c r="N978" s="3">
        <f>M978*'NOx Info (Obsolete)'!$I$2*($D$13+273)/$F$2/1000</f>
        <v>5771.8883083656337</v>
      </c>
      <c r="O978" s="3">
        <f t="shared" si="226"/>
        <v>103.88510915367198</v>
      </c>
      <c r="P978" s="3">
        <f t="shared" si="219"/>
        <v>10.54137605853148</v>
      </c>
      <c r="Q978" s="3">
        <f t="shared" si="220"/>
        <v>1.9229057177928288E-3</v>
      </c>
      <c r="R978" s="3">
        <f t="shared" si="221"/>
        <v>0.18138323350969621</v>
      </c>
    </row>
    <row r="979" spans="1:18" x14ac:dyDescent="0.25">
      <c r="A979" s="3">
        <f t="shared" si="223"/>
        <v>9.4999999999998419</v>
      </c>
      <c r="B979" s="3">
        <f t="shared" si="212"/>
        <v>2.0601984457330866</v>
      </c>
      <c r="C979" s="3">
        <f t="shared" si="213"/>
        <v>4.680891772495032E-2</v>
      </c>
      <c r="D979" s="3">
        <f t="shared" si="214"/>
        <v>835.519892795386</v>
      </c>
      <c r="E979" s="3">
        <f t="shared" si="215"/>
        <v>6.4727719450693755</v>
      </c>
      <c r="F979" s="3">
        <f t="shared" si="216"/>
        <v>34.575713471983242</v>
      </c>
      <c r="G979" s="3">
        <f t="shared" si="217"/>
        <v>6.7905492518135935E-2</v>
      </c>
      <c r="H979" s="3">
        <f t="shared" si="218"/>
        <v>0.39910644526367972</v>
      </c>
      <c r="I979" s="3">
        <f t="shared" si="222"/>
        <v>2188.7585237439075</v>
      </c>
      <c r="K979" s="3">
        <f t="shared" si="224"/>
        <v>9.4999999999998419</v>
      </c>
      <c r="L979" s="3">
        <f t="shared" si="225"/>
        <v>0.93449140701485378</v>
      </c>
      <c r="M979" s="3">
        <f>L979/'NOx Info (Obsolete)'!$B$1*1000</f>
        <v>21.232167927995224</v>
      </c>
      <c r="N979" s="3">
        <f>M979*'NOx Info (Obsolete)'!$I$2*($D$13+273)/$F$2/1000</f>
        <v>5760.7068717910061</v>
      </c>
      <c r="O979" s="3">
        <f t="shared" si="226"/>
        <v>103.68386049864061</v>
      </c>
      <c r="P979" s="3">
        <f t="shared" si="219"/>
        <v>10.541376058531478</v>
      </c>
      <c r="Q979" s="3">
        <f t="shared" si="220"/>
        <v>1.9229057177928284E-3</v>
      </c>
      <c r="R979" s="3">
        <f t="shared" si="221"/>
        <v>0.18103185368166838</v>
      </c>
    </row>
    <row r="980" spans="1:18" x14ac:dyDescent="0.25">
      <c r="A980" s="3">
        <f t="shared" si="223"/>
        <v>9.5099999999998417</v>
      </c>
      <c r="B980" s="3">
        <f t="shared" si="212"/>
        <v>2.05620738128045</v>
      </c>
      <c r="C980" s="3">
        <f t="shared" si="213"/>
        <v>4.6718238398410016E-2</v>
      </c>
      <c r="D980" s="3">
        <f t="shared" si="214"/>
        <v>833.90130418295746</v>
      </c>
      <c r="E980" s="3">
        <f t="shared" si="215"/>
        <v>6.4602327403760142</v>
      </c>
      <c r="F980" s="3">
        <f t="shared" si="216"/>
        <v>34.575713471983242</v>
      </c>
      <c r="G980" s="3">
        <f t="shared" si="217"/>
        <v>6.7905492518135935E-2</v>
      </c>
      <c r="H980" s="3">
        <f t="shared" si="218"/>
        <v>0.3983332869546784</v>
      </c>
      <c r="I980" s="3">
        <f t="shared" si="222"/>
        <v>2189.5551903178171</v>
      </c>
      <c r="K980" s="3">
        <f t="shared" si="224"/>
        <v>9.5099999999998417</v>
      </c>
      <c r="L980" s="3">
        <f t="shared" si="225"/>
        <v>0.9326810884780371</v>
      </c>
      <c r="M980" s="3">
        <f>L980/'NOx Info (Obsolete)'!$B$1*1000</f>
        <v>21.191036477359805</v>
      </c>
      <c r="N980" s="3">
        <f>M980*'NOx Info (Obsolete)'!$I$2*($D$13+273)/$F$2/1000</f>
        <v>5749.547096155954</v>
      </c>
      <c r="O980" s="3">
        <f t="shared" si="226"/>
        <v>103.4830017071949</v>
      </c>
      <c r="P980" s="3">
        <f t="shared" si="219"/>
        <v>10.541376058531478</v>
      </c>
      <c r="Q980" s="3">
        <f t="shared" si="220"/>
        <v>1.9229057177928284E-3</v>
      </c>
      <c r="R980" s="3">
        <f t="shared" si="221"/>
        <v>0.18068115455483413</v>
      </c>
    </row>
    <row r="981" spans="1:18" x14ac:dyDescent="0.25">
      <c r="A981" s="3">
        <f t="shared" si="223"/>
        <v>9.5199999999998415</v>
      </c>
      <c r="B981" s="3">
        <f t="shared" si="212"/>
        <v>2.0522240484109031</v>
      </c>
      <c r="C981" s="3">
        <f t="shared" si="213"/>
        <v>4.6627734737974852E-2</v>
      </c>
      <c r="D981" s="3">
        <f t="shared" si="214"/>
        <v>832.28585113811869</v>
      </c>
      <c r="E981" s="3">
        <f t="shared" si="215"/>
        <v>6.4477178269222764</v>
      </c>
      <c r="F981" s="3">
        <f t="shared" si="216"/>
        <v>34.575713471983242</v>
      </c>
      <c r="G981" s="3">
        <f t="shared" si="217"/>
        <v>6.7905492518135935E-2</v>
      </c>
      <c r="H981" s="3">
        <f t="shared" si="218"/>
        <v>0.3975616264259757</v>
      </c>
      <c r="I981" s="3">
        <f t="shared" si="222"/>
        <v>2190.3503135706692</v>
      </c>
      <c r="K981" s="3">
        <f t="shared" si="224"/>
        <v>9.5199999999998415</v>
      </c>
      <c r="L981" s="3">
        <f t="shared" si="225"/>
        <v>0.93087427693248881</v>
      </c>
      <c r="M981" s="3">
        <f>L981/'NOx Info (Obsolete)'!$B$1*1000</f>
        <v>21.149984707529342</v>
      </c>
      <c r="N981" s="3">
        <f>M981*'NOx Info (Obsolete)'!$I$2*($D$13+273)/$F$2/1000</f>
        <v>5738.4089394983985</v>
      </c>
      <c r="O981" s="3">
        <f t="shared" si="226"/>
        <v>103.28253202408203</v>
      </c>
      <c r="P981" s="3">
        <f t="shared" si="219"/>
        <v>10.541376058531478</v>
      </c>
      <c r="Q981" s="3">
        <f t="shared" si="220"/>
        <v>1.9229057177928284E-3</v>
      </c>
      <c r="R981" s="3">
        <f t="shared" si="221"/>
        <v>0.18033113481052324</v>
      </c>
    </row>
    <row r="982" spans="1:18" x14ac:dyDescent="0.25">
      <c r="A982" s="3">
        <f t="shared" si="223"/>
        <v>9.5299999999998413</v>
      </c>
      <c r="B982" s="3">
        <f t="shared" si="212"/>
        <v>2.0482484321466434</v>
      </c>
      <c r="C982" s="3">
        <f t="shared" si="213"/>
        <v>4.6537406403340323E-2</v>
      </c>
      <c r="D982" s="3">
        <f t="shared" si="214"/>
        <v>830.67352758657478</v>
      </c>
      <c r="E982" s="3">
        <f t="shared" si="215"/>
        <v>6.4352271576506066</v>
      </c>
      <c r="F982" s="3">
        <f t="shared" si="216"/>
        <v>34.575713471983249</v>
      </c>
      <c r="G982" s="3">
        <f t="shared" si="217"/>
        <v>6.7905492518135963E-2</v>
      </c>
      <c r="H982" s="3">
        <f t="shared" si="218"/>
        <v>0.39679146077603689</v>
      </c>
      <c r="I982" s="3">
        <f t="shared" si="222"/>
        <v>2191.1438964922213</v>
      </c>
      <c r="K982" s="3">
        <f t="shared" si="224"/>
        <v>9.5299999999998413</v>
      </c>
      <c r="L982" s="3">
        <f t="shared" si="225"/>
        <v>0.92907096558438362</v>
      </c>
      <c r="M982" s="3">
        <f>L982/'NOx Info (Obsolete)'!$B$1*1000</f>
        <v>21.109012464144314</v>
      </c>
      <c r="N982" s="3">
        <f>M982*'NOx Info (Obsolete)'!$I$2*($D$13+273)/$F$2/1000</f>
        <v>5727.2923599375526</v>
      </c>
      <c r="O982" s="3">
        <f t="shared" si="226"/>
        <v>103.08245069551228</v>
      </c>
      <c r="P982" s="3">
        <f t="shared" si="219"/>
        <v>10.54137605853148</v>
      </c>
      <c r="Q982" s="3">
        <f t="shared" si="220"/>
        <v>1.9229057177928288E-3</v>
      </c>
      <c r="R982" s="3">
        <f t="shared" si="221"/>
        <v>0.17998179313262011</v>
      </c>
    </row>
    <row r="983" spans="1:18" x14ac:dyDescent="0.25">
      <c r="A983" s="3">
        <f t="shared" si="223"/>
        <v>9.5399999999998411</v>
      </c>
      <c r="B983" s="3">
        <f t="shared" si="212"/>
        <v>2.0442805175388834</v>
      </c>
      <c r="C983" s="3">
        <f t="shared" si="213"/>
        <v>4.6447253054861221E-2</v>
      </c>
      <c r="D983" s="3">
        <f t="shared" si="214"/>
        <v>829.06432746579821</v>
      </c>
      <c r="E983" s="3">
        <f t="shared" si="215"/>
        <v>6.422760685594608</v>
      </c>
      <c r="F983" s="3">
        <f t="shared" si="216"/>
        <v>34.575713471983242</v>
      </c>
      <c r="G983" s="3">
        <f t="shared" si="217"/>
        <v>6.7905492518135935E-2</v>
      </c>
      <c r="H983" s="3">
        <f t="shared" si="218"/>
        <v>0.39602278710894773</v>
      </c>
      <c r="I983" s="3">
        <f t="shared" si="222"/>
        <v>2191.9359420664391</v>
      </c>
      <c r="K983" s="3">
        <f t="shared" si="224"/>
        <v>9.5399999999998411</v>
      </c>
      <c r="L983" s="3">
        <f t="shared" si="225"/>
        <v>0.9272711476530574</v>
      </c>
      <c r="M983" s="3">
        <f>L983/'NOx Info (Obsolete)'!$B$1*1000</f>
        <v>21.068119593144242</v>
      </c>
      <c r="N983" s="3">
        <f>M983*'NOx Info (Obsolete)'!$I$2*($D$13+273)/$F$2/1000</f>
        <v>5716.1973156737595</v>
      </c>
      <c r="O983" s="3">
        <f t="shared" si="226"/>
        <v>102.88275696915615</v>
      </c>
      <c r="P983" s="3">
        <f t="shared" si="219"/>
        <v>10.541376058531478</v>
      </c>
      <c r="Q983" s="3">
        <f t="shared" si="220"/>
        <v>1.9229057177928284E-3</v>
      </c>
      <c r="R983" s="3">
        <f t="shared" si="221"/>
        <v>0.17963312820755856</v>
      </c>
    </row>
    <row r="984" spans="1:18" x14ac:dyDescent="0.25">
      <c r="A984" s="3">
        <f t="shared" si="223"/>
        <v>9.5499999999998408</v>
      </c>
      <c r="B984" s="3">
        <f t="shared" si="212"/>
        <v>2.0403202896677937</v>
      </c>
      <c r="C984" s="3">
        <f t="shared" si="213"/>
        <v>4.6357274353550276E-2</v>
      </c>
      <c r="D984" s="3">
        <f t="shared" si="214"/>
        <v>827.45824472500635</v>
      </c>
      <c r="E984" s="3">
        <f t="shared" si="215"/>
        <v>6.4103183638788721</v>
      </c>
      <c r="F984" s="3">
        <f t="shared" si="216"/>
        <v>34.575713471983242</v>
      </c>
      <c r="G984" s="3">
        <f t="shared" si="217"/>
        <v>6.7905492518135935E-2</v>
      </c>
      <c r="H984" s="3">
        <f t="shared" si="218"/>
        <v>0.39525560253440423</v>
      </c>
      <c r="I984" s="3">
        <f t="shared" si="222"/>
        <v>2192.726453271508</v>
      </c>
      <c r="K984" s="3">
        <f t="shared" si="224"/>
        <v>9.5499999999998408</v>
      </c>
      <c r="L984" s="3">
        <f t="shared" si="225"/>
        <v>0.92547481637098183</v>
      </c>
      <c r="M984" s="3">
        <f>L984/'NOx Info (Obsolete)'!$B$1*1000</f>
        <v>21.027305940767089</v>
      </c>
      <c r="N984" s="3">
        <f>M984*'NOx Info (Obsolete)'!$I$2*($D$13+273)/$F$2/1000</f>
        <v>5705.1237649883415</v>
      </c>
      <c r="O984" s="3">
        <f t="shared" si="226"/>
        <v>102.68345009414161</v>
      </c>
      <c r="P984" s="3">
        <f t="shared" si="219"/>
        <v>10.541376058531478</v>
      </c>
      <c r="Q984" s="3">
        <f t="shared" si="220"/>
        <v>1.9229057177928284E-3</v>
      </c>
      <c r="R984" s="3">
        <f t="shared" si="221"/>
        <v>0.17928513872431723</v>
      </c>
    </row>
    <row r="985" spans="1:18" x14ac:dyDescent="0.25">
      <c r="A985" s="3">
        <f t="shared" si="223"/>
        <v>9.5599999999998406</v>
      </c>
      <c r="B985" s="3">
        <f t="shared" si="212"/>
        <v>2.0363677336424497</v>
      </c>
      <c r="C985" s="3">
        <f t="shared" si="213"/>
        <v>4.6267469961076939E-2</v>
      </c>
      <c r="D985" s="3">
        <f t="shared" si="214"/>
        <v>825.85527332513823</v>
      </c>
      <c r="E985" s="3">
        <f t="shared" si="215"/>
        <v>6.3979001457187969</v>
      </c>
      <c r="F985" s="3">
        <f t="shared" si="216"/>
        <v>34.575713471983249</v>
      </c>
      <c r="G985" s="3">
        <f t="shared" si="217"/>
        <v>6.7905492518135963E-2</v>
      </c>
      <c r="H985" s="3">
        <f t="shared" si="218"/>
        <v>0.39448990416770202</v>
      </c>
      <c r="I985" s="3">
        <f t="shared" si="222"/>
        <v>2193.5154330798437</v>
      </c>
      <c r="K985" s="3">
        <f t="shared" si="224"/>
        <v>9.5599999999998406</v>
      </c>
      <c r="L985" s="3">
        <f t="shared" si="225"/>
        <v>0.92368196498373867</v>
      </c>
      <c r="M985" s="3">
        <f>L985/'NOx Info (Obsolete)'!$B$1*1000</f>
        <v>20.986571353548698</v>
      </c>
      <c r="N985" s="3">
        <f>M985*'NOx Info (Obsolete)'!$I$2*($D$13+273)/$F$2/1000</f>
        <v>5694.0716662434397</v>
      </c>
      <c r="O985" s="3">
        <f t="shared" si="226"/>
        <v>102.48452932105123</v>
      </c>
      <c r="P985" s="3">
        <f t="shared" si="219"/>
        <v>10.54137605853148</v>
      </c>
      <c r="Q985" s="3">
        <f t="shared" si="220"/>
        <v>1.9229057177928288E-3</v>
      </c>
      <c r="R985" s="3">
        <f t="shared" si="221"/>
        <v>0.17893782337441466</v>
      </c>
    </row>
    <row r="986" spans="1:18" x14ac:dyDescent="0.25">
      <c r="A986" s="3">
        <f t="shared" si="223"/>
        <v>9.5699999999998404</v>
      </c>
      <c r="B986" s="3">
        <f t="shared" si="212"/>
        <v>2.0324228346007729</v>
      </c>
      <c r="C986" s="3">
        <f t="shared" si="213"/>
        <v>4.6177839539766043E-2</v>
      </c>
      <c r="D986" s="3">
        <f t="shared" si="214"/>
        <v>824.25540723883103</v>
      </c>
      <c r="E986" s="3">
        <f t="shared" si="215"/>
        <v>6.3855059844204121</v>
      </c>
      <c r="F986" s="3">
        <f t="shared" si="216"/>
        <v>34.575713471983242</v>
      </c>
      <c r="G986" s="3">
        <f t="shared" si="217"/>
        <v>6.7905492518135935E-2</v>
      </c>
      <c r="H986" s="3">
        <f t="shared" si="218"/>
        <v>0.39372568912972411</v>
      </c>
      <c r="I986" s="3">
        <f t="shared" si="222"/>
        <v>2194.3028844581031</v>
      </c>
      <c r="K986" s="3">
        <f t="shared" si="224"/>
        <v>9.5699999999998404</v>
      </c>
      <c r="L986" s="3">
        <f t="shared" si="225"/>
        <v>0.92189258674999452</v>
      </c>
      <c r="M986" s="3">
        <f>L986/'NOx Info (Obsolete)'!$B$1*1000</f>
        <v>20.945915678322191</v>
      </c>
      <c r="N986" s="3">
        <f>M986*'NOx Info (Obsolete)'!$I$2*($D$13+273)/$F$2/1000</f>
        <v>5683.0409778818494</v>
      </c>
      <c r="O986" s="3">
        <f t="shared" si="226"/>
        <v>102.28599390191935</v>
      </c>
      <c r="P986" s="3">
        <f t="shared" si="219"/>
        <v>10.541376058531478</v>
      </c>
      <c r="Q986" s="3">
        <f t="shared" si="220"/>
        <v>1.9229057177928284E-3</v>
      </c>
      <c r="R986" s="3">
        <f t="shared" si="221"/>
        <v>0.17859118085190379</v>
      </c>
    </row>
    <row r="987" spans="1:18" x14ac:dyDescent="0.25">
      <c r="A987" s="3">
        <f t="shared" si="223"/>
        <v>9.5799999999998402</v>
      </c>
      <c r="B987" s="3">
        <f t="shared" si="212"/>
        <v>2.0284855777094752</v>
      </c>
      <c r="C987" s="3">
        <f t="shared" si="213"/>
        <v>4.6088382752596614E-2</v>
      </c>
      <c r="D987" s="3">
        <f t="shared" si="214"/>
        <v>822.65864045039984</v>
      </c>
      <c r="E987" s="3">
        <f t="shared" si="215"/>
        <v>6.3731358333802035</v>
      </c>
      <c r="F987" s="3">
        <f t="shared" si="216"/>
        <v>34.575713471983249</v>
      </c>
      <c r="G987" s="3">
        <f t="shared" si="217"/>
        <v>6.7905492518135963E-2</v>
      </c>
      <c r="H987" s="3">
        <f t="shared" si="218"/>
        <v>0.39296295454693181</v>
      </c>
      <c r="I987" s="3">
        <f t="shared" si="222"/>
        <v>2195.0888103671969</v>
      </c>
      <c r="K987" s="3">
        <f t="shared" si="224"/>
        <v>9.5799999999998402</v>
      </c>
      <c r="L987" s="3">
        <f t="shared" si="225"/>
        <v>0.92010667494147547</v>
      </c>
      <c r="M987" s="3">
        <f>L987/'NOx Info (Obsolete)'!$B$1*1000</f>
        <v>20.905338762217422</v>
      </c>
      <c r="N987" s="3">
        <f>M987*'NOx Info (Obsolete)'!$I$2*($D$13+273)/$F$2/1000</f>
        <v>5672.031658426883</v>
      </c>
      <c r="O987" s="3">
        <f t="shared" si="226"/>
        <v>102.0878430902293</v>
      </c>
      <c r="P987" s="3">
        <f t="shared" si="219"/>
        <v>10.54137605853148</v>
      </c>
      <c r="Q987" s="3">
        <f t="shared" si="220"/>
        <v>1.9229057177928288E-3</v>
      </c>
      <c r="R987" s="3">
        <f t="shared" si="221"/>
        <v>0.17824520985336786</v>
      </c>
    </row>
    <row r="988" spans="1:18" x14ac:dyDescent="0.25">
      <c r="A988" s="3">
        <f t="shared" si="223"/>
        <v>9.58999999999984</v>
      </c>
      <c r="B988" s="3">
        <f t="shared" si="212"/>
        <v>2.0245559481640063</v>
      </c>
      <c r="C988" s="3">
        <f t="shared" si="213"/>
        <v>4.5999099263200546E-2</v>
      </c>
      <c r="D988" s="3">
        <f t="shared" si="214"/>
        <v>821.06496695581166</v>
      </c>
      <c r="E988" s="3">
        <f t="shared" si="215"/>
        <v>6.3607896460849416</v>
      </c>
      <c r="F988" s="3">
        <f t="shared" si="216"/>
        <v>34.575713471983242</v>
      </c>
      <c r="G988" s="3">
        <f t="shared" si="217"/>
        <v>6.7905492518135935E-2</v>
      </c>
      <c r="H988" s="3">
        <f t="shared" si="218"/>
        <v>0.3922016975513527</v>
      </c>
      <c r="I988" s="3">
        <f t="shared" si="222"/>
        <v>2195.8732137622997</v>
      </c>
      <c r="K988" s="3">
        <f t="shared" si="224"/>
        <v>9.58999999999984</v>
      </c>
      <c r="L988" s="3">
        <f t="shared" si="225"/>
        <v>0.9183242228429418</v>
      </c>
      <c r="M988" s="3">
        <f>L988/'NOx Info (Obsolete)'!$B$1*1000</f>
        <v>20.864840452660392</v>
      </c>
      <c r="N988" s="3">
        <f>M988*'NOx Info (Obsolete)'!$I$2*($D$13+273)/$F$2/1000</f>
        <v>5661.0436664821918</v>
      </c>
      <c r="O988" s="3">
        <f t="shared" si="226"/>
        <v>101.89007614091059</v>
      </c>
      <c r="P988" s="3">
        <f t="shared" si="219"/>
        <v>10.541376058531478</v>
      </c>
      <c r="Q988" s="3">
        <f t="shared" si="220"/>
        <v>1.9229057177928284E-3</v>
      </c>
      <c r="R988" s="3">
        <f t="shared" si="221"/>
        <v>0.17789990907791489</v>
      </c>
    </row>
    <row r="989" spans="1:18" x14ac:dyDescent="0.25">
      <c r="A989" s="3">
        <f t="shared" si="223"/>
        <v>9.5999999999998398</v>
      </c>
      <c r="B989" s="3">
        <f t="shared" si="212"/>
        <v>2.0206339311884927</v>
      </c>
      <c r="C989" s="3">
        <f t="shared" si="213"/>
        <v>4.590998873586135E-2</v>
      </c>
      <c r="D989" s="3">
        <f t="shared" si="214"/>
        <v>819.47438076266633</v>
      </c>
      <c r="E989" s="3">
        <f t="shared" si="215"/>
        <v>6.3484673761114987</v>
      </c>
      <c r="F989" s="3">
        <f t="shared" si="216"/>
        <v>34.575713471983242</v>
      </c>
      <c r="G989" s="3">
        <f t="shared" si="217"/>
        <v>6.7905492518135935E-2</v>
      </c>
      <c r="H989" s="3">
        <f t="shared" si="218"/>
        <v>0.39144191528057048</v>
      </c>
      <c r="I989" s="3">
        <f t="shared" si="222"/>
        <v>2196.656097592861</v>
      </c>
      <c r="K989" s="3">
        <f t="shared" si="224"/>
        <v>9.5999999999998398</v>
      </c>
      <c r="L989" s="3">
        <f t="shared" si="225"/>
        <v>0.91654522375216263</v>
      </c>
      <c r="M989" s="3">
        <f>L989/'NOx Info (Obsolete)'!$B$1*1000</f>
        <v>20.824420597372654</v>
      </c>
      <c r="N989" s="3">
        <f>M989*'NOx Info (Obsolete)'!$I$2*($D$13+273)/$F$2/1000</f>
        <v>5650.0769607316297</v>
      </c>
      <c r="O989" s="3">
        <f t="shared" si="226"/>
        <v>101.69269231033608</v>
      </c>
      <c r="P989" s="3">
        <f t="shared" si="219"/>
        <v>10.541376058531478</v>
      </c>
      <c r="Q989" s="3">
        <f t="shared" si="220"/>
        <v>1.9229057177928284E-3</v>
      </c>
      <c r="R989" s="3">
        <f t="shared" si="221"/>
        <v>0.17755527722717318</v>
      </c>
    </row>
    <row r="990" spans="1:18" x14ac:dyDescent="0.25">
      <c r="A990" s="3">
        <f t="shared" si="223"/>
        <v>9.6099999999998396</v>
      </c>
      <c r="B990" s="3">
        <f t="shared" ref="B990:B1019" si="227">L990*2.20462</f>
        <v>2.0167195120356869</v>
      </c>
      <c r="C990" s="3">
        <f t="shared" ref="C990:C1019" si="228">M990/453.59237</f>
        <v>4.582105083551289E-2</v>
      </c>
      <c r="D990" s="3">
        <f t="shared" ref="D990:D1019" si="229">N990/6.89475729</f>
        <v>817.88687589017104</v>
      </c>
      <c r="E990" s="3">
        <f t="shared" ref="E990:E1019" si="230">O990/16.0184634</f>
        <v>6.3361689771266825</v>
      </c>
      <c r="F990" s="3">
        <f t="shared" ref="F990:F1019" si="231">P990*3.28</f>
        <v>34.575713471983242</v>
      </c>
      <c r="G990" s="3">
        <f t="shared" ref="G990:G1019" si="232">Q990*35.314</f>
        <v>6.7905492518135935E-2</v>
      </c>
      <c r="H990" s="3">
        <f t="shared" ref="H990:H1019" si="233">R990*2.20462</f>
        <v>0.39068360487771392</v>
      </c>
      <c r="I990" s="3">
        <f t="shared" si="222"/>
        <v>2197.4374648026164</v>
      </c>
      <c r="K990" s="3">
        <f t="shared" si="224"/>
        <v>9.6099999999998396</v>
      </c>
      <c r="L990" s="3">
        <f t="shared" si="225"/>
        <v>0.91476967097989093</v>
      </c>
      <c r="M990" s="3">
        <f>L990/'NOx Info (Obsolete)'!$B$1*1000</f>
        <v>20.784079044370774</v>
      </c>
      <c r="N990" s="3">
        <f>M990*'NOx Info (Obsolete)'!$I$2*($D$13+273)/$F$2/1000</f>
        <v>5639.1314999390825</v>
      </c>
      <c r="O990" s="3">
        <f t="shared" si="226"/>
        <v>101.49569085631921</v>
      </c>
      <c r="P990" s="3">
        <f t="shared" ref="P990:P1019" si="234">SQRT(2*(N990)/O990)</f>
        <v>10.541376058531478</v>
      </c>
      <c r="Q990" s="3">
        <f t="shared" ref="Q990:Q1019" si="235">P990*$F$25</f>
        <v>1.9229057177928284E-3</v>
      </c>
      <c r="R990" s="3">
        <f t="shared" ref="R990:R1019" si="236">Q990*O990*0.908</f>
        <v>0.17721131300528614</v>
      </c>
    </row>
    <row r="991" spans="1:18" x14ac:dyDescent="0.25">
      <c r="A991" s="3">
        <f t="shared" si="223"/>
        <v>9.6199999999998393</v>
      </c>
      <c r="B991" s="3">
        <f t="shared" si="227"/>
        <v>2.0128126759869098</v>
      </c>
      <c r="C991" s="3">
        <f t="shared" si="228"/>
        <v>4.5732285227738152E-2</v>
      </c>
      <c r="D991" s="3">
        <f t="shared" si="229"/>
        <v>816.30244636911982</v>
      </c>
      <c r="E991" s="3">
        <f t="shared" si="230"/>
        <v>6.3238944028870581</v>
      </c>
      <c r="F991" s="3">
        <f t="shared" si="231"/>
        <v>34.575713471983242</v>
      </c>
      <c r="G991" s="3">
        <f t="shared" si="232"/>
        <v>6.7905492518135935E-2</v>
      </c>
      <c r="H991" s="3">
        <f t="shared" si="233"/>
        <v>0.38992676349144612</v>
      </c>
      <c r="I991" s="3">
        <f t="shared" ref="I991:I1054" si="237">I990+$N$3*$J$1*H991</f>
        <v>2198.2173183295995</v>
      </c>
      <c r="K991" s="3">
        <f t="shared" si="224"/>
        <v>9.6199999999998393</v>
      </c>
      <c r="L991" s="3">
        <f t="shared" si="225"/>
        <v>0.91299755784983805</v>
      </c>
      <c r="M991" s="3">
        <f>L991/'NOx Info (Obsolete)'!$B$1*1000</f>
        <v>20.743815641965739</v>
      </c>
      <c r="N991" s="3">
        <f>M991*'NOx Info (Obsolete)'!$I$2*($D$13+273)/$F$2/1000</f>
        <v>5628.2072429483233</v>
      </c>
      <c r="O991" s="3">
        <f t="shared" si="226"/>
        <v>101.29907103811121</v>
      </c>
      <c r="P991" s="3">
        <f t="shared" si="234"/>
        <v>10.541376058531478</v>
      </c>
      <c r="Q991" s="3">
        <f t="shared" si="235"/>
        <v>1.9229057177928284E-3</v>
      </c>
      <c r="R991" s="3">
        <f t="shared" si="236"/>
        <v>0.17686801511890762</v>
      </c>
    </row>
    <row r="992" spans="1:18" x14ac:dyDescent="0.25">
      <c r="A992" s="3">
        <f t="shared" ref="A992:A1055" si="238">$A$30+A991</f>
        <v>9.6299999999998391</v>
      </c>
      <c r="B992" s="3">
        <f t="shared" si="227"/>
        <v>2.0089134083519955</v>
      </c>
      <c r="C992" s="3">
        <f t="shared" si="228"/>
        <v>4.5643691578767936E-2</v>
      </c>
      <c r="D992" s="3">
        <f t="shared" si="229"/>
        <v>814.72108624187001</v>
      </c>
      <c r="E992" s="3">
        <f t="shared" si="230"/>
        <v>6.3116436072387732</v>
      </c>
      <c r="F992" s="3">
        <f t="shared" si="231"/>
        <v>34.575713471983242</v>
      </c>
      <c r="G992" s="3">
        <f t="shared" si="232"/>
        <v>6.7905492518135935E-2</v>
      </c>
      <c r="H992" s="3">
        <f t="shared" si="233"/>
        <v>0.38917138827595393</v>
      </c>
      <c r="I992" s="3">
        <f t="shared" si="237"/>
        <v>2198.9956611061516</v>
      </c>
      <c r="K992" s="3">
        <f t="shared" ref="K992:K1055" si="239">$A$30+K991</f>
        <v>9.6299999999998391</v>
      </c>
      <c r="L992" s="3">
        <f t="shared" si="225"/>
        <v>0.91122887769864902</v>
      </c>
      <c r="M992" s="3">
        <f>L992/'NOx Info (Obsolete)'!$B$1*1000</f>
        <v>20.70363023876239</v>
      </c>
      <c r="N992" s="3">
        <f>M992*'NOx Info (Obsolete)'!$I$2*($D$13+273)/$F$2/1000</f>
        <v>5617.3041486828524</v>
      </c>
      <c r="O992" s="3">
        <f t="shared" si="226"/>
        <v>101.10283211639828</v>
      </c>
      <c r="P992" s="3">
        <f t="shared" si="234"/>
        <v>10.541376058531478</v>
      </c>
      <c r="Q992" s="3">
        <f t="shared" si="235"/>
        <v>1.9229057177928284E-3</v>
      </c>
      <c r="R992" s="3">
        <f t="shared" si="236"/>
        <v>0.17652538227719697</v>
      </c>
    </row>
    <row r="993" spans="1:18" x14ac:dyDescent="0.25">
      <c r="A993" s="3">
        <f t="shared" si="238"/>
        <v>9.6399999999998389</v>
      </c>
      <c r="B993" s="3">
        <f t="shared" si="227"/>
        <v>2.0050216944692361</v>
      </c>
      <c r="C993" s="3">
        <f t="shared" si="228"/>
        <v>4.5555269555479637E-2</v>
      </c>
      <c r="D993" s="3">
        <f t="shared" si="229"/>
        <v>813.14278956232067</v>
      </c>
      <c r="E993" s="3">
        <f t="shared" si="230"/>
        <v>6.2994165441173857</v>
      </c>
      <c r="F993" s="3">
        <f t="shared" si="231"/>
        <v>34.575713471983242</v>
      </c>
      <c r="G993" s="3">
        <f t="shared" si="232"/>
        <v>6.7905492518135935E-2</v>
      </c>
      <c r="H993" s="3">
        <f t="shared" si="233"/>
        <v>0.38841747639093704</v>
      </c>
      <c r="I993" s="3">
        <f t="shared" si="237"/>
        <v>2199.7724960589335</v>
      </c>
      <c r="K993" s="3">
        <f t="shared" si="239"/>
        <v>9.6399999999998389</v>
      </c>
      <c r="L993" s="3">
        <f t="shared" si="225"/>
        <v>0.90946362387587709</v>
      </c>
      <c r="M993" s="3">
        <f>L993/'NOx Info (Obsolete)'!$B$1*1000</f>
        <v>20.663522683658854</v>
      </c>
      <c r="N993" s="3">
        <f>M993*'NOx Info (Obsolete)'!$I$2*($D$13+273)/$F$2/1000</f>
        <v>5606.4221761457466</v>
      </c>
      <c r="O993" s="3">
        <f t="shared" si="226"/>
        <v>100.90697335329884</v>
      </c>
      <c r="P993" s="3">
        <f t="shared" si="234"/>
        <v>10.541376058531478</v>
      </c>
      <c r="Q993" s="3">
        <f t="shared" si="235"/>
        <v>1.9229057177928284E-3</v>
      </c>
      <c r="R993" s="3">
        <f t="shared" si="236"/>
        <v>0.17618341319181405</v>
      </c>
    </row>
    <row r="994" spans="1:18" x14ac:dyDescent="0.25">
      <c r="A994" s="3">
        <f t="shared" si="238"/>
        <v>9.6499999999998387</v>
      </c>
      <c r="B994" s="3">
        <f t="shared" si="227"/>
        <v>2.0011375197053267</v>
      </c>
      <c r="C994" s="3">
        <f t="shared" si="228"/>
        <v>4.5467018825395979E-2</v>
      </c>
      <c r="D994" s="3">
        <f t="shared" si="229"/>
        <v>811.56755039588916</v>
      </c>
      <c r="E994" s="3">
        <f t="shared" si="230"/>
        <v>6.2872131675476925</v>
      </c>
      <c r="F994" s="3">
        <f t="shared" si="231"/>
        <v>34.575713471983242</v>
      </c>
      <c r="G994" s="3">
        <f t="shared" si="232"/>
        <v>6.7905492518135935E-2</v>
      </c>
      <c r="H994" s="3">
        <f t="shared" si="233"/>
        <v>0.38766502500159766</v>
      </c>
      <c r="I994" s="3">
        <f t="shared" si="237"/>
        <v>2200.5478261089365</v>
      </c>
      <c r="K994" s="3">
        <f t="shared" si="239"/>
        <v>9.6499999999998387</v>
      </c>
      <c r="L994" s="3">
        <f t="shared" ref="L994:L1019" si="240">L993-R993*$J$1</f>
        <v>0.90770178974395899</v>
      </c>
      <c r="M994" s="3">
        <f>L994/'NOx Info (Obsolete)'!$B$1*1000</f>
        <v>20.623492825845979</v>
      </c>
      <c r="N994" s="3">
        <f>M994*'NOx Info (Obsolete)'!$I$2*($D$13+273)/$F$2/1000</f>
        <v>5595.5612844194993</v>
      </c>
      <c r="O994" s="3">
        <f t="shared" ref="O994:O1019" si="241">L994/$F$2</f>
        <v>100.71149401236079</v>
      </c>
      <c r="P994" s="3">
        <f t="shared" si="234"/>
        <v>10.541376058531478</v>
      </c>
      <c r="Q994" s="3">
        <f t="shared" si="235"/>
        <v>1.9229057177928284E-3</v>
      </c>
      <c r="R994" s="3">
        <f t="shared" si="236"/>
        <v>0.17584210657691471</v>
      </c>
    </row>
    <row r="995" spans="1:18" x14ac:dyDescent="0.25">
      <c r="A995" s="3">
        <f t="shared" si="238"/>
        <v>9.6599999999998385</v>
      </c>
      <c r="B995" s="3">
        <f t="shared" si="227"/>
        <v>1.9972608694553107</v>
      </c>
      <c r="C995" s="3">
        <f t="shared" si="228"/>
        <v>4.5378939056683769E-2</v>
      </c>
      <c r="D995" s="3">
        <f t="shared" si="229"/>
        <v>809.99536281948986</v>
      </c>
      <c r="E995" s="3">
        <f t="shared" si="230"/>
        <v>6.2750334316435517</v>
      </c>
      <c r="F995" s="3">
        <f t="shared" si="231"/>
        <v>34.575713471983242</v>
      </c>
      <c r="G995" s="3">
        <f t="shared" si="232"/>
        <v>6.7905492518135935E-2</v>
      </c>
      <c r="H995" s="3">
        <f t="shared" si="233"/>
        <v>0.38691403127862944</v>
      </c>
      <c r="I995" s="3">
        <f t="shared" si="237"/>
        <v>2201.3216541714937</v>
      </c>
      <c r="K995" s="3">
        <f t="shared" si="239"/>
        <v>9.6599999999998385</v>
      </c>
      <c r="L995" s="3">
        <f t="shared" si="240"/>
        <v>0.90594336867818981</v>
      </c>
      <c r="M995" s="3">
        <f>L995/'NOx Info (Obsolete)'!$B$1*1000</f>
        <v>20.583540514806757</v>
      </c>
      <c r="N995" s="3">
        <f>M995*'NOx Info (Obsolete)'!$I$2*($D$13+273)/$F$2/1000</f>
        <v>5584.7214326658732</v>
      </c>
      <c r="O995" s="3">
        <f t="shared" si="241"/>
        <v>100.51639335855864</v>
      </c>
      <c r="P995" s="3">
        <f t="shared" si="234"/>
        <v>10.541376058531478</v>
      </c>
      <c r="Q995" s="3">
        <f t="shared" si="235"/>
        <v>1.9229057177928284E-3</v>
      </c>
      <c r="R995" s="3">
        <f t="shared" si="236"/>
        <v>0.17550146114914564</v>
      </c>
    </row>
    <row r="996" spans="1:18" x14ac:dyDescent="0.25">
      <c r="A996" s="3">
        <f t="shared" si="238"/>
        <v>9.6699999999998383</v>
      </c>
      <c r="B996" s="3">
        <f t="shared" si="227"/>
        <v>1.9933917291425245</v>
      </c>
      <c r="C996" s="3">
        <f t="shared" si="228"/>
        <v>4.5291029918152675E-2</v>
      </c>
      <c r="D996" s="3">
        <f t="shared" si="229"/>
        <v>808.42622092151169</v>
      </c>
      <c r="E996" s="3">
        <f t="shared" si="230"/>
        <v>6.262877290607717</v>
      </c>
      <c r="F996" s="3">
        <f t="shared" si="231"/>
        <v>34.575713471983242</v>
      </c>
      <c r="G996" s="3">
        <f t="shared" si="232"/>
        <v>6.7905492518135935E-2</v>
      </c>
      <c r="H996" s="3">
        <f t="shared" si="233"/>
        <v>0.3861644923982071</v>
      </c>
      <c r="I996" s="3">
        <f t="shared" si="237"/>
        <v>2202.0939831562901</v>
      </c>
      <c r="K996" s="3">
        <f t="shared" si="239"/>
        <v>9.6699999999998383</v>
      </c>
      <c r="L996" s="3">
        <f t="shared" si="240"/>
        <v>0.9041883540666984</v>
      </c>
      <c r="M996" s="3">
        <f>L996/'NOx Info (Obsolete)'!$B$1*1000</f>
        <v>20.54366560031578</v>
      </c>
      <c r="N996" s="3">
        <f>M996*'NOx Info (Obsolete)'!$I$2*($D$13+273)/$F$2/1000</f>
        <v>5573.902580125743</v>
      </c>
      <c r="O996" s="3">
        <f t="shared" si="241"/>
        <v>100.32167065829088</v>
      </c>
      <c r="P996" s="3">
        <f t="shared" si="234"/>
        <v>10.541376058531478</v>
      </c>
      <c r="Q996" s="3">
        <f t="shared" si="235"/>
        <v>1.9229057177928284E-3</v>
      </c>
      <c r="R996" s="3">
        <f t="shared" si="236"/>
        <v>0.17516147562763976</v>
      </c>
    </row>
    <row r="997" spans="1:18" x14ac:dyDescent="0.25">
      <c r="A997" s="3">
        <f t="shared" si="238"/>
        <v>9.6799999999998381</v>
      </c>
      <c r="B997" s="3">
        <f t="shared" si="227"/>
        <v>1.9895300842185424</v>
      </c>
      <c r="C997" s="3">
        <f t="shared" si="228"/>
        <v>4.5203291079253922E-2</v>
      </c>
      <c r="D997" s="3">
        <f t="shared" si="229"/>
        <v>806.86011880179501</v>
      </c>
      <c r="E997" s="3">
        <f t="shared" si="230"/>
        <v>6.2507446987316575</v>
      </c>
      <c r="F997" s="3">
        <f t="shared" si="231"/>
        <v>34.575713471983242</v>
      </c>
      <c r="G997" s="3">
        <f t="shared" si="232"/>
        <v>6.7905492518135935E-2</v>
      </c>
      <c r="H997" s="3">
        <f t="shared" si="233"/>
        <v>0.38541640554197587</v>
      </c>
      <c r="I997" s="3">
        <f t="shared" si="237"/>
        <v>2202.8648159673739</v>
      </c>
      <c r="K997" s="3">
        <f t="shared" si="239"/>
        <v>9.6799999999998381</v>
      </c>
      <c r="L997" s="3">
        <f t="shared" si="240"/>
        <v>0.90243673931042201</v>
      </c>
      <c r="M997" s="3">
        <f>L997/'NOx Info (Obsolete)'!$B$1*1000</f>
        <v>20.503867932438645</v>
      </c>
      <c r="N997" s="3">
        <f>M997*'NOx Info (Obsolete)'!$I$2*($D$13+273)/$F$2/1000</f>
        <v>5563.1046861189425</v>
      </c>
      <c r="O997" s="3">
        <f t="shared" si="241"/>
        <v>100.1273251793771</v>
      </c>
      <c r="P997" s="3">
        <f t="shared" si="234"/>
        <v>10.541376058531478</v>
      </c>
      <c r="Q997" s="3">
        <f t="shared" si="235"/>
        <v>1.9229057177928284E-3</v>
      </c>
      <c r="R997" s="3">
        <f t="shared" si="236"/>
        <v>0.17482214873401125</v>
      </c>
    </row>
    <row r="998" spans="1:18" x14ac:dyDescent="0.25">
      <c r="A998" s="3">
        <f t="shared" si="238"/>
        <v>9.6899999999998379</v>
      </c>
      <c r="B998" s="3">
        <f t="shared" si="227"/>
        <v>1.9856759201631227</v>
      </c>
      <c r="C998" s="3">
        <f t="shared" si="228"/>
        <v>4.5115722210079083E-2</v>
      </c>
      <c r="D998" s="3">
        <f t="shared" si="229"/>
        <v>805.29705057161084</v>
      </c>
      <c r="E998" s="3">
        <f t="shared" si="230"/>
        <v>6.2386356103953933</v>
      </c>
      <c r="F998" s="3">
        <f t="shared" si="231"/>
        <v>34.575713471983242</v>
      </c>
      <c r="G998" s="3">
        <f t="shared" si="232"/>
        <v>6.7905492518135935E-2</v>
      </c>
      <c r="H998" s="3">
        <f t="shared" si="233"/>
        <v>0.38466976789704049</v>
      </c>
      <c r="I998" s="3">
        <f t="shared" si="237"/>
        <v>2203.6341555031681</v>
      </c>
      <c r="K998" s="3">
        <f t="shared" si="239"/>
        <v>9.6899999999998379</v>
      </c>
      <c r="L998" s="3">
        <f t="shared" si="240"/>
        <v>0.9006885178230819</v>
      </c>
      <c r="M998" s="3">
        <f>L998/'NOx Info (Obsolete)'!$B$1*1000</f>
        <v>20.46414736153141</v>
      </c>
      <c r="N998" s="3">
        <f>M998*'NOx Info (Obsolete)'!$I$2*($D$13+273)/$F$2/1000</f>
        <v>5552.3277100441128</v>
      </c>
      <c r="O998" s="3">
        <f t="shared" si="241"/>
        <v>99.933356191055282</v>
      </c>
      <c r="P998" s="3">
        <f t="shared" si="234"/>
        <v>10.541376058531478</v>
      </c>
      <c r="Q998" s="3">
        <f t="shared" si="235"/>
        <v>1.9229057177928284E-3</v>
      </c>
      <c r="R998" s="3">
        <f t="shared" si="236"/>
        <v>0.17448347919235085</v>
      </c>
    </row>
    <row r="999" spans="1:18" x14ac:dyDescent="0.25">
      <c r="A999" s="3">
        <f t="shared" si="238"/>
        <v>9.6999999999998376</v>
      </c>
      <c r="B999" s="3">
        <f t="shared" si="227"/>
        <v>1.9818292224841521</v>
      </c>
      <c r="C999" s="3">
        <f t="shared" si="228"/>
        <v>4.5028322981358851E-2</v>
      </c>
      <c r="D999" s="3">
        <f t="shared" si="229"/>
        <v>803.7370103536374</v>
      </c>
      <c r="E999" s="3">
        <f t="shared" si="230"/>
        <v>6.2265499800673192</v>
      </c>
      <c r="F999" s="3">
        <f t="shared" si="231"/>
        <v>34.575713471983242</v>
      </c>
      <c r="G999" s="3">
        <f t="shared" si="232"/>
        <v>6.7905492518135935E-2</v>
      </c>
      <c r="H999" s="3">
        <f t="shared" si="233"/>
        <v>0.38392457665595509</v>
      </c>
      <c r="I999" s="3">
        <f t="shared" si="237"/>
        <v>2204.4020046564801</v>
      </c>
      <c r="K999" s="3">
        <f t="shared" si="239"/>
        <v>9.6999999999998376</v>
      </c>
      <c r="L999" s="3">
        <f t="shared" si="240"/>
        <v>0.89894368303115835</v>
      </c>
      <c r="M999" s="3">
        <f>L999/'NOx Info (Obsolete)'!$B$1*1000</f>
        <v>20.424503738240027</v>
      </c>
      <c r="N999" s="3">
        <f>M999*'NOx Info (Obsolete)'!$I$2*($D$13+273)/$F$2/1000</f>
        <v>5541.5716113785475</v>
      </c>
      <c r="O999" s="3">
        <f t="shared" si="241"/>
        <v>99.739762963979089</v>
      </c>
      <c r="P999" s="3">
        <f t="shared" si="234"/>
        <v>10.541376058531476</v>
      </c>
      <c r="Q999" s="3">
        <f t="shared" si="235"/>
        <v>1.9229057177928281E-3</v>
      </c>
      <c r="R999" s="3">
        <f t="shared" si="236"/>
        <v>0.17414546572922096</v>
      </c>
    </row>
    <row r="1000" spans="1:18" x14ac:dyDescent="0.25">
      <c r="A1000" s="3">
        <f t="shared" si="238"/>
        <v>9.7099999999998374</v>
      </c>
      <c r="B1000" s="3">
        <f t="shared" si="227"/>
        <v>1.9779899767175926</v>
      </c>
      <c r="C1000" s="3">
        <f t="shared" si="228"/>
        <v>4.4941093064461785E-2</v>
      </c>
      <c r="D1000" s="3">
        <f t="shared" si="229"/>
        <v>802.17999228193946</v>
      </c>
      <c r="E1000" s="3">
        <f t="shared" si="230"/>
        <v>6.2144877623040342</v>
      </c>
      <c r="F1000" s="3">
        <f t="shared" si="231"/>
        <v>34.575713471983242</v>
      </c>
      <c r="G1000" s="3">
        <f t="shared" si="232"/>
        <v>6.7905492518135935E-2</v>
      </c>
      <c r="H1000" s="3">
        <f t="shared" si="233"/>
        <v>0.38318082901671258</v>
      </c>
      <c r="I1000" s="3">
        <f t="shared" si="237"/>
        <v>2205.1683663145136</v>
      </c>
      <c r="K1000" s="3">
        <f t="shared" si="239"/>
        <v>9.7099999999998374</v>
      </c>
      <c r="L1000" s="3">
        <f t="shared" si="240"/>
        <v>0.8972022283738661</v>
      </c>
      <c r="M1000" s="3">
        <f>L1000/'NOx Info (Obsolete)'!$B$1*1000</f>
        <v>20.384936913499786</v>
      </c>
      <c r="N1000" s="3">
        <f>M1000*'NOx Info (Obsolete)'!$I$2*($D$13+273)/$F$2/1000</f>
        <v>5530.8363496780457</v>
      </c>
      <c r="O1000" s="3">
        <f t="shared" si="241"/>
        <v>99.546544770215078</v>
      </c>
      <c r="P1000" s="3">
        <f t="shared" si="234"/>
        <v>10.541376058531478</v>
      </c>
      <c r="Q1000" s="3">
        <f t="shared" si="235"/>
        <v>1.9229057177928284E-3</v>
      </c>
      <c r="R1000" s="3">
        <f t="shared" si="236"/>
        <v>0.17380810707365107</v>
      </c>
    </row>
    <row r="1001" spans="1:18" x14ac:dyDescent="0.25">
      <c r="A1001" s="3">
        <f t="shared" si="238"/>
        <v>9.7199999999998372</v>
      </c>
      <c r="B1001" s="3">
        <f t="shared" si="227"/>
        <v>1.9741581684274254</v>
      </c>
      <c r="C1001" s="3">
        <f t="shared" si="228"/>
        <v>4.4854032131393086E-2</v>
      </c>
      <c r="D1001" s="3">
        <f t="shared" si="229"/>
        <v>800.6259905019441</v>
      </c>
      <c r="E1001" s="3">
        <f t="shared" si="230"/>
        <v>6.2024489117501727</v>
      </c>
      <c r="F1001" s="3">
        <f t="shared" si="231"/>
        <v>34.575713471983242</v>
      </c>
      <c r="G1001" s="3">
        <f t="shared" si="232"/>
        <v>6.7905492518135935E-2</v>
      </c>
      <c r="H1001" s="3">
        <f t="shared" si="233"/>
        <v>0.38243852218273355</v>
      </c>
      <c r="I1001" s="3">
        <f t="shared" si="237"/>
        <v>2205.9332433588793</v>
      </c>
      <c r="K1001" s="3">
        <f t="shared" si="239"/>
        <v>9.7199999999998372</v>
      </c>
      <c r="L1001" s="3">
        <f t="shared" si="240"/>
        <v>0.89546414730312962</v>
      </c>
      <c r="M1001" s="3">
        <f>L1001/'NOx Info (Obsolete)'!$B$1*1000</f>
        <v>20.345446738534744</v>
      </c>
      <c r="N1001" s="3">
        <f>M1001*'NOx Info (Obsolete)'!$I$2*($D$13+273)/$F$2/1000</f>
        <v>5520.1218845767498</v>
      </c>
      <c r="O1001" s="3">
        <f t="shared" si="241"/>
        <v>99.353700883239981</v>
      </c>
      <c r="P1001" s="3">
        <f t="shared" si="234"/>
        <v>10.541376058531478</v>
      </c>
      <c r="Q1001" s="3">
        <f t="shared" si="235"/>
        <v>1.9229057177928284E-3</v>
      </c>
      <c r="R1001" s="3">
        <f t="shared" si="236"/>
        <v>0.17347140195713256</v>
      </c>
    </row>
    <row r="1002" spans="1:18" x14ac:dyDescent="0.25">
      <c r="A1002" s="3">
        <f t="shared" si="238"/>
        <v>9.729999999999837</v>
      </c>
      <c r="B1002" s="3">
        <f t="shared" si="227"/>
        <v>1.970333783205598</v>
      </c>
      <c r="C1002" s="3">
        <f t="shared" si="228"/>
        <v>4.4767139854793324E-2</v>
      </c>
      <c r="D1002" s="3">
        <f t="shared" si="229"/>
        <v>799.07499917042082</v>
      </c>
      <c r="E1002" s="3">
        <f t="shared" si="230"/>
        <v>6.1904333831382319</v>
      </c>
      <c r="F1002" s="3">
        <f t="shared" si="231"/>
        <v>34.575713471983242</v>
      </c>
      <c r="G1002" s="3">
        <f t="shared" si="232"/>
        <v>6.7905492518135935E-2</v>
      </c>
      <c r="H1002" s="3">
        <f t="shared" si="233"/>
        <v>0.38169765336285671</v>
      </c>
      <c r="I1002" s="3">
        <f t="shared" si="237"/>
        <v>2206.696638665605</v>
      </c>
      <c r="K1002" s="3">
        <f t="shared" si="239"/>
        <v>9.729999999999837</v>
      </c>
      <c r="L1002" s="3">
        <f t="shared" si="240"/>
        <v>0.89372943328355825</v>
      </c>
      <c r="M1002" s="3">
        <f>L1002/'NOx Info (Obsolete)'!$B$1*1000</f>
        <v>20.306033064857161</v>
      </c>
      <c r="N1002" s="3">
        <f>M1002*'NOx Info (Obsolete)'!$I$2*($D$13+273)/$F$2/1000</f>
        <v>5509.4281757870031</v>
      </c>
      <c r="O1002" s="3">
        <f t="shared" si="241"/>
        <v>99.161230577937957</v>
      </c>
      <c r="P1002" s="3">
        <f t="shared" si="234"/>
        <v>10.541376058531478</v>
      </c>
      <c r="Q1002" s="3">
        <f t="shared" si="235"/>
        <v>1.9229057177928284E-3</v>
      </c>
      <c r="R1002" s="3">
        <f t="shared" si="236"/>
        <v>0.17313534911361447</v>
      </c>
    </row>
    <row r="1003" spans="1:18" x14ac:dyDescent="0.25">
      <c r="A1003" s="3">
        <f t="shared" si="238"/>
        <v>9.7399999999998368</v>
      </c>
      <c r="B1003" s="3">
        <f t="shared" si="227"/>
        <v>1.9665168066719694</v>
      </c>
      <c r="C1003" s="3">
        <f t="shared" si="228"/>
        <v>4.4680415907937268E-2</v>
      </c>
      <c r="D1003" s="3">
        <f t="shared" si="229"/>
        <v>797.52701245545882</v>
      </c>
      <c r="E1003" s="3">
        <f t="shared" si="230"/>
        <v>6.1784411312884018</v>
      </c>
      <c r="F1003" s="3">
        <f t="shared" si="231"/>
        <v>34.575713471983242</v>
      </c>
      <c r="G1003" s="3">
        <f t="shared" si="232"/>
        <v>6.7905492518135935E-2</v>
      </c>
      <c r="H1003" s="3">
        <f t="shared" si="233"/>
        <v>0.38095821977132749</v>
      </c>
      <c r="I1003" s="3">
        <f t="shared" si="237"/>
        <v>2207.4585551051478</v>
      </c>
      <c r="K1003" s="3">
        <f t="shared" si="239"/>
        <v>9.7399999999998368</v>
      </c>
      <c r="L1003" s="3">
        <f t="shared" si="240"/>
        <v>0.89199807979242207</v>
      </c>
      <c r="M1003" s="3">
        <f>L1003/'NOx Info (Obsolete)'!$B$1*1000</f>
        <v>20.266695744266968</v>
      </c>
      <c r="N1003" s="3">
        <f>M1003*'NOx Info (Obsolete)'!$I$2*($D$13+273)/$F$2/1000</f>
        <v>5498.7551830991961</v>
      </c>
      <c r="O1003" s="3">
        <f t="shared" si="241"/>
        <v>98.969133130597868</v>
      </c>
      <c r="P1003" s="3">
        <f t="shared" si="234"/>
        <v>10.541376058531478</v>
      </c>
      <c r="Q1003" s="3">
        <f t="shared" si="235"/>
        <v>1.9229057177928284E-3</v>
      </c>
      <c r="R1003" s="3">
        <f t="shared" si="236"/>
        <v>0.17279994727949829</v>
      </c>
    </row>
    <row r="1004" spans="1:18" x14ac:dyDescent="0.25">
      <c r="A1004" s="3">
        <f t="shared" si="238"/>
        <v>9.7499999999998366</v>
      </c>
      <c r="B1004" s="3">
        <f t="shared" si="227"/>
        <v>1.9627072244742561</v>
      </c>
      <c r="C1004" s="3">
        <f t="shared" si="228"/>
        <v>4.4593859964732613E-2</v>
      </c>
      <c r="D1004" s="3">
        <f t="shared" si="229"/>
        <v>795.98202453644512</v>
      </c>
      <c r="E1004" s="3">
        <f t="shared" si="230"/>
        <v>6.166472111108396</v>
      </c>
      <c r="F1004" s="3">
        <f t="shared" si="231"/>
        <v>34.575713471983242</v>
      </c>
      <c r="G1004" s="3">
        <f t="shared" si="232"/>
        <v>6.7905492518135935E-2</v>
      </c>
      <c r="H1004" s="3">
        <f t="shared" si="233"/>
        <v>0.38022021862778799</v>
      </c>
      <c r="I1004" s="3">
        <f t="shared" si="237"/>
        <v>2208.2189955424033</v>
      </c>
      <c r="K1004" s="3">
        <f t="shared" si="239"/>
        <v>9.7499999999998366</v>
      </c>
      <c r="L1004" s="3">
        <f t="shared" si="240"/>
        <v>0.89027008031962707</v>
      </c>
      <c r="M1004" s="3">
        <f>L1004/'NOx Info (Obsolete)'!$B$1*1000</f>
        <v>20.227434628851181</v>
      </c>
      <c r="N1004" s="3">
        <f>M1004*'NOx Info (Obsolete)'!$I$2*($D$13+273)/$F$2/1000</f>
        <v>5488.1028663816141</v>
      </c>
      <c r="O1004" s="3">
        <f t="shared" si="241"/>
        <v>98.777407818910589</v>
      </c>
      <c r="P1004" s="3">
        <f t="shared" si="234"/>
        <v>10.541376058531478</v>
      </c>
      <c r="Q1004" s="3">
        <f t="shared" si="235"/>
        <v>1.9229057177928284E-3</v>
      </c>
      <c r="R1004" s="3">
        <f t="shared" si="236"/>
        <v>0.17246519519363337</v>
      </c>
    </row>
    <row r="1005" spans="1:18" x14ac:dyDescent="0.25">
      <c r="A1005" s="3">
        <f t="shared" si="238"/>
        <v>9.7599999999998364</v>
      </c>
      <c r="B1005" s="3">
        <f t="shared" si="227"/>
        <v>1.958905022287978</v>
      </c>
      <c r="C1005" s="3">
        <f t="shared" si="228"/>
        <v>4.4507471699718762E-2</v>
      </c>
      <c r="D1005" s="3">
        <f t="shared" si="229"/>
        <v>794.44002960404214</v>
      </c>
      <c r="E1005" s="3">
        <f t="shared" si="230"/>
        <v>6.1545262775932841</v>
      </c>
      <c r="F1005" s="3">
        <f t="shared" si="231"/>
        <v>34.575713471983242</v>
      </c>
      <c r="G1005" s="3">
        <f t="shared" si="232"/>
        <v>6.7905492518135935E-2</v>
      </c>
      <c r="H1005" s="3">
        <f t="shared" si="233"/>
        <v>0.37948364715726679</v>
      </c>
      <c r="I1005" s="3">
        <f t="shared" si="237"/>
        <v>2208.9779628367178</v>
      </c>
      <c r="K1005" s="3">
        <f t="shared" si="239"/>
        <v>9.7599999999998364</v>
      </c>
      <c r="L1005" s="3">
        <f t="shared" si="240"/>
        <v>0.88854542836769068</v>
      </c>
      <c r="M1005" s="3">
        <f>L1005/'NOx Info (Obsolete)'!$B$1*1000</f>
        <v>20.188249570983363</v>
      </c>
      <c r="N1005" s="3">
        <f>M1005*'NOx Info (Obsolete)'!$I$2*($D$13+273)/$F$2/1000</f>
        <v>5477.4711855802852</v>
      </c>
      <c r="O1005" s="3">
        <f t="shared" si="241"/>
        <v>98.586053921966268</v>
      </c>
      <c r="P1005" s="3">
        <f t="shared" si="234"/>
        <v>10.541376058531478</v>
      </c>
      <c r="Q1005" s="3">
        <f t="shared" si="235"/>
        <v>1.9229057177928284E-3</v>
      </c>
      <c r="R1005" s="3">
        <f t="shared" si="236"/>
        <v>0.17213109159731238</v>
      </c>
    </row>
    <row r="1006" spans="1:18" x14ac:dyDescent="0.25">
      <c r="A1006" s="3">
        <f t="shared" si="238"/>
        <v>9.7699999999998361</v>
      </c>
      <c r="B1006" s="3">
        <f t="shared" si="227"/>
        <v>1.9551101858164053</v>
      </c>
      <c r="C1006" s="3">
        <f t="shared" si="228"/>
        <v>4.4421250788065622E-2</v>
      </c>
      <c r="D1006" s="3">
        <f t="shared" si="229"/>
        <v>792.90102186016611</v>
      </c>
      <c r="E1006" s="3">
        <f t="shared" si="230"/>
        <v>6.1426035858253165</v>
      </c>
      <c r="F1006" s="3">
        <f t="shared" si="231"/>
        <v>34.575713471983242</v>
      </c>
      <c r="G1006" s="3">
        <f t="shared" si="232"/>
        <v>6.7905492518135935E-2</v>
      </c>
      <c r="H1006" s="3">
        <f t="shared" si="233"/>
        <v>0.37874850259016785</v>
      </c>
      <c r="I1006" s="3">
        <f t="shared" si="237"/>
        <v>2209.7354598418983</v>
      </c>
      <c r="K1006" s="3">
        <f t="shared" si="239"/>
        <v>9.7699999999998361</v>
      </c>
      <c r="L1006" s="3">
        <f t="shared" si="240"/>
        <v>0.88682411745171752</v>
      </c>
      <c r="M1006" s="3">
        <f>L1006/'NOx Info (Obsolete)'!$B$1*1000</f>
        <v>20.149140423323054</v>
      </c>
      <c r="N1006" s="3">
        <f>M1006*'NOx Info (Obsolete)'!$I$2*($D$13+273)/$F$2/1000</f>
        <v>5466.8601007188299</v>
      </c>
      <c r="O1006" s="3">
        <f t="shared" si="241"/>
        <v>98.395070720251596</v>
      </c>
      <c r="P1006" s="3">
        <f t="shared" si="234"/>
        <v>10.541376058531478</v>
      </c>
      <c r="Q1006" s="3">
        <f t="shared" si="235"/>
        <v>1.9229057177928284E-3</v>
      </c>
      <c r="R1006" s="3">
        <f t="shared" si="236"/>
        <v>0.17179763523426617</v>
      </c>
    </row>
    <row r="1007" spans="1:18" x14ac:dyDescent="0.25">
      <c r="A1007" s="3">
        <f t="shared" si="238"/>
        <v>9.7799999999998359</v>
      </c>
      <c r="B1007" s="3">
        <f t="shared" si="227"/>
        <v>1.9513227007905036</v>
      </c>
      <c r="C1007" s="3">
        <f t="shared" si="228"/>
        <v>4.433519690557236E-2</v>
      </c>
      <c r="D1007" s="3">
        <f t="shared" si="229"/>
        <v>791.36499551796612</v>
      </c>
      <c r="E1007" s="3">
        <f t="shared" si="230"/>
        <v>6.1307039909737613</v>
      </c>
      <c r="F1007" s="3">
        <f t="shared" si="231"/>
        <v>34.575713471983242</v>
      </c>
      <c r="G1007" s="3">
        <f t="shared" si="232"/>
        <v>6.7905492518135935E-2</v>
      </c>
      <c r="H1007" s="3">
        <f t="shared" si="233"/>
        <v>0.3780147821622607</v>
      </c>
      <c r="I1007" s="3">
        <f t="shared" si="237"/>
        <v>2210.4914894062226</v>
      </c>
      <c r="K1007" s="3">
        <f t="shared" si="239"/>
        <v>9.7799999999998359</v>
      </c>
      <c r="L1007" s="3">
        <f t="shared" si="240"/>
        <v>0.88510614109937491</v>
      </c>
      <c r="M1007" s="3">
        <f>L1007/'NOx Info (Obsolete)'!$B$1*1000</f>
        <v>20.110107038815233</v>
      </c>
      <c r="N1007" s="3">
        <f>M1007*'NOx Info (Obsolete)'!$I$2*($D$13+273)/$F$2/1000</f>
        <v>5456.2695718983141</v>
      </c>
      <c r="O1007" s="3">
        <f t="shared" si="241"/>
        <v>98.204457495647134</v>
      </c>
      <c r="P1007" s="3">
        <f t="shared" si="234"/>
        <v>10.541376058531478</v>
      </c>
      <c r="Q1007" s="3">
        <f t="shared" si="235"/>
        <v>1.9229057177928284E-3</v>
      </c>
      <c r="R1007" s="3">
        <f t="shared" si="236"/>
        <v>0.17146482485065939</v>
      </c>
    </row>
    <row r="1008" spans="1:18" x14ac:dyDescent="0.25">
      <c r="A1008" s="3">
        <f t="shared" si="238"/>
        <v>9.7899999999998357</v>
      </c>
      <c r="B1008" s="3">
        <f t="shared" si="227"/>
        <v>1.947542552968881</v>
      </c>
      <c r="C1008" s="3">
        <f t="shared" si="228"/>
        <v>4.4249309728666197E-2</v>
      </c>
      <c r="D1008" s="3">
        <f t="shared" si="229"/>
        <v>789.83194480180123</v>
      </c>
      <c r="E1008" s="3">
        <f t="shared" si="230"/>
        <v>6.1188274482947342</v>
      </c>
      <c r="F1008" s="3">
        <f t="shared" si="231"/>
        <v>34.575713471983242</v>
      </c>
      <c r="G1008" s="3">
        <f t="shared" si="232"/>
        <v>6.7905492518135935E-2</v>
      </c>
      <c r="H1008" s="3">
        <f t="shared" si="233"/>
        <v>0.3772824831146695</v>
      </c>
      <c r="I1008" s="3">
        <f t="shared" si="237"/>
        <v>2211.2460543724519</v>
      </c>
      <c r="K1008" s="3">
        <f t="shared" si="239"/>
        <v>9.7899999999998357</v>
      </c>
      <c r="L1008" s="3">
        <f t="shared" si="240"/>
        <v>0.88339149285086827</v>
      </c>
      <c r="M1008" s="3">
        <f>L1008/'NOx Info (Obsolete)'!$B$1*1000</f>
        <v>20.071149270689759</v>
      </c>
      <c r="N1008" s="3">
        <f>M1008*'NOx Info (Obsolete)'!$I$2*($D$13+273)/$F$2/1000</f>
        <v>5445.699559297097</v>
      </c>
      <c r="O1008" s="3">
        <f t="shared" si="241"/>
        <v>98.014213531424602</v>
      </c>
      <c r="P1008" s="3">
        <f t="shared" si="234"/>
        <v>10.541376058531478</v>
      </c>
      <c r="Q1008" s="3">
        <f t="shared" si="235"/>
        <v>1.9229057177928284E-3</v>
      </c>
      <c r="R1008" s="3">
        <f t="shared" si="236"/>
        <v>0.17113265919508555</v>
      </c>
    </row>
    <row r="1009" spans="1:18" x14ac:dyDescent="0.25">
      <c r="A1009" s="3">
        <f t="shared" si="238"/>
        <v>9.7999999999998355</v>
      </c>
      <c r="B1009" s="3">
        <f t="shared" si="227"/>
        <v>1.9437697281377344</v>
      </c>
      <c r="C1009" s="3">
        <f t="shared" si="228"/>
        <v>4.4163588934401178E-2</v>
      </c>
      <c r="D1009" s="3">
        <f t="shared" si="229"/>
        <v>788.30186394721932</v>
      </c>
      <c r="E1009" s="3">
        <f t="shared" si="230"/>
        <v>6.1069739131310286</v>
      </c>
      <c r="F1009" s="3">
        <f t="shared" si="231"/>
        <v>34.575713471983242</v>
      </c>
      <c r="G1009" s="3">
        <f t="shared" si="232"/>
        <v>6.7905492518135935E-2</v>
      </c>
      <c r="H1009" s="3">
        <f t="shared" si="233"/>
        <v>0.37655160269386334</v>
      </c>
      <c r="I1009" s="3">
        <f t="shared" si="237"/>
        <v>2211.9991575778395</v>
      </c>
      <c r="K1009" s="3">
        <f t="shared" si="239"/>
        <v>9.7999999999998355</v>
      </c>
      <c r="L1009" s="3">
        <f t="shared" si="240"/>
        <v>0.88168016625891743</v>
      </c>
      <c r="M1009" s="3">
        <f>L1009/'NOx Info (Obsolete)'!$B$1*1000</f>
        <v>20.032266972460807</v>
      </c>
      <c r="N1009" s="3">
        <f>M1009*'NOx Info (Obsolete)'!$I$2*($D$13+273)/$F$2/1000</f>
        <v>5435.1500231706787</v>
      </c>
      <c r="O1009" s="3">
        <f t="shared" si="241"/>
        <v>97.824338112244178</v>
      </c>
      <c r="P1009" s="3">
        <f t="shared" si="234"/>
        <v>10.541376058531478</v>
      </c>
      <c r="Q1009" s="3">
        <f t="shared" si="235"/>
        <v>1.9229057177928284E-3</v>
      </c>
      <c r="R1009" s="3">
        <f t="shared" si="236"/>
        <v>0.17080113701856256</v>
      </c>
    </row>
    <row r="1010" spans="1:18" x14ac:dyDescent="0.25">
      <c r="A1010" s="3">
        <f t="shared" si="238"/>
        <v>9.8099999999998353</v>
      </c>
      <c r="B1010" s="3">
        <f t="shared" si="227"/>
        <v>1.9400042121107957</v>
      </c>
      <c r="C1010" s="3">
        <f t="shared" si="228"/>
        <v>4.4078034200456979E-2</v>
      </c>
      <c r="D1010" s="3">
        <f t="shared" si="229"/>
        <v>786.77474720093539</v>
      </c>
      <c r="E1010" s="3">
        <f t="shared" si="230"/>
        <v>6.0951433409119513</v>
      </c>
      <c r="F1010" s="3">
        <f t="shared" si="231"/>
        <v>34.575713471983242</v>
      </c>
      <c r="G1010" s="3">
        <f t="shared" si="232"/>
        <v>6.7905492518135935E-2</v>
      </c>
      <c r="H1010" s="3">
        <f t="shared" si="233"/>
        <v>0.37582213815164539</v>
      </c>
      <c r="I1010" s="3">
        <f t="shared" si="237"/>
        <v>2212.7508018541425</v>
      </c>
      <c r="K1010" s="3">
        <f t="shared" si="239"/>
        <v>9.8099999999998353</v>
      </c>
      <c r="L1010" s="3">
        <f t="shared" si="240"/>
        <v>0.87997215488873182</v>
      </c>
      <c r="M1010" s="3">
        <f>L1010/'NOx Info (Obsolete)'!$B$1*1000</f>
        <v>19.993459997926337</v>
      </c>
      <c r="N1010" s="3">
        <f>M1010*'NOx Info (Obsolete)'!$I$2*($D$13+273)/$F$2/1000</f>
        <v>5424.6209238515567</v>
      </c>
      <c r="O1010" s="3">
        <f t="shared" si="241"/>
        <v>97.634830524151823</v>
      </c>
      <c r="P1010" s="3">
        <f t="shared" si="234"/>
        <v>10.541376058531478</v>
      </c>
      <c r="Q1010" s="3">
        <f t="shared" si="235"/>
        <v>1.9229057177928284E-3</v>
      </c>
      <c r="R1010" s="3">
        <f t="shared" si="236"/>
        <v>0.17047025707452779</v>
      </c>
    </row>
    <row r="1011" spans="1:18" x14ac:dyDescent="0.25">
      <c r="A1011" s="3">
        <f t="shared" si="238"/>
        <v>9.8199999999998351</v>
      </c>
      <c r="B1011" s="3">
        <f t="shared" si="227"/>
        <v>1.9362459907292793</v>
      </c>
      <c r="C1011" s="3">
        <f t="shared" si="228"/>
        <v>4.3992645205137675E-2</v>
      </c>
      <c r="D1011" s="3">
        <f t="shared" si="229"/>
        <v>785.25058882080975</v>
      </c>
      <c r="E1011" s="3">
        <f t="shared" si="230"/>
        <v>6.0833356871531485</v>
      </c>
      <c r="F1011" s="3">
        <f t="shared" si="231"/>
        <v>34.575713471983242</v>
      </c>
      <c r="G1011" s="3">
        <f t="shared" si="232"/>
        <v>6.7905492518135935E-2</v>
      </c>
      <c r="H1011" s="3">
        <f t="shared" si="233"/>
        <v>0.37509408674514255</v>
      </c>
      <c r="I1011" s="3">
        <f t="shared" si="237"/>
        <v>2213.5009900276327</v>
      </c>
      <c r="K1011" s="3">
        <f t="shared" si="239"/>
        <v>9.8199999999998351</v>
      </c>
      <c r="L1011" s="3">
        <f t="shared" si="240"/>
        <v>0.87826745231798653</v>
      </c>
      <c r="M1011" s="3">
        <f>L1011/'NOx Info (Obsolete)'!$B$1*1000</f>
        <v>19.954728201167534</v>
      </c>
      <c r="N1011" s="3">
        <f>M1011*'NOx Info (Obsolete)'!$I$2*($D$13+273)/$F$2/1000</f>
        <v>5414.1122217490711</v>
      </c>
      <c r="O1011" s="3">
        <f t="shared" si="241"/>
        <v>97.445690054576573</v>
      </c>
      <c r="P1011" s="3">
        <f t="shared" si="234"/>
        <v>10.541376058531478</v>
      </c>
      <c r="Q1011" s="3">
        <f t="shared" si="235"/>
        <v>1.9229057177928284E-3</v>
      </c>
      <c r="R1011" s="3">
        <f t="shared" si="236"/>
        <v>0.17014001811883345</v>
      </c>
    </row>
    <row r="1012" spans="1:18" x14ac:dyDescent="0.25">
      <c r="A1012" s="3">
        <f t="shared" si="238"/>
        <v>9.8299999999998349</v>
      </c>
      <c r="B1012" s="3">
        <f t="shared" si="227"/>
        <v>1.9324950498618279</v>
      </c>
      <c r="C1012" s="3">
        <f t="shared" si="228"/>
        <v>4.3907421627370526E-2</v>
      </c>
      <c r="D1012" s="3">
        <f t="shared" si="229"/>
        <v>783.72938307582649</v>
      </c>
      <c r="E1012" s="3">
        <f t="shared" si="230"/>
        <v>6.0715509074564462</v>
      </c>
      <c r="F1012" s="3">
        <f t="shared" si="231"/>
        <v>34.575713471983242</v>
      </c>
      <c r="G1012" s="3">
        <f t="shared" si="232"/>
        <v>6.7905492518135935E-2</v>
      </c>
      <c r="H1012" s="3">
        <f t="shared" si="233"/>
        <v>0.37436744573679537</v>
      </c>
      <c r="I1012" s="3">
        <f t="shared" si="237"/>
        <v>2214.2497249191065</v>
      </c>
      <c r="K1012" s="3">
        <f t="shared" si="239"/>
        <v>9.8299999999998349</v>
      </c>
      <c r="L1012" s="3">
        <f t="shared" si="240"/>
        <v>0.87656605213679817</v>
      </c>
      <c r="M1012" s="3">
        <f>L1012/'NOx Info (Obsolete)'!$B$1*1000</f>
        <v>19.916071436548254</v>
      </c>
      <c r="N1012" s="3">
        <f>M1012*'NOx Info (Obsolete)'!$I$2*($D$13+273)/$F$2/1000</f>
        <v>5403.6238773492578</v>
      </c>
      <c r="O1012" s="3">
        <f t="shared" si="241"/>
        <v>97.256915992327876</v>
      </c>
      <c r="P1012" s="3">
        <f t="shared" si="234"/>
        <v>10.541376058531478</v>
      </c>
      <c r="Q1012" s="3">
        <f t="shared" si="235"/>
        <v>1.9229057177928284E-3</v>
      </c>
      <c r="R1012" s="3">
        <f t="shared" si="236"/>
        <v>0.16981041890974199</v>
      </c>
    </row>
    <row r="1013" spans="1:18" x14ac:dyDescent="0.25">
      <c r="A1013" s="3">
        <f t="shared" si="238"/>
        <v>9.8399999999998347</v>
      </c>
      <c r="B1013" s="3">
        <f t="shared" si="227"/>
        <v>1.9287513754044598</v>
      </c>
      <c r="C1013" s="3">
        <f t="shared" si="228"/>
        <v>4.3822363146704804E-2</v>
      </c>
      <c r="D1013" s="3">
        <f t="shared" si="229"/>
        <v>782.2111242460719</v>
      </c>
      <c r="E1013" s="3">
        <f t="shared" si="230"/>
        <v>6.0597889575096771</v>
      </c>
      <c r="F1013" s="3">
        <f t="shared" si="231"/>
        <v>34.575713471983242</v>
      </c>
      <c r="G1013" s="3">
        <f t="shared" si="232"/>
        <v>6.7905492518135935E-2</v>
      </c>
      <c r="H1013" s="3">
        <f t="shared" si="233"/>
        <v>0.37364221239434764</v>
      </c>
      <c r="I1013" s="3">
        <f t="shared" si="237"/>
        <v>2214.9970093438951</v>
      </c>
      <c r="K1013" s="3">
        <f t="shared" si="239"/>
        <v>9.8399999999998347</v>
      </c>
      <c r="L1013" s="3">
        <f t="shared" si="240"/>
        <v>0.87486794794770073</v>
      </c>
      <c r="M1013" s="3">
        <f>L1013/'NOx Info (Obsolete)'!$B$1*1000</f>
        <v>19.87748955871449</v>
      </c>
      <c r="N1013" s="3">
        <f>M1013*'NOx Info (Obsolete)'!$I$2*($D$13+273)/$F$2/1000</f>
        <v>5393.1558512147003</v>
      </c>
      <c r="O1013" s="3">
        <f t="shared" si="241"/>
        <v>97.068507627592922</v>
      </c>
      <c r="P1013" s="3">
        <f t="shared" si="234"/>
        <v>10.541376058531478</v>
      </c>
      <c r="Q1013" s="3">
        <f t="shared" si="235"/>
        <v>1.9229057177928284E-3</v>
      </c>
      <c r="R1013" s="3">
        <f t="shared" si="236"/>
        <v>0.1694814582079214</v>
      </c>
    </row>
    <row r="1014" spans="1:18" x14ac:dyDescent="0.25">
      <c r="A1014" s="3">
        <f t="shared" si="238"/>
        <v>9.8499999999998344</v>
      </c>
      <c r="B1014" s="3">
        <f t="shared" si="227"/>
        <v>1.9250149532805163</v>
      </c>
      <c r="C1014" s="3">
        <f t="shared" si="228"/>
        <v>4.3737469443310556E-2</v>
      </c>
      <c r="D1014" s="3">
        <f t="shared" si="229"/>
        <v>780.69580662271323</v>
      </c>
      <c r="E1014" s="3">
        <f t="shared" si="230"/>
        <v>6.0480497930865171</v>
      </c>
      <c r="F1014" s="3">
        <f t="shared" si="231"/>
        <v>34.575713471983242</v>
      </c>
      <c r="G1014" s="3">
        <f t="shared" si="232"/>
        <v>6.7905492518135935E-2</v>
      </c>
      <c r="H1014" s="3">
        <f t="shared" si="233"/>
        <v>0.37291838399083621</v>
      </c>
      <c r="I1014" s="3">
        <f t="shared" si="237"/>
        <v>2215.7428461118766</v>
      </c>
      <c r="K1014" s="3">
        <f t="shared" si="239"/>
        <v>9.8499999999998344</v>
      </c>
      <c r="L1014" s="3">
        <f t="shared" si="240"/>
        <v>0.87317313336562152</v>
      </c>
      <c r="M1014" s="3">
        <f>L1014/'NOx Info (Obsolete)'!$B$1*1000</f>
        <v>19.838982422593816</v>
      </c>
      <c r="N1014" s="3">
        <f>M1014*'NOx Info (Obsolete)'!$I$2*($D$13+273)/$F$2/1000</f>
        <v>5382.7081039843824</v>
      </c>
      <c r="O1014" s="3">
        <f t="shared" si="241"/>
        <v>96.880464251933958</v>
      </c>
      <c r="P1014" s="3">
        <f t="shared" si="234"/>
        <v>10.541376058531478</v>
      </c>
      <c r="Q1014" s="3">
        <f t="shared" si="235"/>
        <v>1.9229057177928284E-3</v>
      </c>
      <c r="R1014" s="3">
        <f t="shared" si="236"/>
        <v>0.16915313477644051</v>
      </c>
    </row>
    <row r="1015" spans="1:18" x14ac:dyDescent="0.25">
      <c r="A1015" s="3">
        <f t="shared" si="238"/>
        <v>9.8599999999998342</v>
      </c>
      <c r="B1015" s="3">
        <f t="shared" si="227"/>
        <v>1.9212857694406078</v>
      </c>
      <c r="C1015" s="3">
        <f t="shared" si="228"/>
        <v>4.3652740197977401E-2</v>
      </c>
      <c r="D1015" s="3">
        <f t="shared" si="229"/>
        <v>779.18342450797672</v>
      </c>
      <c r="E1015" s="3">
        <f t="shared" si="230"/>
        <v>6.0363333700463198</v>
      </c>
      <c r="F1015" s="3">
        <f t="shared" si="231"/>
        <v>34.575713471983242</v>
      </c>
      <c r="G1015" s="3">
        <f t="shared" si="232"/>
        <v>6.7905492518135935E-2</v>
      </c>
      <c r="H1015" s="3">
        <f t="shared" si="233"/>
        <v>0.3721959578045807</v>
      </c>
      <c r="I1015" s="3">
        <f t="shared" si="237"/>
        <v>2216.4872380274855</v>
      </c>
      <c r="K1015" s="3">
        <f t="shared" si="239"/>
        <v>9.8599999999998342</v>
      </c>
      <c r="L1015" s="3">
        <f t="shared" si="240"/>
        <v>0.87148160201785707</v>
      </c>
      <c r="M1015" s="3">
        <f>L1015/'NOx Info (Obsolete)'!$B$1*1000</f>
        <v>19.80054988339484</v>
      </c>
      <c r="N1015" s="3">
        <f>M1015*'NOx Info (Obsolete)'!$I$2*($D$13+273)/$F$2/1000</f>
        <v>5372.2805963735373</v>
      </c>
      <c r="O1015" s="3">
        <f t="shared" si="241"/>
        <v>96.692785158285645</v>
      </c>
      <c r="P1015" s="3">
        <f t="shared" si="234"/>
        <v>10.541376058531478</v>
      </c>
      <c r="Q1015" s="3">
        <f t="shared" si="235"/>
        <v>1.9229057177928284E-3</v>
      </c>
      <c r="R1015" s="3">
        <f t="shared" si="236"/>
        <v>0.16882544738076435</v>
      </c>
    </row>
    <row r="1016" spans="1:18" x14ac:dyDescent="0.25">
      <c r="A1016" s="3">
        <f t="shared" si="238"/>
        <v>9.869999999999834</v>
      </c>
      <c r="B1016" s="3">
        <f t="shared" si="227"/>
        <v>1.9175638098625623</v>
      </c>
      <c r="C1016" s="3">
        <f t="shared" si="228"/>
        <v>4.3568175092113366E-2</v>
      </c>
      <c r="D1016" s="3">
        <f t="shared" si="229"/>
        <v>777.67397221512681</v>
      </c>
      <c r="E1016" s="3">
        <f t="shared" si="230"/>
        <v>6.0246396443339485</v>
      </c>
      <c r="F1016" s="3">
        <f t="shared" si="231"/>
        <v>34.575713471983242</v>
      </c>
      <c r="G1016" s="3">
        <f t="shared" si="232"/>
        <v>6.7905492518135935E-2</v>
      </c>
      <c r="H1016" s="3">
        <f t="shared" si="233"/>
        <v>0.37147493111917301</v>
      </c>
      <c r="I1016" s="3">
        <f t="shared" si="237"/>
        <v>2217.2301878897238</v>
      </c>
      <c r="K1016" s="3">
        <f t="shared" si="239"/>
        <v>9.869999999999834</v>
      </c>
      <c r="L1016" s="3">
        <f t="shared" si="240"/>
        <v>0.86979334754404947</v>
      </c>
      <c r="M1016" s="3">
        <f>L1016/'NOx Info (Obsolete)'!$B$1*1000</f>
        <v>19.762191796606672</v>
      </c>
      <c r="N1016" s="3">
        <f>M1016*'NOx Info (Obsolete)'!$I$2*($D$13+273)/$F$2/1000</f>
        <v>5361.8732891735035</v>
      </c>
      <c r="O1016" s="3">
        <f t="shared" si="241"/>
        <v>96.505469640952384</v>
      </c>
      <c r="P1016" s="3">
        <f t="shared" si="234"/>
        <v>10.541376058531478</v>
      </c>
      <c r="Q1016" s="3">
        <f t="shared" si="235"/>
        <v>1.9229057177928284E-3</v>
      </c>
      <c r="R1016" s="3">
        <f t="shared" si="236"/>
        <v>0.16849839478874956</v>
      </c>
    </row>
    <row r="1017" spans="1:18" x14ac:dyDescent="0.25">
      <c r="A1017" s="3">
        <f t="shared" si="238"/>
        <v>9.8799999999998338</v>
      </c>
      <c r="B1017" s="3">
        <f t="shared" si="227"/>
        <v>1.9138490605513703</v>
      </c>
      <c r="C1017" s="3">
        <f t="shared" si="228"/>
        <v>4.3483773807743646E-2</v>
      </c>
      <c r="D1017" s="3">
        <f t="shared" si="229"/>
        <v>776.16744406844418</v>
      </c>
      <c r="E1017" s="3">
        <f t="shared" si="230"/>
        <v>6.0129685719796093</v>
      </c>
      <c r="F1017" s="3">
        <f t="shared" si="231"/>
        <v>34.575713471983242</v>
      </c>
      <c r="G1017" s="3">
        <f t="shared" si="232"/>
        <v>6.7905492518135935E-2</v>
      </c>
      <c r="H1017" s="3">
        <f t="shared" si="233"/>
        <v>0.3707553012234675</v>
      </c>
      <c r="I1017" s="3">
        <f t="shared" si="237"/>
        <v>2217.9716984921706</v>
      </c>
      <c r="K1017" s="3">
        <f t="shared" si="239"/>
        <v>9.8799999999998338</v>
      </c>
      <c r="L1017" s="3">
        <f t="shared" si="240"/>
        <v>0.86810836359616195</v>
      </c>
      <c r="M1017" s="3">
        <f>L1017/'NOx Info (Obsolete)'!$B$1*1000</f>
        <v>19.723908017998365</v>
      </c>
      <c r="N1017" s="3">
        <f>M1017*'NOx Info (Obsolete)'!$I$2*($D$13+273)/$F$2/1000</f>
        <v>5351.4861432515727</v>
      </c>
      <c r="O1017" s="3">
        <f t="shared" si="241"/>
        <v>96.318516995605648</v>
      </c>
      <c r="P1017" s="3">
        <f t="shared" si="234"/>
        <v>10.541376058531478</v>
      </c>
      <c r="Q1017" s="3">
        <f t="shared" si="235"/>
        <v>1.9229057177928284E-3</v>
      </c>
      <c r="R1017" s="3">
        <f t="shared" si="236"/>
        <v>0.16817197577063964</v>
      </c>
    </row>
    <row r="1018" spans="1:18" x14ac:dyDescent="0.25">
      <c r="A1018" s="3">
        <f t="shared" si="238"/>
        <v>9.8899999999998336</v>
      </c>
      <c r="B1018" s="3">
        <f t="shared" si="227"/>
        <v>1.9101415075391357</v>
      </c>
      <c r="C1018" s="3">
        <f t="shared" si="228"/>
        <v>4.33995360275094E-2</v>
      </c>
      <c r="D1018" s="3">
        <f t="shared" si="229"/>
        <v>774.66383440320476</v>
      </c>
      <c r="E1018" s="3">
        <f t="shared" si="230"/>
        <v>6.0013201090986907</v>
      </c>
      <c r="F1018" s="3">
        <f t="shared" si="231"/>
        <v>34.575713471983242</v>
      </c>
      <c r="G1018" s="3">
        <f t="shared" si="232"/>
        <v>6.7905492518135935E-2</v>
      </c>
      <c r="H1018" s="3">
        <f t="shared" si="233"/>
        <v>0.37003706541157078</v>
      </c>
      <c r="I1018" s="3">
        <f t="shared" si="237"/>
        <v>2218.711772622994</v>
      </c>
      <c r="K1018" s="3">
        <f t="shared" si="239"/>
        <v>9.8899999999998336</v>
      </c>
      <c r="L1018" s="3">
        <f t="shared" si="240"/>
        <v>0.86642664383845558</v>
      </c>
      <c r="M1018" s="3">
        <f>L1018/'NOx Info (Obsolete)'!$B$1*1000</f>
        <v>19.685698403618375</v>
      </c>
      <c r="N1018" s="3">
        <f>M1018*'NOx Info (Obsolete)'!$I$2*($D$13+273)/$F$2/1000</f>
        <v>5341.1191195508491</v>
      </c>
      <c r="O1018" s="3">
        <f t="shared" si="241"/>
        <v>96.131926519281393</v>
      </c>
      <c r="P1018" s="3">
        <f t="shared" si="234"/>
        <v>10.541376058531478</v>
      </c>
      <c r="Q1018" s="3">
        <f t="shared" si="235"/>
        <v>1.9229057177928284E-3</v>
      </c>
      <c r="R1018" s="3">
        <f t="shared" si="236"/>
        <v>0.16784618909906052</v>
      </c>
    </row>
    <row r="1019" spans="1:18" x14ac:dyDescent="0.25">
      <c r="A1019" s="3">
        <f t="shared" si="238"/>
        <v>9.8999999999998334</v>
      </c>
      <c r="B1019" s="3">
        <f t="shared" si="227"/>
        <v>1.90644113688502</v>
      </c>
      <c r="C1019" s="3">
        <f t="shared" si="228"/>
        <v>4.3315461434666636E-2</v>
      </c>
      <c r="D1019" s="3">
        <f t="shared" si="229"/>
        <v>773.1631375656583</v>
      </c>
      <c r="E1019" s="3">
        <f t="shared" si="230"/>
        <v>5.9896942118915906</v>
      </c>
      <c r="F1019" s="3">
        <f t="shared" si="231"/>
        <v>34.575713471983249</v>
      </c>
      <c r="G1019" s="3">
        <f t="shared" si="232"/>
        <v>6.7905492518135963E-2</v>
      </c>
      <c r="H1019" s="3">
        <f t="shared" si="233"/>
        <v>0.36932022098283102</v>
      </c>
      <c r="I1019" s="3">
        <f t="shared" si="237"/>
        <v>2219.4504130649598</v>
      </c>
      <c r="K1019" s="3">
        <f t="shared" si="239"/>
        <v>9.8999999999998334</v>
      </c>
      <c r="L1019" s="3">
        <f t="shared" si="240"/>
        <v>0.86474818194746494</v>
      </c>
      <c r="M1019" s="3">
        <f>L1019/'NOx Info (Obsolete)'!$B$1*1000</f>
        <v>19.647562809794039</v>
      </c>
      <c r="N1019" s="3">
        <f>M1019*'NOx Info (Obsolete)'!$I$2*($D$13+273)/$F$2/1000</f>
        <v>5330.772179090096</v>
      </c>
      <c r="O1019" s="3">
        <f t="shared" si="241"/>
        <v>95.9456975103773</v>
      </c>
      <c r="P1019" s="3">
        <f t="shared" si="234"/>
        <v>10.54137605853148</v>
      </c>
      <c r="Q1019" s="3">
        <f t="shared" si="235"/>
        <v>1.9229057177928288E-3</v>
      </c>
      <c r="R1019" s="3">
        <f t="shared" si="236"/>
        <v>0.16752103354901574</v>
      </c>
    </row>
    <row r="1020" spans="1:18" x14ac:dyDescent="0.25">
      <c r="A1020" s="3">
        <f t="shared" si="238"/>
        <v>9.9099999999998332</v>
      </c>
      <c r="B1020" s="3">
        <f t="shared" ref="B1020:B1083" si="242">L1020*2.20462</f>
        <v>1.9027479346751919</v>
      </c>
      <c r="C1020" s="3">
        <f t="shared" ref="C1020:C1083" si="243">M1020/453.59237</f>
        <v>4.3231549713084912E-2</v>
      </c>
      <c r="D1020" s="3">
        <f t="shared" ref="D1020:D1083" si="244">N1020/6.89475729</f>
        <v>771.66534791300705</v>
      </c>
      <c r="E1020" s="3">
        <f t="shared" ref="E1020:E1083" si="245">O1020/16.0184634</f>
        <v>5.9780908366435632</v>
      </c>
      <c r="F1020" s="3">
        <f t="shared" ref="F1020:F1083" si="246">P1020*3.28</f>
        <v>34.575713471983249</v>
      </c>
      <c r="G1020" s="3">
        <f t="shared" ref="G1020:G1083" si="247">Q1020*35.314</f>
        <v>6.7905492518135963E-2</v>
      </c>
      <c r="H1020" s="3">
        <f t="shared" ref="H1020:H1083" si="248">R1020*2.20462</f>
        <v>0.36860476524182839</v>
      </c>
      <c r="I1020" s="3">
        <f t="shared" si="237"/>
        <v>2220.1876225954434</v>
      </c>
      <c r="K1020" s="3">
        <f t="shared" si="239"/>
        <v>9.9099999999998332</v>
      </c>
      <c r="L1020" s="3">
        <f t="shared" ref="L1020:L1083" si="249">L1019-R1019*$J$1</f>
        <v>0.86307297161197483</v>
      </c>
      <c r="M1020" s="3">
        <f>L1020/'NOx Info (Obsolete)'!$B$1*1000</f>
        <v>19.609501093131005</v>
      </c>
      <c r="N1020" s="3">
        <f>M1020*'NOx Info (Obsolete)'!$I$2*($D$13+273)/$F$2/1000</f>
        <v>5320.445282963592</v>
      </c>
      <c r="O1020" s="3">
        <f t="shared" ref="O1020:O1083" si="250">L1020/$F$2</f>
        <v>95.759829268650307</v>
      </c>
      <c r="P1020" s="3">
        <f t="shared" ref="P1020:P1083" si="251">SQRT(2*(N1020)/O1020)</f>
        <v>10.54137605853148</v>
      </c>
      <c r="Q1020" s="3">
        <f t="shared" ref="Q1020:Q1083" si="252">P1020*$F$25</f>
        <v>1.9229057177928288E-3</v>
      </c>
      <c r="R1020" s="3">
        <f t="shared" ref="R1020:R1083" si="253">Q1020*O1020*0.908</f>
        <v>0.1671965078978819</v>
      </c>
    </row>
    <row r="1021" spans="1:18" x14ac:dyDescent="0.25">
      <c r="A1021" s="3">
        <f t="shared" si="238"/>
        <v>9.919999999999833</v>
      </c>
      <c r="B1021" s="3">
        <f t="shared" si="242"/>
        <v>1.8990618870227736</v>
      </c>
      <c r="C1021" s="3">
        <f t="shared" si="243"/>
        <v>4.3147800547246221E-2</v>
      </c>
      <c r="D1021" s="3">
        <f t="shared" si="244"/>
        <v>770.17045981338424</v>
      </c>
      <c r="E1021" s="3">
        <f t="shared" si="245"/>
        <v>5.9665099397245429</v>
      </c>
      <c r="F1021" s="3">
        <f t="shared" si="246"/>
        <v>34.575713471983242</v>
      </c>
      <c r="G1021" s="3">
        <f t="shared" si="247"/>
        <v>6.7905492518135935E-2</v>
      </c>
      <c r="H1021" s="3">
        <f t="shared" si="248"/>
        <v>0.36789069549836445</v>
      </c>
      <c r="I1021" s="3">
        <f t="shared" si="237"/>
        <v>2220.92340398644</v>
      </c>
      <c r="K1021" s="3">
        <f t="shared" si="239"/>
        <v>9.919999999999833</v>
      </c>
      <c r="L1021" s="3">
        <f t="shared" si="249"/>
        <v>0.86140100653299601</v>
      </c>
      <c r="M1021" s="3">
        <f>L1021/'NOx Info (Obsolete)'!$B$1*1000</f>
        <v>19.571513110512711</v>
      </c>
      <c r="N1021" s="3">
        <f>M1021*'NOx Info (Obsolete)'!$I$2*($D$13+273)/$F$2/1000</f>
        <v>5310.138392340983</v>
      </c>
      <c r="O1021" s="3">
        <f t="shared" si="250"/>
        <v>95.574321095213804</v>
      </c>
      <c r="P1021" s="3">
        <f t="shared" si="251"/>
        <v>10.541376058531476</v>
      </c>
      <c r="Q1021" s="3">
        <f t="shared" si="252"/>
        <v>1.9229057177928281E-3</v>
      </c>
      <c r="R1021" s="3">
        <f t="shared" si="253"/>
        <v>0.16687261092540415</v>
      </c>
    </row>
    <row r="1022" spans="1:18" x14ac:dyDescent="0.25">
      <c r="A1022" s="3">
        <f t="shared" si="238"/>
        <v>9.9299999999998327</v>
      </c>
      <c r="B1022" s="3">
        <f t="shared" si="242"/>
        <v>1.8953829800677897</v>
      </c>
      <c r="C1022" s="3">
        <f t="shared" si="243"/>
        <v>4.3064213622243816E-2</v>
      </c>
      <c r="D1022" s="3">
        <f t="shared" si="244"/>
        <v>768.67846764583453</v>
      </c>
      <c r="E1022" s="3">
        <f t="shared" si="245"/>
        <v>5.9549514775889856</v>
      </c>
      <c r="F1022" s="3">
        <f t="shared" si="246"/>
        <v>34.575713471983242</v>
      </c>
      <c r="G1022" s="3">
        <f t="shared" si="247"/>
        <v>6.7905492518135935E-2</v>
      </c>
      <c r="H1022" s="3">
        <f t="shared" si="248"/>
        <v>0.36717800906745279</v>
      </c>
      <c r="I1022" s="3">
        <f t="shared" si="237"/>
        <v>2221.6577600045748</v>
      </c>
      <c r="K1022" s="3">
        <f t="shared" si="239"/>
        <v>9.9299999999998327</v>
      </c>
      <c r="L1022" s="3">
        <f t="shared" si="249"/>
        <v>0.85973228042374195</v>
      </c>
      <c r="M1022" s="3">
        <f>L1022/'NOx Info (Obsolete)'!$B$1*1000</f>
        <v>19.533598719099857</v>
      </c>
      <c r="N1022" s="3">
        <f>M1022*'NOx Info (Obsolete)'!$I$2*($D$13+273)/$F$2/1000</f>
        <v>5299.8514684671472</v>
      </c>
      <c r="O1022" s="3">
        <f t="shared" si="250"/>
        <v>95.389172292535093</v>
      </c>
      <c r="P1022" s="3">
        <f t="shared" si="251"/>
        <v>10.541376058531478</v>
      </c>
      <c r="Q1022" s="3">
        <f t="shared" si="252"/>
        <v>1.9229057177928284E-3</v>
      </c>
      <c r="R1022" s="3">
        <f t="shared" si="253"/>
        <v>0.16654934141369163</v>
      </c>
    </row>
    <row r="1023" spans="1:18" x14ac:dyDescent="0.25">
      <c r="A1023" s="3">
        <f t="shared" si="238"/>
        <v>9.9399999999998325</v>
      </c>
      <c r="B1023" s="3">
        <f t="shared" si="242"/>
        <v>1.8917111999771152</v>
      </c>
      <c r="C1023" s="3">
        <f t="shared" si="243"/>
        <v>4.2980788623780943E-2</v>
      </c>
      <c r="D1023" s="3">
        <f t="shared" si="244"/>
        <v>767.18936580029026</v>
      </c>
      <c r="E1023" s="3">
        <f t="shared" si="245"/>
        <v>5.9434154067757072</v>
      </c>
      <c r="F1023" s="3">
        <f t="shared" si="246"/>
        <v>34.575713471983242</v>
      </c>
      <c r="G1023" s="3">
        <f t="shared" si="247"/>
        <v>6.7905492518135935E-2</v>
      </c>
      <c r="H1023" s="3">
        <f t="shared" si="248"/>
        <v>0.3664667032693078</v>
      </c>
      <c r="I1023" s="3">
        <f t="shared" si="237"/>
        <v>2222.3906934111133</v>
      </c>
      <c r="K1023" s="3">
        <f t="shared" si="239"/>
        <v>9.9399999999998325</v>
      </c>
      <c r="L1023" s="3">
        <f t="shared" si="249"/>
        <v>0.85806678700960504</v>
      </c>
      <c r="M1023" s="3">
        <f>L1023/'NOx Info (Obsolete)'!$B$1*1000</f>
        <v>19.495757776329835</v>
      </c>
      <c r="N1023" s="3">
        <f>M1023*'NOx Info (Obsolete)'!$I$2*($D$13+273)/$F$2/1000</f>
        <v>5289.584472662028</v>
      </c>
      <c r="O1023" s="3">
        <f t="shared" si="250"/>
        <v>95.204382164432786</v>
      </c>
      <c r="P1023" s="3">
        <f t="shared" si="251"/>
        <v>10.541376058531478</v>
      </c>
      <c r="Q1023" s="3">
        <f t="shared" si="252"/>
        <v>1.9229057177928284E-3</v>
      </c>
      <c r="R1023" s="3">
        <f t="shared" si="253"/>
        <v>0.16622669814721261</v>
      </c>
    </row>
    <row r="1024" spans="1:18" x14ac:dyDescent="0.25">
      <c r="A1024" s="3">
        <f t="shared" si="238"/>
        <v>9.9499999999998323</v>
      </c>
      <c r="B1024" s="3">
        <f t="shared" si="242"/>
        <v>1.8880465329444223</v>
      </c>
      <c r="C1024" s="3">
        <f t="shared" si="243"/>
        <v>4.2897525238169747E-2</v>
      </c>
      <c r="D1024" s="3">
        <f t="shared" si="244"/>
        <v>765.70314867755235</v>
      </c>
      <c r="E1024" s="3">
        <f t="shared" si="245"/>
        <v>5.9319016839077161</v>
      </c>
      <c r="F1024" s="3">
        <f t="shared" si="246"/>
        <v>34.575713471983242</v>
      </c>
      <c r="G1024" s="3">
        <f t="shared" si="247"/>
        <v>6.7905492518135935E-2</v>
      </c>
      <c r="H1024" s="3">
        <f t="shared" si="248"/>
        <v>0.36575677542933577</v>
      </c>
      <c r="I1024" s="3">
        <f t="shared" si="237"/>
        <v>2223.1222069619721</v>
      </c>
      <c r="K1024" s="3">
        <f t="shared" si="239"/>
        <v>9.9499999999998323</v>
      </c>
      <c r="L1024" s="3">
        <f t="shared" si="249"/>
        <v>0.85640452002813294</v>
      </c>
      <c r="M1024" s="3">
        <f>L1024/'NOx Info (Obsolete)'!$B$1*1000</f>
        <v>19.45799013991623</v>
      </c>
      <c r="N1024" s="3">
        <f>M1024*'NOx Info (Obsolete)'!$I$2*($D$13+273)/$F$2/1000</f>
        <v>5279.3373663205084</v>
      </c>
      <c r="O1024" s="3">
        <f t="shared" si="250"/>
        <v>95.019950016074134</v>
      </c>
      <c r="P1024" s="3">
        <f t="shared" si="251"/>
        <v>10.541376058531478</v>
      </c>
      <c r="Q1024" s="3">
        <f t="shared" si="252"/>
        <v>1.9229057177928284E-3</v>
      </c>
      <c r="R1024" s="3">
        <f t="shared" si="253"/>
        <v>0.16590467991279031</v>
      </c>
    </row>
    <row r="1025" spans="1:18" x14ac:dyDescent="0.25">
      <c r="A1025" s="3">
        <f t="shared" si="238"/>
        <v>9.9599999999998321</v>
      </c>
      <c r="B1025" s="3">
        <f t="shared" si="242"/>
        <v>1.8843889651901289</v>
      </c>
      <c r="C1025" s="3">
        <f t="shared" si="243"/>
        <v>4.2814423152330042E-2</v>
      </c>
      <c r="D1025" s="3">
        <f t="shared" si="244"/>
        <v>764.21981068926857</v>
      </c>
      <c r="E1025" s="3">
        <f t="shared" si="245"/>
        <v>5.9204102656920528</v>
      </c>
      <c r="F1025" s="3">
        <f t="shared" si="246"/>
        <v>34.575713471983242</v>
      </c>
      <c r="G1025" s="3">
        <f t="shared" si="247"/>
        <v>6.7905492518135935E-2</v>
      </c>
      <c r="H1025" s="3">
        <f t="shared" si="248"/>
        <v>0.36504822287812388</v>
      </c>
      <c r="I1025" s="3">
        <f t="shared" si="237"/>
        <v>2223.8523034077284</v>
      </c>
      <c r="K1025" s="3">
        <f t="shared" si="239"/>
        <v>9.9599999999998321</v>
      </c>
      <c r="L1025" s="3">
        <f t="shared" si="249"/>
        <v>0.85474547322900507</v>
      </c>
      <c r="M1025" s="3">
        <f>L1025/'NOx Info (Obsolete)'!$B$1*1000</f>
        <v>19.420295667848254</v>
      </c>
      <c r="N1025" s="3">
        <f>M1025*'NOx Info (Obsolete)'!$I$2*($D$13+273)/$F$2/1000</f>
        <v>5269.1101109122546</v>
      </c>
      <c r="O1025" s="3">
        <f t="shared" si="250"/>
        <v>94.835875153972438</v>
      </c>
      <c r="P1025" s="3">
        <f t="shared" si="251"/>
        <v>10.541376058531478</v>
      </c>
      <c r="Q1025" s="3">
        <f t="shared" si="252"/>
        <v>1.9229057177928284E-3</v>
      </c>
      <c r="R1025" s="3">
        <f t="shared" si="253"/>
        <v>0.16558328549959808</v>
      </c>
    </row>
    <row r="1026" spans="1:18" x14ac:dyDescent="0.25">
      <c r="A1026" s="3">
        <f t="shared" si="238"/>
        <v>9.9699999999998319</v>
      </c>
      <c r="B1026" s="3">
        <f t="shared" si="242"/>
        <v>1.8807384829613478</v>
      </c>
      <c r="C1026" s="3">
        <f t="shared" si="243"/>
        <v>4.2731482053788135E-2</v>
      </c>
      <c r="D1026" s="3">
        <f t="shared" si="244"/>
        <v>762.73934625791253</v>
      </c>
      <c r="E1026" s="3">
        <f t="shared" si="245"/>
        <v>5.9089411089196231</v>
      </c>
      <c r="F1026" s="3">
        <f t="shared" si="246"/>
        <v>34.575713471983242</v>
      </c>
      <c r="G1026" s="3">
        <f t="shared" si="247"/>
        <v>6.7905492518135935E-2</v>
      </c>
      <c r="H1026" s="3">
        <f t="shared" si="248"/>
        <v>0.3643410429514306</v>
      </c>
      <c r="I1026" s="3">
        <f t="shared" si="237"/>
        <v>2224.5809854936315</v>
      </c>
      <c r="K1026" s="3">
        <f t="shared" si="239"/>
        <v>9.9699999999998319</v>
      </c>
      <c r="L1026" s="3">
        <f t="shared" si="249"/>
        <v>0.85308964037400914</v>
      </c>
      <c r="M1026" s="3">
        <f>L1026/'NOx Info (Obsolete)'!$B$1*1000</f>
        <v>19.382674218390228</v>
      </c>
      <c r="N1026" s="3">
        <f>M1026*'NOx Info (Obsolete)'!$I$2*($D$13+273)/$F$2/1000</f>
        <v>5258.902667981577</v>
      </c>
      <c r="O1026" s="3">
        <f t="shared" si="250"/>
        <v>94.652156885984411</v>
      </c>
      <c r="P1026" s="3">
        <f t="shared" si="251"/>
        <v>10.541376058531476</v>
      </c>
      <c r="Q1026" s="3">
        <f t="shared" si="252"/>
        <v>1.9229057177928281E-3</v>
      </c>
      <c r="R1026" s="3">
        <f t="shared" si="253"/>
        <v>0.16526251369915479</v>
      </c>
    </row>
    <row r="1027" spans="1:18" x14ac:dyDescent="0.25">
      <c r="A1027" s="3">
        <f t="shared" si="238"/>
        <v>9.9799999999998317</v>
      </c>
      <c r="B1027" s="3">
        <f t="shared" si="242"/>
        <v>1.8770950725318336</v>
      </c>
      <c r="C1027" s="3">
        <f t="shared" si="243"/>
        <v>4.2648701630675703E-2</v>
      </c>
      <c r="D1027" s="3">
        <f t="shared" si="244"/>
        <v>761.26174981676286</v>
      </c>
      <c r="E1027" s="3">
        <f t="shared" si="245"/>
        <v>5.8974941704650412</v>
      </c>
      <c r="F1027" s="3">
        <f t="shared" si="246"/>
        <v>34.575713471983242</v>
      </c>
      <c r="G1027" s="3">
        <f t="shared" si="247"/>
        <v>6.7905492518135935E-2</v>
      </c>
      <c r="H1027" s="3">
        <f t="shared" si="248"/>
        <v>0.36363523299017581</v>
      </c>
      <c r="I1027" s="3">
        <f t="shared" si="237"/>
        <v>2225.3082559596119</v>
      </c>
      <c r="K1027" s="3">
        <f t="shared" si="239"/>
        <v>9.9799999999998317</v>
      </c>
      <c r="L1027" s="3">
        <f t="shared" si="249"/>
        <v>0.85143701523701765</v>
      </c>
      <c r="M1027" s="3">
        <f>L1027/'NOx Info (Obsolete)'!$B$1*1000</f>
        <v>19.345125650081059</v>
      </c>
      <c r="N1027" s="3">
        <f>M1027*'NOx Info (Obsolete)'!$I$2*($D$13+273)/$F$2/1000</f>
        <v>5248.7149991472825</v>
      </c>
      <c r="O1027" s="3">
        <f t="shared" si="250"/>
        <v>94.468794521307629</v>
      </c>
      <c r="P1027" s="3">
        <f t="shared" si="251"/>
        <v>10.541376058531478</v>
      </c>
      <c r="Q1027" s="3">
        <f t="shared" si="252"/>
        <v>1.9229057177928284E-3</v>
      </c>
      <c r="R1027" s="3">
        <f t="shared" si="253"/>
        <v>0.16494236330532058</v>
      </c>
    </row>
    <row r="1028" spans="1:18" x14ac:dyDescent="0.25">
      <c r="A1028" s="3">
        <f t="shared" si="238"/>
        <v>9.9899999999998315</v>
      </c>
      <c r="B1028" s="3">
        <f t="shared" si="242"/>
        <v>1.8734587202019319</v>
      </c>
      <c r="C1028" s="3">
        <f t="shared" si="243"/>
        <v>4.2566081571728552E-2</v>
      </c>
      <c r="D1028" s="3">
        <f t="shared" si="244"/>
        <v>759.78701580988206</v>
      </c>
      <c r="E1028" s="3">
        <f t="shared" si="245"/>
        <v>5.8860694072864623</v>
      </c>
      <c r="F1028" s="3">
        <f t="shared" si="246"/>
        <v>34.575713471983242</v>
      </c>
      <c r="G1028" s="3">
        <f t="shared" si="247"/>
        <v>6.7905492518135935E-2</v>
      </c>
      <c r="H1028" s="3">
        <f t="shared" si="248"/>
        <v>0.36293079034043058</v>
      </c>
      <c r="I1028" s="3">
        <f t="shared" si="237"/>
        <v>2226.0341175402928</v>
      </c>
      <c r="K1028" s="3">
        <f t="shared" si="239"/>
        <v>9.9899999999998315</v>
      </c>
      <c r="L1028" s="3">
        <f t="shared" si="249"/>
        <v>0.84978759160396444</v>
      </c>
      <c r="M1028" s="3">
        <f>L1028/'NOx Info (Obsolete)'!$B$1*1000</f>
        <v>19.30764982173368</v>
      </c>
      <c r="N1028" s="3">
        <f>M1028*'NOx Info (Obsolete)'!$I$2*($D$13+273)/$F$2/1000</f>
        <v>5238.5470661025302</v>
      </c>
      <c r="O1028" s="3">
        <f t="shared" si="250"/>
        <v>94.285787370477905</v>
      </c>
      <c r="P1028" s="3">
        <f t="shared" si="251"/>
        <v>10.541376058531478</v>
      </c>
      <c r="Q1028" s="3">
        <f t="shared" si="252"/>
        <v>1.9229057177928284E-3</v>
      </c>
      <c r="R1028" s="3">
        <f t="shared" si="253"/>
        <v>0.16462283311429207</v>
      </c>
    </row>
    <row r="1029" spans="1:18" x14ac:dyDescent="0.25">
      <c r="A1029" s="3">
        <f t="shared" si="238"/>
        <v>9.9999999999998312</v>
      </c>
      <c r="B1029" s="3">
        <f t="shared" si="242"/>
        <v>1.8698294122985277</v>
      </c>
      <c r="C1029" s="3">
        <f t="shared" si="243"/>
        <v>4.2483621566285476E-2</v>
      </c>
      <c r="D1029" s="3">
        <f t="shared" si="244"/>
        <v>758.31513869209562</v>
      </c>
      <c r="E1029" s="3">
        <f t="shared" si="245"/>
        <v>5.8746667764254266</v>
      </c>
      <c r="F1029" s="3">
        <f t="shared" si="246"/>
        <v>34.575713471983242</v>
      </c>
      <c r="G1029" s="3">
        <f t="shared" si="247"/>
        <v>6.7905492518135935E-2</v>
      </c>
      <c r="H1029" s="3">
        <f t="shared" si="248"/>
        <v>0.36222771235340695</v>
      </c>
      <c r="I1029" s="3">
        <f t="shared" si="237"/>
        <v>2226.7585729649995</v>
      </c>
      <c r="K1029" s="3">
        <f t="shared" si="239"/>
        <v>9.9999999999998312</v>
      </c>
      <c r="L1029" s="3">
        <f t="shared" si="249"/>
        <v>0.84814136327282152</v>
      </c>
      <c r="M1029" s="3">
        <f>L1029/'NOx Info (Obsolete)'!$B$1*1000</f>
        <v>19.270246592434543</v>
      </c>
      <c r="N1029" s="3">
        <f>M1029*'NOx Info (Obsolete)'!$I$2*($D$13+273)/$F$2/1000</f>
        <v>5228.3988306146875</v>
      </c>
      <c r="O1029" s="3">
        <f t="shared" si="250"/>
        <v>94.103134745366688</v>
      </c>
      <c r="P1029" s="3">
        <f t="shared" si="251"/>
        <v>10.541376058531478</v>
      </c>
      <c r="Q1029" s="3">
        <f t="shared" si="252"/>
        <v>1.9229057177928284E-3</v>
      </c>
      <c r="R1029" s="3">
        <f t="shared" si="253"/>
        <v>0.16430392192459789</v>
      </c>
    </row>
    <row r="1030" spans="1:18" x14ac:dyDescent="0.25">
      <c r="A1030" s="3">
        <f t="shared" si="238"/>
        <v>10.009999999999831</v>
      </c>
      <c r="B1030" s="3">
        <f t="shared" si="242"/>
        <v>1.8662071351749934</v>
      </c>
      <c r="C1030" s="3">
        <f t="shared" si="243"/>
        <v>4.2401321304287108E-2</v>
      </c>
      <c r="D1030" s="3">
        <f t="shared" si="244"/>
        <v>756.84611292897148</v>
      </c>
      <c r="E1030" s="3">
        <f t="shared" si="245"/>
        <v>5.8632862350066919</v>
      </c>
      <c r="F1030" s="3">
        <f t="shared" si="246"/>
        <v>34.575713471983242</v>
      </c>
      <c r="G1030" s="3">
        <f t="shared" si="247"/>
        <v>6.7905492518135935E-2</v>
      </c>
      <c r="H1030" s="3">
        <f t="shared" si="248"/>
        <v>0.36152599638544874</v>
      </c>
      <c r="I1030" s="3">
        <f t="shared" si="237"/>
        <v>2227.4816249577702</v>
      </c>
      <c r="K1030" s="3">
        <f t="shared" si="239"/>
        <v>10.009999999999831</v>
      </c>
      <c r="L1030" s="3">
        <f t="shared" si="249"/>
        <v>0.8464983240535755</v>
      </c>
      <c r="M1030" s="3">
        <f>L1030/'NOx Info (Obsolete)'!$B$1*1000</f>
        <v>19.232915821543081</v>
      </c>
      <c r="N1030" s="3">
        <f>M1030*'NOx Info (Obsolete)'!$I$2*($D$13+273)/$F$2/1000</f>
        <v>5218.2702545251896</v>
      </c>
      <c r="O1030" s="3">
        <f t="shared" si="250"/>
        <v>93.920835959178504</v>
      </c>
      <c r="P1030" s="3">
        <f t="shared" si="251"/>
        <v>10.541376058531478</v>
      </c>
      <c r="Q1030" s="3">
        <f t="shared" si="252"/>
        <v>1.9229057177928284E-3</v>
      </c>
      <c r="R1030" s="3">
        <f t="shared" si="253"/>
        <v>0.16398562853709428</v>
      </c>
    </row>
    <row r="1031" spans="1:18" x14ac:dyDescent="0.25">
      <c r="A1031" s="3">
        <f t="shared" si="238"/>
        <v>10.019999999999831</v>
      </c>
      <c r="B1031" s="3">
        <f t="shared" si="242"/>
        <v>1.862591875211139</v>
      </c>
      <c r="C1031" s="3">
        <f t="shared" si="243"/>
        <v>4.2319180476274705E-2</v>
      </c>
      <c r="D1031" s="3">
        <f t="shared" si="244"/>
        <v>755.37993299679863</v>
      </c>
      <c r="E1031" s="3">
        <f t="shared" si="245"/>
        <v>5.851927740238076</v>
      </c>
      <c r="F1031" s="3">
        <f t="shared" si="246"/>
        <v>34.575713471983242</v>
      </c>
      <c r="G1031" s="3">
        <f t="shared" si="247"/>
        <v>6.7905492518135935E-2</v>
      </c>
      <c r="H1031" s="3">
        <f t="shared" si="248"/>
        <v>0.36082563979802074</v>
      </c>
      <c r="I1031" s="3">
        <f t="shared" si="237"/>
        <v>2228.2032762373665</v>
      </c>
      <c r="K1031" s="3">
        <f t="shared" si="239"/>
        <v>10.019999999999831</v>
      </c>
      <c r="L1031" s="3">
        <f t="shared" si="249"/>
        <v>0.84485846776820461</v>
      </c>
      <c r="M1031" s="3">
        <f>L1031/'NOx Info (Obsolete)'!$B$1*1000</f>
        <v>19.195657368691172</v>
      </c>
      <c r="N1031" s="3">
        <f>M1031*'NOx Info (Obsolete)'!$I$2*($D$13+273)/$F$2/1000</f>
        <v>5208.1612997493894</v>
      </c>
      <c r="O1031" s="3">
        <f t="shared" si="250"/>
        <v>93.738890326448342</v>
      </c>
      <c r="P1031" s="3">
        <f t="shared" si="251"/>
        <v>10.541376058531478</v>
      </c>
      <c r="Q1031" s="3">
        <f t="shared" si="252"/>
        <v>1.9229057177928284E-3</v>
      </c>
      <c r="R1031" s="3">
        <f t="shared" si="253"/>
        <v>0.16366795175496038</v>
      </c>
    </row>
    <row r="1032" spans="1:18" x14ac:dyDescent="0.25">
      <c r="A1032" s="3">
        <f t="shared" si="238"/>
        <v>10.029999999999831</v>
      </c>
      <c r="B1032" s="3">
        <f t="shared" si="242"/>
        <v>1.8589836188131588</v>
      </c>
      <c r="C1032" s="3">
        <f t="shared" si="243"/>
        <v>4.2237198773389044E-2</v>
      </c>
      <c r="D1032" s="3">
        <f t="shared" si="244"/>
        <v>753.9165933825675</v>
      </c>
      <c r="E1032" s="3">
        <f t="shared" si="245"/>
        <v>5.8405912494102941</v>
      </c>
      <c r="F1032" s="3">
        <f t="shared" si="246"/>
        <v>34.575713471983242</v>
      </c>
      <c r="G1032" s="3">
        <f t="shared" si="247"/>
        <v>6.7905492518135935E-2</v>
      </c>
      <c r="H1032" s="3">
        <f t="shared" si="248"/>
        <v>0.36012663995769928</v>
      </c>
      <c r="I1032" s="3">
        <f t="shared" si="237"/>
        <v>2228.9235295172821</v>
      </c>
      <c r="K1032" s="3">
        <f t="shared" si="239"/>
        <v>10.029999999999831</v>
      </c>
      <c r="L1032" s="3">
        <f t="shared" si="249"/>
        <v>0.84322178825065497</v>
      </c>
      <c r="M1032" s="3">
        <f>L1032/'NOx Info (Obsolete)'!$B$1*1000</f>
        <v>19.15847109378263</v>
      </c>
      <c r="N1032" s="3">
        <f>M1032*'NOx Info (Obsolete)'!$I$2*($D$13+273)/$F$2/1000</f>
        <v>5198.071928276423</v>
      </c>
      <c r="O1032" s="3">
        <f t="shared" si="250"/>
        <v>93.557297163039081</v>
      </c>
      <c r="P1032" s="3">
        <f t="shared" si="251"/>
        <v>10.541376058531478</v>
      </c>
      <c r="Q1032" s="3">
        <f t="shared" si="252"/>
        <v>1.9229057177928284E-3</v>
      </c>
      <c r="R1032" s="3">
        <f t="shared" si="253"/>
        <v>0.16335089038369394</v>
      </c>
    </row>
    <row r="1033" spans="1:18" x14ac:dyDescent="0.25">
      <c r="A1033" s="3">
        <f t="shared" si="238"/>
        <v>10.03999999999983</v>
      </c>
      <c r="B1033" s="3">
        <f t="shared" si="242"/>
        <v>1.8553823524135817</v>
      </c>
      <c r="C1033" s="3">
        <f t="shared" si="243"/>
        <v>4.2155375887369229E-2</v>
      </c>
      <c r="D1033" s="3">
        <f t="shared" si="244"/>
        <v>752.4560885839478</v>
      </c>
      <c r="E1033" s="3">
        <f t="shared" si="245"/>
        <v>5.8292767198968001</v>
      </c>
      <c r="F1033" s="3">
        <f t="shared" si="246"/>
        <v>34.575713471983242</v>
      </c>
      <c r="G1033" s="3">
        <f t="shared" si="247"/>
        <v>6.7905492518135935E-2</v>
      </c>
      <c r="H1033" s="3">
        <f t="shared" si="248"/>
        <v>0.35942899423616242</v>
      </c>
      <c r="I1033" s="3">
        <f t="shared" si="237"/>
        <v>2229.6423875057544</v>
      </c>
      <c r="K1033" s="3">
        <f t="shared" si="239"/>
        <v>10.03999999999983</v>
      </c>
      <c r="L1033" s="3">
        <f t="shared" si="249"/>
        <v>0.84158827934681801</v>
      </c>
      <c r="M1033" s="3">
        <f>L1033/'NOx Info (Obsolete)'!$B$1*1000</f>
        <v>19.121356856992662</v>
      </c>
      <c r="N1033" s="3">
        <f>M1033*'NOx Info (Obsolete)'!$I$2*($D$13+273)/$F$2/1000</f>
        <v>5188.00210216906</v>
      </c>
      <c r="O1033" s="3">
        <f t="shared" si="250"/>
        <v>93.376055786138949</v>
      </c>
      <c r="P1033" s="3">
        <f t="shared" si="251"/>
        <v>10.541376058531478</v>
      </c>
      <c r="Q1033" s="3">
        <f t="shared" si="252"/>
        <v>1.9229057177928284E-3</v>
      </c>
      <c r="R1033" s="3">
        <f t="shared" si="253"/>
        <v>0.16303444323110669</v>
      </c>
    </row>
    <row r="1034" spans="1:18" x14ac:dyDescent="0.25">
      <c r="A1034" s="3">
        <f t="shared" si="238"/>
        <v>10.04999999999983</v>
      </c>
      <c r="B1034" s="3">
        <f t="shared" si="242"/>
        <v>1.8517880624712202</v>
      </c>
      <c r="C1034" s="3">
        <f t="shared" si="243"/>
        <v>4.2073711510551517E-2</v>
      </c>
      <c r="D1034" s="3">
        <f t="shared" si="244"/>
        <v>750.99841310926865</v>
      </c>
      <c r="E1034" s="3">
        <f t="shared" si="245"/>
        <v>5.8179841091536222</v>
      </c>
      <c r="F1034" s="3">
        <f t="shared" si="246"/>
        <v>34.575713471983242</v>
      </c>
      <c r="G1034" s="3">
        <f t="shared" si="247"/>
        <v>6.7905492518135935E-2</v>
      </c>
      <c r="H1034" s="3">
        <f t="shared" si="248"/>
        <v>0.35873270001017954</v>
      </c>
      <c r="I1034" s="3">
        <f t="shared" si="237"/>
        <v>2230.3598529057749</v>
      </c>
      <c r="K1034" s="3">
        <f t="shared" si="239"/>
        <v>10.04999999999983</v>
      </c>
      <c r="L1034" s="3">
        <f t="shared" si="249"/>
        <v>0.83995793491450699</v>
      </c>
      <c r="M1034" s="3">
        <f>L1034/'NOx Info (Obsolete)'!$B$1*1000</f>
        <v>19.084314518767343</v>
      </c>
      <c r="N1034" s="3">
        <f>M1034*'NOx Info (Obsolete)'!$I$2*($D$13+273)/$F$2/1000</f>
        <v>5177.9517835635615</v>
      </c>
      <c r="O1034" s="3">
        <f t="shared" si="250"/>
        <v>93.195165514258917</v>
      </c>
      <c r="P1034" s="3">
        <f t="shared" si="251"/>
        <v>10.541376058531478</v>
      </c>
      <c r="Q1034" s="3">
        <f t="shared" si="252"/>
        <v>1.9229057177928284E-3</v>
      </c>
      <c r="R1034" s="3">
        <f t="shared" si="253"/>
        <v>0.16271860910731989</v>
      </c>
    </row>
    <row r="1035" spans="1:18" x14ac:dyDescent="0.25">
      <c r="A1035" s="3">
        <f t="shared" si="238"/>
        <v>10.05999999999983</v>
      </c>
      <c r="B1035" s="3">
        <f t="shared" si="242"/>
        <v>1.8482007354711185</v>
      </c>
      <c r="C1035" s="3">
        <f t="shared" si="243"/>
        <v>4.1992205335868185E-2</v>
      </c>
      <c r="D1035" s="3">
        <f t="shared" si="244"/>
        <v>749.54356147749752</v>
      </c>
      <c r="E1035" s="3">
        <f t="shared" si="245"/>
        <v>5.8067133747192097</v>
      </c>
      <c r="F1035" s="3">
        <f t="shared" si="246"/>
        <v>34.575713471983242</v>
      </c>
      <c r="G1035" s="3">
        <f t="shared" si="247"/>
        <v>6.7905492518135935E-2</v>
      </c>
      <c r="H1035" s="3">
        <f t="shared" si="248"/>
        <v>0.35803775466160193</v>
      </c>
      <c r="I1035" s="3">
        <f t="shared" si="237"/>
        <v>2231.0759284150981</v>
      </c>
      <c r="K1035" s="3">
        <f t="shared" si="239"/>
        <v>10.05999999999983</v>
      </c>
      <c r="L1035" s="3">
        <f t="shared" si="249"/>
        <v>0.83833074882343384</v>
      </c>
      <c r="M1035" s="3">
        <f>L1035/'NOx Info (Obsolete)'!$B$1*1000</f>
        <v>19.047343939823097</v>
      </c>
      <c r="N1035" s="3">
        <f>M1035*'NOx Info (Obsolete)'!$I$2*($D$13+273)/$F$2/1000</f>
        <v>5167.9209346695397</v>
      </c>
      <c r="O1035" s="3">
        <f t="shared" si="250"/>
        <v>93.014625667230149</v>
      </c>
      <c r="P1035" s="3">
        <f t="shared" si="251"/>
        <v>10.541376058531478</v>
      </c>
      <c r="Q1035" s="3">
        <f t="shared" si="252"/>
        <v>1.9229057177928284E-3</v>
      </c>
      <c r="R1035" s="3">
        <f t="shared" si="253"/>
        <v>0.1624033868247598</v>
      </c>
    </row>
    <row r="1036" spans="1:18" x14ac:dyDescent="0.25">
      <c r="A1036" s="3">
        <f t="shared" si="238"/>
        <v>10.06999999999983</v>
      </c>
      <c r="B1036" s="3">
        <f t="shared" si="242"/>
        <v>1.8446203579245024</v>
      </c>
      <c r="C1036" s="3">
        <f t="shared" si="243"/>
        <v>4.1910857056846357E-2</v>
      </c>
      <c r="D1036" s="3">
        <f t="shared" si="244"/>
        <v>748.09152821822022</v>
      </c>
      <c r="E1036" s="3">
        <f t="shared" si="245"/>
        <v>5.7954644742142642</v>
      </c>
      <c r="F1036" s="3">
        <f t="shared" si="246"/>
        <v>34.575713471983242</v>
      </c>
      <c r="G1036" s="3">
        <f t="shared" si="247"/>
        <v>6.7905492518135935E-2</v>
      </c>
      <c r="H1036" s="3">
        <f t="shared" si="248"/>
        <v>0.35734415557735277</v>
      </c>
      <c r="I1036" s="3">
        <f t="shared" si="237"/>
        <v>2231.7906167262527</v>
      </c>
      <c r="K1036" s="3">
        <f t="shared" si="239"/>
        <v>10.06999999999983</v>
      </c>
      <c r="L1036" s="3">
        <f t="shared" si="249"/>
        <v>0.83670671495518623</v>
      </c>
      <c r="M1036" s="3">
        <f>L1036/'NOx Info (Obsolete)'!$B$1*1000</f>
        <v>19.010444981146165</v>
      </c>
      <c r="N1036" s="3">
        <f>M1036*'NOx Info (Obsolete)'!$I$2*($D$13+273)/$F$2/1000</f>
        <v>5157.9095177698146</v>
      </c>
      <c r="O1036" s="3">
        <f t="shared" si="250"/>
        <v>92.834435566201449</v>
      </c>
      <c r="P1036" s="3">
        <f t="shared" si="251"/>
        <v>10.541376058531478</v>
      </c>
      <c r="Q1036" s="3">
        <f t="shared" si="252"/>
        <v>1.9229057177928284E-3</v>
      </c>
      <c r="R1036" s="3">
        <f t="shared" si="253"/>
        <v>0.16208877519815335</v>
      </c>
    </row>
    <row r="1037" spans="1:18" x14ac:dyDescent="0.25">
      <c r="A1037" s="3">
        <f t="shared" si="238"/>
        <v>10.07999999999983</v>
      </c>
      <c r="B1037" s="3">
        <f t="shared" si="242"/>
        <v>1.8410469163687289</v>
      </c>
      <c r="C1037" s="3">
        <f t="shared" si="243"/>
        <v>4.1829666367606905E-2</v>
      </c>
      <c r="D1037" s="3">
        <f t="shared" si="244"/>
        <v>746.64230787162001</v>
      </c>
      <c r="E1037" s="3">
        <f t="shared" si="245"/>
        <v>5.7842373653415917</v>
      </c>
      <c r="F1037" s="3">
        <f t="shared" si="246"/>
        <v>34.575713471983242</v>
      </c>
      <c r="G1037" s="3">
        <f t="shared" si="247"/>
        <v>6.7905492518135935E-2</v>
      </c>
      <c r="H1037" s="3">
        <f t="shared" si="248"/>
        <v>0.35665190014941767</v>
      </c>
      <c r="I1037" s="3">
        <f t="shared" si="237"/>
        <v>2232.5039205265516</v>
      </c>
      <c r="K1037" s="3">
        <f t="shared" si="239"/>
        <v>10.07999999999983</v>
      </c>
      <c r="L1037" s="3">
        <f t="shared" si="249"/>
        <v>0.83508582720320468</v>
      </c>
      <c r="M1037" s="3">
        <f>L1037/'NOx Info (Obsolete)'!$B$1*1000</f>
        <v>18.973617503992109</v>
      </c>
      <c r="N1037" s="3">
        <f>M1037*'NOx Info (Obsolete)'!$I$2*($D$13+273)/$F$2/1000</f>
        <v>5147.9174952202766</v>
      </c>
      <c r="O1037" s="3">
        <f t="shared" si="250"/>
        <v>92.654594533636725</v>
      </c>
      <c r="P1037" s="3">
        <f t="shared" si="251"/>
        <v>10.541376058531478</v>
      </c>
      <c r="Q1037" s="3">
        <f t="shared" si="252"/>
        <v>1.9229057177928284E-3</v>
      </c>
      <c r="R1037" s="3">
        <f t="shared" si="253"/>
        <v>0.16177477304452365</v>
      </c>
    </row>
    <row r="1038" spans="1:18" x14ac:dyDescent="0.25">
      <c r="A1038" s="3">
        <f t="shared" si="238"/>
        <v>10.089999999999829</v>
      </c>
      <c r="B1038" s="3">
        <f t="shared" si="242"/>
        <v>1.8374803973672349</v>
      </c>
      <c r="C1038" s="3">
        <f t="shared" si="243"/>
        <v>4.1748632962863221E-2</v>
      </c>
      <c r="D1038" s="3">
        <f t="shared" si="244"/>
        <v>745.19589498845698</v>
      </c>
      <c r="E1038" s="3">
        <f t="shared" si="245"/>
        <v>5.7730320058859341</v>
      </c>
      <c r="F1038" s="3">
        <f t="shared" si="246"/>
        <v>34.575713471983242</v>
      </c>
      <c r="G1038" s="3">
        <f t="shared" si="247"/>
        <v>6.7905492518135935E-2</v>
      </c>
      <c r="H1038" s="3">
        <f t="shared" si="248"/>
        <v>0.35596098577483415</v>
      </c>
      <c r="I1038" s="3">
        <f t="shared" si="237"/>
        <v>2233.2158424981012</v>
      </c>
      <c r="K1038" s="3">
        <f t="shared" si="239"/>
        <v>10.089999999999829</v>
      </c>
      <c r="L1038" s="3">
        <f t="shared" si="249"/>
        <v>0.83346807947275947</v>
      </c>
      <c r="M1038" s="3">
        <f>L1038/'NOx Info (Obsolete)'!$B$1*1000</f>
        <v>18.93686136988525</v>
      </c>
      <c r="N1038" s="3">
        <f>M1038*'NOx Info (Obsolete)'!$I$2*($D$13+273)/$F$2/1000</f>
        <v>5137.9448294497388</v>
      </c>
      <c r="O1038" s="3">
        <f t="shared" si="250"/>
        <v>92.475101893312427</v>
      </c>
      <c r="P1038" s="3">
        <f t="shared" si="251"/>
        <v>10.541376058531478</v>
      </c>
      <c r="Q1038" s="3">
        <f t="shared" si="252"/>
        <v>1.9229057177928284E-3</v>
      </c>
      <c r="R1038" s="3">
        <f t="shared" si="253"/>
        <v>0.1614613791831854</v>
      </c>
    </row>
    <row r="1039" spans="1:18" x14ac:dyDescent="0.25">
      <c r="A1039" s="3">
        <f t="shared" si="238"/>
        <v>10.099999999999829</v>
      </c>
      <c r="B1039" s="3">
        <f t="shared" si="242"/>
        <v>1.8339207875094865</v>
      </c>
      <c r="C1039" s="3">
        <f t="shared" si="243"/>
        <v>4.1667756537920105E-2</v>
      </c>
      <c r="D1039" s="3">
        <f t="shared" si="244"/>
        <v>743.75228413004709</v>
      </c>
      <c r="E1039" s="3">
        <f t="shared" si="245"/>
        <v>5.7618483537138117</v>
      </c>
      <c r="F1039" s="3">
        <f t="shared" si="246"/>
        <v>34.575713471983242</v>
      </c>
      <c r="G1039" s="3">
        <f t="shared" si="247"/>
        <v>6.7905492518135935E-2</v>
      </c>
      <c r="H1039" s="3">
        <f t="shared" si="248"/>
        <v>0.3552714098556824</v>
      </c>
      <c r="I1039" s="3">
        <f t="shared" si="237"/>
        <v>2233.9263853178127</v>
      </c>
      <c r="K1039" s="3">
        <f t="shared" si="239"/>
        <v>10.099999999999829</v>
      </c>
      <c r="L1039" s="3">
        <f t="shared" si="249"/>
        <v>0.83185346568092766</v>
      </c>
      <c r="M1039" s="3">
        <f>L1039/'NOx Info (Obsolete)'!$B$1*1000</f>
        <v>18.900176440618175</v>
      </c>
      <c r="N1039" s="3">
        <f>M1039*'NOx Info (Obsolete)'!$I$2*($D$13+273)/$F$2/1000</f>
        <v>5127.9914829597938</v>
      </c>
      <c r="O1039" s="3">
        <f t="shared" si="250"/>
        <v>92.295956970314961</v>
      </c>
      <c r="P1039" s="3">
        <f t="shared" si="251"/>
        <v>10.541376058531478</v>
      </c>
      <c r="Q1039" s="3">
        <f t="shared" si="252"/>
        <v>1.9229057177928284E-3</v>
      </c>
      <c r="R1039" s="3">
        <f t="shared" si="253"/>
        <v>0.16114859243574059</v>
      </c>
    </row>
    <row r="1040" spans="1:18" x14ac:dyDescent="0.25">
      <c r="A1040" s="3">
        <f t="shared" si="238"/>
        <v>10.109999999999829</v>
      </c>
      <c r="B1040" s="3">
        <f t="shared" si="242"/>
        <v>1.8303680734109296</v>
      </c>
      <c r="C1040" s="3">
        <f t="shared" si="243"/>
        <v>4.1587036788672621E-2</v>
      </c>
      <c r="D1040" s="3">
        <f t="shared" si="244"/>
        <v>742.31146986824297</v>
      </c>
      <c r="E1040" s="3">
        <f t="shared" si="245"/>
        <v>5.750686366773369</v>
      </c>
      <c r="F1040" s="3">
        <f t="shared" si="246"/>
        <v>34.575713471983242</v>
      </c>
      <c r="G1040" s="3">
        <f t="shared" si="247"/>
        <v>6.7905492518135935E-2</v>
      </c>
      <c r="H1040" s="3">
        <f t="shared" si="248"/>
        <v>0.35458316979907523</v>
      </c>
      <c r="I1040" s="3">
        <f t="shared" si="237"/>
        <v>2234.6355516574108</v>
      </c>
      <c r="K1040" s="3">
        <f t="shared" si="239"/>
        <v>10.109999999999829</v>
      </c>
      <c r="L1040" s="3">
        <f t="shared" si="249"/>
        <v>0.83024197975657021</v>
      </c>
      <c r="M1040" s="3">
        <f>L1040/'NOx Info (Obsolete)'!$B$1*1000</f>
        <v>18.863562578251205</v>
      </c>
      <c r="N1040" s="3">
        <f>M1040*'NOx Info (Obsolete)'!$I$2*($D$13+273)/$F$2/1000</f>
        <v>5118.0574183246836</v>
      </c>
      <c r="O1040" s="3">
        <f t="shared" si="250"/>
        <v>92.117159091038204</v>
      </c>
      <c r="P1040" s="3">
        <f t="shared" si="251"/>
        <v>10.541376058531478</v>
      </c>
      <c r="Q1040" s="3">
        <f t="shared" si="252"/>
        <v>1.9229057177928284E-3</v>
      </c>
      <c r="R1040" s="3">
        <f t="shared" si="253"/>
        <v>0.16083641162607401</v>
      </c>
    </row>
    <row r="1041" spans="1:18" x14ac:dyDescent="0.25">
      <c r="A1041" s="3">
        <f t="shared" si="238"/>
        <v>10.119999999999829</v>
      </c>
      <c r="B1041" s="3">
        <f t="shared" si="242"/>
        <v>1.8268222417129389</v>
      </c>
      <c r="C1041" s="3">
        <f t="shared" si="243"/>
        <v>4.1506473411604981E-2</v>
      </c>
      <c r="D1041" s="3">
        <f t="shared" si="244"/>
        <v>740.87344678541263</v>
      </c>
      <c r="E1041" s="3">
        <f t="shared" si="245"/>
        <v>5.7395460030942163</v>
      </c>
      <c r="F1041" s="3">
        <f t="shared" si="246"/>
        <v>34.575713471983249</v>
      </c>
      <c r="G1041" s="3">
        <f t="shared" si="247"/>
        <v>6.7905492518135963E-2</v>
      </c>
      <c r="H1041" s="3">
        <f t="shared" si="248"/>
        <v>0.35389626301714883</v>
      </c>
      <c r="I1041" s="3">
        <f t="shared" si="237"/>
        <v>2235.343344183445</v>
      </c>
      <c r="K1041" s="3">
        <f t="shared" si="239"/>
        <v>10.119999999999829</v>
      </c>
      <c r="L1041" s="3">
        <f t="shared" si="249"/>
        <v>0.82863361564030946</v>
      </c>
      <c r="M1041" s="3">
        <f>L1041/'NOx Info (Obsolete)'!$B$1*1000</f>
        <v>18.827019645111889</v>
      </c>
      <c r="N1041" s="3">
        <f>M1041*'NOx Info (Obsolete)'!$I$2*($D$13+273)/$F$2/1000</f>
        <v>5108.1425981911507</v>
      </c>
      <c r="O1041" s="3">
        <f t="shared" si="250"/>
        <v>91.938707583180999</v>
      </c>
      <c r="P1041" s="3">
        <f t="shared" si="251"/>
        <v>10.54137605853148</v>
      </c>
      <c r="Q1041" s="3">
        <f t="shared" si="252"/>
        <v>1.9229057177928288E-3</v>
      </c>
      <c r="R1041" s="3">
        <f t="shared" si="253"/>
        <v>0.16052483558034894</v>
      </c>
    </row>
    <row r="1042" spans="1:18" x14ac:dyDescent="0.25">
      <c r="A1042" s="3">
        <f t="shared" si="238"/>
        <v>10.129999999999828</v>
      </c>
      <c r="B1042" s="3">
        <f t="shared" si="242"/>
        <v>1.8232832790827675</v>
      </c>
      <c r="C1042" s="3">
        <f t="shared" si="243"/>
        <v>4.1426066103789336E-2</v>
      </c>
      <c r="D1042" s="3">
        <f t="shared" si="244"/>
        <v>739.43820947441861</v>
      </c>
      <c r="E1042" s="3">
        <f t="shared" si="245"/>
        <v>5.7284272207872666</v>
      </c>
      <c r="F1042" s="3">
        <f t="shared" si="246"/>
        <v>34.575713471983242</v>
      </c>
      <c r="G1042" s="3">
        <f t="shared" si="247"/>
        <v>6.7905492518135935E-2</v>
      </c>
      <c r="H1042" s="3">
        <f t="shared" si="248"/>
        <v>0.35321068692705221</v>
      </c>
      <c r="I1042" s="3">
        <f t="shared" si="237"/>
        <v>2236.049765557299</v>
      </c>
      <c r="K1042" s="3">
        <f t="shared" si="239"/>
        <v>10.129999999999828</v>
      </c>
      <c r="L1042" s="3">
        <f t="shared" si="249"/>
        <v>0.82702836728450602</v>
      </c>
      <c r="M1042" s="3">
        <f>L1042/'NOx Info (Obsolete)'!$B$1*1000</f>
        <v>18.790547503794471</v>
      </c>
      <c r="N1042" s="3">
        <f>M1042*'NOx Info (Obsolete)'!$I$2*($D$13+273)/$F$2/1000</f>
        <v>5098.2469852782951</v>
      </c>
      <c r="O1042" s="3">
        <f t="shared" si="250"/>
        <v>91.760601775744561</v>
      </c>
      <c r="P1042" s="3">
        <f t="shared" si="251"/>
        <v>10.541376058531478</v>
      </c>
      <c r="Q1042" s="3">
        <f t="shared" si="252"/>
        <v>1.9229057177928284E-3</v>
      </c>
      <c r="R1042" s="3">
        <f t="shared" si="253"/>
        <v>0.1602138631270025</v>
      </c>
    </row>
    <row r="1043" spans="1:18" x14ac:dyDescent="0.25">
      <c r="A1043" s="3">
        <f t="shared" si="238"/>
        <v>10.139999999999828</v>
      </c>
      <c r="B1043" s="3">
        <f t="shared" si="242"/>
        <v>1.8197511722134969</v>
      </c>
      <c r="C1043" s="3">
        <f t="shared" si="243"/>
        <v>4.1345814562884699E-2</v>
      </c>
      <c r="D1043" s="3">
        <f t="shared" si="244"/>
        <v>738.00575253859927</v>
      </c>
      <c r="E1043" s="3">
        <f t="shared" si="245"/>
        <v>5.7173299780445825</v>
      </c>
      <c r="F1043" s="3">
        <f t="shared" si="246"/>
        <v>34.575713471983249</v>
      </c>
      <c r="G1043" s="3">
        <f t="shared" si="247"/>
        <v>6.7905492518135963E-2</v>
      </c>
      <c r="H1043" s="3">
        <f t="shared" si="248"/>
        <v>0.35252643895093838</v>
      </c>
      <c r="I1043" s="3">
        <f t="shared" si="237"/>
        <v>2236.7548184352008</v>
      </c>
      <c r="K1043" s="3">
        <f t="shared" si="239"/>
        <v>10.139999999999828</v>
      </c>
      <c r="L1043" s="3">
        <f t="shared" si="249"/>
        <v>0.825426228653236</v>
      </c>
      <c r="M1043" s="3">
        <f>L1043/'NOx Info (Obsolete)'!$B$1*1000</f>
        <v>18.754146017159385</v>
      </c>
      <c r="N1043" s="3">
        <f>M1043*'NOx Info (Obsolete)'!$I$2*($D$13+273)/$F$2/1000</f>
        <v>5088.3705423774436</v>
      </c>
      <c r="O1043" s="3">
        <f t="shared" si="250"/>
        <v>91.582840999029955</v>
      </c>
      <c r="P1043" s="3">
        <f t="shared" si="251"/>
        <v>10.54137605853148</v>
      </c>
      <c r="Q1043" s="3">
        <f t="shared" si="252"/>
        <v>1.9229057177928288E-3</v>
      </c>
      <c r="R1043" s="3">
        <f t="shared" si="253"/>
        <v>0.15990349309674157</v>
      </c>
    </row>
    <row r="1044" spans="1:18" x14ac:dyDescent="0.25">
      <c r="A1044" s="3">
        <f t="shared" si="238"/>
        <v>10.149999999999828</v>
      </c>
      <c r="B1044" s="3">
        <f t="shared" si="242"/>
        <v>1.8162259078239875</v>
      </c>
      <c r="C1044" s="3">
        <f t="shared" si="243"/>
        <v>4.1265718487135776E-2</v>
      </c>
      <c r="D1044" s="3">
        <f t="shared" si="244"/>
        <v>736.57607059174666</v>
      </c>
      <c r="E1044" s="3">
        <f t="shared" si="245"/>
        <v>5.7062542331392176</v>
      </c>
      <c r="F1044" s="3">
        <f t="shared" si="246"/>
        <v>34.575713471983242</v>
      </c>
      <c r="G1044" s="3">
        <f t="shared" si="247"/>
        <v>6.7905492518135935E-2</v>
      </c>
      <c r="H1044" s="3">
        <f t="shared" si="248"/>
        <v>0.35184351651595358</v>
      </c>
      <c r="I1044" s="3">
        <f t="shared" si="237"/>
        <v>2237.4585054682329</v>
      </c>
      <c r="K1044" s="3">
        <f t="shared" si="239"/>
        <v>10.149999999999828</v>
      </c>
      <c r="L1044" s="3">
        <f t="shared" si="249"/>
        <v>0.82382719372226854</v>
      </c>
      <c r="M1044" s="3">
        <f>L1044/'NOx Info (Obsolete)'!$B$1*1000</f>
        <v>18.717815048332731</v>
      </c>
      <c r="N1044" s="3">
        <f>M1044*'NOx Info (Obsolete)'!$I$2*($D$13+273)/$F$2/1000</f>
        <v>5078.5132323520002</v>
      </c>
      <c r="O1044" s="3">
        <f t="shared" si="250"/>
        <v>91.405424584635639</v>
      </c>
      <c r="P1044" s="3">
        <f t="shared" si="251"/>
        <v>10.541376058531478</v>
      </c>
      <c r="Q1044" s="3">
        <f t="shared" si="252"/>
        <v>1.9229057177928284E-3</v>
      </c>
      <c r="R1044" s="3">
        <f t="shared" si="253"/>
        <v>0.15959372432253796</v>
      </c>
    </row>
    <row r="1045" spans="1:18" x14ac:dyDescent="0.25">
      <c r="A1045" s="3">
        <f t="shared" si="238"/>
        <v>10.159999999999828</v>
      </c>
      <c r="B1045" s="3">
        <f t="shared" si="242"/>
        <v>1.8127074726588279</v>
      </c>
      <c r="C1045" s="3">
        <f t="shared" si="243"/>
        <v>4.1185777575371854E-2</v>
      </c>
      <c r="D1045" s="3">
        <f t="shared" si="244"/>
        <v>735.1491582580876</v>
      </c>
      <c r="E1045" s="3">
        <f t="shared" si="245"/>
        <v>5.6951999444250614</v>
      </c>
      <c r="F1045" s="3">
        <f t="shared" si="246"/>
        <v>34.575713471983242</v>
      </c>
      <c r="G1045" s="3">
        <f t="shared" si="247"/>
        <v>6.7905492518135935E-2</v>
      </c>
      <c r="H1045" s="3">
        <f t="shared" si="248"/>
        <v>0.35116191705422894</v>
      </c>
      <c r="I1045" s="3">
        <f t="shared" si="237"/>
        <v>2238.1608293023414</v>
      </c>
      <c r="K1045" s="3">
        <f t="shared" si="239"/>
        <v>10.159999999999828</v>
      </c>
      <c r="L1045" s="3">
        <f t="shared" si="249"/>
        <v>0.82223125647904316</v>
      </c>
      <c r="M1045" s="3">
        <f>L1045/'NOx Info (Obsolete)'!$B$1*1000</f>
        <v>18.681554460705772</v>
      </c>
      <c r="N1045" s="3">
        <f>M1045*'NOx Info (Obsolete)'!$I$2*($D$13+273)/$F$2/1000</f>
        <v>5068.6750181373136</v>
      </c>
      <c r="O1045" s="3">
        <f t="shared" si="250"/>
        <v>91.228351865454883</v>
      </c>
      <c r="P1045" s="3">
        <f t="shared" si="251"/>
        <v>10.541376058531478</v>
      </c>
      <c r="Q1045" s="3">
        <f t="shared" si="252"/>
        <v>1.9229057177928284E-3</v>
      </c>
      <c r="R1045" s="3">
        <f t="shared" si="253"/>
        <v>0.15928455563962451</v>
      </c>
    </row>
    <row r="1046" spans="1:18" x14ac:dyDescent="0.25">
      <c r="A1046" s="3">
        <f t="shared" si="238"/>
        <v>10.169999999999828</v>
      </c>
      <c r="B1046" s="3">
        <f t="shared" si="242"/>
        <v>1.8091958534882857</v>
      </c>
      <c r="C1046" s="3">
        <f t="shared" si="243"/>
        <v>4.1105991527005628E-2</v>
      </c>
      <c r="D1046" s="3">
        <f t="shared" si="244"/>
        <v>733.72501017226284</v>
      </c>
      <c r="E1046" s="3">
        <f t="shared" si="245"/>
        <v>5.6841670703366791</v>
      </c>
      <c r="F1046" s="3">
        <f t="shared" si="246"/>
        <v>34.575713471983242</v>
      </c>
      <c r="G1046" s="3">
        <f t="shared" si="247"/>
        <v>6.7905492518135935E-2</v>
      </c>
      <c r="H1046" s="3">
        <f t="shared" si="248"/>
        <v>0.3504816380028698</v>
      </c>
      <c r="I1046" s="3">
        <f t="shared" si="237"/>
        <v>2238.8617925783474</v>
      </c>
      <c r="K1046" s="3">
        <f t="shared" si="239"/>
        <v>10.169999999999828</v>
      </c>
      <c r="L1046" s="3">
        <f t="shared" si="249"/>
        <v>0.82063841092264689</v>
      </c>
      <c r="M1046" s="3">
        <f>L1046/'NOx Info (Obsolete)'!$B$1*1000</f>
        <v>18.645364117934403</v>
      </c>
      <c r="N1046" s="3">
        <f>M1046*'NOx Info (Obsolete)'!$I$2*($D$13+273)/$F$2/1000</f>
        <v>5058.8558627405337</v>
      </c>
      <c r="O1046" s="3">
        <f t="shared" si="250"/>
        <v>91.05162217567333</v>
      </c>
      <c r="P1046" s="3">
        <f t="shared" si="251"/>
        <v>10.541376058531478</v>
      </c>
      <c r="Q1046" s="3">
        <f t="shared" si="252"/>
        <v>1.9229057177928284E-3</v>
      </c>
      <c r="R1046" s="3">
        <f t="shared" si="253"/>
        <v>0.15897598588549039</v>
      </c>
    </row>
    <row r="1047" spans="1:18" x14ac:dyDescent="0.25">
      <c r="A1047" s="3">
        <f t="shared" si="238"/>
        <v>10.179999999999827</v>
      </c>
      <c r="B1047" s="3">
        <f t="shared" si="242"/>
        <v>1.8056910371082568</v>
      </c>
      <c r="C1047" s="3">
        <f t="shared" si="243"/>
        <v>4.1026360042032133E-2</v>
      </c>
      <c r="D1047" s="3">
        <f t="shared" si="244"/>
        <v>732.3036209793072</v>
      </c>
      <c r="E1047" s="3">
        <f t="shared" si="245"/>
        <v>5.6731555693891584</v>
      </c>
      <c r="F1047" s="3">
        <f t="shared" si="246"/>
        <v>34.575713471983242</v>
      </c>
      <c r="G1047" s="3">
        <f t="shared" si="247"/>
        <v>6.7905492518135935E-2</v>
      </c>
      <c r="H1047" s="3">
        <f t="shared" si="248"/>
        <v>0.34980267680394639</v>
      </c>
      <c r="I1047" s="3">
        <f t="shared" si="237"/>
        <v>2239.5613979319551</v>
      </c>
      <c r="K1047" s="3">
        <f t="shared" si="239"/>
        <v>10.179999999999827</v>
      </c>
      <c r="L1047" s="3">
        <f t="shared" si="249"/>
        <v>0.81904865106379199</v>
      </c>
      <c r="M1047" s="3">
        <f>L1047/'NOx Info (Obsolete)'!$B$1*1000</f>
        <v>18.609243883938657</v>
      </c>
      <c r="N1047" s="3">
        <f>M1047*'NOx Info (Obsolete)'!$I$2*($D$13+273)/$F$2/1000</f>
        <v>5049.0557292404756</v>
      </c>
      <c r="O1047" s="3">
        <f t="shared" si="250"/>
        <v>90.875234850766404</v>
      </c>
      <c r="P1047" s="3">
        <f t="shared" si="251"/>
        <v>10.541376058531478</v>
      </c>
      <c r="Q1047" s="3">
        <f t="shared" si="252"/>
        <v>1.9229057177928284E-3</v>
      </c>
      <c r="R1047" s="3">
        <f t="shared" si="253"/>
        <v>0.15866801389987681</v>
      </c>
    </row>
    <row r="1048" spans="1:18" x14ac:dyDescent="0.25">
      <c r="A1048" s="3">
        <f t="shared" si="238"/>
        <v>10.189999999999827</v>
      </c>
      <c r="B1048" s="3">
        <f t="shared" si="242"/>
        <v>1.8021930103402175</v>
      </c>
      <c r="C1048" s="3">
        <f t="shared" si="243"/>
        <v>4.0946882821027555E-2</v>
      </c>
      <c r="D1048" s="3">
        <f t="shared" si="244"/>
        <v>730.88498533462905</v>
      </c>
      <c r="E1048" s="3">
        <f t="shared" si="245"/>
        <v>5.6621654001779538</v>
      </c>
      <c r="F1048" s="3">
        <f t="shared" si="246"/>
        <v>34.575713471983242</v>
      </c>
      <c r="G1048" s="3">
        <f t="shared" si="247"/>
        <v>6.7905492518135935E-2</v>
      </c>
      <c r="H1048" s="3">
        <f t="shared" si="248"/>
        <v>0.34912503090448416</v>
      </c>
      <c r="I1048" s="3">
        <f t="shared" si="237"/>
        <v>2240.2596479937642</v>
      </c>
      <c r="K1048" s="3">
        <f t="shared" si="239"/>
        <v>10.189999999999827</v>
      </c>
      <c r="L1048" s="3">
        <f t="shared" si="249"/>
        <v>0.81746197092479322</v>
      </c>
      <c r="M1048" s="3">
        <f>L1048/'NOx Info (Obsolete)'!$B$1*1000</f>
        <v>18.573193622902174</v>
      </c>
      <c r="N1048" s="3">
        <f>M1048*'NOx Info (Obsolete)'!$I$2*($D$13+273)/$F$2/1000</f>
        <v>5039.2745807874771</v>
      </c>
      <c r="O1048" s="3">
        <f t="shared" si="250"/>
        <v>90.699189227496916</v>
      </c>
      <c r="P1048" s="3">
        <f t="shared" si="251"/>
        <v>10.541376058531478</v>
      </c>
      <c r="Q1048" s="3">
        <f t="shared" si="252"/>
        <v>1.9229057177928284E-3</v>
      </c>
      <c r="R1048" s="3">
        <f t="shared" si="253"/>
        <v>0.15836063852477261</v>
      </c>
    </row>
    <row r="1049" spans="1:18" x14ac:dyDescent="0.25">
      <c r="A1049" s="3">
        <f t="shared" si="238"/>
        <v>10.199999999999827</v>
      </c>
      <c r="B1049" s="3">
        <f t="shared" si="242"/>
        <v>1.7987017600311728</v>
      </c>
      <c r="C1049" s="3">
        <f t="shared" si="243"/>
        <v>4.0867559565148127E-2</v>
      </c>
      <c r="D1049" s="3">
        <f t="shared" si="244"/>
        <v>729.46909790399047</v>
      </c>
      <c r="E1049" s="3">
        <f t="shared" si="245"/>
        <v>5.6511965213787283</v>
      </c>
      <c r="F1049" s="3">
        <f t="shared" si="246"/>
        <v>34.575713471983249</v>
      </c>
      <c r="G1049" s="3">
        <f t="shared" si="247"/>
        <v>6.7905492518135963E-2</v>
      </c>
      <c r="H1049" s="3">
        <f t="shared" si="248"/>
        <v>0.34844869775645448</v>
      </c>
      <c r="I1049" s="3">
        <f t="shared" si="237"/>
        <v>2240.9565453892774</v>
      </c>
      <c r="K1049" s="3">
        <f t="shared" si="239"/>
        <v>10.199999999999827</v>
      </c>
      <c r="L1049" s="3">
        <f t="shared" si="249"/>
        <v>0.81587836453954554</v>
      </c>
      <c r="M1049" s="3">
        <f>L1049/'NOx Info (Obsolete)'!$B$1*1000</f>
        <v>18.537213199271708</v>
      </c>
      <c r="N1049" s="3">
        <f>M1049*'NOx Info (Obsolete)'!$I$2*($D$13+273)/$F$2/1000</f>
        <v>5029.5123806032625</v>
      </c>
      <c r="O1049" s="3">
        <f t="shared" si="250"/>
        <v>90.523484643912482</v>
      </c>
      <c r="P1049" s="3">
        <f t="shared" si="251"/>
        <v>10.54137605853148</v>
      </c>
      <c r="Q1049" s="3">
        <f t="shared" si="252"/>
        <v>1.9229057177928288E-3</v>
      </c>
      <c r="R1049" s="3">
        <f t="shared" si="253"/>
        <v>0.15805385860441007</v>
      </c>
    </row>
    <row r="1050" spans="1:18" x14ac:dyDescent="0.25">
      <c r="A1050" s="3">
        <f t="shared" si="238"/>
        <v>10.209999999999827</v>
      </c>
      <c r="B1050" s="3">
        <f t="shared" si="242"/>
        <v>1.7952172730536082</v>
      </c>
      <c r="C1050" s="3">
        <f t="shared" si="243"/>
        <v>4.0788389976129019E-2</v>
      </c>
      <c r="D1050" s="3">
        <f t="shared" si="244"/>
        <v>728.05595336348688</v>
      </c>
      <c r="E1050" s="3">
        <f t="shared" si="245"/>
        <v>5.6402488917471985</v>
      </c>
      <c r="F1050" s="3">
        <f t="shared" si="246"/>
        <v>34.575713471983249</v>
      </c>
      <c r="G1050" s="3">
        <f t="shared" si="247"/>
        <v>6.7905492518135963E-2</v>
      </c>
      <c r="H1050" s="3">
        <f t="shared" si="248"/>
        <v>0.34777367481676452</v>
      </c>
      <c r="I1050" s="3">
        <f t="shared" si="237"/>
        <v>2241.6520927389111</v>
      </c>
      <c r="K1050" s="3">
        <f t="shared" si="239"/>
        <v>10.209999999999827</v>
      </c>
      <c r="L1050" s="3">
        <f t="shared" si="249"/>
        <v>0.81429782595350142</v>
      </c>
      <c r="M1050" s="3">
        <f>L1050/'NOx Info (Obsolete)'!$B$1*1000</f>
        <v>18.501302477756607</v>
      </c>
      <c r="N1050" s="3">
        <f>M1050*'NOx Info (Obsolete)'!$I$2*($D$13+273)/$F$2/1000</f>
        <v>5019.769091980801</v>
      </c>
      <c r="O1050" s="3">
        <f t="shared" si="250"/>
        <v>90.348120439343063</v>
      </c>
      <c r="P1050" s="3">
        <f t="shared" si="251"/>
        <v>10.54137605853148</v>
      </c>
      <c r="Q1050" s="3">
        <f t="shared" si="252"/>
        <v>1.9229057177928288E-3</v>
      </c>
      <c r="R1050" s="3">
        <f t="shared" si="253"/>
        <v>0.1577476729852603</v>
      </c>
    </row>
    <row r="1051" spans="1:18" x14ac:dyDescent="0.25">
      <c r="A1051" s="3">
        <f t="shared" si="238"/>
        <v>10.219999999999827</v>
      </c>
      <c r="B1051" s="3">
        <f t="shared" si="242"/>
        <v>1.7917395363054405</v>
      </c>
      <c r="C1051" s="3">
        <f t="shared" si="243"/>
        <v>4.0709373756283217E-2</v>
      </c>
      <c r="D1051" s="3">
        <f t="shared" si="244"/>
        <v>726.64554639952746</v>
      </c>
      <c r="E1051" s="3">
        <f t="shared" si="245"/>
        <v>5.6293224701189812</v>
      </c>
      <c r="F1051" s="3">
        <f t="shared" si="246"/>
        <v>34.575713471983242</v>
      </c>
      <c r="G1051" s="3">
        <f t="shared" si="247"/>
        <v>6.7905492518135935E-2</v>
      </c>
      <c r="H1051" s="3">
        <f t="shared" si="248"/>
        <v>0.3470999595472482</v>
      </c>
      <c r="I1051" s="3">
        <f t="shared" si="237"/>
        <v>2242.3462926580055</v>
      </c>
      <c r="K1051" s="3">
        <f t="shared" si="239"/>
        <v>10.219999999999827</v>
      </c>
      <c r="L1051" s="3">
        <f t="shared" si="249"/>
        <v>0.81272034922364877</v>
      </c>
      <c r="M1051" s="3">
        <f>L1051/'NOx Info (Obsolete)'!$B$1*1000</f>
        <v>18.465461323328306</v>
      </c>
      <c r="N1051" s="3">
        <f>M1051*'NOx Info (Obsolete)'!$I$2*($D$13+273)/$F$2/1000</f>
        <v>5010.0446782841755</v>
      </c>
      <c r="O1051" s="3">
        <f t="shared" si="250"/>
        <v>90.173095954398505</v>
      </c>
      <c r="P1051" s="3">
        <f t="shared" si="251"/>
        <v>10.541376058531478</v>
      </c>
      <c r="Q1051" s="3">
        <f t="shared" si="252"/>
        <v>1.9229057177928284E-3</v>
      </c>
      <c r="R1051" s="3">
        <f t="shared" si="253"/>
        <v>0.15744208051602918</v>
      </c>
    </row>
    <row r="1052" spans="1:18" x14ac:dyDescent="0.25">
      <c r="A1052" s="3">
        <f t="shared" si="238"/>
        <v>10.229999999999826</v>
      </c>
      <c r="B1052" s="3">
        <f t="shared" si="242"/>
        <v>1.788268536709968</v>
      </c>
      <c r="C1052" s="3">
        <f t="shared" si="243"/>
        <v>4.0630510608500391E-2</v>
      </c>
      <c r="D1052" s="3">
        <f t="shared" si="244"/>
        <v>725.23787170881599</v>
      </c>
      <c r="E1052" s="3">
        <f t="shared" si="245"/>
        <v>5.6184172154094396</v>
      </c>
      <c r="F1052" s="3">
        <f t="shared" si="246"/>
        <v>34.575713471983242</v>
      </c>
      <c r="G1052" s="3">
        <f t="shared" si="247"/>
        <v>6.7905492518135935E-2</v>
      </c>
      <c r="H1052" s="3">
        <f t="shared" si="248"/>
        <v>0.34642754941465648</v>
      </c>
      <c r="I1052" s="3">
        <f t="shared" si="237"/>
        <v>2243.0391477568346</v>
      </c>
      <c r="K1052" s="3">
        <f t="shared" si="239"/>
        <v>10.229999999999826</v>
      </c>
      <c r="L1052" s="3">
        <f t="shared" si="249"/>
        <v>0.81114592841848854</v>
      </c>
      <c r="M1052" s="3">
        <f>L1052/'NOx Info (Obsolete)'!$B$1*1000</f>
        <v>18.429689601219835</v>
      </c>
      <c r="N1052" s="3">
        <f>M1052*'NOx Info (Obsolete)'!$I$2*($D$13+273)/$F$2/1000</f>
        <v>5000.3391029484437</v>
      </c>
      <c r="O1052" s="3">
        <f t="shared" si="250"/>
        <v>89.998410530966041</v>
      </c>
      <c r="P1052" s="3">
        <f t="shared" si="251"/>
        <v>10.541376058531478</v>
      </c>
      <c r="Q1052" s="3">
        <f t="shared" si="252"/>
        <v>1.9229057177928284E-3</v>
      </c>
      <c r="R1052" s="3">
        <f t="shared" si="253"/>
        <v>0.15713708004765289</v>
      </c>
    </row>
    <row r="1053" spans="1:18" x14ac:dyDescent="0.25">
      <c r="A1053" s="3">
        <f t="shared" si="238"/>
        <v>10.239999999999826</v>
      </c>
      <c r="B1053" s="3">
        <f t="shared" si="242"/>
        <v>1.7848042612158215</v>
      </c>
      <c r="C1053" s="3">
        <f t="shared" si="243"/>
        <v>4.0551800236245751E-2</v>
      </c>
      <c r="D1053" s="3">
        <f t="shared" si="244"/>
        <v>723.83292399832828</v>
      </c>
      <c r="E1053" s="3">
        <f t="shared" si="245"/>
        <v>5.6075330866135245</v>
      </c>
      <c r="F1053" s="3">
        <f t="shared" si="246"/>
        <v>34.575713471983242</v>
      </c>
      <c r="G1053" s="3">
        <f t="shared" si="247"/>
        <v>6.7905492518135935E-2</v>
      </c>
      <c r="H1053" s="3">
        <f t="shared" si="248"/>
        <v>0.34575644189064764</v>
      </c>
      <c r="I1053" s="3">
        <f t="shared" si="237"/>
        <v>2243.730660640616</v>
      </c>
      <c r="K1053" s="3">
        <f t="shared" si="239"/>
        <v>10.239999999999826</v>
      </c>
      <c r="L1053" s="3">
        <f t="shared" si="249"/>
        <v>0.809574557618012</v>
      </c>
      <c r="M1053" s="3">
        <f>L1053/'NOx Info (Obsolete)'!$B$1*1000</f>
        <v>18.393987176925272</v>
      </c>
      <c r="N1053" s="3">
        <f>M1053*'NOx Info (Obsolete)'!$I$2*($D$13+273)/$F$2/1000</f>
        <v>4990.6523294794897</v>
      </c>
      <c r="O1053" s="3">
        <f t="shared" si="250"/>
        <v>89.824063512207786</v>
      </c>
      <c r="P1053" s="3">
        <f t="shared" si="251"/>
        <v>10.541376058531478</v>
      </c>
      <c r="Q1053" s="3">
        <f t="shared" si="252"/>
        <v>1.9229057177928284E-3</v>
      </c>
      <c r="R1053" s="3">
        <f t="shared" si="253"/>
        <v>0.15683267043329358</v>
      </c>
    </row>
    <row r="1054" spans="1:18" x14ac:dyDescent="0.25">
      <c r="A1054" s="3">
        <f t="shared" si="238"/>
        <v>10.249999999999826</v>
      </c>
      <c r="B1054" s="3">
        <f t="shared" si="242"/>
        <v>1.7813466967969149</v>
      </c>
      <c r="C1054" s="3">
        <f t="shared" si="243"/>
        <v>4.0473242343559007E-2</v>
      </c>
      <c r="D1054" s="3">
        <f t="shared" si="244"/>
        <v>722.43069798529507</v>
      </c>
      <c r="E1054" s="3">
        <f t="shared" si="245"/>
        <v>5.5966700428056235</v>
      </c>
      <c r="F1054" s="3">
        <f t="shared" si="246"/>
        <v>34.575713471983249</v>
      </c>
      <c r="G1054" s="3">
        <f t="shared" si="247"/>
        <v>6.7905492518135963E-2</v>
      </c>
      <c r="H1054" s="3">
        <f t="shared" si="248"/>
        <v>0.3450866344517779</v>
      </c>
      <c r="I1054" s="3">
        <f t="shared" si="237"/>
        <v>2244.4208339095194</v>
      </c>
      <c r="K1054" s="3">
        <f t="shared" si="239"/>
        <v>10.249999999999826</v>
      </c>
      <c r="L1054" s="3">
        <f t="shared" si="249"/>
        <v>0.80800623091367907</v>
      </c>
      <c r="M1054" s="3">
        <f>L1054/'NOx Info (Obsolete)'!$B$1*1000</f>
        <v>18.358353916199285</v>
      </c>
      <c r="N1054" s="3">
        <f>M1054*'NOx Info (Obsolete)'!$I$2*($D$13+273)/$F$2/1000</f>
        <v>4980.9843214539014</v>
      </c>
      <c r="O1054" s="3">
        <f t="shared" si="250"/>
        <v>89.650054242558326</v>
      </c>
      <c r="P1054" s="3">
        <f t="shared" si="251"/>
        <v>10.54137605853148</v>
      </c>
      <c r="Q1054" s="3">
        <f t="shared" si="252"/>
        <v>1.9229057177928288E-3</v>
      </c>
      <c r="R1054" s="3">
        <f t="shared" si="253"/>
        <v>0.15652885052833501</v>
      </c>
    </row>
    <row r="1055" spans="1:18" x14ac:dyDescent="0.25">
      <c r="A1055" s="3">
        <f t="shared" si="238"/>
        <v>10.259999999999826</v>
      </c>
      <c r="B1055" s="3">
        <f t="shared" si="242"/>
        <v>1.7778958304523971</v>
      </c>
      <c r="C1055" s="3">
        <f t="shared" si="243"/>
        <v>4.0394836635053166E-2</v>
      </c>
      <c r="D1055" s="3">
        <f t="shared" si="244"/>
        <v>721.03118839718013</v>
      </c>
      <c r="E1055" s="3">
        <f t="shared" si="245"/>
        <v>5.5858280431394061</v>
      </c>
      <c r="F1055" s="3">
        <f t="shared" si="246"/>
        <v>34.575713471983242</v>
      </c>
      <c r="G1055" s="3">
        <f t="shared" si="247"/>
        <v>6.7905492518135935E-2</v>
      </c>
      <c r="H1055" s="3">
        <f t="shared" si="248"/>
        <v>0.344418124579492</v>
      </c>
      <c r="I1055" s="3">
        <f t="shared" ref="I1055:I1118" si="254">I1054+$N$3*$J$1*H1055</f>
        <v>2245.1096701586785</v>
      </c>
      <c r="K1055" s="3">
        <f t="shared" si="239"/>
        <v>10.259999999999826</v>
      </c>
      <c r="L1055" s="3">
        <f t="shared" si="249"/>
        <v>0.8064409424083957</v>
      </c>
      <c r="M1055" s="3">
        <f>L1055/'NOx Info (Obsolete)'!$B$1*1000</f>
        <v>18.322789685056591</v>
      </c>
      <c r="N1055" s="3">
        <f>M1055*'NOx Info (Obsolete)'!$I$2*($D$13+273)/$F$2/1000</f>
        <v>4971.335042518821</v>
      </c>
      <c r="O1055" s="3">
        <f t="shared" si="250"/>
        <v>89.476382067722213</v>
      </c>
      <c r="P1055" s="3">
        <f t="shared" si="251"/>
        <v>10.541376058531478</v>
      </c>
      <c r="Q1055" s="3">
        <f t="shared" si="252"/>
        <v>1.9229057177928284E-3</v>
      </c>
      <c r="R1055" s="3">
        <f t="shared" si="253"/>
        <v>0.15622561919037839</v>
      </c>
    </row>
    <row r="1056" spans="1:18" x14ac:dyDescent="0.25">
      <c r="A1056" s="3">
        <f t="shared" ref="A1056:A1119" si="255">$A$30+A1055</f>
        <v>10.269999999999825</v>
      </c>
      <c r="B1056" s="3">
        <f t="shared" si="242"/>
        <v>1.7744516492066023</v>
      </c>
      <c r="C1056" s="3">
        <f t="shared" si="243"/>
        <v>4.0316582815913493E-2</v>
      </c>
      <c r="D1056" s="3">
        <f t="shared" si="244"/>
        <v>719.63438997166202</v>
      </c>
      <c r="E1056" s="3">
        <f t="shared" si="245"/>
        <v>5.5750070468476727</v>
      </c>
      <c r="F1056" s="3">
        <f t="shared" si="246"/>
        <v>34.575713471983242</v>
      </c>
      <c r="G1056" s="3">
        <f t="shared" si="247"/>
        <v>6.7905492518135935E-2</v>
      </c>
      <c r="H1056" s="3">
        <f t="shared" si="248"/>
        <v>0.34375090976011374</v>
      </c>
      <c r="I1056" s="3">
        <f t="shared" si="254"/>
        <v>2245.7971719781985</v>
      </c>
      <c r="K1056" s="3">
        <f t="shared" ref="K1056:K1119" si="256">$A$30+K1055</f>
        <v>10.269999999999825</v>
      </c>
      <c r="L1056" s="3">
        <f t="shared" si="249"/>
        <v>0.80487868621649195</v>
      </c>
      <c r="M1056" s="3">
        <f>L1056/'NOx Info (Obsolete)'!$B$1*1000</f>
        <v>18.287294349771475</v>
      </c>
      <c r="N1056" s="3">
        <f>M1056*'NOx Info (Obsolete)'!$I$2*($D$13+273)/$F$2/1000</f>
        <v>4961.7044563918198</v>
      </c>
      <c r="O1056" s="3">
        <f t="shared" si="250"/>
        <v>89.303046334671535</v>
      </c>
      <c r="P1056" s="3">
        <f t="shared" si="251"/>
        <v>10.541376058531476</v>
      </c>
      <c r="Q1056" s="3">
        <f t="shared" si="252"/>
        <v>1.9229057177928281E-3</v>
      </c>
      <c r="R1056" s="3">
        <f t="shared" si="253"/>
        <v>0.15592297527923804</v>
      </c>
    </row>
    <row r="1057" spans="1:18" x14ac:dyDescent="0.25">
      <c r="A1057" s="3">
        <f t="shared" si="255"/>
        <v>10.279999999999825</v>
      </c>
      <c r="B1057" s="3">
        <f t="shared" si="242"/>
        <v>1.7710141401090012</v>
      </c>
      <c r="C1057" s="3">
        <f t="shared" si="243"/>
        <v>4.0238480591896365E-2</v>
      </c>
      <c r="D1057" s="3">
        <f t="shared" si="244"/>
        <v>718.24029745661369</v>
      </c>
      <c r="E1057" s="3">
        <f t="shared" si="245"/>
        <v>5.5642070132421928</v>
      </c>
      <c r="F1057" s="3">
        <f t="shared" si="246"/>
        <v>34.575713471983242</v>
      </c>
      <c r="G1057" s="3">
        <f t="shared" si="247"/>
        <v>6.7905492518135935E-2</v>
      </c>
      <c r="H1057" s="3">
        <f t="shared" si="248"/>
        <v>0.34308498748483657</v>
      </c>
      <c r="I1057" s="3">
        <f t="shared" si="254"/>
        <v>2246.4833419531683</v>
      </c>
      <c r="K1057" s="3">
        <f t="shared" si="256"/>
        <v>10.279999999999825</v>
      </c>
      <c r="L1057" s="3">
        <f t="shared" si="249"/>
        <v>0.80331945646369951</v>
      </c>
      <c r="M1057" s="3">
        <f>L1057/'NOx Info (Obsolete)'!$B$1*1000</f>
        <v>18.251867776877276</v>
      </c>
      <c r="N1057" s="3">
        <f>M1057*'NOx Info (Obsolete)'!$I$2*($D$13+273)/$F$2/1000</f>
        <v>4952.0925268607562</v>
      </c>
      <c r="O1057" s="3">
        <f t="shared" si="250"/>
        <v>89.13004639164339</v>
      </c>
      <c r="P1057" s="3">
        <f t="shared" si="251"/>
        <v>10.541376058531478</v>
      </c>
      <c r="Q1057" s="3">
        <f t="shared" si="252"/>
        <v>1.9229057177928284E-3</v>
      </c>
      <c r="R1057" s="3">
        <f t="shared" si="253"/>
        <v>0.15562091765693706</v>
      </c>
    </row>
    <row r="1058" spans="1:18" x14ac:dyDescent="0.25">
      <c r="A1058" s="3">
        <f t="shared" si="255"/>
        <v>10.289999999999825</v>
      </c>
      <c r="B1058" s="3">
        <f t="shared" si="242"/>
        <v>1.7675832902341526</v>
      </c>
      <c r="C1058" s="3">
        <f t="shared" si="243"/>
        <v>4.0160529669328184E-2</v>
      </c>
      <c r="D1058" s="3">
        <f t="shared" si="244"/>
        <v>716.84890561008194</v>
      </c>
      <c r="E1058" s="3">
        <f t="shared" si="245"/>
        <v>5.5534279017135644</v>
      </c>
      <c r="F1058" s="3">
        <f t="shared" si="246"/>
        <v>34.575713471983242</v>
      </c>
      <c r="G1058" s="3">
        <f t="shared" si="247"/>
        <v>6.7905492518135935E-2</v>
      </c>
      <c r="H1058" s="3">
        <f t="shared" si="248"/>
        <v>0.34242035524971376</v>
      </c>
      <c r="I1058" s="3">
        <f t="shared" si="254"/>
        <v>2247.1681826636677</v>
      </c>
      <c r="K1058" s="3">
        <f t="shared" si="256"/>
        <v>10.289999999999825</v>
      </c>
      <c r="L1058" s="3">
        <f t="shared" si="249"/>
        <v>0.80176324728713011</v>
      </c>
      <c r="M1058" s="3">
        <f>L1058/'NOx Info (Obsolete)'!$B$1*1000</f>
        <v>18.216509833165887</v>
      </c>
      <c r="N1058" s="3">
        <f>M1058*'NOx Info (Obsolete)'!$I$2*($D$13+273)/$F$2/1000</f>
        <v>4942.4992177836348</v>
      </c>
      <c r="O1058" s="3">
        <f t="shared" si="250"/>
        <v>88.957381588137537</v>
      </c>
      <c r="P1058" s="3">
        <f t="shared" si="251"/>
        <v>10.541376058531478</v>
      </c>
      <c r="Q1058" s="3">
        <f t="shared" si="252"/>
        <v>1.9229057177928284E-3</v>
      </c>
      <c r="R1058" s="3">
        <f t="shared" si="253"/>
        <v>0.15531944518770299</v>
      </c>
    </row>
    <row r="1059" spans="1:18" x14ac:dyDescent="0.25">
      <c r="A1059" s="3">
        <f t="shared" si="255"/>
        <v>10.299999999999825</v>
      </c>
      <c r="B1059" s="3">
        <f t="shared" si="242"/>
        <v>1.7641590866816554</v>
      </c>
      <c r="C1059" s="3">
        <f t="shared" si="243"/>
        <v>4.0082729755104241E-2</v>
      </c>
      <c r="D1059" s="3">
        <f t="shared" si="244"/>
        <v>715.46020920026888</v>
      </c>
      <c r="E1059" s="3">
        <f t="shared" si="245"/>
        <v>5.5426696717310522</v>
      </c>
      <c r="F1059" s="3">
        <f t="shared" si="246"/>
        <v>34.575713471983242</v>
      </c>
      <c r="G1059" s="3">
        <f t="shared" si="247"/>
        <v>6.7905492518135935E-2</v>
      </c>
      <c r="H1059" s="3">
        <f t="shared" si="248"/>
        <v>0.34175701055564955</v>
      </c>
      <c r="I1059" s="3">
        <f t="shared" si="254"/>
        <v>2247.8516966847792</v>
      </c>
      <c r="K1059" s="3">
        <f t="shared" si="256"/>
        <v>10.299999999999825</v>
      </c>
      <c r="L1059" s="3">
        <f t="shared" si="249"/>
        <v>0.80021005283525304</v>
      </c>
      <c r="M1059" s="3">
        <f>L1059/'NOx Info (Obsolete)'!$B$1*1000</f>
        <v>18.181220385687254</v>
      </c>
      <c r="N1059" s="3">
        <f>M1059*'NOx Info (Obsolete)'!$I$2*($D$13+273)/$F$2/1000</f>
        <v>4932.9244930884788</v>
      </c>
      <c r="O1059" s="3">
        <f t="shared" si="250"/>
        <v>88.785051274913883</v>
      </c>
      <c r="P1059" s="3">
        <f t="shared" si="251"/>
        <v>10.541376058531478</v>
      </c>
      <c r="Q1059" s="3">
        <f t="shared" si="252"/>
        <v>1.9229057177928284E-3</v>
      </c>
      <c r="R1059" s="3">
        <f t="shared" si="253"/>
        <v>0.15501855673796372</v>
      </c>
    </row>
    <row r="1060" spans="1:18" x14ac:dyDescent="0.25">
      <c r="A1060" s="3">
        <f t="shared" si="255"/>
        <v>10.309999999999825</v>
      </c>
      <c r="B1060" s="3">
        <f t="shared" si="242"/>
        <v>1.7607415165760989</v>
      </c>
      <c r="C1060" s="3">
        <f t="shared" si="243"/>
        <v>4.0005080556687667E-2</v>
      </c>
      <c r="D1060" s="3">
        <f t="shared" si="244"/>
        <v>714.07420300551166</v>
      </c>
      <c r="E1060" s="3">
        <f t="shared" si="245"/>
        <v>5.5319322828424378</v>
      </c>
      <c r="F1060" s="3">
        <f t="shared" si="246"/>
        <v>34.575713471983242</v>
      </c>
      <c r="G1060" s="3">
        <f t="shared" si="247"/>
        <v>6.7905492518135935E-2</v>
      </c>
      <c r="H1060" s="3">
        <f t="shared" si="248"/>
        <v>0.34109495090838932</v>
      </c>
      <c r="I1060" s="3">
        <f t="shared" si="254"/>
        <v>2248.5338865865961</v>
      </c>
      <c r="K1060" s="3">
        <f t="shared" si="256"/>
        <v>10.309999999999825</v>
      </c>
      <c r="L1060" s="3">
        <f t="shared" si="249"/>
        <v>0.79865986726787341</v>
      </c>
      <c r="M1060" s="3">
        <f>L1060/'NOx Info (Obsolete)'!$B$1*1000</f>
        <v>18.14599930174888</v>
      </c>
      <c r="N1060" s="3">
        <f>M1060*'NOx Info (Obsolete)'!$I$2*($D$13+273)/$F$2/1000</f>
        <v>4923.3683167731915</v>
      </c>
      <c r="O1060" s="3">
        <f t="shared" si="250"/>
        <v>88.613054803990053</v>
      </c>
      <c r="P1060" s="3">
        <f t="shared" si="251"/>
        <v>10.541376058531478</v>
      </c>
      <c r="Q1060" s="3">
        <f t="shared" si="252"/>
        <v>1.9229057177928284E-3</v>
      </c>
      <c r="R1060" s="3">
        <f t="shared" si="253"/>
        <v>0.15471825117634302</v>
      </c>
    </row>
    <row r="1061" spans="1:18" x14ac:dyDescent="0.25">
      <c r="A1061" s="3">
        <f t="shared" si="255"/>
        <v>10.319999999999824</v>
      </c>
      <c r="B1061" s="3">
        <f t="shared" si="242"/>
        <v>1.757330567067015</v>
      </c>
      <c r="C1061" s="3">
        <f t="shared" si="243"/>
        <v>3.9927581782108285E-2</v>
      </c>
      <c r="D1061" s="3">
        <f t="shared" si="244"/>
        <v>712.69088181426309</v>
      </c>
      <c r="E1061" s="3">
        <f t="shared" si="245"/>
        <v>5.5212156946738693</v>
      </c>
      <c r="F1061" s="3">
        <f t="shared" si="246"/>
        <v>34.575713471983249</v>
      </c>
      <c r="G1061" s="3">
        <f t="shared" si="247"/>
        <v>6.7905492518135963E-2</v>
      </c>
      <c r="H1061" s="3">
        <f t="shared" si="248"/>
        <v>0.34043417381851054</v>
      </c>
      <c r="I1061" s="3">
        <f t="shared" si="254"/>
        <v>2249.214754934233</v>
      </c>
      <c r="K1061" s="3">
        <f t="shared" si="256"/>
        <v>10.319999999999824</v>
      </c>
      <c r="L1061" s="3">
        <f t="shared" si="249"/>
        <v>0.79711268475610997</v>
      </c>
      <c r="M1061" s="3">
        <f>L1061/'NOx Info (Obsolete)'!$B$1*1000</f>
        <v>18.110846448915321</v>
      </c>
      <c r="N1061" s="3">
        <f>M1061*'NOx Info (Obsolete)'!$I$2*($D$13+273)/$F$2/1000</f>
        <v>4913.8306529054189</v>
      </c>
      <c r="O1061" s="3">
        <f t="shared" si="250"/>
        <v>88.44139152863896</v>
      </c>
      <c r="P1061" s="3">
        <f t="shared" si="251"/>
        <v>10.54137605853148</v>
      </c>
      <c r="Q1061" s="3">
        <f t="shared" si="252"/>
        <v>1.9229057177928288E-3</v>
      </c>
      <c r="R1061" s="3">
        <f t="shared" si="253"/>
        <v>0.15441852737365649</v>
      </c>
    </row>
    <row r="1062" spans="1:18" x14ac:dyDescent="0.25">
      <c r="A1062" s="3">
        <f t="shared" si="255"/>
        <v>10.329999999999824</v>
      </c>
      <c r="B1062" s="3">
        <f t="shared" si="242"/>
        <v>1.7539262253288299</v>
      </c>
      <c r="C1062" s="3">
        <f t="shared" si="243"/>
        <v>3.985023313996152E-2</v>
      </c>
      <c r="D1062" s="3">
        <f t="shared" si="244"/>
        <v>711.31024042507136</v>
      </c>
      <c r="E1062" s="3">
        <f t="shared" si="245"/>
        <v>5.5105198669297071</v>
      </c>
      <c r="F1062" s="3">
        <f t="shared" si="246"/>
        <v>34.575713471983242</v>
      </c>
      <c r="G1062" s="3">
        <f t="shared" si="247"/>
        <v>6.7905492518135935E-2</v>
      </c>
      <c r="H1062" s="3">
        <f t="shared" si="248"/>
        <v>0.33977467680141299</v>
      </c>
      <c r="I1062" s="3">
        <f t="shared" si="254"/>
        <v>2249.8943042878359</v>
      </c>
      <c r="K1062" s="3">
        <f t="shared" si="256"/>
        <v>10.329999999999824</v>
      </c>
      <c r="L1062" s="3">
        <f t="shared" si="249"/>
        <v>0.7955684994823734</v>
      </c>
      <c r="M1062" s="3">
        <f>L1062/'NOx Info (Obsolete)'!$B$1*1000</f>
        <v>18.075761695007689</v>
      </c>
      <c r="N1062" s="3">
        <f>M1062*'NOx Info (Obsolete)'!$I$2*($D$13+273)/$F$2/1000</f>
        <v>4904.3114656224134</v>
      </c>
      <c r="O1062" s="3">
        <f t="shared" si="250"/>
        <v>88.270060803386386</v>
      </c>
      <c r="P1062" s="3">
        <f t="shared" si="251"/>
        <v>10.541376058531478</v>
      </c>
      <c r="Q1062" s="3">
        <f t="shared" si="252"/>
        <v>1.9229057177928284E-3</v>
      </c>
      <c r="R1062" s="3">
        <f t="shared" si="253"/>
        <v>0.15411938420290708</v>
      </c>
    </row>
    <row r="1063" spans="1:18" x14ac:dyDescent="0.25">
      <c r="A1063" s="3">
        <f t="shared" si="255"/>
        <v>10.339999999999824</v>
      </c>
      <c r="B1063" s="3">
        <f t="shared" si="242"/>
        <v>1.7505284785608157</v>
      </c>
      <c r="C1063" s="3">
        <f t="shared" si="243"/>
        <v>3.9773034339407341E-2</v>
      </c>
      <c r="D1063" s="3">
        <f t="shared" si="244"/>
        <v>709.93227364656195</v>
      </c>
      <c r="E1063" s="3">
        <f t="shared" si="245"/>
        <v>5.4998447593923707</v>
      </c>
      <c r="F1063" s="3">
        <f t="shared" si="246"/>
        <v>34.575713471983249</v>
      </c>
      <c r="G1063" s="3">
        <f t="shared" si="247"/>
        <v>6.7905492518135963E-2</v>
      </c>
      <c r="H1063" s="3">
        <f t="shared" si="248"/>
        <v>0.33911645737731005</v>
      </c>
      <c r="I1063" s="3">
        <f t="shared" si="254"/>
        <v>2250.5725372025904</v>
      </c>
      <c r="K1063" s="3">
        <f t="shared" si="256"/>
        <v>10.339999999999824</v>
      </c>
      <c r="L1063" s="3">
        <f t="shared" si="249"/>
        <v>0.79402730564034429</v>
      </c>
      <c r="M1063" s="3">
        <f>L1063/'NOx Info (Obsolete)'!$B$1*1000</f>
        <v>18.040744908103161</v>
      </c>
      <c r="N1063" s="3">
        <f>M1063*'NOx Info (Obsolete)'!$I$2*($D$13+273)/$F$2/1000</f>
        <v>4894.8107191309082</v>
      </c>
      <c r="O1063" s="3">
        <f t="shared" si="250"/>
        <v>88.0990619840085</v>
      </c>
      <c r="P1063" s="3">
        <f t="shared" si="251"/>
        <v>10.54137605853148</v>
      </c>
      <c r="Q1063" s="3">
        <f t="shared" si="252"/>
        <v>1.9229057177928288E-3</v>
      </c>
      <c r="R1063" s="3">
        <f t="shared" si="253"/>
        <v>0.15382082053928117</v>
      </c>
    </row>
    <row r="1064" spans="1:18" x14ac:dyDescent="0.25">
      <c r="A1064" s="3">
        <f t="shared" si="255"/>
        <v>10.349999999999824</v>
      </c>
      <c r="B1064" s="3">
        <f t="shared" si="242"/>
        <v>1.7471373139870425</v>
      </c>
      <c r="C1064" s="3">
        <f t="shared" si="243"/>
        <v>3.9695985090169097E-2</v>
      </c>
      <c r="D1064" s="3">
        <f t="shared" si="244"/>
        <v>708.5569762974161</v>
      </c>
      <c r="E1064" s="3">
        <f t="shared" si="245"/>
        <v>5.4891903319221953</v>
      </c>
      <c r="F1064" s="3">
        <f t="shared" si="246"/>
        <v>34.575713471983242</v>
      </c>
      <c r="G1064" s="3">
        <f t="shared" si="247"/>
        <v>6.7905492518135935E-2</v>
      </c>
      <c r="H1064" s="3">
        <f t="shared" si="248"/>
        <v>0.33845951307121863</v>
      </c>
      <c r="I1064" s="3">
        <f t="shared" si="254"/>
        <v>2251.2494562287329</v>
      </c>
      <c r="K1064" s="3">
        <f t="shared" si="256"/>
        <v>10.349999999999824</v>
      </c>
      <c r="L1064" s="3">
        <f t="shared" si="249"/>
        <v>0.79248909743495144</v>
      </c>
      <c r="M1064" s="3">
        <f>L1064/'NOx Info (Obsolete)'!$B$1*1000</f>
        <v>18.005795956534467</v>
      </c>
      <c r="N1064" s="3">
        <f>M1064*'NOx Info (Obsolete)'!$I$2*($D$13+273)/$F$2/1000</f>
        <v>4885.3283777069673</v>
      </c>
      <c r="O1064" s="3">
        <f t="shared" si="250"/>
        <v>87.92839442752954</v>
      </c>
      <c r="P1064" s="3">
        <f t="shared" si="251"/>
        <v>10.541376058531478</v>
      </c>
      <c r="Q1064" s="3">
        <f t="shared" si="252"/>
        <v>1.9229057177928284E-3</v>
      </c>
      <c r="R1064" s="3">
        <f t="shared" si="253"/>
        <v>0.15352283526014399</v>
      </c>
    </row>
    <row r="1065" spans="1:18" x14ac:dyDescent="0.25">
      <c r="A1065" s="3">
        <f t="shared" si="255"/>
        <v>10.359999999999824</v>
      </c>
      <c r="B1065" s="3">
        <f t="shared" si="242"/>
        <v>1.7437527188563302</v>
      </c>
      <c r="C1065" s="3">
        <f t="shared" si="243"/>
        <v>3.9619085102532522E-2</v>
      </c>
      <c r="D1065" s="3">
        <f t="shared" si="244"/>
        <v>707.18434320635379</v>
      </c>
      <c r="E1065" s="3">
        <f t="shared" si="245"/>
        <v>5.4785565444572715</v>
      </c>
      <c r="F1065" s="3">
        <f t="shared" si="246"/>
        <v>34.575713471983242</v>
      </c>
      <c r="G1065" s="3">
        <f t="shared" si="247"/>
        <v>6.7905492518135935E-2</v>
      </c>
      <c r="H1065" s="3">
        <f t="shared" si="248"/>
        <v>0.33780384141295039</v>
      </c>
      <c r="I1065" s="3">
        <f t="shared" si="254"/>
        <v>2251.9250639115589</v>
      </c>
      <c r="K1065" s="3">
        <f t="shared" si="256"/>
        <v>10.359999999999824</v>
      </c>
      <c r="L1065" s="3">
        <f t="shared" si="249"/>
        <v>0.79095386908234999</v>
      </c>
      <c r="M1065" s="3">
        <f>L1065/'NOx Info (Obsolete)'!$B$1*1000</f>
        <v>17.970914708889421</v>
      </c>
      <c r="N1065" s="3">
        <f>M1065*'NOx Info (Obsolete)'!$I$2*($D$13+273)/$F$2/1000</f>
        <v>4875.8644056958701</v>
      </c>
      <c r="O1065" s="3">
        <f t="shared" si="250"/>
        <v>87.75805749221928</v>
      </c>
      <c r="P1065" s="3">
        <f t="shared" si="251"/>
        <v>10.541376058531478</v>
      </c>
      <c r="Q1065" s="3">
        <f t="shared" si="252"/>
        <v>1.9229057177928284E-3</v>
      </c>
      <c r="R1065" s="3">
        <f t="shared" si="253"/>
        <v>0.15322542724503563</v>
      </c>
    </row>
    <row r="1066" spans="1:18" x14ac:dyDescent="0.25">
      <c r="A1066" s="3">
        <f t="shared" si="255"/>
        <v>10.369999999999823</v>
      </c>
      <c r="B1066" s="3">
        <f t="shared" si="242"/>
        <v>1.7403746804422007</v>
      </c>
      <c r="C1066" s="3">
        <f t="shared" si="243"/>
        <v>3.954233408734454E-2</v>
      </c>
      <c r="D1066" s="3">
        <f t="shared" si="244"/>
        <v>705.81436921211184</v>
      </c>
      <c r="E1066" s="3">
        <f t="shared" si="245"/>
        <v>5.4679433570132989</v>
      </c>
      <c r="F1066" s="3">
        <f t="shared" si="246"/>
        <v>34.575713471983242</v>
      </c>
      <c r="G1066" s="3">
        <f t="shared" si="247"/>
        <v>6.7905492518135935E-2</v>
      </c>
      <c r="H1066" s="3">
        <f t="shared" si="248"/>
        <v>0.33714943993710245</v>
      </c>
      <c r="I1066" s="3">
        <f t="shared" si="254"/>
        <v>2252.5993627914331</v>
      </c>
      <c r="K1066" s="3">
        <f t="shared" si="256"/>
        <v>10.369999999999823</v>
      </c>
      <c r="L1066" s="3">
        <f t="shared" si="249"/>
        <v>0.78942161480989959</v>
      </c>
      <c r="M1066" s="3">
        <f>L1066/'NOx Info (Obsolete)'!$B$1*1000</f>
        <v>17.936101034010399</v>
      </c>
      <c r="N1066" s="3">
        <f>M1066*'NOx Info (Obsolete)'!$I$2*($D$13+273)/$F$2/1000</f>
        <v>4866.4187675119601</v>
      </c>
      <c r="O1066" s="3">
        <f t="shared" si="250"/>
        <v>87.588050537590675</v>
      </c>
      <c r="P1066" s="3">
        <f t="shared" si="251"/>
        <v>10.541376058531478</v>
      </c>
      <c r="Q1066" s="3">
        <f t="shared" si="252"/>
        <v>1.9229057177928284E-3</v>
      </c>
      <c r="R1066" s="3">
        <f t="shared" si="253"/>
        <v>0.15292859537566678</v>
      </c>
    </row>
    <row r="1067" spans="1:18" x14ac:dyDescent="0.25">
      <c r="A1067" s="3">
        <f t="shared" si="255"/>
        <v>10.379999999999823</v>
      </c>
      <c r="B1067" s="3">
        <f t="shared" si="242"/>
        <v>1.7370031860428297</v>
      </c>
      <c r="C1067" s="3">
        <f t="shared" si="243"/>
        <v>3.9465731756012264E-2</v>
      </c>
      <c r="D1067" s="3">
        <f t="shared" si="244"/>
        <v>704.44704916342573</v>
      </c>
      <c r="E1067" s="3">
        <f t="shared" si="245"/>
        <v>5.4573507296834389</v>
      </c>
      <c r="F1067" s="3">
        <f t="shared" si="246"/>
        <v>34.575713471983242</v>
      </c>
      <c r="G1067" s="3">
        <f t="shared" si="247"/>
        <v>6.7905492518135935E-2</v>
      </c>
      <c r="H1067" s="3">
        <f t="shared" si="248"/>
        <v>0.33649630618304777</v>
      </c>
      <c r="I1067" s="3">
        <f t="shared" si="254"/>
        <v>2253.2723554037993</v>
      </c>
      <c r="K1067" s="3">
        <f t="shared" si="256"/>
        <v>10.379999999999823</v>
      </c>
      <c r="L1067" s="3">
        <f t="shared" si="249"/>
        <v>0.78789232885614291</v>
      </c>
      <c r="M1067" s="3">
        <f>L1067/'NOx Info (Obsolete)'!$B$1*1000</f>
        <v>17.901354800993865</v>
      </c>
      <c r="N1067" s="3">
        <f>M1067*'NOx Info (Obsolete)'!$I$2*($D$13+273)/$F$2/1000</f>
        <v>4856.991427638518</v>
      </c>
      <c r="O1067" s="3">
        <f t="shared" si="250"/>
        <v>87.418372924397474</v>
      </c>
      <c r="P1067" s="3">
        <f t="shared" si="251"/>
        <v>10.541376058531478</v>
      </c>
      <c r="Q1067" s="3">
        <f t="shared" si="252"/>
        <v>1.9229057177928284E-3</v>
      </c>
      <c r="R1067" s="3">
        <f t="shared" si="253"/>
        <v>0.15263233853591449</v>
      </c>
    </row>
    <row r="1068" spans="1:18" x14ac:dyDescent="0.25">
      <c r="A1068" s="3">
        <f t="shared" si="255"/>
        <v>10.389999999999823</v>
      </c>
      <c r="B1068" s="3">
        <f t="shared" si="242"/>
        <v>1.733638222980999</v>
      </c>
      <c r="C1068" s="3">
        <f t="shared" si="243"/>
        <v>3.9389277820501854E-2</v>
      </c>
      <c r="D1068" s="3">
        <f t="shared" si="244"/>
        <v>703.08237791901047</v>
      </c>
      <c r="E1068" s="3">
        <f t="shared" si="245"/>
        <v>5.446778622638158</v>
      </c>
      <c r="F1068" s="3">
        <f t="shared" si="246"/>
        <v>34.575713471983242</v>
      </c>
      <c r="G1068" s="3">
        <f t="shared" si="247"/>
        <v>6.7905492518135935E-2</v>
      </c>
      <c r="H1068" s="3">
        <f t="shared" si="248"/>
        <v>0.335844437694926</v>
      </c>
      <c r="I1068" s="3">
        <f t="shared" si="254"/>
        <v>2253.9440442791893</v>
      </c>
      <c r="K1068" s="3">
        <f t="shared" si="256"/>
        <v>10.389999999999823</v>
      </c>
      <c r="L1068" s="3">
        <f t="shared" si="249"/>
        <v>0.78636600547078372</v>
      </c>
      <c r="M1068" s="3">
        <f>L1068/'NOx Info (Obsolete)'!$B$1*1000</f>
        <v>17.86667587918987</v>
      </c>
      <c r="N1068" s="3">
        <f>M1068*'NOx Info (Obsolete)'!$I$2*($D$13+273)/$F$2/1000</f>
        <v>4847.5823506276329</v>
      </c>
      <c r="O1068" s="3">
        <f t="shared" si="250"/>
        <v>87.249024014631757</v>
      </c>
      <c r="P1068" s="3">
        <f t="shared" si="251"/>
        <v>10.541376058531478</v>
      </c>
      <c r="Q1068" s="3">
        <f t="shared" si="252"/>
        <v>1.9229057177928284E-3</v>
      </c>
      <c r="R1068" s="3">
        <f t="shared" si="253"/>
        <v>0.15233665561181792</v>
      </c>
    </row>
    <row r="1069" spans="1:18" x14ac:dyDescent="0.25">
      <c r="A1069" s="3">
        <f t="shared" si="255"/>
        <v>10.399999999999823</v>
      </c>
      <c r="B1069" s="3">
        <f t="shared" si="242"/>
        <v>1.7302797786040498</v>
      </c>
      <c r="C1069" s="3">
        <f t="shared" si="243"/>
        <v>3.931297199333747E-2</v>
      </c>
      <c r="D1069" s="3">
        <f t="shared" si="244"/>
        <v>701.72035034754049</v>
      </c>
      <c r="E1069" s="3">
        <f t="shared" si="245"/>
        <v>5.4362269961250833</v>
      </c>
      <c r="F1069" s="3">
        <f t="shared" si="246"/>
        <v>34.575713471983242</v>
      </c>
      <c r="G1069" s="3">
        <f t="shared" si="247"/>
        <v>6.7905492518135935E-2</v>
      </c>
      <c r="H1069" s="3">
        <f t="shared" si="248"/>
        <v>0.33519383202163461</v>
      </c>
      <c r="I1069" s="3">
        <f t="shared" si="254"/>
        <v>2254.6144319432324</v>
      </c>
      <c r="K1069" s="3">
        <f t="shared" si="256"/>
        <v>10.399999999999823</v>
      </c>
      <c r="L1069" s="3">
        <f t="shared" si="249"/>
        <v>0.78484263891466555</v>
      </c>
      <c r="M1069" s="3">
        <f>L1069/'NOx Info (Obsolete)'!$B$1*1000</f>
        <v>17.832064138201567</v>
      </c>
      <c r="N1069" s="3">
        <f>M1069*'NOx Info (Obsolete)'!$I$2*($D$13+273)/$F$2/1000</f>
        <v>4838.1915011000592</v>
      </c>
      <c r="O1069" s="3">
        <f t="shared" si="250"/>
        <v>87.080003171521597</v>
      </c>
      <c r="P1069" s="3">
        <f t="shared" si="251"/>
        <v>10.541376058531478</v>
      </c>
      <c r="Q1069" s="3">
        <f t="shared" si="252"/>
        <v>1.9229057177928284E-3</v>
      </c>
      <c r="R1069" s="3">
        <f t="shared" si="253"/>
        <v>0.15204154549157434</v>
      </c>
    </row>
    <row r="1070" spans="1:18" x14ac:dyDescent="0.25">
      <c r="A1070" s="3">
        <f t="shared" si="255"/>
        <v>10.409999999999823</v>
      </c>
      <c r="B1070" s="3">
        <f t="shared" si="242"/>
        <v>1.7269278402838335</v>
      </c>
      <c r="C1070" s="3">
        <f t="shared" si="243"/>
        <v>3.9236813987600171E-2</v>
      </c>
      <c r="D1070" s="3">
        <f t="shared" si="244"/>
        <v>700.36096132763112</v>
      </c>
      <c r="E1070" s="3">
        <f t="shared" si="245"/>
        <v>5.4256958104688495</v>
      </c>
      <c r="F1070" s="3">
        <f t="shared" si="246"/>
        <v>34.575713471983242</v>
      </c>
      <c r="G1070" s="3">
        <f t="shared" si="247"/>
        <v>6.7905492518135935E-2</v>
      </c>
      <c r="H1070" s="3">
        <f t="shared" si="248"/>
        <v>0.3345444867168193</v>
      </c>
      <c r="I1070" s="3">
        <f t="shared" si="254"/>
        <v>2255.283520916666</v>
      </c>
      <c r="K1070" s="3">
        <f t="shared" si="256"/>
        <v>10.409999999999823</v>
      </c>
      <c r="L1070" s="3">
        <f t="shared" si="249"/>
        <v>0.78332222345974978</v>
      </c>
      <c r="M1070" s="3">
        <f>L1070/'NOx Info (Obsolete)'!$B$1*1000</f>
        <v>17.797519447884714</v>
      </c>
      <c r="N1070" s="3">
        <f>M1070*'NOx Info (Obsolete)'!$I$2*($D$13+273)/$F$2/1000</f>
        <v>4828.8188437450926</v>
      </c>
      <c r="O1070" s="3">
        <f t="shared" si="250"/>
        <v>86.911309759528606</v>
      </c>
      <c r="P1070" s="3">
        <f t="shared" si="251"/>
        <v>10.541376058531478</v>
      </c>
      <c r="Q1070" s="3">
        <f t="shared" si="252"/>
        <v>1.9229057177928284E-3</v>
      </c>
      <c r="R1070" s="3">
        <f t="shared" si="253"/>
        <v>0.15174700706553479</v>
      </c>
    </row>
    <row r="1071" spans="1:18" x14ac:dyDescent="0.25">
      <c r="A1071" s="3">
        <f t="shared" si="255"/>
        <v>10.419999999999822</v>
      </c>
      <c r="B1071" s="3">
        <f t="shared" si="242"/>
        <v>1.7235823954166651</v>
      </c>
      <c r="C1071" s="3">
        <f t="shared" si="243"/>
        <v>3.9160803516926843E-2</v>
      </c>
      <c r="D1071" s="3">
        <f t="shared" si="244"/>
        <v>699.00420574781879</v>
      </c>
      <c r="E1071" s="3">
        <f t="shared" si="245"/>
        <v>5.4151850260709518</v>
      </c>
      <c r="F1071" s="3">
        <f t="shared" si="246"/>
        <v>34.575713471983249</v>
      </c>
      <c r="G1071" s="3">
        <f t="shared" si="247"/>
        <v>6.7905492518135963E-2</v>
      </c>
      <c r="H1071" s="3">
        <f t="shared" si="248"/>
        <v>0.33389639933886478</v>
      </c>
      <c r="I1071" s="3">
        <f t="shared" si="254"/>
        <v>2255.9513137153435</v>
      </c>
      <c r="K1071" s="3">
        <f t="shared" si="256"/>
        <v>10.419999999999822</v>
      </c>
      <c r="L1071" s="3">
        <f t="shared" si="249"/>
        <v>0.78180475338909439</v>
      </c>
      <c r="M1071" s="3">
        <f>L1071/'NOx Info (Obsolete)'!$B$1*1000</f>
        <v>17.763041678347182</v>
      </c>
      <c r="N1071" s="3">
        <f>M1071*'NOx Info (Obsolete)'!$I$2*($D$13+273)/$F$2/1000</f>
        <v>4819.4643433204337</v>
      </c>
      <c r="O1071" s="3">
        <f t="shared" si="250"/>
        <v>86.742943144345602</v>
      </c>
      <c r="P1071" s="3">
        <f t="shared" si="251"/>
        <v>10.54137605853148</v>
      </c>
      <c r="Q1071" s="3">
        <f t="shared" si="252"/>
        <v>1.9229057177928288E-3</v>
      </c>
      <c r="R1071" s="3">
        <f t="shared" si="253"/>
        <v>0.1514530392261999</v>
      </c>
    </row>
    <row r="1072" spans="1:18" x14ac:dyDescent="0.25">
      <c r="A1072" s="3">
        <f t="shared" si="255"/>
        <v>10.429999999999822</v>
      </c>
      <c r="B1072" s="3">
        <f t="shared" si="242"/>
        <v>1.7202434314232764</v>
      </c>
      <c r="C1072" s="3">
        <f t="shared" si="243"/>
        <v>3.9084940295509109E-2</v>
      </c>
      <c r="D1072" s="3">
        <f t="shared" si="244"/>
        <v>697.65007850654183</v>
      </c>
      <c r="E1072" s="3">
        <f t="shared" si="245"/>
        <v>5.4046946034095988</v>
      </c>
      <c r="F1072" s="3">
        <f t="shared" si="246"/>
        <v>34.575713471983249</v>
      </c>
      <c r="G1072" s="3">
        <f t="shared" si="247"/>
        <v>6.7905492518135963E-2</v>
      </c>
      <c r="H1072" s="3">
        <f t="shared" si="248"/>
        <v>0.33324956745088585</v>
      </c>
      <c r="I1072" s="3">
        <f t="shared" si="254"/>
        <v>2256.6178128502452</v>
      </c>
      <c r="K1072" s="3">
        <f t="shared" si="256"/>
        <v>10.429999999999822</v>
      </c>
      <c r="L1072" s="3">
        <f t="shared" si="249"/>
        <v>0.78029022299683237</v>
      </c>
      <c r="M1072" s="3">
        <f>L1072/'NOx Info (Obsolete)'!$B$1*1000</f>
        <v>17.728630699948479</v>
      </c>
      <c r="N1072" s="3">
        <f>M1072*'NOx Info (Obsolete)'!$I$2*($D$13+273)/$F$2/1000</f>
        <v>4810.1279646520516</v>
      </c>
      <c r="O1072" s="3">
        <f t="shared" si="250"/>
        <v>86.574902692894184</v>
      </c>
      <c r="P1072" s="3">
        <f t="shared" si="251"/>
        <v>10.54137605853148</v>
      </c>
      <c r="Q1072" s="3">
        <f t="shared" si="252"/>
        <v>1.9229057177928288E-3</v>
      </c>
      <c r="R1072" s="3">
        <f t="shared" si="253"/>
        <v>0.15115964086821579</v>
      </c>
    </row>
    <row r="1073" spans="1:18" x14ac:dyDescent="0.25">
      <c r="A1073" s="3">
        <f t="shared" si="255"/>
        <v>10.439999999999822</v>
      </c>
      <c r="B1073" s="3">
        <f t="shared" si="242"/>
        <v>1.7169109357487675</v>
      </c>
      <c r="C1073" s="3">
        <f t="shared" si="243"/>
        <v>3.9009224038092302E-2</v>
      </c>
      <c r="D1073" s="3">
        <f t="shared" si="244"/>
        <v>696.29857451212126</v>
      </c>
      <c r="E1073" s="3">
        <f t="shared" si="245"/>
        <v>5.3942245030395588</v>
      </c>
      <c r="F1073" s="3">
        <f t="shared" si="246"/>
        <v>34.575713471983242</v>
      </c>
      <c r="G1073" s="3">
        <f t="shared" si="247"/>
        <v>6.7905492518135935E-2</v>
      </c>
      <c r="H1073" s="3">
        <f t="shared" si="248"/>
        <v>0.33260398862071805</v>
      </c>
      <c r="I1073" s="3">
        <f t="shared" si="254"/>
        <v>2257.2830208274868</v>
      </c>
      <c r="K1073" s="3">
        <f t="shared" si="256"/>
        <v>10.439999999999822</v>
      </c>
      <c r="L1073" s="3">
        <f t="shared" si="249"/>
        <v>0.77877862658815022</v>
      </c>
      <c r="M1073" s="3">
        <f>L1073/'NOx Info (Obsolete)'!$B$1*1000</f>
        <v>17.694286383299257</v>
      </c>
      <c r="N1073" s="3">
        <f>M1073*'NOx Info (Obsolete)'!$I$2*($D$13+273)/$F$2/1000</f>
        <v>4800.8096726340564</v>
      </c>
      <c r="O1073" s="3">
        <f t="shared" si="250"/>
        <v>86.407187773322377</v>
      </c>
      <c r="P1073" s="3">
        <f t="shared" si="251"/>
        <v>10.541376058531478</v>
      </c>
      <c r="Q1073" s="3">
        <f t="shared" si="252"/>
        <v>1.9229057177928284E-3</v>
      </c>
      <c r="R1073" s="3">
        <f t="shared" si="253"/>
        <v>0.15086681088836992</v>
      </c>
    </row>
    <row r="1074" spans="1:18" x14ac:dyDescent="0.25">
      <c r="A1074" s="3">
        <f t="shared" si="255"/>
        <v>10.449999999999822</v>
      </c>
      <c r="B1074" s="3">
        <f t="shared" si="242"/>
        <v>1.7135848958625604</v>
      </c>
      <c r="C1074" s="3">
        <f t="shared" si="243"/>
        <v>3.8933654459974321E-2</v>
      </c>
      <c r="D1074" s="3">
        <f t="shared" si="244"/>
        <v>694.94968868274293</v>
      </c>
      <c r="E1074" s="3">
        <f t="shared" si="245"/>
        <v>5.383774685592015</v>
      </c>
      <c r="F1074" s="3">
        <f t="shared" si="246"/>
        <v>34.575713471983242</v>
      </c>
      <c r="G1074" s="3">
        <f t="shared" si="247"/>
        <v>6.7905492518135935E-2</v>
      </c>
      <c r="H1074" s="3">
        <f t="shared" si="248"/>
        <v>0.33195966042090858</v>
      </c>
      <c r="I1074" s="3">
        <f t="shared" si="254"/>
        <v>2257.9469401483284</v>
      </c>
      <c r="K1074" s="3">
        <f t="shared" si="256"/>
        <v>10.449999999999822</v>
      </c>
      <c r="L1074" s="3">
        <f t="shared" si="249"/>
        <v>0.7772699584792665</v>
      </c>
      <c r="M1074" s="3">
        <f>L1074/'NOx Info (Obsolete)'!$B$1*1000</f>
        <v>17.660008599260824</v>
      </c>
      <c r="N1074" s="3">
        <f>M1074*'NOx Info (Obsolete)'!$I$2*($D$13+273)/$F$2/1000</f>
        <v>4791.5094322285722</v>
      </c>
      <c r="O1074" s="3">
        <f t="shared" si="250"/>
        <v>86.239797755002215</v>
      </c>
      <c r="P1074" s="3">
        <f t="shared" si="251"/>
        <v>10.541376058531478</v>
      </c>
      <c r="Q1074" s="3">
        <f t="shared" si="252"/>
        <v>1.9229057177928284E-3</v>
      </c>
      <c r="R1074" s="3">
        <f t="shared" si="253"/>
        <v>0.15057454818558691</v>
      </c>
    </row>
    <row r="1075" spans="1:18" x14ac:dyDescent="0.25">
      <c r="A1075" s="3">
        <f t="shared" si="255"/>
        <v>10.459999999999821</v>
      </c>
      <c r="B1075" s="3">
        <f t="shared" si="242"/>
        <v>1.7102652992583511</v>
      </c>
      <c r="C1075" s="3">
        <f t="shared" si="243"/>
        <v>3.88582312770046E-2</v>
      </c>
      <c r="D1075" s="3">
        <f t="shared" si="244"/>
        <v>693.6034159464358</v>
      </c>
      <c r="E1075" s="3">
        <f t="shared" si="245"/>
        <v>5.3733451117744178</v>
      </c>
      <c r="F1075" s="3">
        <f t="shared" si="246"/>
        <v>34.575713471983249</v>
      </c>
      <c r="G1075" s="3">
        <f t="shared" si="247"/>
        <v>6.7905492518135963E-2</v>
      </c>
      <c r="H1075" s="3">
        <f t="shared" si="248"/>
        <v>0.33131658042870726</v>
      </c>
      <c r="I1075" s="3">
        <f t="shared" si="254"/>
        <v>2258.6095733091856</v>
      </c>
      <c r="K1075" s="3">
        <f t="shared" si="256"/>
        <v>10.459999999999821</v>
      </c>
      <c r="L1075" s="3">
        <f t="shared" si="249"/>
        <v>0.77576421299741061</v>
      </c>
      <c r="M1075" s="3">
        <f>L1075/'NOx Info (Obsolete)'!$B$1*1000</f>
        <v>17.625797218944644</v>
      </c>
      <c r="N1075" s="3">
        <f>M1075*'NOx Info (Obsolete)'!$I$2*($D$13+273)/$F$2/1000</f>
        <v>4782.2272084655906</v>
      </c>
      <c r="O1075" s="3">
        <f t="shared" si="250"/>
        <v>86.072732008527424</v>
      </c>
      <c r="P1075" s="3">
        <f t="shared" si="251"/>
        <v>10.54137605853148</v>
      </c>
      <c r="Q1075" s="3">
        <f t="shared" si="252"/>
        <v>1.9229057177928288E-3</v>
      </c>
      <c r="R1075" s="3">
        <f t="shared" si="253"/>
        <v>0.15028285166092448</v>
      </c>
    </row>
    <row r="1076" spans="1:18" x14ac:dyDescent="0.25">
      <c r="A1076" s="3">
        <f t="shared" si="255"/>
        <v>10.469999999999821</v>
      </c>
      <c r="B1076" s="3">
        <f t="shared" si="242"/>
        <v>1.7069521334540643</v>
      </c>
      <c r="C1076" s="3">
        <f t="shared" si="243"/>
        <v>3.8782954205583066E-2</v>
      </c>
      <c r="D1076" s="3">
        <f t="shared" si="244"/>
        <v>692.25975124105537</v>
      </c>
      <c r="E1076" s="3">
        <f t="shared" si="245"/>
        <v>5.3629357423703352</v>
      </c>
      <c r="F1076" s="3">
        <f t="shared" si="246"/>
        <v>34.575713471983249</v>
      </c>
      <c r="G1076" s="3">
        <f t="shared" si="247"/>
        <v>6.7905492518135963E-2</v>
      </c>
      <c r="H1076" s="3">
        <f t="shared" si="248"/>
        <v>0.33067474622605714</v>
      </c>
      <c r="I1076" s="3">
        <f t="shared" si="254"/>
        <v>2259.2709228016379</v>
      </c>
      <c r="K1076" s="3">
        <f t="shared" si="256"/>
        <v>10.469999999999821</v>
      </c>
      <c r="L1076" s="3">
        <f t="shared" si="249"/>
        <v>0.7742613844808014</v>
      </c>
      <c r="M1076" s="3">
        <f>L1076/'NOx Info (Obsolete)'!$B$1*1000</f>
        <v>17.591652113711891</v>
      </c>
      <c r="N1076" s="3">
        <f>M1076*'NOx Info (Obsolete)'!$I$2*($D$13+273)/$F$2/1000</f>
        <v>4772.962966442853</v>
      </c>
      <c r="O1076" s="3">
        <f t="shared" si="250"/>
        <v>85.905989905711053</v>
      </c>
      <c r="P1076" s="3">
        <f t="shared" si="251"/>
        <v>10.54137605853148</v>
      </c>
      <c r="Q1076" s="3">
        <f t="shared" si="252"/>
        <v>1.9229057177928288E-3</v>
      </c>
      <c r="R1076" s="3">
        <f t="shared" si="253"/>
        <v>0.1499917202175691</v>
      </c>
    </row>
    <row r="1077" spans="1:18" x14ac:dyDescent="0.25">
      <c r="A1077" s="3">
        <f t="shared" si="255"/>
        <v>10.479999999999821</v>
      </c>
      <c r="B1077" s="3">
        <f t="shared" si="242"/>
        <v>1.7036453859918037</v>
      </c>
      <c r="C1077" s="3">
        <f t="shared" si="243"/>
        <v>3.8707822962659004E-2</v>
      </c>
      <c r="D1077" s="3">
        <f t="shared" si="244"/>
        <v>690.91868951426306</v>
      </c>
      <c r="E1077" s="3">
        <f t="shared" si="245"/>
        <v>5.3525465382393058</v>
      </c>
      <c r="F1077" s="3">
        <f t="shared" si="246"/>
        <v>34.575713471983242</v>
      </c>
      <c r="G1077" s="3">
        <f t="shared" si="247"/>
        <v>6.7905492518135935E-2</v>
      </c>
      <c r="H1077" s="3">
        <f t="shared" si="248"/>
        <v>0.33003415539958558</v>
      </c>
      <c r="I1077" s="3">
        <f t="shared" si="254"/>
        <v>2259.9309911124369</v>
      </c>
      <c r="K1077" s="3">
        <f t="shared" si="256"/>
        <v>10.479999999999821</v>
      </c>
      <c r="L1077" s="3">
        <f t="shared" si="249"/>
        <v>0.77276146727862571</v>
      </c>
      <c r="M1077" s="3">
        <f>L1077/'NOx Info (Obsolete)'!$B$1*1000</f>
        <v>17.557573155172921</v>
      </c>
      <c r="N1077" s="3">
        <f>M1077*'NOx Info (Obsolete)'!$I$2*($D$13+273)/$F$2/1000</f>
        <v>4763.716671325712</v>
      </c>
      <c r="O1077" s="3">
        <f t="shared" si="250"/>
        <v>85.739570819583037</v>
      </c>
      <c r="P1077" s="3">
        <f t="shared" si="251"/>
        <v>10.541376058531478</v>
      </c>
      <c r="Q1077" s="3">
        <f t="shared" si="252"/>
        <v>1.9229057177928284E-3</v>
      </c>
      <c r="R1077" s="3">
        <f t="shared" si="253"/>
        <v>0.14970115276083207</v>
      </c>
    </row>
    <row r="1078" spans="1:18" x14ac:dyDescent="0.25">
      <c r="A1078" s="3">
        <f t="shared" si="255"/>
        <v>10.489999999999821</v>
      </c>
      <c r="B1078" s="3">
        <f t="shared" si="242"/>
        <v>1.7003450444378079</v>
      </c>
      <c r="C1078" s="3">
        <f t="shared" si="243"/>
        <v>3.8632837265730059E-2</v>
      </c>
      <c r="D1078" s="3">
        <f t="shared" si="244"/>
        <v>689.58022572350831</v>
      </c>
      <c r="E1078" s="3">
        <f t="shared" si="245"/>
        <v>5.3421774603166945</v>
      </c>
      <c r="F1078" s="3">
        <f t="shared" si="246"/>
        <v>34.575713471983242</v>
      </c>
      <c r="G1078" s="3">
        <f t="shared" si="247"/>
        <v>6.7905492518135935E-2</v>
      </c>
      <c r="H1078" s="3">
        <f t="shared" si="248"/>
        <v>0.32939480554059536</v>
      </c>
      <c r="I1078" s="3">
        <f t="shared" si="254"/>
        <v>2260.5897807235183</v>
      </c>
      <c r="K1078" s="3">
        <f t="shared" si="256"/>
        <v>10.489999999999821</v>
      </c>
      <c r="L1078" s="3">
        <f t="shared" si="249"/>
        <v>0.77126445575101743</v>
      </c>
      <c r="M1078" s="3">
        <f>L1078/'NOx Info (Obsolete)'!$B$1*1000</f>
        <v>17.523560215186819</v>
      </c>
      <c r="N1078" s="3">
        <f>M1078*'NOx Info (Obsolete)'!$I$2*($D$13+273)/$F$2/1000</f>
        <v>4754.4882883470045</v>
      </c>
      <c r="O1078" s="3">
        <f t="shared" si="250"/>
        <v>85.573474124387928</v>
      </c>
      <c r="P1078" s="3">
        <f t="shared" si="251"/>
        <v>10.541376058531478</v>
      </c>
      <c r="Q1078" s="3">
        <f t="shared" si="252"/>
        <v>1.9229057177928284E-3</v>
      </c>
      <c r="R1078" s="3">
        <f t="shared" si="253"/>
        <v>0.14941114819814544</v>
      </c>
    </row>
    <row r="1079" spans="1:18" x14ac:dyDescent="0.25">
      <c r="A1079" s="3">
        <f t="shared" si="255"/>
        <v>10.499999999999821</v>
      </c>
      <c r="B1079" s="3">
        <f t="shared" si="242"/>
        <v>1.6970510963824019</v>
      </c>
      <c r="C1079" s="3">
        <f t="shared" si="243"/>
        <v>3.8557996832841133E-2</v>
      </c>
      <c r="D1079" s="3">
        <f t="shared" si="244"/>
        <v>688.24435483600905</v>
      </c>
      <c r="E1079" s="3">
        <f t="shared" si="245"/>
        <v>5.331828469613539</v>
      </c>
      <c r="F1079" s="3">
        <f t="shared" si="246"/>
        <v>34.575713471983242</v>
      </c>
      <c r="G1079" s="3">
        <f t="shared" si="247"/>
        <v>6.7905492518135935E-2</v>
      </c>
      <c r="H1079" s="3">
        <f t="shared" si="248"/>
        <v>0.32875669424505544</v>
      </c>
      <c r="I1079" s="3">
        <f t="shared" si="254"/>
        <v>2261.2472941120086</v>
      </c>
      <c r="K1079" s="3">
        <f t="shared" si="256"/>
        <v>10.499999999999821</v>
      </c>
      <c r="L1079" s="3">
        <f t="shared" si="249"/>
        <v>0.76977034426903601</v>
      </c>
      <c r="M1079" s="3">
        <f>L1079/'NOx Info (Obsolete)'!$B$1*1000</f>
        <v>17.489613165860906</v>
      </c>
      <c r="N1079" s="3">
        <f>M1079*'NOx Info (Obsolete)'!$I$2*($D$13+273)/$F$2/1000</f>
        <v>4745.2777828069202</v>
      </c>
      <c r="O1079" s="3">
        <f t="shared" si="250"/>
        <v>85.407699195582495</v>
      </c>
      <c r="P1079" s="3">
        <f t="shared" si="251"/>
        <v>10.541376058531478</v>
      </c>
      <c r="Q1079" s="3">
        <f t="shared" si="252"/>
        <v>1.9229057177928284E-3</v>
      </c>
      <c r="R1079" s="3">
        <f t="shared" si="253"/>
        <v>0.14912170543905773</v>
      </c>
    </row>
    <row r="1080" spans="1:18" x14ac:dyDescent="0.25">
      <c r="A1080" s="3">
        <f t="shared" si="255"/>
        <v>10.50999999999982</v>
      </c>
      <c r="B1080" s="3">
        <f t="shared" si="242"/>
        <v>1.6937635294399513</v>
      </c>
      <c r="C1080" s="3">
        <f t="shared" si="243"/>
        <v>3.8483301382583344E-2</v>
      </c>
      <c r="D1080" s="3">
        <f t="shared" si="244"/>
        <v>686.91107182873225</v>
      </c>
      <c r="E1080" s="3">
        <f t="shared" si="245"/>
        <v>5.3214995272164094</v>
      </c>
      <c r="F1080" s="3">
        <f t="shared" si="246"/>
        <v>34.575713471983242</v>
      </c>
      <c r="G1080" s="3">
        <f t="shared" si="247"/>
        <v>6.7905492518135935E-2</v>
      </c>
      <c r="H1080" s="3">
        <f t="shared" si="248"/>
        <v>0.3281198191135915</v>
      </c>
      <c r="I1080" s="3">
        <f t="shared" si="254"/>
        <v>2261.903533750236</v>
      </c>
      <c r="K1080" s="3">
        <f t="shared" si="256"/>
        <v>10.50999999999982</v>
      </c>
      <c r="L1080" s="3">
        <f t="shared" si="249"/>
        <v>0.76827912721464542</v>
      </c>
      <c r="M1080" s="3">
        <f>L1080/'NOx Info (Obsolete)'!$B$1*1000</f>
        <v>17.455731879550257</v>
      </c>
      <c r="N1080" s="3">
        <f>M1080*'NOx Info (Obsolete)'!$I$2*($D$13+273)/$F$2/1000</f>
        <v>4736.0851200728657</v>
      </c>
      <c r="O1080" s="3">
        <f t="shared" si="250"/>
        <v>85.242245409833373</v>
      </c>
      <c r="P1080" s="3">
        <f t="shared" si="251"/>
        <v>10.541376058531478</v>
      </c>
      <c r="Q1080" s="3">
        <f t="shared" si="252"/>
        <v>1.9229057177928284E-3</v>
      </c>
      <c r="R1080" s="3">
        <f t="shared" si="253"/>
        <v>0.1488328233952298</v>
      </c>
    </row>
    <row r="1081" spans="1:18" x14ac:dyDescent="0.25">
      <c r="A1081" s="3">
        <f t="shared" si="255"/>
        <v>10.51999999999982</v>
      </c>
      <c r="B1081" s="3">
        <f t="shared" si="242"/>
        <v>1.6904823312488155</v>
      </c>
      <c r="C1081" s="3">
        <f t="shared" si="243"/>
        <v>3.8408750634092957E-2</v>
      </c>
      <c r="D1081" s="3">
        <f t="shared" si="244"/>
        <v>685.58037168837632</v>
      </c>
      <c r="E1081" s="3">
        <f t="shared" si="245"/>
        <v>5.3111905942872619</v>
      </c>
      <c r="F1081" s="3">
        <f t="shared" si="246"/>
        <v>34.575713471983242</v>
      </c>
      <c r="G1081" s="3">
        <f t="shared" si="247"/>
        <v>6.7905492518135935E-2</v>
      </c>
      <c r="H1081" s="3">
        <f t="shared" si="248"/>
        <v>0.32748417775147803</v>
      </c>
      <c r="I1081" s="3">
        <f t="shared" si="254"/>
        <v>2262.5585021057391</v>
      </c>
      <c r="K1081" s="3">
        <f t="shared" si="256"/>
        <v>10.51999999999982</v>
      </c>
      <c r="L1081" s="3">
        <f t="shared" si="249"/>
        <v>0.76679079898069313</v>
      </c>
      <c r="M1081" s="3">
        <f>L1081/'NOx Info (Obsolete)'!$B$1*1000</f>
        <v>17.421916228857228</v>
      </c>
      <c r="N1081" s="3">
        <f>M1081*'NOx Info (Obsolete)'!$I$2*($D$13+273)/$F$2/1000</f>
        <v>4726.9102655793422</v>
      </c>
      <c r="O1081" s="3">
        <f t="shared" si="250"/>
        <v>85.077112145014766</v>
      </c>
      <c r="P1081" s="3">
        <f t="shared" si="251"/>
        <v>10.541376058531478</v>
      </c>
      <c r="Q1081" s="3">
        <f t="shared" si="252"/>
        <v>1.9229057177928284E-3</v>
      </c>
      <c r="R1081" s="3">
        <f t="shared" si="253"/>
        <v>0.14854450098043112</v>
      </c>
    </row>
    <row r="1082" spans="1:18" x14ac:dyDescent="0.25">
      <c r="A1082" s="3">
        <f t="shared" si="255"/>
        <v>10.52999999999982</v>
      </c>
      <c r="B1082" s="3">
        <f t="shared" si="242"/>
        <v>1.6872074894713007</v>
      </c>
      <c r="C1082" s="3">
        <f t="shared" si="243"/>
        <v>3.8334344307050336E-2</v>
      </c>
      <c r="D1082" s="3">
        <f t="shared" si="244"/>
        <v>684.25224941135104</v>
      </c>
      <c r="E1082" s="3">
        <f t="shared" si="245"/>
        <v>5.3009016320632885</v>
      </c>
      <c r="F1082" s="3">
        <f t="shared" si="246"/>
        <v>34.575713471983242</v>
      </c>
      <c r="G1082" s="3">
        <f t="shared" si="247"/>
        <v>6.7905492518135935E-2</v>
      </c>
      <c r="H1082" s="3">
        <f t="shared" si="248"/>
        <v>0.32684976776862812</v>
      </c>
      <c r="I1082" s="3">
        <f t="shared" si="254"/>
        <v>2263.2122016412764</v>
      </c>
      <c r="K1082" s="3">
        <f t="shared" si="256"/>
        <v>10.52999999999982</v>
      </c>
      <c r="L1082" s="3">
        <f t="shared" si="249"/>
        <v>0.76530535397088884</v>
      </c>
      <c r="M1082" s="3">
        <f>L1082/'NOx Info (Obsolete)'!$B$1*1000</f>
        <v>17.388166086630971</v>
      </c>
      <c r="N1082" s="3">
        <f>M1082*'NOx Info (Obsolete)'!$I$2*($D$13+273)/$F$2/1000</f>
        <v>4717.7531848278113</v>
      </c>
      <c r="O1082" s="3">
        <f t="shared" si="250"/>
        <v>84.912298780206058</v>
      </c>
      <c r="P1082" s="3">
        <f t="shared" si="251"/>
        <v>10.541376058531478</v>
      </c>
      <c r="Q1082" s="3">
        <f t="shared" si="252"/>
        <v>1.9229057177928284E-3</v>
      </c>
      <c r="R1082" s="3">
        <f t="shared" si="253"/>
        <v>0.14825673711053522</v>
      </c>
    </row>
    <row r="1083" spans="1:18" x14ac:dyDescent="0.25">
      <c r="A1083" s="3">
        <f t="shared" si="255"/>
        <v>10.53999999999982</v>
      </c>
      <c r="B1083" s="3">
        <f t="shared" si="242"/>
        <v>1.6839389917936147</v>
      </c>
      <c r="C1083" s="3">
        <f t="shared" si="243"/>
        <v>3.8260082121678876E-2</v>
      </c>
      <c r="D1083" s="3">
        <f t="shared" si="244"/>
        <v>682.92670000375938</v>
      </c>
      <c r="E1083" s="3">
        <f t="shared" si="245"/>
        <v>5.290632601856772</v>
      </c>
      <c r="F1083" s="3">
        <f t="shared" si="246"/>
        <v>34.575713471983242</v>
      </c>
      <c r="G1083" s="3">
        <f t="shared" si="247"/>
        <v>6.7905492518135935E-2</v>
      </c>
      <c r="H1083" s="3">
        <f t="shared" si="248"/>
        <v>0.32621658677958532</v>
      </c>
      <c r="I1083" s="3">
        <f t="shared" si="254"/>
        <v>2263.8646348148354</v>
      </c>
      <c r="K1083" s="3">
        <f t="shared" si="256"/>
        <v>10.53999999999982</v>
      </c>
      <c r="L1083" s="3">
        <f t="shared" si="249"/>
        <v>0.76382278659978353</v>
      </c>
      <c r="M1083" s="3">
        <f>L1083/'NOx Info (Obsolete)'!$B$1*1000</f>
        <v>17.354481325966951</v>
      </c>
      <c r="N1083" s="3">
        <f>M1083*'NOx Info (Obsolete)'!$I$2*($D$13+273)/$F$2/1000</f>
        <v>4708.6138433865635</v>
      </c>
      <c r="O1083" s="3">
        <f t="shared" si="250"/>
        <v>84.747804695689481</v>
      </c>
      <c r="P1083" s="3">
        <f t="shared" si="251"/>
        <v>10.541376058531478</v>
      </c>
      <c r="Q1083" s="3">
        <f t="shared" si="252"/>
        <v>1.9229057177928284E-3</v>
      </c>
      <c r="R1083" s="3">
        <f t="shared" si="253"/>
        <v>0.14796953070351596</v>
      </c>
    </row>
    <row r="1084" spans="1:18" x14ac:dyDescent="0.25">
      <c r="A1084" s="3">
        <f t="shared" si="255"/>
        <v>10.54999999999982</v>
      </c>
      <c r="B1084" s="3">
        <f t="shared" ref="B1084:B1147" si="257">L1084*2.20462</f>
        <v>1.6806768259258187</v>
      </c>
      <c r="C1084" s="3">
        <f t="shared" ref="C1084:C1147" si="258">M1084/453.59237</f>
        <v>3.8185963798743991E-2</v>
      </c>
      <c r="D1084" s="3">
        <f t="shared" ref="D1084:D1147" si="259">N1084/6.89475729</f>
        <v>681.60371848137925</v>
      </c>
      <c r="E1084" s="3">
        <f t="shared" ref="E1084:E1147" si="260">O1084/16.0184634</f>
        <v>5.2803834650549435</v>
      </c>
      <c r="F1084" s="3">
        <f t="shared" ref="F1084:F1147" si="261">P1084*3.28</f>
        <v>34.575713471983242</v>
      </c>
      <c r="G1084" s="3">
        <f t="shared" ref="G1084:G1147" si="262">Q1084*35.314</f>
        <v>6.7905492518135935E-2</v>
      </c>
      <c r="H1084" s="3">
        <f t="shared" ref="H1084:H1147" si="263">R1084*2.20462</f>
        <v>0.32558463240351387</v>
      </c>
      <c r="I1084" s="3">
        <f t="shared" si="254"/>
        <v>2264.5158040796423</v>
      </c>
      <c r="K1084" s="3">
        <f t="shared" si="256"/>
        <v>10.54999999999982</v>
      </c>
      <c r="L1084" s="3">
        <f t="shared" ref="L1084:L1147" si="264">L1083-R1083*$J$1</f>
        <v>0.76234309129274835</v>
      </c>
      <c r="M1084" s="3">
        <f>L1084/'NOx Info (Obsolete)'!$B$1*1000</f>
        <v>17.320861820206492</v>
      </c>
      <c r="N1084" s="3">
        <f>M1084*'NOx Info (Obsolete)'!$I$2*($D$13+273)/$F$2/1000</f>
        <v>4699.4922068905971</v>
      </c>
      <c r="O1084" s="3">
        <f t="shared" ref="O1084:O1147" si="265">L1084/$F$2</f>
        <v>84.583629272947803</v>
      </c>
      <c r="P1084" s="3">
        <f t="shared" ref="P1084:P1147" si="266">SQRT(2*(N1084)/O1084)</f>
        <v>10.541376058531478</v>
      </c>
      <c r="Q1084" s="3">
        <f t="shared" ref="Q1084:Q1147" si="267">P1084*$F$25</f>
        <v>1.9229057177928284E-3</v>
      </c>
      <c r="R1084" s="3">
        <f t="shared" ref="R1084:R1147" si="268">Q1084*O1084*0.908</f>
        <v>0.14768288067944313</v>
      </c>
    </row>
    <row r="1085" spans="1:18" x14ac:dyDescent="0.25">
      <c r="A1085" s="3">
        <f t="shared" si="255"/>
        <v>10.559999999999819</v>
      </c>
      <c r="B1085" s="3">
        <f t="shared" si="257"/>
        <v>1.6774209796017836</v>
      </c>
      <c r="C1085" s="3">
        <f t="shared" si="258"/>
        <v>3.8111989059552008E-2</v>
      </c>
      <c r="D1085" s="3">
        <f t="shared" si="259"/>
        <v>680.28329986964297</v>
      </c>
      <c r="E1085" s="3">
        <f t="shared" si="260"/>
        <v>5.2701541831198364</v>
      </c>
      <c r="F1085" s="3">
        <f t="shared" si="261"/>
        <v>34.575713471983249</v>
      </c>
      <c r="G1085" s="3">
        <f t="shared" si="262"/>
        <v>6.7905492518135963E-2</v>
      </c>
      <c r="H1085" s="3">
        <f t="shared" si="263"/>
        <v>0.32495390226419085</v>
      </c>
      <c r="I1085" s="3">
        <f t="shared" si="254"/>
        <v>2265.1657118841708</v>
      </c>
      <c r="K1085" s="3">
        <f t="shared" si="256"/>
        <v>10.559999999999819</v>
      </c>
      <c r="L1085" s="3">
        <f t="shared" si="264"/>
        <v>0.7608662624859539</v>
      </c>
      <c r="M1085" s="3">
        <f>L1085/'NOx Info (Obsolete)'!$B$1*1000</f>
        <v>17.287307442936267</v>
      </c>
      <c r="N1085" s="3">
        <f>M1085*'NOx Info (Obsolete)'!$I$2*($D$13+273)/$F$2/1000</f>
        <v>4690.3882410414772</v>
      </c>
      <c r="O1085" s="3">
        <f t="shared" si="265"/>
        <v>84.419771894662006</v>
      </c>
      <c r="P1085" s="3">
        <f t="shared" si="266"/>
        <v>10.54137605853148</v>
      </c>
      <c r="Q1085" s="3">
        <f t="shared" si="267"/>
        <v>1.9229057177928288E-3</v>
      </c>
      <c r="R1085" s="3">
        <f t="shared" si="268"/>
        <v>0.14739678596047884</v>
      </c>
    </row>
    <row r="1086" spans="1:18" x14ac:dyDescent="0.25">
      <c r="A1086" s="3">
        <f t="shared" si="255"/>
        <v>10.569999999999819</v>
      </c>
      <c r="B1086" s="3">
        <f t="shared" si="257"/>
        <v>1.6741714405791417</v>
      </c>
      <c r="C1086" s="3">
        <f t="shared" si="258"/>
        <v>3.8038157625949143E-2</v>
      </c>
      <c r="D1086" s="3">
        <f t="shared" si="259"/>
        <v>678.96543920362058</v>
      </c>
      <c r="E1086" s="3">
        <f t="shared" si="260"/>
        <v>5.2599447175881409</v>
      </c>
      <c r="F1086" s="3">
        <f t="shared" si="261"/>
        <v>34.575713471983242</v>
      </c>
      <c r="G1086" s="3">
        <f t="shared" si="262"/>
        <v>6.7905492518135935E-2</v>
      </c>
      <c r="H1086" s="3">
        <f t="shared" si="263"/>
        <v>0.32432439398999596</v>
      </c>
      <c r="I1086" s="3">
        <f t="shared" si="254"/>
        <v>2265.814360672151</v>
      </c>
      <c r="K1086" s="3">
        <f t="shared" si="256"/>
        <v>10.569999999999819</v>
      </c>
      <c r="L1086" s="3">
        <f t="shared" si="264"/>
        <v>0.75939229462634916</v>
      </c>
      <c r="M1086" s="3">
        <f>L1086/'NOx Info (Obsolete)'!$B$1*1000</f>
        <v>17.253818067987847</v>
      </c>
      <c r="N1086" s="3">
        <f>M1086*'NOx Info (Obsolete)'!$I$2*($D$13+273)/$F$2/1000</f>
        <v>4681.3019116072146</v>
      </c>
      <c r="O1086" s="3">
        <f t="shared" si="265"/>
        <v>84.256231944708986</v>
      </c>
      <c r="P1086" s="3">
        <f t="shared" si="266"/>
        <v>10.541376058531478</v>
      </c>
      <c r="Q1086" s="3">
        <f t="shared" si="267"/>
        <v>1.9229057177928284E-3</v>
      </c>
      <c r="R1086" s="3">
        <f t="shared" si="268"/>
        <v>0.14711124547087298</v>
      </c>
    </row>
    <row r="1087" spans="1:18" x14ac:dyDescent="0.25">
      <c r="A1087" s="3">
        <f t="shared" si="255"/>
        <v>10.579999999999819</v>
      </c>
      <c r="B1087" s="3">
        <f t="shared" si="257"/>
        <v>1.6709281966392417</v>
      </c>
      <c r="C1087" s="3">
        <f t="shared" si="258"/>
        <v>3.7964469220320485E-2</v>
      </c>
      <c r="D1087" s="3">
        <f t="shared" si="259"/>
        <v>677.65013152799975</v>
      </c>
      <c r="E1087" s="3">
        <f t="shared" si="260"/>
        <v>5.249755030071058</v>
      </c>
      <c r="F1087" s="3">
        <f t="shared" si="261"/>
        <v>34.575713471983242</v>
      </c>
      <c r="G1087" s="3">
        <f t="shared" si="262"/>
        <v>6.7905492518135935E-2</v>
      </c>
      <c r="H1087" s="3">
        <f t="shared" si="263"/>
        <v>0.32369610521390391</v>
      </c>
      <c r="I1087" s="3">
        <f t="shared" si="254"/>
        <v>2266.4617528825788</v>
      </c>
      <c r="K1087" s="3">
        <f t="shared" si="256"/>
        <v>10.579999999999819</v>
      </c>
      <c r="L1087" s="3">
        <f t="shared" si="264"/>
        <v>0.7579211821716404</v>
      </c>
      <c r="M1087" s="3">
        <f>L1087/'NOx Info (Obsolete)'!$B$1*1000</f>
        <v>17.220393569437221</v>
      </c>
      <c r="N1087" s="3">
        <f>M1087*'NOx Info (Obsolete)'!$I$2*($D$13+273)/$F$2/1000</f>
        <v>4672.2331844221353</v>
      </c>
      <c r="O1087" s="3">
        <f t="shared" si="265"/>
        <v>84.093008808159155</v>
      </c>
      <c r="P1087" s="3">
        <f t="shared" si="266"/>
        <v>10.541376058531478</v>
      </c>
      <c r="Q1087" s="3">
        <f t="shared" si="267"/>
        <v>1.9229057177928284E-3</v>
      </c>
      <c r="R1087" s="3">
        <f t="shared" si="268"/>
        <v>0.14682625813695963</v>
      </c>
    </row>
    <row r="1088" spans="1:18" x14ac:dyDescent="0.25">
      <c r="A1088" s="3">
        <f t="shared" si="255"/>
        <v>10.589999999999819</v>
      </c>
      <c r="B1088" s="3">
        <f t="shared" si="257"/>
        <v>1.6676912355871027</v>
      </c>
      <c r="C1088" s="3">
        <f t="shared" si="258"/>
        <v>3.7890923565588895E-2</v>
      </c>
      <c r="D1088" s="3">
        <f t="shared" si="259"/>
        <v>676.33737189706835</v>
      </c>
      <c r="E1088" s="3">
        <f t="shared" si="260"/>
        <v>5.2395850822541563</v>
      </c>
      <c r="F1088" s="3">
        <f t="shared" si="261"/>
        <v>34.575713471983242</v>
      </c>
      <c r="G1088" s="3">
        <f t="shared" si="262"/>
        <v>6.7905492518135935E-2</v>
      </c>
      <c r="H1088" s="3">
        <f t="shared" si="263"/>
        <v>0.32306903357347438</v>
      </c>
      <c r="I1088" s="3">
        <f t="shared" si="254"/>
        <v>2267.107890949726</v>
      </c>
      <c r="K1088" s="3">
        <f t="shared" si="256"/>
        <v>10.589999999999819</v>
      </c>
      <c r="L1088" s="3">
        <f t="shared" si="264"/>
        <v>0.75645291959027083</v>
      </c>
      <c r="M1088" s="3">
        <f>L1088/'NOx Info (Obsolete)'!$B$1*1000</f>
        <v>17.187033821604317</v>
      </c>
      <c r="N1088" s="3">
        <f>M1088*'NOx Info (Obsolete)'!$I$2*($D$13+273)/$F$2/1000</f>
        <v>4663.1820253867536</v>
      </c>
      <c r="O1088" s="3">
        <f t="shared" si="265"/>
        <v>83.930101871274204</v>
      </c>
      <c r="P1088" s="3">
        <f t="shared" si="266"/>
        <v>10.541376058531478</v>
      </c>
      <c r="Q1088" s="3">
        <f t="shared" si="267"/>
        <v>1.9229057177928284E-3</v>
      </c>
      <c r="R1088" s="3">
        <f t="shared" si="268"/>
        <v>0.14654182288715262</v>
      </c>
    </row>
    <row r="1089" spans="1:18" x14ac:dyDescent="0.25">
      <c r="A1089" s="3">
        <f t="shared" si="255"/>
        <v>10.599999999999818</v>
      </c>
      <c r="B1089" s="3">
        <f t="shared" si="257"/>
        <v>1.6644605452513681</v>
      </c>
      <c r="C1089" s="3">
        <f t="shared" si="258"/>
        <v>3.7817520385214014E-2</v>
      </c>
      <c r="D1089" s="3">
        <f t="shared" si="259"/>
        <v>675.02715537469464</v>
      </c>
      <c r="E1089" s="3">
        <f t="shared" si="260"/>
        <v>5.2294348358972291</v>
      </c>
      <c r="F1089" s="3">
        <f t="shared" si="261"/>
        <v>34.575713471983242</v>
      </c>
      <c r="G1089" s="3">
        <f t="shared" si="262"/>
        <v>6.7905492518135935E-2</v>
      </c>
      <c r="H1089" s="3">
        <f t="shared" si="263"/>
        <v>0.32244317671084388</v>
      </c>
      <c r="I1089" s="3">
        <f t="shared" si="254"/>
        <v>2267.7527773031475</v>
      </c>
      <c r="K1089" s="3">
        <f t="shared" si="256"/>
        <v>10.599999999999818</v>
      </c>
      <c r="L1089" s="3">
        <f t="shared" si="264"/>
        <v>0.75498750136139936</v>
      </c>
      <c r="M1089" s="3">
        <f>L1089/'NOx Info (Obsolete)'!$B$1*1000</f>
        <v>17.153738699052539</v>
      </c>
      <c r="N1089" s="3">
        <f>M1089*'NOx Info (Obsolete)'!$I$2*($D$13+273)/$F$2/1000</f>
        <v>4654.1484004676386</v>
      </c>
      <c r="O1089" s="3">
        <f t="shared" si="265"/>
        <v>83.767510521504775</v>
      </c>
      <c r="P1089" s="3">
        <f t="shared" si="266"/>
        <v>10.541376058531478</v>
      </c>
      <c r="Q1089" s="3">
        <f t="shared" si="267"/>
        <v>1.9229057177928284E-3</v>
      </c>
      <c r="R1089" s="3">
        <f t="shared" si="268"/>
        <v>0.14625793865194178</v>
      </c>
    </row>
    <row r="1090" spans="1:18" x14ac:dyDescent="0.25">
      <c r="A1090" s="3">
        <f t="shared" si="255"/>
        <v>10.609999999999818</v>
      </c>
      <c r="B1090" s="3">
        <f t="shared" si="257"/>
        <v>1.6612361134842597</v>
      </c>
      <c r="C1090" s="3">
        <f t="shared" si="258"/>
        <v>3.7744259403191191E-2</v>
      </c>
      <c r="D1090" s="3">
        <f t="shared" si="259"/>
        <v>673.71947703430953</v>
      </c>
      <c r="E1090" s="3">
        <f t="shared" si="260"/>
        <v>5.2193042528341476</v>
      </c>
      <c r="F1090" s="3">
        <f t="shared" si="261"/>
        <v>34.575713471983242</v>
      </c>
      <c r="G1090" s="3">
        <f t="shared" si="262"/>
        <v>6.7905492518135935E-2</v>
      </c>
      <c r="H1090" s="3">
        <f t="shared" si="263"/>
        <v>0.3218185322727164</v>
      </c>
      <c r="I1090" s="3">
        <f t="shared" si="254"/>
        <v>2268.3964143676931</v>
      </c>
      <c r="K1090" s="3">
        <f t="shared" si="256"/>
        <v>10.609999999999818</v>
      </c>
      <c r="L1090" s="3">
        <f t="shared" si="264"/>
        <v>0.75352492197487997</v>
      </c>
      <c r="M1090" s="3">
        <f>L1090/'NOx Info (Obsolete)'!$B$1*1000</f>
        <v>17.12050807658828</v>
      </c>
      <c r="N1090" s="3">
        <f>M1090*'NOx Info (Obsolete)'!$I$2*($D$13+273)/$F$2/1000</f>
        <v>4645.1322756972932</v>
      </c>
      <c r="O1090" s="3">
        <f t="shared" si="265"/>
        <v>83.605234147488147</v>
      </c>
      <c r="P1090" s="3">
        <f t="shared" si="266"/>
        <v>10.541376058531478</v>
      </c>
      <c r="Q1090" s="3">
        <f t="shared" si="267"/>
        <v>1.9229057177928284E-3</v>
      </c>
      <c r="R1090" s="3">
        <f t="shared" si="268"/>
        <v>0.14597460436388876</v>
      </c>
    </row>
    <row r="1091" spans="1:18" x14ac:dyDescent="0.25">
      <c r="A1091" s="3">
        <f t="shared" si="255"/>
        <v>10.619999999999818</v>
      </c>
      <c r="B1091" s="3">
        <f t="shared" si="257"/>
        <v>1.6580179281615326</v>
      </c>
      <c r="C1091" s="3">
        <f t="shared" si="258"/>
        <v>3.7671140344050474E-2</v>
      </c>
      <c r="D1091" s="3">
        <f t="shared" si="259"/>
        <v>672.4143319588876</v>
      </c>
      <c r="E1091" s="3">
        <f t="shared" si="260"/>
        <v>5.2091932949727218</v>
      </c>
      <c r="F1091" s="3">
        <f t="shared" si="261"/>
        <v>34.575713471983249</v>
      </c>
      <c r="G1091" s="3">
        <f t="shared" si="262"/>
        <v>6.7905492518135963E-2</v>
      </c>
      <c r="H1091" s="3">
        <f t="shared" si="263"/>
        <v>0.32119509791035522</v>
      </c>
      <c r="I1091" s="3">
        <f t="shared" si="254"/>
        <v>2269.0388045635136</v>
      </c>
      <c r="K1091" s="3">
        <f t="shared" si="256"/>
        <v>10.619999999999818</v>
      </c>
      <c r="L1091" s="3">
        <f t="shared" si="264"/>
        <v>0.75206517593124111</v>
      </c>
      <c r="M1091" s="3">
        <f>L1091/'NOx Info (Obsolete)'!$B$1*1000</f>
        <v>17.08734182926047</v>
      </c>
      <c r="N1091" s="3">
        <f>M1091*'NOx Info (Obsolete)'!$I$2*($D$13+273)/$F$2/1000</f>
        <v>4636.1336171740204</v>
      </c>
      <c r="O1091" s="3">
        <f t="shared" si="265"/>
        <v>83.443272139045959</v>
      </c>
      <c r="P1091" s="3">
        <f t="shared" si="266"/>
        <v>10.54137605853148</v>
      </c>
      <c r="Q1091" s="3">
        <f t="shared" si="267"/>
        <v>1.9229057177928288E-3</v>
      </c>
      <c r="R1091" s="3">
        <f t="shared" si="268"/>
        <v>0.1456918189576232</v>
      </c>
    </row>
    <row r="1092" spans="1:18" x14ac:dyDescent="0.25">
      <c r="A1092" s="3">
        <f t="shared" si="255"/>
        <v>10.629999999999818</v>
      </c>
      <c r="B1092" s="3">
        <f t="shared" si="257"/>
        <v>1.6548059771824291</v>
      </c>
      <c r="C1092" s="3">
        <f t="shared" si="258"/>
        <v>3.759816293285554E-2</v>
      </c>
      <c r="D1092" s="3">
        <f t="shared" si="259"/>
        <v>671.11171524092879</v>
      </c>
      <c r="E1092" s="3">
        <f t="shared" si="260"/>
        <v>5.1991019242945535</v>
      </c>
      <c r="F1092" s="3">
        <f t="shared" si="261"/>
        <v>34.575713471983249</v>
      </c>
      <c r="G1092" s="3">
        <f t="shared" si="262"/>
        <v>6.7905492518135963E-2</v>
      </c>
      <c r="H1092" s="3">
        <f t="shared" si="263"/>
        <v>0.32057287127957301</v>
      </c>
      <c r="I1092" s="3">
        <f t="shared" si="254"/>
        <v>2269.6799503060729</v>
      </c>
      <c r="K1092" s="3">
        <f t="shared" si="256"/>
        <v>10.629999999999818</v>
      </c>
      <c r="L1092" s="3">
        <f t="shared" si="264"/>
        <v>0.75060825774166484</v>
      </c>
      <c r="M1092" s="3">
        <f>L1092/'NOx Info (Obsolete)'!$B$1*1000</f>
        <v>17.054239832360096</v>
      </c>
      <c r="N1092" s="3">
        <f>M1092*'NOx Info (Obsolete)'!$I$2*($D$13+273)/$F$2/1000</f>
        <v>4627.152391061798</v>
      </c>
      <c r="O1092" s="3">
        <f t="shared" si="265"/>
        <v>83.28162388718188</v>
      </c>
      <c r="P1092" s="3">
        <f t="shared" si="266"/>
        <v>10.54137605853148</v>
      </c>
      <c r="Q1092" s="3">
        <f t="shared" si="267"/>
        <v>1.9229057177928288E-3</v>
      </c>
      <c r="R1092" s="3">
        <f t="shared" si="268"/>
        <v>0.14540958136983836</v>
      </c>
    </row>
    <row r="1093" spans="1:18" x14ac:dyDescent="0.25">
      <c r="A1093" s="3">
        <f t="shared" si="255"/>
        <v>10.639999999999818</v>
      </c>
      <c r="B1093" s="3">
        <f t="shared" si="257"/>
        <v>1.6516002484696333</v>
      </c>
      <c r="C1093" s="3">
        <f t="shared" si="258"/>
        <v>3.7525326895202681E-2</v>
      </c>
      <c r="D1093" s="3">
        <f t="shared" si="259"/>
        <v>669.8116219824401</v>
      </c>
      <c r="E1093" s="3">
        <f t="shared" si="260"/>
        <v>5.1890301028548942</v>
      </c>
      <c r="F1093" s="3">
        <f t="shared" si="261"/>
        <v>34.575713471983242</v>
      </c>
      <c r="G1093" s="3">
        <f t="shared" si="262"/>
        <v>6.7905492518135935E-2</v>
      </c>
      <c r="H1093" s="3">
        <f t="shared" si="263"/>
        <v>0.31995185004072407</v>
      </c>
      <c r="I1093" s="3">
        <f t="shared" si="254"/>
        <v>2270.3198540061544</v>
      </c>
      <c r="K1093" s="3">
        <f t="shared" si="256"/>
        <v>10.639999999999818</v>
      </c>
      <c r="L1093" s="3">
        <f t="shared" si="264"/>
        <v>0.74915416192796647</v>
      </c>
      <c r="M1093" s="3">
        <f>L1093/'NOx Info (Obsolete)'!$B$1*1000</f>
        <v>17.021201961419727</v>
      </c>
      <c r="N1093" s="3">
        <f>M1093*'NOx Info (Obsolete)'!$I$2*($D$13+273)/$F$2/1000</f>
        <v>4618.1885635901535</v>
      </c>
      <c r="O1093" s="3">
        <f t="shared" si="265"/>
        <v>83.120288784079364</v>
      </c>
      <c r="P1093" s="3">
        <f t="shared" si="266"/>
        <v>10.541376058531478</v>
      </c>
      <c r="Q1093" s="3">
        <f t="shared" si="267"/>
        <v>1.9229057177928284E-3</v>
      </c>
      <c r="R1093" s="3">
        <f t="shared" si="268"/>
        <v>0.14512789053928754</v>
      </c>
    </row>
    <row r="1094" spans="1:18" x14ac:dyDescent="0.25">
      <c r="A1094" s="3">
        <f t="shared" si="255"/>
        <v>10.649999999999817</v>
      </c>
      <c r="B1094" s="3">
        <f t="shared" si="257"/>
        <v>1.648400729969226</v>
      </c>
      <c r="C1094" s="3">
        <f t="shared" si="258"/>
        <v>3.745263195721979E-2</v>
      </c>
      <c r="D1094" s="3">
        <f t="shared" si="259"/>
        <v>668.51404729491719</v>
      </c>
      <c r="E1094" s="3">
        <f t="shared" si="260"/>
        <v>5.1789777927825034</v>
      </c>
      <c r="F1094" s="3">
        <f t="shared" si="261"/>
        <v>34.575713471983242</v>
      </c>
      <c r="G1094" s="3">
        <f t="shared" si="262"/>
        <v>6.7905492518135935E-2</v>
      </c>
      <c r="H1094" s="3">
        <f t="shared" si="263"/>
        <v>0.3193320318586953</v>
      </c>
      <c r="I1094" s="3">
        <f t="shared" si="254"/>
        <v>2270.9585180698718</v>
      </c>
      <c r="K1094" s="3">
        <f t="shared" si="256"/>
        <v>10.649999999999817</v>
      </c>
      <c r="L1094" s="3">
        <f t="shared" si="264"/>
        <v>0.74770288302257359</v>
      </c>
      <c r="M1094" s="3">
        <f>L1094/'NOx Info (Obsolete)'!$B$1*1000</f>
        <v>16.988228092213063</v>
      </c>
      <c r="N1094" s="3">
        <f>M1094*'NOx Info (Obsolete)'!$I$2*($D$13+273)/$F$2/1000</f>
        <v>4609.2421010540356</v>
      </c>
      <c r="O1094" s="3">
        <f t="shared" si="265"/>
        <v>82.95926622309932</v>
      </c>
      <c r="P1094" s="3">
        <f t="shared" si="266"/>
        <v>10.541376058531478</v>
      </c>
      <c r="Q1094" s="3">
        <f t="shared" si="267"/>
        <v>1.9229057177928284E-3</v>
      </c>
      <c r="R1094" s="3">
        <f t="shared" si="268"/>
        <v>0.14484674540678</v>
      </c>
    </row>
    <row r="1095" spans="1:18" x14ac:dyDescent="0.25">
      <c r="A1095" s="3">
        <f t="shared" si="255"/>
        <v>10.659999999999817</v>
      </c>
      <c r="B1095" s="3">
        <f t="shared" si="257"/>
        <v>1.6452074096506391</v>
      </c>
      <c r="C1095" s="3">
        <f t="shared" si="258"/>
        <v>3.7380077845565289E-2</v>
      </c>
      <c r="D1095" s="3">
        <f t="shared" si="259"/>
        <v>667.21898629932582</v>
      </c>
      <c r="E1095" s="3">
        <f t="shared" si="260"/>
        <v>5.1689449562795051</v>
      </c>
      <c r="F1095" s="3">
        <f t="shared" si="261"/>
        <v>34.575713471983242</v>
      </c>
      <c r="G1095" s="3">
        <f t="shared" si="262"/>
        <v>6.7905492518135935E-2</v>
      </c>
      <c r="H1095" s="3">
        <f t="shared" si="263"/>
        <v>0.31871341440289669</v>
      </c>
      <c r="I1095" s="3">
        <f t="shared" si="254"/>
        <v>2271.5959448986778</v>
      </c>
      <c r="K1095" s="3">
        <f t="shared" si="256"/>
        <v>10.659999999999817</v>
      </c>
      <c r="L1095" s="3">
        <f t="shared" si="264"/>
        <v>0.7462544155685058</v>
      </c>
      <c r="M1095" s="3">
        <f>L1095/'NOx Info (Obsolete)'!$B$1*1000</f>
        <v>16.955318100754454</v>
      </c>
      <c r="N1095" s="3">
        <f>M1095*'NOx Info (Obsolete)'!$I$2*($D$13+273)/$F$2/1000</f>
        <v>4600.3129698136872</v>
      </c>
      <c r="O1095" s="3">
        <f t="shared" si="265"/>
        <v>82.798555598777867</v>
      </c>
      <c r="P1095" s="3">
        <f t="shared" si="266"/>
        <v>10.541376058531478</v>
      </c>
      <c r="Q1095" s="3">
        <f t="shared" si="267"/>
        <v>1.9229057177928284E-3</v>
      </c>
      <c r="R1095" s="3">
        <f t="shared" si="268"/>
        <v>0.14456614491517664</v>
      </c>
    </row>
    <row r="1096" spans="1:18" x14ac:dyDescent="0.25">
      <c r="A1096" s="3">
        <f t="shared" si="255"/>
        <v>10.669999999999817</v>
      </c>
      <c r="B1096" s="3">
        <f t="shared" si="257"/>
        <v>1.64202027550661</v>
      </c>
      <c r="C1096" s="3">
        <f t="shared" si="258"/>
        <v>3.7307664287427128E-2</v>
      </c>
      <c r="D1096" s="3">
        <f t="shared" si="259"/>
        <v>665.926434126083</v>
      </c>
      <c r="E1096" s="3">
        <f t="shared" si="260"/>
        <v>5.1589315556212485</v>
      </c>
      <c r="F1096" s="3">
        <f t="shared" si="261"/>
        <v>34.575713471983242</v>
      </c>
      <c r="G1096" s="3">
        <f t="shared" si="262"/>
        <v>6.7905492518135935E-2</v>
      </c>
      <c r="H1096" s="3">
        <f t="shared" si="263"/>
        <v>0.31809599534725364</v>
      </c>
      <c r="I1096" s="3">
        <f t="shared" si="254"/>
        <v>2272.2321368893722</v>
      </c>
      <c r="K1096" s="3">
        <f t="shared" si="256"/>
        <v>10.669999999999817</v>
      </c>
      <c r="L1096" s="3">
        <f t="shared" si="264"/>
        <v>0.74480875411935399</v>
      </c>
      <c r="M1096" s="3">
        <f>L1096/'NOx Info (Obsolete)'!$B$1*1000</f>
        <v>16.922471863298433</v>
      </c>
      <c r="N1096" s="3">
        <f>M1096*'NOx Info (Obsolete)'!$I$2*($D$13+273)/$F$2/1000</f>
        <v>4591.4011362945157</v>
      </c>
      <c r="O1096" s="3">
        <f t="shared" si="265"/>
        <v>82.638156306824044</v>
      </c>
      <c r="P1096" s="3">
        <f t="shared" si="266"/>
        <v>10.541376058531478</v>
      </c>
      <c r="Q1096" s="3">
        <f t="shared" si="267"/>
        <v>1.9229057177928284E-3</v>
      </c>
      <c r="R1096" s="3">
        <f t="shared" si="268"/>
        <v>0.1442860880093865</v>
      </c>
    </row>
    <row r="1097" spans="1:18" x14ac:dyDescent="0.25">
      <c r="A1097" s="3">
        <f t="shared" si="255"/>
        <v>10.679999999999817</v>
      </c>
      <c r="B1097" s="3">
        <f t="shared" si="257"/>
        <v>1.6388393155531376</v>
      </c>
      <c r="C1097" s="3">
        <f t="shared" si="258"/>
        <v>3.7235391010521771E-2</v>
      </c>
      <c r="D1097" s="3">
        <f t="shared" si="259"/>
        <v>664.63638591504002</v>
      </c>
      <c r="E1097" s="3">
        <f t="shared" si="260"/>
        <v>5.148937553156161</v>
      </c>
      <c r="F1097" s="3">
        <f t="shared" si="261"/>
        <v>34.575713471983242</v>
      </c>
      <c r="G1097" s="3">
        <f t="shared" si="262"/>
        <v>6.7905492518135935E-2</v>
      </c>
      <c r="H1097" s="3">
        <f t="shared" si="263"/>
        <v>0.3174797723701972</v>
      </c>
      <c r="I1097" s="3">
        <f t="shared" si="254"/>
        <v>2272.8670964341127</v>
      </c>
      <c r="K1097" s="3">
        <f t="shared" si="256"/>
        <v>10.679999999999817</v>
      </c>
      <c r="L1097" s="3">
        <f t="shared" si="264"/>
        <v>0.74336589323926017</v>
      </c>
      <c r="M1097" s="3">
        <f>L1097/'NOx Info (Obsolete)'!$B$1*1000</f>
        <v>16.889689256339267</v>
      </c>
      <c r="N1097" s="3">
        <f>M1097*'NOx Info (Obsolete)'!$I$2*($D$13+273)/$F$2/1000</f>
        <v>4582.5065669869755</v>
      </c>
      <c r="O1097" s="3">
        <f t="shared" si="265"/>
        <v>82.478067744117524</v>
      </c>
      <c r="P1097" s="3">
        <f t="shared" si="266"/>
        <v>10.541376058531478</v>
      </c>
      <c r="Q1097" s="3">
        <f t="shared" si="267"/>
        <v>1.9229057177928284E-3</v>
      </c>
      <c r="R1097" s="3">
        <f t="shared" si="268"/>
        <v>0.14400657363636238</v>
      </c>
    </row>
    <row r="1098" spans="1:18" x14ac:dyDescent="0.25">
      <c r="A1098" s="3">
        <f t="shared" si="255"/>
        <v>10.689999999999817</v>
      </c>
      <c r="B1098" s="3">
        <f t="shared" si="257"/>
        <v>1.6356645178294358</v>
      </c>
      <c r="C1098" s="3">
        <f t="shared" si="258"/>
        <v>3.7163257743093141E-2</v>
      </c>
      <c r="D1098" s="3">
        <f t="shared" si="259"/>
        <v>663.34883681546262</v>
      </c>
      <c r="E1098" s="3">
        <f t="shared" si="260"/>
        <v>5.1389629113056108</v>
      </c>
      <c r="F1098" s="3">
        <f t="shared" si="261"/>
        <v>34.575713471983242</v>
      </c>
      <c r="G1098" s="3">
        <f t="shared" si="262"/>
        <v>6.7905492518135935E-2</v>
      </c>
      <c r="H1098" s="3">
        <f t="shared" si="263"/>
        <v>0.31686474315465635</v>
      </c>
      <c r="I1098" s="3">
        <f t="shared" si="254"/>
        <v>2273.5008259204219</v>
      </c>
      <c r="K1098" s="3">
        <f t="shared" si="256"/>
        <v>10.689999999999817</v>
      </c>
      <c r="L1098" s="3">
        <f t="shared" si="264"/>
        <v>0.7419258275028966</v>
      </c>
      <c r="M1098" s="3">
        <f>L1098/'NOx Info (Obsolete)'!$B$1*1000</f>
        <v>16.856970156610469</v>
      </c>
      <c r="N1098" s="3">
        <f>M1098*'NOx Info (Obsolete)'!$I$2*($D$13+273)/$F$2/1000</f>
        <v>4573.6292284464316</v>
      </c>
      <c r="O1098" s="3">
        <f t="shared" si="265"/>
        <v>82.318289308706383</v>
      </c>
      <c r="P1098" s="3">
        <f t="shared" si="266"/>
        <v>10.541376058531478</v>
      </c>
      <c r="Q1098" s="3">
        <f t="shared" si="267"/>
        <v>1.9229057177928284E-3</v>
      </c>
      <c r="R1098" s="3">
        <f t="shared" si="268"/>
        <v>0.14372760074509727</v>
      </c>
    </row>
    <row r="1099" spans="1:18" x14ac:dyDescent="0.25">
      <c r="A1099" s="3">
        <f t="shared" si="255"/>
        <v>10.699999999999816</v>
      </c>
      <c r="B1099" s="3">
        <f t="shared" si="257"/>
        <v>1.6324958703978891</v>
      </c>
      <c r="C1099" s="3">
        <f t="shared" si="258"/>
        <v>3.7091264213911609E-2</v>
      </c>
      <c r="D1099" s="3">
        <f t="shared" si="259"/>
        <v>662.06378198601374</v>
      </c>
      <c r="E1099" s="3">
        <f t="shared" si="260"/>
        <v>5.1290075925637639</v>
      </c>
      <c r="F1099" s="3">
        <f t="shared" si="261"/>
        <v>34.575713471983242</v>
      </c>
      <c r="G1099" s="3">
        <f t="shared" si="262"/>
        <v>6.7905492518135935E-2</v>
      </c>
      <c r="H1099" s="3">
        <f t="shared" si="263"/>
        <v>0.31625090538804812</v>
      </c>
      <c r="I1099" s="3">
        <f t="shared" si="254"/>
        <v>2274.1333277311978</v>
      </c>
      <c r="K1099" s="3">
        <f t="shared" si="256"/>
        <v>10.699999999999816</v>
      </c>
      <c r="L1099" s="3">
        <f t="shared" si="264"/>
        <v>0.74048855149544557</v>
      </c>
      <c r="M1099" s="3">
        <f>L1099/'NOx Info (Obsolete)'!$B$1*1000</f>
        <v>16.824314441084354</v>
      </c>
      <c r="N1099" s="3">
        <f>M1099*'NOx Info (Obsolete)'!$I$2*($D$13+273)/$F$2/1000</f>
        <v>4564.7690872930389</v>
      </c>
      <c r="O1099" s="3">
        <f t="shared" si="265"/>
        <v>82.158820399804767</v>
      </c>
      <c r="P1099" s="3">
        <f t="shared" si="266"/>
        <v>10.541376058531478</v>
      </c>
      <c r="Q1099" s="3">
        <f t="shared" si="267"/>
        <v>1.9229057177928284E-3</v>
      </c>
      <c r="R1099" s="3">
        <f t="shared" si="268"/>
        <v>0.14344916828661999</v>
      </c>
    </row>
    <row r="1100" spans="1:18" x14ac:dyDescent="0.25">
      <c r="A1100" s="3">
        <f t="shared" si="255"/>
        <v>10.709999999999816</v>
      </c>
      <c r="B1100" s="3">
        <f t="shared" si="257"/>
        <v>1.6293333613440084</v>
      </c>
      <c r="C1100" s="3">
        <f t="shared" si="258"/>
        <v>3.7019410152272982E-2</v>
      </c>
      <c r="D1100" s="3">
        <f t="shared" si="259"/>
        <v>660.78121659473538</v>
      </c>
      <c r="E1100" s="3">
        <f t="shared" si="260"/>
        <v>5.119071559497443</v>
      </c>
      <c r="F1100" s="3">
        <f t="shared" si="261"/>
        <v>34.575713471983242</v>
      </c>
      <c r="G1100" s="3">
        <f t="shared" si="262"/>
        <v>6.7905492518135935E-2</v>
      </c>
      <c r="H1100" s="3">
        <f t="shared" si="263"/>
        <v>0.31563825676227003</v>
      </c>
      <c r="I1100" s="3">
        <f t="shared" si="254"/>
        <v>2274.7646042447222</v>
      </c>
      <c r="K1100" s="3">
        <f t="shared" si="256"/>
        <v>10.709999999999816</v>
      </c>
      <c r="L1100" s="3">
        <f t="shared" si="264"/>
        <v>0.73905405981257932</v>
      </c>
      <c r="M1100" s="3">
        <f>L1100/'NOx Info (Obsolete)'!$B$1*1000</f>
        <v>16.791721986971563</v>
      </c>
      <c r="N1100" s="3">
        <f>M1100*'NOx Info (Obsolete)'!$I$2*($D$13+273)/$F$2/1000</f>
        <v>4555.9261102116207</v>
      </c>
      <c r="O1100" s="3">
        <f t="shared" si="265"/>
        <v>81.999660417790722</v>
      </c>
      <c r="P1100" s="3">
        <f t="shared" si="266"/>
        <v>10.541376058531478</v>
      </c>
      <c r="Q1100" s="3">
        <f t="shared" si="267"/>
        <v>1.9229057177928284E-3</v>
      </c>
      <c r="R1100" s="3">
        <f t="shared" si="268"/>
        <v>0.14317127521399156</v>
      </c>
    </row>
    <row r="1101" spans="1:18" x14ac:dyDescent="0.25">
      <c r="A1101" s="3">
        <f t="shared" si="255"/>
        <v>10.719999999999816</v>
      </c>
      <c r="B1101" s="3">
        <f t="shared" si="257"/>
        <v>1.6261769787763858</v>
      </c>
      <c r="C1101" s="3">
        <f t="shared" si="258"/>
        <v>3.694769528799749E-2</v>
      </c>
      <c r="D1101" s="3">
        <f t="shared" si="259"/>
        <v>659.50113581902986</v>
      </c>
      <c r="E1101" s="3">
        <f t="shared" si="260"/>
        <v>5.1091547747459893</v>
      </c>
      <c r="F1101" s="3">
        <f t="shared" si="261"/>
        <v>34.575713471983242</v>
      </c>
      <c r="G1101" s="3">
        <f t="shared" si="262"/>
        <v>6.7905492518135935E-2</v>
      </c>
      <c r="H1101" s="3">
        <f t="shared" si="263"/>
        <v>0.31502679497369079</v>
      </c>
      <c r="I1101" s="3">
        <f t="shared" si="254"/>
        <v>2275.3946578346695</v>
      </c>
      <c r="K1101" s="3">
        <f t="shared" si="256"/>
        <v>10.719999999999816</v>
      </c>
      <c r="L1101" s="3">
        <f t="shared" si="264"/>
        <v>0.73762234706043939</v>
      </c>
      <c r="M1101" s="3">
        <f>L1101/'NOx Info (Obsolete)'!$B$1*1000</f>
        <v>16.759192671720616</v>
      </c>
      <c r="N1101" s="3">
        <f>M1101*'NOx Info (Obsolete)'!$I$2*($D$13+273)/$F$2/1000</f>
        <v>4547.1002639515364</v>
      </c>
      <c r="O1101" s="3">
        <f t="shared" si="265"/>
        <v>81.840808764203885</v>
      </c>
      <c r="P1101" s="3">
        <f t="shared" si="266"/>
        <v>10.541376058531478</v>
      </c>
      <c r="Q1101" s="3">
        <f t="shared" si="267"/>
        <v>1.9229057177928284E-3</v>
      </c>
      <c r="R1101" s="3">
        <f t="shared" si="268"/>
        <v>0.14289392048230118</v>
      </c>
    </row>
    <row r="1102" spans="1:18" x14ac:dyDescent="0.25">
      <c r="A1102" s="3">
        <f t="shared" si="255"/>
        <v>10.729999999999816</v>
      </c>
      <c r="B1102" s="3">
        <f t="shared" si="257"/>
        <v>1.6230267108266487</v>
      </c>
      <c r="C1102" s="3">
        <f t="shared" si="258"/>
        <v>3.6876119351428767E-2</v>
      </c>
      <c r="D1102" s="3">
        <f t="shared" si="259"/>
        <v>658.22353484564189</v>
      </c>
      <c r="E1102" s="3">
        <f t="shared" si="260"/>
        <v>5.0992572010211186</v>
      </c>
      <c r="F1102" s="3">
        <f t="shared" si="261"/>
        <v>34.575713471983242</v>
      </c>
      <c r="G1102" s="3">
        <f t="shared" si="262"/>
        <v>6.7905492518135935E-2</v>
      </c>
      <c r="H1102" s="3">
        <f t="shared" si="263"/>
        <v>0.31441651772314166</v>
      </c>
      <c r="I1102" s="3">
        <f t="shared" si="254"/>
        <v>2276.0234908701159</v>
      </c>
      <c r="K1102" s="3">
        <f t="shared" si="256"/>
        <v>10.729999999999816</v>
      </c>
      <c r="L1102" s="3">
        <f t="shared" si="264"/>
        <v>0.73619340785561638</v>
      </c>
      <c r="M1102" s="3">
        <f>L1102/'NOx Info (Obsolete)'!$B$1*1000</f>
        <v>16.726726373017438</v>
      </c>
      <c r="N1102" s="3">
        <f>M1102*'NOx Info (Obsolete)'!$I$2*($D$13+273)/$F$2/1000</f>
        <v>4538.2915153265585</v>
      </c>
      <c r="O1102" s="3">
        <f t="shared" si="265"/>
        <v>81.682264841743233</v>
      </c>
      <c r="P1102" s="3">
        <f t="shared" si="266"/>
        <v>10.541376058531478</v>
      </c>
      <c r="Q1102" s="3">
        <f t="shared" si="267"/>
        <v>1.9229057177928284E-3</v>
      </c>
      <c r="R1102" s="3">
        <f t="shared" si="268"/>
        <v>0.14261710304866221</v>
      </c>
    </row>
    <row r="1103" spans="1:18" x14ac:dyDescent="0.25">
      <c r="A1103" s="3">
        <f t="shared" si="255"/>
        <v>10.739999999999815</v>
      </c>
      <c r="B1103" s="3">
        <f t="shared" si="257"/>
        <v>1.6198825456494175</v>
      </c>
      <c r="C1103" s="3">
        <f t="shared" si="258"/>
        <v>3.68046820734328E-2</v>
      </c>
      <c r="D1103" s="3">
        <f t="shared" si="259"/>
        <v>656.94840887064061</v>
      </c>
      <c r="E1103" s="3">
        <f t="shared" si="260"/>
        <v>5.0893788011067809</v>
      </c>
      <c r="F1103" s="3">
        <f t="shared" si="261"/>
        <v>34.575713471983242</v>
      </c>
      <c r="G1103" s="3">
        <f t="shared" si="262"/>
        <v>6.7905492518135935E-2</v>
      </c>
      <c r="H1103" s="3">
        <f t="shared" si="263"/>
        <v>0.313807422715908</v>
      </c>
      <c r="I1103" s="3">
        <f t="shared" si="254"/>
        <v>2276.6511057155476</v>
      </c>
      <c r="K1103" s="3">
        <f t="shared" si="256"/>
        <v>10.739999999999815</v>
      </c>
      <c r="L1103" s="3">
        <f t="shared" si="264"/>
        <v>0.73476723682512979</v>
      </c>
      <c r="M1103" s="3">
        <f>L1103/'NOx Info (Obsolete)'!$B$1*1000</f>
        <v>16.694322968784899</v>
      </c>
      <c r="N1103" s="3">
        <f>M1103*'NOx Info (Obsolete)'!$I$2*($D$13+273)/$F$2/1000</f>
        <v>4529.49983121475</v>
      </c>
      <c r="O1103" s="3">
        <f t="shared" si="265"/>
        <v>81.524028054264861</v>
      </c>
      <c r="P1103" s="3">
        <f t="shared" si="266"/>
        <v>10.541376058531478</v>
      </c>
      <c r="Q1103" s="3">
        <f t="shared" si="267"/>
        <v>1.9229057177928284E-3</v>
      </c>
      <c r="R1103" s="3">
        <f t="shared" si="268"/>
        <v>0.14234082187220837</v>
      </c>
    </row>
    <row r="1104" spans="1:18" x14ac:dyDescent="0.25">
      <c r="A1104" s="3">
        <f t="shared" si="255"/>
        <v>10.749999999999815</v>
      </c>
      <c r="B1104" s="3">
        <f t="shared" si="257"/>
        <v>1.6167444714222583</v>
      </c>
      <c r="C1104" s="3">
        <f t="shared" si="258"/>
        <v>3.6733383185396998E-2</v>
      </c>
      <c r="D1104" s="3">
        <f t="shared" si="259"/>
        <v>655.67575309940162</v>
      </c>
      <c r="E1104" s="3">
        <f t="shared" si="260"/>
        <v>5.0795195378590243</v>
      </c>
      <c r="F1104" s="3">
        <f t="shared" si="261"/>
        <v>34.575713471983242</v>
      </c>
      <c r="G1104" s="3">
        <f t="shared" si="262"/>
        <v>6.7905492518135935E-2</v>
      </c>
      <c r="H1104" s="3">
        <f t="shared" si="263"/>
        <v>0.31319950766172033</v>
      </c>
      <c r="I1104" s="3">
        <f t="shared" si="254"/>
        <v>2277.277504730871</v>
      </c>
      <c r="K1104" s="3">
        <f t="shared" si="256"/>
        <v>10.749999999999815</v>
      </c>
      <c r="L1104" s="3">
        <f t="shared" si="264"/>
        <v>0.73334382860640768</v>
      </c>
      <c r="M1104" s="3">
        <f>L1104/'NOx Info (Obsolete)'!$B$1*1000</f>
        <v>16.661982337182373</v>
      </c>
      <c r="N1104" s="3">
        <f>M1104*'NOx Info (Obsolete)'!$I$2*($D$13+273)/$F$2/1000</f>
        <v>4520.7251785583394</v>
      </c>
      <c r="O1104" s="3">
        <f t="shared" si="265"/>
        <v>81.366097806779706</v>
      </c>
      <c r="P1104" s="3">
        <f t="shared" si="266"/>
        <v>10.541376058531478</v>
      </c>
      <c r="Q1104" s="3">
        <f t="shared" si="267"/>
        <v>1.9229057177928284E-3</v>
      </c>
      <c r="R1104" s="3">
        <f t="shared" si="268"/>
        <v>0.14206507591408968</v>
      </c>
    </row>
    <row r="1105" spans="1:18" x14ac:dyDescent="0.25">
      <c r="A1105" s="3">
        <f t="shared" si="255"/>
        <v>10.759999999999815</v>
      </c>
      <c r="B1105" s="3">
        <f t="shared" si="257"/>
        <v>1.6136124763456412</v>
      </c>
      <c r="C1105" s="3">
        <f t="shared" si="258"/>
        <v>3.6662222419229069E-2</v>
      </c>
      <c r="D1105" s="3">
        <f t="shared" si="259"/>
        <v>654.40556274658843</v>
      </c>
      <c r="E1105" s="3">
        <f t="shared" si="260"/>
        <v>5.0696793742058537</v>
      </c>
      <c r="F1105" s="3">
        <f t="shared" si="261"/>
        <v>34.575713471983242</v>
      </c>
      <c r="G1105" s="3">
        <f t="shared" si="262"/>
        <v>6.7905492518135935E-2</v>
      </c>
      <c r="H1105" s="3">
        <f t="shared" si="263"/>
        <v>0.31259277027474636</v>
      </c>
      <c r="I1105" s="3">
        <f t="shared" si="254"/>
        <v>2277.9026902714204</v>
      </c>
      <c r="K1105" s="3">
        <f t="shared" si="256"/>
        <v>10.759999999999815</v>
      </c>
      <c r="L1105" s="3">
        <f t="shared" si="264"/>
        <v>0.73192317784726679</v>
      </c>
      <c r="M1105" s="3">
        <f>L1105/'NOx Info (Obsolete)'!$B$1*1000</f>
        <v>16.629704356605249</v>
      </c>
      <c r="N1105" s="3">
        <f>M1105*'NOx Info (Obsolete)'!$I$2*($D$13+273)/$F$2/1000</f>
        <v>4511.9675243635929</v>
      </c>
      <c r="O1105" s="3">
        <f t="shared" si="265"/>
        <v>81.20847350545138</v>
      </c>
      <c r="P1105" s="3">
        <f t="shared" si="266"/>
        <v>10.541376058531478</v>
      </c>
      <c r="Q1105" s="3">
        <f t="shared" si="267"/>
        <v>1.9229057177928284E-3</v>
      </c>
      <c r="R1105" s="3">
        <f t="shared" si="268"/>
        <v>0.14178986413746877</v>
      </c>
    </row>
    <row r="1106" spans="1:18" x14ac:dyDescent="0.25">
      <c r="A1106" s="3">
        <f t="shared" si="255"/>
        <v>10.769999999999815</v>
      </c>
      <c r="B1106" s="3">
        <f t="shared" si="257"/>
        <v>1.6104865486428939</v>
      </c>
      <c r="C1106" s="3">
        <f t="shared" si="258"/>
        <v>3.6591199507356148E-2</v>
      </c>
      <c r="D1106" s="3">
        <f t="shared" si="259"/>
        <v>653.13783303613502</v>
      </c>
      <c r="E1106" s="3">
        <f t="shared" si="260"/>
        <v>5.0598582731470865</v>
      </c>
      <c r="F1106" s="3">
        <f t="shared" si="261"/>
        <v>34.575713471983242</v>
      </c>
      <c r="G1106" s="3">
        <f t="shared" si="262"/>
        <v>6.7905492518135935E-2</v>
      </c>
      <c r="H1106" s="3">
        <f t="shared" si="263"/>
        <v>0.31198720827358151</v>
      </c>
      <c r="I1106" s="3">
        <f t="shared" si="254"/>
        <v>2278.5266646879677</v>
      </c>
      <c r="K1106" s="3">
        <f t="shared" si="256"/>
        <v>10.769999999999815</v>
      </c>
      <c r="L1106" s="3">
        <f t="shared" si="264"/>
        <v>0.73050527920589214</v>
      </c>
      <c r="M1106" s="3">
        <f>L1106/'NOx Info (Obsolete)'!$B$1*1000</f>
        <v>16.597488905684507</v>
      </c>
      <c r="N1106" s="3">
        <f>M1106*'NOx Info (Obsolete)'!$I$2*($D$13+273)/$F$2/1000</f>
        <v>4503.2268357006951</v>
      </c>
      <c r="O1106" s="3">
        <f t="shared" si="265"/>
        <v>81.051154557593819</v>
      </c>
      <c r="P1106" s="3">
        <f t="shared" si="266"/>
        <v>10.541376058531478</v>
      </c>
      <c r="Q1106" s="3">
        <f t="shared" si="267"/>
        <v>1.9229057177928284E-3</v>
      </c>
      <c r="R1106" s="3">
        <f t="shared" si="268"/>
        <v>0.14151518550751674</v>
      </c>
    </row>
    <row r="1107" spans="1:18" x14ac:dyDescent="0.25">
      <c r="A1107" s="3">
        <f t="shared" si="255"/>
        <v>10.779999999999815</v>
      </c>
      <c r="B1107" s="3">
        <f t="shared" si="257"/>
        <v>1.607366676560158</v>
      </c>
      <c r="C1107" s="3">
        <f t="shared" si="258"/>
        <v>3.6520314182723654E-2</v>
      </c>
      <c r="D1107" s="3">
        <f t="shared" si="259"/>
        <v>651.872559201228</v>
      </c>
      <c r="E1107" s="3">
        <f t="shared" si="260"/>
        <v>5.0500561977542224</v>
      </c>
      <c r="F1107" s="3">
        <f t="shared" si="261"/>
        <v>34.575713471983249</v>
      </c>
      <c r="G1107" s="3">
        <f t="shared" si="262"/>
        <v>6.7905492518135963E-2</v>
      </c>
      <c r="H1107" s="3">
        <f t="shared" si="263"/>
        <v>0.31138281938124113</v>
      </c>
      <c r="I1107" s="3">
        <f t="shared" si="254"/>
        <v>2279.14943032673</v>
      </c>
      <c r="K1107" s="3">
        <f t="shared" si="256"/>
        <v>10.779999999999815</v>
      </c>
      <c r="L1107" s="3">
        <f t="shared" si="264"/>
        <v>0.72909012735081702</v>
      </c>
      <c r="M1107" s="3">
        <f>L1107/'NOx Info (Obsolete)'!$B$1*1000</f>
        <v>16.565335863286236</v>
      </c>
      <c r="N1107" s="3">
        <f>M1107*'NOx Info (Obsolete)'!$I$2*($D$13+273)/$F$2/1000</f>
        <v>4494.5030797036234</v>
      </c>
      <c r="O1107" s="3">
        <f t="shared" si="265"/>
        <v>80.894140371669181</v>
      </c>
      <c r="P1107" s="3">
        <f t="shared" si="266"/>
        <v>10.54137605853148</v>
      </c>
      <c r="Q1107" s="3">
        <f t="shared" si="267"/>
        <v>1.9229057177928288E-3</v>
      </c>
      <c r="R1107" s="3">
        <f t="shared" si="268"/>
        <v>0.14124103899140947</v>
      </c>
    </row>
    <row r="1108" spans="1:18" x14ac:dyDescent="0.25">
      <c r="A1108" s="3">
        <f t="shared" si="255"/>
        <v>10.789999999999814</v>
      </c>
      <c r="B1108" s="3">
        <f t="shared" si="257"/>
        <v>1.6042528483663456</v>
      </c>
      <c r="C1108" s="3">
        <f t="shared" si="258"/>
        <v>3.6449566178794385E-2</v>
      </c>
      <c r="D1108" s="3">
        <f t="shared" si="259"/>
        <v>650.60973648428728</v>
      </c>
      <c r="E1108" s="3">
        <f t="shared" si="260"/>
        <v>5.040273111170297</v>
      </c>
      <c r="F1108" s="3">
        <f t="shared" si="261"/>
        <v>34.575713471983242</v>
      </c>
      <c r="G1108" s="3">
        <f t="shared" si="262"/>
        <v>6.7905492518135935E-2</v>
      </c>
      <c r="H1108" s="3">
        <f t="shared" si="263"/>
        <v>0.31077960132515131</v>
      </c>
      <c r="I1108" s="3">
        <f t="shared" si="254"/>
        <v>2279.7709895293801</v>
      </c>
      <c r="K1108" s="3">
        <f t="shared" si="256"/>
        <v>10.789999999999814</v>
      </c>
      <c r="L1108" s="3">
        <f t="shared" si="264"/>
        <v>0.72767771696090289</v>
      </c>
      <c r="M1108" s="3">
        <f>L1108/'NOx Info (Obsolete)'!$B$1*1000</f>
        <v>16.533245108511188</v>
      </c>
      <c r="N1108" s="3">
        <f>M1108*'NOx Info (Obsolete)'!$I$2*($D$13+273)/$F$2/1000</f>
        <v>4485.7962235700188</v>
      </c>
      <c r="O1108" s="3">
        <f t="shared" si="265"/>
        <v>80.737430357285547</v>
      </c>
      <c r="P1108" s="3">
        <f t="shared" si="266"/>
        <v>10.541376058531478</v>
      </c>
      <c r="Q1108" s="3">
        <f t="shared" si="267"/>
        <v>1.9229057177928284E-3</v>
      </c>
      <c r="R1108" s="3">
        <f t="shared" si="268"/>
        <v>0.14096742355832359</v>
      </c>
    </row>
    <row r="1109" spans="1:18" x14ac:dyDescent="0.25">
      <c r="A1109" s="3">
        <f t="shared" si="255"/>
        <v>10.799999999999814</v>
      </c>
      <c r="B1109" s="3">
        <f t="shared" si="257"/>
        <v>1.6011450523530941</v>
      </c>
      <c r="C1109" s="3">
        <f t="shared" si="258"/>
        <v>3.6378955229547476E-2</v>
      </c>
      <c r="D1109" s="3">
        <f t="shared" si="259"/>
        <v>649.34936013695051</v>
      </c>
      <c r="E1109" s="3">
        <f t="shared" si="260"/>
        <v>5.0305089766097479</v>
      </c>
      <c r="F1109" s="3">
        <f t="shared" si="261"/>
        <v>34.575713471983242</v>
      </c>
      <c r="G1109" s="3">
        <f t="shared" si="262"/>
        <v>6.7905492518135935E-2</v>
      </c>
      <c r="H1109" s="3">
        <f t="shared" si="263"/>
        <v>0.31017755183714096</v>
      </c>
      <c r="I1109" s="3">
        <f t="shared" si="254"/>
        <v>2280.3913446330544</v>
      </c>
      <c r="K1109" s="3">
        <f t="shared" si="256"/>
        <v>10.799999999999814</v>
      </c>
      <c r="L1109" s="3">
        <f t="shared" si="264"/>
        <v>0.72626804272531964</v>
      </c>
      <c r="M1109" s="3">
        <f>L1109/'NOx Info (Obsolete)'!$B$1*1000</f>
        <v>16.501216520694335</v>
      </c>
      <c r="N1109" s="3">
        <f>M1109*'NOx Info (Obsolete)'!$I$2*($D$13+273)/$F$2/1000</f>
        <v>4477.1062345610753</v>
      </c>
      <c r="O1109" s="3">
        <f t="shared" si="265"/>
        <v>80.581023925194714</v>
      </c>
      <c r="P1109" s="3">
        <f t="shared" si="266"/>
        <v>10.541376058531478</v>
      </c>
      <c r="Q1109" s="3">
        <f t="shared" si="267"/>
        <v>1.9229057177928284E-3</v>
      </c>
      <c r="R1109" s="3">
        <f t="shared" si="268"/>
        <v>0.14069433817943272</v>
      </c>
    </row>
    <row r="1110" spans="1:18" x14ac:dyDescent="0.25">
      <c r="A1110" s="3">
        <f t="shared" si="255"/>
        <v>10.809999999999814</v>
      </c>
      <c r="B1110" s="3">
        <f t="shared" si="257"/>
        <v>1.5980432768347226</v>
      </c>
      <c r="C1110" s="3">
        <f t="shared" si="258"/>
        <v>3.6308481069477393E-2</v>
      </c>
      <c r="D1110" s="3">
        <f t="shared" si="259"/>
        <v>648.0914254200535</v>
      </c>
      <c r="E1110" s="3">
        <f t="shared" si="260"/>
        <v>5.0207637573582717</v>
      </c>
      <c r="F1110" s="3">
        <f t="shared" si="261"/>
        <v>34.575713471983242</v>
      </c>
      <c r="G1110" s="3">
        <f t="shared" si="262"/>
        <v>6.7905492518135935E-2</v>
      </c>
      <c r="H1110" s="3">
        <f t="shared" si="263"/>
        <v>0.30957666865343253</v>
      </c>
      <c r="I1110" s="3">
        <f t="shared" si="254"/>
        <v>2281.010497970361</v>
      </c>
      <c r="K1110" s="3">
        <f t="shared" si="256"/>
        <v>10.809999999999814</v>
      </c>
      <c r="L1110" s="3">
        <f t="shared" si="264"/>
        <v>0.72486109934352527</v>
      </c>
      <c r="M1110" s="3">
        <f>L1110/'NOx Info (Obsolete)'!$B$1*1000</f>
        <v>16.469249979404385</v>
      </c>
      <c r="N1110" s="3">
        <f>M1110*'NOx Info (Obsolete)'!$I$2*($D$13+273)/$F$2/1000</f>
        <v>4468.433080001405</v>
      </c>
      <c r="O1110" s="3">
        <f t="shared" si="265"/>
        <v>80.424920487289967</v>
      </c>
      <c r="P1110" s="3">
        <f t="shared" si="266"/>
        <v>10.541376058531478</v>
      </c>
      <c r="Q1110" s="3">
        <f t="shared" si="267"/>
        <v>1.9229057177928284E-3</v>
      </c>
      <c r="R1110" s="3">
        <f t="shared" si="268"/>
        <v>0.14042178182790346</v>
      </c>
    </row>
    <row r="1111" spans="1:18" x14ac:dyDescent="0.25">
      <c r="A1111" s="3">
        <f t="shared" si="255"/>
        <v>10.819999999999814</v>
      </c>
      <c r="B1111" s="3">
        <f t="shared" si="257"/>
        <v>1.5949475101481883</v>
      </c>
      <c r="C1111" s="3">
        <f t="shared" si="258"/>
        <v>3.6238143433592968E-2</v>
      </c>
      <c r="D1111" s="3">
        <f t="shared" si="259"/>
        <v>646.8359276036125</v>
      </c>
      <c r="E1111" s="3">
        <f t="shared" si="260"/>
        <v>5.0110374167726937</v>
      </c>
      <c r="F1111" s="3">
        <f t="shared" si="261"/>
        <v>34.575713471983242</v>
      </c>
      <c r="G1111" s="3">
        <f t="shared" si="262"/>
        <v>6.7905492518135935E-2</v>
      </c>
      <c r="H1111" s="3">
        <f t="shared" si="263"/>
        <v>0.30897694951463428</v>
      </c>
      <c r="I1111" s="3">
        <f t="shared" si="254"/>
        <v>2281.6284518693901</v>
      </c>
      <c r="K1111" s="3">
        <f t="shared" si="256"/>
        <v>10.819999999999814</v>
      </c>
      <c r="L1111" s="3">
        <f t="shared" si="264"/>
        <v>0.72345688152524623</v>
      </c>
      <c r="M1111" s="3">
        <f>L1111/'NOx Info (Obsolete)'!$B$1*1000</f>
        <v>16.437345364443374</v>
      </c>
      <c r="N1111" s="3">
        <f>M1111*'NOx Info (Obsolete)'!$I$2*($D$13+273)/$F$2/1000</f>
        <v>4459.7767272789197</v>
      </c>
      <c r="O1111" s="3">
        <f t="shared" si="265"/>
        <v>80.269119456603946</v>
      </c>
      <c r="P1111" s="3">
        <f t="shared" si="266"/>
        <v>10.541376058531478</v>
      </c>
      <c r="Q1111" s="3">
        <f t="shared" si="267"/>
        <v>1.9229057177928284E-3</v>
      </c>
      <c r="R1111" s="3">
        <f t="shared" si="268"/>
        <v>0.14014975347889175</v>
      </c>
    </row>
    <row r="1112" spans="1:18" x14ac:dyDescent="0.25">
      <c r="A1112" s="3">
        <f t="shared" si="255"/>
        <v>10.829999999999814</v>
      </c>
      <c r="B1112" s="3">
        <f t="shared" si="257"/>
        <v>1.5918577406530419</v>
      </c>
      <c r="C1112" s="3">
        <f t="shared" si="258"/>
        <v>3.6167942057416365E-2</v>
      </c>
      <c r="D1112" s="3">
        <f t="shared" si="259"/>
        <v>645.58286196680763</v>
      </c>
      <c r="E1112" s="3">
        <f t="shared" si="260"/>
        <v>5.0013299182808204</v>
      </c>
      <c r="F1112" s="3">
        <f t="shared" si="261"/>
        <v>34.575713471983242</v>
      </c>
      <c r="G1112" s="3">
        <f t="shared" si="262"/>
        <v>6.7905492518135935E-2</v>
      </c>
      <c r="H1112" s="3">
        <f t="shared" si="263"/>
        <v>0.30837839216573143</v>
      </c>
      <c r="I1112" s="3">
        <f t="shared" si="254"/>
        <v>2282.2452086537214</v>
      </c>
      <c r="K1112" s="3">
        <f t="shared" si="256"/>
        <v>10.829999999999814</v>
      </c>
      <c r="L1112" s="3">
        <f t="shared" si="264"/>
        <v>0.72205538399045732</v>
      </c>
      <c r="M1112" s="3">
        <f>L1112/'NOx Info (Obsolete)'!$B$1*1000</f>
        <v>16.405502555846166</v>
      </c>
      <c r="N1112" s="3">
        <f>M1112*'NOx Info (Obsolete)'!$I$2*($D$13+273)/$F$2/1000</f>
        <v>4451.1371438447104</v>
      </c>
      <c r="O1112" s="3">
        <f t="shared" si="265"/>
        <v>80.113620247306315</v>
      </c>
      <c r="P1112" s="3">
        <f t="shared" si="266"/>
        <v>10.541376058531478</v>
      </c>
      <c r="Q1112" s="3">
        <f t="shared" si="267"/>
        <v>1.9229057177928284E-3</v>
      </c>
      <c r="R1112" s="3">
        <f t="shared" si="268"/>
        <v>0.1398782521095388</v>
      </c>
    </row>
    <row r="1113" spans="1:18" x14ac:dyDescent="0.25">
      <c r="A1113" s="3">
        <f t="shared" si="255"/>
        <v>10.839999999999813</v>
      </c>
      <c r="B1113" s="3">
        <f t="shared" si="257"/>
        <v>1.5887739567313846</v>
      </c>
      <c r="C1113" s="3">
        <f t="shared" si="258"/>
        <v>3.6097876676982089E-2</v>
      </c>
      <c r="D1113" s="3">
        <f t="shared" si="259"/>
        <v>644.33222379796325</v>
      </c>
      <c r="E1113" s="3">
        <f t="shared" si="260"/>
        <v>4.9916412253813087</v>
      </c>
      <c r="F1113" s="3">
        <f t="shared" si="261"/>
        <v>34.575713471983242</v>
      </c>
      <c r="G1113" s="3">
        <f t="shared" si="262"/>
        <v>6.7905492518135935E-2</v>
      </c>
      <c r="H1113" s="3">
        <f t="shared" si="263"/>
        <v>0.30778099435607714</v>
      </c>
      <c r="I1113" s="3">
        <f t="shared" si="254"/>
        <v>2282.8607706424336</v>
      </c>
      <c r="K1113" s="3">
        <f t="shared" si="256"/>
        <v>10.839999999999813</v>
      </c>
      <c r="L1113" s="3">
        <f t="shared" si="264"/>
        <v>0.72065660146936195</v>
      </c>
      <c r="M1113" s="3">
        <f>L1113/'NOx Info (Obsolete)'!$B$1*1000</f>
        <v>16.373721433880032</v>
      </c>
      <c r="N1113" s="3">
        <f>M1113*'NOx Info (Obsolete)'!$I$2*($D$13+273)/$F$2/1000</f>
        <v>4442.5142972129188</v>
      </c>
      <c r="O1113" s="3">
        <f t="shared" si="265"/>
        <v>79.958422274701647</v>
      </c>
      <c r="P1113" s="3">
        <f t="shared" si="266"/>
        <v>10.541376058531476</v>
      </c>
      <c r="Q1113" s="3">
        <f t="shared" si="267"/>
        <v>1.9229057177928281E-3</v>
      </c>
      <c r="R1113" s="3">
        <f t="shared" si="268"/>
        <v>0.13960727669896725</v>
      </c>
    </row>
    <row r="1114" spans="1:18" x14ac:dyDescent="0.25">
      <c r="A1114" s="3">
        <f t="shared" si="255"/>
        <v>10.849999999999813</v>
      </c>
      <c r="B1114" s="3">
        <f t="shared" si="257"/>
        <v>1.5856961467878237</v>
      </c>
      <c r="C1114" s="3">
        <f t="shared" si="258"/>
        <v>3.6027947028836035E-2</v>
      </c>
      <c r="D1114" s="3">
        <f t="shared" si="259"/>
        <v>643.08400839453236</v>
      </c>
      <c r="E1114" s="3">
        <f t="shared" si="260"/>
        <v>4.9819713016435259</v>
      </c>
      <c r="F1114" s="3">
        <f t="shared" si="261"/>
        <v>34.575713471983242</v>
      </c>
      <c r="G1114" s="3">
        <f t="shared" si="262"/>
        <v>6.7905492518135935E-2</v>
      </c>
      <c r="H1114" s="3">
        <f t="shared" si="263"/>
        <v>0.30718475383938521</v>
      </c>
      <c r="I1114" s="3">
        <f t="shared" si="254"/>
        <v>2283.4751401501126</v>
      </c>
      <c r="K1114" s="3">
        <f t="shared" si="256"/>
        <v>10.849999999999813</v>
      </c>
      <c r="L1114" s="3">
        <f t="shared" si="264"/>
        <v>0.71926052870237223</v>
      </c>
      <c r="M1114" s="3">
        <f>L1114/'NOx Info (Obsolete)'!$B$1*1000</f>
        <v>16.342001879044197</v>
      </c>
      <c r="N1114" s="3">
        <f>M1114*'NOx Info (Obsolete)'!$I$2*($D$13+273)/$F$2/1000</f>
        <v>4433.9081549606235</v>
      </c>
      <c r="O1114" s="3">
        <f t="shared" si="265"/>
        <v>79.803524955227189</v>
      </c>
      <c r="P1114" s="3">
        <f t="shared" si="266"/>
        <v>10.541376058531476</v>
      </c>
      <c r="Q1114" s="3">
        <f t="shared" si="267"/>
        <v>1.9229057177928281E-3</v>
      </c>
      <c r="R1114" s="3">
        <f t="shared" si="268"/>
        <v>0.13933682622827753</v>
      </c>
    </row>
    <row r="1115" spans="1:18" x14ac:dyDescent="0.25">
      <c r="A1115" s="3">
        <f t="shared" si="255"/>
        <v>10.859999999999813</v>
      </c>
      <c r="B1115" s="3">
        <f t="shared" si="257"/>
        <v>1.5826242992494299</v>
      </c>
      <c r="C1115" s="3">
        <f t="shared" si="258"/>
        <v>3.5958152850034439E-2</v>
      </c>
      <c r="D1115" s="3">
        <f t="shared" si="259"/>
        <v>641.83821106307732</v>
      </c>
      <c r="E1115" s="3">
        <f t="shared" si="260"/>
        <v>4.9723201107074164</v>
      </c>
      <c r="F1115" s="3">
        <f t="shared" si="261"/>
        <v>34.575713471983242</v>
      </c>
      <c r="G1115" s="3">
        <f t="shared" si="262"/>
        <v>6.7905492518135935E-2</v>
      </c>
      <c r="H1115" s="3">
        <f t="shared" si="263"/>
        <v>0.30658966837372076</v>
      </c>
      <c r="I1115" s="3">
        <f t="shared" si="254"/>
        <v>2284.0883194868602</v>
      </c>
      <c r="K1115" s="3">
        <f t="shared" si="256"/>
        <v>10.859999999999813</v>
      </c>
      <c r="L1115" s="3">
        <f t="shared" si="264"/>
        <v>0.71786716044008947</v>
      </c>
      <c r="M1115" s="3">
        <f>L1115/'NOx Info (Obsolete)'!$B$1*1000</f>
        <v>16.310343772069377</v>
      </c>
      <c r="N1115" s="3">
        <f>M1115*'NOx Info (Obsolete)'!$I$2*($D$13+273)/$F$2/1000</f>
        <v>4425.3186847277111</v>
      </c>
      <c r="O1115" s="3">
        <f t="shared" si="265"/>
        <v>79.648927706450706</v>
      </c>
      <c r="P1115" s="3">
        <f t="shared" si="266"/>
        <v>10.541376058531478</v>
      </c>
      <c r="Q1115" s="3">
        <f t="shared" si="267"/>
        <v>1.9229057177928284E-3</v>
      </c>
      <c r="R1115" s="3">
        <f t="shared" si="268"/>
        <v>0.13906689968054395</v>
      </c>
    </row>
    <row r="1116" spans="1:18" x14ac:dyDescent="0.25">
      <c r="A1116" s="3">
        <f t="shared" si="255"/>
        <v>10.869999999999813</v>
      </c>
      <c r="B1116" s="3">
        <f t="shared" si="257"/>
        <v>1.5795584025656928</v>
      </c>
      <c r="C1116" s="3">
        <f t="shared" si="258"/>
        <v>3.5888493878142934E-2</v>
      </c>
      <c r="D1116" s="3">
        <f t="shared" si="259"/>
        <v>640.59482711925227</v>
      </c>
      <c r="E1116" s="3">
        <f t="shared" si="260"/>
        <v>4.9626876162833593</v>
      </c>
      <c r="F1116" s="3">
        <f t="shared" si="261"/>
        <v>34.575713471983242</v>
      </c>
      <c r="G1116" s="3">
        <f t="shared" si="262"/>
        <v>6.7905492518135935E-2</v>
      </c>
      <c r="H1116" s="3">
        <f t="shared" si="263"/>
        <v>0.30599573572149191</v>
      </c>
      <c r="I1116" s="3">
        <f t="shared" si="254"/>
        <v>2284.7003109583034</v>
      </c>
      <c r="K1116" s="3">
        <f t="shared" si="256"/>
        <v>10.869999999999813</v>
      </c>
      <c r="L1116" s="3">
        <f t="shared" si="264"/>
        <v>0.71647649144328407</v>
      </c>
      <c r="M1116" s="3">
        <f>L1116/'NOx Info (Obsolete)'!$B$1*1000</f>
        <v>16.278746993917345</v>
      </c>
      <c r="N1116" s="3">
        <f>M1116*'NOx Info (Obsolete)'!$I$2*($D$13+273)/$F$2/1000</f>
        <v>4416.7458542167542</v>
      </c>
      <c r="O1116" s="3">
        <f t="shared" si="265"/>
        <v>79.494629947068248</v>
      </c>
      <c r="P1116" s="3">
        <f t="shared" si="266"/>
        <v>10.541376058531478</v>
      </c>
      <c r="Q1116" s="3">
        <f t="shared" si="267"/>
        <v>1.9229057177928284E-3</v>
      </c>
      <c r="R1116" s="3">
        <f t="shared" si="268"/>
        <v>0.13879749604081063</v>
      </c>
    </row>
    <row r="1117" spans="1:18" x14ac:dyDescent="0.25">
      <c r="A1117" s="3">
        <f t="shared" si="255"/>
        <v>10.879999999999812</v>
      </c>
      <c r="B1117" s="3">
        <f t="shared" si="257"/>
        <v>1.5764984452084778</v>
      </c>
      <c r="C1117" s="3">
        <f t="shared" si="258"/>
        <v>3.5818969851235533E-2</v>
      </c>
      <c r="D1117" s="3">
        <f t="shared" si="259"/>
        <v>639.35385188778685</v>
      </c>
      <c r="E1117" s="3">
        <f t="shared" si="260"/>
        <v>4.9530737821520354</v>
      </c>
      <c r="F1117" s="3">
        <f t="shared" si="261"/>
        <v>34.575713471983249</v>
      </c>
      <c r="G1117" s="3">
        <f t="shared" si="262"/>
        <v>6.7905492518135963E-2</v>
      </c>
      <c r="H1117" s="3">
        <f t="shared" si="263"/>
        <v>0.30540295364944164</v>
      </c>
      <c r="I1117" s="3">
        <f t="shared" si="254"/>
        <v>2285.3111168656023</v>
      </c>
      <c r="K1117" s="3">
        <f t="shared" si="256"/>
        <v>10.879999999999812</v>
      </c>
      <c r="L1117" s="3">
        <f t="shared" si="264"/>
        <v>0.71508851648287597</v>
      </c>
      <c r="M1117" s="3">
        <f>L1117/'NOx Info (Obsolete)'!$B$1*1000</f>
        <v>16.247211425780474</v>
      </c>
      <c r="N1117" s="3">
        <f>M1117*'NOx Info (Obsolete)'!$I$2*($D$13+273)/$F$2/1000</f>
        <v>4408.1896311928986</v>
      </c>
      <c r="O1117" s="3">
        <f t="shared" si="265"/>
        <v>79.340631096901959</v>
      </c>
      <c r="P1117" s="3">
        <f t="shared" si="266"/>
        <v>10.54137605853148</v>
      </c>
      <c r="Q1117" s="3">
        <f t="shared" si="267"/>
        <v>1.9229057177928288E-3</v>
      </c>
      <c r="R1117" s="3">
        <f t="shared" si="268"/>
        <v>0.13852861429608807</v>
      </c>
    </row>
    <row r="1118" spans="1:18" x14ac:dyDescent="0.25">
      <c r="A1118" s="3">
        <f t="shared" si="255"/>
        <v>10.889999999999812</v>
      </c>
      <c r="B1118" s="3">
        <f t="shared" si="257"/>
        <v>1.5734444156719836</v>
      </c>
      <c r="C1118" s="3">
        <f t="shared" si="258"/>
        <v>3.5749580507893675E-2</v>
      </c>
      <c r="D1118" s="3">
        <f t="shared" si="259"/>
        <v>638.11528070246663</v>
      </c>
      <c r="E1118" s="3">
        <f t="shared" si="260"/>
        <v>4.9434785721642909</v>
      </c>
      <c r="F1118" s="3">
        <f t="shared" si="261"/>
        <v>34.575713471983242</v>
      </c>
      <c r="G1118" s="3">
        <f t="shared" si="262"/>
        <v>6.7905492518135935E-2</v>
      </c>
      <c r="H1118" s="3">
        <f t="shared" si="263"/>
        <v>0.30481131992863908</v>
      </c>
      <c r="I1118" s="3">
        <f t="shared" si="254"/>
        <v>2285.9207395054596</v>
      </c>
      <c r="K1118" s="3">
        <f t="shared" si="256"/>
        <v>10.889999999999812</v>
      </c>
      <c r="L1118" s="3">
        <f t="shared" si="264"/>
        <v>0.71370323033991512</v>
      </c>
      <c r="M1118" s="3">
        <f>L1118/'NOx Info (Obsolete)'!$B$1*1000</f>
        <v>16.215736949081297</v>
      </c>
      <c r="N1118" s="3">
        <f>M1118*'NOx Info (Obsolete)'!$I$2*($D$13+273)/$F$2/1000</f>
        <v>4399.6499834837286</v>
      </c>
      <c r="O1118" s="3">
        <f t="shared" si="265"/>
        <v>79.186930576897964</v>
      </c>
      <c r="P1118" s="3">
        <f t="shared" si="266"/>
        <v>10.541376058531476</v>
      </c>
      <c r="Q1118" s="3">
        <f t="shared" si="267"/>
        <v>1.9229057177928281E-3</v>
      </c>
      <c r="R1118" s="3">
        <f t="shared" si="268"/>
        <v>0.13826025343534901</v>
      </c>
    </row>
    <row r="1119" spans="1:18" x14ac:dyDescent="0.25">
      <c r="A1119" s="3">
        <f t="shared" si="255"/>
        <v>10.899999999999812</v>
      </c>
      <c r="B1119" s="3">
        <f t="shared" si="257"/>
        <v>1.570396302472697</v>
      </c>
      <c r="C1119" s="3">
        <f t="shared" si="258"/>
        <v>3.5680325587205214E-2</v>
      </c>
      <c r="D1119" s="3">
        <f t="shared" si="259"/>
        <v>636.8791089061184</v>
      </c>
      <c r="E1119" s="3">
        <f t="shared" si="260"/>
        <v>4.9339019502410002</v>
      </c>
      <c r="F1119" s="3">
        <f t="shared" si="261"/>
        <v>34.575713471983242</v>
      </c>
      <c r="G1119" s="3">
        <f t="shared" si="262"/>
        <v>6.7905492518135935E-2</v>
      </c>
      <c r="H1119" s="3">
        <f t="shared" si="263"/>
        <v>0.30422083233447161</v>
      </c>
      <c r="I1119" s="3">
        <f t="shared" ref="I1119:I1182" si="269">I1118+$N$3*$J$1*H1119</f>
        <v>2286.5291811701286</v>
      </c>
      <c r="K1119" s="3">
        <f t="shared" si="256"/>
        <v>10.899999999999812</v>
      </c>
      <c r="L1119" s="3">
        <f t="shared" si="264"/>
        <v>0.7123206278055616</v>
      </c>
      <c r="M1119" s="3">
        <f>L1119/'NOx Info (Obsolete)'!$B$1*1000</f>
        <v>16.184323445472057</v>
      </c>
      <c r="N1119" s="3">
        <f>M1119*'NOx Info (Obsolete)'!$I$2*($D$13+273)/$F$2/1000</f>
        <v>4391.1268789791638</v>
      </c>
      <c r="O1119" s="3">
        <f t="shared" si="265"/>
        <v>79.033527809124095</v>
      </c>
      <c r="P1119" s="3">
        <f t="shared" si="266"/>
        <v>10.541376058531478</v>
      </c>
      <c r="Q1119" s="3">
        <f t="shared" si="267"/>
        <v>1.9229057177928284E-3</v>
      </c>
      <c r="R1119" s="3">
        <f t="shared" si="268"/>
        <v>0.13799241244952493</v>
      </c>
    </row>
    <row r="1120" spans="1:18" x14ac:dyDescent="0.25">
      <c r="A1120" s="3">
        <f t="shared" ref="A1120:A1183" si="270">$A$30+A1119</f>
        <v>10.909999999999812</v>
      </c>
      <c r="B1120" s="3">
        <f t="shared" si="257"/>
        <v>1.5673540941493522</v>
      </c>
      <c r="C1120" s="3">
        <f t="shared" si="258"/>
        <v>3.5611204828763454E-2</v>
      </c>
      <c r="D1120" s="3">
        <f t="shared" si="259"/>
        <v>635.64533185058917</v>
      </c>
      <c r="E1120" s="3">
        <f t="shared" si="260"/>
        <v>4.9243438803729322</v>
      </c>
      <c r="F1120" s="3">
        <f t="shared" si="261"/>
        <v>34.575713471983242</v>
      </c>
      <c r="G1120" s="3">
        <f t="shared" si="262"/>
        <v>6.7905492518135935E-2</v>
      </c>
      <c r="H1120" s="3">
        <f t="shared" si="263"/>
        <v>0.30363148864663597</v>
      </c>
      <c r="I1120" s="3">
        <f t="shared" si="269"/>
        <v>2287.136444147422</v>
      </c>
      <c r="K1120" s="3">
        <f t="shared" ref="K1120:K1183" si="271">$A$30+K1119</f>
        <v>10.909999999999812</v>
      </c>
      <c r="L1120" s="3">
        <f t="shared" si="264"/>
        <v>0.71094070368106632</v>
      </c>
      <c r="M1120" s="3">
        <f>L1120/'NOx Info (Obsolete)'!$B$1*1000</f>
        <v>16.152970796834261</v>
      </c>
      <c r="N1120" s="3">
        <f>M1120*'NOx Info (Obsolete)'!$I$2*($D$13+273)/$F$2/1000</f>
        <v>4382.6202856313193</v>
      </c>
      <c r="O1120" s="3">
        <f t="shared" si="265"/>
        <v>78.880422216767798</v>
      </c>
      <c r="P1120" s="3">
        <f t="shared" si="266"/>
        <v>10.541376058531478</v>
      </c>
      <c r="Q1120" s="3">
        <f t="shared" si="267"/>
        <v>1.9229057177928284E-3</v>
      </c>
      <c r="R1120" s="3">
        <f t="shared" si="268"/>
        <v>0.13772509033150201</v>
      </c>
    </row>
    <row r="1121" spans="1:18" x14ac:dyDescent="0.25">
      <c r="A1121" s="3">
        <f t="shared" si="270"/>
        <v>10.919999999999812</v>
      </c>
      <c r="B1121" s="3">
        <f t="shared" si="257"/>
        <v>1.564317779262886</v>
      </c>
      <c r="C1121" s="3">
        <f t="shared" si="258"/>
        <v>3.5542217972666171E-2</v>
      </c>
      <c r="D1121" s="3">
        <f t="shared" si="259"/>
        <v>634.41394489673166</v>
      </c>
      <c r="E1121" s="3">
        <f t="shared" si="260"/>
        <v>4.9148043266206125</v>
      </c>
      <c r="F1121" s="3">
        <f t="shared" si="261"/>
        <v>34.575713471983242</v>
      </c>
      <c r="G1121" s="3">
        <f t="shared" si="262"/>
        <v>6.7905492518135935E-2</v>
      </c>
      <c r="H1121" s="3">
        <f t="shared" si="263"/>
        <v>0.30304328664912999</v>
      </c>
      <c r="I1121" s="3">
        <f t="shared" si="269"/>
        <v>2287.7425307207204</v>
      </c>
      <c r="K1121" s="3">
        <f t="shared" si="271"/>
        <v>10.919999999999812</v>
      </c>
      <c r="L1121" s="3">
        <f t="shared" si="264"/>
        <v>0.70956345277775135</v>
      </c>
      <c r="M1121" s="3">
        <f>L1121/'NOx Info (Obsolete)'!$B$1*1000</f>
        <v>16.121678885278243</v>
      </c>
      <c r="N1121" s="3">
        <f>M1121*'NOx Info (Obsolete)'!$I$2*($D$13+273)/$F$2/1000</f>
        <v>4374.1301714543988</v>
      </c>
      <c r="O1121" s="3">
        <f t="shared" si="265"/>
        <v>78.727613224133933</v>
      </c>
      <c r="P1121" s="3">
        <f t="shared" si="266"/>
        <v>10.541376058531478</v>
      </c>
      <c r="Q1121" s="3">
        <f t="shared" si="267"/>
        <v>1.9229057177928284E-3</v>
      </c>
      <c r="R1121" s="3">
        <f t="shared" si="268"/>
        <v>0.13745828607611743</v>
      </c>
    </row>
    <row r="1122" spans="1:18" x14ac:dyDescent="0.25">
      <c r="A1122" s="3">
        <f t="shared" si="270"/>
        <v>10.929999999999811</v>
      </c>
      <c r="B1122" s="3">
        <f t="shared" si="257"/>
        <v>1.5612873463963948</v>
      </c>
      <c r="C1122" s="3">
        <f t="shared" si="258"/>
        <v>3.5473364759514611E-2</v>
      </c>
      <c r="D1122" s="3">
        <f t="shared" si="259"/>
        <v>633.18494341438497</v>
      </c>
      <c r="E1122" s="3">
        <f t="shared" si="260"/>
        <v>4.9052832531141899</v>
      </c>
      <c r="F1122" s="3">
        <f t="shared" si="261"/>
        <v>34.575713471983242</v>
      </c>
      <c r="G1122" s="3">
        <f t="shared" si="262"/>
        <v>6.7905492518135935E-2</v>
      </c>
      <c r="H1122" s="3">
        <f t="shared" si="263"/>
        <v>0.30245622413024476</v>
      </c>
      <c r="I1122" s="3">
        <f t="shared" si="269"/>
        <v>2288.347443168981</v>
      </c>
      <c r="K1122" s="3">
        <f t="shared" si="271"/>
        <v>10.929999999999811</v>
      </c>
      <c r="L1122" s="3">
        <f t="shared" si="264"/>
        <v>0.70818886991699015</v>
      </c>
      <c r="M1122" s="3">
        <f>L1122/'NOx Info (Obsolete)'!$B$1*1000</f>
        <v>16.090447593142713</v>
      </c>
      <c r="N1122" s="3">
        <f>M1122*'NOx Info (Obsolete)'!$I$2*($D$13+273)/$F$2/1000</f>
        <v>4365.6565045245688</v>
      </c>
      <c r="O1122" s="3">
        <f t="shared" si="265"/>
        <v>78.5751002566426</v>
      </c>
      <c r="P1122" s="3">
        <f t="shared" si="266"/>
        <v>10.541376058531478</v>
      </c>
      <c r="Q1122" s="3">
        <f t="shared" si="267"/>
        <v>1.9229057177928284E-3</v>
      </c>
      <c r="R1122" s="3">
        <f t="shared" si="268"/>
        <v>0.13719199868015566</v>
      </c>
    </row>
    <row r="1123" spans="1:18" x14ac:dyDescent="0.25">
      <c r="A1123" s="3">
        <f t="shared" si="270"/>
        <v>10.939999999999811</v>
      </c>
      <c r="B1123" s="3">
        <f t="shared" si="257"/>
        <v>1.5582627841550922</v>
      </c>
      <c r="C1123" s="3">
        <f t="shared" si="258"/>
        <v>3.5404644930412545E-2</v>
      </c>
      <c r="D1123" s="3">
        <f t="shared" si="259"/>
        <v>631.95832278235798</v>
      </c>
      <c r="E1123" s="3">
        <f t="shared" si="260"/>
        <v>4.8957806240533035</v>
      </c>
      <c r="F1123" s="3">
        <f t="shared" si="261"/>
        <v>34.575713471983242</v>
      </c>
      <c r="G1123" s="3">
        <f t="shared" si="262"/>
        <v>6.7905492518135935E-2</v>
      </c>
      <c r="H1123" s="3">
        <f t="shared" si="263"/>
        <v>0.30187029888255562</v>
      </c>
      <c r="I1123" s="3">
        <f t="shared" si="269"/>
        <v>2288.951183766746</v>
      </c>
      <c r="K1123" s="3">
        <f t="shared" si="271"/>
        <v>10.939999999999811</v>
      </c>
      <c r="L1123" s="3">
        <f t="shared" si="264"/>
        <v>0.70681694993018862</v>
      </c>
      <c r="M1123" s="3">
        <f>L1123/'NOx Info (Obsolete)'!$B$1*1000</f>
        <v>16.059276802994312</v>
      </c>
      <c r="N1123" s="3">
        <f>M1123*'NOx Info (Obsolete)'!$I$2*($D$13+273)/$F$2/1000</f>
        <v>4357.1992529798363</v>
      </c>
      <c r="O1123" s="3">
        <f t="shared" si="265"/>
        <v>78.422882740827006</v>
      </c>
      <c r="P1123" s="3">
        <f t="shared" si="266"/>
        <v>10.541376058531478</v>
      </c>
      <c r="Q1123" s="3">
        <f t="shared" si="267"/>
        <v>1.9229057177928284E-3</v>
      </c>
      <c r="R1123" s="3">
        <f t="shared" si="268"/>
        <v>0.13692622714234456</v>
      </c>
    </row>
    <row r="1124" spans="1:18" x14ac:dyDescent="0.25">
      <c r="A1124" s="3">
        <f t="shared" si="270"/>
        <v>10.949999999999811</v>
      </c>
      <c r="B1124" s="3">
        <f t="shared" si="257"/>
        <v>1.5552440811662669</v>
      </c>
      <c r="C1124" s="3">
        <f t="shared" si="258"/>
        <v>3.533605822696529E-2</v>
      </c>
      <c r="D1124" s="3">
        <f t="shared" si="259"/>
        <v>630.73407838841229</v>
      </c>
      <c r="E1124" s="3">
        <f t="shared" si="260"/>
        <v>4.8862964037069396</v>
      </c>
      <c r="F1124" s="3">
        <f t="shared" si="261"/>
        <v>34.575713471983242</v>
      </c>
      <c r="G1124" s="3">
        <f t="shared" si="262"/>
        <v>6.7905492518135935E-2</v>
      </c>
      <c r="H1124" s="3">
        <f t="shared" si="263"/>
        <v>0.30128550870291432</v>
      </c>
      <c r="I1124" s="3">
        <f t="shared" si="269"/>
        <v>2289.5537547841518</v>
      </c>
      <c r="K1124" s="3">
        <f t="shared" si="271"/>
        <v>10.949999999999811</v>
      </c>
      <c r="L1124" s="3">
        <f t="shared" si="264"/>
        <v>0.7054476876587652</v>
      </c>
      <c r="M1124" s="3">
        <f>L1124/'NOx Info (Obsolete)'!$B$1*1000</f>
        <v>16.028166397627185</v>
      </c>
      <c r="N1124" s="3">
        <f>M1124*'NOx Info (Obsolete)'!$I$2*($D$13+273)/$F$2/1000</f>
        <v>4348.7583850199371</v>
      </c>
      <c r="O1124" s="3">
        <f t="shared" si="265"/>
        <v>78.270960104331252</v>
      </c>
      <c r="P1124" s="3">
        <f t="shared" si="266"/>
        <v>10.541376058531478</v>
      </c>
      <c r="Q1124" s="3">
        <f t="shared" si="267"/>
        <v>1.9229057177928284E-3</v>
      </c>
      <c r="R1124" s="3">
        <f t="shared" si="268"/>
        <v>0.13666097046335166</v>
      </c>
    </row>
    <row r="1125" spans="1:18" x14ac:dyDescent="0.25">
      <c r="A1125" s="3">
        <f t="shared" si="270"/>
        <v>10.959999999999811</v>
      </c>
      <c r="B1125" s="3">
        <f t="shared" si="257"/>
        <v>1.5522312260792377</v>
      </c>
      <c r="C1125" s="3">
        <f t="shared" si="258"/>
        <v>3.5267604391278712E-2</v>
      </c>
      <c r="D1125" s="3">
        <f t="shared" si="259"/>
        <v>629.51220562924379</v>
      </c>
      <c r="E1125" s="3">
        <f t="shared" si="260"/>
        <v>4.876830556413311</v>
      </c>
      <c r="F1125" s="3">
        <f t="shared" si="261"/>
        <v>34.575713471983242</v>
      </c>
      <c r="G1125" s="3">
        <f t="shared" si="262"/>
        <v>6.7905492518135935E-2</v>
      </c>
      <c r="H1125" s="3">
        <f t="shared" si="263"/>
        <v>0.30070185139244054</v>
      </c>
      <c r="I1125" s="3">
        <f t="shared" si="269"/>
        <v>2290.1551584869367</v>
      </c>
      <c r="K1125" s="3">
        <f t="shared" si="271"/>
        <v>10.959999999999811</v>
      </c>
      <c r="L1125" s="3">
        <f t="shared" si="264"/>
        <v>0.70408107795413166</v>
      </c>
      <c r="M1125" s="3">
        <f>L1125/'NOx Info (Obsolete)'!$B$1*1000</f>
        <v>15.997116260062519</v>
      </c>
      <c r="N1125" s="3">
        <f>M1125*'NOx Info (Obsolete)'!$I$2*($D$13+273)/$F$2/1000</f>
        <v>4340.3338689062075</v>
      </c>
      <c r="O1125" s="3">
        <f t="shared" si="265"/>
        <v>78.119331775908265</v>
      </c>
      <c r="P1125" s="3">
        <f t="shared" si="266"/>
        <v>10.541376058531478</v>
      </c>
      <c r="Q1125" s="3">
        <f t="shared" si="267"/>
        <v>1.9229057177928284E-3</v>
      </c>
      <c r="R1125" s="3">
        <f t="shared" si="268"/>
        <v>0.13639622764578049</v>
      </c>
    </row>
    <row r="1126" spans="1:18" x14ac:dyDescent="0.25">
      <c r="A1126" s="3">
        <f t="shared" si="270"/>
        <v>10.969999999999811</v>
      </c>
      <c r="B1126" s="3">
        <f t="shared" si="257"/>
        <v>1.5492242075653131</v>
      </c>
      <c r="C1126" s="3">
        <f t="shared" si="258"/>
        <v>3.5199283165958301E-2</v>
      </c>
      <c r="D1126" s="3">
        <f t="shared" si="259"/>
        <v>628.29269991046624</v>
      </c>
      <c r="E1126" s="3">
        <f t="shared" si="260"/>
        <v>4.8673830465797092</v>
      </c>
      <c r="F1126" s="3">
        <f t="shared" si="261"/>
        <v>34.575713471983242</v>
      </c>
      <c r="G1126" s="3">
        <f t="shared" si="262"/>
        <v>6.7905492518135935E-2</v>
      </c>
      <c r="H1126" s="3">
        <f t="shared" si="263"/>
        <v>0.30011932475651376</v>
      </c>
      <c r="I1126" s="3">
        <f t="shared" si="269"/>
        <v>2290.7553971364496</v>
      </c>
      <c r="K1126" s="3">
        <f t="shared" si="271"/>
        <v>10.969999999999811</v>
      </c>
      <c r="L1126" s="3">
        <f t="shared" si="264"/>
        <v>0.70271711567767381</v>
      </c>
      <c r="M1126" s="3">
        <f>L1126/'NOx Info (Obsolete)'!$B$1*1000</f>
        <v>15.966126273548129</v>
      </c>
      <c r="N1126" s="3">
        <f>M1126*'NOx Info (Obsolete)'!$I$2*($D$13+273)/$F$2/1000</f>
        <v>4331.9256729614699</v>
      </c>
      <c r="O1126" s="3">
        <f t="shared" si="265"/>
        <v>77.967997185417573</v>
      </c>
      <c r="P1126" s="3">
        <f t="shared" si="266"/>
        <v>10.541376058531478</v>
      </c>
      <c r="Q1126" s="3">
        <f t="shared" si="267"/>
        <v>1.9229057177928284E-3</v>
      </c>
      <c r="R1126" s="3">
        <f t="shared" si="268"/>
        <v>0.1361319976941667</v>
      </c>
    </row>
    <row r="1127" spans="1:18" x14ac:dyDescent="0.25">
      <c r="A1127" s="3">
        <f t="shared" si="270"/>
        <v>10.97999999999981</v>
      </c>
      <c r="B1127" s="3">
        <f t="shared" si="257"/>
        <v>1.546223014317748</v>
      </c>
      <c r="C1127" s="3">
        <f t="shared" si="258"/>
        <v>3.5131094294108156E-2</v>
      </c>
      <c r="D1127" s="3">
        <f t="shared" si="259"/>
        <v>627.07555664659401</v>
      </c>
      <c r="E1127" s="3">
        <f t="shared" si="260"/>
        <v>4.8579538386823797</v>
      </c>
      <c r="F1127" s="3">
        <f t="shared" si="261"/>
        <v>34.575713471983242</v>
      </c>
      <c r="G1127" s="3">
        <f t="shared" si="262"/>
        <v>6.7905492518135935E-2</v>
      </c>
      <c r="H1127" s="3">
        <f t="shared" si="263"/>
        <v>0.29953792660476491</v>
      </c>
      <c r="I1127" s="3">
        <f t="shared" si="269"/>
        <v>2291.3544729896589</v>
      </c>
      <c r="K1127" s="3">
        <f t="shared" si="271"/>
        <v>10.97999999999981</v>
      </c>
      <c r="L1127" s="3">
        <f t="shared" si="264"/>
        <v>0.70135579570073214</v>
      </c>
      <c r="M1127" s="3">
        <f>L1127/'NOx Info (Obsolete)'!$B$1*1000</f>
        <v>15.935196321557997</v>
      </c>
      <c r="N1127" s="3">
        <f>M1127*'NOx Info (Obsolete)'!$I$2*($D$13+273)/$F$2/1000</f>
        <v>4323.5337655699122</v>
      </c>
      <c r="O1127" s="3">
        <f t="shared" si="265"/>
        <v>77.816955763823216</v>
      </c>
      <c r="P1127" s="3">
        <f t="shared" si="266"/>
        <v>10.541376058531478</v>
      </c>
      <c r="Q1127" s="3">
        <f t="shared" si="267"/>
        <v>1.9229057177928284E-3</v>
      </c>
      <c r="R1127" s="3">
        <f t="shared" si="268"/>
        <v>0.13586827961497444</v>
      </c>
    </row>
    <row r="1128" spans="1:18" x14ac:dyDescent="0.25">
      <c r="A1128" s="3">
        <f t="shared" si="270"/>
        <v>10.98999999999981</v>
      </c>
      <c r="B1128" s="3">
        <f t="shared" si="257"/>
        <v>1.5432276350517005</v>
      </c>
      <c r="C1128" s="3">
        <f t="shared" si="258"/>
        <v>3.506303751933007E-2</v>
      </c>
      <c r="D1128" s="3">
        <f t="shared" si="259"/>
        <v>625.86077126102475</v>
      </c>
      <c r="E1128" s="3">
        <f t="shared" si="260"/>
        <v>4.8485428972663867</v>
      </c>
      <c r="F1128" s="3">
        <f t="shared" si="261"/>
        <v>34.575713471983249</v>
      </c>
      <c r="G1128" s="3">
        <f t="shared" si="262"/>
        <v>6.7905492518135963E-2</v>
      </c>
      <c r="H1128" s="3">
        <f t="shared" si="263"/>
        <v>0.29895765475106822</v>
      </c>
      <c r="I1128" s="3">
        <f t="shared" si="269"/>
        <v>2291.9523882991612</v>
      </c>
      <c r="K1128" s="3">
        <f t="shared" si="271"/>
        <v>10.98999999999981</v>
      </c>
      <c r="L1128" s="3">
        <f t="shared" si="264"/>
        <v>0.69999711290458244</v>
      </c>
      <c r="M1128" s="3">
        <f>L1128/'NOx Info (Obsolete)'!$B$1*1000</f>
        <v>15.904326287791847</v>
      </c>
      <c r="N1128" s="3">
        <f>M1128*'NOx Info (Obsolete)'!$I$2*($D$13+273)/$F$2/1000</f>
        <v>4315.1581151769733</v>
      </c>
      <c r="O1128" s="3">
        <f t="shared" si="265"/>
        <v>77.666206943191582</v>
      </c>
      <c r="P1128" s="3">
        <f t="shared" si="266"/>
        <v>10.54137605853148</v>
      </c>
      <c r="Q1128" s="3">
        <f t="shared" si="267"/>
        <v>1.9229057177928288E-3</v>
      </c>
      <c r="R1128" s="3">
        <f t="shared" si="268"/>
        <v>0.13560507241659253</v>
      </c>
    </row>
    <row r="1129" spans="1:18" x14ac:dyDescent="0.25">
      <c r="A1129" s="3">
        <f t="shared" si="270"/>
        <v>10.99999999999981</v>
      </c>
      <c r="B1129" s="3">
        <f t="shared" si="257"/>
        <v>1.5402380585041897</v>
      </c>
      <c r="C1129" s="3">
        <f t="shared" si="258"/>
        <v>3.4995112585722479E-2</v>
      </c>
      <c r="D1129" s="3">
        <f t="shared" si="259"/>
        <v>624.64833918602085</v>
      </c>
      <c r="E1129" s="3">
        <f t="shared" si="260"/>
        <v>4.8391501869454743</v>
      </c>
      <c r="F1129" s="3">
        <f t="shared" si="261"/>
        <v>34.575713471983242</v>
      </c>
      <c r="G1129" s="3">
        <f t="shared" si="262"/>
        <v>6.7905492518135935E-2</v>
      </c>
      <c r="H1129" s="3">
        <f t="shared" si="263"/>
        <v>0.29837850701353258</v>
      </c>
      <c r="I1129" s="3">
        <f t="shared" si="269"/>
        <v>2292.5491453131881</v>
      </c>
      <c r="K1129" s="3">
        <f t="shared" si="271"/>
        <v>10.99999999999981</v>
      </c>
      <c r="L1129" s="3">
        <f t="shared" si="264"/>
        <v>0.69864106218041655</v>
      </c>
      <c r="M1129" s="3">
        <f>L1129/'NOx Info (Obsolete)'!$B$1*1000</f>
        <v>15.873516056174687</v>
      </c>
      <c r="N1129" s="3">
        <f>M1129*'NOx Info (Obsolete)'!$I$2*($D$13+273)/$F$2/1000</f>
        <v>4306.7986902892098</v>
      </c>
      <c r="O1129" s="3">
        <f t="shared" si="265"/>
        <v>77.515750156689251</v>
      </c>
      <c r="P1129" s="3">
        <f t="shared" si="266"/>
        <v>10.541376058531478</v>
      </c>
      <c r="Q1129" s="3">
        <f t="shared" si="267"/>
        <v>1.9229057177928284E-3</v>
      </c>
      <c r="R1129" s="3">
        <f t="shared" si="268"/>
        <v>0.13534237510933067</v>
      </c>
    </row>
    <row r="1130" spans="1:18" x14ac:dyDescent="0.25">
      <c r="A1130" s="3">
        <f t="shared" si="270"/>
        <v>11.00999999999981</v>
      </c>
      <c r="B1130" s="3">
        <f t="shared" si="257"/>
        <v>1.5372542734340546</v>
      </c>
      <c r="C1130" s="3">
        <f t="shared" si="258"/>
        <v>3.4927319237879631E-2</v>
      </c>
      <c r="D1130" s="3">
        <f t="shared" si="259"/>
        <v>623.43825586269497</v>
      </c>
      <c r="E1130" s="3">
        <f t="shared" si="260"/>
        <v>4.8297756724019418</v>
      </c>
      <c r="F1130" s="3">
        <f t="shared" si="261"/>
        <v>34.575713471983249</v>
      </c>
      <c r="G1130" s="3">
        <f t="shared" si="262"/>
        <v>6.7905492518135963E-2</v>
      </c>
      <c r="H1130" s="3">
        <f t="shared" si="263"/>
        <v>0.29780048121449421</v>
      </c>
      <c r="I1130" s="3">
        <f t="shared" si="269"/>
        <v>2293.1447462756169</v>
      </c>
      <c r="K1130" s="3">
        <f t="shared" si="271"/>
        <v>11.00999999999981</v>
      </c>
      <c r="L1130" s="3">
        <f t="shared" si="264"/>
        <v>0.69728763842932329</v>
      </c>
      <c r="M1130" s="3">
        <f>L1130/'NOx Info (Obsolete)'!$B$1*1000</f>
        <v>15.842765510856415</v>
      </c>
      <c r="N1130" s="3">
        <f>M1130*'NOx Info (Obsolete)'!$I$2*($D$13+273)/$F$2/1000</f>
        <v>4298.4554594742012</v>
      </c>
      <c r="O1130" s="3">
        <f t="shared" si="265"/>
        <v>77.365584838580901</v>
      </c>
      <c r="P1130" s="3">
        <f t="shared" si="266"/>
        <v>10.54137605853148</v>
      </c>
      <c r="Q1130" s="3">
        <f t="shared" si="267"/>
        <v>1.9229057177928288E-3</v>
      </c>
      <c r="R1130" s="3">
        <f t="shared" si="268"/>
        <v>0.13508018670541599</v>
      </c>
    </row>
    <row r="1131" spans="1:18" x14ac:dyDescent="0.25">
      <c r="A1131" s="3">
        <f t="shared" si="270"/>
        <v>11.01999999999981</v>
      </c>
      <c r="B1131" s="3">
        <f t="shared" si="257"/>
        <v>1.5342762686219096</v>
      </c>
      <c r="C1131" s="3">
        <f t="shared" si="258"/>
        <v>3.4859657220890482E-2</v>
      </c>
      <c r="D1131" s="3">
        <f t="shared" si="259"/>
        <v>622.23051674098997</v>
      </c>
      <c r="E1131" s="3">
        <f t="shared" si="260"/>
        <v>4.8204193183865041</v>
      </c>
      <c r="F1131" s="3">
        <f t="shared" si="261"/>
        <v>34.575713471983242</v>
      </c>
      <c r="G1131" s="3">
        <f t="shared" si="262"/>
        <v>6.7905492518135935E-2</v>
      </c>
      <c r="H1131" s="3">
        <f t="shared" si="263"/>
        <v>0.29722357518050757</v>
      </c>
      <c r="I1131" s="3">
        <f t="shared" si="269"/>
        <v>2293.7391934259776</v>
      </c>
      <c r="K1131" s="3">
        <f t="shared" si="271"/>
        <v>11.01999999999981</v>
      </c>
      <c r="L1131" s="3">
        <f t="shared" si="264"/>
        <v>0.69593683656226912</v>
      </c>
      <c r="M1131" s="3">
        <f>L1131/'NOx Info (Obsolete)'!$B$1*1000</f>
        <v>15.812074536211327</v>
      </c>
      <c r="N1131" s="3">
        <f>M1131*'NOx Info (Obsolete)'!$I$2*($D$13+273)/$F$2/1000</f>
        <v>4290.1283913604075</v>
      </c>
      <c r="O1131" s="3">
        <f t="shared" si="265"/>
        <v>77.215710424227169</v>
      </c>
      <c r="P1131" s="3">
        <f t="shared" si="266"/>
        <v>10.541376058531478</v>
      </c>
      <c r="Q1131" s="3">
        <f t="shared" si="267"/>
        <v>1.9229057177928284E-3</v>
      </c>
      <c r="R1131" s="3">
        <f t="shared" si="268"/>
        <v>0.13481850621898903</v>
      </c>
    </row>
    <row r="1132" spans="1:18" x14ac:dyDescent="0.25">
      <c r="A1132" s="3">
        <f t="shared" si="270"/>
        <v>11.029999999999809</v>
      </c>
      <c r="B1132" s="3">
        <f t="shared" si="257"/>
        <v>1.5313040328701044</v>
      </c>
      <c r="C1132" s="3">
        <f t="shared" si="258"/>
        <v>3.4792126280337864E-2</v>
      </c>
      <c r="D1132" s="3">
        <f t="shared" si="259"/>
        <v>621.02511727966419</v>
      </c>
      <c r="E1132" s="3">
        <f t="shared" si="260"/>
        <v>4.8110810897181624</v>
      </c>
      <c r="F1132" s="3">
        <f t="shared" si="261"/>
        <v>34.575713471983249</v>
      </c>
      <c r="G1132" s="3">
        <f t="shared" si="262"/>
        <v>6.7905492518135963E-2</v>
      </c>
      <c r="H1132" s="3">
        <f t="shared" si="263"/>
        <v>0.29664778674233777</v>
      </c>
      <c r="I1132" s="3">
        <f t="shared" si="269"/>
        <v>2294.3324889994624</v>
      </c>
      <c r="K1132" s="3">
        <f t="shared" si="271"/>
        <v>11.029999999999809</v>
      </c>
      <c r="L1132" s="3">
        <f t="shared" si="264"/>
        <v>0.6945886515000792</v>
      </c>
      <c r="M1132" s="3">
        <f>L1132/'NOx Info (Obsolete)'!$B$1*1000</f>
        <v>15.781443016837736</v>
      </c>
      <c r="N1132" s="3">
        <f>M1132*'NOx Info (Obsolete)'!$I$2*($D$13+273)/$F$2/1000</f>
        <v>4281.8174546370701</v>
      </c>
      <c r="O1132" s="3">
        <f t="shared" si="265"/>
        <v>77.066126350082513</v>
      </c>
      <c r="P1132" s="3">
        <f t="shared" si="266"/>
        <v>10.54137605853148</v>
      </c>
      <c r="Q1132" s="3">
        <f t="shared" si="267"/>
        <v>1.9229057177928288E-3</v>
      </c>
      <c r="R1132" s="3">
        <f t="shared" si="268"/>
        <v>0.13455733266610018</v>
      </c>
    </row>
    <row r="1133" spans="1:18" x14ac:dyDescent="0.25">
      <c r="A1133" s="3">
        <f t="shared" si="270"/>
        <v>11.039999999999809</v>
      </c>
      <c r="B1133" s="3">
        <f t="shared" si="257"/>
        <v>1.5283375550026812</v>
      </c>
      <c r="C1133" s="3">
        <f t="shared" si="258"/>
        <v>3.4724726162297437E-2</v>
      </c>
      <c r="D1133" s="3">
        <f t="shared" si="259"/>
        <v>619.82205294627295</v>
      </c>
      <c r="E1133" s="3">
        <f t="shared" si="260"/>
        <v>4.8017609512840735</v>
      </c>
      <c r="F1133" s="3">
        <f t="shared" si="261"/>
        <v>34.575713471983242</v>
      </c>
      <c r="G1133" s="3">
        <f t="shared" si="262"/>
        <v>6.7905492518135935E-2</v>
      </c>
      <c r="H1133" s="3">
        <f t="shared" si="263"/>
        <v>0.29607311373495199</v>
      </c>
      <c r="I1133" s="3">
        <f t="shared" si="269"/>
        <v>2294.9246352269324</v>
      </c>
      <c r="K1133" s="3">
        <f t="shared" si="271"/>
        <v>11.039999999999809</v>
      </c>
      <c r="L1133" s="3">
        <f t="shared" si="264"/>
        <v>0.69324307817341824</v>
      </c>
      <c r="M1133" s="3">
        <f>L1133/'NOx Info (Obsolete)'!$B$1*1000</f>
        <v>15.7508708375575</v>
      </c>
      <c r="N1133" s="3">
        <f>M1133*'NOx Info (Obsolete)'!$I$2*($D$13+273)/$F$2/1000</f>
        <v>4273.5226180540812</v>
      </c>
      <c r="O1133" s="3">
        <f t="shared" si="265"/>
        <v>76.916832053693128</v>
      </c>
      <c r="P1133" s="3">
        <f t="shared" si="266"/>
        <v>10.541376058531478</v>
      </c>
      <c r="Q1133" s="3">
        <f t="shared" si="267"/>
        <v>1.9229057177928284E-3</v>
      </c>
      <c r="R1133" s="3">
        <f t="shared" si="268"/>
        <v>0.13429666506470594</v>
      </c>
    </row>
    <row r="1134" spans="1:18" x14ac:dyDescent="0.25">
      <c r="A1134" s="3">
        <f t="shared" si="270"/>
        <v>11.049999999999809</v>
      </c>
      <c r="B1134" s="3">
        <f t="shared" si="257"/>
        <v>1.5253768238653318</v>
      </c>
      <c r="C1134" s="3">
        <f t="shared" si="258"/>
        <v>3.4657456613336787E-2</v>
      </c>
      <c r="D1134" s="3">
        <f t="shared" si="259"/>
        <v>618.62131921715206</v>
      </c>
      <c r="E1134" s="3">
        <f t="shared" si="260"/>
        <v>4.7924588680394145</v>
      </c>
      <c r="F1134" s="3">
        <f t="shared" si="261"/>
        <v>34.575713471983242</v>
      </c>
      <c r="G1134" s="3">
        <f t="shared" si="262"/>
        <v>6.7905492518135935E-2</v>
      </c>
      <c r="H1134" s="3">
        <f t="shared" si="263"/>
        <v>0.29549955399751204</v>
      </c>
      <c r="I1134" s="3">
        <f t="shared" si="269"/>
        <v>2295.5156343349277</v>
      </c>
      <c r="K1134" s="3">
        <f t="shared" si="271"/>
        <v>11.049999999999809</v>
      </c>
      <c r="L1134" s="3">
        <f t="shared" si="264"/>
        <v>0.6919001115227712</v>
      </c>
      <c r="M1134" s="3">
        <f>L1134/'NOx Info (Obsolete)'!$B$1*1000</f>
        <v>15.720357883415609</v>
      </c>
      <c r="N1134" s="3">
        <f>M1134*'NOx Info (Obsolete)'!$I$2*($D$13+273)/$F$2/1000</f>
        <v>4265.2438504218762</v>
      </c>
      <c r="O1134" s="3">
        <f t="shared" si="265"/>
        <v>76.767826973694795</v>
      </c>
      <c r="P1134" s="3">
        <f t="shared" si="266"/>
        <v>10.541376058531478</v>
      </c>
      <c r="Q1134" s="3">
        <f t="shared" si="267"/>
        <v>1.9229057177928284E-3</v>
      </c>
      <c r="R1134" s="3">
        <f t="shared" si="268"/>
        <v>0.13403650243466542</v>
      </c>
    </row>
    <row r="1135" spans="1:18" x14ac:dyDescent="0.25">
      <c r="A1135" s="3">
        <f t="shared" si="270"/>
        <v>11.059999999999809</v>
      </c>
      <c r="B1135" s="3">
        <f t="shared" si="257"/>
        <v>1.5224218283253566</v>
      </c>
      <c r="C1135" s="3">
        <f t="shared" si="258"/>
        <v>3.4590317380514449E-2</v>
      </c>
      <c r="D1135" s="3">
        <f t="shared" si="259"/>
        <v>617.42291157740033</v>
      </c>
      <c r="E1135" s="3">
        <f t="shared" si="260"/>
        <v>4.7831748050072473</v>
      </c>
      <c r="F1135" s="3">
        <f t="shared" si="261"/>
        <v>34.575713471983242</v>
      </c>
      <c r="G1135" s="3">
        <f t="shared" si="262"/>
        <v>6.7905492518135935E-2</v>
      </c>
      <c r="H1135" s="3">
        <f t="shared" si="263"/>
        <v>0.29492710537336508</v>
      </c>
      <c r="I1135" s="3">
        <f t="shared" si="269"/>
        <v>2296.1054885456742</v>
      </c>
      <c r="K1135" s="3">
        <f t="shared" si="271"/>
        <v>11.059999999999809</v>
      </c>
      <c r="L1135" s="3">
        <f t="shared" si="264"/>
        <v>0.69055974649842455</v>
      </c>
      <c r="M1135" s="3">
        <f>L1135/'NOx Info (Obsolete)'!$B$1*1000</f>
        <v>15.689904039679742</v>
      </c>
      <c r="N1135" s="3">
        <f>M1135*'NOx Info (Obsolete)'!$I$2*($D$13+273)/$F$2/1000</f>
        <v>4256.9811206113063</v>
      </c>
      <c r="O1135" s="3">
        <f t="shared" si="265"/>
        <v>76.619110549810742</v>
      </c>
      <c r="P1135" s="3">
        <f t="shared" si="266"/>
        <v>10.541376058531476</v>
      </c>
      <c r="Q1135" s="3">
        <f t="shared" si="267"/>
        <v>1.9229057177928281E-3</v>
      </c>
      <c r="R1135" s="3">
        <f t="shared" si="268"/>
        <v>0.13377684379773616</v>
      </c>
    </row>
    <row r="1136" spans="1:18" x14ac:dyDescent="0.25">
      <c r="A1136" s="3">
        <f t="shared" si="270"/>
        <v>11.069999999999808</v>
      </c>
      <c r="B1136" s="3">
        <f t="shared" si="257"/>
        <v>1.5194725572716228</v>
      </c>
      <c r="C1136" s="3">
        <f t="shared" si="258"/>
        <v>3.4523308211378972E-2</v>
      </c>
      <c r="D1136" s="3">
        <f t="shared" si="259"/>
        <v>616.22682552086383</v>
      </c>
      <c r="E1136" s="3">
        <f t="shared" si="260"/>
        <v>4.7739087272784015</v>
      </c>
      <c r="F1136" s="3">
        <f t="shared" si="261"/>
        <v>34.575713471983242</v>
      </c>
      <c r="G1136" s="3">
        <f t="shared" si="262"/>
        <v>6.7905492518135935E-2</v>
      </c>
      <c r="H1136" s="3">
        <f t="shared" si="263"/>
        <v>0.29435576571003674</v>
      </c>
      <c r="I1136" s="3">
        <f t="shared" si="269"/>
        <v>2296.6942000770941</v>
      </c>
      <c r="K1136" s="3">
        <f t="shared" si="271"/>
        <v>11.069999999999808</v>
      </c>
      <c r="L1136" s="3">
        <f t="shared" si="264"/>
        <v>0.68922197806044716</v>
      </c>
      <c r="M1136" s="3">
        <f>L1136/'NOx Info (Obsolete)'!$B$1*1000</f>
        <v>15.659509191839849</v>
      </c>
      <c r="N1136" s="3">
        <f>M1136*'NOx Info (Obsolete)'!$I$2*($D$13+273)/$F$2/1000</f>
        <v>4248.7343975535341</v>
      </c>
      <c r="O1136" s="3">
        <f t="shared" si="265"/>
        <v>76.470682222849661</v>
      </c>
      <c r="P1136" s="3">
        <f t="shared" si="266"/>
        <v>10.541376058531478</v>
      </c>
      <c r="Q1136" s="3">
        <f t="shared" si="267"/>
        <v>1.9229057177928284E-3</v>
      </c>
      <c r="R1136" s="3">
        <f t="shared" si="268"/>
        <v>0.13351768817757109</v>
      </c>
    </row>
    <row r="1137" spans="1:18" x14ac:dyDescent="0.25">
      <c r="A1137" s="3">
        <f t="shared" si="270"/>
        <v>11.079999999999808</v>
      </c>
      <c r="B1137" s="3">
        <f t="shared" si="257"/>
        <v>1.5165289996145224</v>
      </c>
      <c r="C1137" s="3">
        <f t="shared" si="258"/>
        <v>3.4456428853967928E-2</v>
      </c>
      <c r="D1137" s="3">
        <f t="shared" si="259"/>
        <v>615.03305655011673</v>
      </c>
      <c r="E1137" s="3">
        <f t="shared" si="260"/>
        <v>4.7646606000113234</v>
      </c>
      <c r="F1137" s="3">
        <f t="shared" si="261"/>
        <v>34.575713471983249</v>
      </c>
      <c r="G1137" s="3">
        <f t="shared" si="262"/>
        <v>6.7905492518135963E-2</v>
      </c>
      <c r="H1137" s="3">
        <f t="shared" si="263"/>
        <v>0.29378553285922232</v>
      </c>
      <c r="I1137" s="3">
        <f t="shared" si="269"/>
        <v>2297.2817711428124</v>
      </c>
      <c r="K1137" s="3">
        <f t="shared" si="271"/>
        <v>11.079999999999808</v>
      </c>
      <c r="L1137" s="3">
        <f t="shared" si="264"/>
        <v>0.6878868011786714</v>
      </c>
      <c r="M1137" s="3">
        <f>L1137/'NOx Info (Obsolete)'!$B$1*1000</f>
        <v>15.629173225607696</v>
      </c>
      <c r="N1137" s="3">
        <f>M1137*'NOx Info (Obsolete)'!$I$2*($D$13+273)/$F$2/1000</f>
        <v>4240.5036502398998</v>
      </c>
      <c r="O1137" s="3">
        <f t="shared" si="265"/>
        <v>76.322541434703439</v>
      </c>
      <c r="P1137" s="3">
        <f t="shared" si="266"/>
        <v>10.54137605853148</v>
      </c>
      <c r="Q1137" s="3">
        <f t="shared" si="267"/>
        <v>1.9229057177928288E-3</v>
      </c>
      <c r="R1137" s="3">
        <f t="shared" si="268"/>
        <v>0.13325903459971439</v>
      </c>
    </row>
    <row r="1138" spans="1:18" x14ac:dyDescent="0.25">
      <c r="A1138" s="3">
        <f t="shared" si="270"/>
        <v>11.089999999999808</v>
      </c>
      <c r="B1138" s="3">
        <f t="shared" si="257"/>
        <v>1.51359114428593</v>
      </c>
      <c r="C1138" s="3">
        <f t="shared" si="258"/>
        <v>3.4389679056807024E-2</v>
      </c>
      <c r="D1138" s="3">
        <f t="shared" si="259"/>
        <v>613.84160017644638</v>
      </c>
      <c r="E1138" s="3">
        <f t="shared" si="260"/>
        <v>4.7554303884319635</v>
      </c>
      <c r="F1138" s="3">
        <f t="shared" si="261"/>
        <v>34.575713471983242</v>
      </c>
      <c r="G1138" s="3">
        <f t="shared" si="262"/>
        <v>6.7905492518135935E-2</v>
      </c>
      <c r="H1138" s="3">
        <f t="shared" si="263"/>
        <v>0.29321640467677851</v>
      </c>
      <c r="I1138" s="3">
        <f t="shared" si="269"/>
        <v>2297.8682039521659</v>
      </c>
      <c r="K1138" s="3">
        <f t="shared" si="271"/>
        <v>11.089999999999808</v>
      </c>
      <c r="L1138" s="3">
        <f t="shared" si="264"/>
        <v>0.68655421083267421</v>
      </c>
      <c r="M1138" s="3">
        <f>L1138/'NOx Info (Obsolete)'!$B$1*1000</f>
        <v>15.598896026916462</v>
      </c>
      <c r="N1138" s="3">
        <f>M1138*'NOx Info (Obsolete)'!$I$2*($D$13+273)/$F$2/1000</f>
        <v>4232.2888477218194</v>
      </c>
      <c r="O1138" s="3">
        <f t="shared" si="265"/>
        <v>76.174687628345197</v>
      </c>
      <c r="P1138" s="3">
        <f t="shared" si="266"/>
        <v>10.541376058531478</v>
      </c>
      <c r="Q1138" s="3">
        <f t="shared" si="267"/>
        <v>1.9229057177928284E-3</v>
      </c>
      <c r="R1138" s="3">
        <f t="shared" si="268"/>
        <v>0.13300088209159788</v>
      </c>
    </row>
    <row r="1139" spans="1:18" x14ac:dyDescent="0.25">
      <c r="A1139" s="3">
        <f t="shared" si="270"/>
        <v>11.099999999999808</v>
      </c>
      <c r="B1139" s="3">
        <f t="shared" si="257"/>
        <v>1.5106589802391623</v>
      </c>
      <c r="C1139" s="3">
        <f t="shared" si="258"/>
        <v>3.4323058568909139E-2</v>
      </c>
      <c r="D1139" s="3">
        <f t="shared" si="259"/>
        <v>612.65245191983672</v>
      </c>
      <c r="E1139" s="3">
        <f t="shared" si="260"/>
        <v>4.7462180578336337</v>
      </c>
      <c r="F1139" s="3">
        <f t="shared" si="261"/>
        <v>34.575713471983242</v>
      </c>
      <c r="G1139" s="3">
        <f t="shared" si="262"/>
        <v>6.7905492518135935E-2</v>
      </c>
      <c r="H1139" s="3">
        <f t="shared" si="263"/>
        <v>0.29264837902271634</v>
      </c>
      <c r="I1139" s="3">
        <f t="shared" si="269"/>
        <v>2298.4535007102113</v>
      </c>
      <c r="K1139" s="3">
        <f t="shared" si="271"/>
        <v>11.099999999999808</v>
      </c>
      <c r="L1139" s="3">
        <f t="shared" si="264"/>
        <v>0.68522420201175827</v>
      </c>
      <c r="M1139" s="3">
        <f>L1139/'NOx Info (Obsolete)'!$B$1*1000</f>
        <v>15.568677481920304</v>
      </c>
      <c r="N1139" s="3">
        <f>M1139*'NOx Info (Obsolete)'!$I$2*($D$13+273)/$F$2/1000</f>
        <v>4224.089959110669</v>
      </c>
      <c r="O1139" s="3">
        <f t="shared" si="265"/>
        <v>76.027120247827156</v>
      </c>
      <c r="P1139" s="3">
        <f t="shared" si="266"/>
        <v>10.541376058531478</v>
      </c>
      <c r="Q1139" s="3">
        <f t="shared" si="267"/>
        <v>1.9229057177928284E-3</v>
      </c>
      <c r="R1139" s="3">
        <f t="shared" si="268"/>
        <v>0.13274322968253774</v>
      </c>
    </row>
    <row r="1140" spans="1:18" x14ac:dyDescent="0.25">
      <c r="A1140" s="3">
        <f t="shared" si="270"/>
        <v>11.109999999999808</v>
      </c>
      <c r="B1140" s="3">
        <f t="shared" si="257"/>
        <v>1.5077324964489351</v>
      </c>
      <c r="C1140" s="3">
        <f t="shared" si="258"/>
        <v>3.4256567139773333E-2</v>
      </c>
      <c r="D1140" s="3">
        <f t="shared" si="259"/>
        <v>611.46560730894873</v>
      </c>
      <c r="E1140" s="3">
        <f t="shared" si="260"/>
        <v>4.7370235735768791</v>
      </c>
      <c r="F1140" s="3">
        <f t="shared" si="261"/>
        <v>34.575713471983242</v>
      </c>
      <c r="G1140" s="3">
        <f t="shared" si="262"/>
        <v>6.7905492518135935E-2</v>
      </c>
      <c r="H1140" s="3">
        <f t="shared" si="263"/>
        <v>0.29208145376119193</v>
      </c>
      <c r="I1140" s="3">
        <f t="shared" si="269"/>
        <v>2299.0376636177339</v>
      </c>
      <c r="K1140" s="3">
        <f t="shared" si="271"/>
        <v>11.109999999999808</v>
      </c>
      <c r="L1140" s="3">
        <f t="shared" si="264"/>
        <v>0.68389676971493285</v>
      </c>
      <c r="M1140" s="3">
        <f>L1140/'NOx Info (Obsolete)'!$B$1*1000</f>
        <v>15.538517476993908</v>
      </c>
      <c r="N1140" s="3">
        <f>M1140*'NOx Info (Obsolete)'!$I$2*($D$13+273)/$F$2/1000</f>
        <v>4215.9069535776516</v>
      </c>
      <c r="O1140" s="3">
        <f t="shared" si="265"/>
        <v>75.879838738278451</v>
      </c>
      <c r="P1140" s="3">
        <f t="shared" si="266"/>
        <v>10.541376058531478</v>
      </c>
      <c r="Q1140" s="3">
        <f t="shared" si="267"/>
        <v>1.9229057177928284E-3</v>
      </c>
      <c r="R1140" s="3">
        <f t="shared" si="268"/>
        <v>0.13248607640373034</v>
      </c>
    </row>
    <row r="1141" spans="1:18" x14ac:dyDescent="0.25">
      <c r="A1141" s="3">
        <f t="shared" si="270"/>
        <v>11.119999999999807</v>
      </c>
      <c r="B1141" s="3">
        <f t="shared" si="257"/>
        <v>1.5048116819113233</v>
      </c>
      <c r="C1141" s="3">
        <f t="shared" si="258"/>
        <v>3.4190204519383982E-2</v>
      </c>
      <c r="D1141" s="3">
        <f t="shared" si="259"/>
        <v>610.28106188110644</v>
      </c>
      <c r="E1141" s="3">
        <f t="shared" si="260"/>
        <v>4.727846901089352</v>
      </c>
      <c r="F1141" s="3">
        <f t="shared" si="261"/>
        <v>34.575713471983242</v>
      </c>
      <c r="G1141" s="3">
        <f t="shared" si="262"/>
        <v>6.7905492518135935E-2</v>
      </c>
      <c r="H1141" s="3">
        <f t="shared" si="263"/>
        <v>0.2915156267604993</v>
      </c>
      <c r="I1141" s="3">
        <f t="shared" si="269"/>
        <v>2299.6206948712547</v>
      </c>
      <c r="K1141" s="3">
        <f t="shared" si="271"/>
        <v>11.119999999999807</v>
      </c>
      <c r="L1141" s="3">
        <f t="shared" si="264"/>
        <v>0.68257190895089559</v>
      </c>
      <c r="M1141" s="3">
        <f>L1141/'NOx Info (Obsolete)'!$B$1*1000</f>
        <v>15.508415898732093</v>
      </c>
      <c r="N1141" s="3">
        <f>M1141*'NOx Info (Obsolete)'!$I$2*($D$13+273)/$F$2/1000</f>
        <v>4207.7398003537</v>
      </c>
      <c r="O1141" s="3">
        <f t="shared" si="265"/>
        <v>75.73284254590321</v>
      </c>
      <c r="P1141" s="3">
        <f t="shared" si="266"/>
        <v>10.541376058531478</v>
      </c>
      <c r="Q1141" s="3">
        <f t="shared" si="267"/>
        <v>1.9229057177928284E-3</v>
      </c>
      <c r="R1141" s="3">
        <f t="shared" si="268"/>
        <v>0.13222942128824891</v>
      </c>
    </row>
    <row r="1142" spans="1:18" x14ac:dyDescent="0.25">
      <c r="A1142" s="3">
        <f t="shared" si="270"/>
        <v>11.129999999999807</v>
      </c>
      <c r="B1142" s="3">
        <f t="shared" si="257"/>
        <v>1.5018965256437184</v>
      </c>
      <c r="C1142" s="3">
        <f t="shared" si="258"/>
        <v>3.4123970458209779E-2</v>
      </c>
      <c r="D1142" s="3">
        <f t="shared" si="259"/>
        <v>609.09881118227929</v>
      </c>
      <c r="E1142" s="3">
        <f t="shared" si="260"/>
        <v>4.7186880058656779</v>
      </c>
      <c r="F1142" s="3">
        <f t="shared" si="261"/>
        <v>34.575713471983249</v>
      </c>
      <c r="G1142" s="3">
        <f t="shared" si="262"/>
        <v>6.7905492518135963E-2</v>
      </c>
      <c r="H1142" s="3">
        <f t="shared" si="263"/>
        <v>0.290950895893062</v>
      </c>
      <c r="I1142" s="3">
        <f t="shared" si="269"/>
        <v>2300.2025966630408</v>
      </c>
      <c r="K1142" s="3">
        <f t="shared" si="271"/>
        <v>11.129999999999807</v>
      </c>
      <c r="L1142" s="3">
        <f t="shared" si="264"/>
        <v>0.68124961473801315</v>
      </c>
      <c r="M1142" s="3">
        <f>L1142/'NOx Info (Obsolete)'!$B$1*1000</f>
        <v>15.478372633949361</v>
      </c>
      <c r="N1142" s="3">
        <f>M1142*'NOx Info (Obsolete)'!$I$2*($D$13+273)/$F$2/1000</f>
        <v>4199.5884687293537</v>
      </c>
      <c r="O1142" s="3">
        <f t="shared" si="265"/>
        <v>75.586131117978354</v>
      </c>
      <c r="P1142" s="3">
        <f t="shared" si="266"/>
        <v>10.54137605853148</v>
      </c>
      <c r="Q1142" s="3">
        <f t="shared" si="267"/>
        <v>1.9229057177928288E-3</v>
      </c>
      <c r="R1142" s="3">
        <f t="shared" si="268"/>
        <v>0.13197326337103993</v>
      </c>
    </row>
    <row r="1143" spans="1:18" x14ac:dyDescent="0.25">
      <c r="A1143" s="3">
        <f t="shared" si="270"/>
        <v>11.139999999999807</v>
      </c>
      <c r="B1143" s="3">
        <f t="shared" si="257"/>
        <v>1.4989870166847876</v>
      </c>
      <c r="C1143" s="3">
        <f t="shared" si="258"/>
        <v>3.4057864707202803E-2</v>
      </c>
      <c r="D1143" s="3">
        <f t="shared" si="259"/>
        <v>607.91885076706399</v>
      </c>
      <c r="E1143" s="3">
        <f t="shared" si="260"/>
        <v>4.7095468534673248</v>
      </c>
      <c r="F1143" s="3">
        <f t="shared" si="261"/>
        <v>34.575713471983249</v>
      </c>
      <c r="G1143" s="3">
        <f t="shared" si="262"/>
        <v>6.7905492518135963E-2</v>
      </c>
      <c r="H1143" s="3">
        <f t="shared" si="263"/>
        <v>0.290387259035425</v>
      </c>
      <c r="I1143" s="3">
        <f t="shared" si="269"/>
        <v>2300.7833711811118</v>
      </c>
      <c r="K1143" s="3">
        <f t="shared" si="271"/>
        <v>11.139999999999807</v>
      </c>
      <c r="L1143" s="3">
        <f t="shared" si="264"/>
        <v>0.67992988210430272</v>
      </c>
      <c r="M1143" s="3">
        <f>L1143/'NOx Info (Obsolete)'!$B$1*1000</f>
        <v>15.448387569679475</v>
      </c>
      <c r="N1143" s="3">
        <f>M1143*'NOx Info (Obsolete)'!$I$2*($D$13+273)/$F$2/1000</f>
        <v>4191.4529280546367</v>
      </c>
      <c r="O1143" s="3">
        <f t="shared" si="265"/>
        <v>75.43970390285152</v>
      </c>
      <c r="P1143" s="3">
        <f t="shared" si="266"/>
        <v>10.54137605853148</v>
      </c>
      <c r="Q1143" s="3">
        <f t="shared" si="267"/>
        <v>1.9229057177928288E-3</v>
      </c>
      <c r="R1143" s="3">
        <f t="shared" si="268"/>
        <v>0.13171760168891919</v>
      </c>
    </row>
    <row r="1144" spans="1:18" x14ac:dyDescent="0.25">
      <c r="A1144" s="3">
        <f t="shared" si="270"/>
        <v>11.149999999999807</v>
      </c>
      <c r="B1144" s="3">
        <f t="shared" si="257"/>
        <v>1.4960831440944335</v>
      </c>
      <c r="C1144" s="3">
        <f t="shared" si="258"/>
        <v>3.3991887017797616E-2</v>
      </c>
      <c r="D1144" s="3">
        <f t="shared" si="259"/>
        <v>606.74117619867002</v>
      </c>
      <c r="E1144" s="3">
        <f t="shared" si="260"/>
        <v>4.7004234095224815</v>
      </c>
      <c r="F1144" s="3">
        <f t="shared" si="261"/>
        <v>34.575713471983242</v>
      </c>
      <c r="G1144" s="3">
        <f t="shared" si="262"/>
        <v>6.7905492518135935E-2</v>
      </c>
      <c r="H1144" s="3">
        <f t="shared" si="263"/>
        <v>0.289824714068247</v>
      </c>
      <c r="I1144" s="3">
        <f t="shared" si="269"/>
        <v>2301.3630206092485</v>
      </c>
      <c r="K1144" s="3">
        <f t="shared" si="271"/>
        <v>11.149999999999807</v>
      </c>
      <c r="L1144" s="3">
        <f t="shared" si="264"/>
        <v>0.67861270608741353</v>
      </c>
      <c r="M1144" s="3">
        <f>L1144/'NOx Info (Obsolete)'!$B$1*1000</f>
        <v>15.418460593175052</v>
      </c>
      <c r="N1144" s="3">
        <f>M1144*'NOx Info (Obsolete)'!$I$2*($D$13+273)/$F$2/1000</f>
        <v>4183.3331477389547</v>
      </c>
      <c r="O1144" s="3">
        <f t="shared" si="265"/>
        <v>75.293560349939085</v>
      </c>
      <c r="P1144" s="3">
        <f t="shared" si="266"/>
        <v>10.541376058531478</v>
      </c>
      <c r="Q1144" s="3">
        <f t="shared" si="267"/>
        <v>1.9229057177928284E-3</v>
      </c>
      <c r="R1144" s="3">
        <f t="shared" si="268"/>
        <v>0.13146243528056856</v>
      </c>
    </row>
    <row r="1145" spans="1:18" x14ac:dyDescent="0.25">
      <c r="A1145" s="3">
        <f t="shared" si="270"/>
        <v>11.159999999999807</v>
      </c>
      <c r="B1145" s="3">
        <f t="shared" si="257"/>
        <v>1.4931848969537509</v>
      </c>
      <c r="C1145" s="3">
        <f t="shared" si="258"/>
        <v>3.3926037141910288E-2</v>
      </c>
      <c r="D1145" s="3">
        <f t="shared" si="259"/>
        <v>605.56578304890206</v>
      </c>
      <c r="E1145" s="3">
        <f t="shared" si="260"/>
        <v>4.6913176397259164</v>
      </c>
      <c r="F1145" s="3">
        <f t="shared" si="261"/>
        <v>34.575713471983242</v>
      </c>
      <c r="G1145" s="3">
        <f t="shared" si="262"/>
        <v>6.7905492518135935E-2</v>
      </c>
      <c r="H1145" s="3">
        <f t="shared" si="263"/>
        <v>0.28926325887629256</v>
      </c>
      <c r="I1145" s="3">
        <f t="shared" si="269"/>
        <v>2301.9415471270008</v>
      </c>
      <c r="K1145" s="3">
        <f t="shared" si="271"/>
        <v>11.159999999999807</v>
      </c>
      <c r="L1145" s="3">
        <f t="shared" si="264"/>
        <v>0.67729808173460782</v>
      </c>
      <c r="M1145" s="3">
        <f>L1145/'NOx Info (Obsolete)'!$B$1*1000</f>
        <v>15.388591591907115</v>
      </c>
      <c r="N1145" s="3">
        <f>M1145*'NOx Info (Obsolete)'!$I$2*($D$13+273)/$F$2/1000</f>
        <v>4175.2290972509763</v>
      </c>
      <c r="O1145" s="3">
        <f t="shared" si="265"/>
        <v>75.147699909723983</v>
      </c>
      <c r="P1145" s="3">
        <f t="shared" si="266"/>
        <v>10.541376058531478</v>
      </c>
      <c r="Q1145" s="3">
        <f t="shared" si="267"/>
        <v>1.9229057177928284E-3</v>
      </c>
      <c r="R1145" s="3">
        <f t="shared" si="268"/>
        <v>0.13120776318653218</v>
      </c>
    </row>
    <row r="1146" spans="1:18" x14ac:dyDescent="0.25">
      <c r="A1146" s="3">
        <f t="shared" si="270"/>
        <v>11.169999999999806</v>
      </c>
      <c r="B1146" s="3">
        <f t="shared" si="257"/>
        <v>1.4902922643649879</v>
      </c>
      <c r="C1146" s="3">
        <f t="shared" si="258"/>
        <v>3.3860314831937501E-2</v>
      </c>
      <c r="D1146" s="3">
        <f t="shared" si="259"/>
        <v>604.39266689814224</v>
      </c>
      <c r="E1146" s="3">
        <f t="shared" si="260"/>
        <v>4.6822295098388569</v>
      </c>
      <c r="F1146" s="3">
        <f t="shared" si="261"/>
        <v>34.575713471983242</v>
      </c>
      <c r="G1146" s="3">
        <f t="shared" si="262"/>
        <v>6.7905492518135935E-2</v>
      </c>
      <c r="H1146" s="3">
        <f t="shared" si="263"/>
        <v>0.28870289134842347</v>
      </c>
      <c r="I1146" s="3">
        <f t="shared" si="269"/>
        <v>2302.5189529096979</v>
      </c>
      <c r="K1146" s="3">
        <f t="shared" si="271"/>
        <v>11.169999999999806</v>
      </c>
      <c r="L1146" s="3">
        <f t="shared" si="264"/>
        <v>0.67598600410274245</v>
      </c>
      <c r="M1146" s="3">
        <f>L1146/'NOx Info (Obsolete)'!$B$1*1000</f>
        <v>15.358780453564684</v>
      </c>
      <c r="N1146" s="3">
        <f>M1146*'NOx Info (Obsolete)'!$I$2*($D$13+273)/$F$2/1000</f>
        <v>4167.1407461185081</v>
      </c>
      <c r="O1146" s="3">
        <f t="shared" si="265"/>
        <v>75.002122033753679</v>
      </c>
      <c r="P1146" s="3">
        <f t="shared" si="266"/>
        <v>10.541376058531478</v>
      </c>
      <c r="Q1146" s="3">
        <f t="shared" si="267"/>
        <v>1.9229057177928284E-3</v>
      </c>
      <c r="R1146" s="3">
        <f t="shared" si="268"/>
        <v>0.13095358444921279</v>
      </c>
    </row>
    <row r="1147" spans="1:18" x14ac:dyDescent="0.25">
      <c r="A1147" s="3">
        <f t="shared" si="270"/>
        <v>11.179999999999806</v>
      </c>
      <c r="B1147" s="3">
        <f t="shared" si="257"/>
        <v>1.4874052354515037</v>
      </c>
      <c r="C1147" s="3">
        <f t="shared" si="258"/>
        <v>3.3794719840755605E-2</v>
      </c>
      <c r="D1147" s="3">
        <f t="shared" si="259"/>
        <v>603.22182333533533</v>
      </c>
      <c r="E1147" s="3">
        <f t="shared" si="260"/>
        <v>4.673158985688862</v>
      </c>
      <c r="F1147" s="3">
        <f t="shared" si="261"/>
        <v>34.575713471983242</v>
      </c>
      <c r="G1147" s="3">
        <f t="shared" si="262"/>
        <v>6.7905492518135935E-2</v>
      </c>
      <c r="H1147" s="3">
        <f t="shared" si="263"/>
        <v>0.28814360937759176</v>
      </c>
      <c r="I1147" s="3">
        <f t="shared" si="269"/>
        <v>2303.095240128453</v>
      </c>
      <c r="K1147" s="3">
        <f t="shared" si="271"/>
        <v>11.179999999999806</v>
      </c>
      <c r="L1147" s="3">
        <f t="shared" si="264"/>
        <v>0.67467646825825034</v>
      </c>
      <c r="M1147" s="3">
        <f>L1147/'NOx Info (Obsolete)'!$B$1*1000</f>
        <v>15.329027066054357</v>
      </c>
      <c r="N1147" s="3">
        <f>M1147*'NOx Info (Obsolete)'!$I$2*($D$13+273)/$F$2/1000</f>
        <v>4159.0680639283955</v>
      </c>
      <c r="O1147" s="3">
        <f t="shared" si="265"/>
        <v>74.856826174638172</v>
      </c>
      <c r="P1147" s="3">
        <f t="shared" si="266"/>
        <v>10.541376058531478</v>
      </c>
      <c r="Q1147" s="3">
        <f t="shared" si="267"/>
        <v>1.9229057177928284E-3</v>
      </c>
      <c r="R1147" s="3">
        <f t="shared" si="268"/>
        <v>0.13069989811286833</v>
      </c>
    </row>
    <row r="1148" spans="1:18" x14ac:dyDescent="0.25">
      <c r="A1148" s="3">
        <f t="shared" si="270"/>
        <v>11.189999999999806</v>
      </c>
      <c r="B1148" s="3">
        <f t="shared" ref="B1148:B1211" si="272">L1148*2.20462</f>
        <v>1.4845237993577276</v>
      </c>
      <c r="C1148" s="3">
        <f t="shared" ref="C1148:C1211" si="273">M1148/453.59237</f>
        <v>3.372925192171964E-2</v>
      </c>
      <c r="D1148" s="3">
        <f t="shared" ref="D1148:D1211" si="274">N1148/6.89475729</f>
        <v>602.0532479579706</v>
      </c>
      <c r="E1148" s="3">
        <f t="shared" ref="E1148:E1211" si="275">O1148/16.0184634</f>
        <v>4.6641060331696851</v>
      </c>
      <c r="F1148" s="3">
        <f t="shared" ref="F1148:F1211" si="276">P1148*3.28</f>
        <v>34.575713471983242</v>
      </c>
      <c r="G1148" s="3">
        <f t="shared" ref="G1148:G1211" si="277">Q1148*35.314</f>
        <v>6.7905492518135935E-2</v>
      </c>
      <c r="H1148" s="3">
        <f t="shared" ref="H1148:H1211" si="278">R1148*2.20462</f>
        <v>0.28758541086083078</v>
      </c>
      <c r="I1148" s="3">
        <f t="shared" si="269"/>
        <v>2303.6704109501748</v>
      </c>
      <c r="K1148" s="3">
        <f t="shared" si="271"/>
        <v>11.189999999999806</v>
      </c>
      <c r="L1148" s="3">
        <f t="shared" ref="L1148:L1211" si="279">L1147-R1147*$J$1</f>
        <v>0.6733694692771216</v>
      </c>
      <c r="M1148" s="3">
        <f>L1148/'NOx Info (Obsolete)'!$B$1*1000</f>
        <v>15.299331317499867</v>
      </c>
      <c r="N1148" s="3">
        <f>M1148*'NOx Info (Obsolete)'!$I$2*($D$13+273)/$F$2/1000</f>
        <v>4151.0110203263957</v>
      </c>
      <c r="O1148" s="3">
        <f t="shared" ref="O1148:O1211" si="280">L1148/$F$2</f>
        <v>74.711811786047789</v>
      </c>
      <c r="P1148" s="3">
        <f t="shared" ref="P1148:P1211" si="281">SQRT(2*(N1148)/O1148)</f>
        <v>10.541376058531478</v>
      </c>
      <c r="Q1148" s="3">
        <f t="shared" ref="Q1148:Q1211" si="282">P1148*$F$25</f>
        <v>1.9229057177928284E-3</v>
      </c>
      <c r="R1148" s="3">
        <f t="shared" ref="R1148:R1211" si="283">Q1148*O1148*0.908</f>
        <v>0.13044670322360807</v>
      </c>
    </row>
    <row r="1149" spans="1:18" x14ac:dyDescent="0.25">
      <c r="A1149" s="3">
        <f t="shared" si="270"/>
        <v>11.199999999999806</v>
      </c>
      <c r="B1149" s="3">
        <f t="shared" si="272"/>
        <v>1.4816479452491194</v>
      </c>
      <c r="C1149" s="3">
        <f t="shared" si="273"/>
        <v>3.3663910828662505E-2</v>
      </c>
      <c r="D1149" s="3">
        <f t="shared" si="274"/>
        <v>600.88693637206677</v>
      </c>
      <c r="E1149" s="3">
        <f t="shared" si="275"/>
        <v>4.6550706182411545</v>
      </c>
      <c r="F1149" s="3">
        <f t="shared" si="276"/>
        <v>34.575713471983242</v>
      </c>
      <c r="G1149" s="3">
        <f t="shared" si="277"/>
        <v>6.7905492518135935E-2</v>
      </c>
      <c r="H1149" s="3">
        <f t="shared" si="278"/>
        <v>0.28702829369924826</v>
      </c>
      <c r="I1149" s="3">
        <f t="shared" si="269"/>
        <v>2304.2444675375732</v>
      </c>
      <c r="K1149" s="3">
        <f t="shared" si="271"/>
        <v>11.199999999999806</v>
      </c>
      <c r="L1149" s="3">
        <f t="shared" si="279"/>
        <v>0.67206500224488552</v>
      </c>
      <c r="M1149" s="3">
        <f>L1149/'NOx Info (Obsolete)'!$B$1*1000</f>
        <v>15.26969309624169</v>
      </c>
      <c r="N1149" s="3">
        <f>M1149*'NOx Info (Obsolete)'!$I$2*($D$13+273)/$F$2/1000</f>
        <v>4142.9695850170738</v>
      </c>
      <c r="O1149" s="3">
        <f t="shared" si="280"/>
        <v>74.567078322711311</v>
      </c>
      <c r="P1149" s="3">
        <f t="shared" si="281"/>
        <v>10.541376058531478</v>
      </c>
      <c r="Q1149" s="3">
        <f t="shared" si="282"/>
        <v>1.9229057177928284E-3</v>
      </c>
      <c r="R1149" s="3">
        <f t="shared" si="283"/>
        <v>0.13019399882938931</v>
      </c>
    </row>
    <row r="1150" spans="1:18" x14ac:dyDescent="0.25">
      <c r="A1150" s="3">
        <f t="shared" si="270"/>
        <v>11.209999999999805</v>
      </c>
      <c r="B1150" s="3">
        <f t="shared" si="272"/>
        <v>1.4787776623121269</v>
      </c>
      <c r="C1150" s="3">
        <f t="shared" si="273"/>
        <v>3.3598696315893961E-2</v>
      </c>
      <c r="D1150" s="3">
        <f t="shared" si="274"/>
        <v>599.7228841921542</v>
      </c>
      <c r="E1150" s="3">
        <f t="shared" si="275"/>
        <v>4.6460527069290398</v>
      </c>
      <c r="F1150" s="3">
        <f t="shared" si="276"/>
        <v>34.575713471983242</v>
      </c>
      <c r="G1150" s="3">
        <f t="shared" si="277"/>
        <v>6.7905492518135935E-2</v>
      </c>
      <c r="H1150" s="3">
        <f t="shared" si="278"/>
        <v>0.28647225579801761</v>
      </c>
      <c r="I1150" s="3">
        <f t="shared" si="269"/>
        <v>2304.8174120491694</v>
      </c>
      <c r="K1150" s="3">
        <f t="shared" si="271"/>
        <v>11.209999999999805</v>
      </c>
      <c r="L1150" s="3">
        <f t="shared" si="279"/>
        <v>0.67076306225659166</v>
      </c>
      <c r="M1150" s="3">
        <f>L1150/'NOx Info (Obsolete)'!$B$1*1000</f>
        <v>15.24011229083661</v>
      </c>
      <c r="N1150" s="3">
        <f>M1150*'NOx Info (Obsolete)'!$I$2*($D$13+273)/$F$2/1000</f>
        <v>4134.9437277636807</v>
      </c>
      <c r="O1150" s="3">
        <f t="shared" si="280"/>
        <v>74.422625240413765</v>
      </c>
      <c r="P1150" s="3">
        <f t="shared" si="281"/>
        <v>10.541376058531478</v>
      </c>
      <c r="Q1150" s="3">
        <f t="shared" si="282"/>
        <v>1.9229057177928284E-3</v>
      </c>
      <c r="R1150" s="3">
        <f t="shared" si="283"/>
        <v>0.12994178398001363</v>
      </c>
    </row>
    <row r="1151" spans="1:18" x14ac:dyDescent="0.25">
      <c r="A1151" s="3">
        <f t="shared" si="270"/>
        <v>11.219999999999805</v>
      </c>
      <c r="B1151" s="3">
        <f t="shared" si="272"/>
        <v>1.4759129397541468</v>
      </c>
      <c r="C1151" s="3">
        <f t="shared" si="273"/>
        <v>3.3533608138199701E-2</v>
      </c>
      <c r="D1151" s="3">
        <f t="shared" si="274"/>
        <v>598.56108704125847</v>
      </c>
      <c r="E1151" s="3">
        <f t="shared" si="275"/>
        <v>4.6370522653249289</v>
      </c>
      <c r="F1151" s="3">
        <f t="shared" si="276"/>
        <v>34.575713471983242</v>
      </c>
      <c r="G1151" s="3">
        <f t="shared" si="277"/>
        <v>6.7905492518135935E-2</v>
      </c>
      <c r="H1151" s="3">
        <f t="shared" si="278"/>
        <v>0.28591729506637054</v>
      </c>
      <c r="I1151" s="3">
        <f t="shared" si="269"/>
        <v>2305.3892466393022</v>
      </c>
      <c r="K1151" s="3">
        <f t="shared" si="271"/>
        <v>11.219999999999805</v>
      </c>
      <c r="L1151" s="3">
        <f t="shared" si="279"/>
        <v>0.66946364441679151</v>
      </c>
      <c r="M1151" s="3">
        <f>L1151/'NOx Info (Obsolete)'!$B$1*1000</f>
        <v>15.21058879005729</v>
      </c>
      <c r="N1151" s="3">
        <f>M1151*'NOx Info (Obsolete)'!$I$2*($D$13+273)/$F$2/1000</f>
        <v>4126.9334183880419</v>
      </c>
      <c r="O1151" s="3">
        <f t="shared" si="280"/>
        <v>74.278451995994473</v>
      </c>
      <c r="P1151" s="3">
        <f t="shared" si="281"/>
        <v>10.541376058531478</v>
      </c>
      <c r="Q1151" s="3">
        <f t="shared" si="282"/>
        <v>1.9229057177928284E-3</v>
      </c>
      <c r="R1151" s="3">
        <f t="shared" si="283"/>
        <v>0.1296900577271233</v>
      </c>
    </row>
    <row r="1152" spans="1:18" x14ac:dyDescent="0.25">
      <c r="A1152" s="3">
        <f t="shared" si="270"/>
        <v>11.229999999999805</v>
      </c>
      <c r="B1152" s="3">
        <f t="shared" si="272"/>
        <v>1.4730537668034829</v>
      </c>
      <c r="C1152" s="3">
        <f t="shared" si="273"/>
        <v>3.3468646050840489E-2</v>
      </c>
      <c r="D1152" s="3">
        <f t="shared" si="274"/>
        <v>597.40154055088533</v>
      </c>
      <c r="E1152" s="3">
        <f t="shared" si="275"/>
        <v>4.6280692595860948</v>
      </c>
      <c r="F1152" s="3">
        <f t="shared" si="276"/>
        <v>34.575713471983242</v>
      </c>
      <c r="G1152" s="3">
        <f t="shared" si="277"/>
        <v>6.7905492518135935E-2</v>
      </c>
      <c r="H1152" s="3">
        <f t="shared" si="278"/>
        <v>0.28536340941758903</v>
      </c>
      <c r="I1152" s="3">
        <f t="shared" si="269"/>
        <v>2305.9599734581375</v>
      </c>
      <c r="K1152" s="3">
        <f t="shared" si="271"/>
        <v>11.229999999999805</v>
      </c>
      <c r="L1152" s="3">
        <f t="shared" si="279"/>
        <v>0.66816674383952024</v>
      </c>
      <c r="M1152" s="3">
        <f>L1152/'NOx Info (Obsolete)'!$B$1*1000</f>
        <v>15.18112248289188</v>
      </c>
      <c r="N1152" s="3">
        <f>M1152*'NOx Info (Obsolete)'!$I$2*($D$13+273)/$F$2/1000</f>
        <v>4118.9386267704476</v>
      </c>
      <c r="O1152" s="3">
        <f t="shared" si="280"/>
        <v>74.134558047344967</v>
      </c>
      <c r="P1152" s="3">
        <f t="shared" si="281"/>
        <v>10.541376058531478</v>
      </c>
      <c r="Q1152" s="3">
        <f t="shared" si="282"/>
        <v>1.9229057177928284E-3</v>
      </c>
      <c r="R1152" s="3">
        <f t="shared" si="283"/>
        <v>0.12943881912419786</v>
      </c>
    </row>
    <row r="1153" spans="1:18" x14ac:dyDescent="0.25">
      <c r="A1153" s="3">
        <f t="shared" si="270"/>
        <v>11.239999999999805</v>
      </c>
      <c r="B1153" s="3">
        <f t="shared" si="272"/>
        <v>1.4702001327093071</v>
      </c>
      <c r="C1153" s="3">
        <f t="shared" si="273"/>
        <v>3.3403809809551196E-2</v>
      </c>
      <c r="D1153" s="3">
        <f t="shared" si="274"/>
        <v>596.24424036100277</v>
      </c>
      <c r="E1153" s="3">
        <f t="shared" si="275"/>
        <v>4.6191036559353735</v>
      </c>
      <c r="F1153" s="3">
        <f t="shared" si="276"/>
        <v>34.575713471983249</v>
      </c>
      <c r="G1153" s="3">
        <f t="shared" si="277"/>
        <v>6.7905492518135963E-2</v>
      </c>
      <c r="H1153" s="3">
        <f t="shared" si="278"/>
        <v>0.28481059676899761</v>
      </c>
      <c r="I1153" s="3">
        <f t="shared" si="269"/>
        <v>2306.5295946516753</v>
      </c>
      <c r="K1153" s="3">
        <f t="shared" si="271"/>
        <v>11.239999999999805</v>
      </c>
      <c r="L1153" s="3">
        <f t="shared" si="279"/>
        <v>0.66687235564827829</v>
      </c>
      <c r="M1153" s="3">
        <f>L1153/'NOx Info (Obsolete)'!$B$1*1000</f>
        <v>15.151713258543575</v>
      </c>
      <c r="N1153" s="3">
        <f>M1153*'NOx Info (Obsolete)'!$I$2*($D$13+273)/$F$2/1000</f>
        <v>4110.959322849536</v>
      </c>
      <c r="O1153" s="3">
        <f t="shared" si="280"/>
        <v>73.990942853406978</v>
      </c>
      <c r="P1153" s="3">
        <f t="shared" si="281"/>
        <v>10.54137605853148</v>
      </c>
      <c r="Q1153" s="3">
        <f t="shared" si="282"/>
        <v>1.9229057177928288E-3</v>
      </c>
      <c r="R1153" s="3">
        <f t="shared" si="283"/>
        <v>0.12918806722655043</v>
      </c>
    </row>
    <row r="1154" spans="1:18" x14ac:dyDescent="0.25">
      <c r="A1154" s="3">
        <f t="shared" si="270"/>
        <v>11.249999999999805</v>
      </c>
      <c r="B1154" s="3">
        <f t="shared" si="272"/>
        <v>1.4673520267416171</v>
      </c>
      <c r="C1154" s="3">
        <f t="shared" si="273"/>
        <v>3.3339099170539857E-2</v>
      </c>
      <c r="D1154" s="3">
        <f t="shared" si="274"/>
        <v>595.08918212002459</v>
      </c>
      <c r="E1154" s="3">
        <f t="shared" si="275"/>
        <v>4.6101554206610338</v>
      </c>
      <c r="F1154" s="3">
        <f t="shared" si="276"/>
        <v>34.575713471983242</v>
      </c>
      <c r="G1154" s="3">
        <f t="shared" si="277"/>
        <v>6.7905492518135935E-2</v>
      </c>
      <c r="H1154" s="3">
        <f t="shared" si="278"/>
        <v>0.28425885504195508</v>
      </c>
      <c r="I1154" s="3">
        <f t="shared" si="269"/>
        <v>2307.0981123617594</v>
      </c>
      <c r="K1154" s="3">
        <f t="shared" si="271"/>
        <v>11.249999999999805</v>
      </c>
      <c r="L1154" s="3">
        <f t="shared" si="279"/>
        <v>0.6655804749760128</v>
      </c>
      <c r="M1154" s="3">
        <f>L1154/'NOx Info (Obsolete)'!$B$1*1000</f>
        <v>15.122361006430209</v>
      </c>
      <c r="N1154" s="3">
        <f>M1154*'NOx Info (Obsolete)'!$I$2*($D$13+273)/$F$2/1000</f>
        <v>4102.9954766221772</v>
      </c>
      <c r="O1154" s="3">
        <f t="shared" si="280"/>
        <v>73.847605874170384</v>
      </c>
      <c r="P1154" s="3">
        <f t="shared" si="281"/>
        <v>10.541376058531478</v>
      </c>
      <c r="Q1154" s="3">
        <f t="shared" si="282"/>
        <v>1.9229057177928284E-3</v>
      </c>
      <c r="R1154" s="3">
        <f t="shared" si="283"/>
        <v>0.12893780109132419</v>
      </c>
    </row>
    <row r="1155" spans="1:18" x14ac:dyDescent="0.25">
      <c r="A1155" s="3">
        <f t="shared" si="270"/>
        <v>11.259999999999804</v>
      </c>
      <c r="B1155" s="3">
        <f t="shared" si="272"/>
        <v>1.4645094381911976</v>
      </c>
      <c r="C1155" s="3">
        <f t="shared" si="273"/>
        <v>3.3274513890486836E-2</v>
      </c>
      <c r="D1155" s="3">
        <f t="shared" si="274"/>
        <v>593.9363614847955</v>
      </c>
      <c r="E1155" s="3">
        <f t="shared" si="275"/>
        <v>4.6012245201166531</v>
      </c>
      <c r="F1155" s="3">
        <f t="shared" si="276"/>
        <v>34.575713471983242</v>
      </c>
      <c r="G1155" s="3">
        <f t="shared" si="277"/>
        <v>6.7905492518135935E-2</v>
      </c>
      <c r="H1155" s="3">
        <f t="shared" si="278"/>
        <v>0.28370818216184746</v>
      </c>
      <c r="I1155" s="3">
        <f t="shared" si="269"/>
        <v>2307.6655287260833</v>
      </c>
      <c r="K1155" s="3">
        <f t="shared" si="271"/>
        <v>11.259999999999804</v>
      </c>
      <c r="L1155" s="3">
        <f t="shared" si="279"/>
        <v>0.66429109696509958</v>
      </c>
      <c r="M1155" s="3">
        <f>L1155/'NOx Info (Obsolete)'!$B$1*1000</f>
        <v>15.093065616183846</v>
      </c>
      <c r="N1155" s="3">
        <f>M1155*'NOx Info (Obsolete)'!$I$2*($D$13+273)/$F$2/1000</f>
        <v>4095.0470581433692</v>
      </c>
      <c r="O1155" s="3">
        <f t="shared" si="280"/>
        <v>73.704546570671184</v>
      </c>
      <c r="P1155" s="3">
        <f t="shared" si="281"/>
        <v>10.541376058531478</v>
      </c>
      <c r="Q1155" s="3">
        <f t="shared" si="282"/>
        <v>1.9229057177928284E-3</v>
      </c>
      <c r="R1155" s="3">
        <f t="shared" si="283"/>
        <v>0.12868801977748887</v>
      </c>
    </row>
    <row r="1156" spans="1:18" x14ac:dyDescent="0.25">
      <c r="A1156" s="3">
        <f t="shared" si="270"/>
        <v>11.269999999999804</v>
      </c>
      <c r="B1156" s="3">
        <f t="shared" si="272"/>
        <v>1.4616723563695793</v>
      </c>
      <c r="C1156" s="3">
        <f t="shared" si="273"/>
        <v>3.3210053726543828E-2</v>
      </c>
      <c r="D1156" s="3">
        <f t="shared" si="274"/>
        <v>592.78577412057348</v>
      </c>
      <c r="E1156" s="3">
        <f t="shared" si="275"/>
        <v>4.5923109207209878</v>
      </c>
      <c r="F1156" s="3">
        <f t="shared" si="276"/>
        <v>34.575713471983242</v>
      </c>
      <c r="G1156" s="3">
        <f t="shared" si="277"/>
        <v>6.7905492518135935E-2</v>
      </c>
      <c r="H1156" s="3">
        <f t="shared" si="278"/>
        <v>0.28315857605807937</v>
      </c>
      <c r="I1156" s="3">
        <f t="shared" si="269"/>
        <v>2308.2318458781992</v>
      </c>
      <c r="K1156" s="3">
        <f t="shared" si="271"/>
        <v>11.269999999999804</v>
      </c>
      <c r="L1156" s="3">
        <f t="shared" si="279"/>
        <v>0.66300421676732468</v>
      </c>
      <c r="M1156" s="3">
        <f>L1156/'NOx Info (Obsolete)'!$B$1*1000</f>
        <v>15.063826977650347</v>
      </c>
      <c r="N1156" s="3">
        <f>M1156*'NOx Info (Obsolete)'!$I$2*($D$13+273)/$F$2/1000</f>
        <v>4087.1140375261175</v>
      </c>
      <c r="O1156" s="3">
        <f t="shared" si="280"/>
        <v>73.561764404989447</v>
      </c>
      <c r="P1156" s="3">
        <f t="shared" si="281"/>
        <v>10.541376058531478</v>
      </c>
      <c r="Q1156" s="3">
        <f t="shared" si="282"/>
        <v>1.9229057177928284E-3</v>
      </c>
      <c r="R1156" s="3">
        <f t="shared" si="283"/>
        <v>0.12843872234583711</v>
      </c>
    </row>
    <row r="1157" spans="1:18" x14ac:dyDescent="0.25">
      <c r="A1157" s="3">
        <f t="shared" si="270"/>
        <v>11.279999999999804</v>
      </c>
      <c r="B1157" s="3">
        <f t="shared" si="272"/>
        <v>1.4588407706089985</v>
      </c>
      <c r="C1157" s="3">
        <f t="shared" si="273"/>
        <v>3.3145718436332981E-2</v>
      </c>
      <c r="D1157" s="3">
        <f t="shared" si="274"/>
        <v>591.63741570101388</v>
      </c>
      <c r="E1157" s="3">
        <f t="shared" si="275"/>
        <v>4.5834145889578481</v>
      </c>
      <c r="F1157" s="3">
        <f t="shared" si="276"/>
        <v>34.575713471983242</v>
      </c>
      <c r="G1157" s="3">
        <f t="shared" si="277"/>
        <v>6.7905492518135935E-2</v>
      </c>
      <c r="H1157" s="3">
        <f t="shared" si="278"/>
        <v>0.28261003466406692</v>
      </c>
      <c r="I1157" s="3">
        <f t="shared" si="269"/>
        <v>2308.7970659475272</v>
      </c>
      <c r="K1157" s="3">
        <f t="shared" si="271"/>
        <v>11.279999999999804</v>
      </c>
      <c r="L1157" s="3">
        <f t="shared" si="279"/>
        <v>0.66171982954386632</v>
      </c>
      <c r="M1157" s="3">
        <f>L1157/'NOx Info (Obsolete)'!$B$1*1000</f>
        <v>15.034644980888972</v>
      </c>
      <c r="N1157" s="3">
        <f>M1157*'NOx Info (Obsolete)'!$I$2*($D$13+273)/$F$2/1000</f>
        <v>4079.196384941326</v>
      </c>
      <c r="O1157" s="3">
        <f t="shared" si="280"/>
        <v>73.419258840247338</v>
      </c>
      <c r="P1157" s="3">
        <f t="shared" si="281"/>
        <v>10.541376058531478</v>
      </c>
      <c r="Q1157" s="3">
        <f t="shared" si="282"/>
        <v>1.9229057177928284E-3</v>
      </c>
      <c r="R1157" s="3">
        <f t="shared" si="283"/>
        <v>0.12818990785898113</v>
      </c>
    </row>
    <row r="1158" spans="1:18" x14ac:dyDescent="0.25">
      <c r="A1158" s="3">
        <f t="shared" si="270"/>
        <v>11.289999999999804</v>
      </c>
      <c r="B1158" s="3">
        <f t="shared" si="272"/>
        <v>1.4560146702623578</v>
      </c>
      <c r="C1158" s="3">
        <f t="shared" si="273"/>
        <v>3.3081507777946009E-2</v>
      </c>
      <c r="D1158" s="3">
        <f t="shared" si="274"/>
        <v>590.49128190815304</v>
      </c>
      <c r="E1158" s="3">
        <f t="shared" si="275"/>
        <v>4.5745354913759755</v>
      </c>
      <c r="F1158" s="3">
        <f t="shared" si="276"/>
        <v>34.575713471983242</v>
      </c>
      <c r="G1158" s="3">
        <f t="shared" si="277"/>
        <v>6.7905492518135935E-2</v>
      </c>
      <c r="H1158" s="3">
        <f t="shared" si="278"/>
        <v>0.28206255591722962</v>
      </c>
      <c r="I1158" s="3">
        <f t="shared" si="269"/>
        <v>2309.3611910593618</v>
      </c>
      <c r="K1158" s="3">
        <f t="shared" si="271"/>
        <v>11.289999999999804</v>
      </c>
      <c r="L1158" s="3">
        <f t="shared" si="279"/>
        <v>0.66043793046527655</v>
      </c>
      <c r="M1158" s="3">
        <f>L1158/'NOx Info (Obsolete)'!$B$1*1000</f>
        <v>15.005519516171963</v>
      </c>
      <c r="N1158" s="3">
        <f>M1158*'NOx Info (Obsolete)'!$I$2*($D$13+273)/$F$2/1000</f>
        <v>4071.2940706176832</v>
      </c>
      <c r="O1158" s="3">
        <f t="shared" si="280"/>
        <v>73.277029340607086</v>
      </c>
      <c r="P1158" s="3">
        <f t="shared" si="281"/>
        <v>10.541376058531478</v>
      </c>
      <c r="Q1158" s="3">
        <f t="shared" si="282"/>
        <v>1.9229057177928284E-3</v>
      </c>
      <c r="R1158" s="3">
        <f t="shared" si="283"/>
        <v>0.12794157538134901</v>
      </c>
    </row>
    <row r="1159" spans="1:18" x14ac:dyDescent="0.25">
      <c r="A1159" s="3">
        <f t="shared" si="270"/>
        <v>11.299999999999804</v>
      </c>
      <c r="B1159" s="3">
        <f t="shared" si="272"/>
        <v>1.4531940447031855</v>
      </c>
      <c r="C1159" s="3">
        <f t="shared" si="273"/>
        <v>3.3017421509943211E-2</v>
      </c>
      <c r="D1159" s="3">
        <f t="shared" si="274"/>
        <v>589.34736843239216</v>
      </c>
      <c r="E1159" s="3">
        <f t="shared" si="275"/>
        <v>4.5656735945889118</v>
      </c>
      <c r="F1159" s="3">
        <f t="shared" si="276"/>
        <v>34.575713471983242</v>
      </c>
      <c r="G1159" s="3">
        <f t="shared" si="277"/>
        <v>6.7905492518135935E-2</v>
      </c>
      <c r="H1159" s="3">
        <f t="shared" si="278"/>
        <v>0.28151613775898249</v>
      </c>
      <c r="I1159" s="3">
        <f t="shared" si="269"/>
        <v>2309.9242233348796</v>
      </c>
      <c r="K1159" s="3">
        <f t="shared" si="271"/>
        <v>11.299999999999804</v>
      </c>
      <c r="L1159" s="3">
        <f t="shared" si="279"/>
        <v>0.65915851471146303</v>
      </c>
      <c r="M1159" s="3">
        <f>L1159/'NOx Info (Obsolete)'!$B$1*1000</f>
        <v>14.976450473984119</v>
      </c>
      <c r="N1159" s="3">
        <f>M1159*'NOx Info (Obsolete)'!$I$2*($D$13+273)/$F$2/1000</f>
        <v>4063.4070648415518</v>
      </c>
      <c r="O1159" s="3">
        <f t="shared" si="280"/>
        <v>73.135075371268925</v>
      </c>
      <c r="P1159" s="3">
        <f t="shared" si="281"/>
        <v>10.541376058531478</v>
      </c>
      <c r="Q1159" s="3">
        <f t="shared" si="282"/>
        <v>1.9229057177928284E-3</v>
      </c>
      <c r="R1159" s="3">
        <f t="shared" si="283"/>
        <v>0.12769372397918122</v>
      </c>
    </row>
    <row r="1160" spans="1:18" x14ac:dyDescent="0.25">
      <c r="A1160" s="3">
        <f t="shared" si="270"/>
        <v>11.309999999999803</v>
      </c>
      <c r="B1160" s="3">
        <f t="shared" si="272"/>
        <v>1.4503788833255957</v>
      </c>
      <c r="C1160" s="3">
        <f t="shared" si="273"/>
        <v>3.2953459391352649E-2</v>
      </c>
      <c r="D1160" s="3">
        <f t="shared" si="274"/>
        <v>588.20567097248124</v>
      </c>
      <c r="E1160" s="3">
        <f t="shared" si="275"/>
        <v>4.5568288652748752</v>
      </c>
      <c r="F1160" s="3">
        <f t="shared" si="276"/>
        <v>34.575713471983242</v>
      </c>
      <c r="G1160" s="3">
        <f t="shared" si="277"/>
        <v>6.7905492518135935E-2</v>
      </c>
      <c r="H1160" s="3">
        <f t="shared" si="278"/>
        <v>0.28097077813472848</v>
      </c>
      <c r="I1160" s="3">
        <f t="shared" si="269"/>
        <v>2310.4861648911492</v>
      </c>
      <c r="K1160" s="3">
        <f t="shared" si="271"/>
        <v>11.309999999999803</v>
      </c>
      <c r="L1160" s="3">
        <f t="shared" si="279"/>
        <v>0.6578815774716712</v>
      </c>
      <c r="M1160" s="3">
        <f>L1160/'NOx Info (Obsolete)'!$B$1*1000</f>
        <v>14.947437745022407</v>
      </c>
      <c r="N1160" s="3">
        <f>M1160*'NOx Info (Obsolete)'!$I$2*($D$13+273)/$F$2/1000</f>
        <v>4055.5353379568569</v>
      </c>
      <c r="O1160" s="3">
        <f t="shared" si="280"/>
        <v>72.99339639846913</v>
      </c>
      <c r="P1160" s="3">
        <f t="shared" si="281"/>
        <v>10.541376058531478</v>
      </c>
      <c r="Q1160" s="3">
        <f t="shared" si="282"/>
        <v>1.9229057177928284E-3</v>
      </c>
      <c r="R1160" s="3">
        <f t="shared" si="283"/>
        <v>0.12744635272052712</v>
      </c>
    </row>
    <row r="1161" spans="1:18" x14ac:dyDescent="0.25">
      <c r="A1161" s="3">
        <f t="shared" si="270"/>
        <v>11.319999999999803</v>
      </c>
      <c r="B1161" s="3">
        <f t="shared" si="272"/>
        <v>1.4475691755442484</v>
      </c>
      <c r="C1161" s="3">
        <f t="shared" si="273"/>
        <v>3.2889621181669194E-2</v>
      </c>
      <c r="D1161" s="3">
        <f t="shared" si="274"/>
        <v>587.0661852355031</v>
      </c>
      <c r="E1161" s="3">
        <f t="shared" si="275"/>
        <v>4.5480012701766395</v>
      </c>
      <c r="F1161" s="3">
        <f t="shared" si="276"/>
        <v>34.575713471983242</v>
      </c>
      <c r="G1161" s="3">
        <f t="shared" si="277"/>
        <v>6.7905492518135935E-2</v>
      </c>
      <c r="H1161" s="3">
        <f t="shared" si="278"/>
        <v>0.28042647499385115</v>
      </c>
      <c r="I1161" s="3">
        <f t="shared" si="269"/>
        <v>2311.0470178411369</v>
      </c>
      <c r="K1161" s="3">
        <f t="shared" si="271"/>
        <v>11.319999999999803</v>
      </c>
      <c r="L1161" s="3">
        <f t="shared" si="279"/>
        <v>0.65660711394446591</v>
      </c>
      <c r="M1161" s="3">
        <f>L1161/'NOx Info (Obsolete)'!$B$1*1000</f>
        <v>14.918481220195531</v>
      </c>
      <c r="N1161" s="3">
        <f>M1161*'NOx Info (Obsolete)'!$I$2*($D$13+273)/$F$2/1000</f>
        <v>4047.6788603649752</v>
      </c>
      <c r="O1161" s="3">
        <f t="shared" si="280"/>
        <v>72.851991889478015</v>
      </c>
      <c r="P1161" s="3">
        <f t="shared" si="281"/>
        <v>10.541376058531478</v>
      </c>
      <c r="Q1161" s="3">
        <f t="shared" si="282"/>
        <v>1.9229057177928284E-3</v>
      </c>
      <c r="R1161" s="3">
        <f t="shared" si="283"/>
        <v>0.12719946067524163</v>
      </c>
    </row>
    <row r="1162" spans="1:18" x14ac:dyDescent="0.25">
      <c r="A1162" s="3">
        <f t="shared" si="270"/>
        <v>11.329999999999803</v>
      </c>
      <c r="B1162" s="3">
        <f t="shared" si="272"/>
        <v>1.4447649107943097</v>
      </c>
      <c r="C1162" s="3">
        <f t="shared" si="273"/>
        <v>3.2825906640853615E-2</v>
      </c>
      <c r="D1162" s="3">
        <f t="shared" si="274"/>
        <v>585.92890693685604</v>
      </c>
      <c r="E1162" s="3">
        <f t="shared" si="275"/>
        <v>4.5391907761013996</v>
      </c>
      <c r="F1162" s="3">
        <f t="shared" si="276"/>
        <v>34.575713471983242</v>
      </c>
      <c r="G1162" s="3">
        <f t="shared" si="277"/>
        <v>6.7905492518135935E-2</v>
      </c>
      <c r="H1162" s="3">
        <f t="shared" si="278"/>
        <v>0.27988322628970602</v>
      </c>
      <c r="I1162" s="3">
        <f t="shared" si="269"/>
        <v>2311.6067842937164</v>
      </c>
      <c r="K1162" s="3">
        <f t="shared" si="271"/>
        <v>11.329999999999803</v>
      </c>
      <c r="L1162" s="3">
        <f t="shared" si="279"/>
        <v>0.65533511933771349</v>
      </c>
      <c r="M1162" s="3">
        <f>L1162/'NOx Info (Obsolete)'!$B$1*1000</f>
        <v>14.889580790623532</v>
      </c>
      <c r="N1162" s="3">
        <f>M1162*'NOx Info (Obsolete)'!$I$2*($D$13+273)/$F$2/1000</f>
        <v>4039.8376025246198</v>
      </c>
      <c r="O1162" s="3">
        <f t="shared" si="280"/>
        <v>72.710861312597871</v>
      </c>
      <c r="P1162" s="3">
        <f t="shared" si="281"/>
        <v>10.541376058531478</v>
      </c>
      <c r="Q1162" s="3">
        <f t="shared" si="282"/>
        <v>1.9229057177928284E-3</v>
      </c>
      <c r="R1162" s="3">
        <f t="shared" si="283"/>
        <v>0.1269530469149813</v>
      </c>
    </row>
    <row r="1163" spans="1:18" x14ac:dyDescent="0.25">
      <c r="A1163" s="3">
        <f t="shared" si="270"/>
        <v>11.339999999999803</v>
      </c>
      <c r="B1163" s="3">
        <f t="shared" si="272"/>
        <v>1.4419660785314128</v>
      </c>
      <c r="C1163" s="3">
        <f t="shared" si="273"/>
        <v>3.2762315529331704E-2</v>
      </c>
      <c r="D1163" s="3">
        <f t="shared" si="274"/>
        <v>584.79383180023922</v>
      </c>
      <c r="E1163" s="3">
        <f t="shared" si="275"/>
        <v>4.5303973499206567</v>
      </c>
      <c r="F1163" s="3">
        <f t="shared" si="276"/>
        <v>34.575713471983242</v>
      </c>
      <c r="G1163" s="3">
        <f t="shared" si="277"/>
        <v>6.7905492518135935E-2</v>
      </c>
      <c r="H1163" s="3">
        <f t="shared" si="278"/>
        <v>0.27934102997961391</v>
      </c>
      <c r="I1163" s="3">
        <f t="shared" si="269"/>
        <v>2312.1654663536756</v>
      </c>
      <c r="K1163" s="3">
        <f t="shared" si="271"/>
        <v>11.339999999999803</v>
      </c>
      <c r="L1163" s="3">
        <f t="shared" si="279"/>
        <v>0.6540655888685637</v>
      </c>
      <c r="M1163" s="3">
        <f>L1163/'NOx Info (Obsolete)'!$B$1*1000</f>
        <v>14.860736347637372</v>
      </c>
      <c r="N1163" s="3">
        <f>M1163*'NOx Info (Obsolete)'!$I$2*($D$13+273)/$F$2/1000</f>
        <v>4032.0115349517337</v>
      </c>
      <c r="O1163" s="3">
        <f t="shared" si="280"/>
        <v>72.570004137161035</v>
      </c>
      <c r="P1163" s="3">
        <f t="shared" si="281"/>
        <v>10.541376058531478</v>
      </c>
      <c r="Q1163" s="3">
        <f t="shared" si="282"/>
        <v>1.9229057177928284E-3</v>
      </c>
      <c r="R1163" s="3">
        <f t="shared" si="283"/>
        <v>0.12670711051320133</v>
      </c>
    </row>
    <row r="1164" spans="1:18" x14ac:dyDescent="0.25">
      <c r="A1164" s="3">
        <f t="shared" si="270"/>
        <v>11.349999999999802</v>
      </c>
      <c r="B1164" s="3">
        <f t="shared" si="272"/>
        <v>1.4391726682316166</v>
      </c>
      <c r="C1164" s="3">
        <f t="shared" si="273"/>
        <v>3.2698847607993353E-2</v>
      </c>
      <c r="D1164" s="3">
        <f t="shared" si="274"/>
        <v>583.66095555763616</v>
      </c>
      <c r="E1164" s="3">
        <f t="shared" si="275"/>
        <v>4.5216209585700868</v>
      </c>
      <c r="F1164" s="3">
        <f t="shared" si="276"/>
        <v>34.575713471983249</v>
      </c>
      <c r="G1164" s="3">
        <f t="shared" si="277"/>
        <v>6.7905492518135963E-2</v>
      </c>
      <c r="H1164" s="3">
        <f t="shared" si="278"/>
        <v>0.27879988402485228</v>
      </c>
      <c r="I1164" s="3">
        <f t="shared" si="269"/>
        <v>2312.7230661217254</v>
      </c>
      <c r="K1164" s="3">
        <f t="shared" si="271"/>
        <v>11.349999999999802</v>
      </c>
      <c r="L1164" s="3">
        <f t="shared" si="279"/>
        <v>0.65279851776343167</v>
      </c>
      <c r="M1164" s="3">
        <f>L1164/'NOx Info (Obsolete)'!$B$1*1000</f>
        <v>14.831947782778537</v>
      </c>
      <c r="N1164" s="3">
        <f>M1164*'NOx Info (Obsolete)'!$I$2*($D$13+273)/$F$2/1000</f>
        <v>4024.2006282193779</v>
      </c>
      <c r="O1164" s="3">
        <f t="shared" si="280"/>
        <v>72.429419833527859</v>
      </c>
      <c r="P1164" s="3">
        <f t="shared" si="281"/>
        <v>10.54137605853148</v>
      </c>
      <c r="Q1164" s="3">
        <f t="shared" si="282"/>
        <v>1.9229057177928288E-3</v>
      </c>
      <c r="R1164" s="3">
        <f t="shared" si="283"/>
        <v>0.12646165054515168</v>
      </c>
    </row>
    <row r="1165" spans="1:18" x14ac:dyDescent="0.25">
      <c r="A1165" s="3">
        <f t="shared" si="270"/>
        <v>11.359999999999802</v>
      </c>
      <c r="B1165" s="3">
        <f t="shared" si="272"/>
        <v>1.436384669391368</v>
      </c>
      <c r="C1165" s="3">
        <f t="shared" si="273"/>
        <v>3.2635502638191663E-2</v>
      </c>
      <c r="D1165" s="3">
        <f t="shared" si="274"/>
        <v>582.53027394929757</v>
      </c>
      <c r="E1165" s="3">
        <f t="shared" si="275"/>
        <v>4.5128615690494209</v>
      </c>
      <c r="F1165" s="3">
        <f t="shared" si="276"/>
        <v>34.575713471983249</v>
      </c>
      <c r="G1165" s="3">
        <f t="shared" si="277"/>
        <v>6.7905492518135963E-2</v>
      </c>
      <c r="H1165" s="3">
        <f t="shared" si="278"/>
        <v>0.27825978639064852</v>
      </c>
      <c r="I1165" s="3">
        <f t="shared" si="269"/>
        <v>2313.2795856945067</v>
      </c>
      <c r="K1165" s="3">
        <f t="shared" si="271"/>
        <v>11.359999999999802</v>
      </c>
      <c r="L1165" s="3">
        <f t="shared" si="279"/>
        <v>0.65153390125798016</v>
      </c>
      <c r="M1165" s="3">
        <f>L1165/'NOx Info (Obsolete)'!$B$1*1000</f>
        <v>14.80321498779861</v>
      </c>
      <c r="N1165" s="3">
        <f>M1165*'NOx Info (Obsolete)'!$I$2*($D$13+273)/$F$2/1000</f>
        <v>4016.4048529576166</v>
      </c>
      <c r="O1165" s="3">
        <f t="shared" si="280"/>
        <v>72.289107873084731</v>
      </c>
      <c r="P1165" s="3">
        <f t="shared" si="281"/>
        <v>10.54137605853148</v>
      </c>
      <c r="Q1165" s="3">
        <f t="shared" si="282"/>
        <v>1.9229057177928288E-3</v>
      </c>
      <c r="R1165" s="3">
        <f t="shared" si="283"/>
        <v>0.12621666608787391</v>
      </c>
    </row>
    <row r="1166" spans="1:18" x14ac:dyDescent="0.25">
      <c r="A1166" s="3">
        <f t="shared" si="270"/>
        <v>11.369999999999802</v>
      </c>
      <c r="B1166" s="3">
        <f t="shared" si="272"/>
        <v>1.4336020715274616</v>
      </c>
      <c r="C1166" s="3">
        <f t="shared" si="273"/>
        <v>3.2572280381742057E-2</v>
      </c>
      <c r="D1166" s="3">
        <f t="shared" si="274"/>
        <v>581.40178272372702</v>
      </c>
      <c r="E1166" s="3">
        <f t="shared" si="275"/>
        <v>4.5041191484223182</v>
      </c>
      <c r="F1166" s="3">
        <f t="shared" si="276"/>
        <v>34.575713471983242</v>
      </c>
      <c r="G1166" s="3">
        <f t="shared" si="277"/>
        <v>6.7905492518135935E-2</v>
      </c>
      <c r="H1166" s="3">
        <f t="shared" si="278"/>
        <v>0.27772073504617134</v>
      </c>
      <c r="I1166" s="3">
        <f t="shared" si="269"/>
        <v>2313.8350271645991</v>
      </c>
      <c r="K1166" s="3">
        <f t="shared" si="271"/>
        <v>11.369999999999802</v>
      </c>
      <c r="L1166" s="3">
        <f t="shared" si="279"/>
        <v>0.65027173459710141</v>
      </c>
      <c r="M1166" s="3">
        <f>L1166/'NOx Info (Obsolete)'!$B$1*1000</f>
        <v>14.774537854658885</v>
      </c>
      <c r="N1166" s="3">
        <f>M1166*'NOx Info (Obsolete)'!$I$2*($D$13+273)/$F$2/1000</f>
        <v>4008.6241798534134</v>
      </c>
      <c r="O1166" s="3">
        <f t="shared" si="280"/>
        <v>72.149067728242073</v>
      </c>
      <c r="P1166" s="3">
        <f t="shared" si="281"/>
        <v>10.541376058531478</v>
      </c>
      <c r="Q1166" s="3">
        <f t="shared" si="282"/>
        <v>1.9229057177928284E-3</v>
      </c>
      <c r="R1166" s="3">
        <f t="shared" si="283"/>
        <v>0.12597215622019731</v>
      </c>
    </row>
    <row r="1167" spans="1:18" x14ac:dyDescent="0.25">
      <c r="A1167" s="3">
        <f t="shared" si="270"/>
        <v>11.379999999999802</v>
      </c>
      <c r="B1167" s="3">
        <f t="shared" si="272"/>
        <v>1.4308248641769998</v>
      </c>
      <c r="C1167" s="3">
        <f t="shared" si="273"/>
        <v>3.250918060092136E-2</v>
      </c>
      <c r="D1167" s="3">
        <f t="shared" si="274"/>
        <v>580.27547763766393</v>
      </c>
      <c r="E1167" s="3">
        <f t="shared" si="275"/>
        <v>4.4953936638162402</v>
      </c>
      <c r="F1167" s="3">
        <f t="shared" si="276"/>
        <v>34.575713471983242</v>
      </c>
      <c r="G1167" s="3">
        <f t="shared" si="277"/>
        <v>6.7905492518135935E-2</v>
      </c>
      <c r="H1167" s="3">
        <f t="shared" si="278"/>
        <v>0.27718272796452414</v>
      </c>
      <c r="I1167" s="3">
        <f t="shared" si="269"/>
        <v>2314.3893926205283</v>
      </c>
      <c r="K1167" s="3">
        <f t="shared" si="271"/>
        <v>11.379999999999802</v>
      </c>
      <c r="L1167" s="3">
        <f t="shared" si="279"/>
        <v>0.64901201303489942</v>
      </c>
      <c r="M1167" s="3">
        <f>L1167/'NOx Info (Obsolete)'!$B$1*1000</f>
        <v>14.745916275529943</v>
      </c>
      <c r="N1167" s="3">
        <f>M1167*'NOx Info (Obsolete)'!$I$2*($D$13+273)/$F$2/1000</f>
        <v>4000.8585796505158</v>
      </c>
      <c r="O1167" s="3">
        <f t="shared" si="280"/>
        <v>72.009298872432353</v>
      </c>
      <c r="P1167" s="3">
        <f t="shared" si="281"/>
        <v>10.541376058531478</v>
      </c>
      <c r="Q1167" s="3">
        <f t="shared" si="282"/>
        <v>1.9229057177928284E-3</v>
      </c>
      <c r="R1167" s="3">
        <f t="shared" si="283"/>
        <v>0.12572812002273598</v>
      </c>
    </row>
    <row r="1168" spans="1:18" x14ac:dyDescent="0.25">
      <c r="A1168" s="3">
        <f t="shared" si="270"/>
        <v>11.389999999999802</v>
      </c>
      <c r="B1168" s="3">
        <f t="shared" si="272"/>
        <v>1.4280530368973545</v>
      </c>
      <c r="C1168" s="3">
        <f t="shared" si="273"/>
        <v>3.2446203058466933E-2</v>
      </c>
      <c r="D1168" s="3">
        <f t="shared" si="274"/>
        <v>579.15135445606779</v>
      </c>
      <c r="E1168" s="3">
        <f t="shared" si="275"/>
        <v>4.4866850824223334</v>
      </c>
      <c r="F1168" s="3">
        <f t="shared" si="276"/>
        <v>34.575713471983242</v>
      </c>
      <c r="G1168" s="3">
        <f t="shared" si="277"/>
        <v>6.7905492518135935E-2</v>
      </c>
      <c r="H1168" s="3">
        <f t="shared" si="278"/>
        <v>0.27664576312273659</v>
      </c>
      <c r="I1168" s="3">
        <f t="shared" si="269"/>
        <v>2314.9426841467739</v>
      </c>
      <c r="K1168" s="3">
        <f t="shared" si="271"/>
        <v>11.389999999999802</v>
      </c>
      <c r="L1168" s="3">
        <f t="shared" si="279"/>
        <v>0.64775473183467203</v>
      </c>
      <c r="M1168" s="3">
        <f>L1168/'NOx Info (Obsolete)'!$B$1*1000</f>
        <v>14.717350142791267</v>
      </c>
      <c r="N1168" s="3">
        <f>M1168*'NOx Info (Obsolete)'!$I$2*($D$13+273)/$F$2/1000</f>
        <v>3993.1080231493479</v>
      </c>
      <c r="O1168" s="3">
        <f t="shared" si="280"/>
        <v>71.869800780108136</v>
      </c>
      <c r="P1168" s="3">
        <f t="shared" si="281"/>
        <v>10.541376058531478</v>
      </c>
      <c r="Q1168" s="3">
        <f t="shared" si="282"/>
        <v>1.9229057177928284E-3</v>
      </c>
      <c r="R1168" s="3">
        <f t="shared" si="283"/>
        <v>0.1254845565778849</v>
      </c>
    </row>
    <row r="1169" spans="1:18" x14ac:dyDescent="0.25">
      <c r="A1169" s="3">
        <f t="shared" si="270"/>
        <v>11.399999999999801</v>
      </c>
      <c r="B1169" s="3">
        <f t="shared" si="272"/>
        <v>1.4252865792661271</v>
      </c>
      <c r="C1169" s="3">
        <f t="shared" si="273"/>
        <v>3.2383347517575781E-2</v>
      </c>
      <c r="D1169" s="3">
        <f t="shared" si="274"/>
        <v>578.02940895210293</v>
      </c>
      <c r="E1169" s="3">
        <f t="shared" si="275"/>
        <v>4.4779933714953026</v>
      </c>
      <c r="F1169" s="3">
        <f t="shared" si="276"/>
        <v>34.575713471983242</v>
      </c>
      <c r="G1169" s="3">
        <f t="shared" si="277"/>
        <v>6.7905492518135935E-2</v>
      </c>
      <c r="H1169" s="3">
        <f t="shared" si="278"/>
        <v>0.27610983850175719</v>
      </c>
      <c r="I1169" s="3">
        <f t="shared" si="269"/>
        <v>2315.4949038237773</v>
      </c>
      <c r="K1169" s="3">
        <f t="shared" si="271"/>
        <v>11.399999999999801</v>
      </c>
      <c r="L1169" s="3">
        <f t="shared" si="279"/>
        <v>0.64649988626889321</v>
      </c>
      <c r="M1169" s="3">
        <f>L1169/'NOx Info (Obsolete)'!$B$1*1000</f>
        <v>14.688839349030815</v>
      </c>
      <c r="N1169" s="3">
        <f>M1169*'NOx Info (Obsolete)'!$I$2*($D$13+273)/$F$2/1000</f>
        <v>3985.3724812069031</v>
      </c>
      <c r="O1169" s="3">
        <f t="shared" si="280"/>
        <v>71.730572926740109</v>
      </c>
      <c r="P1169" s="3">
        <f t="shared" si="281"/>
        <v>10.541376058531478</v>
      </c>
      <c r="Q1169" s="3">
        <f t="shared" si="282"/>
        <v>1.9229057177928284E-3</v>
      </c>
      <c r="R1169" s="3">
        <f t="shared" si="283"/>
        <v>0.12524146496981667</v>
      </c>
    </row>
    <row r="1170" spans="1:18" x14ac:dyDescent="0.25">
      <c r="A1170" s="3">
        <f t="shared" si="270"/>
        <v>11.409999999999801</v>
      </c>
      <c r="B1170" s="3">
        <f t="shared" si="272"/>
        <v>1.4225254808811096</v>
      </c>
      <c r="C1170" s="3">
        <f t="shared" si="273"/>
        <v>3.2320613741903606E-2</v>
      </c>
      <c r="D1170" s="3">
        <f t="shared" si="274"/>
        <v>576.90963690712078</v>
      </c>
      <c r="E1170" s="3">
        <f t="shared" si="275"/>
        <v>4.4693184983532834</v>
      </c>
      <c r="F1170" s="3">
        <f t="shared" si="276"/>
        <v>34.575713471983242</v>
      </c>
      <c r="G1170" s="3">
        <f t="shared" si="277"/>
        <v>6.7905492518135935E-2</v>
      </c>
      <c r="H1170" s="3">
        <f t="shared" si="278"/>
        <v>0.27557495208644611</v>
      </c>
      <c r="I1170" s="3">
        <f t="shared" si="269"/>
        <v>2316.04605372795</v>
      </c>
      <c r="K1170" s="3">
        <f t="shared" si="271"/>
        <v>11.409999999999801</v>
      </c>
      <c r="L1170" s="3">
        <f t="shared" si="279"/>
        <v>0.64524747161919505</v>
      </c>
      <c r="M1170" s="3">
        <f>L1170/'NOx Info (Obsolete)'!$B$1*1000</f>
        <v>14.660383787044625</v>
      </c>
      <c r="N1170" s="3">
        <f>M1170*'NOx Info (Obsolete)'!$I$2*($D$13+273)/$F$2/1000</f>
        <v>3977.6519247366246</v>
      </c>
      <c r="O1170" s="3">
        <f t="shared" si="280"/>
        <v>71.591614788815036</v>
      </c>
      <c r="P1170" s="3">
        <f t="shared" si="281"/>
        <v>10.541376058531478</v>
      </c>
      <c r="Q1170" s="3">
        <f t="shared" si="282"/>
        <v>1.9229057177928284E-3</v>
      </c>
      <c r="R1170" s="3">
        <f t="shared" si="283"/>
        <v>0.12499884428447811</v>
      </c>
    </row>
    <row r="1171" spans="1:18" x14ac:dyDescent="0.25">
      <c r="A1171" s="3">
        <f t="shared" si="270"/>
        <v>11.419999999999801</v>
      </c>
      <c r="B1171" s="3">
        <f t="shared" si="272"/>
        <v>1.4197697313602453</v>
      </c>
      <c r="C1171" s="3">
        <f t="shared" si="273"/>
        <v>3.2258001495564001E-2</v>
      </c>
      <c r="D1171" s="3">
        <f t="shared" si="274"/>
        <v>575.79203411064645</v>
      </c>
      <c r="E1171" s="3">
        <f t="shared" si="275"/>
        <v>4.4606604303777289</v>
      </c>
      <c r="F1171" s="3">
        <f t="shared" si="276"/>
        <v>34.575713471983242</v>
      </c>
      <c r="G1171" s="3">
        <f t="shared" si="277"/>
        <v>6.7905492518135935E-2</v>
      </c>
      <c r="H1171" s="3">
        <f t="shared" si="278"/>
        <v>0.27504110186556713</v>
      </c>
      <c r="I1171" s="3">
        <f t="shared" si="269"/>
        <v>2316.5961359316811</v>
      </c>
      <c r="K1171" s="3">
        <f t="shared" si="271"/>
        <v>11.419999999999801</v>
      </c>
      <c r="L1171" s="3">
        <f t="shared" si="279"/>
        <v>0.6439974831763503</v>
      </c>
      <c r="M1171" s="3">
        <f>L1171/'NOx Info (Obsolete)'!$B$1*1000</f>
        <v>14.631983349836419</v>
      </c>
      <c r="N1171" s="3">
        <f>M1171*'NOx Info (Obsolete)'!$I$2*($D$13+273)/$F$2/1000</f>
        <v>3969.9463247083086</v>
      </c>
      <c r="O1171" s="3">
        <f t="shared" si="280"/>
        <v>71.45292584383391</v>
      </c>
      <c r="P1171" s="3">
        <f t="shared" si="281"/>
        <v>10.541376058531478</v>
      </c>
      <c r="Q1171" s="3">
        <f t="shared" si="282"/>
        <v>1.9229057177928284E-3</v>
      </c>
      <c r="R1171" s="3">
        <f t="shared" si="283"/>
        <v>0.12475669360958676</v>
      </c>
    </row>
    <row r="1172" spans="1:18" x14ac:dyDescent="0.25">
      <c r="A1172" s="3">
        <f t="shared" si="270"/>
        <v>11.429999999999801</v>
      </c>
      <c r="B1172" s="3">
        <f t="shared" si="272"/>
        <v>1.4170193203415897</v>
      </c>
      <c r="C1172" s="3">
        <f t="shared" si="273"/>
        <v>3.2195510543127505E-2</v>
      </c>
      <c r="D1172" s="3">
        <f t="shared" si="274"/>
        <v>574.67659636036069</v>
      </c>
      <c r="E1172" s="3">
        <f t="shared" si="275"/>
        <v>4.452019135013277</v>
      </c>
      <c r="F1172" s="3">
        <f t="shared" si="276"/>
        <v>34.575713471983242</v>
      </c>
      <c r="G1172" s="3">
        <f t="shared" si="277"/>
        <v>6.7905492518135935E-2</v>
      </c>
      <c r="H1172" s="3">
        <f t="shared" si="278"/>
        <v>0.27450828583178005</v>
      </c>
      <c r="I1172" s="3">
        <f t="shared" si="269"/>
        <v>2317.1451525033449</v>
      </c>
      <c r="K1172" s="3">
        <f t="shared" si="271"/>
        <v>11.429999999999801</v>
      </c>
      <c r="L1172" s="3">
        <f t="shared" si="279"/>
        <v>0.64274991624025446</v>
      </c>
      <c r="M1172" s="3">
        <f>L1172/'NOx Info (Obsolete)'!$B$1*1000</f>
        <v>14.603637930617191</v>
      </c>
      <c r="N1172" s="3">
        <f>M1172*'NOx Info (Obsolete)'!$I$2*($D$13+273)/$F$2/1000</f>
        <v>3962.2556521479846</v>
      </c>
      <c r="O1172" s="3">
        <f t="shared" si="280"/>
        <v>71.314505570309848</v>
      </c>
      <c r="P1172" s="3">
        <f t="shared" si="281"/>
        <v>10.541376058531478</v>
      </c>
      <c r="Q1172" s="3">
        <f t="shared" si="282"/>
        <v>1.9229057177928284E-3</v>
      </c>
      <c r="R1172" s="3">
        <f t="shared" si="283"/>
        <v>0.12451501203462732</v>
      </c>
    </row>
    <row r="1173" spans="1:18" x14ac:dyDescent="0.25">
      <c r="A1173" s="3">
        <f t="shared" si="270"/>
        <v>11.439999999999801</v>
      </c>
      <c r="B1173" s="3">
        <f t="shared" si="272"/>
        <v>1.4142742374832717</v>
      </c>
      <c r="C1173" s="3">
        <f t="shared" si="273"/>
        <v>3.2133140649620737E-2</v>
      </c>
      <c r="D1173" s="3">
        <f t="shared" si="274"/>
        <v>573.56331946208604</v>
      </c>
      <c r="E1173" s="3">
        <f t="shared" si="275"/>
        <v>4.4433945797676353</v>
      </c>
      <c r="F1173" s="3">
        <f t="shared" si="276"/>
        <v>34.575713471983242</v>
      </c>
      <c r="G1173" s="3">
        <f t="shared" si="277"/>
        <v>6.7905492518135935E-2</v>
      </c>
      <c r="H1173" s="3">
        <f t="shared" si="278"/>
        <v>0.27397650198163376</v>
      </c>
      <c r="I1173" s="3">
        <f t="shared" si="269"/>
        <v>2317.6931055073082</v>
      </c>
      <c r="K1173" s="3">
        <f t="shared" si="271"/>
        <v>11.439999999999801</v>
      </c>
      <c r="L1173" s="3">
        <f t="shared" si="279"/>
        <v>0.64150476611990814</v>
      </c>
      <c r="M1173" s="3">
        <f>L1173/'NOx Info (Obsolete)'!$B$1*1000</f>
        <v>14.575347422804811</v>
      </c>
      <c r="N1173" s="3">
        <f>M1173*'NOx Info (Obsolete)'!$I$2*($D$13+273)/$F$2/1000</f>
        <v>3954.5798781378171</v>
      </c>
      <c r="O1173" s="3">
        <f t="shared" si="280"/>
        <v>71.17635344776626</v>
      </c>
      <c r="P1173" s="3">
        <f t="shared" si="281"/>
        <v>10.541376058531478</v>
      </c>
      <c r="Q1173" s="3">
        <f t="shared" si="282"/>
        <v>1.9229057177928284E-3</v>
      </c>
      <c r="R1173" s="3">
        <f t="shared" si="283"/>
        <v>0.12427379865084857</v>
      </c>
    </row>
    <row r="1174" spans="1:18" x14ac:dyDescent="0.25">
      <c r="A1174" s="3">
        <f t="shared" si="270"/>
        <v>11.4499999999998</v>
      </c>
      <c r="B1174" s="3">
        <f t="shared" si="272"/>
        <v>1.4115344724634553</v>
      </c>
      <c r="C1174" s="3">
        <f t="shared" si="273"/>
        <v>3.2070891580525528E-2</v>
      </c>
      <c r="D1174" s="3">
        <f t="shared" si="274"/>
        <v>572.45219922976923</v>
      </c>
      <c r="E1174" s="3">
        <f t="shared" si="275"/>
        <v>4.4347867322114549</v>
      </c>
      <c r="F1174" s="3">
        <f t="shared" si="276"/>
        <v>34.575713471983242</v>
      </c>
      <c r="G1174" s="3">
        <f t="shared" si="277"/>
        <v>6.7905492518135935E-2</v>
      </c>
      <c r="H1174" s="3">
        <f t="shared" si="278"/>
        <v>0.27344574831555785</v>
      </c>
      <c r="I1174" s="3">
        <f t="shared" si="269"/>
        <v>2318.2399970039392</v>
      </c>
      <c r="K1174" s="3">
        <f t="shared" si="271"/>
        <v>11.4499999999998</v>
      </c>
      <c r="L1174" s="3">
        <f t="shared" si="279"/>
        <v>0.64026202813339961</v>
      </c>
      <c r="M1174" s="3">
        <f>L1174/'NOx Info (Obsolete)'!$B$1*1000</f>
        <v>14.54711172002362</v>
      </c>
      <c r="N1174" s="3">
        <f>M1174*'NOx Info (Obsolete)'!$I$2*($D$13+273)/$F$2/1000</f>
        <v>3946.9189738159839</v>
      </c>
      <c r="O1174" s="3">
        <f t="shared" si="280"/>
        <v>71.038468956734803</v>
      </c>
      <c r="P1174" s="3">
        <f t="shared" si="281"/>
        <v>10.541376058531478</v>
      </c>
      <c r="Q1174" s="3">
        <f t="shared" si="282"/>
        <v>1.9229057177928284E-3</v>
      </c>
      <c r="R1174" s="3">
        <f t="shared" si="283"/>
        <v>0.12403305255125956</v>
      </c>
    </row>
    <row r="1175" spans="1:18" x14ac:dyDescent="0.25">
      <c r="A1175" s="3">
        <f t="shared" si="270"/>
        <v>11.4599999999998</v>
      </c>
      <c r="B1175" s="3">
        <f t="shared" si="272"/>
        <v>1.4088000149802997</v>
      </c>
      <c r="C1175" s="3">
        <f t="shared" si="273"/>
        <v>3.2008763101778005E-2</v>
      </c>
      <c r="D1175" s="3">
        <f t="shared" si="274"/>
        <v>571.34323148546684</v>
      </c>
      <c r="E1175" s="3">
        <f t="shared" si="275"/>
        <v>4.4261955599782103</v>
      </c>
      <c r="F1175" s="3">
        <f t="shared" si="276"/>
        <v>34.575713471983242</v>
      </c>
      <c r="G1175" s="3">
        <f t="shared" si="277"/>
        <v>6.7905492518135935E-2</v>
      </c>
      <c r="H1175" s="3">
        <f t="shared" si="278"/>
        <v>0.27291602283785577</v>
      </c>
      <c r="I1175" s="3">
        <f t="shared" si="269"/>
        <v>2318.7858290496147</v>
      </c>
      <c r="K1175" s="3">
        <f t="shared" si="271"/>
        <v>11.4599999999998</v>
      </c>
      <c r="L1175" s="3">
        <f t="shared" si="279"/>
        <v>0.63902169760788696</v>
      </c>
      <c r="M1175" s="3">
        <f>L1175/'NOx Info (Obsolete)'!$B$1*1000</f>
        <v>14.518930716104036</v>
      </c>
      <c r="N1175" s="3">
        <f>M1175*'NOx Info (Obsolete)'!$I$2*($D$13+273)/$F$2/1000</f>
        <v>3939.2729103765805</v>
      </c>
      <c r="O1175" s="3">
        <f t="shared" si="280"/>
        <v>70.900851578753475</v>
      </c>
      <c r="P1175" s="3">
        <f t="shared" si="281"/>
        <v>10.541376058531478</v>
      </c>
      <c r="Q1175" s="3">
        <f t="shared" si="282"/>
        <v>1.9229057177928284E-3</v>
      </c>
      <c r="R1175" s="3">
        <f t="shared" si="283"/>
        <v>0.12379277283062649</v>
      </c>
    </row>
    <row r="1176" spans="1:18" x14ac:dyDescent="0.25">
      <c r="A1176" s="3">
        <f t="shared" si="270"/>
        <v>11.4699999999998</v>
      </c>
      <c r="B1176" s="3">
        <f t="shared" si="272"/>
        <v>1.4060708547519212</v>
      </c>
      <c r="C1176" s="3">
        <f t="shared" si="273"/>
        <v>3.194675497976774E-2</v>
      </c>
      <c r="D1176" s="3">
        <f t="shared" si="274"/>
        <v>570.23641205932915</v>
      </c>
      <c r="E1176" s="3">
        <f t="shared" si="275"/>
        <v>4.4176210307640789</v>
      </c>
      <c r="F1176" s="3">
        <f t="shared" si="276"/>
        <v>34.575713471983242</v>
      </c>
      <c r="G1176" s="3">
        <f t="shared" si="277"/>
        <v>6.7905492518135935E-2</v>
      </c>
      <c r="H1176" s="3">
        <f t="shared" si="278"/>
        <v>0.2723873235566972</v>
      </c>
      <c r="I1176" s="3">
        <f t="shared" si="269"/>
        <v>2319.3306036967278</v>
      </c>
      <c r="K1176" s="3">
        <f t="shared" si="271"/>
        <v>11.4699999999998</v>
      </c>
      <c r="L1176" s="3">
        <f t="shared" si="279"/>
        <v>0.63778376987958074</v>
      </c>
      <c r="M1176" s="3">
        <f>L1176/'NOx Info (Obsolete)'!$B$1*1000</f>
        <v>14.490804305082152</v>
      </c>
      <c r="N1176" s="3">
        <f>M1176*'NOx Info (Obsolete)'!$I$2*($D$13+273)/$F$2/1000</f>
        <v>3931.6416590695039</v>
      </c>
      <c r="O1176" s="3">
        <f t="shared" si="280"/>
        <v>70.763500796364681</v>
      </c>
      <c r="P1176" s="3">
        <f t="shared" si="281"/>
        <v>10.541376058531478</v>
      </c>
      <c r="Q1176" s="3">
        <f t="shared" si="282"/>
        <v>1.9229057177928284E-3</v>
      </c>
      <c r="R1176" s="3">
        <f t="shared" si="283"/>
        <v>0.12355295858546925</v>
      </c>
    </row>
    <row r="1177" spans="1:18" x14ac:dyDescent="0.25">
      <c r="A1177" s="3">
        <f t="shared" si="270"/>
        <v>11.4799999999998</v>
      </c>
      <c r="B1177" s="3">
        <f t="shared" si="272"/>
        <v>1.4033469815163542</v>
      </c>
      <c r="C1177" s="3">
        <f t="shared" si="273"/>
        <v>3.188486698133685E-2</v>
      </c>
      <c r="D1177" s="3">
        <f t="shared" si="274"/>
        <v>569.13173678958367</v>
      </c>
      <c r="E1177" s="3">
        <f t="shared" si="275"/>
        <v>4.4090631123278134</v>
      </c>
      <c r="F1177" s="3">
        <f t="shared" si="276"/>
        <v>34.575713471983242</v>
      </c>
      <c r="G1177" s="3">
        <f t="shared" si="277"/>
        <v>6.7905492518135935E-2</v>
      </c>
      <c r="H1177" s="3">
        <f t="shared" si="278"/>
        <v>0.27185964848411004</v>
      </c>
      <c r="I1177" s="3">
        <f t="shared" si="269"/>
        <v>2319.8743229936963</v>
      </c>
      <c r="K1177" s="3">
        <f t="shared" si="271"/>
        <v>11.4799999999998</v>
      </c>
      <c r="L1177" s="3">
        <f t="shared" si="279"/>
        <v>0.63654824029372603</v>
      </c>
      <c r="M1177" s="3">
        <f>L1177/'NOx Info (Obsolete)'!$B$1*1000</f>
        <v>14.462732381199327</v>
      </c>
      <c r="N1177" s="3">
        <f>M1177*'NOx Info (Obsolete)'!$I$2*($D$13+273)/$F$2/1000</f>
        <v>3924.0251912003437</v>
      </c>
      <c r="O1177" s="3">
        <f t="shared" si="280"/>
        <v>70.626416093113178</v>
      </c>
      <c r="P1177" s="3">
        <f t="shared" si="281"/>
        <v>10.541376058531478</v>
      </c>
      <c r="Q1177" s="3">
        <f t="shared" si="282"/>
        <v>1.9229057177928284E-3</v>
      </c>
      <c r="R1177" s="3">
        <f t="shared" si="283"/>
        <v>0.12331360891405778</v>
      </c>
    </row>
    <row r="1178" spans="1:18" x14ac:dyDescent="0.25">
      <c r="A1178" s="3">
        <f t="shared" si="270"/>
        <v>11.489999999999799</v>
      </c>
      <c r="B1178" s="3">
        <f t="shared" si="272"/>
        <v>1.4006283850315131</v>
      </c>
      <c r="C1178" s="3">
        <f t="shared" si="273"/>
        <v>3.1823098873779147E-2</v>
      </c>
      <c r="D1178" s="3">
        <f t="shared" si="274"/>
        <v>568.02920152252125</v>
      </c>
      <c r="E1178" s="3">
        <f t="shared" si="275"/>
        <v>4.40052177249063</v>
      </c>
      <c r="F1178" s="3">
        <f t="shared" si="276"/>
        <v>34.575713471983249</v>
      </c>
      <c r="G1178" s="3">
        <f t="shared" si="277"/>
        <v>6.7905492518135963E-2</v>
      </c>
      <c r="H1178" s="3">
        <f t="shared" si="278"/>
        <v>0.27133299563597385</v>
      </c>
      <c r="I1178" s="3">
        <f t="shared" si="269"/>
        <v>2320.4169889849682</v>
      </c>
      <c r="K1178" s="3">
        <f t="shared" si="271"/>
        <v>11.489999999999799</v>
      </c>
      <c r="L1178" s="3">
        <f t="shared" si="279"/>
        <v>0.63531510420458548</v>
      </c>
      <c r="M1178" s="3">
        <f>L1178/'NOx Info (Obsolete)'!$B$1*1000</f>
        <v>14.434714838901813</v>
      </c>
      <c r="N1178" s="3">
        <f>M1178*'NOx Info (Obsolete)'!$I$2*($D$13+273)/$F$2/1000</f>
        <v>3916.423478130283</v>
      </c>
      <c r="O1178" s="3">
        <f t="shared" si="280"/>
        <v>70.489596953544293</v>
      </c>
      <c r="P1178" s="3">
        <f t="shared" si="281"/>
        <v>10.54137605853148</v>
      </c>
      <c r="Q1178" s="3">
        <f t="shared" si="282"/>
        <v>1.9229057177928288E-3</v>
      </c>
      <c r="R1178" s="3">
        <f t="shared" si="283"/>
        <v>0.12307472291640913</v>
      </c>
    </row>
    <row r="1179" spans="1:18" x14ac:dyDescent="0.25">
      <c r="A1179" s="3">
        <f t="shared" si="270"/>
        <v>11.499999999999799</v>
      </c>
      <c r="B1179" s="3">
        <f t="shared" si="272"/>
        <v>1.3979150550751536</v>
      </c>
      <c r="C1179" s="3">
        <f t="shared" si="273"/>
        <v>3.1761450424839223E-2</v>
      </c>
      <c r="D1179" s="3">
        <f t="shared" si="274"/>
        <v>566.92880211247814</v>
      </c>
      <c r="E1179" s="3">
        <f t="shared" si="275"/>
        <v>4.3919969791360796</v>
      </c>
      <c r="F1179" s="3">
        <f t="shared" si="276"/>
        <v>34.575713471983242</v>
      </c>
      <c r="G1179" s="3">
        <f t="shared" si="277"/>
        <v>6.7905492518135935E-2</v>
      </c>
      <c r="H1179" s="3">
        <f t="shared" si="278"/>
        <v>0.27080736303201131</v>
      </c>
      <c r="I1179" s="3">
        <f t="shared" si="269"/>
        <v>2320.9586037110321</v>
      </c>
      <c r="K1179" s="3">
        <f t="shared" si="271"/>
        <v>11.499999999999799</v>
      </c>
      <c r="L1179" s="3">
        <f t="shared" si="279"/>
        <v>0.63408435697542143</v>
      </c>
      <c r="M1179" s="3">
        <f>L1179/'NOx Info (Obsolete)'!$B$1*1000</f>
        <v>14.40675157284033</v>
      </c>
      <c r="N1179" s="3">
        <f>M1179*'NOx Info (Obsolete)'!$I$2*($D$13+273)/$F$2/1000</f>
        <v>3908.8364912759762</v>
      </c>
      <c r="O1179" s="3">
        <f t="shared" si="280"/>
        <v>70.353042863201864</v>
      </c>
      <c r="P1179" s="3">
        <f t="shared" si="281"/>
        <v>10.541376058531478</v>
      </c>
      <c r="Q1179" s="3">
        <f t="shared" si="282"/>
        <v>1.9229057177928284E-3</v>
      </c>
      <c r="R1179" s="3">
        <f t="shared" si="283"/>
        <v>0.12283629969428353</v>
      </c>
    </row>
    <row r="1180" spans="1:18" x14ac:dyDescent="0.25">
      <c r="A1180" s="3">
        <f t="shared" si="270"/>
        <v>11.509999999999799</v>
      </c>
      <c r="B1180" s="3">
        <f t="shared" si="272"/>
        <v>1.3952069814448333</v>
      </c>
      <c r="C1180" s="3">
        <f t="shared" si="273"/>
        <v>3.169992140271162E-2</v>
      </c>
      <c r="D1180" s="3">
        <f t="shared" si="274"/>
        <v>565.8305344218229</v>
      </c>
      <c r="E1180" s="3">
        <f t="shared" si="275"/>
        <v>4.3834887002099299</v>
      </c>
      <c r="F1180" s="3">
        <f t="shared" si="276"/>
        <v>34.575713471983242</v>
      </c>
      <c r="G1180" s="3">
        <f t="shared" si="277"/>
        <v>6.7905492518135935E-2</v>
      </c>
      <c r="H1180" s="3">
        <f t="shared" si="278"/>
        <v>0.27028274869578178</v>
      </c>
      <c r="I1180" s="3">
        <f t="shared" si="269"/>
        <v>2321.4991692084236</v>
      </c>
      <c r="K1180" s="3">
        <f t="shared" si="271"/>
        <v>11.509999999999799</v>
      </c>
      <c r="L1180" s="3">
        <f t="shared" si="279"/>
        <v>0.63285599397847858</v>
      </c>
      <c r="M1180" s="3">
        <f>L1180/'NOx Info (Obsolete)'!$B$1*1000</f>
        <v>14.378842477869689</v>
      </c>
      <c r="N1180" s="3">
        <f>M1180*'NOx Info (Obsolete)'!$I$2*($D$13+273)/$F$2/1000</f>
        <v>3901.2642021094593</v>
      </c>
      <c r="O1180" s="3">
        <f t="shared" si="280"/>
        <v>70.216753308626338</v>
      </c>
      <c r="P1180" s="3">
        <f t="shared" si="281"/>
        <v>10.541376058531478</v>
      </c>
      <c r="Q1180" s="3">
        <f t="shared" si="282"/>
        <v>1.9229057177928284E-3</v>
      </c>
      <c r="R1180" s="3">
        <f t="shared" si="283"/>
        <v>0.12259833835118153</v>
      </c>
    </row>
    <row r="1181" spans="1:18" x14ac:dyDescent="0.25">
      <c r="A1181" s="3">
        <f t="shared" si="270"/>
        <v>11.519999999999799</v>
      </c>
      <c r="B1181" s="3">
        <f t="shared" si="272"/>
        <v>1.3925041539578755</v>
      </c>
      <c r="C1181" s="3">
        <f t="shared" si="273"/>
        <v>3.1638511576039939E-2</v>
      </c>
      <c r="D1181" s="3">
        <f t="shared" si="274"/>
        <v>564.73439432093858</v>
      </c>
      <c r="E1181" s="3">
        <f t="shared" si="275"/>
        <v>4.374996903720044</v>
      </c>
      <c r="F1181" s="3">
        <f t="shared" si="276"/>
        <v>34.575713471983242</v>
      </c>
      <c r="G1181" s="3">
        <f t="shared" si="277"/>
        <v>6.7905492518135935E-2</v>
      </c>
      <c r="H1181" s="3">
        <f t="shared" si="278"/>
        <v>0.26975915065467326</v>
      </c>
      <c r="I1181" s="3">
        <f t="shared" si="269"/>
        <v>2322.0386875097329</v>
      </c>
      <c r="K1181" s="3">
        <f t="shared" si="271"/>
        <v>11.519999999999799</v>
      </c>
      <c r="L1181" s="3">
        <f t="shared" si="279"/>
        <v>0.63163001059496682</v>
      </c>
      <c r="M1181" s="3">
        <f>L1181/'NOx Info (Obsolete)'!$B$1*1000</f>
        <v>14.350987449048391</v>
      </c>
      <c r="N1181" s="3">
        <f>M1181*'NOx Info (Obsolete)'!$I$2*($D$13+273)/$F$2/1000</f>
        <v>3893.7065821580263</v>
      </c>
      <c r="O1181" s="3">
        <f t="shared" si="280"/>
        <v>70.080727777352863</v>
      </c>
      <c r="P1181" s="3">
        <f t="shared" si="281"/>
        <v>10.541376058531478</v>
      </c>
      <c r="Q1181" s="3">
        <f t="shared" si="282"/>
        <v>1.9229057177928284E-3</v>
      </c>
      <c r="R1181" s="3">
        <f t="shared" si="283"/>
        <v>0.12236083799234031</v>
      </c>
    </row>
    <row r="1182" spans="1:18" x14ac:dyDescent="0.25">
      <c r="A1182" s="3">
        <f t="shared" si="270"/>
        <v>11.529999999999799</v>
      </c>
      <c r="B1182" s="3">
        <f t="shared" si="272"/>
        <v>1.3898065624513289</v>
      </c>
      <c r="C1182" s="3">
        <f t="shared" si="273"/>
        <v>3.1577220713915957E-2</v>
      </c>
      <c r="D1182" s="3">
        <f t="shared" si="274"/>
        <v>563.64037768820901</v>
      </c>
      <c r="E1182" s="3">
        <f t="shared" si="275"/>
        <v>4.3665215577362648</v>
      </c>
      <c r="F1182" s="3">
        <f t="shared" si="276"/>
        <v>34.575713471983242</v>
      </c>
      <c r="G1182" s="3">
        <f t="shared" si="277"/>
        <v>6.7905492518135935E-2</v>
      </c>
      <c r="H1182" s="3">
        <f t="shared" si="278"/>
        <v>0.26923656693989512</v>
      </c>
      <c r="I1182" s="3">
        <f t="shared" si="269"/>
        <v>2322.5771606436128</v>
      </c>
      <c r="K1182" s="3">
        <f t="shared" si="271"/>
        <v>11.529999999999799</v>
      </c>
      <c r="L1182" s="3">
        <f t="shared" si="279"/>
        <v>0.6304064022150434</v>
      </c>
      <c r="M1182" s="3">
        <f>L1182/'NOx Info (Obsolete)'!$B$1*1000</f>
        <v>14.32318638163823</v>
      </c>
      <c r="N1182" s="3">
        <f>M1182*'NOx Info (Obsolete)'!$I$2*($D$13+273)/$F$2/1000</f>
        <v>3886.1636030041327</v>
      </c>
      <c r="O1182" s="3">
        <f t="shared" si="280"/>
        <v>69.944965757909358</v>
      </c>
      <c r="P1182" s="3">
        <f t="shared" si="281"/>
        <v>10.541376058531478</v>
      </c>
      <c r="Q1182" s="3">
        <f t="shared" si="282"/>
        <v>1.9229057177928284E-3</v>
      </c>
      <c r="R1182" s="3">
        <f t="shared" si="283"/>
        <v>0.12212379772473041</v>
      </c>
    </row>
    <row r="1183" spans="1:18" x14ac:dyDescent="0.25">
      <c r="A1183" s="3">
        <f t="shared" si="270"/>
        <v>11.539999999999798</v>
      </c>
      <c r="B1183" s="3">
        <f t="shared" si="272"/>
        <v>1.38711419678193</v>
      </c>
      <c r="C1183" s="3">
        <f t="shared" si="273"/>
        <v>3.1516048585878781E-2</v>
      </c>
      <c r="D1183" s="3">
        <f t="shared" si="274"/>
        <v>562.54848041000218</v>
      </c>
      <c r="E1183" s="3">
        <f t="shared" si="275"/>
        <v>4.358062630390287</v>
      </c>
      <c r="F1183" s="3">
        <f t="shared" si="276"/>
        <v>34.575713471983242</v>
      </c>
      <c r="G1183" s="3">
        <f t="shared" si="277"/>
        <v>6.7905492518135935E-2</v>
      </c>
      <c r="H1183" s="3">
        <f t="shared" si="278"/>
        <v>0.26871499558647083</v>
      </c>
      <c r="I1183" s="3">
        <f t="shared" ref="I1183:I1246" si="284">I1182+$N$3*$J$1*H1183</f>
        <v>2323.1145906347856</v>
      </c>
      <c r="K1183" s="3">
        <f t="shared" si="271"/>
        <v>11.539999999999798</v>
      </c>
      <c r="L1183" s="3">
        <f t="shared" si="279"/>
        <v>0.62918516423779614</v>
      </c>
      <c r="M1183" s="3">
        <f>L1183/'NOx Info (Obsolete)'!$B$1*1000</f>
        <v>14.295439171103906</v>
      </c>
      <c r="N1183" s="3">
        <f>M1183*'NOx Info (Obsolete)'!$I$2*($D$13+273)/$F$2/1000</f>
        <v>3878.6352362852849</v>
      </c>
      <c r="O1183" s="3">
        <f t="shared" si="280"/>
        <v>69.809466739814553</v>
      </c>
      <c r="P1183" s="3">
        <f t="shared" si="281"/>
        <v>10.541376058531478</v>
      </c>
      <c r="Q1183" s="3">
        <f t="shared" si="282"/>
        <v>1.9229057177928284E-3</v>
      </c>
      <c r="R1183" s="3">
        <f t="shared" si="283"/>
        <v>0.12188721665705239</v>
      </c>
    </row>
    <row r="1184" spans="1:18" x14ac:dyDescent="0.25">
      <c r="A1184" s="3">
        <f t="shared" ref="A1184:A1247" si="285">$A$30+A1183</f>
        <v>11.549999999999798</v>
      </c>
      <c r="B1184" s="3">
        <f t="shared" si="272"/>
        <v>1.3844270468260651</v>
      </c>
      <c r="C1184" s="3">
        <f t="shared" si="273"/>
        <v>3.1454994961913965E-2</v>
      </c>
      <c r="D1184" s="3">
        <f t="shared" si="274"/>
        <v>561.45869838065482</v>
      </c>
      <c r="E1184" s="3">
        <f t="shared" si="275"/>
        <v>4.3496200898755415</v>
      </c>
      <c r="F1184" s="3">
        <f t="shared" si="276"/>
        <v>34.575713471983242</v>
      </c>
      <c r="G1184" s="3">
        <f t="shared" si="277"/>
        <v>6.7905492518135935E-2</v>
      </c>
      <c r="H1184" s="3">
        <f t="shared" si="278"/>
        <v>0.26819443463323012</v>
      </c>
      <c r="I1184" s="3">
        <f t="shared" si="284"/>
        <v>2323.650979504052</v>
      </c>
      <c r="K1184" s="3">
        <f t="shared" ref="K1184:K1247" si="286">$A$30+K1183</f>
        <v>11.549999999999798</v>
      </c>
      <c r="L1184" s="3">
        <f t="shared" si="279"/>
        <v>0.62796629207122556</v>
      </c>
      <c r="M1184" s="3">
        <f>L1184/'NOx Info (Obsolete)'!$B$1*1000</f>
        <v>14.267745713112616</v>
      </c>
      <c r="N1184" s="3">
        <f>M1184*'NOx Info (Obsolete)'!$I$2*($D$13+273)/$F$2/1000</f>
        <v>3871.121453693931</v>
      </c>
      <c r="O1184" s="3">
        <f t="shared" si="280"/>
        <v>69.674230213576081</v>
      </c>
      <c r="P1184" s="3">
        <f t="shared" si="281"/>
        <v>10.541376058531478</v>
      </c>
      <c r="Q1184" s="3">
        <f t="shared" si="282"/>
        <v>1.9229057177928284E-3</v>
      </c>
      <c r="R1184" s="3">
        <f t="shared" si="283"/>
        <v>0.12165109389973336</v>
      </c>
    </row>
    <row r="1185" spans="1:18" x14ac:dyDescent="0.25">
      <c r="A1185" s="3">
        <f t="shared" si="285"/>
        <v>11.559999999999798</v>
      </c>
      <c r="B1185" s="3">
        <f t="shared" si="272"/>
        <v>1.3817451024797329</v>
      </c>
      <c r="C1185" s="3">
        <f t="shared" si="273"/>
        <v>3.1394059612452674E-2</v>
      </c>
      <c r="D1185" s="3">
        <f t="shared" si="274"/>
        <v>560.37102750245776</v>
      </c>
      <c r="E1185" s="3">
        <f t="shared" si="275"/>
        <v>4.3411939044470795</v>
      </c>
      <c r="F1185" s="3">
        <f t="shared" si="276"/>
        <v>34.575713471983242</v>
      </c>
      <c r="G1185" s="3">
        <f t="shared" si="277"/>
        <v>6.7905492518135935E-2</v>
      </c>
      <c r="H1185" s="3">
        <f t="shared" si="278"/>
        <v>0.26767488212280249</v>
      </c>
      <c r="I1185" s="3">
        <f t="shared" si="284"/>
        <v>2324.1863292682974</v>
      </c>
      <c r="K1185" s="3">
        <f t="shared" si="286"/>
        <v>11.559999999999798</v>
      </c>
      <c r="L1185" s="3">
        <f t="shared" si="279"/>
        <v>0.62674978113222823</v>
      </c>
      <c r="M1185" s="3">
        <f>L1185/'NOx Info (Obsolete)'!$B$1*1000</f>
        <v>14.24010590353369</v>
      </c>
      <c r="N1185" s="3">
        <f>M1185*'NOx Info (Obsolete)'!$I$2*($D$13+273)/$F$2/1000</f>
        <v>3863.6222269773612</v>
      </c>
      <c r="O1185" s="3">
        <f t="shared" si="280"/>
        <v>69.539255670688647</v>
      </c>
      <c r="P1185" s="3">
        <f t="shared" si="281"/>
        <v>10.541376058531478</v>
      </c>
      <c r="Q1185" s="3">
        <f t="shared" si="282"/>
        <v>1.9229057177928284E-3</v>
      </c>
      <c r="R1185" s="3">
        <f t="shared" si="283"/>
        <v>0.12141542856492391</v>
      </c>
    </row>
    <row r="1186" spans="1:18" x14ac:dyDescent="0.25">
      <c r="A1186" s="3">
        <f t="shared" si="285"/>
        <v>11.569999999999798</v>
      </c>
      <c r="B1186" s="3">
        <f t="shared" si="272"/>
        <v>1.3790683536585049</v>
      </c>
      <c r="C1186" s="3">
        <f t="shared" si="273"/>
        <v>3.1333242308370764E-2</v>
      </c>
      <c r="D1186" s="3">
        <f t="shared" si="274"/>
        <v>559.28546368563968</v>
      </c>
      <c r="E1186" s="3">
        <f t="shared" si="275"/>
        <v>4.3327840424214452</v>
      </c>
      <c r="F1186" s="3">
        <f t="shared" si="276"/>
        <v>34.575713471983242</v>
      </c>
      <c r="G1186" s="3">
        <f t="shared" si="277"/>
        <v>6.7905492518135935E-2</v>
      </c>
      <c r="H1186" s="3">
        <f t="shared" si="278"/>
        <v>0.26715633610160899</v>
      </c>
      <c r="I1186" s="3">
        <f t="shared" si="284"/>
        <v>2324.7206419405006</v>
      </c>
      <c r="K1186" s="3">
        <f t="shared" si="286"/>
        <v>11.569999999999798</v>
      </c>
      <c r="L1186" s="3">
        <f t="shared" si="279"/>
        <v>0.62553562684657904</v>
      </c>
      <c r="M1186" s="3">
        <f>L1186/'NOx Info (Obsolete)'!$B$1*1000</f>
        <v>14.212519638438167</v>
      </c>
      <c r="N1186" s="3">
        <f>M1186*'NOx Info (Obsolete)'!$I$2*($D$13+273)/$F$2/1000</f>
        <v>3856.1375279375943</v>
      </c>
      <c r="O1186" s="3">
        <f t="shared" si="280"/>
        <v>69.404542603631981</v>
      </c>
      <c r="P1186" s="3">
        <f t="shared" si="281"/>
        <v>10.541376058531478</v>
      </c>
      <c r="Q1186" s="3">
        <f t="shared" si="282"/>
        <v>1.9229057177928284E-3</v>
      </c>
      <c r="R1186" s="3">
        <f t="shared" si="283"/>
        <v>0.12118021976649447</v>
      </c>
    </row>
    <row r="1187" spans="1:18" x14ac:dyDescent="0.25">
      <c r="A1187" s="3">
        <f t="shared" si="285"/>
        <v>11.579999999999798</v>
      </c>
      <c r="B1187" s="3">
        <f t="shared" si="272"/>
        <v>1.376396790297489</v>
      </c>
      <c r="C1187" s="3">
        <f t="shared" si="273"/>
        <v>3.1272542820987993E-2</v>
      </c>
      <c r="D1187" s="3">
        <f t="shared" si="274"/>
        <v>558.20200284835232</v>
      </c>
      <c r="E1187" s="3">
        <f t="shared" si="275"/>
        <v>4.324390472176562</v>
      </c>
      <c r="F1187" s="3">
        <f t="shared" si="276"/>
        <v>34.575713471983242</v>
      </c>
      <c r="G1187" s="3">
        <f t="shared" si="277"/>
        <v>6.7905492518135935E-2</v>
      </c>
      <c r="H1187" s="3">
        <f t="shared" si="278"/>
        <v>0.26663879461985507</v>
      </c>
      <c r="I1187" s="3">
        <f t="shared" si="284"/>
        <v>2325.2539195297404</v>
      </c>
      <c r="K1187" s="3">
        <f t="shared" si="286"/>
        <v>11.579999999999798</v>
      </c>
      <c r="L1187" s="3">
        <f t="shared" si="279"/>
        <v>0.62432382464891412</v>
      </c>
      <c r="M1187" s="3">
        <f>L1187/'NOx Info (Obsolete)'!$B$1*1000</f>
        <v>14.18498681409843</v>
      </c>
      <c r="N1187" s="3">
        <f>M1187*'NOx Info (Obsolete)'!$I$2*($D$13+273)/$F$2/1000</f>
        <v>3848.6673284312778</v>
      </c>
      <c r="O1187" s="3">
        <f t="shared" si="280"/>
        <v>69.270090505868978</v>
      </c>
      <c r="P1187" s="3">
        <f t="shared" si="281"/>
        <v>10.541376058531478</v>
      </c>
      <c r="Q1187" s="3">
        <f t="shared" si="282"/>
        <v>1.9229057177928284E-3</v>
      </c>
      <c r="R1187" s="3">
        <f t="shared" si="283"/>
        <v>0.12094546662003207</v>
      </c>
    </row>
    <row r="1188" spans="1:18" x14ac:dyDescent="0.25">
      <c r="A1188" s="3">
        <f t="shared" si="285"/>
        <v>11.589999999999797</v>
      </c>
      <c r="B1188" s="3">
        <f t="shared" si="272"/>
        <v>1.3737304023512902</v>
      </c>
      <c r="C1188" s="3">
        <f t="shared" si="273"/>
        <v>3.1211960922067083E-2</v>
      </c>
      <c r="D1188" s="3">
        <f t="shared" si="274"/>
        <v>557.12064091665445</v>
      </c>
      <c r="E1188" s="3">
        <f t="shared" si="275"/>
        <v>4.3160131621516129</v>
      </c>
      <c r="F1188" s="3">
        <f t="shared" si="276"/>
        <v>34.575713471983242</v>
      </c>
      <c r="G1188" s="3">
        <f t="shared" si="277"/>
        <v>6.7905492518135935E-2</v>
      </c>
      <c r="H1188" s="3">
        <f t="shared" si="278"/>
        <v>0.26612225573152359</v>
      </c>
      <c r="I1188" s="3">
        <f t="shared" si="284"/>
        <v>2325.7861640412034</v>
      </c>
      <c r="K1188" s="3">
        <f t="shared" si="286"/>
        <v>11.589999999999797</v>
      </c>
      <c r="L1188" s="3">
        <f t="shared" si="279"/>
        <v>0.62311436998271374</v>
      </c>
      <c r="M1188" s="3">
        <f>L1188/'NOx Info (Obsolete)'!$B$1*1000</f>
        <v>14.157507326987794</v>
      </c>
      <c r="N1188" s="3">
        <f>M1188*'NOx Info (Obsolete)'!$I$2*($D$13+273)/$F$2/1000</f>
        <v>3841.211600369576</v>
      </c>
      <c r="O1188" s="3">
        <f t="shared" si="280"/>
        <v>69.135898871843878</v>
      </c>
      <c r="P1188" s="3">
        <f t="shared" si="281"/>
        <v>10.541376058531478</v>
      </c>
      <c r="Q1188" s="3">
        <f t="shared" si="282"/>
        <v>1.9229057177928284E-3</v>
      </c>
      <c r="R1188" s="3">
        <f t="shared" si="283"/>
        <v>0.12071116824283713</v>
      </c>
    </row>
    <row r="1189" spans="1:18" x14ac:dyDescent="0.25">
      <c r="A1189" s="3">
        <f t="shared" si="285"/>
        <v>11.599999999999797</v>
      </c>
      <c r="B1189" s="3">
        <f t="shared" si="272"/>
        <v>1.3710691797939749</v>
      </c>
      <c r="C1189" s="3">
        <f t="shared" si="273"/>
        <v>3.1151496383812944E-2</v>
      </c>
      <c r="D1189" s="3">
        <f t="shared" si="274"/>
        <v>556.04137382449744</v>
      </c>
      <c r="E1189" s="3">
        <f t="shared" si="275"/>
        <v>4.3076520808469194</v>
      </c>
      <c r="F1189" s="3">
        <f t="shared" si="276"/>
        <v>34.575713471983242</v>
      </c>
      <c r="G1189" s="3">
        <f t="shared" si="277"/>
        <v>6.7905492518135935E-2</v>
      </c>
      <c r="H1189" s="3">
        <f t="shared" si="278"/>
        <v>0.26560671749436715</v>
      </c>
      <c r="I1189" s="3">
        <f t="shared" si="284"/>
        <v>2326.3173774761922</v>
      </c>
      <c r="K1189" s="3">
        <f t="shared" si="286"/>
        <v>11.599999999999797</v>
      </c>
      <c r="L1189" s="3">
        <f t="shared" si="279"/>
        <v>0.62190725830028537</v>
      </c>
      <c r="M1189" s="3">
        <f>L1189/'NOx Info (Obsolete)'!$B$1*1000</f>
        <v>14.130081073780143</v>
      </c>
      <c r="N1189" s="3">
        <f>M1189*'NOx Info (Obsolete)'!$I$2*($D$13+273)/$F$2/1000</f>
        <v>3833.770315718069</v>
      </c>
      <c r="O1189" s="3">
        <f t="shared" si="280"/>
        <v>69.001967196980232</v>
      </c>
      <c r="P1189" s="3">
        <f t="shared" si="281"/>
        <v>10.541376058531478</v>
      </c>
      <c r="Q1189" s="3">
        <f t="shared" si="282"/>
        <v>1.9229057177928284E-3</v>
      </c>
      <c r="R1189" s="3">
        <f t="shared" si="283"/>
        <v>0.12047732375392003</v>
      </c>
    </row>
    <row r="1190" spans="1:18" x14ac:dyDescent="0.25">
      <c r="A1190" s="3">
        <f t="shared" si="285"/>
        <v>11.609999999999797</v>
      </c>
      <c r="B1190" s="3">
        <f t="shared" si="272"/>
        <v>1.3684131126190313</v>
      </c>
      <c r="C1190" s="3">
        <f t="shared" si="273"/>
        <v>3.1091148978871747E-2</v>
      </c>
      <c r="D1190" s="3">
        <f t="shared" si="274"/>
        <v>554.96419751370922</v>
      </c>
      <c r="E1190" s="3">
        <f t="shared" si="275"/>
        <v>4.2993071968238281</v>
      </c>
      <c r="F1190" s="3">
        <f t="shared" si="276"/>
        <v>34.575713471983242</v>
      </c>
      <c r="G1190" s="3">
        <f t="shared" si="277"/>
        <v>6.7905492518135935E-2</v>
      </c>
      <c r="H1190" s="3">
        <f t="shared" si="278"/>
        <v>0.26509217796990103</v>
      </c>
      <c r="I1190" s="3">
        <f t="shared" si="284"/>
        <v>2326.8475618321318</v>
      </c>
      <c r="K1190" s="3">
        <f t="shared" si="286"/>
        <v>11.609999999999797</v>
      </c>
      <c r="L1190" s="3">
        <f t="shared" si="279"/>
        <v>0.62070248506274617</v>
      </c>
      <c r="M1190" s="3">
        <f>L1190/'NOx Info (Obsolete)'!$B$1*1000</f>
        <v>14.102707951349515</v>
      </c>
      <c r="N1190" s="3">
        <f>M1190*'NOx Info (Obsolete)'!$I$2*($D$13+273)/$F$2/1000</f>
        <v>3826.3434464966467</v>
      </c>
      <c r="O1190" s="3">
        <f t="shared" si="280"/>
        <v>68.868294977679099</v>
      </c>
      <c r="P1190" s="3">
        <f t="shared" si="281"/>
        <v>10.541376058531478</v>
      </c>
      <c r="Q1190" s="3">
        <f t="shared" si="282"/>
        <v>1.9229057177928284E-3</v>
      </c>
      <c r="R1190" s="3">
        <f t="shared" si="283"/>
        <v>0.12024393227399782</v>
      </c>
    </row>
    <row r="1191" spans="1:18" x14ac:dyDescent="0.25">
      <c r="A1191" s="3">
        <f t="shared" si="285"/>
        <v>11.619999999999797</v>
      </c>
      <c r="B1191" s="3">
        <f t="shared" si="272"/>
        <v>1.3657621908393323</v>
      </c>
      <c r="C1191" s="3">
        <f t="shared" si="273"/>
        <v>3.1030918480330107E-2</v>
      </c>
      <c r="D1191" s="3">
        <f t="shared" si="274"/>
        <v>553.88910793397952</v>
      </c>
      <c r="E1191" s="3">
        <f t="shared" si="275"/>
        <v>4.290978478704587</v>
      </c>
      <c r="F1191" s="3">
        <f t="shared" si="276"/>
        <v>34.575713471983242</v>
      </c>
      <c r="G1191" s="3">
        <f t="shared" si="277"/>
        <v>6.7905492518135935E-2</v>
      </c>
      <c r="H1191" s="3">
        <f t="shared" si="278"/>
        <v>0.2645786352233957</v>
      </c>
      <c r="I1191" s="3">
        <f t="shared" si="284"/>
        <v>2327.3767191025786</v>
      </c>
      <c r="K1191" s="3">
        <f t="shared" si="286"/>
        <v>11.619999999999797</v>
      </c>
      <c r="L1191" s="3">
        <f t="shared" si="279"/>
        <v>0.61950004574000617</v>
      </c>
      <c r="M1191" s="3">
        <f>L1191/'NOx Info (Obsolete)'!$B$1*1000</f>
        <v>14.075387856769732</v>
      </c>
      <c r="N1191" s="3">
        <f>M1191*'NOx Info (Obsolete)'!$I$2*($D$13+273)/$F$2/1000</f>
        <v>3818.9309647794021</v>
      </c>
      <c r="O1191" s="3">
        <f t="shared" si="280"/>
        <v>68.734881711317115</v>
      </c>
      <c r="P1191" s="3">
        <f t="shared" si="281"/>
        <v>10.541376058531478</v>
      </c>
      <c r="Q1191" s="3">
        <f t="shared" si="282"/>
        <v>1.9229057177928284E-3</v>
      </c>
      <c r="R1191" s="3">
        <f t="shared" si="283"/>
        <v>0.12001099292549089</v>
      </c>
    </row>
    <row r="1192" spans="1:18" x14ac:dyDescent="0.25">
      <c r="A1192" s="3">
        <f t="shared" si="285"/>
        <v>11.629999999999797</v>
      </c>
      <c r="B1192" s="3">
        <f t="shared" si="272"/>
        <v>1.3631164044870983</v>
      </c>
      <c r="C1192" s="3">
        <f t="shared" si="273"/>
        <v>3.097080466171423E-2</v>
      </c>
      <c r="D1192" s="3">
        <f t="shared" si="274"/>
        <v>552.81610104284414</v>
      </c>
      <c r="E1192" s="3">
        <f t="shared" si="275"/>
        <v>4.2826658951722312</v>
      </c>
      <c r="F1192" s="3">
        <f t="shared" si="276"/>
        <v>34.575713471983242</v>
      </c>
      <c r="G1192" s="3">
        <f t="shared" si="277"/>
        <v>6.7905492518135935E-2</v>
      </c>
      <c r="H1192" s="3">
        <f t="shared" si="278"/>
        <v>0.26406608732386971</v>
      </c>
      <c r="I1192" s="3">
        <f t="shared" si="284"/>
        <v>2327.9048512772265</v>
      </c>
      <c r="K1192" s="3">
        <f t="shared" si="286"/>
        <v>11.629999999999797</v>
      </c>
      <c r="L1192" s="3">
        <f t="shared" si="279"/>
        <v>0.61829993581075127</v>
      </c>
      <c r="M1192" s="3">
        <f>L1192/'NOx Info (Obsolete)'!$B$1*1000</f>
        <v>14.048120687314006</v>
      </c>
      <c r="N1192" s="3">
        <f>M1192*'NOx Info (Obsolete)'!$I$2*($D$13+273)/$F$2/1000</f>
        <v>3811.5328426945266</v>
      </c>
      <c r="O1192" s="3">
        <f t="shared" si="280"/>
        <v>68.601726896244628</v>
      </c>
      <c r="P1192" s="3">
        <f t="shared" si="281"/>
        <v>10.541376058531478</v>
      </c>
      <c r="Q1192" s="3">
        <f t="shared" si="282"/>
        <v>1.9229057177928284E-3</v>
      </c>
      <c r="R1192" s="3">
        <f t="shared" si="283"/>
        <v>0.11977850483251978</v>
      </c>
    </row>
    <row r="1193" spans="1:18" x14ac:dyDescent="0.25">
      <c r="A1193" s="3">
        <f t="shared" si="285"/>
        <v>11.639999999999796</v>
      </c>
      <c r="B1193" s="3">
        <f t="shared" si="272"/>
        <v>1.3604757436138595</v>
      </c>
      <c r="C1193" s="3">
        <f t="shared" si="273"/>
        <v>3.0910807296989029E-2</v>
      </c>
      <c r="D1193" s="3">
        <f t="shared" si="274"/>
        <v>551.74517280567011</v>
      </c>
      <c r="E1193" s="3">
        <f t="shared" si="275"/>
        <v>4.2743694149704607</v>
      </c>
      <c r="F1193" s="3">
        <f t="shared" si="276"/>
        <v>34.575713471983242</v>
      </c>
      <c r="G1193" s="3">
        <f t="shared" si="277"/>
        <v>6.7905492518135935E-2</v>
      </c>
      <c r="H1193" s="3">
        <f t="shared" si="278"/>
        <v>0.26355453234408222</v>
      </c>
      <c r="I1193" s="3">
        <f t="shared" si="284"/>
        <v>2328.4319603419149</v>
      </c>
      <c r="K1193" s="3">
        <f t="shared" si="286"/>
        <v>11.639999999999796</v>
      </c>
      <c r="L1193" s="3">
        <f t="shared" si="279"/>
        <v>0.61710215076242603</v>
      </c>
      <c r="M1193" s="3">
        <f>L1193/'NOx Info (Obsolete)'!$B$1*1000</f>
        <v>14.020906340454548</v>
      </c>
      <c r="N1193" s="3">
        <f>M1193*'NOx Info (Obsolete)'!$I$2*($D$13+273)/$F$2/1000</f>
        <v>3804.149052424204</v>
      </c>
      <c r="O1193" s="3">
        <f t="shared" si="280"/>
        <v>68.468830031783739</v>
      </c>
      <c r="P1193" s="3">
        <f t="shared" si="281"/>
        <v>10.541376058531478</v>
      </c>
      <c r="Q1193" s="3">
        <f t="shared" si="282"/>
        <v>1.9229057177928284E-3</v>
      </c>
      <c r="R1193" s="3">
        <f t="shared" si="283"/>
        <v>0.11954646712090167</v>
      </c>
    </row>
    <row r="1194" spans="1:18" x14ac:dyDescent="0.25">
      <c r="A1194" s="3">
        <f t="shared" si="285"/>
        <v>11.649999999999796</v>
      </c>
      <c r="B1194" s="3">
        <f t="shared" si="272"/>
        <v>1.3578401982904187</v>
      </c>
      <c r="C1194" s="3">
        <f t="shared" si="273"/>
        <v>3.0850926160557332E-2</v>
      </c>
      <c r="D1194" s="3">
        <f t="shared" si="274"/>
        <v>550.67631919564087</v>
      </c>
      <c r="E1194" s="3">
        <f t="shared" si="275"/>
        <v>4.2660890069035302</v>
      </c>
      <c r="F1194" s="3">
        <f t="shared" si="276"/>
        <v>34.575713471983242</v>
      </c>
      <c r="G1194" s="3">
        <f t="shared" si="277"/>
        <v>6.7905492518135935E-2</v>
      </c>
      <c r="H1194" s="3">
        <f t="shared" si="278"/>
        <v>0.26304396836052607</v>
      </c>
      <c r="I1194" s="3">
        <f t="shared" si="284"/>
        <v>2328.9580482786359</v>
      </c>
      <c r="K1194" s="3">
        <f t="shared" si="286"/>
        <v>11.649999999999796</v>
      </c>
      <c r="L1194" s="3">
        <f t="shared" si="279"/>
        <v>0.61590668609121701</v>
      </c>
      <c r="M1194" s="3">
        <f>L1194/'NOx Info (Obsolete)'!$B$1*1000</f>
        <v>13.993744713862201</v>
      </c>
      <c r="N1194" s="3">
        <f>M1194*'NOx Info (Obsolete)'!$I$2*($D$13+273)/$F$2/1000</f>
        <v>3796.7795662045119</v>
      </c>
      <c r="O1194" s="3">
        <f t="shared" si="280"/>
        <v>68.336190618226553</v>
      </c>
      <c r="P1194" s="3">
        <f t="shared" si="281"/>
        <v>10.541376058531478</v>
      </c>
      <c r="Q1194" s="3">
        <f t="shared" si="282"/>
        <v>1.9229057177928284E-3</v>
      </c>
      <c r="R1194" s="3">
        <f t="shared" si="283"/>
        <v>0.11931487891814738</v>
      </c>
    </row>
    <row r="1195" spans="1:18" x14ac:dyDescent="0.25">
      <c r="A1195" s="3">
        <f t="shared" si="285"/>
        <v>11.659999999999796</v>
      </c>
      <c r="B1195" s="3">
        <f t="shared" si="272"/>
        <v>1.3552097586068137</v>
      </c>
      <c r="C1195" s="3">
        <f t="shared" si="273"/>
        <v>3.0791161027258967E-2</v>
      </c>
      <c r="D1195" s="3">
        <f t="shared" si="274"/>
        <v>549.60953619374004</v>
      </c>
      <c r="E1195" s="3">
        <f t="shared" si="275"/>
        <v>4.2578246398361248</v>
      </c>
      <c r="F1195" s="3">
        <f t="shared" si="276"/>
        <v>34.575713471983242</v>
      </c>
      <c r="G1195" s="3">
        <f t="shared" si="277"/>
        <v>6.7905492518135935E-2</v>
      </c>
      <c r="H1195" s="3">
        <f t="shared" si="278"/>
        <v>0.26253439345342011</v>
      </c>
      <c r="I1195" s="3">
        <f t="shared" si="284"/>
        <v>2329.483117065543</v>
      </c>
      <c r="K1195" s="3">
        <f t="shared" si="286"/>
        <v>11.659999999999796</v>
      </c>
      <c r="L1195" s="3">
        <f t="shared" si="279"/>
        <v>0.6147135373020356</v>
      </c>
      <c r="M1195" s="3">
        <f>L1195/'NOx Info (Obsolete)'!$B$1*1000</f>
        <v>13.966635705406031</v>
      </c>
      <c r="N1195" s="3">
        <f>M1195*'NOx Info (Obsolete)'!$I$2*($D$13+273)/$F$2/1000</f>
        <v>3789.4243563253081</v>
      </c>
      <c r="O1195" s="3">
        <f t="shared" si="280"/>
        <v>68.203808156833148</v>
      </c>
      <c r="P1195" s="3">
        <f t="shared" si="281"/>
        <v>10.541376058531478</v>
      </c>
      <c r="Q1195" s="3">
        <f t="shared" si="282"/>
        <v>1.9229057177928284E-3</v>
      </c>
      <c r="R1195" s="3">
        <f t="shared" si="283"/>
        <v>0.1190837393534578</v>
      </c>
    </row>
    <row r="1196" spans="1:18" x14ac:dyDescent="0.25">
      <c r="A1196" s="3">
        <f t="shared" si="285"/>
        <v>11.669999999999796</v>
      </c>
      <c r="B1196" s="3">
        <f t="shared" si="272"/>
        <v>1.3525844146722794</v>
      </c>
      <c r="C1196" s="3">
        <f t="shared" si="273"/>
        <v>3.0731511672369965E-2</v>
      </c>
      <c r="D1196" s="3">
        <f t="shared" si="274"/>
        <v>548.54481978873741</v>
      </c>
      <c r="E1196" s="3">
        <f t="shared" si="275"/>
        <v>4.2495762826932451</v>
      </c>
      <c r="F1196" s="3">
        <f t="shared" si="276"/>
        <v>34.575713471983242</v>
      </c>
      <c r="G1196" s="3">
        <f t="shared" si="277"/>
        <v>6.7905492518135935E-2</v>
      </c>
      <c r="H1196" s="3">
        <f t="shared" si="278"/>
        <v>0.26202580570670253</v>
      </c>
      <c r="I1196" s="3">
        <f t="shared" si="284"/>
        <v>2330.0071686769566</v>
      </c>
      <c r="K1196" s="3">
        <f t="shared" si="286"/>
        <v>11.669999999999796</v>
      </c>
      <c r="L1196" s="3">
        <f t="shared" si="279"/>
        <v>0.61352269990850106</v>
      </c>
      <c r="M1196" s="3">
        <f>L1196/'NOx Info (Obsolete)'!$B$1*1000</f>
        <v>13.939579213152957</v>
      </c>
      <c r="N1196" s="3">
        <f>M1196*'NOx Info (Obsolete)'!$I$2*($D$13+273)/$F$2/1000</f>
        <v>3782.0833951301338</v>
      </c>
      <c r="O1196" s="3">
        <f t="shared" si="280"/>
        <v>68.071682149829812</v>
      </c>
      <c r="P1196" s="3">
        <f t="shared" si="281"/>
        <v>10.541376058531478</v>
      </c>
      <c r="Q1196" s="3">
        <f t="shared" si="282"/>
        <v>1.9229057177928284E-3</v>
      </c>
      <c r="R1196" s="3">
        <f t="shared" si="283"/>
        <v>0.11885304755772085</v>
      </c>
    </row>
    <row r="1197" spans="1:18" x14ac:dyDescent="0.25">
      <c r="A1197" s="3">
        <f t="shared" si="285"/>
        <v>11.679999999999795</v>
      </c>
      <c r="B1197" s="3">
        <f t="shared" si="272"/>
        <v>1.3499641566152125</v>
      </c>
      <c r="C1197" s="3">
        <f t="shared" si="273"/>
        <v>3.0671977871601686E-2</v>
      </c>
      <c r="D1197" s="3">
        <f t="shared" si="274"/>
        <v>547.48216597717317</v>
      </c>
      <c r="E1197" s="3">
        <f t="shared" si="275"/>
        <v>4.241343904460094</v>
      </c>
      <c r="F1197" s="3">
        <f t="shared" si="276"/>
        <v>34.575713471983242</v>
      </c>
      <c r="G1197" s="3">
        <f t="shared" si="277"/>
        <v>6.7905492518135935E-2</v>
      </c>
      <c r="H1197" s="3">
        <f t="shared" si="278"/>
        <v>0.26151820320802316</v>
      </c>
      <c r="I1197" s="3">
        <f t="shared" si="284"/>
        <v>2330.5302050833725</v>
      </c>
      <c r="K1197" s="3">
        <f t="shared" si="286"/>
        <v>11.679999999999795</v>
      </c>
      <c r="L1197" s="3">
        <f t="shared" si="279"/>
        <v>0.61233416943292385</v>
      </c>
      <c r="M1197" s="3">
        <f>L1197/'NOx Info (Obsolete)'!$B$1*1000</f>
        <v>13.912575135367366</v>
      </c>
      <c r="N1197" s="3">
        <f>M1197*'NOx Info (Obsolete)'!$I$2*($D$13+273)/$F$2/1000</f>
        <v>3774.7566550161046</v>
      </c>
      <c r="O1197" s="3">
        <f t="shared" si="280"/>
        <v>67.939812100407124</v>
      </c>
      <c r="P1197" s="3">
        <f t="shared" si="281"/>
        <v>10.541376058531478</v>
      </c>
      <c r="Q1197" s="3">
        <f t="shared" si="282"/>
        <v>1.9229057177928284E-3</v>
      </c>
      <c r="R1197" s="3">
        <f t="shared" si="283"/>
        <v>0.11862280266350807</v>
      </c>
    </row>
    <row r="1198" spans="1:18" x14ac:dyDescent="0.25">
      <c r="A1198" s="3">
        <f t="shared" si="285"/>
        <v>11.689999999999795</v>
      </c>
      <c r="B1198" s="3">
        <f t="shared" si="272"/>
        <v>1.3473489745831324</v>
      </c>
      <c r="C1198" s="3">
        <f t="shared" si="273"/>
        <v>3.0612559401100001E-2</v>
      </c>
      <c r="D1198" s="3">
        <f t="shared" si="274"/>
        <v>546.42157076334342</v>
      </c>
      <c r="E1198" s="3">
        <f t="shared" si="275"/>
        <v>4.2331274741819538</v>
      </c>
      <c r="F1198" s="3">
        <f t="shared" si="276"/>
        <v>34.575713471983242</v>
      </c>
      <c r="G1198" s="3">
        <f t="shared" si="277"/>
        <v>6.7905492518135935E-2</v>
      </c>
      <c r="H1198" s="3">
        <f t="shared" si="278"/>
        <v>0.26101158404873642</v>
      </c>
      <c r="I1198" s="3">
        <f t="shared" si="284"/>
        <v>2331.0522282514698</v>
      </c>
      <c r="K1198" s="3">
        <f t="shared" si="286"/>
        <v>11.689999999999795</v>
      </c>
      <c r="L1198" s="3">
        <f t="shared" si="279"/>
        <v>0.61114794140628881</v>
      </c>
      <c r="M1198" s="3">
        <f>L1198/'NOx Info (Obsolete)'!$B$1*1000</f>
        <v>13.88562337051073</v>
      </c>
      <c r="N1198" s="3">
        <f>M1198*'NOx Info (Obsolete)'!$I$2*($D$13+273)/$F$2/1000</f>
        <v>3767.4441084338127</v>
      </c>
      <c r="O1198" s="3">
        <f t="shared" si="280"/>
        <v>67.808197512718081</v>
      </c>
      <c r="P1198" s="3">
        <f t="shared" si="281"/>
        <v>10.541376058531478</v>
      </c>
      <c r="Q1198" s="3">
        <f t="shared" si="282"/>
        <v>1.9229057177928284E-3</v>
      </c>
      <c r="R1198" s="3">
        <f t="shared" si="283"/>
        <v>0.11839300380507138</v>
      </c>
    </row>
    <row r="1199" spans="1:18" x14ac:dyDescent="0.25">
      <c r="A1199" s="3">
        <f t="shared" si="285"/>
        <v>11.699999999999795</v>
      </c>
      <c r="B1199" s="3">
        <f t="shared" si="272"/>
        <v>1.344738858742645</v>
      </c>
      <c r="C1199" s="3">
        <f t="shared" si="273"/>
        <v>3.0553256037444423E-2</v>
      </c>
      <c r="D1199" s="3">
        <f t="shared" si="274"/>
        <v>545.36303015928445</v>
      </c>
      <c r="E1199" s="3">
        <f t="shared" si="275"/>
        <v>4.2249269609640754</v>
      </c>
      <c r="F1199" s="3">
        <f t="shared" si="276"/>
        <v>34.575713471983242</v>
      </c>
      <c r="G1199" s="3">
        <f t="shared" si="277"/>
        <v>6.7905492518135935E-2</v>
      </c>
      <c r="H1199" s="3">
        <f t="shared" si="278"/>
        <v>0.26050594632389457</v>
      </c>
      <c r="I1199" s="3">
        <f t="shared" si="284"/>
        <v>2331.5732401441178</v>
      </c>
      <c r="K1199" s="3">
        <f t="shared" si="286"/>
        <v>11.699999999999795</v>
      </c>
      <c r="L1199" s="3">
        <f t="shared" si="279"/>
        <v>0.60996401136823808</v>
      </c>
      <c r="M1199" s="3">
        <f>L1199/'NOx Info (Obsolete)'!$B$1*1000</f>
        <v>13.858723817241225</v>
      </c>
      <c r="N1199" s="3">
        <f>M1199*'NOx Info (Obsolete)'!$I$2*($D$13+273)/$F$2/1000</f>
        <v>3760.1457278872167</v>
      </c>
      <c r="O1199" s="3">
        <f t="shared" si="280"/>
        <v>67.676837891876275</v>
      </c>
      <c r="P1199" s="3">
        <f t="shared" si="281"/>
        <v>10.541376058531478</v>
      </c>
      <c r="Q1199" s="3">
        <f t="shared" si="282"/>
        <v>1.9229057177928284E-3</v>
      </c>
      <c r="R1199" s="3">
        <f t="shared" si="283"/>
        <v>0.11816365011833994</v>
      </c>
    </row>
    <row r="1200" spans="1:18" x14ac:dyDescent="0.25">
      <c r="A1200" s="3">
        <f t="shared" si="285"/>
        <v>11.709999999999795</v>
      </c>
      <c r="B1200" s="3">
        <f t="shared" si="272"/>
        <v>1.342133799279406</v>
      </c>
      <c r="C1200" s="3">
        <f t="shared" si="273"/>
        <v>3.0494067557647293E-2</v>
      </c>
      <c r="D1200" s="3">
        <f t="shared" si="274"/>
        <v>544.30654018475843</v>
      </c>
      <c r="E1200" s="3">
        <f t="shared" si="275"/>
        <v>4.2167423339715571</v>
      </c>
      <c r="F1200" s="3">
        <f t="shared" si="276"/>
        <v>34.575713471983242</v>
      </c>
      <c r="G1200" s="3">
        <f t="shared" si="277"/>
        <v>6.7905492518135935E-2</v>
      </c>
      <c r="H1200" s="3">
        <f t="shared" si="278"/>
        <v>0.26000128813223972</v>
      </c>
      <c r="I1200" s="3">
        <f t="shared" si="284"/>
        <v>2332.0932427203825</v>
      </c>
      <c r="K1200" s="3">
        <f t="shared" si="286"/>
        <v>11.709999999999795</v>
      </c>
      <c r="L1200" s="3">
        <f t="shared" si="279"/>
        <v>0.60878237486705467</v>
      </c>
      <c r="M1200" s="3">
        <f>L1200/'NOx Info (Obsolete)'!$B$1*1000</f>
        <v>13.831876374413348</v>
      </c>
      <c r="N1200" s="3">
        <f>M1200*'NOx Info (Obsolete)'!$I$2*($D$13+273)/$F$2/1000</f>
        <v>3752.8614859335412</v>
      </c>
      <c r="O1200" s="3">
        <f t="shared" si="280"/>
        <v>67.545732743953977</v>
      </c>
      <c r="P1200" s="3">
        <f t="shared" si="281"/>
        <v>10.541376058531476</v>
      </c>
      <c r="Q1200" s="3">
        <f t="shared" si="282"/>
        <v>1.9229057177928281E-3</v>
      </c>
      <c r="R1200" s="3">
        <f t="shared" si="283"/>
        <v>0.11793474074091667</v>
      </c>
    </row>
    <row r="1201" spans="1:18" x14ac:dyDescent="0.25">
      <c r="A1201" s="3">
        <f t="shared" si="285"/>
        <v>11.719999999999795</v>
      </c>
      <c r="B1201" s="3">
        <f t="shared" si="272"/>
        <v>1.3395337863980834</v>
      </c>
      <c r="C1201" s="3">
        <f t="shared" si="273"/>
        <v>3.0434993739152913E-2</v>
      </c>
      <c r="D1201" s="3">
        <f t="shared" si="274"/>
        <v>543.25209686723804</v>
      </c>
      <c r="E1201" s="3">
        <f t="shared" si="275"/>
        <v>4.2085735624292333</v>
      </c>
      <c r="F1201" s="3">
        <f t="shared" si="276"/>
        <v>34.575713471983242</v>
      </c>
      <c r="G1201" s="3">
        <f t="shared" si="277"/>
        <v>6.7905492518135935E-2</v>
      </c>
      <c r="H1201" s="3">
        <f t="shared" si="278"/>
        <v>0.25949760757619739</v>
      </c>
      <c r="I1201" s="3">
        <f t="shared" si="284"/>
        <v>2332.6122379355347</v>
      </c>
      <c r="K1201" s="3">
        <f t="shared" si="286"/>
        <v>11.719999999999795</v>
      </c>
      <c r="L1201" s="3">
        <f t="shared" si="279"/>
        <v>0.60760302745964545</v>
      </c>
      <c r="M1201" s="3">
        <f>L1201/'NOx Info (Obsolete)'!$B$1*1000</f>
        <v>13.805080941077533</v>
      </c>
      <c r="N1201" s="3">
        <f>M1201*'NOx Info (Obsolete)'!$I$2*($D$13+273)/$F$2/1000</f>
        <v>3745.5913551831754</v>
      </c>
      <c r="O1201" s="3">
        <f t="shared" si="280"/>
        <v>67.414881575980303</v>
      </c>
      <c r="P1201" s="3">
        <f t="shared" si="281"/>
        <v>10.541376058531478</v>
      </c>
      <c r="Q1201" s="3">
        <f t="shared" si="282"/>
        <v>1.9229057177928284E-3</v>
      </c>
      <c r="R1201" s="3">
        <f t="shared" si="283"/>
        <v>0.11770627481207528</v>
      </c>
    </row>
    <row r="1202" spans="1:18" x14ac:dyDescent="0.25">
      <c r="A1202" s="3">
        <f t="shared" si="285"/>
        <v>11.729999999999794</v>
      </c>
      <c r="B1202" s="3">
        <f t="shared" si="272"/>
        <v>1.3369388103223214</v>
      </c>
      <c r="C1202" s="3">
        <f t="shared" si="273"/>
        <v>3.0376034359836747E-2</v>
      </c>
      <c r="D1202" s="3">
        <f t="shared" si="274"/>
        <v>542.19969624189162</v>
      </c>
      <c r="E1202" s="3">
        <f t="shared" si="275"/>
        <v>4.2004206156215576</v>
      </c>
      <c r="F1202" s="3">
        <f t="shared" si="276"/>
        <v>34.575713471983242</v>
      </c>
      <c r="G1202" s="3">
        <f t="shared" si="277"/>
        <v>6.7905492518135935E-2</v>
      </c>
      <c r="H1202" s="3">
        <f t="shared" si="278"/>
        <v>0.25899490276186909</v>
      </c>
      <c r="I1202" s="3">
        <f t="shared" si="284"/>
        <v>2333.1302277410587</v>
      </c>
      <c r="K1202" s="3">
        <f t="shared" si="286"/>
        <v>11.729999999999794</v>
      </c>
      <c r="L1202" s="3">
        <f t="shared" si="279"/>
        <v>0.60642596471152466</v>
      </c>
      <c r="M1202" s="3">
        <f>L1202/'NOx Info (Obsolete)'!$B$1*1000</f>
        <v>13.778337416479783</v>
      </c>
      <c r="N1202" s="3">
        <f>M1202*'NOx Info (Obsolete)'!$I$2*($D$13+273)/$F$2/1000</f>
        <v>3738.3353082995682</v>
      </c>
      <c r="O1202" s="3">
        <f t="shared" si="280"/>
        <v>67.284283895939396</v>
      </c>
      <c r="P1202" s="3">
        <f t="shared" si="281"/>
        <v>10.541376058531478</v>
      </c>
      <c r="Q1202" s="3">
        <f t="shared" si="282"/>
        <v>1.9229057177928284E-3</v>
      </c>
      <c r="R1202" s="3">
        <f t="shared" si="283"/>
        <v>0.1174782514727568</v>
      </c>
    </row>
    <row r="1203" spans="1:18" x14ac:dyDescent="0.25">
      <c r="A1203" s="3">
        <f t="shared" si="285"/>
        <v>11.739999999999794</v>
      </c>
      <c r="B1203" s="3">
        <f t="shared" si="272"/>
        <v>1.3343488612947028</v>
      </c>
      <c r="C1203" s="3">
        <f t="shared" si="273"/>
        <v>3.0317189198004541E-2</v>
      </c>
      <c r="D1203" s="3">
        <f t="shared" si="274"/>
        <v>541.14933435156831</v>
      </c>
      <c r="E1203" s="3">
        <f t="shared" si="275"/>
        <v>4.1922834628924841</v>
      </c>
      <c r="F1203" s="3">
        <f t="shared" si="276"/>
        <v>34.575713471983242</v>
      </c>
      <c r="G1203" s="3">
        <f t="shared" si="277"/>
        <v>6.7905492518135935E-2</v>
      </c>
      <c r="H1203" s="3">
        <f t="shared" si="278"/>
        <v>0.2584931717990252</v>
      </c>
      <c r="I1203" s="3">
        <f t="shared" si="284"/>
        <v>2333.6472140846568</v>
      </c>
      <c r="K1203" s="3">
        <f t="shared" si="286"/>
        <v>11.739999999999794</v>
      </c>
      <c r="L1203" s="3">
        <f t="shared" si="279"/>
        <v>0.60525118219679708</v>
      </c>
      <c r="M1203" s="3">
        <f>L1203/'NOx Info (Obsolete)'!$B$1*1000</f>
        <v>13.75164570006128</v>
      </c>
      <c r="N1203" s="3">
        <f>M1203*'NOx Info (Obsolete)'!$I$2*($D$13+273)/$F$2/1000</f>
        <v>3731.093317999123</v>
      </c>
      <c r="O1203" s="3">
        <f t="shared" si="280"/>
        <v>67.15393921276852</v>
      </c>
      <c r="P1203" s="3">
        <f t="shared" si="281"/>
        <v>10.541376058531478</v>
      </c>
      <c r="Q1203" s="3">
        <f t="shared" si="282"/>
        <v>1.9229057177928284E-3</v>
      </c>
      <c r="R1203" s="3">
        <f t="shared" si="283"/>
        <v>0.11725066986556651</v>
      </c>
    </row>
    <row r="1204" spans="1:18" x14ac:dyDescent="0.25">
      <c r="A1204" s="3">
        <f t="shared" si="285"/>
        <v>11.749999999999794</v>
      </c>
      <c r="B1204" s="3">
        <f t="shared" si="272"/>
        <v>1.3317639295767125</v>
      </c>
      <c r="C1204" s="3">
        <f t="shared" si="273"/>
        <v>3.0258458032391529E-2</v>
      </c>
      <c r="D1204" s="3">
        <f t="shared" si="274"/>
        <v>540.10100724678284</v>
      </c>
      <c r="E1204" s="3">
        <f t="shared" si="275"/>
        <v>4.1841620736453562</v>
      </c>
      <c r="F1204" s="3">
        <f t="shared" si="276"/>
        <v>34.575713471983242</v>
      </c>
      <c r="G1204" s="3">
        <f t="shared" si="277"/>
        <v>6.7905492518135935E-2</v>
      </c>
      <c r="H1204" s="3">
        <f t="shared" si="278"/>
        <v>0.25799241280109808</v>
      </c>
      <c r="I1204" s="3">
        <f t="shared" si="284"/>
        <v>2334.1631989102589</v>
      </c>
      <c r="K1204" s="3">
        <f t="shared" si="286"/>
        <v>11.749999999999794</v>
      </c>
      <c r="L1204" s="3">
        <f t="shared" si="279"/>
        <v>0.60407867549814143</v>
      </c>
      <c r="M1204" s="3">
        <f>L1204/'NOx Info (Obsolete)'!$B$1*1000</f>
        <v>13.72500569145801</v>
      </c>
      <c r="N1204" s="3">
        <f>M1204*'NOx Info (Obsolete)'!$I$2*($D$13+273)/$F$2/1000</f>
        <v>3723.8653570510992</v>
      </c>
      <c r="O1204" s="3">
        <f t="shared" si="280"/>
        <v>67.023847036356244</v>
      </c>
      <c r="P1204" s="3">
        <f t="shared" si="281"/>
        <v>10.541376058531478</v>
      </c>
      <c r="Q1204" s="3">
        <f t="shared" si="282"/>
        <v>1.9229057177928284E-3</v>
      </c>
      <c r="R1204" s="3">
        <f t="shared" si="283"/>
        <v>0.11702352913477065</v>
      </c>
    </row>
    <row r="1205" spans="1:18" x14ac:dyDescent="0.25">
      <c r="A1205" s="3">
        <f t="shared" si="285"/>
        <v>11.759999999999794</v>
      </c>
      <c r="B1205" s="3">
        <f t="shared" si="272"/>
        <v>1.3291840054487014</v>
      </c>
      <c r="C1205" s="3">
        <f t="shared" si="273"/>
        <v>3.0199840642161576E-2</v>
      </c>
      <c r="D1205" s="3">
        <f t="shared" si="274"/>
        <v>539.0547109857016</v>
      </c>
      <c r="E1205" s="3">
        <f t="shared" si="275"/>
        <v>4.1760564173427879</v>
      </c>
      <c r="F1205" s="3">
        <f t="shared" si="276"/>
        <v>34.575713471983242</v>
      </c>
      <c r="G1205" s="3">
        <f t="shared" si="277"/>
        <v>6.7905492518135935E-2</v>
      </c>
      <c r="H1205" s="3">
        <f t="shared" si="278"/>
        <v>0.25749262388517447</v>
      </c>
      <c r="I1205" s="3">
        <f t="shared" si="284"/>
        <v>2334.6781841580291</v>
      </c>
      <c r="K1205" s="3">
        <f t="shared" si="286"/>
        <v>11.759999999999794</v>
      </c>
      <c r="L1205" s="3">
        <f t="shared" si="279"/>
        <v>0.60290844020679368</v>
      </c>
      <c r="M1205" s="3">
        <f>L1205/'NOx Info (Obsolete)'!$B$1*1000</f>
        <v>13.698417290500391</v>
      </c>
      <c r="N1205" s="3">
        <f>M1205*'NOx Info (Obsolete)'!$I$2*($D$13+273)/$F$2/1000</f>
        <v>3716.6513982775095</v>
      </c>
      <c r="O1205" s="3">
        <f t="shared" si="280"/>
        <v>66.894006877540576</v>
      </c>
      <c r="P1205" s="3">
        <f t="shared" si="281"/>
        <v>10.541376058531478</v>
      </c>
      <c r="Q1205" s="3">
        <f t="shared" si="282"/>
        <v>1.9229057177928284E-3</v>
      </c>
      <c r="R1205" s="3">
        <f t="shared" si="283"/>
        <v>0.11679682842629319</v>
      </c>
    </row>
    <row r="1206" spans="1:18" x14ac:dyDescent="0.25">
      <c r="A1206" s="3">
        <f t="shared" si="285"/>
        <v>11.769999999999794</v>
      </c>
      <c r="B1206" s="3">
        <f t="shared" si="272"/>
        <v>1.3266090792098497</v>
      </c>
      <c r="C1206" s="3">
        <f t="shared" si="273"/>
        <v>3.0141336806906355E-2</v>
      </c>
      <c r="D1206" s="3">
        <f t="shared" si="274"/>
        <v>538.01044163412666</v>
      </c>
      <c r="E1206" s="3">
        <f t="shared" si="275"/>
        <v>4.167966463506553</v>
      </c>
      <c r="F1206" s="3">
        <f t="shared" si="276"/>
        <v>34.575713471983242</v>
      </c>
      <c r="G1206" s="3">
        <f t="shared" si="277"/>
        <v>6.7905492518135935E-2</v>
      </c>
      <c r="H1206" s="3">
        <f t="shared" si="278"/>
        <v>0.25699380317198889</v>
      </c>
      <c r="I1206" s="3">
        <f t="shared" si="284"/>
        <v>2335.1921717643731</v>
      </c>
      <c r="K1206" s="3">
        <f t="shared" si="286"/>
        <v>11.769999999999794</v>
      </c>
      <c r="L1206" s="3">
        <f t="shared" si="279"/>
        <v>0.60174047192253077</v>
      </c>
      <c r="M1206" s="3">
        <f>L1206/'NOx Info (Obsolete)'!$B$1*1000</f>
        <v>13.671880397212886</v>
      </c>
      <c r="N1206" s="3">
        <f>M1206*'NOx Info (Obsolete)'!$I$2*($D$13+273)/$F$2/1000</f>
        <v>3709.4514145530143</v>
      </c>
      <c r="O1206" s="3">
        <f t="shared" si="280"/>
        <v>66.764418248107162</v>
      </c>
      <c r="P1206" s="3">
        <f t="shared" si="281"/>
        <v>10.541376058531478</v>
      </c>
      <c r="Q1206" s="3">
        <f t="shared" si="282"/>
        <v>1.9229057177928284E-3</v>
      </c>
      <c r="R1206" s="3">
        <f t="shared" si="283"/>
        <v>0.11657056688771258</v>
      </c>
    </row>
    <row r="1207" spans="1:18" x14ac:dyDescent="0.25">
      <c r="A1207" s="3">
        <f t="shared" si="285"/>
        <v>11.779999999999793</v>
      </c>
      <c r="B1207" s="3">
        <f t="shared" si="272"/>
        <v>1.3240391411781298</v>
      </c>
      <c r="C1207" s="3">
        <f t="shared" si="273"/>
        <v>3.0082946306644529E-2</v>
      </c>
      <c r="D1207" s="3">
        <f t="shared" si="274"/>
        <v>536.96819526548177</v>
      </c>
      <c r="E1207" s="3">
        <f t="shared" si="275"/>
        <v>4.1598921817174697</v>
      </c>
      <c r="F1207" s="3">
        <f t="shared" si="276"/>
        <v>34.575713471983242</v>
      </c>
      <c r="G1207" s="3">
        <f t="shared" si="277"/>
        <v>6.7905492518135935E-2</v>
      </c>
      <c r="H1207" s="3">
        <f t="shared" si="278"/>
        <v>0.25649594878591658</v>
      </c>
      <c r="I1207" s="3">
        <f t="shared" si="284"/>
        <v>2335.7051636619449</v>
      </c>
      <c r="K1207" s="3">
        <f t="shared" si="286"/>
        <v>11.779999999999793</v>
      </c>
      <c r="L1207" s="3">
        <f t="shared" si="279"/>
        <v>0.60057476625365369</v>
      </c>
      <c r="M1207" s="3">
        <f>L1207/'NOx Info (Obsolete)'!$B$1*1000</f>
        <v>13.645394911813639</v>
      </c>
      <c r="N1207" s="3">
        <f>M1207*'NOx Info (Obsolete)'!$I$2*($D$13+273)/$F$2/1000</f>
        <v>3702.2653788048237</v>
      </c>
      <c r="O1207" s="3">
        <f t="shared" si="280"/>
        <v>66.635080660787438</v>
      </c>
      <c r="P1207" s="3">
        <f t="shared" si="281"/>
        <v>10.541376058531478</v>
      </c>
      <c r="Q1207" s="3">
        <f t="shared" si="282"/>
        <v>1.9229057177928284E-3</v>
      </c>
      <c r="R1207" s="3">
        <f t="shared" si="283"/>
        <v>0.11634474366825875</v>
      </c>
    </row>
    <row r="1208" spans="1:18" x14ac:dyDescent="0.25">
      <c r="A1208" s="3">
        <f t="shared" si="285"/>
        <v>11.789999999999793</v>
      </c>
      <c r="B1208" s="3">
        <f t="shared" si="272"/>
        <v>1.3214741816902706</v>
      </c>
      <c r="C1208" s="3">
        <f t="shared" si="273"/>
        <v>3.0024668921820898E-2</v>
      </c>
      <c r="D1208" s="3">
        <f t="shared" si="274"/>
        <v>535.92796796079699</v>
      </c>
      <c r="E1208" s="3">
        <f t="shared" si="275"/>
        <v>4.1518335416152787</v>
      </c>
      <c r="F1208" s="3">
        <f t="shared" si="276"/>
        <v>34.575713471983242</v>
      </c>
      <c r="G1208" s="3">
        <f t="shared" si="277"/>
        <v>6.7905492518135935E-2</v>
      </c>
      <c r="H1208" s="3">
        <f t="shared" si="278"/>
        <v>0.25599905885496593</v>
      </c>
      <c r="I1208" s="3">
        <f t="shared" si="284"/>
        <v>2336.2171617796548</v>
      </c>
      <c r="K1208" s="3">
        <f t="shared" si="286"/>
        <v>11.789999999999793</v>
      </c>
      <c r="L1208" s="3">
        <f t="shared" si="279"/>
        <v>0.59941131881697107</v>
      </c>
      <c r="M1208" s="3">
        <f>L1208/'NOx Info (Obsolete)'!$B$1*1000</f>
        <v>13.618960734714086</v>
      </c>
      <c r="N1208" s="3">
        <f>M1208*'NOx Info (Obsolete)'!$I$2*($D$13+273)/$F$2/1000</f>
        <v>3695.0932640125916</v>
      </c>
      <c r="O1208" s="3">
        <f t="shared" si="280"/>
        <v>66.505993629256722</v>
      </c>
      <c r="P1208" s="3">
        <f t="shared" si="281"/>
        <v>10.541376058531478</v>
      </c>
      <c r="Q1208" s="3">
        <f t="shared" si="282"/>
        <v>1.9229057177928284E-3</v>
      </c>
      <c r="R1208" s="3">
        <f t="shared" si="283"/>
        <v>0.11611935791880958</v>
      </c>
    </row>
    <row r="1209" spans="1:18" x14ac:dyDescent="0.25">
      <c r="A1209" s="3">
        <f t="shared" si="285"/>
        <v>11.799999999999793</v>
      </c>
      <c r="B1209" s="3">
        <f t="shared" si="272"/>
        <v>1.318914191101721</v>
      </c>
      <c r="C1209" s="3">
        <f t="shared" si="273"/>
        <v>2.9966504433305605E-2</v>
      </c>
      <c r="D1209" s="3">
        <f t="shared" si="274"/>
        <v>534.88975580869476</v>
      </c>
      <c r="E1209" s="3">
        <f t="shared" si="275"/>
        <v>4.1437905128985424</v>
      </c>
      <c r="F1209" s="3">
        <f t="shared" si="276"/>
        <v>34.575713471983242</v>
      </c>
      <c r="G1209" s="3">
        <f t="shared" si="277"/>
        <v>6.7905492518135935E-2</v>
      </c>
      <c r="H1209" s="3">
        <f t="shared" si="278"/>
        <v>0.2555031315107722</v>
      </c>
      <c r="I1209" s="3">
        <f t="shared" si="284"/>
        <v>2336.7281680426763</v>
      </c>
      <c r="K1209" s="3">
        <f t="shared" si="286"/>
        <v>11.799999999999793</v>
      </c>
      <c r="L1209" s="3">
        <f t="shared" si="279"/>
        <v>0.59825012523778298</v>
      </c>
      <c r="M1209" s="3">
        <f>L1209/'NOx Info (Obsolete)'!$B$1*1000</f>
        <v>13.592577766518597</v>
      </c>
      <c r="N1209" s="3">
        <f>M1209*'NOx Info (Obsolete)'!$I$2*($D$13+273)/$F$2/1000</f>
        <v>3687.9350432083183</v>
      </c>
      <c r="O1209" s="3">
        <f t="shared" si="280"/>
        <v>66.377156668132542</v>
      </c>
      <c r="P1209" s="3">
        <f t="shared" si="281"/>
        <v>10.541376058531478</v>
      </c>
      <c r="Q1209" s="3">
        <f t="shared" si="282"/>
        <v>1.9229057177928284E-3</v>
      </c>
      <c r="R1209" s="3">
        <f t="shared" si="283"/>
        <v>0.11589440879188805</v>
      </c>
    </row>
    <row r="1210" spans="1:18" x14ac:dyDescent="0.25">
      <c r="A1210" s="3">
        <f t="shared" si="285"/>
        <v>11.809999999999793</v>
      </c>
      <c r="B1210" s="3">
        <f t="shared" si="272"/>
        <v>1.3163591597866133</v>
      </c>
      <c r="C1210" s="3">
        <f t="shared" si="273"/>
        <v>2.9908452622393292E-2</v>
      </c>
      <c r="D1210" s="3">
        <f t="shared" si="274"/>
        <v>533.85355490537461</v>
      </c>
      <c r="E1210" s="3">
        <f t="shared" si="275"/>
        <v>4.1357630653245216</v>
      </c>
      <c r="F1210" s="3">
        <f t="shared" si="276"/>
        <v>34.575713471983249</v>
      </c>
      <c r="G1210" s="3">
        <f t="shared" si="277"/>
        <v>6.7905492518135963E-2</v>
      </c>
      <c r="H1210" s="3">
        <f t="shared" si="278"/>
        <v>0.25500816488858985</v>
      </c>
      <c r="I1210" s="3">
        <f t="shared" si="284"/>
        <v>2337.2381843724534</v>
      </c>
      <c r="K1210" s="3">
        <f t="shared" si="286"/>
        <v>11.809999999999793</v>
      </c>
      <c r="L1210" s="3">
        <f t="shared" si="279"/>
        <v>0.59709118114986415</v>
      </c>
      <c r="M1210" s="3">
        <f>L1210/'NOx Info (Obsolete)'!$B$1*1000</f>
        <v>13.566245908024088</v>
      </c>
      <c r="N1210" s="3">
        <f>M1210*'NOx Info (Obsolete)'!$I$2*($D$13+273)/$F$2/1000</f>
        <v>3680.7906894762468</v>
      </c>
      <c r="O1210" s="3">
        <f t="shared" si="280"/>
        <v>66.248569292972661</v>
      </c>
      <c r="P1210" s="3">
        <f t="shared" si="281"/>
        <v>10.54137605853148</v>
      </c>
      <c r="Q1210" s="3">
        <f t="shared" si="282"/>
        <v>1.9229057177928288E-3</v>
      </c>
      <c r="R1210" s="3">
        <f t="shared" si="283"/>
        <v>0.11566989544165882</v>
      </c>
    </row>
    <row r="1211" spans="1:18" x14ac:dyDescent="0.25">
      <c r="A1211" s="3">
        <f t="shared" si="285"/>
        <v>11.819999999999792</v>
      </c>
      <c r="B1211" s="3">
        <f t="shared" si="272"/>
        <v>1.3138090781377274</v>
      </c>
      <c r="C1211" s="3">
        <f t="shared" si="273"/>
        <v>2.9850513270802268E-2</v>
      </c>
      <c r="D1211" s="3">
        <f t="shared" si="274"/>
        <v>532.8193613545983</v>
      </c>
      <c r="E1211" s="3">
        <f t="shared" si="275"/>
        <v>4.1277511687090618</v>
      </c>
      <c r="F1211" s="3">
        <f t="shared" si="276"/>
        <v>34.575713471983242</v>
      </c>
      <c r="G1211" s="3">
        <f t="shared" si="277"/>
        <v>6.7905492518135935E-2</v>
      </c>
      <c r="H1211" s="3">
        <f t="shared" si="278"/>
        <v>0.25451415712728565</v>
      </c>
      <c r="I1211" s="3">
        <f t="shared" si="284"/>
        <v>2337.7472126867078</v>
      </c>
      <c r="K1211" s="3">
        <f t="shared" si="286"/>
        <v>11.819999999999792</v>
      </c>
      <c r="L1211" s="3">
        <f t="shared" si="279"/>
        <v>0.59593448219544753</v>
      </c>
      <c r="M1211" s="3">
        <f>L1211/'NOx Info (Obsolete)'!$B$1*1000</f>
        <v>13.539965060219654</v>
      </c>
      <c r="N1211" s="3">
        <f>M1211*'NOx Info (Obsolete)'!$I$2*($D$13+273)/$F$2/1000</f>
        <v>3673.6601759527607</v>
      </c>
      <c r="O1211" s="3">
        <f t="shared" si="280"/>
        <v>66.120231020273337</v>
      </c>
      <c r="P1211" s="3">
        <f t="shared" si="281"/>
        <v>10.541376058531478</v>
      </c>
      <c r="Q1211" s="3">
        <f t="shared" si="282"/>
        <v>1.9229057177928284E-3</v>
      </c>
      <c r="R1211" s="3">
        <f t="shared" si="283"/>
        <v>0.11544581702392505</v>
      </c>
    </row>
    <row r="1212" spans="1:18" x14ac:dyDescent="0.25">
      <c r="A1212" s="3">
        <f t="shared" si="285"/>
        <v>11.829999999999792</v>
      </c>
      <c r="B1212" s="3">
        <f t="shared" ref="B1212:B1219" si="287">L1212*2.20462</f>
        <v>1.3112639365664545</v>
      </c>
      <c r="C1212" s="3">
        <f t="shared" ref="C1212:C1219" si="288">M1212/453.59237</f>
        <v>2.979268616067372E-2</v>
      </c>
      <c r="D1212" s="3">
        <f t="shared" ref="D1212:D1218" si="289">N1212/6.89475729</f>
        <v>531.7871712676756</v>
      </c>
      <c r="E1212" s="3">
        <f t="shared" ref="E1212:E1219" si="290">O1212/16.0184634</f>
        <v>4.1197547929264831</v>
      </c>
      <c r="F1212" s="3">
        <f t="shared" ref="F1212:F1219" si="291">P1212*3.28</f>
        <v>34.575713471983249</v>
      </c>
      <c r="G1212" s="3">
        <f t="shared" ref="G1212:G1219" si="292">Q1212*35.314</f>
        <v>6.7905492518135963E-2</v>
      </c>
      <c r="H1212" s="3">
        <f t="shared" ref="H1212:H1219" si="293">R1212*2.20462</f>
        <v>0.25402110636933195</v>
      </c>
      <c r="I1212" s="3">
        <f t="shared" si="284"/>
        <v>2338.2552548994463</v>
      </c>
      <c r="K1212" s="3">
        <f t="shared" si="286"/>
        <v>11.829999999999792</v>
      </c>
      <c r="L1212" s="3">
        <f t="shared" ref="L1212:L1219" si="294">L1211-R1211*$J$1</f>
        <v>0.59478002402520824</v>
      </c>
      <c r="M1212" s="3">
        <f>L1212/'NOx Info (Obsolete)'!$B$1*1000</f>
        <v>13.513735124286194</v>
      </c>
      <c r="N1212" s="3">
        <f>M1212*'NOx Info (Obsolete)'!$I$2*($D$13+273)/$F$2/1000</f>
        <v>3666.5434758262854</v>
      </c>
      <c r="O1212" s="3">
        <f t="shared" ref="O1212:O1219" si="295">L1212/$F$2</f>
        <v>65.992141367467454</v>
      </c>
      <c r="P1212" s="3">
        <f t="shared" ref="P1212:P1219" si="296">SQRT(2*(N1212)/O1212)</f>
        <v>10.54137605853148</v>
      </c>
      <c r="Q1212" s="3">
        <f t="shared" ref="Q1212:Q1219" si="297">P1212*$F$25</f>
        <v>1.9229057177928288E-3</v>
      </c>
      <c r="R1212" s="3">
        <f t="shared" ref="R1212:R1219" si="298">Q1212*O1212*0.908</f>
        <v>0.11522217269612541</v>
      </c>
    </row>
    <row r="1213" spans="1:18" x14ac:dyDescent="0.25">
      <c r="A1213" s="3">
        <f t="shared" si="285"/>
        <v>11.839999999999792</v>
      </c>
      <c r="B1213" s="3">
        <f t="shared" si="287"/>
        <v>1.3087237255027611</v>
      </c>
      <c r="C1213" s="3">
        <f t="shared" si="288"/>
        <v>2.9734971074570876E-2</v>
      </c>
      <c r="D1213" s="3">
        <f t="shared" si="289"/>
        <v>530.75698076344975</v>
      </c>
      <c r="E1213" s="3">
        <f t="shared" si="290"/>
        <v>4.111773907909468</v>
      </c>
      <c r="F1213" s="3">
        <f t="shared" si="291"/>
        <v>34.575713471983242</v>
      </c>
      <c r="G1213" s="3">
        <f t="shared" si="292"/>
        <v>6.7905492518135935E-2</v>
      </c>
      <c r="H1213" s="3">
        <f t="shared" si="293"/>
        <v>0.25352901076079976</v>
      </c>
      <c r="I1213" s="3">
        <f t="shared" si="284"/>
        <v>2338.7623129209678</v>
      </c>
      <c r="K1213" s="3">
        <f t="shared" si="286"/>
        <v>11.839999999999792</v>
      </c>
      <c r="L1213" s="3">
        <f t="shared" si="294"/>
        <v>0.59362780229824696</v>
      </c>
      <c r="M1213" s="3">
        <f>L1213/'NOx Info (Obsolete)'!$B$1*1000</f>
        <v>13.487556001596051</v>
      </c>
      <c r="N1213" s="3">
        <f>M1213*'NOx Info (Obsolete)'!$I$2*($D$13+273)/$F$2/1000</f>
        <v>3659.4405623371854</v>
      </c>
      <c r="O1213" s="3">
        <f t="shared" si="295"/>
        <v>65.864299852922784</v>
      </c>
      <c r="P1213" s="3">
        <f t="shared" si="296"/>
        <v>10.541376058531478</v>
      </c>
      <c r="Q1213" s="3">
        <f t="shared" si="297"/>
        <v>1.9229057177928284E-3</v>
      </c>
      <c r="R1213" s="3">
        <f t="shared" si="298"/>
        <v>0.11499896161733077</v>
      </c>
    </row>
    <row r="1214" spans="1:18" x14ac:dyDescent="0.25">
      <c r="A1214" s="3">
        <f t="shared" si="285"/>
        <v>11.849999999999792</v>
      </c>
      <c r="B1214" s="3">
        <f t="shared" si="287"/>
        <v>1.3061884353951532</v>
      </c>
      <c r="C1214" s="3">
        <f t="shared" si="288"/>
        <v>2.9677367795478183E-2</v>
      </c>
      <c r="D1214" s="3">
        <f t="shared" si="289"/>
        <v>529.72878596828286</v>
      </c>
      <c r="E1214" s="3">
        <f t="shared" si="290"/>
        <v>4.1038084836489439</v>
      </c>
      <c r="F1214" s="3">
        <f t="shared" si="291"/>
        <v>34.575713471983242</v>
      </c>
      <c r="G1214" s="3">
        <f t="shared" si="292"/>
        <v>6.7905492518135935E-2</v>
      </c>
      <c r="H1214" s="3">
        <f t="shared" si="293"/>
        <v>0.25303786845135123</v>
      </c>
      <c r="I1214" s="3">
        <f t="shared" si="284"/>
        <v>2339.2683886578707</v>
      </c>
      <c r="K1214" s="3">
        <f t="shared" si="286"/>
        <v>11.849999999999792</v>
      </c>
      <c r="L1214" s="3">
        <f t="shared" si="294"/>
        <v>0.59247781268207367</v>
      </c>
      <c r="M1214" s="3">
        <f>L1214/'NOx Info (Obsolete)'!$B$1*1000</f>
        <v>13.461427593712624</v>
      </c>
      <c r="N1214" s="3">
        <f>M1214*'NOx Info (Obsolete)'!$I$2*($D$13+273)/$F$2/1000</f>
        <v>3652.3514087776684</v>
      </c>
      <c r="O1214" s="3">
        <f t="shared" si="295"/>
        <v>65.736705995940113</v>
      </c>
      <c r="P1214" s="3">
        <f t="shared" si="296"/>
        <v>10.541376058531478</v>
      </c>
      <c r="Q1214" s="3">
        <f t="shared" si="297"/>
        <v>1.9229057177928284E-3</v>
      </c>
      <c r="R1214" s="3">
        <f t="shared" si="298"/>
        <v>0.11477618294824109</v>
      </c>
    </row>
    <row r="1215" spans="1:18" x14ac:dyDescent="0.25">
      <c r="A1215" s="3">
        <f t="shared" si="285"/>
        <v>11.859999999999792</v>
      </c>
      <c r="B1215" s="3">
        <f t="shared" si="287"/>
        <v>1.3036580567106397</v>
      </c>
      <c r="C1215" s="3">
        <f t="shared" si="288"/>
        <v>2.9619876106800481E-2</v>
      </c>
      <c r="D1215" s="3">
        <f t="shared" si="289"/>
        <v>528.70258301604053</v>
      </c>
      <c r="E1215" s="3">
        <f t="shared" si="290"/>
        <v>4.0958584901939723</v>
      </c>
      <c r="F1215" s="3">
        <f t="shared" si="291"/>
        <v>34.575713471983242</v>
      </c>
      <c r="G1215" s="3">
        <f t="shared" si="292"/>
        <v>6.7905492518135935E-2</v>
      </c>
      <c r="H1215" s="3">
        <f t="shared" si="293"/>
        <v>0.25254767759423319</v>
      </c>
      <c r="I1215" s="3">
        <f t="shared" si="284"/>
        <v>2339.7734840130593</v>
      </c>
      <c r="K1215" s="3">
        <f t="shared" si="286"/>
        <v>11.859999999999792</v>
      </c>
      <c r="L1215" s="3">
        <f t="shared" si="294"/>
        <v>0.59133005085259127</v>
      </c>
      <c r="M1215" s="3">
        <f>L1215/'NOx Info (Obsolete)'!$B$1*1000</f>
        <v>13.435349802390004</v>
      </c>
      <c r="N1215" s="3">
        <f>M1215*'NOx Info (Obsolete)'!$I$2*($D$13+273)/$F$2/1000</f>
        <v>3645.2759884916754</v>
      </c>
      <c r="O1215" s="3">
        <f t="shared" si="295"/>
        <v>65.609359316751409</v>
      </c>
      <c r="P1215" s="3">
        <f t="shared" si="296"/>
        <v>10.541376058531478</v>
      </c>
      <c r="Q1215" s="3">
        <f t="shared" si="297"/>
        <v>1.9229057177928284E-3</v>
      </c>
      <c r="R1215" s="3">
        <f t="shared" si="298"/>
        <v>0.11455383585118216</v>
      </c>
    </row>
    <row r="1216" spans="1:18" x14ac:dyDescent="0.25">
      <c r="A1216" s="3">
        <f t="shared" si="285"/>
        <v>11.869999999999791</v>
      </c>
      <c r="B1216" s="3">
        <f t="shared" si="287"/>
        <v>1.3011325799346973</v>
      </c>
      <c r="C1216" s="3">
        <f t="shared" si="288"/>
        <v>2.9562495792362236E-2</v>
      </c>
      <c r="D1216" s="3">
        <f t="shared" si="289"/>
        <v>527.67836804807826</v>
      </c>
      <c r="E1216" s="3">
        <f t="shared" si="290"/>
        <v>4.0879238976516366</v>
      </c>
      <c r="F1216" s="3">
        <f t="shared" si="291"/>
        <v>34.575713471983249</v>
      </c>
      <c r="G1216" s="3">
        <f t="shared" si="292"/>
        <v>6.7905492518135963E-2</v>
      </c>
      <c r="H1216" s="3">
        <f t="shared" si="293"/>
        <v>0.25205843634627001</v>
      </c>
      <c r="I1216" s="3">
        <f t="shared" si="284"/>
        <v>2340.2776008857518</v>
      </c>
      <c r="K1216" s="3">
        <f t="shared" si="286"/>
        <v>11.869999999999791</v>
      </c>
      <c r="L1216" s="3">
        <f t="shared" si="294"/>
        <v>0.59018451249407944</v>
      </c>
      <c r="M1216" s="3">
        <f>L1216/'NOx Info (Obsolete)'!$B$1*1000</f>
        <v>13.409322529572615</v>
      </c>
      <c r="N1216" s="3">
        <f>M1216*'NOx Info (Obsolete)'!$I$2*($D$13+273)/$F$2/1000</f>
        <v>3638.2142748747906</v>
      </c>
      <c r="O1216" s="3">
        <f t="shared" si="295"/>
        <v>65.482259336518098</v>
      </c>
      <c r="P1216" s="3">
        <f t="shared" si="296"/>
        <v>10.54137605853148</v>
      </c>
      <c r="Q1216" s="3">
        <f t="shared" si="297"/>
        <v>1.9229057177928288E-3</v>
      </c>
      <c r="R1216" s="3">
        <f t="shared" si="298"/>
        <v>0.11433191949010262</v>
      </c>
    </row>
    <row r="1217" spans="1:18" x14ac:dyDescent="0.25">
      <c r="A1217" s="3">
        <f t="shared" si="285"/>
        <v>11.879999999999791</v>
      </c>
      <c r="B1217" s="3">
        <f t="shared" si="287"/>
        <v>1.2986119955712345</v>
      </c>
      <c r="C1217" s="3">
        <f t="shared" si="288"/>
        <v>2.9505226636406656E-2</v>
      </c>
      <c r="D1217" s="3">
        <f t="shared" si="289"/>
        <v>526.65613721322632</v>
      </c>
      <c r="E1217" s="3">
        <f t="shared" si="290"/>
        <v>4.080004676186932</v>
      </c>
      <c r="F1217" s="3">
        <f t="shared" si="291"/>
        <v>34.575713471983242</v>
      </c>
      <c r="G1217" s="3">
        <f t="shared" si="292"/>
        <v>6.7905492518135935E-2</v>
      </c>
      <c r="H1217" s="3">
        <f t="shared" si="293"/>
        <v>0.25157014286785656</v>
      </c>
      <c r="I1217" s="3">
        <f t="shared" si="284"/>
        <v>2340.7807411714875</v>
      </c>
      <c r="K1217" s="3">
        <f t="shared" si="286"/>
        <v>11.879999999999791</v>
      </c>
      <c r="L1217" s="3">
        <f t="shared" si="294"/>
        <v>0.58904119329917837</v>
      </c>
      <c r="M1217" s="3">
        <f>L1217/'NOx Info (Obsolete)'!$B$1*1000</f>
        <v>13.383345677394823</v>
      </c>
      <c r="N1217" s="3">
        <f>M1217*'NOx Info (Obsolete)'!$I$2*($D$13+273)/$F$2/1000</f>
        <v>3631.1662413741328</v>
      </c>
      <c r="O1217" s="3">
        <f t="shared" si="295"/>
        <v>65.355405577329222</v>
      </c>
      <c r="P1217" s="3">
        <f t="shared" si="296"/>
        <v>10.541376058531478</v>
      </c>
      <c r="Q1217" s="3">
        <f t="shared" si="297"/>
        <v>1.9229057177928284E-3</v>
      </c>
      <c r="R1217" s="3">
        <f t="shared" si="298"/>
        <v>0.11411043303057061</v>
      </c>
    </row>
    <row r="1218" spans="1:18" x14ac:dyDescent="0.25">
      <c r="A1218" s="3">
        <f t="shared" si="285"/>
        <v>11.889999999999791</v>
      </c>
      <c r="B1218" s="3">
        <f t="shared" si="287"/>
        <v>1.296096294142556</v>
      </c>
      <c r="C1218" s="3">
        <f t="shared" si="288"/>
        <v>2.9448068423594952E-2</v>
      </c>
      <c r="D1218" s="3">
        <f t="shared" si="289"/>
        <v>525.63588666777616</v>
      </c>
      <c r="E1218" s="3">
        <f t="shared" si="290"/>
        <v>4.0721007960226459</v>
      </c>
      <c r="F1218" s="3">
        <f t="shared" si="291"/>
        <v>34.575713471983242</v>
      </c>
      <c r="G1218" s="3">
        <f t="shared" si="292"/>
        <v>6.7905492518135935E-2</v>
      </c>
      <c r="H1218" s="3">
        <f t="shared" si="293"/>
        <v>0.25108279532295186</v>
      </c>
      <c r="I1218" s="3">
        <f t="shared" si="284"/>
        <v>2341.2829067621333</v>
      </c>
      <c r="K1218" s="3">
        <f t="shared" si="286"/>
        <v>11.889999999999791</v>
      </c>
      <c r="L1218" s="3">
        <f t="shared" si="294"/>
        <v>0.58790008896887269</v>
      </c>
      <c r="M1218" s="3">
        <f>L1218/'NOx Info (Obsolete)'!$B$1*1000</f>
        <v>13.357419148180599</v>
      </c>
      <c r="N1218" s="3">
        <f>M1218*'NOx Info (Obsolete)'!$I$2*($D$13+273)/$F$2/1000</f>
        <v>3624.1318614882639</v>
      </c>
      <c r="O1218" s="3">
        <f t="shared" si="295"/>
        <v>65.228797562199631</v>
      </c>
      <c r="P1218" s="3">
        <f t="shared" si="296"/>
        <v>10.541376058531478</v>
      </c>
      <c r="Q1218" s="3">
        <f t="shared" si="297"/>
        <v>1.9229057177928284E-3</v>
      </c>
      <c r="R1218" s="3">
        <f t="shared" si="298"/>
        <v>0.11388937563977096</v>
      </c>
    </row>
    <row r="1219" spans="1:18" x14ac:dyDescent="0.25">
      <c r="A1219" s="3">
        <f t="shared" si="285"/>
        <v>11.899999999999791</v>
      </c>
      <c r="B1219" s="3">
        <f t="shared" si="287"/>
        <v>1.2935854661893265</v>
      </c>
      <c r="C1219" s="3">
        <f t="shared" si="288"/>
        <v>2.9391020939005474E-2</v>
      </c>
      <c r="D1219" s="3">
        <f>N1219/6.89475729</f>
        <v>524.61761257546493</v>
      </c>
      <c r="E1219" s="3">
        <f t="shared" si="290"/>
        <v>4.0642122274392554</v>
      </c>
      <c r="F1219" s="3">
        <f t="shared" si="291"/>
        <v>34.575713471983242</v>
      </c>
      <c r="G1219" s="3">
        <f t="shared" si="292"/>
        <v>6.7905492518135935E-2</v>
      </c>
      <c r="H1219" s="3">
        <f t="shared" si="293"/>
        <v>0.25059639187907118</v>
      </c>
      <c r="I1219" s="3">
        <f t="shared" si="284"/>
        <v>2341.7840995458914</v>
      </c>
      <c r="K1219" s="3">
        <f t="shared" si="286"/>
        <v>11.899999999999791</v>
      </c>
      <c r="L1219" s="3">
        <f t="shared" si="294"/>
        <v>0.58676119521247494</v>
      </c>
      <c r="M1219" s="3">
        <f>L1219/'NOx Info (Obsolete)'!$B$1*1000</f>
        <v>13.331542844443119</v>
      </c>
      <c r="N1219" s="3">
        <f>M1219*'NOx Info (Obsolete)'!$I$2*($D$13+273)/$F$2/1000</f>
        <v>3617.1111087670824</v>
      </c>
      <c r="O1219" s="3">
        <f t="shared" si="295"/>
        <v>65.102434815068193</v>
      </c>
      <c r="P1219" s="3">
        <f t="shared" si="296"/>
        <v>10.541376058531478</v>
      </c>
      <c r="Q1219" s="3">
        <f t="shared" si="297"/>
        <v>1.9229057177928284E-3</v>
      </c>
      <c r="R1219" s="3">
        <f t="shared" si="298"/>
        <v>0.11366874648650162</v>
      </c>
    </row>
    <row r="1220" spans="1:18" x14ac:dyDescent="0.25">
      <c r="A1220" s="3">
        <f t="shared" si="285"/>
        <v>11.909999999999791</v>
      </c>
      <c r="B1220" s="3">
        <f t="shared" ref="B1220:B1283" si="299">L1220*2.20462</f>
        <v>1.2910795022705355</v>
      </c>
      <c r="C1220" s="3">
        <f t="shared" ref="C1220:C1283" si="300">M1220/453.59237</f>
        <v>2.9334083968132925E-2</v>
      </c>
      <c r="D1220" s="3">
        <f t="shared" ref="D1220:D1283" si="301">N1220/6.89475729</f>
        <v>523.60131110746136</v>
      </c>
      <c r="E1220" s="3">
        <f t="shared" ref="E1220:E1283" si="302">O1220/16.0184634</f>
        <v>4.0563389407748076</v>
      </c>
      <c r="F1220" s="3">
        <f t="shared" ref="F1220:F1283" si="303">P1220*3.28</f>
        <v>34.575713471983249</v>
      </c>
      <c r="G1220" s="3">
        <f t="shared" ref="G1220:G1283" si="304">Q1220*35.314</f>
        <v>6.7905492518135963E-2</v>
      </c>
      <c r="H1220" s="3">
        <f t="shared" ref="H1220:H1283" si="305">R1220*2.20462</f>
        <v>0.25011093070728019</v>
      </c>
      <c r="I1220" s="3">
        <f t="shared" si="284"/>
        <v>2342.2843214073059</v>
      </c>
      <c r="K1220" s="3">
        <f t="shared" si="286"/>
        <v>11.909999999999791</v>
      </c>
      <c r="L1220" s="3">
        <f t="shared" ref="L1220:L1283" si="306">L1219-R1219*$J$1</f>
        <v>0.58562450774760988</v>
      </c>
      <c r="M1220" s="3">
        <f>L1220/'NOx Info (Obsolete)'!$B$1*1000</f>
        <v>13.305716668884418</v>
      </c>
      <c r="N1220" s="3">
        <f>M1220*'NOx Info (Obsolete)'!$I$2*($D$13+273)/$F$2/1000</f>
        <v>3610.1039568117276</v>
      </c>
      <c r="O1220" s="3">
        <f t="shared" ref="O1220:O1283" si="307">L1220/$F$2</f>
        <v>64.976316860796032</v>
      </c>
      <c r="P1220" s="3">
        <f t="shared" ref="P1220:P1283" si="308">SQRT(2*(N1220)/O1220)</f>
        <v>10.54137605853148</v>
      </c>
      <c r="Q1220" s="3">
        <f t="shared" ref="Q1220:Q1283" si="309">P1220*$F$25</f>
        <v>1.9229057177928288E-3</v>
      </c>
      <c r="R1220" s="3">
        <f t="shared" ref="R1220:R1283" si="310">Q1220*O1220*0.908</f>
        <v>0.1134485447411709</v>
      </c>
    </row>
    <row r="1221" spans="1:18" x14ac:dyDescent="0.25">
      <c r="A1221" s="3">
        <f t="shared" si="285"/>
        <v>11.91999999999979</v>
      </c>
      <c r="B1221" s="3">
        <f t="shared" si="299"/>
        <v>1.2885783929634629</v>
      </c>
      <c r="C1221" s="3">
        <f t="shared" si="300"/>
        <v>2.9277257296887564E-2</v>
      </c>
      <c r="D1221" s="3">
        <f t="shared" si="301"/>
        <v>522.58697844235178</v>
      </c>
      <c r="E1221" s="3">
        <f t="shared" si="302"/>
        <v>4.0484809064248157</v>
      </c>
      <c r="F1221" s="3">
        <f t="shared" si="303"/>
        <v>34.575713471983242</v>
      </c>
      <c r="G1221" s="3">
        <f t="shared" si="304"/>
        <v>6.7905492518135935E-2</v>
      </c>
      <c r="H1221" s="3">
        <f t="shared" si="305"/>
        <v>0.24962640998218733</v>
      </c>
      <c r="I1221" s="3">
        <f t="shared" si="284"/>
        <v>2342.7835742272705</v>
      </c>
      <c r="K1221" s="3">
        <f t="shared" si="286"/>
        <v>11.91999999999979</v>
      </c>
      <c r="L1221" s="3">
        <f t="shared" si="306"/>
        <v>0.5844900223001982</v>
      </c>
      <c r="M1221" s="3">
        <f>L1221/'NOx Info (Obsolete)'!$B$1*1000</f>
        <v>13.279940524395025</v>
      </c>
      <c r="N1221" s="3">
        <f>M1221*'NOx Info (Obsolete)'!$I$2*($D$13+273)/$F$2/1000</f>
        <v>3603.110379274478</v>
      </c>
      <c r="O1221" s="3">
        <f t="shared" si="307"/>
        <v>64.850443225164739</v>
      </c>
      <c r="P1221" s="3">
        <f t="shared" si="308"/>
        <v>10.541376058531478</v>
      </c>
      <c r="Q1221" s="3">
        <f t="shared" si="309"/>
        <v>1.9229057177928284E-3</v>
      </c>
      <c r="R1221" s="3">
        <f t="shared" si="310"/>
        <v>0.11322876957579417</v>
      </c>
    </row>
    <row r="1222" spans="1:18" x14ac:dyDescent="0.25">
      <c r="A1222" s="3">
        <f t="shared" si="285"/>
        <v>11.92999999999979</v>
      </c>
      <c r="B1222" s="3">
        <f t="shared" si="299"/>
        <v>1.286082128863641</v>
      </c>
      <c r="C1222" s="3">
        <f t="shared" si="300"/>
        <v>2.922054071159438E-2</v>
      </c>
      <c r="D1222" s="3">
        <f t="shared" si="301"/>
        <v>521.57461076612549</v>
      </c>
      <c r="E1222" s="3">
        <f t="shared" si="302"/>
        <v>4.0406380948421381</v>
      </c>
      <c r="F1222" s="3">
        <f t="shared" si="303"/>
        <v>34.575713471983242</v>
      </c>
      <c r="G1222" s="3">
        <f t="shared" si="304"/>
        <v>6.7905492518135935E-2</v>
      </c>
      <c r="H1222" s="3">
        <f t="shared" si="305"/>
        <v>0.24914282788193742</v>
      </c>
      <c r="I1222" s="3">
        <f t="shared" si="284"/>
        <v>2343.2818598830345</v>
      </c>
      <c r="K1222" s="3">
        <f t="shared" si="286"/>
        <v>11.92999999999979</v>
      </c>
      <c r="L1222" s="3">
        <f t="shared" si="306"/>
        <v>0.58335773460444029</v>
      </c>
      <c r="M1222" s="3">
        <f>L1222/'NOx Info (Obsolete)'!$B$1*1000</f>
        <v>13.254214314053582</v>
      </c>
      <c r="N1222" s="3">
        <f>M1222*'NOx Info (Obsolete)'!$I$2*($D$13+273)/$F$2/1000</f>
        <v>3596.1303498586562</v>
      </c>
      <c r="O1222" s="3">
        <f t="shared" si="307"/>
        <v>64.72481343487452</v>
      </c>
      <c r="P1222" s="3">
        <f t="shared" si="308"/>
        <v>10.541376058531478</v>
      </c>
      <c r="Q1222" s="3">
        <f t="shared" si="309"/>
        <v>1.9229057177928284E-3</v>
      </c>
      <c r="R1222" s="3">
        <f t="shared" si="310"/>
        <v>0.11300942016399082</v>
      </c>
    </row>
    <row r="1223" spans="1:18" x14ac:dyDescent="0.25">
      <c r="A1223" s="3">
        <f t="shared" si="285"/>
        <v>11.93999999999979</v>
      </c>
      <c r="B1223" s="3">
        <f t="shared" si="299"/>
        <v>1.2835907005848217</v>
      </c>
      <c r="C1223" s="3">
        <f t="shared" si="300"/>
        <v>2.9163933998992298E-2</v>
      </c>
      <c r="D1223" s="3">
        <f t="shared" si="301"/>
        <v>520.56420427215983</v>
      </c>
      <c r="E1223" s="3">
        <f t="shared" si="302"/>
        <v>4.0328104765368753</v>
      </c>
      <c r="F1223" s="3">
        <f t="shared" si="303"/>
        <v>34.575713471983242</v>
      </c>
      <c r="G1223" s="3">
        <f t="shared" si="304"/>
        <v>6.7905492518135935E-2</v>
      </c>
      <c r="H1223" s="3">
        <f t="shared" si="305"/>
        <v>0.24866018258820446</v>
      </c>
      <c r="I1223" s="3">
        <f t="shared" si="284"/>
        <v>2343.7791802482111</v>
      </c>
      <c r="K1223" s="3">
        <f t="shared" si="286"/>
        <v>11.93999999999979</v>
      </c>
      <c r="L1223" s="3">
        <f t="shared" si="306"/>
        <v>0.58222764040280039</v>
      </c>
      <c r="M1223" s="3">
        <f>L1223/'NOx Info (Obsolete)'!$B$1*1000</f>
        <v>13.228537941126495</v>
      </c>
      <c r="N1223" s="3">
        <f>M1223*'NOx Info (Obsolete)'!$I$2*($D$13+273)/$F$2/1000</f>
        <v>3589.1638423185232</v>
      </c>
      <c r="O1223" s="3">
        <f t="shared" si="307"/>
        <v>64.599427017542496</v>
      </c>
      <c r="P1223" s="3">
        <f t="shared" si="308"/>
        <v>10.541376058531478</v>
      </c>
      <c r="Q1223" s="3">
        <f t="shared" si="309"/>
        <v>1.9229057177928284E-3</v>
      </c>
      <c r="R1223" s="3">
        <f t="shared" si="310"/>
        <v>0.11279049568098107</v>
      </c>
    </row>
    <row r="1224" spans="1:18" x14ac:dyDescent="0.25">
      <c r="A1224" s="3">
        <f t="shared" si="285"/>
        <v>11.94999999999979</v>
      </c>
      <c r="B1224" s="3">
        <f t="shared" si="299"/>
        <v>1.2811040987589397</v>
      </c>
      <c r="C1224" s="3">
        <f t="shared" si="300"/>
        <v>2.9107436946233384E-2</v>
      </c>
      <c r="D1224" s="3">
        <f t="shared" si="301"/>
        <v>519.55575516120712</v>
      </c>
      <c r="E1224" s="3">
        <f t="shared" si="302"/>
        <v>4.0249980220762556</v>
      </c>
      <c r="F1224" s="3">
        <f t="shared" si="303"/>
        <v>34.575713471983249</v>
      </c>
      <c r="G1224" s="3">
        <f t="shared" si="304"/>
        <v>6.7905492518135963E-2</v>
      </c>
      <c r="H1224" s="3">
        <f t="shared" si="305"/>
        <v>0.24817847228618511</v>
      </c>
      <c r="I1224" s="3">
        <f t="shared" si="284"/>
        <v>2344.2755371927833</v>
      </c>
      <c r="K1224" s="3">
        <f t="shared" si="286"/>
        <v>11.94999999999979</v>
      </c>
      <c r="L1224" s="3">
        <f t="shared" si="306"/>
        <v>0.58109973544599058</v>
      </c>
      <c r="M1224" s="3">
        <f>L1224/'NOx Info (Obsolete)'!$B$1*1000</f>
        <v>13.202911309067563</v>
      </c>
      <c r="N1224" s="3">
        <f>M1224*'NOx Info (Obsolete)'!$I$2*($D$13+273)/$F$2/1000</f>
        <v>3582.2108304591879</v>
      </c>
      <c r="O1224" s="3">
        <f t="shared" si="307"/>
        <v>64.474283501700896</v>
      </c>
      <c r="P1224" s="3">
        <f t="shared" si="308"/>
        <v>10.54137605853148</v>
      </c>
      <c r="Q1224" s="3">
        <f t="shared" si="309"/>
        <v>1.9229057177928288E-3</v>
      </c>
      <c r="R1224" s="3">
        <f t="shared" si="310"/>
        <v>0.11257199530358299</v>
      </c>
    </row>
    <row r="1225" spans="1:18" x14ac:dyDescent="0.25">
      <c r="A1225" s="3">
        <f t="shared" si="285"/>
        <v>11.959999999999789</v>
      </c>
      <c r="B1225" s="3">
        <f t="shared" si="299"/>
        <v>1.278622314036078</v>
      </c>
      <c r="C1225" s="3">
        <f t="shared" si="300"/>
        <v>2.9051049340882023E-2</v>
      </c>
      <c r="D1225" s="3">
        <f t="shared" si="301"/>
        <v>518.54925964137919</v>
      </c>
      <c r="E1225" s="3">
        <f t="shared" si="302"/>
        <v>4.0172007020845282</v>
      </c>
      <c r="F1225" s="3">
        <f t="shared" si="303"/>
        <v>34.575713471983242</v>
      </c>
      <c r="G1225" s="3">
        <f t="shared" si="304"/>
        <v>6.7905492518135935E-2</v>
      </c>
      <c r="H1225" s="3">
        <f t="shared" si="305"/>
        <v>0.24769769516459153</v>
      </c>
      <c r="I1225" s="3">
        <f t="shared" si="284"/>
        <v>2344.7709325831124</v>
      </c>
      <c r="K1225" s="3">
        <f t="shared" si="286"/>
        <v>11.959999999999789</v>
      </c>
      <c r="L1225" s="3">
        <f t="shared" si="306"/>
        <v>0.5799740154929548</v>
      </c>
      <c r="M1225" s="3">
        <f>L1225/'NOx Info (Obsolete)'!$B$1*1000</f>
        <v>13.177334321517614</v>
      </c>
      <c r="N1225" s="3">
        <f>M1225*'NOx Info (Obsolete)'!$I$2*($D$13+273)/$F$2/1000</f>
        <v>3575.2712881365019</v>
      </c>
      <c r="O1225" s="3">
        <f t="shared" si="307"/>
        <v>64.349382416795322</v>
      </c>
      <c r="P1225" s="3">
        <f t="shared" si="308"/>
        <v>10.541376058531478</v>
      </c>
      <c r="Q1225" s="3">
        <f t="shared" si="309"/>
        <v>1.9229057177928284E-3</v>
      </c>
      <c r="R1225" s="3">
        <f t="shared" si="310"/>
        <v>0.11235391821020926</v>
      </c>
    </row>
    <row r="1226" spans="1:18" x14ac:dyDescent="0.25">
      <c r="A1226" s="3">
        <f t="shared" si="285"/>
        <v>11.969999999999789</v>
      </c>
      <c r="B1226" s="3">
        <f t="shared" si="299"/>
        <v>1.276145337084432</v>
      </c>
      <c r="C1226" s="3">
        <f t="shared" si="300"/>
        <v>2.8994770970914161E-2</v>
      </c>
      <c r="D1226" s="3">
        <f t="shared" si="301"/>
        <v>517.54471392813389</v>
      </c>
      <c r="E1226" s="3">
        <f t="shared" si="302"/>
        <v>4.0094184872428444</v>
      </c>
      <c r="F1226" s="3">
        <f t="shared" si="303"/>
        <v>34.575713471983242</v>
      </c>
      <c r="G1226" s="3">
        <f t="shared" si="304"/>
        <v>6.7905492518135935E-2</v>
      </c>
      <c r="H1226" s="3">
        <f t="shared" si="305"/>
        <v>0.2472178494156449</v>
      </c>
      <c r="I1226" s="3">
        <f t="shared" si="284"/>
        <v>2345.2653682819437</v>
      </c>
      <c r="K1226" s="3">
        <f t="shared" si="286"/>
        <v>11.969999999999789</v>
      </c>
      <c r="L1226" s="3">
        <f t="shared" si="306"/>
        <v>0.57885047631085274</v>
      </c>
      <c r="M1226" s="3">
        <f>L1226/'NOx Info (Obsolete)'!$B$1*1000</f>
        <v>13.151806882304156</v>
      </c>
      <c r="N1226" s="3">
        <f>M1226*'NOx Info (Obsolete)'!$I$2*($D$13+273)/$F$2/1000</f>
        <v>3568.345189256966</v>
      </c>
      <c r="O1226" s="3">
        <f t="shared" si="307"/>
        <v>64.224723293182876</v>
      </c>
      <c r="P1226" s="3">
        <f t="shared" si="308"/>
        <v>10.541376058531478</v>
      </c>
      <c r="Q1226" s="3">
        <f t="shared" si="309"/>
        <v>1.9229057177928284E-3</v>
      </c>
      <c r="R1226" s="3">
        <f t="shared" si="310"/>
        <v>0.11213626358086425</v>
      </c>
    </row>
    <row r="1227" spans="1:18" x14ac:dyDescent="0.25">
      <c r="A1227" s="3">
        <f t="shared" si="285"/>
        <v>11.979999999999789</v>
      </c>
      <c r="B1227" s="3">
        <f t="shared" si="299"/>
        <v>1.2736731585902756</v>
      </c>
      <c r="C1227" s="3">
        <f t="shared" si="300"/>
        <v>2.893860162471645E-2</v>
      </c>
      <c r="D1227" s="3">
        <f t="shared" si="301"/>
        <v>516.54211424426035</v>
      </c>
      <c r="E1227" s="3">
        <f t="shared" si="302"/>
        <v>4.0016513482891574</v>
      </c>
      <c r="F1227" s="3">
        <f t="shared" si="303"/>
        <v>34.575713471983242</v>
      </c>
      <c r="G1227" s="3">
        <f t="shared" si="304"/>
        <v>6.7905492518135935E-2</v>
      </c>
      <c r="H1227" s="3">
        <f t="shared" si="305"/>
        <v>0.24673893323506843</v>
      </c>
      <c r="I1227" s="3">
        <f t="shared" si="284"/>
        <v>2345.7588461484138</v>
      </c>
      <c r="K1227" s="3">
        <f t="shared" si="286"/>
        <v>11.979999999999789</v>
      </c>
      <c r="L1227" s="3">
        <f t="shared" si="306"/>
        <v>0.57772911367504409</v>
      </c>
      <c r="M1227" s="3">
        <f>L1227/'NOx Info (Obsolete)'!$B$1*1000</f>
        <v>13.126328895440986</v>
      </c>
      <c r="N1227" s="3">
        <f>M1227*'NOx Info (Obsolete)'!$I$2*($D$13+273)/$F$2/1000</f>
        <v>3561.4325077776271</v>
      </c>
      <c r="O1227" s="3">
        <f t="shared" si="307"/>
        <v>64.100305662130523</v>
      </c>
      <c r="P1227" s="3">
        <f t="shared" si="308"/>
        <v>10.541376058531478</v>
      </c>
      <c r="Q1227" s="3">
        <f t="shared" si="309"/>
        <v>1.9229057177928284E-3</v>
      </c>
      <c r="R1227" s="3">
        <f t="shared" si="310"/>
        <v>0.11191903059714076</v>
      </c>
    </row>
    <row r="1228" spans="1:18" x14ac:dyDescent="0.25">
      <c r="A1228" s="3">
        <f t="shared" si="285"/>
        <v>11.989999999999789</v>
      </c>
      <c r="B1228" s="3">
        <f t="shared" si="299"/>
        <v>1.2712057692579248</v>
      </c>
      <c r="C1228" s="3">
        <f t="shared" si="300"/>
        <v>2.8882541091085512E-2</v>
      </c>
      <c r="D1228" s="3">
        <f t="shared" si="301"/>
        <v>515.54145681986518</v>
      </c>
      <c r="E1228" s="3">
        <f t="shared" si="302"/>
        <v>3.9938992560181044</v>
      </c>
      <c r="F1228" s="3">
        <f t="shared" si="303"/>
        <v>34.575713471983242</v>
      </c>
      <c r="G1228" s="3">
        <f t="shared" si="304"/>
        <v>6.7905492518135935E-2</v>
      </c>
      <c r="H1228" s="3">
        <f t="shared" si="305"/>
        <v>0.24626094482208055</v>
      </c>
      <c r="I1228" s="3">
        <f t="shared" si="284"/>
        <v>2346.251368038058</v>
      </c>
      <c r="K1228" s="3">
        <f t="shared" si="286"/>
        <v>11.989999999999789</v>
      </c>
      <c r="L1228" s="3">
        <f t="shared" si="306"/>
        <v>0.57660992336907269</v>
      </c>
      <c r="M1228" s="3">
        <f>L1228/'NOx Info (Obsolete)'!$B$1*1000</f>
        <v>13.100900265127864</v>
      </c>
      <c r="N1228" s="3">
        <f>M1228*'NOx Info (Obsolete)'!$I$2*($D$13+273)/$F$2/1000</f>
        <v>3554.5332177059859</v>
      </c>
      <c r="O1228" s="3">
        <f t="shared" si="307"/>
        <v>63.976129055813239</v>
      </c>
      <c r="P1228" s="3">
        <f t="shared" si="308"/>
        <v>10.541376058531478</v>
      </c>
      <c r="Q1228" s="3">
        <f t="shared" si="309"/>
        <v>1.9229057177928284E-3</v>
      </c>
      <c r="R1228" s="3">
        <f t="shared" si="310"/>
        <v>0.11170221844221706</v>
      </c>
    </row>
    <row r="1229" spans="1:18" x14ac:dyDescent="0.25">
      <c r="A1229" s="3">
        <f t="shared" si="285"/>
        <v>11.999999999999789</v>
      </c>
      <c r="B1229" s="3">
        <f t="shared" si="299"/>
        <v>1.2687431598097041</v>
      </c>
      <c r="C1229" s="3">
        <f t="shared" si="300"/>
        <v>2.8826589159227107E-2</v>
      </c>
      <c r="D1229" s="3">
        <f t="shared" si="301"/>
        <v>514.5427378923581</v>
      </c>
      <c r="E1229" s="3">
        <f t="shared" si="302"/>
        <v>3.9861621812809007</v>
      </c>
      <c r="F1229" s="3">
        <f t="shared" si="303"/>
        <v>34.575713471983242</v>
      </c>
      <c r="G1229" s="3">
        <f t="shared" si="304"/>
        <v>6.7905492518135935E-2</v>
      </c>
      <c r="H1229" s="3">
        <f t="shared" si="305"/>
        <v>0.24578388237938831</v>
      </c>
      <c r="I1229" s="3">
        <f t="shared" si="284"/>
        <v>2346.7429358028166</v>
      </c>
      <c r="K1229" s="3">
        <f t="shared" si="286"/>
        <v>11.999999999999789</v>
      </c>
      <c r="L1229" s="3">
        <f t="shared" si="306"/>
        <v>0.57549290118465046</v>
      </c>
      <c r="M1229" s="3">
        <f>L1229/'NOx Info (Obsolete)'!$B$1*1000</f>
        <v>13.075520895750131</v>
      </c>
      <c r="N1229" s="3">
        <f>M1229*'NOx Info (Obsolete)'!$I$2*($D$13+273)/$F$2/1000</f>
        <v>3547.6472930998957</v>
      </c>
      <c r="O1229" s="3">
        <f t="shared" si="307"/>
        <v>63.85219300731228</v>
      </c>
      <c r="P1229" s="3">
        <f t="shared" si="308"/>
        <v>10.541376058531478</v>
      </c>
      <c r="Q1229" s="3">
        <f t="shared" si="309"/>
        <v>1.9229057177928284E-3</v>
      </c>
      <c r="R1229" s="3">
        <f t="shared" si="310"/>
        <v>0.11148582630085381</v>
      </c>
    </row>
    <row r="1230" spans="1:18" x14ac:dyDescent="0.25">
      <c r="A1230" s="3">
        <f t="shared" si="285"/>
        <v>12.009999999999788</v>
      </c>
      <c r="B1230" s="3">
        <f t="shared" si="299"/>
        <v>1.2662853209859102</v>
      </c>
      <c r="C1230" s="3">
        <f t="shared" si="300"/>
        <v>2.8770745618755346E-2</v>
      </c>
      <c r="D1230" s="3">
        <f t="shared" si="301"/>
        <v>513.54595370643767</v>
      </c>
      <c r="E1230" s="3">
        <f t="shared" si="302"/>
        <v>3.9784400949852317</v>
      </c>
      <c r="F1230" s="3">
        <f t="shared" si="303"/>
        <v>34.575713471983242</v>
      </c>
      <c r="G1230" s="3">
        <f t="shared" si="304"/>
        <v>6.7905492518135935E-2</v>
      </c>
      <c r="H1230" s="3">
        <f t="shared" si="305"/>
        <v>0.24530774411318051</v>
      </c>
      <c r="I1230" s="3">
        <f t="shared" si="284"/>
        <v>2347.2335512910431</v>
      </c>
      <c r="K1230" s="3">
        <f t="shared" si="286"/>
        <v>12.009999999999788</v>
      </c>
      <c r="L1230" s="3">
        <f t="shared" si="306"/>
        <v>0.57437804292164196</v>
      </c>
      <c r="M1230" s="3">
        <f>L1230/'NOx Info (Obsolete)'!$B$1*1000</f>
        <v>13.050190691878354</v>
      </c>
      <c r="N1230" s="3">
        <f>M1230*'NOx Info (Obsolete)'!$I$2*($D$13+273)/$F$2/1000</f>
        <v>3540.7747080674635</v>
      </c>
      <c r="O1230" s="3">
        <f t="shared" si="307"/>
        <v>63.728497050613463</v>
      </c>
      <c r="P1230" s="3">
        <f t="shared" si="308"/>
        <v>10.541376058531478</v>
      </c>
      <c r="Q1230" s="3">
        <f t="shared" si="309"/>
        <v>1.9229057177928284E-3</v>
      </c>
      <c r="R1230" s="3">
        <f t="shared" si="310"/>
        <v>0.11126985335939098</v>
      </c>
    </row>
    <row r="1231" spans="1:18" x14ac:dyDescent="0.25">
      <c r="A1231" s="3">
        <f t="shared" si="285"/>
        <v>12.019999999999788</v>
      </c>
      <c r="B1231" s="3">
        <f t="shared" si="299"/>
        <v>1.2638322435447784</v>
      </c>
      <c r="C1231" s="3">
        <f t="shared" si="300"/>
        <v>2.8715010259691909E-2</v>
      </c>
      <c r="D1231" s="3">
        <f t="shared" si="301"/>
        <v>512.55110051407758</v>
      </c>
      <c r="E1231" s="3">
        <f t="shared" si="302"/>
        <v>3.9707329680951373</v>
      </c>
      <c r="F1231" s="3">
        <f t="shared" si="303"/>
        <v>34.575713471983242</v>
      </c>
      <c r="G1231" s="3">
        <f t="shared" si="304"/>
        <v>6.7905492518135935E-2</v>
      </c>
      <c r="H1231" s="3">
        <f t="shared" si="305"/>
        <v>0.24483252823312082</v>
      </c>
      <c r="I1231" s="3">
        <f t="shared" si="284"/>
        <v>2347.7232163475092</v>
      </c>
      <c r="K1231" s="3">
        <f t="shared" si="286"/>
        <v>12.019999999999788</v>
      </c>
      <c r="L1231" s="3">
        <f t="shared" si="306"/>
        <v>0.5732653443880481</v>
      </c>
      <c r="M1231" s="3">
        <f>L1231/'NOx Info (Obsolete)'!$B$1*1000</f>
        <v>13.02490955826797</v>
      </c>
      <c r="N1231" s="3">
        <f>M1231*'NOx Info (Obsolete)'!$I$2*($D$13+273)/$F$2/1000</f>
        <v>3533.9154367669589</v>
      </c>
      <c r="O1231" s="3">
        <f t="shared" si="307"/>
        <v>63.605040720605331</v>
      </c>
      <c r="P1231" s="3">
        <f t="shared" si="308"/>
        <v>10.541376058531478</v>
      </c>
      <c r="Q1231" s="3">
        <f t="shared" si="309"/>
        <v>1.9229057177928284E-3</v>
      </c>
      <c r="R1231" s="3">
        <f t="shared" si="310"/>
        <v>0.11105429880574469</v>
      </c>
    </row>
    <row r="1232" spans="1:18" x14ac:dyDescent="0.25">
      <c r="A1232" s="3">
        <f t="shared" si="285"/>
        <v>12.029999999999788</v>
      </c>
      <c r="B1232" s="3">
        <f t="shared" si="299"/>
        <v>1.2613839182624473</v>
      </c>
      <c r="C1232" s="3">
        <f t="shared" si="300"/>
        <v>2.8659382872465246E-2</v>
      </c>
      <c r="D1232" s="3">
        <f t="shared" si="301"/>
        <v>511.55817457451161</v>
      </c>
      <c r="E1232" s="3">
        <f t="shared" si="302"/>
        <v>3.9630407716309084</v>
      </c>
      <c r="F1232" s="3">
        <f t="shared" si="303"/>
        <v>34.575713471983242</v>
      </c>
      <c r="G1232" s="3">
        <f t="shared" si="304"/>
        <v>6.7905492518135935E-2</v>
      </c>
      <c r="H1232" s="3">
        <f t="shared" si="305"/>
        <v>0.24435823295234133</v>
      </c>
      <c r="I1232" s="3">
        <f t="shared" si="284"/>
        <v>2348.211932813414</v>
      </c>
      <c r="K1232" s="3">
        <f t="shared" si="286"/>
        <v>12.029999999999788</v>
      </c>
      <c r="L1232" s="3">
        <f t="shared" si="306"/>
        <v>0.57215480139999064</v>
      </c>
      <c r="M1232" s="3">
        <f>L1232/'NOx Info (Obsolete)'!$B$1*1000</f>
        <v>12.999677399858919</v>
      </c>
      <c r="N1232" s="3">
        <f>M1232*'NOx Info (Obsolete)'!$I$2*($D$13+273)/$F$2/1000</f>
        <v>3527.0694534067065</v>
      </c>
      <c r="O1232" s="3">
        <f t="shared" si="307"/>
        <v>63.481823553077469</v>
      </c>
      <c r="P1232" s="3">
        <f t="shared" si="308"/>
        <v>10.541376058531478</v>
      </c>
      <c r="Q1232" s="3">
        <f t="shared" si="309"/>
        <v>1.9229057177928284E-3</v>
      </c>
      <c r="R1232" s="3">
        <f t="shared" si="310"/>
        <v>0.11083916182940431</v>
      </c>
    </row>
    <row r="1233" spans="1:18" x14ac:dyDescent="0.25">
      <c r="A1233" s="3">
        <f t="shared" si="285"/>
        <v>12.039999999999788</v>
      </c>
      <c r="B1233" s="3">
        <f t="shared" si="299"/>
        <v>1.2589403359329239</v>
      </c>
      <c r="C1233" s="3">
        <f t="shared" si="300"/>
        <v>2.8603863247909807E-2</v>
      </c>
      <c r="D1233" s="3">
        <f t="shared" si="301"/>
        <v>510.56717215422123</v>
      </c>
      <c r="E1233" s="3">
        <f t="shared" si="302"/>
        <v>3.9553634766689769</v>
      </c>
      <c r="F1233" s="3">
        <f t="shared" si="303"/>
        <v>34.575713471983242</v>
      </c>
      <c r="G1233" s="3">
        <f t="shared" si="304"/>
        <v>6.7905492518135935E-2</v>
      </c>
      <c r="H1233" s="3">
        <f t="shared" si="305"/>
        <v>0.24388485648743571</v>
      </c>
      <c r="I1233" s="3">
        <f t="shared" si="284"/>
        <v>2348.699702526389</v>
      </c>
      <c r="K1233" s="3">
        <f t="shared" si="286"/>
        <v>12.039999999999788</v>
      </c>
      <c r="L1233" s="3">
        <f t="shared" si="306"/>
        <v>0.57104640978169663</v>
      </c>
      <c r="M1233" s="3">
        <f>L1233/'NOx Info (Obsolete)'!$B$1*1000</f>
        <v>12.974494121775308</v>
      </c>
      <c r="N1233" s="3">
        <f>M1233*'NOx Info (Obsolete)'!$I$2*($D$13+273)/$F$2/1000</f>
        <v>3520.2367322450018</v>
      </c>
      <c r="O1233" s="3">
        <f t="shared" si="307"/>
        <v>63.358845084718766</v>
      </c>
      <c r="P1233" s="3">
        <f t="shared" si="308"/>
        <v>10.541376058531478</v>
      </c>
      <c r="Q1233" s="3">
        <f t="shared" si="309"/>
        <v>1.9229057177928284E-3</v>
      </c>
      <c r="R1233" s="3">
        <f t="shared" si="310"/>
        <v>0.11062444162142943</v>
      </c>
    </row>
    <row r="1234" spans="1:18" x14ac:dyDescent="0.25">
      <c r="A1234" s="3">
        <f t="shared" si="285"/>
        <v>12.049999999999788</v>
      </c>
      <c r="B1234" s="3">
        <f t="shared" si="299"/>
        <v>1.2565014873680496</v>
      </c>
      <c r="C1234" s="3">
        <f t="shared" si="300"/>
        <v>2.8548451177265229E-2</v>
      </c>
      <c r="D1234" s="3">
        <f t="shared" si="301"/>
        <v>509.57808952691977</v>
      </c>
      <c r="E1234" s="3">
        <f t="shared" si="302"/>
        <v>3.9477010543418039</v>
      </c>
      <c r="F1234" s="3">
        <f t="shared" si="303"/>
        <v>34.575713471983242</v>
      </c>
      <c r="G1234" s="3">
        <f t="shared" si="304"/>
        <v>6.7905492518135935E-2</v>
      </c>
      <c r="H1234" s="3">
        <f t="shared" si="305"/>
        <v>0.24341239705845236</v>
      </c>
      <c r="I1234" s="3">
        <f t="shared" si="284"/>
        <v>2349.1865273205058</v>
      </c>
      <c r="K1234" s="3">
        <f t="shared" si="286"/>
        <v>12.049999999999788</v>
      </c>
      <c r="L1234" s="3">
        <f t="shared" si="306"/>
        <v>0.56994016536548231</v>
      </c>
      <c r="M1234" s="3">
        <f>L1234/'NOx Info (Obsolete)'!$B$1*1000</f>
        <v>12.949359629325025</v>
      </c>
      <c r="N1234" s="3">
        <f>M1234*'NOx Info (Obsolete)'!$I$2*($D$13+273)/$F$2/1000</f>
        <v>3513.4172475900027</v>
      </c>
      <c r="O1234" s="3">
        <f t="shared" si="307"/>
        <v>63.236104853115606</v>
      </c>
      <c r="P1234" s="3">
        <f t="shared" si="308"/>
        <v>10.541376058531478</v>
      </c>
      <c r="Q1234" s="3">
        <f t="shared" si="309"/>
        <v>1.9229057177928284E-3</v>
      </c>
      <c r="R1234" s="3">
        <f t="shared" si="310"/>
        <v>0.11041013737444656</v>
      </c>
    </row>
    <row r="1235" spans="1:18" x14ac:dyDescent="0.25">
      <c r="A1235" s="3">
        <f t="shared" si="285"/>
        <v>12.059999999999787</v>
      </c>
      <c r="B1235" s="3">
        <f t="shared" si="299"/>
        <v>1.2540673633974648</v>
      </c>
      <c r="C1235" s="3">
        <f t="shared" si="300"/>
        <v>2.8493146452175561E-2</v>
      </c>
      <c r="D1235" s="3">
        <f t="shared" si="301"/>
        <v>508.59092297353959</v>
      </c>
      <c r="E1235" s="3">
        <f t="shared" si="302"/>
        <v>3.9400534758377757</v>
      </c>
      <c r="F1235" s="3">
        <f t="shared" si="303"/>
        <v>34.575713471983242</v>
      </c>
      <c r="G1235" s="3">
        <f t="shared" si="304"/>
        <v>6.7905492518135935E-2</v>
      </c>
      <c r="H1235" s="3">
        <f t="shared" si="305"/>
        <v>0.24294085288888792</v>
      </c>
      <c r="I1235" s="3">
        <f t="shared" si="284"/>
        <v>2349.6724090262837</v>
      </c>
      <c r="K1235" s="3">
        <f t="shared" si="286"/>
        <v>12.059999999999787</v>
      </c>
      <c r="L1235" s="3">
        <f t="shared" si="306"/>
        <v>0.56883606399173781</v>
      </c>
      <c r="M1235" s="3">
        <f>L1235/'NOx Info (Obsolete)'!$B$1*1000</f>
        <v>12.924273827999405</v>
      </c>
      <c r="N1235" s="3">
        <f>M1235*'NOx Info (Obsolete)'!$I$2*($D$13+273)/$F$2/1000</f>
        <v>3506.6109737996408</v>
      </c>
      <c r="O1235" s="3">
        <f t="shared" si="307"/>
        <v>63.113602396750203</v>
      </c>
      <c r="P1235" s="3">
        <f t="shared" si="308"/>
        <v>10.541376058531478</v>
      </c>
      <c r="Q1235" s="3">
        <f t="shared" si="309"/>
        <v>1.9229057177928284E-3</v>
      </c>
      <c r="R1235" s="3">
        <f t="shared" si="310"/>
        <v>0.11019624828264642</v>
      </c>
    </row>
    <row r="1236" spans="1:18" x14ac:dyDescent="0.25">
      <c r="A1236" s="3">
        <f t="shared" si="285"/>
        <v>12.069999999999787</v>
      </c>
      <c r="B1236" s="3">
        <f t="shared" si="299"/>
        <v>1.2516379548685761</v>
      </c>
      <c r="C1236" s="3">
        <f t="shared" si="300"/>
        <v>2.8437948864688502E-2</v>
      </c>
      <c r="D1236" s="3">
        <f t="shared" si="301"/>
        <v>507.60566878221761</v>
      </c>
      <c r="E1236" s="3">
        <f t="shared" si="302"/>
        <v>3.9324207124010919</v>
      </c>
      <c r="F1236" s="3">
        <f t="shared" si="303"/>
        <v>34.575713471983242</v>
      </c>
      <c r="G1236" s="3">
        <f t="shared" si="304"/>
        <v>6.7905492518135935E-2</v>
      </c>
      <c r="H1236" s="3">
        <f t="shared" si="305"/>
        <v>0.24247022220568057</v>
      </c>
      <c r="I1236" s="3">
        <f t="shared" si="284"/>
        <v>2350.157349470695</v>
      </c>
      <c r="K1236" s="3">
        <f t="shared" si="286"/>
        <v>12.069999999999787</v>
      </c>
      <c r="L1236" s="3">
        <f t="shared" si="306"/>
        <v>0.56773410150891135</v>
      </c>
      <c r="M1236" s="3">
        <f>L1236/'NOx Info (Obsolete)'!$B$1*1000</f>
        <v>12.899236623472868</v>
      </c>
      <c r="N1236" s="3">
        <f>M1236*'NOx Info (Obsolete)'!$I$2*($D$13+273)/$F$2/1000</f>
        <v>3499.8178852815204</v>
      </c>
      <c r="O1236" s="3">
        <f t="shared" si="307"/>
        <v>62.991337254998825</v>
      </c>
      <c r="P1236" s="3">
        <f t="shared" si="308"/>
        <v>10.541376058531478</v>
      </c>
      <c r="Q1236" s="3">
        <f t="shared" si="309"/>
        <v>1.9229057177928284E-3</v>
      </c>
      <c r="R1236" s="3">
        <f t="shared" si="310"/>
        <v>0.10998277354178071</v>
      </c>
    </row>
    <row r="1237" spans="1:18" x14ac:dyDescent="0.25">
      <c r="A1237" s="3">
        <f t="shared" si="285"/>
        <v>12.079999999999787</v>
      </c>
      <c r="B1237" s="3">
        <f t="shared" si="299"/>
        <v>1.2492132526465192</v>
      </c>
      <c r="C1237" s="3">
        <f t="shared" si="300"/>
        <v>2.8382858207254592E-2</v>
      </c>
      <c r="D1237" s="3">
        <f t="shared" si="301"/>
        <v>506.62232324828153</v>
      </c>
      <c r="E1237" s="3">
        <f t="shared" si="302"/>
        <v>3.9248027353316584</v>
      </c>
      <c r="F1237" s="3">
        <f t="shared" si="303"/>
        <v>34.575713471983242</v>
      </c>
      <c r="G1237" s="3">
        <f t="shared" si="304"/>
        <v>6.7905492518135935E-2</v>
      </c>
      <c r="H1237" s="3">
        <f t="shared" si="305"/>
        <v>0.24200050323920319</v>
      </c>
      <c r="I1237" s="3">
        <f t="shared" si="284"/>
        <v>2350.6413504771735</v>
      </c>
      <c r="K1237" s="3">
        <f t="shared" si="286"/>
        <v>12.079999999999787</v>
      </c>
      <c r="L1237" s="3">
        <f t="shared" si="306"/>
        <v>0.56663427377349351</v>
      </c>
      <c r="M1237" s="3">
        <f>L1237/'NOx Info (Obsolete)'!$B$1*1000</f>
        <v>12.874247921602562</v>
      </c>
      <c r="N1237" s="3">
        <f>M1237*'NOx Info (Obsolete)'!$I$2*($D$13+273)/$F$2/1000</f>
        <v>3493.0379564928257</v>
      </c>
      <c r="O1237" s="3">
        <f t="shared" si="307"/>
        <v>62.869308968130063</v>
      </c>
      <c r="P1237" s="3">
        <f t="shared" si="308"/>
        <v>10.541376058531478</v>
      </c>
      <c r="Q1237" s="3">
        <f t="shared" si="309"/>
        <v>1.9229057177928284E-3</v>
      </c>
      <c r="R1237" s="3">
        <f t="shared" si="310"/>
        <v>0.10976971234915914</v>
      </c>
    </row>
    <row r="1238" spans="1:18" x14ac:dyDescent="0.25">
      <c r="A1238" s="3">
        <f t="shared" si="285"/>
        <v>12.089999999999787</v>
      </c>
      <c r="B1238" s="3">
        <f t="shared" si="299"/>
        <v>1.246793247614127</v>
      </c>
      <c r="C1238" s="3">
        <f t="shared" si="300"/>
        <v>2.8327874272726428E-2</v>
      </c>
      <c r="D1238" s="3">
        <f t="shared" si="301"/>
        <v>505.6408826742358</v>
      </c>
      <c r="E1238" s="3">
        <f t="shared" si="302"/>
        <v>3.9171995159849802</v>
      </c>
      <c r="F1238" s="3">
        <f t="shared" si="303"/>
        <v>34.575713471983242</v>
      </c>
      <c r="G1238" s="3">
        <f t="shared" si="304"/>
        <v>6.7905492518135935E-2</v>
      </c>
      <c r="H1238" s="3">
        <f t="shared" si="305"/>
        <v>0.24153169422325688</v>
      </c>
      <c r="I1238" s="3">
        <f t="shared" si="284"/>
        <v>2351.1244138656202</v>
      </c>
      <c r="K1238" s="3">
        <f t="shared" si="286"/>
        <v>12.089999999999787</v>
      </c>
      <c r="L1238" s="3">
        <f t="shared" si="306"/>
        <v>0.5655365766500019</v>
      </c>
      <c r="M1238" s="3">
        <f>L1238/'NOx Info (Obsolete)'!$B$1*1000</f>
        <v>12.849307628428008</v>
      </c>
      <c r="N1238" s="3">
        <f>M1238*'NOx Info (Obsolete)'!$I$2*($D$13+273)/$F$2/1000</f>
        <v>3486.2711619402221</v>
      </c>
      <c r="O1238" s="3">
        <f t="shared" si="307"/>
        <v>62.747517077303129</v>
      </c>
      <c r="P1238" s="3">
        <f t="shared" si="308"/>
        <v>10.541376058531478</v>
      </c>
      <c r="Q1238" s="3">
        <f t="shared" si="309"/>
        <v>1.9229057177928284E-3</v>
      </c>
      <c r="R1238" s="3">
        <f t="shared" si="310"/>
        <v>0.10955706390364639</v>
      </c>
    </row>
    <row r="1239" spans="1:18" x14ac:dyDescent="0.25">
      <c r="A1239" s="3">
        <f t="shared" si="285"/>
        <v>12.099999999999786</v>
      </c>
      <c r="B1239" s="3">
        <f t="shared" si="299"/>
        <v>1.2443779306718945</v>
      </c>
      <c r="C1239" s="3">
        <f t="shared" si="300"/>
        <v>2.8272996854357926E-2</v>
      </c>
      <c r="D1239" s="3">
        <f t="shared" si="301"/>
        <v>504.66134336974761</v>
      </c>
      <c r="E1239" s="3">
        <f t="shared" si="302"/>
        <v>3.9096110257720533</v>
      </c>
      <c r="F1239" s="3">
        <f t="shared" si="303"/>
        <v>34.575713471983242</v>
      </c>
      <c r="G1239" s="3">
        <f t="shared" si="304"/>
        <v>6.7905492518135935E-2</v>
      </c>
      <c r="H1239" s="3">
        <f t="shared" si="305"/>
        <v>0.24106379339506431</v>
      </c>
      <c r="I1239" s="3">
        <f t="shared" si="284"/>
        <v>2351.6065414524105</v>
      </c>
      <c r="K1239" s="3">
        <f t="shared" si="286"/>
        <v>12.099999999999786</v>
      </c>
      <c r="L1239" s="3">
        <f t="shared" si="306"/>
        <v>0.56444100601096547</v>
      </c>
      <c r="M1239" s="3">
        <f>L1239/'NOx Info (Obsolete)'!$B$1*1000</f>
        <v>12.824415650170756</v>
      </c>
      <c r="N1239" s="3">
        <f>M1239*'NOx Info (Obsolete)'!$I$2*($D$13+273)/$F$2/1000</f>
        <v>3479.5174761797607</v>
      </c>
      <c r="O1239" s="3">
        <f t="shared" si="307"/>
        <v>62.625961124566096</v>
      </c>
      <c r="P1239" s="3">
        <f t="shared" si="308"/>
        <v>10.541376058531478</v>
      </c>
      <c r="Q1239" s="3">
        <f t="shared" si="309"/>
        <v>1.9229057177928284E-3</v>
      </c>
      <c r="R1239" s="3">
        <f t="shared" si="310"/>
        <v>0.10934482740565918</v>
      </c>
    </row>
    <row r="1240" spans="1:18" x14ac:dyDescent="0.25">
      <c r="A1240" s="3">
        <f t="shared" si="285"/>
        <v>12.109999999999786</v>
      </c>
      <c r="B1240" s="3">
        <f t="shared" si="299"/>
        <v>1.2419672927379439</v>
      </c>
      <c r="C1240" s="3">
        <f t="shared" si="300"/>
        <v>2.8218225745803484E-2</v>
      </c>
      <c r="D1240" s="3">
        <f t="shared" si="301"/>
        <v>503.68370165163333</v>
      </c>
      <c r="E1240" s="3">
        <f t="shared" si="302"/>
        <v>3.9020372361592557</v>
      </c>
      <c r="F1240" s="3">
        <f t="shared" si="303"/>
        <v>34.575713471983242</v>
      </c>
      <c r="G1240" s="3">
        <f t="shared" si="304"/>
        <v>6.7905492518135935E-2</v>
      </c>
      <c r="H1240" s="3">
        <f t="shared" si="305"/>
        <v>0.24059679899526298</v>
      </c>
      <c r="I1240" s="3">
        <f t="shared" si="284"/>
        <v>2352.0877350504011</v>
      </c>
      <c r="K1240" s="3">
        <f t="shared" si="286"/>
        <v>12.109999999999786</v>
      </c>
      <c r="L1240" s="3">
        <f t="shared" si="306"/>
        <v>0.56334755773690892</v>
      </c>
      <c r="M1240" s="3">
        <f>L1240/'NOx Info (Obsolete)'!$B$1*1000</f>
        <v>12.79957189323402</v>
      </c>
      <c r="N1240" s="3">
        <f>M1240*'NOx Info (Obsolete)'!$I$2*($D$13+273)/$F$2/1000</f>
        <v>3472.7768738167842</v>
      </c>
      <c r="O1240" s="3">
        <f t="shared" si="307"/>
        <v>62.504640652854199</v>
      </c>
      <c r="P1240" s="3">
        <f t="shared" si="308"/>
        <v>10.541376058531478</v>
      </c>
      <c r="Q1240" s="3">
        <f t="shared" si="309"/>
        <v>1.9229057177928284E-3</v>
      </c>
      <c r="R1240" s="3">
        <f t="shared" si="310"/>
        <v>0.10913300205716314</v>
      </c>
    </row>
    <row r="1241" spans="1:18" x14ac:dyDescent="0.25">
      <c r="A1241" s="3">
        <f t="shared" si="285"/>
        <v>12.119999999999786</v>
      </c>
      <c r="B1241" s="3">
        <f t="shared" si="299"/>
        <v>1.2395613247479915</v>
      </c>
      <c r="C1241" s="3">
        <f t="shared" si="300"/>
        <v>2.8163560741117262E-2</v>
      </c>
      <c r="D1241" s="3">
        <f t="shared" si="301"/>
        <v>502.70795384384439</v>
      </c>
      <c r="E1241" s="3">
        <f t="shared" si="302"/>
        <v>3.8944781186682422</v>
      </c>
      <c r="F1241" s="3">
        <f t="shared" si="303"/>
        <v>34.575713471983242</v>
      </c>
      <c r="G1241" s="3">
        <f t="shared" si="304"/>
        <v>6.7905492518135935E-2</v>
      </c>
      <c r="H1241" s="3">
        <f t="shared" si="305"/>
        <v>0.24013070926789865</v>
      </c>
      <c r="I1241" s="3">
        <f t="shared" si="284"/>
        <v>2352.5679964689371</v>
      </c>
      <c r="K1241" s="3">
        <f t="shared" si="286"/>
        <v>12.119999999999786</v>
      </c>
      <c r="L1241" s="3">
        <f t="shared" si="306"/>
        <v>0.56225622771633732</v>
      </c>
      <c r="M1241" s="3">
        <f>L1241/'NOx Info (Obsolete)'!$B$1*1000</f>
        <v>12.774776264202336</v>
      </c>
      <c r="N1241" s="3">
        <f>M1241*'NOx Info (Obsolete)'!$I$2*($D$13+273)/$F$2/1000</f>
        <v>3466.04932950583</v>
      </c>
      <c r="O1241" s="3">
        <f t="shared" si="307"/>
        <v>62.383555205988102</v>
      </c>
      <c r="P1241" s="3">
        <f t="shared" si="308"/>
        <v>10.541376058531478</v>
      </c>
      <c r="Q1241" s="3">
        <f t="shared" si="309"/>
        <v>1.9229057177928284E-3</v>
      </c>
      <c r="R1241" s="3">
        <f t="shared" si="310"/>
        <v>0.10892158706166989</v>
      </c>
    </row>
    <row r="1242" spans="1:18" x14ac:dyDescent="0.25">
      <c r="A1242" s="3">
        <f t="shared" si="285"/>
        <v>12.129999999999786</v>
      </c>
      <c r="B1242" s="3">
        <f t="shared" si="299"/>
        <v>1.2371600176553124</v>
      </c>
      <c r="C1242" s="3">
        <f t="shared" si="300"/>
        <v>2.810900163475236E-2</v>
      </c>
      <c r="D1242" s="3">
        <f t="shared" si="301"/>
        <v>501.73409627745343</v>
      </c>
      <c r="E1242" s="3">
        <f t="shared" si="302"/>
        <v>3.8869336448758363</v>
      </c>
      <c r="F1242" s="3">
        <f t="shared" si="303"/>
        <v>34.575713471983242</v>
      </c>
      <c r="G1242" s="3">
        <f t="shared" si="304"/>
        <v>6.7905492518135935E-2</v>
      </c>
      <c r="H1242" s="3">
        <f t="shared" si="305"/>
        <v>0.23966552246041878</v>
      </c>
      <c r="I1242" s="3">
        <f t="shared" si="284"/>
        <v>2353.0473275138579</v>
      </c>
      <c r="K1242" s="3">
        <f t="shared" si="286"/>
        <v>12.129999999999786</v>
      </c>
      <c r="L1242" s="3">
        <f t="shared" si="306"/>
        <v>0.5611670118457206</v>
      </c>
      <c r="M1242" s="3">
        <f>L1242/'NOx Info (Obsolete)'!$B$1*1000</f>
        <v>12.750028669841198</v>
      </c>
      <c r="N1242" s="3">
        <f>M1242*'NOx Info (Obsolete)'!$I$2*($D$13+273)/$F$2/1000</f>
        <v>3459.3348179505342</v>
      </c>
      <c r="O1242" s="3">
        <f t="shared" si="307"/>
        <v>62.262704328672186</v>
      </c>
      <c r="P1242" s="3">
        <f t="shared" si="308"/>
        <v>10.541376058531478</v>
      </c>
      <c r="Q1242" s="3">
        <f t="shared" si="309"/>
        <v>1.9229057177928284E-3</v>
      </c>
      <c r="R1242" s="3">
        <f t="shared" si="310"/>
        <v>0.10871058162423401</v>
      </c>
    </row>
    <row r="1243" spans="1:18" x14ac:dyDescent="0.25">
      <c r="A1243" s="3">
        <f t="shared" si="285"/>
        <v>12.139999999999786</v>
      </c>
      <c r="B1243" s="3">
        <f t="shared" si="299"/>
        <v>1.2347633624307082</v>
      </c>
      <c r="C1243" s="3">
        <f t="shared" si="300"/>
        <v>2.8054548221560092E-2</v>
      </c>
      <c r="D1243" s="3">
        <f t="shared" si="301"/>
        <v>500.76212529064099</v>
      </c>
      <c r="E1243" s="3">
        <f t="shared" si="302"/>
        <v>3.8794037864139232</v>
      </c>
      <c r="F1243" s="3">
        <f t="shared" si="303"/>
        <v>34.575713471983242</v>
      </c>
      <c r="G1243" s="3">
        <f t="shared" si="304"/>
        <v>6.7905492518135935E-2</v>
      </c>
      <c r="H1243" s="3">
        <f t="shared" si="305"/>
        <v>0.23920123682366587</v>
      </c>
      <c r="I1243" s="3">
        <f t="shared" si="284"/>
        <v>2353.5257299875052</v>
      </c>
      <c r="K1243" s="3">
        <f t="shared" si="286"/>
        <v>12.139999999999786</v>
      </c>
      <c r="L1243" s="3">
        <f t="shared" si="306"/>
        <v>0.56007990602947821</v>
      </c>
      <c r="M1243" s="3">
        <f>L1243/'NOx Info (Obsolete)'!$B$1*1000</f>
        <v>12.725329017096728</v>
      </c>
      <c r="N1243" s="3">
        <f>M1243*'NOx Info (Obsolete)'!$I$2*($D$13+273)/$F$2/1000</f>
        <v>3452.6333139035405</v>
      </c>
      <c r="O1243" s="3">
        <f t="shared" si="307"/>
        <v>62.142087566492854</v>
      </c>
      <c r="P1243" s="3">
        <f t="shared" si="308"/>
        <v>10.541376058531478</v>
      </c>
      <c r="Q1243" s="3">
        <f t="shared" si="309"/>
        <v>1.9229057177928284E-3</v>
      </c>
      <c r="R1243" s="3">
        <f t="shared" si="310"/>
        <v>0.10849998495145009</v>
      </c>
    </row>
    <row r="1244" spans="1:18" x14ac:dyDescent="0.25">
      <c r="A1244" s="3">
        <f t="shared" si="285"/>
        <v>12.149999999999785</v>
      </c>
      <c r="B1244" s="3">
        <f t="shared" si="299"/>
        <v>1.2323713500624716</v>
      </c>
      <c r="C1244" s="3">
        <f t="shared" si="300"/>
        <v>2.8000200296789179E-2</v>
      </c>
      <c r="D1244" s="3">
        <f t="shared" si="301"/>
        <v>499.7920372286809</v>
      </c>
      <c r="E1244" s="3">
        <f t="shared" si="302"/>
        <v>3.8718885149693461</v>
      </c>
      <c r="F1244" s="3">
        <f t="shared" si="303"/>
        <v>34.575713471983242</v>
      </c>
      <c r="G1244" s="3">
        <f t="shared" si="304"/>
        <v>6.7905492518135935E-2</v>
      </c>
      <c r="H1244" s="3">
        <f t="shared" si="305"/>
        <v>0.23873785061187117</v>
      </c>
      <c r="I1244" s="3">
        <f t="shared" si="284"/>
        <v>2354.0032056887289</v>
      </c>
      <c r="K1244" s="3">
        <f t="shared" si="286"/>
        <v>12.149999999999785</v>
      </c>
      <c r="L1244" s="3">
        <f t="shared" si="306"/>
        <v>0.55899490617996372</v>
      </c>
      <c r="M1244" s="3">
        <f>L1244/'NOx Info (Obsolete)'!$B$1*1000</f>
        <v>12.700677213095307</v>
      </c>
      <c r="N1244" s="3">
        <f>M1244*'NOx Info (Obsolete)'!$I$2*($D$13+273)/$F$2/1000</f>
        <v>3445.9447921663991</v>
      </c>
      <c r="O1244" s="3">
        <f t="shared" si="307"/>
        <v>62.021704465916827</v>
      </c>
      <c r="P1244" s="3">
        <f t="shared" si="308"/>
        <v>10.541376058531478</v>
      </c>
      <c r="Q1244" s="3">
        <f t="shared" si="309"/>
        <v>1.9229057177928284E-3</v>
      </c>
      <c r="R1244" s="3">
        <f t="shared" si="310"/>
        <v>0.10828979625144977</v>
      </c>
    </row>
    <row r="1245" spans="1:18" x14ac:dyDescent="0.25">
      <c r="A1245" s="3">
        <f t="shared" si="285"/>
        <v>12.159999999999785</v>
      </c>
      <c r="B1245" s="3">
        <f t="shared" si="299"/>
        <v>1.2299839715563528</v>
      </c>
      <c r="C1245" s="3">
        <f t="shared" si="300"/>
        <v>2.7945957656084992E-2</v>
      </c>
      <c r="D1245" s="3">
        <f t="shared" si="301"/>
        <v>498.82382844392737</v>
      </c>
      <c r="E1245" s="3">
        <f t="shared" si="302"/>
        <v>3.864387802283793</v>
      </c>
      <c r="F1245" s="3">
        <f t="shared" si="303"/>
        <v>34.575713471983242</v>
      </c>
      <c r="G1245" s="3">
        <f t="shared" si="304"/>
        <v>6.7905492518135935E-2</v>
      </c>
      <c r="H1245" s="3">
        <f t="shared" si="305"/>
        <v>0.23827536208264749</v>
      </c>
      <c r="I1245" s="3">
        <f t="shared" si="284"/>
        <v>2354.4797564128944</v>
      </c>
      <c r="K1245" s="3">
        <f t="shared" si="286"/>
        <v>12.159999999999785</v>
      </c>
      <c r="L1245" s="3">
        <f t="shared" si="306"/>
        <v>0.55791200821744924</v>
      </c>
      <c r="M1245" s="3">
        <f>L1245/'NOx Info (Obsolete)'!$B$1*1000</f>
        <v>12.676073165143237</v>
      </c>
      <c r="N1245" s="3">
        <f>M1245*'NOx Info (Obsolete)'!$I$2*($D$13+273)/$F$2/1000</f>
        <v>3439.2692275894779</v>
      </c>
      <c r="O1245" s="3">
        <f t="shared" si="307"/>
        <v>61.901554574289378</v>
      </c>
      <c r="P1245" s="3">
        <f t="shared" si="308"/>
        <v>10.541376058531478</v>
      </c>
      <c r="Q1245" s="3">
        <f t="shared" si="309"/>
        <v>1.9229057177928284E-3</v>
      </c>
      <c r="R1245" s="3">
        <f t="shared" si="310"/>
        <v>0.1080800147338986</v>
      </c>
    </row>
    <row r="1246" spans="1:18" x14ac:dyDescent="0.25">
      <c r="A1246" s="3">
        <f t="shared" si="285"/>
        <v>12.169999999999785</v>
      </c>
      <c r="B1246" s="3">
        <f t="shared" si="299"/>
        <v>1.2276012179355262</v>
      </c>
      <c r="C1246" s="3">
        <f t="shared" si="300"/>
        <v>2.7891820095488774E-2</v>
      </c>
      <c r="D1246" s="3">
        <f t="shared" si="301"/>
        <v>497.85749529580073</v>
      </c>
      <c r="E1246" s="3">
        <f t="shared" si="302"/>
        <v>3.8569016201536965</v>
      </c>
      <c r="F1246" s="3">
        <f t="shared" si="303"/>
        <v>34.575713471983242</v>
      </c>
      <c r="G1246" s="3">
        <f t="shared" si="304"/>
        <v>6.7905492518135935E-2</v>
      </c>
      <c r="H1246" s="3">
        <f t="shared" si="305"/>
        <v>0.2378137694969833</v>
      </c>
      <c r="I1246" s="3">
        <f t="shared" si="284"/>
        <v>2354.9553839518885</v>
      </c>
      <c r="K1246" s="3">
        <f t="shared" si="286"/>
        <v>12.169999999999785</v>
      </c>
      <c r="L1246" s="3">
        <f t="shared" si="306"/>
        <v>0.55683120807011022</v>
      </c>
      <c r="M1246" s="3">
        <f>L1246/'NOx Info (Obsolete)'!$B$1*1000</f>
        <v>12.65151678072638</v>
      </c>
      <c r="N1246" s="3">
        <f>M1246*'NOx Info (Obsolete)'!$I$2*($D$13+273)/$F$2/1000</f>
        <v>3432.606595071863</v>
      </c>
      <c r="O1246" s="3">
        <f t="shared" si="307"/>
        <v>61.7816374398327</v>
      </c>
      <c r="P1246" s="3">
        <f t="shared" si="308"/>
        <v>10.541376058531478</v>
      </c>
      <c r="Q1246" s="3">
        <f t="shared" si="309"/>
        <v>1.9229057177928284E-3</v>
      </c>
      <c r="R1246" s="3">
        <f t="shared" si="310"/>
        <v>0.10787063960999325</v>
      </c>
    </row>
    <row r="1247" spans="1:18" x14ac:dyDescent="0.25">
      <c r="A1247" s="3">
        <f t="shared" si="285"/>
        <v>12.179999999999785</v>
      </c>
      <c r="B1247" s="3">
        <f t="shared" si="299"/>
        <v>1.2252230802405564</v>
      </c>
      <c r="C1247" s="3">
        <f t="shared" si="300"/>
        <v>2.7837787411436908E-2</v>
      </c>
      <c r="D1247" s="3">
        <f t="shared" si="301"/>
        <v>496.8930341507741</v>
      </c>
      <c r="E1247" s="3">
        <f t="shared" si="302"/>
        <v>3.8494299404301273</v>
      </c>
      <c r="F1247" s="3">
        <f t="shared" si="303"/>
        <v>34.575713471983242</v>
      </c>
      <c r="G1247" s="3">
        <f t="shared" si="304"/>
        <v>6.7905492518135935E-2</v>
      </c>
      <c r="H1247" s="3">
        <f t="shared" si="305"/>
        <v>0.2373530711192359</v>
      </c>
      <c r="I1247" s="3">
        <f t="shared" ref="I1247:I1310" si="311">I1246+$N$3*$J$1*H1247</f>
        <v>2355.4300900941271</v>
      </c>
      <c r="K1247" s="3">
        <f t="shared" si="286"/>
        <v>12.179999999999785</v>
      </c>
      <c r="L1247" s="3">
        <f t="shared" si="306"/>
        <v>0.55575250167401025</v>
      </c>
      <c r="M1247" s="3">
        <f>L1247/'NOx Info (Obsolete)'!$B$1*1000</f>
        <v>12.627007967509833</v>
      </c>
      <c r="N1247" s="3">
        <f>M1247*'NOx Info (Obsolete)'!$I$2*($D$13+273)/$F$2/1000</f>
        <v>3425.9568695612688</v>
      </c>
      <c r="O1247" s="3">
        <f t="shared" si="307"/>
        <v>61.661952611644182</v>
      </c>
      <c r="P1247" s="3">
        <f t="shared" si="308"/>
        <v>10.541376058531478</v>
      </c>
      <c r="Q1247" s="3">
        <f t="shared" si="309"/>
        <v>1.9229057177928284E-3</v>
      </c>
      <c r="R1247" s="3">
        <f t="shared" si="310"/>
        <v>0.10766167009245853</v>
      </c>
    </row>
    <row r="1248" spans="1:18" x14ac:dyDescent="0.25">
      <c r="A1248" s="3">
        <f t="shared" ref="A1248:A1311" si="312">$A$30+A1247</f>
        <v>12.189999999999785</v>
      </c>
      <c r="B1248" s="3">
        <f t="shared" si="299"/>
        <v>1.2228495495293639</v>
      </c>
      <c r="C1248" s="3">
        <f t="shared" si="300"/>
        <v>2.7783859400760093E-2</v>
      </c>
      <c r="D1248" s="3">
        <f t="shared" si="301"/>
        <v>495.93044138235928</v>
      </c>
      <c r="E1248" s="3">
        <f t="shared" si="302"/>
        <v>3.8419727350186847</v>
      </c>
      <c r="F1248" s="3">
        <f t="shared" si="303"/>
        <v>34.575713471983242</v>
      </c>
      <c r="G1248" s="3">
        <f t="shared" si="304"/>
        <v>6.7905492518135935E-2</v>
      </c>
      <c r="H1248" s="3">
        <f t="shared" si="305"/>
        <v>0.23689326521712478</v>
      </c>
      <c r="I1248" s="3">
        <f t="shared" si="311"/>
        <v>2355.9038766245612</v>
      </c>
      <c r="K1248" s="3">
        <f t="shared" ref="K1248:K1311" si="313">$A$30+K1247</f>
        <v>12.189999999999785</v>
      </c>
      <c r="L1248" s="3">
        <f t="shared" si="306"/>
        <v>0.55467588497308562</v>
      </c>
      <c r="M1248" s="3">
        <f>L1248/'NOx Info (Obsolete)'!$B$1*1000</f>
        <v>12.602546633337552</v>
      </c>
      <c r="N1248" s="3">
        <f>M1248*'NOx Info (Obsolete)'!$I$2*($D$13+273)/$F$2/1000</f>
        <v>3419.3200260539393</v>
      </c>
      <c r="O1248" s="3">
        <f t="shared" si="307"/>
        <v>61.542499639694704</v>
      </c>
      <c r="P1248" s="3">
        <f t="shared" si="308"/>
        <v>10.541376058531478</v>
      </c>
      <c r="Q1248" s="3">
        <f t="shared" si="309"/>
        <v>1.9229057177928284E-3</v>
      </c>
      <c r="R1248" s="3">
        <f t="shared" si="310"/>
        <v>0.10745310539554427</v>
      </c>
    </row>
    <row r="1249" spans="1:18" x14ac:dyDescent="0.25">
      <c r="A1249" s="3">
        <f t="shared" si="312"/>
        <v>12.199999999999784</v>
      </c>
      <c r="B1249" s="3">
        <f t="shared" si="299"/>
        <v>1.2204806168771924</v>
      </c>
      <c r="C1249" s="3">
        <f t="shared" si="300"/>
        <v>2.7730035860682629E-2</v>
      </c>
      <c r="D1249" s="3">
        <f t="shared" si="301"/>
        <v>494.96971337109358</v>
      </c>
      <c r="E1249" s="3">
        <f t="shared" si="302"/>
        <v>3.8345299758793931</v>
      </c>
      <c r="F1249" s="3">
        <f t="shared" si="303"/>
        <v>34.575713471983242</v>
      </c>
      <c r="G1249" s="3">
        <f t="shared" si="304"/>
        <v>6.7905492518135935E-2</v>
      </c>
      <c r="H1249" s="3">
        <f t="shared" si="305"/>
        <v>0.23643435006172539</v>
      </c>
      <c r="I1249" s="3">
        <f t="shared" si="311"/>
        <v>2356.3767453246846</v>
      </c>
      <c r="K1249" s="3">
        <f t="shared" si="313"/>
        <v>12.199999999999784</v>
      </c>
      <c r="L1249" s="3">
        <f t="shared" si="306"/>
        <v>0.55360135391913012</v>
      </c>
      <c r="M1249" s="3">
        <f>L1249/'NOx Info (Obsolete)'!$B$1*1000</f>
        <v>12.578132686232024</v>
      </c>
      <c r="N1249" s="3">
        <f>M1249*'NOx Info (Obsolete)'!$I$2*($D$13+273)/$F$2/1000</f>
        <v>3412.696039594558</v>
      </c>
      <c r="O1249" s="3">
        <f t="shared" si="307"/>
        <v>61.423278074826946</v>
      </c>
      <c r="P1249" s="3">
        <f t="shared" si="308"/>
        <v>10.541376058531478</v>
      </c>
      <c r="Q1249" s="3">
        <f t="shared" si="309"/>
        <v>1.9229057177928284E-3</v>
      </c>
      <c r="R1249" s="3">
        <f t="shared" si="310"/>
        <v>0.10724494473502255</v>
      </c>
    </row>
    <row r="1250" spans="1:18" x14ac:dyDescent="0.25">
      <c r="A1250" s="3">
        <f t="shared" si="312"/>
        <v>12.209999999999784</v>
      </c>
      <c r="B1250" s="3">
        <f t="shared" si="299"/>
        <v>1.2181162733765754</v>
      </c>
      <c r="C1250" s="3">
        <f t="shared" si="300"/>
        <v>2.7676316588821647E-2</v>
      </c>
      <c r="D1250" s="3">
        <f t="shared" si="301"/>
        <v>494.01084650452623</v>
      </c>
      <c r="E1250" s="3">
        <f t="shared" si="302"/>
        <v>3.8271016350265992</v>
      </c>
      <c r="F1250" s="3">
        <f t="shared" si="303"/>
        <v>34.575713471983242</v>
      </c>
      <c r="G1250" s="3">
        <f t="shared" si="304"/>
        <v>6.7905492518135935E-2</v>
      </c>
      <c r="H1250" s="3">
        <f t="shared" si="305"/>
        <v>0.23597632392746248</v>
      </c>
      <c r="I1250" s="3">
        <f t="shared" si="311"/>
        <v>2356.8486979725394</v>
      </c>
      <c r="K1250" s="3">
        <f t="shared" si="313"/>
        <v>12.209999999999784</v>
      </c>
      <c r="L1250" s="3">
        <f t="shared" si="306"/>
        <v>0.55252890447177994</v>
      </c>
      <c r="M1250" s="3">
        <f>L1250/'NOx Info (Obsolete)'!$B$1*1000</f>
        <v>12.553766034393927</v>
      </c>
      <c r="N1250" s="3">
        <f>M1250*'NOx Info (Obsolete)'!$I$2*($D$13+273)/$F$2/1000</f>
        <v>3406.0848852761533</v>
      </c>
      <c r="O1250" s="3">
        <f t="shared" si="307"/>
        <v>61.304287468753742</v>
      </c>
      <c r="P1250" s="3">
        <f t="shared" si="308"/>
        <v>10.541376058531478</v>
      </c>
      <c r="Q1250" s="3">
        <f t="shared" si="309"/>
        <v>1.9229057177928284E-3</v>
      </c>
      <c r="R1250" s="3">
        <f t="shared" si="310"/>
        <v>0.10703718732818468</v>
      </c>
    </row>
    <row r="1251" spans="1:18" x14ac:dyDescent="0.25">
      <c r="A1251" s="3">
        <f t="shared" si="312"/>
        <v>12.219999999999784</v>
      </c>
      <c r="B1251" s="3">
        <f t="shared" si="299"/>
        <v>1.2157565101373007</v>
      </c>
      <c r="C1251" s="3">
        <f t="shared" si="300"/>
        <v>2.7622701383186319E-2</v>
      </c>
      <c r="D1251" s="3">
        <f t="shared" si="301"/>
        <v>493.05383717720412</v>
      </c>
      <c r="E1251" s="3">
        <f t="shared" si="302"/>
        <v>3.8196876845288608</v>
      </c>
      <c r="F1251" s="3">
        <f t="shared" si="303"/>
        <v>34.575713471983242</v>
      </c>
      <c r="G1251" s="3">
        <f t="shared" si="304"/>
        <v>6.7905492518135935E-2</v>
      </c>
      <c r="H1251" s="3">
        <f t="shared" si="305"/>
        <v>0.23551918509210351</v>
      </c>
      <c r="I1251" s="3">
        <f t="shared" si="311"/>
        <v>2357.3197363427234</v>
      </c>
      <c r="K1251" s="3">
        <f t="shared" si="313"/>
        <v>12.219999999999784</v>
      </c>
      <c r="L1251" s="3">
        <f t="shared" si="306"/>
        <v>0.55145853259849809</v>
      </c>
      <c r="M1251" s="3">
        <f>L1251/'NOx Info (Obsolete)'!$B$1*1000</f>
        <v>12.529446586201761</v>
      </c>
      <c r="N1251" s="3">
        <f>M1251*'NOx Info (Obsolete)'!$I$2*($D$13+273)/$F$2/1000</f>
        <v>3399.4865382400012</v>
      </c>
      <c r="O1251" s="3">
        <f t="shared" si="307"/>
        <v>61.185527374056306</v>
      </c>
      <c r="P1251" s="3">
        <f t="shared" si="308"/>
        <v>10.541376058531478</v>
      </c>
      <c r="Q1251" s="3">
        <f t="shared" si="309"/>
        <v>1.9229057177928284E-3</v>
      </c>
      <c r="R1251" s="3">
        <f t="shared" si="310"/>
        <v>0.10682983239383818</v>
      </c>
    </row>
    <row r="1252" spans="1:18" x14ac:dyDescent="0.25">
      <c r="A1252" s="3">
        <f t="shared" si="312"/>
        <v>12.229999999999784</v>
      </c>
      <c r="B1252" s="3">
        <f t="shared" si="299"/>
        <v>1.2134013182863796</v>
      </c>
      <c r="C1252" s="3">
        <f t="shared" si="300"/>
        <v>2.7569190042177127E-2</v>
      </c>
      <c r="D1252" s="3">
        <f t="shared" si="301"/>
        <v>492.09868179065882</v>
      </c>
      <c r="E1252" s="3">
        <f t="shared" si="302"/>
        <v>3.8122880965088464</v>
      </c>
      <c r="F1252" s="3">
        <f t="shared" si="303"/>
        <v>34.575713471983242</v>
      </c>
      <c r="G1252" s="3">
        <f t="shared" si="304"/>
        <v>6.7905492518135935E-2</v>
      </c>
      <c r="H1252" s="3">
        <f t="shared" si="305"/>
        <v>0.23506293183675236</v>
      </c>
      <c r="I1252" s="3">
        <f t="shared" si="311"/>
        <v>2357.7898622063972</v>
      </c>
      <c r="K1252" s="3">
        <f t="shared" si="313"/>
        <v>12.229999999999784</v>
      </c>
      <c r="L1252" s="3">
        <f t="shared" si="306"/>
        <v>0.55039023427455969</v>
      </c>
      <c r="M1252" s="3">
        <f>L1252/'NOx Info (Obsolete)'!$B$1*1000</f>
        <v>12.505174250211523</v>
      </c>
      <c r="N1252" s="3">
        <f>M1252*'NOx Info (Obsolete)'!$I$2*($D$13+273)/$F$2/1000</f>
        <v>3392.9009736755352</v>
      </c>
      <c r="O1252" s="3">
        <f t="shared" si="307"/>
        <v>61.066997344182631</v>
      </c>
      <c r="P1252" s="3">
        <f t="shared" si="308"/>
        <v>10.541376058531478</v>
      </c>
      <c r="Q1252" s="3">
        <f t="shared" si="309"/>
        <v>1.9229057177928284E-3</v>
      </c>
      <c r="R1252" s="3">
        <f t="shared" si="310"/>
        <v>0.10662287915230398</v>
      </c>
    </row>
    <row r="1253" spans="1:18" x14ac:dyDescent="0.25">
      <c r="A1253" s="3">
        <f t="shared" si="312"/>
        <v>12.239999999999783</v>
      </c>
      <c r="B1253" s="3">
        <f t="shared" si="299"/>
        <v>1.2110506889680122</v>
      </c>
      <c r="C1253" s="3">
        <f t="shared" si="300"/>
        <v>2.751578236458509E-2</v>
      </c>
      <c r="D1253" s="3">
        <f t="shared" si="301"/>
        <v>491.14537675339312</v>
      </c>
      <c r="E1253" s="3">
        <f t="shared" si="302"/>
        <v>3.8049028431432306</v>
      </c>
      <c r="F1253" s="3">
        <f t="shared" si="303"/>
        <v>34.575713471983242</v>
      </c>
      <c r="G1253" s="3">
        <f t="shared" si="304"/>
        <v>6.7905492518135935E-2</v>
      </c>
      <c r="H1253" s="3">
        <f t="shared" si="305"/>
        <v>0.23460756244584283</v>
      </c>
      <c r="I1253" s="3">
        <f t="shared" si="311"/>
        <v>2358.2590773312891</v>
      </c>
      <c r="K1253" s="3">
        <f t="shared" si="313"/>
        <v>12.239999999999783</v>
      </c>
      <c r="L1253" s="3">
        <f t="shared" si="306"/>
        <v>0.54932400548303661</v>
      </c>
      <c r="M1253" s="3">
        <f>L1253/'NOx Info (Obsolete)'!$B$1*1000</f>
        <v>12.480948935156356</v>
      </c>
      <c r="N1253" s="3">
        <f>M1253*'NOx Info (Obsolete)'!$I$2*($D$13+273)/$F$2/1000</f>
        <v>3386.328166820254</v>
      </c>
      <c r="O1253" s="3">
        <f t="shared" si="307"/>
        <v>60.948696933445788</v>
      </c>
      <c r="P1253" s="3">
        <f t="shared" si="308"/>
        <v>10.541376058531478</v>
      </c>
      <c r="Q1253" s="3">
        <f t="shared" si="309"/>
        <v>1.9229057177928284E-3</v>
      </c>
      <c r="R1253" s="3">
        <f t="shared" si="310"/>
        <v>0.10641632682541338</v>
      </c>
    </row>
    <row r="1254" spans="1:18" x14ac:dyDescent="0.25">
      <c r="A1254" s="3">
        <f t="shared" si="312"/>
        <v>12.249999999999783</v>
      </c>
      <c r="B1254" s="3">
        <f t="shared" si="299"/>
        <v>1.2087046133435537</v>
      </c>
      <c r="C1254" s="3">
        <f t="shared" si="300"/>
        <v>2.7462478149591029E-2</v>
      </c>
      <c r="D1254" s="3">
        <f t="shared" si="301"/>
        <v>490.19391848086752</v>
      </c>
      <c r="E1254" s="3">
        <f t="shared" si="302"/>
        <v>3.7975318966625862</v>
      </c>
      <c r="F1254" s="3">
        <f t="shared" si="303"/>
        <v>34.575713471983242</v>
      </c>
      <c r="G1254" s="3">
        <f t="shared" si="304"/>
        <v>6.7905492518135935E-2</v>
      </c>
      <c r="H1254" s="3">
        <f t="shared" si="305"/>
        <v>0.23415307520713211</v>
      </c>
      <c r="I1254" s="3">
        <f t="shared" si="311"/>
        <v>2358.7273834817033</v>
      </c>
      <c r="K1254" s="3">
        <f t="shared" si="313"/>
        <v>12.249999999999783</v>
      </c>
      <c r="L1254" s="3">
        <f t="shared" si="306"/>
        <v>0.54825984221478252</v>
      </c>
      <c r="M1254" s="3">
        <f>L1254/'NOx Info (Obsolete)'!$B$1*1000</f>
        <v>12.45677054994621</v>
      </c>
      <c r="N1254" s="3">
        <f>M1254*'NOx Info (Obsolete)'!$I$2*($D$13+273)/$F$2/1000</f>
        <v>3379.7680929596272</v>
      </c>
      <c r="O1254" s="3">
        <f t="shared" si="307"/>
        <v>60.830625697022228</v>
      </c>
      <c r="P1254" s="3">
        <f t="shared" si="308"/>
        <v>10.541376058531478</v>
      </c>
      <c r="Q1254" s="3">
        <f t="shared" si="309"/>
        <v>1.9229057177928284E-3</v>
      </c>
      <c r="R1254" s="3">
        <f t="shared" si="310"/>
        <v>0.10621017463650521</v>
      </c>
    </row>
    <row r="1255" spans="1:18" x14ac:dyDescent="0.25">
      <c r="A1255" s="3">
        <f t="shared" si="312"/>
        <v>12.259999999999783</v>
      </c>
      <c r="B1255" s="3">
        <f t="shared" si="299"/>
        <v>1.2063630825914826</v>
      </c>
      <c r="C1255" s="3">
        <f t="shared" si="300"/>
        <v>2.7409277196764788E-2</v>
      </c>
      <c r="D1255" s="3">
        <f t="shared" si="301"/>
        <v>489.24430339548593</v>
      </c>
      <c r="E1255" s="3">
        <f t="shared" si="302"/>
        <v>3.790175229351282</v>
      </c>
      <c r="F1255" s="3">
        <f t="shared" si="303"/>
        <v>34.575713471983242</v>
      </c>
      <c r="G1255" s="3">
        <f t="shared" si="304"/>
        <v>6.7905492518135935E-2</v>
      </c>
      <c r="H1255" s="3">
        <f t="shared" si="305"/>
        <v>0.23369946841169439</v>
      </c>
      <c r="I1255" s="3">
        <f t="shared" si="311"/>
        <v>2359.1947824185268</v>
      </c>
      <c r="K1255" s="3">
        <f t="shared" si="313"/>
        <v>12.259999999999783</v>
      </c>
      <c r="L1255" s="3">
        <f t="shared" si="306"/>
        <v>0.54719774046841752</v>
      </c>
      <c r="M1255" s="3">
        <f>L1255/'NOx Info (Obsolete)'!$B$1*1000</f>
        <v>12.432639003667497</v>
      </c>
      <c r="N1255" s="3">
        <f>M1255*'NOx Info (Obsolete)'!$I$2*($D$13+273)/$F$2/1000</f>
        <v>3373.2207274269986</v>
      </c>
      <c r="O1255" s="3">
        <f t="shared" si="307"/>
        <v>60.712783190950127</v>
      </c>
      <c r="P1255" s="3">
        <f t="shared" si="308"/>
        <v>10.541376058531478</v>
      </c>
      <c r="Q1255" s="3">
        <f t="shared" si="309"/>
        <v>1.9229057177928284E-3</v>
      </c>
      <c r="R1255" s="3">
        <f t="shared" si="310"/>
        <v>0.10600442181042284</v>
      </c>
    </row>
    <row r="1256" spans="1:18" x14ac:dyDescent="0.25">
      <c r="A1256" s="3">
        <f t="shared" si="312"/>
        <v>12.269999999999783</v>
      </c>
      <c r="B1256" s="3">
        <f t="shared" si="299"/>
        <v>1.2040260879073656</v>
      </c>
      <c r="C1256" s="3">
        <f t="shared" si="300"/>
        <v>2.7356179306064481E-2</v>
      </c>
      <c r="D1256" s="3">
        <f t="shared" si="301"/>
        <v>488.29652792658345</v>
      </c>
      <c r="E1256" s="3">
        <f t="shared" si="302"/>
        <v>3.7828328135473788</v>
      </c>
      <c r="F1256" s="3">
        <f t="shared" si="303"/>
        <v>34.575713471983242</v>
      </c>
      <c r="G1256" s="3">
        <f t="shared" si="304"/>
        <v>6.7905492518135935E-2</v>
      </c>
      <c r="H1256" s="3">
        <f t="shared" si="305"/>
        <v>0.23324674035391443</v>
      </c>
      <c r="I1256" s="3">
        <f t="shared" si="311"/>
        <v>2359.6612758992346</v>
      </c>
      <c r="K1256" s="3">
        <f t="shared" si="313"/>
        <v>12.269999999999783</v>
      </c>
      <c r="L1256" s="3">
        <f t="shared" si="306"/>
        <v>0.54613769625031328</v>
      </c>
      <c r="M1256" s="3">
        <f>L1256/'NOx Info (Obsolete)'!$B$1*1000</f>
        <v>12.408554205582744</v>
      </c>
      <c r="N1256" s="3">
        <f>M1256*'NOx Info (Obsolete)'!$I$2*($D$13+273)/$F$2/1000</f>
        <v>3366.6860456035001</v>
      </c>
      <c r="O1256" s="3">
        <f t="shared" si="307"/>
        <v>60.595168972127716</v>
      </c>
      <c r="P1256" s="3">
        <f t="shared" si="308"/>
        <v>10.541376058531478</v>
      </c>
      <c r="Q1256" s="3">
        <f t="shared" si="309"/>
        <v>1.9229057177928284E-3</v>
      </c>
      <c r="R1256" s="3">
        <f t="shared" si="310"/>
        <v>0.10579906757351129</v>
      </c>
    </row>
    <row r="1257" spans="1:18" x14ac:dyDescent="0.25">
      <c r="A1257" s="3">
        <f t="shared" si="312"/>
        <v>12.279999999999783</v>
      </c>
      <c r="B1257" s="3">
        <f t="shared" si="299"/>
        <v>1.2016936205038264</v>
      </c>
      <c r="C1257" s="3">
        <f t="shared" si="300"/>
        <v>2.7303184277835763E-2</v>
      </c>
      <c r="D1257" s="3">
        <f t="shared" si="301"/>
        <v>487.35058851041225</v>
      </c>
      <c r="E1257" s="3">
        <f t="shared" si="302"/>
        <v>3.7755046216425234</v>
      </c>
      <c r="F1257" s="3">
        <f t="shared" si="303"/>
        <v>34.575713471983242</v>
      </c>
      <c r="G1257" s="3">
        <f t="shared" si="304"/>
        <v>6.7905492518135935E-2</v>
      </c>
      <c r="H1257" s="3">
        <f t="shared" si="305"/>
        <v>0.23279488933148118</v>
      </c>
      <c r="I1257" s="3">
        <f t="shared" si="311"/>
        <v>2360.1268656778975</v>
      </c>
      <c r="K1257" s="3">
        <f t="shared" si="313"/>
        <v>12.279999999999783</v>
      </c>
      <c r="L1257" s="3">
        <f t="shared" si="306"/>
        <v>0.54507970557457819</v>
      </c>
      <c r="M1257" s="3">
        <f>L1257/'NOx Info (Obsolete)'!$B$1*1000</f>
        <v>12.384516065130262</v>
      </c>
      <c r="N1257" s="3">
        <f>M1257*'NOx Info (Obsolete)'!$I$2*($D$13+273)/$F$2/1000</f>
        <v>3360.1640229179552</v>
      </c>
      <c r="O1257" s="3">
        <f t="shared" si="307"/>
        <v>60.477782598311613</v>
      </c>
      <c r="P1257" s="3">
        <f t="shared" si="308"/>
        <v>10.541376058531478</v>
      </c>
      <c r="Q1257" s="3">
        <f t="shared" si="309"/>
        <v>1.9229057177928284E-3</v>
      </c>
      <c r="R1257" s="3">
        <f t="shared" si="310"/>
        <v>0.10559411115361432</v>
      </c>
    </row>
    <row r="1258" spans="1:18" x14ac:dyDescent="0.25">
      <c r="A1258" s="3">
        <f t="shared" si="312"/>
        <v>12.289999999999782</v>
      </c>
      <c r="B1258" s="3">
        <f t="shared" si="299"/>
        <v>1.1993656716105117</v>
      </c>
      <c r="C1258" s="3">
        <f t="shared" si="300"/>
        <v>2.7250291912811045E-2</v>
      </c>
      <c r="D1258" s="3">
        <f t="shared" si="301"/>
        <v>486.40648159012795</v>
      </c>
      <c r="E1258" s="3">
        <f t="shared" si="302"/>
        <v>3.768190626081847</v>
      </c>
      <c r="F1258" s="3">
        <f t="shared" si="303"/>
        <v>34.575713471983242</v>
      </c>
      <c r="G1258" s="3">
        <f t="shared" si="304"/>
        <v>6.7905492518135935E-2</v>
      </c>
      <c r="H1258" s="3">
        <f t="shared" si="305"/>
        <v>0.23234391364538129</v>
      </c>
      <c r="I1258" s="3">
        <f t="shared" si="311"/>
        <v>2360.5915535051881</v>
      </c>
      <c r="K1258" s="3">
        <f t="shared" si="313"/>
        <v>12.289999999999782</v>
      </c>
      <c r="L1258" s="3">
        <f t="shared" si="306"/>
        <v>0.54402376446304201</v>
      </c>
      <c r="M1258" s="3">
        <f>L1258/'NOx Info (Obsolete)'!$B$1*1000</f>
        <v>12.360524491923796</v>
      </c>
      <c r="N1258" s="3">
        <f>M1258*'NOx Info (Obsolete)'!$I$2*($D$13+273)/$F$2/1000</f>
        <v>3353.6546348467855</v>
      </c>
      <c r="O1258" s="3">
        <f t="shared" si="307"/>
        <v>60.360623628115157</v>
      </c>
      <c r="P1258" s="3">
        <f t="shared" si="308"/>
        <v>10.541376058531478</v>
      </c>
      <c r="Q1258" s="3">
        <f t="shared" si="309"/>
        <v>1.9229057177928284E-3</v>
      </c>
      <c r="R1258" s="3">
        <f t="shared" si="310"/>
        <v>0.10538955178007153</v>
      </c>
    </row>
    <row r="1259" spans="1:18" x14ac:dyDescent="0.25">
      <c r="A1259" s="3">
        <f t="shared" si="312"/>
        <v>12.299999999999782</v>
      </c>
      <c r="B1259" s="3">
        <f t="shared" si="299"/>
        <v>1.1970422324740579</v>
      </c>
      <c r="C1259" s="3">
        <f t="shared" si="300"/>
        <v>2.7197502012108792E-2</v>
      </c>
      <c r="D1259" s="3">
        <f t="shared" si="301"/>
        <v>485.46420361577691</v>
      </c>
      <c r="E1259" s="3">
        <f t="shared" si="302"/>
        <v>3.7608907993638621</v>
      </c>
      <c r="F1259" s="3">
        <f t="shared" si="303"/>
        <v>34.575713471983242</v>
      </c>
      <c r="G1259" s="3">
        <f t="shared" si="304"/>
        <v>6.7905492518135935E-2</v>
      </c>
      <c r="H1259" s="3">
        <f t="shared" si="305"/>
        <v>0.23189381159989286</v>
      </c>
      <c r="I1259" s="3">
        <f t="shared" si="311"/>
        <v>2361.0553411283881</v>
      </c>
      <c r="K1259" s="3">
        <f t="shared" si="313"/>
        <v>12.299999999999782</v>
      </c>
      <c r="L1259" s="3">
        <f t="shared" si="306"/>
        <v>0.54296986894524135</v>
      </c>
      <c r="M1259" s="3">
        <f>L1259/'NOx Info (Obsolete)'!$B$1*1000</f>
        <v>12.336579395752196</v>
      </c>
      <c r="N1259" s="3">
        <f>M1259*'NOx Info (Obsolete)'!$I$2*($D$13+273)/$F$2/1000</f>
        <v>3347.1578569139224</v>
      </c>
      <c r="O1259" s="3">
        <f t="shared" si="307"/>
        <v>60.243691621006775</v>
      </c>
      <c r="P1259" s="3">
        <f t="shared" si="308"/>
        <v>10.541376058531478</v>
      </c>
      <c r="Q1259" s="3">
        <f t="shared" si="309"/>
        <v>1.9229057177928284E-3</v>
      </c>
      <c r="R1259" s="3">
        <f t="shared" si="310"/>
        <v>0.10518538868371551</v>
      </c>
    </row>
    <row r="1260" spans="1:18" x14ac:dyDescent="0.25">
      <c r="A1260" s="3">
        <f t="shared" si="312"/>
        <v>12.309999999999782</v>
      </c>
      <c r="B1260" s="3">
        <f t="shared" si="299"/>
        <v>1.194723294358059</v>
      </c>
      <c r="C1260" s="3">
        <f t="shared" si="300"/>
        <v>2.7144814377232714E-2</v>
      </c>
      <c r="D1260" s="3">
        <f t="shared" si="301"/>
        <v>484.52375104428245</v>
      </c>
      <c r="E1260" s="3">
        <f t="shared" si="302"/>
        <v>3.7536051140403548</v>
      </c>
      <c r="F1260" s="3">
        <f t="shared" si="303"/>
        <v>34.575713471983242</v>
      </c>
      <c r="G1260" s="3">
        <f t="shared" si="304"/>
        <v>6.7905492518135935E-2</v>
      </c>
      <c r="H1260" s="3">
        <f t="shared" si="305"/>
        <v>0.23144458150257888</v>
      </c>
      <c r="I1260" s="3">
        <f t="shared" si="311"/>
        <v>2361.5182302913931</v>
      </c>
      <c r="K1260" s="3">
        <f t="shared" si="313"/>
        <v>12.309999999999782</v>
      </c>
      <c r="L1260" s="3">
        <f t="shared" si="306"/>
        <v>0.5419180150584042</v>
      </c>
      <c r="M1260" s="3">
        <f>L1260/'NOx Info (Obsolete)'!$B$1*1000</f>
        <v>12.312680686579061</v>
      </c>
      <c r="N1260" s="3">
        <f>M1260*'NOx Info (Obsolete)'!$I$2*($D$13+273)/$F$2/1000</f>
        <v>3340.6736646907116</v>
      </c>
      <c r="O1260" s="3">
        <f t="shared" si="307"/>
        <v>60.126986137308258</v>
      </c>
      <c r="P1260" s="3">
        <f t="shared" si="308"/>
        <v>10.541376058531478</v>
      </c>
      <c r="Q1260" s="3">
        <f t="shared" si="309"/>
        <v>1.9229057177928284E-3</v>
      </c>
      <c r="R1260" s="3">
        <f t="shared" si="310"/>
        <v>0.1049816210968688</v>
      </c>
    </row>
    <row r="1261" spans="1:18" x14ac:dyDescent="0.25">
      <c r="A1261" s="3">
        <f t="shared" si="312"/>
        <v>12.319999999999782</v>
      </c>
      <c r="B1261" s="3">
        <f t="shared" si="299"/>
        <v>1.1924088485430333</v>
      </c>
      <c r="C1261" s="3">
        <f t="shared" si="300"/>
        <v>2.7092228810071076E-2</v>
      </c>
      <c r="D1261" s="3">
        <f t="shared" si="301"/>
        <v>483.58512033943168</v>
      </c>
      <c r="E1261" s="3">
        <f t="shared" si="302"/>
        <v>3.7463335427162869</v>
      </c>
      <c r="F1261" s="3">
        <f t="shared" si="303"/>
        <v>34.575713471983242</v>
      </c>
      <c r="G1261" s="3">
        <f t="shared" si="304"/>
        <v>6.7905492518135935E-2</v>
      </c>
      <c r="H1261" s="3">
        <f t="shared" si="305"/>
        <v>0.23099622166428105</v>
      </c>
      <c r="I1261" s="3">
        <f t="shared" si="311"/>
        <v>2361.9802227347218</v>
      </c>
      <c r="K1261" s="3">
        <f t="shared" si="313"/>
        <v>12.319999999999782</v>
      </c>
      <c r="L1261" s="3">
        <f t="shared" si="306"/>
        <v>0.54086819884743553</v>
      </c>
      <c r="M1261" s="3">
        <f>L1261/'NOx Info (Obsolete)'!$B$1*1000</f>
        <v>12.28882827454242</v>
      </c>
      <c r="N1261" s="3">
        <f>M1261*'NOx Info (Obsolete)'!$I$2*($D$13+273)/$F$2/1000</f>
        <v>3334.2020337958238</v>
      </c>
      <c r="O1261" s="3">
        <f t="shared" si="307"/>
        <v>60.010506738193186</v>
      </c>
      <c r="P1261" s="3">
        <f t="shared" si="308"/>
        <v>10.541376058531478</v>
      </c>
      <c r="Q1261" s="3">
        <f t="shared" si="309"/>
        <v>1.9229057177928284E-3</v>
      </c>
      <c r="R1261" s="3">
        <f t="shared" si="310"/>
        <v>0.1047782482533412</v>
      </c>
    </row>
    <row r="1262" spans="1:18" x14ac:dyDescent="0.25">
      <c r="A1262" s="3">
        <f t="shared" si="312"/>
        <v>12.329999999999782</v>
      </c>
      <c r="B1262" s="3">
        <f t="shared" si="299"/>
        <v>1.1900988863263904</v>
      </c>
      <c r="C1262" s="3">
        <f t="shared" si="300"/>
        <v>2.7039745112895922E-2</v>
      </c>
      <c r="D1262" s="3">
        <f t="shared" si="301"/>
        <v>482.64830797186187</v>
      </c>
      <c r="E1262" s="3">
        <f t="shared" si="302"/>
        <v>3.7390760580496893</v>
      </c>
      <c r="F1262" s="3">
        <f t="shared" si="303"/>
        <v>34.575713471983242</v>
      </c>
      <c r="G1262" s="3">
        <f t="shared" si="304"/>
        <v>6.7905492518135935E-2</v>
      </c>
      <c r="H1262" s="3">
        <f t="shared" si="305"/>
        <v>0.23054873039911331</v>
      </c>
      <c r="I1262" s="3">
        <f t="shared" si="311"/>
        <v>2362.4413201955199</v>
      </c>
      <c r="K1262" s="3">
        <f t="shared" si="313"/>
        <v>12.329999999999782</v>
      </c>
      <c r="L1262" s="3">
        <f t="shared" si="306"/>
        <v>0.53982041636490208</v>
      </c>
      <c r="M1262" s="3">
        <f>L1262/'NOx Info (Obsolete)'!$B$1*1000</f>
        <v>12.26502206995438</v>
      </c>
      <c r="N1262" s="3">
        <f>M1262*'NOx Info (Obsolete)'!$I$2*($D$13+273)/$F$2/1000</f>
        <v>3327.7429398951599</v>
      </c>
      <c r="O1262" s="3">
        <f t="shared" si="307"/>
        <v>59.894252985685227</v>
      </c>
      <c r="P1262" s="3">
        <f t="shared" si="308"/>
        <v>10.541376058531478</v>
      </c>
      <c r="Q1262" s="3">
        <f t="shared" si="309"/>
        <v>1.9229057177928284E-3</v>
      </c>
      <c r="R1262" s="3">
        <f t="shared" si="310"/>
        <v>0.10457526938842672</v>
      </c>
    </row>
    <row r="1263" spans="1:18" x14ac:dyDescent="0.25">
      <c r="A1263" s="3">
        <f t="shared" si="312"/>
        <v>12.339999999999781</v>
      </c>
      <c r="B1263" s="3">
        <f t="shared" si="299"/>
        <v>1.1877933990223992</v>
      </c>
      <c r="C1263" s="3">
        <f t="shared" si="300"/>
        <v>2.6987363088362339E-2</v>
      </c>
      <c r="D1263" s="3">
        <f t="shared" si="301"/>
        <v>481.71331041904767</v>
      </c>
      <c r="E1263" s="3">
        <f t="shared" si="302"/>
        <v>3.7318326327515607</v>
      </c>
      <c r="F1263" s="3">
        <f t="shared" si="303"/>
        <v>34.575713471983242</v>
      </c>
      <c r="G1263" s="3">
        <f t="shared" si="304"/>
        <v>6.7905492518135935E-2</v>
      </c>
      <c r="H1263" s="3">
        <f t="shared" si="305"/>
        <v>0.23010210602445549</v>
      </c>
      <c r="I1263" s="3">
        <f t="shared" si="311"/>
        <v>2362.901524407569</v>
      </c>
      <c r="K1263" s="3">
        <f t="shared" si="313"/>
        <v>12.339999999999781</v>
      </c>
      <c r="L1263" s="3">
        <f t="shared" si="306"/>
        <v>0.53877466367101778</v>
      </c>
      <c r="M1263" s="3">
        <f>L1263/'NOx Info (Obsolete)'!$B$1*1000</f>
        <v>12.241261983300793</v>
      </c>
      <c r="N1263" s="3">
        <f>M1263*'NOx Info (Obsolete)'!$I$2*($D$13+273)/$F$2/1000</f>
        <v>3321.2963587017621</v>
      </c>
      <c r="O1263" s="3">
        <f t="shared" si="307"/>
        <v>59.778224442656523</v>
      </c>
      <c r="P1263" s="3">
        <f t="shared" si="308"/>
        <v>10.541376058531478</v>
      </c>
      <c r="Q1263" s="3">
        <f t="shared" si="309"/>
        <v>1.9229057177928284E-3</v>
      </c>
      <c r="R1263" s="3">
        <f t="shared" si="310"/>
        <v>0.10437268373890081</v>
      </c>
    </row>
    <row r="1264" spans="1:18" x14ac:dyDescent="0.25">
      <c r="A1264" s="3">
        <f t="shared" si="312"/>
        <v>12.349999999999781</v>
      </c>
      <c r="B1264" s="3">
        <f t="shared" si="299"/>
        <v>1.1854923779621547</v>
      </c>
      <c r="C1264" s="3">
        <f t="shared" si="300"/>
        <v>2.6935082539507719E-2</v>
      </c>
      <c r="D1264" s="3">
        <f t="shared" si="301"/>
        <v>480.78012416528799</v>
      </c>
      <c r="E1264" s="3">
        <f t="shared" si="302"/>
        <v>3.724603239585766</v>
      </c>
      <c r="F1264" s="3">
        <f t="shared" si="303"/>
        <v>34.575713471983242</v>
      </c>
      <c r="G1264" s="3">
        <f t="shared" si="304"/>
        <v>6.7905492518135935E-2</v>
      </c>
      <c r="H1264" s="3">
        <f t="shared" si="305"/>
        <v>0.22965634686094721</v>
      </c>
      <c r="I1264" s="3">
        <f t="shared" si="311"/>
        <v>2363.3608371012911</v>
      </c>
      <c r="K1264" s="3">
        <f t="shared" si="313"/>
        <v>12.349999999999781</v>
      </c>
      <c r="L1264" s="3">
        <f t="shared" si="306"/>
        <v>0.53773093683362883</v>
      </c>
      <c r="M1264" s="3">
        <f>L1264/'NOx Info (Obsolete)'!$B$1*1000</f>
        <v>12.217547925240925</v>
      </c>
      <c r="N1264" s="3">
        <f>M1264*'NOx Info (Obsolete)'!$I$2*($D$13+273)/$F$2/1000</f>
        <v>3314.8622659757248</v>
      </c>
      <c r="O1264" s="3">
        <f t="shared" si="307"/>
        <v>59.66242067282603</v>
      </c>
      <c r="P1264" s="3">
        <f t="shared" si="308"/>
        <v>10.541376058531478</v>
      </c>
      <c r="Q1264" s="3">
        <f t="shared" si="309"/>
        <v>1.9229057177928284E-3</v>
      </c>
      <c r="R1264" s="3">
        <f t="shared" si="310"/>
        <v>0.1041704905430175</v>
      </c>
    </row>
    <row r="1265" spans="1:18" x14ac:dyDescent="0.25">
      <c r="A1265" s="3">
        <f t="shared" si="312"/>
        <v>12.359999999999781</v>
      </c>
      <c r="B1265" s="3">
        <f t="shared" si="299"/>
        <v>1.1831958144935451</v>
      </c>
      <c r="C1265" s="3">
        <f t="shared" si="300"/>
        <v>2.6882903269751006E-2</v>
      </c>
      <c r="D1265" s="3">
        <f t="shared" si="301"/>
        <v>479.84874570169177</v>
      </c>
      <c r="E1265" s="3">
        <f t="shared" si="302"/>
        <v>3.7173878513689296</v>
      </c>
      <c r="F1265" s="3">
        <f t="shared" si="303"/>
        <v>34.575713471983249</v>
      </c>
      <c r="G1265" s="3">
        <f t="shared" si="304"/>
        <v>6.7905492518135963E-2</v>
      </c>
      <c r="H1265" s="3">
        <f t="shared" si="305"/>
        <v>0.22921145123248124</v>
      </c>
      <c r="I1265" s="3">
        <f t="shared" si="311"/>
        <v>2363.819260003756</v>
      </c>
      <c r="K1265" s="3">
        <f t="shared" si="313"/>
        <v>12.359999999999781</v>
      </c>
      <c r="L1265" s="3">
        <f t="shared" si="306"/>
        <v>0.53668923192819862</v>
      </c>
      <c r="M1265" s="3">
        <f>L1265/'NOx Info (Obsolete)'!$B$1*1000</f>
        <v>12.193879806607109</v>
      </c>
      <c r="N1265" s="3">
        <f>M1265*'NOx Info (Obsolete)'!$I$2*($D$13+273)/$F$2/1000</f>
        <v>3308.4406375240956</v>
      </c>
      <c r="O1265" s="3">
        <f t="shared" si="307"/>
        <v>59.546841240757843</v>
      </c>
      <c r="P1265" s="3">
        <f t="shared" si="308"/>
        <v>10.54137605853148</v>
      </c>
      <c r="Q1265" s="3">
        <f t="shared" si="309"/>
        <v>1.9229057177928288E-3</v>
      </c>
      <c r="R1265" s="3">
        <f t="shared" si="310"/>
        <v>0.10396868904050642</v>
      </c>
    </row>
    <row r="1266" spans="1:18" x14ac:dyDescent="0.25">
      <c r="A1266" s="3">
        <f t="shared" si="312"/>
        <v>12.369999999999781</v>
      </c>
      <c r="B1266" s="3">
        <f t="shared" si="299"/>
        <v>1.1809036999812204</v>
      </c>
      <c r="C1266" s="3">
        <f t="shared" si="300"/>
        <v>2.6830825082891974E-2</v>
      </c>
      <c r="D1266" s="3">
        <f t="shared" si="301"/>
        <v>478.91917152616571</v>
      </c>
      <c r="E1266" s="3">
        <f t="shared" si="302"/>
        <v>3.7101864409703396</v>
      </c>
      <c r="F1266" s="3">
        <f t="shared" si="303"/>
        <v>34.575713471983242</v>
      </c>
      <c r="G1266" s="3">
        <f t="shared" si="304"/>
        <v>6.7905492518135935E-2</v>
      </c>
      <c r="H1266" s="3">
        <f t="shared" si="305"/>
        <v>0.22876741746619722</v>
      </c>
      <c r="I1266" s="3">
        <f t="shared" si="311"/>
        <v>2364.2767948386881</v>
      </c>
      <c r="K1266" s="3">
        <f t="shared" si="313"/>
        <v>12.369999999999781</v>
      </c>
      <c r="L1266" s="3">
        <f t="shared" si="306"/>
        <v>0.53564954503779361</v>
      </c>
      <c r="M1266" s="3">
        <f>L1266/'NOx Info (Obsolete)'!$B$1*1000</f>
        <v>12.170257538404417</v>
      </c>
      <c r="N1266" s="3">
        <f>M1266*'NOx Info (Obsolete)'!$I$2*($D$13+273)/$F$2/1000</f>
        <v>3302.0314492007915</v>
      </c>
      <c r="O1266" s="3">
        <f t="shared" si="307"/>
        <v>59.431485711859651</v>
      </c>
      <c r="P1266" s="3">
        <f t="shared" si="308"/>
        <v>10.541376058531478</v>
      </c>
      <c r="Q1266" s="3">
        <f t="shared" si="309"/>
        <v>1.9229057177928284E-3</v>
      </c>
      <c r="R1266" s="3">
        <f t="shared" si="310"/>
        <v>0.10376727847256999</v>
      </c>
    </row>
    <row r="1267" spans="1:18" x14ac:dyDescent="0.25">
      <c r="A1267" s="3">
        <f t="shared" si="312"/>
        <v>12.379999999999781</v>
      </c>
      <c r="B1267" s="3">
        <f t="shared" si="299"/>
        <v>1.1786160258065586</v>
      </c>
      <c r="C1267" s="3">
        <f t="shared" si="300"/>
        <v>2.6778847783110477E-2</v>
      </c>
      <c r="D1267" s="3">
        <f t="shared" si="301"/>
        <v>477.991398143401</v>
      </c>
      <c r="E1267" s="3">
        <f t="shared" si="302"/>
        <v>3.7029989813118394</v>
      </c>
      <c r="F1267" s="3">
        <f t="shared" si="303"/>
        <v>34.575713471983242</v>
      </c>
      <c r="G1267" s="3">
        <f t="shared" si="304"/>
        <v>6.7905492518135935E-2</v>
      </c>
      <c r="H1267" s="3">
        <f t="shared" si="305"/>
        <v>0.22832424389247585</v>
      </c>
      <c r="I1267" s="3">
        <f t="shared" si="311"/>
        <v>2364.7334433264732</v>
      </c>
      <c r="K1267" s="3">
        <f t="shared" si="313"/>
        <v>12.379999999999781</v>
      </c>
      <c r="L1267" s="3">
        <f t="shared" si="306"/>
        <v>0.53461187225306794</v>
      </c>
      <c r="M1267" s="3">
        <f>L1267/'NOx Info (Obsolete)'!$B$1*1000</f>
        <v>12.146681031810328</v>
      </c>
      <c r="N1267" s="3">
        <f>M1267*'NOx Info (Obsolete)'!$I$2*($D$13+273)/$F$2/1000</f>
        <v>3295.6346769065067</v>
      </c>
      <c r="O1267" s="3">
        <f t="shared" si="307"/>
        <v>59.31635365238099</v>
      </c>
      <c r="P1267" s="3">
        <f t="shared" si="308"/>
        <v>10.541376058531478</v>
      </c>
      <c r="Q1267" s="3">
        <f t="shared" si="309"/>
        <v>1.9229057177928284E-3</v>
      </c>
      <c r="R1267" s="3">
        <f t="shared" si="310"/>
        <v>0.10356625808188072</v>
      </c>
    </row>
    <row r="1268" spans="1:18" x14ac:dyDescent="0.25">
      <c r="A1268" s="3">
        <f t="shared" si="312"/>
        <v>12.38999999999978</v>
      </c>
      <c r="B1268" s="3">
        <f t="shared" si="299"/>
        <v>1.1763327833676338</v>
      </c>
      <c r="C1268" s="3">
        <f t="shared" si="300"/>
        <v>2.6726971174965718E-2</v>
      </c>
      <c r="D1268" s="3">
        <f t="shared" si="301"/>
        <v>477.06542206485994</v>
      </c>
      <c r="E1268" s="3">
        <f t="shared" si="302"/>
        <v>3.6958254453677304</v>
      </c>
      <c r="F1268" s="3">
        <f t="shared" si="303"/>
        <v>34.575713471983242</v>
      </c>
      <c r="G1268" s="3">
        <f t="shared" si="304"/>
        <v>6.7905492518135935E-2</v>
      </c>
      <c r="H1268" s="3">
        <f t="shared" si="305"/>
        <v>0.22788192884493189</v>
      </c>
      <c r="I1268" s="3">
        <f t="shared" si="311"/>
        <v>2365.189207184163</v>
      </c>
      <c r="K1268" s="3">
        <f t="shared" si="313"/>
        <v>12.38999999999978</v>
      </c>
      <c r="L1268" s="3">
        <f t="shared" si="306"/>
        <v>0.53357620967224917</v>
      </c>
      <c r="M1268" s="3">
        <f>L1268/'NOx Info (Obsolete)'!$B$1*1000</f>
        <v>12.123150198174384</v>
      </c>
      <c r="N1268" s="3">
        <f>M1268*'NOx Info (Obsolete)'!$I$2*($D$13+273)/$F$2/1000</f>
        <v>3289.2502965886201</v>
      </c>
      <c r="O1268" s="3">
        <f t="shared" si="307"/>
        <v>59.201444629411696</v>
      </c>
      <c r="P1268" s="3">
        <f t="shared" si="308"/>
        <v>10.541376058531478</v>
      </c>
      <c r="Q1268" s="3">
        <f t="shared" si="309"/>
        <v>1.9229057177928284E-3</v>
      </c>
      <c r="R1268" s="3">
        <f t="shared" si="310"/>
        <v>0.10336562711257809</v>
      </c>
    </row>
    <row r="1269" spans="1:18" x14ac:dyDescent="0.25">
      <c r="A1269" s="3">
        <f t="shared" si="312"/>
        <v>12.39999999999978</v>
      </c>
      <c r="B1269" s="3">
        <f t="shared" si="299"/>
        <v>1.1740539640791847</v>
      </c>
      <c r="C1269" s="3">
        <f t="shared" si="300"/>
        <v>2.667519506339551E-2</v>
      </c>
      <c r="D1269" s="3">
        <f t="shared" si="301"/>
        <v>476.14123980876298</v>
      </c>
      <c r="E1269" s="3">
        <f t="shared" si="302"/>
        <v>3.6886658061646687</v>
      </c>
      <c r="F1269" s="3">
        <f t="shared" si="303"/>
        <v>34.575713471983242</v>
      </c>
      <c r="G1269" s="3">
        <f t="shared" si="304"/>
        <v>6.7905492518135935E-2</v>
      </c>
      <c r="H1269" s="3">
        <f t="shared" si="305"/>
        <v>0.22744047066040846</v>
      </c>
      <c r="I1269" s="3">
        <f t="shared" si="311"/>
        <v>2365.6440881254839</v>
      </c>
      <c r="K1269" s="3">
        <f t="shared" si="313"/>
        <v>12.39999999999978</v>
      </c>
      <c r="L1269" s="3">
        <f t="shared" si="306"/>
        <v>0.53254255340112344</v>
      </c>
      <c r="M1269" s="3">
        <f>L1269/'NOx Info (Obsolete)'!$B$1*1000</f>
        <v>12.099664949017869</v>
      </c>
      <c r="N1269" s="3">
        <f>M1269*'NOx Info (Obsolete)'!$I$2*($D$13+273)/$F$2/1000</f>
        <v>3282.8782842411069</v>
      </c>
      <c r="O1269" s="3">
        <f t="shared" si="307"/>
        <v>59.086758210880248</v>
      </c>
      <c r="P1269" s="3">
        <f t="shared" si="308"/>
        <v>10.541376058531478</v>
      </c>
      <c r="Q1269" s="3">
        <f t="shared" si="309"/>
        <v>1.9229057177928284E-3</v>
      </c>
      <c r="R1269" s="3">
        <f t="shared" si="310"/>
        <v>0.10316538481026594</v>
      </c>
    </row>
    <row r="1270" spans="1:18" x14ac:dyDescent="0.25">
      <c r="A1270" s="3">
        <f t="shared" si="312"/>
        <v>12.40999999999978</v>
      </c>
      <c r="B1270" s="3">
        <f t="shared" si="299"/>
        <v>1.1717795593725806</v>
      </c>
      <c r="C1270" s="3">
        <f t="shared" si="300"/>
        <v>2.6623519253715536E-2</v>
      </c>
      <c r="D1270" s="3">
        <f t="shared" si="301"/>
        <v>475.21884790007527</v>
      </c>
      <c r="E1270" s="3">
        <f t="shared" si="302"/>
        <v>3.6815200367815635</v>
      </c>
      <c r="F1270" s="3">
        <f t="shared" si="303"/>
        <v>34.575713471983242</v>
      </c>
      <c r="G1270" s="3">
        <f t="shared" si="304"/>
        <v>6.7905492518135935E-2</v>
      </c>
      <c r="H1270" s="3">
        <f t="shared" si="305"/>
        <v>0.22699986767897057</v>
      </c>
      <c r="I1270" s="3">
        <f t="shared" si="311"/>
        <v>2366.098087860842</v>
      </c>
      <c r="K1270" s="3">
        <f t="shared" si="313"/>
        <v>12.40999999999978</v>
      </c>
      <c r="L1270" s="3">
        <f t="shared" si="306"/>
        <v>0.53151089955302078</v>
      </c>
      <c r="M1270" s="3">
        <f>L1270/'NOx Info (Obsolete)'!$B$1*1000</f>
        <v>12.076225196033462</v>
      </c>
      <c r="N1270" s="3">
        <f>M1270*'NOx Info (Obsolete)'!$I$2*($D$13+273)/$F$2/1000</f>
        <v>3276.5186159044451</v>
      </c>
      <c r="O1270" s="3">
        <f t="shared" si="307"/>
        <v>58.972293965552133</v>
      </c>
      <c r="P1270" s="3">
        <f t="shared" si="308"/>
        <v>10.541376058531478</v>
      </c>
      <c r="Q1270" s="3">
        <f t="shared" si="309"/>
        <v>1.9229057177928284E-3</v>
      </c>
      <c r="R1270" s="3">
        <f t="shared" si="310"/>
        <v>0.1029655304220095</v>
      </c>
    </row>
    <row r="1271" spans="1:18" x14ac:dyDescent="0.25">
      <c r="A1271" s="3">
        <f t="shared" si="312"/>
        <v>12.41999999999978</v>
      </c>
      <c r="B1271" s="3">
        <f t="shared" si="299"/>
        <v>1.169509560695791</v>
      </c>
      <c r="C1271" s="3">
        <f t="shared" si="300"/>
        <v>2.6571943551618654E-2</v>
      </c>
      <c r="D1271" s="3">
        <f t="shared" si="301"/>
        <v>474.29824287049422</v>
      </c>
      <c r="E1271" s="3">
        <f t="shared" si="302"/>
        <v>3.6743881103494762</v>
      </c>
      <c r="F1271" s="3">
        <f t="shared" si="303"/>
        <v>34.575713471983242</v>
      </c>
      <c r="G1271" s="3">
        <f t="shared" si="304"/>
        <v>6.7905492518135935E-2</v>
      </c>
      <c r="H1271" s="3">
        <f t="shared" si="305"/>
        <v>0.22656011824389882</v>
      </c>
      <c r="I1271" s="3">
        <f t="shared" si="311"/>
        <v>2366.5512080973299</v>
      </c>
      <c r="K1271" s="3">
        <f t="shared" si="313"/>
        <v>12.41999999999978</v>
      </c>
      <c r="L1271" s="3">
        <f t="shared" si="306"/>
        <v>0.53048124424880072</v>
      </c>
      <c r="M1271" s="3">
        <f>L1271/'NOx Info (Obsolete)'!$B$1*1000</f>
        <v>12.052830851084924</v>
      </c>
      <c r="N1271" s="3">
        <f>M1271*'NOx Info (Obsolete)'!$I$2*($D$13+273)/$F$2/1000</f>
        <v>3270.1712676655306</v>
      </c>
      <c r="O1271" s="3">
        <f t="shared" si="307"/>
        <v>58.858051463028254</v>
      </c>
      <c r="P1271" s="3">
        <f t="shared" si="308"/>
        <v>10.541376058531478</v>
      </c>
      <c r="Q1271" s="3">
        <f t="shared" si="309"/>
        <v>1.9229057177928284E-3</v>
      </c>
      <c r="R1271" s="3">
        <f t="shared" si="310"/>
        <v>0.10276606319633264</v>
      </c>
    </row>
    <row r="1272" spans="1:18" x14ac:dyDescent="0.25">
      <c r="A1272" s="3">
        <f t="shared" si="312"/>
        <v>12.429999999999779</v>
      </c>
      <c r="B1272" s="3">
        <f t="shared" si="299"/>
        <v>1.1672439595133519</v>
      </c>
      <c r="C1272" s="3">
        <f t="shared" si="300"/>
        <v>2.6520467763174106E-2</v>
      </c>
      <c r="D1272" s="3">
        <f t="shared" si="301"/>
        <v>473.37942125843591</v>
      </c>
      <c r="E1272" s="3">
        <f t="shared" si="302"/>
        <v>3.6672700000515195</v>
      </c>
      <c r="F1272" s="3">
        <f t="shared" si="303"/>
        <v>34.575713471983242</v>
      </c>
      <c r="G1272" s="3">
        <f t="shared" si="304"/>
        <v>6.7905492518135935E-2</v>
      </c>
      <c r="H1272" s="3">
        <f t="shared" si="305"/>
        <v>0.22612122070168333</v>
      </c>
      <c r="I1272" s="3">
        <f t="shared" si="311"/>
        <v>2367.0034505387334</v>
      </c>
      <c r="K1272" s="3">
        <f t="shared" si="313"/>
        <v>12.429999999999779</v>
      </c>
      <c r="L1272" s="3">
        <f t="shared" si="306"/>
        <v>0.52945358361683736</v>
      </c>
      <c r="M1272" s="3">
        <f>L1272/'NOx Info (Obsolete)'!$B$1*1000</f>
        <v>12.029481826206743</v>
      </c>
      <c r="N1272" s="3">
        <f>M1272*'NOx Info (Obsolete)'!$I$2*($D$13+273)/$F$2/1000</f>
        <v>3263.8362156575822</v>
      </c>
      <c r="O1272" s="3">
        <f t="shared" si="307"/>
        <v>58.74403027374327</v>
      </c>
      <c r="P1272" s="3">
        <f t="shared" si="308"/>
        <v>10.541376058531478</v>
      </c>
      <c r="Q1272" s="3">
        <f t="shared" si="309"/>
        <v>1.9229057177928284E-3</v>
      </c>
      <c r="R1272" s="3">
        <f t="shared" si="310"/>
        <v>0.10256698238321496</v>
      </c>
    </row>
    <row r="1273" spans="1:18" x14ac:dyDescent="0.25">
      <c r="A1273" s="3">
        <f t="shared" si="312"/>
        <v>12.439999999999779</v>
      </c>
      <c r="B1273" s="3">
        <f t="shared" si="299"/>
        <v>1.1649827473063352</v>
      </c>
      <c r="C1273" s="3">
        <f t="shared" si="300"/>
        <v>2.6469091694826849E-2</v>
      </c>
      <c r="D1273" s="3">
        <f t="shared" si="301"/>
        <v>472.46237960902232</v>
      </c>
      <c r="E1273" s="3">
        <f t="shared" si="302"/>
        <v>3.6601656791227564</v>
      </c>
      <c r="F1273" s="3">
        <f t="shared" si="303"/>
        <v>34.575713471983242</v>
      </c>
      <c r="G1273" s="3">
        <f t="shared" si="304"/>
        <v>6.7905492518135935E-2</v>
      </c>
      <c r="H1273" s="3">
        <f t="shared" si="305"/>
        <v>0.22568317340201741</v>
      </c>
      <c r="I1273" s="3">
        <f t="shared" si="311"/>
        <v>2367.4548168855376</v>
      </c>
      <c r="K1273" s="3">
        <f t="shared" si="313"/>
        <v>12.439999999999779</v>
      </c>
      <c r="L1273" s="3">
        <f t="shared" si="306"/>
        <v>0.52842791379300524</v>
      </c>
      <c r="M1273" s="3">
        <f>L1273/'NOx Info (Obsolete)'!$B$1*1000</f>
        <v>12.006178033603828</v>
      </c>
      <c r="N1273" s="3">
        <f>M1273*'NOx Info (Obsolete)'!$I$2*($D$13+273)/$F$2/1000</f>
        <v>3257.5134360600541</v>
      </c>
      <c r="O1273" s="3">
        <f t="shared" si="307"/>
        <v>58.630229968964024</v>
      </c>
      <c r="P1273" s="3">
        <f t="shared" si="308"/>
        <v>10.541376058531478</v>
      </c>
      <c r="Q1273" s="3">
        <f t="shared" si="309"/>
        <v>1.9229057177928284E-3</v>
      </c>
      <c r="R1273" s="3">
        <f t="shared" si="310"/>
        <v>0.10236828723408906</v>
      </c>
    </row>
    <row r="1274" spans="1:18" x14ac:dyDescent="0.25">
      <c r="A1274" s="3">
        <f t="shared" si="312"/>
        <v>12.449999999999779</v>
      </c>
      <c r="B1274" s="3">
        <f t="shared" si="299"/>
        <v>1.1627259155723149</v>
      </c>
      <c r="C1274" s="3">
        <f t="shared" si="300"/>
        <v>2.6417815153396772E-2</v>
      </c>
      <c r="D1274" s="3">
        <f t="shared" si="301"/>
        <v>471.54711447406834</v>
      </c>
      <c r="E1274" s="3">
        <f t="shared" si="302"/>
        <v>3.6530751208500996</v>
      </c>
      <c r="F1274" s="3">
        <f t="shared" si="303"/>
        <v>34.575713471983242</v>
      </c>
      <c r="G1274" s="3">
        <f t="shared" si="304"/>
        <v>6.7905492518135935E-2</v>
      </c>
      <c r="H1274" s="3">
        <f t="shared" si="305"/>
        <v>0.22524597469779137</v>
      </c>
      <c r="I1274" s="3">
        <f t="shared" si="311"/>
        <v>2367.9053088349333</v>
      </c>
      <c r="K1274" s="3">
        <f t="shared" si="313"/>
        <v>12.449999999999779</v>
      </c>
      <c r="L1274" s="3">
        <f t="shared" si="306"/>
        <v>0.52740423092066435</v>
      </c>
      <c r="M1274" s="3">
        <f>L1274/'NOx Info (Obsolete)'!$B$1*1000</f>
        <v>11.982919385651156</v>
      </c>
      <c r="N1274" s="3">
        <f>M1274*'NOx Info (Obsolete)'!$I$2*($D$13+273)/$F$2/1000</f>
        <v>3251.2029050985475</v>
      </c>
      <c r="O1274" s="3">
        <f t="shared" si="307"/>
        <v>58.516650120787901</v>
      </c>
      <c r="P1274" s="3">
        <f t="shared" si="308"/>
        <v>10.541376058531478</v>
      </c>
      <c r="Q1274" s="3">
        <f t="shared" si="309"/>
        <v>1.9229057177928284E-3</v>
      </c>
      <c r="R1274" s="3">
        <f t="shared" si="310"/>
        <v>0.10216997700183768</v>
      </c>
    </row>
    <row r="1275" spans="1:18" x14ac:dyDescent="0.25">
      <c r="A1275" s="3">
        <f t="shared" si="312"/>
        <v>12.459999999999779</v>
      </c>
      <c r="B1275" s="3">
        <f t="shared" si="299"/>
        <v>1.1604734558253369</v>
      </c>
      <c r="C1275" s="3">
        <f t="shared" si="300"/>
        <v>2.6366637946078023E-2</v>
      </c>
      <c r="D1275" s="3">
        <f t="shared" si="301"/>
        <v>470.63362241206886</v>
      </c>
      <c r="E1275" s="3">
        <f t="shared" si="302"/>
        <v>3.6459982985722097</v>
      </c>
      <c r="F1275" s="3">
        <f t="shared" si="303"/>
        <v>34.575713471983242</v>
      </c>
      <c r="G1275" s="3">
        <f t="shared" si="304"/>
        <v>6.7905492518135935E-2</v>
      </c>
      <c r="H1275" s="3">
        <f t="shared" si="305"/>
        <v>0.22480962294508625</v>
      </c>
      <c r="I1275" s="3">
        <f t="shared" si="311"/>
        <v>2368.3549280808234</v>
      </c>
      <c r="K1275" s="3">
        <f t="shared" si="313"/>
        <v>12.459999999999779</v>
      </c>
      <c r="L1275" s="3">
        <f t="shared" si="306"/>
        <v>0.52638253115064593</v>
      </c>
      <c r="M1275" s="3">
        <f>L1275/'NOx Info (Obsolete)'!$B$1*1000</f>
        <v>11.959705794893463</v>
      </c>
      <c r="N1275" s="3">
        <f>M1275*'NOx Info (Obsolete)'!$I$2*($D$13+273)/$F$2/1000</f>
        <v>3244.9045990447194</v>
      </c>
      <c r="O1275" s="3">
        <f t="shared" si="307"/>
        <v>58.403290302141222</v>
      </c>
      <c r="P1275" s="3">
        <f t="shared" si="308"/>
        <v>10.541376058531478</v>
      </c>
      <c r="Q1275" s="3">
        <f t="shared" si="309"/>
        <v>1.9229057177928284E-3</v>
      </c>
      <c r="R1275" s="3">
        <f t="shared" si="310"/>
        <v>0.10197205094079083</v>
      </c>
    </row>
    <row r="1276" spans="1:18" x14ac:dyDescent="0.25">
      <c r="A1276" s="3">
        <f t="shared" si="312"/>
        <v>12.469999999999779</v>
      </c>
      <c r="B1276" s="3">
        <f t="shared" si="299"/>
        <v>1.158225359595886</v>
      </c>
      <c r="C1276" s="3">
        <f t="shared" si="300"/>
        <v>2.6315559880438238E-2</v>
      </c>
      <c r="D1276" s="3">
        <f t="shared" si="301"/>
        <v>469.7218999881855</v>
      </c>
      <c r="E1276" s="3">
        <f t="shared" si="302"/>
        <v>3.638935185679399</v>
      </c>
      <c r="F1276" s="3">
        <f t="shared" si="303"/>
        <v>34.575713471983242</v>
      </c>
      <c r="G1276" s="3">
        <f t="shared" si="304"/>
        <v>6.7905492518135935E-2</v>
      </c>
      <c r="H1276" s="3">
        <f t="shared" si="305"/>
        <v>0.22437411650316796</v>
      </c>
      <c r="I1276" s="3">
        <f t="shared" si="311"/>
        <v>2368.8036763138298</v>
      </c>
      <c r="K1276" s="3">
        <f t="shared" si="313"/>
        <v>12.469999999999779</v>
      </c>
      <c r="L1276" s="3">
        <f t="shared" si="306"/>
        <v>0.52536281064123802</v>
      </c>
      <c r="M1276" s="3">
        <f>L1276/'NOx Info (Obsolete)'!$B$1*1000</f>
        <v>11.936537174044897</v>
      </c>
      <c r="N1276" s="3">
        <f>M1276*'NOx Info (Obsolete)'!$I$2*($D$13+273)/$F$2/1000</f>
        <v>3238.6184942161931</v>
      </c>
      <c r="O1276" s="3">
        <f t="shared" si="307"/>
        <v>58.290150086777665</v>
      </c>
      <c r="P1276" s="3">
        <f t="shared" si="308"/>
        <v>10.541376058531478</v>
      </c>
      <c r="Q1276" s="3">
        <f t="shared" si="309"/>
        <v>1.9229057177928284E-3</v>
      </c>
      <c r="R1276" s="3">
        <f t="shared" si="310"/>
        <v>0.10177450830672315</v>
      </c>
    </row>
    <row r="1277" spans="1:18" x14ac:dyDescent="0.25">
      <c r="A1277" s="3">
        <f t="shared" si="312"/>
        <v>12.479999999999778</v>
      </c>
      <c r="B1277" s="3">
        <f t="shared" si="299"/>
        <v>1.1559816184308545</v>
      </c>
      <c r="C1277" s="3">
        <f t="shared" si="300"/>
        <v>2.6264580764417851E-2</v>
      </c>
      <c r="D1277" s="3">
        <f t="shared" si="301"/>
        <v>468.81194377423412</v>
      </c>
      <c r="E1277" s="3">
        <f t="shared" si="302"/>
        <v>3.6318857556135273</v>
      </c>
      <c r="F1277" s="3">
        <f t="shared" si="303"/>
        <v>34.575713471983242</v>
      </c>
      <c r="G1277" s="3">
        <f t="shared" si="304"/>
        <v>6.7905492518135935E-2</v>
      </c>
      <c r="H1277" s="3">
        <f t="shared" si="305"/>
        <v>0.22393945373448071</v>
      </c>
      <c r="I1277" s="3">
        <f t="shared" si="311"/>
        <v>2369.2515552212985</v>
      </c>
      <c r="K1277" s="3">
        <f t="shared" si="313"/>
        <v>12.479999999999778</v>
      </c>
      <c r="L1277" s="3">
        <f t="shared" si="306"/>
        <v>0.52434506555817084</v>
      </c>
      <c r="M1277" s="3">
        <f>L1277/'NOx Info (Obsolete)'!$B$1*1000</f>
        <v>11.913413435988705</v>
      </c>
      <c r="N1277" s="3">
        <f>M1277*'NOx Info (Obsolete)'!$I$2*($D$13+273)/$F$2/1000</f>
        <v>3232.344566976471</v>
      </c>
      <c r="O1277" s="3">
        <f t="shared" si="307"/>
        <v>58.17722904927664</v>
      </c>
      <c r="P1277" s="3">
        <f t="shared" si="308"/>
        <v>10.541376058531478</v>
      </c>
      <c r="Q1277" s="3">
        <f t="shared" si="309"/>
        <v>1.9229057177928284E-3</v>
      </c>
      <c r="R1277" s="3">
        <f t="shared" si="310"/>
        <v>0.10157734835685095</v>
      </c>
    </row>
    <row r="1278" spans="1:18" x14ac:dyDescent="0.25">
      <c r="A1278" s="3">
        <f t="shared" si="312"/>
        <v>12.489999999999778</v>
      </c>
      <c r="B1278" s="3">
        <f t="shared" si="299"/>
        <v>1.1537422238935098</v>
      </c>
      <c r="C1278" s="3">
        <f t="shared" si="300"/>
        <v>2.6213700406329348E-2</v>
      </c>
      <c r="D1278" s="3">
        <f t="shared" si="301"/>
        <v>467.90375034867162</v>
      </c>
      <c r="E1278" s="3">
        <f t="shared" si="302"/>
        <v>3.6248499818679019</v>
      </c>
      <c r="F1278" s="3">
        <f t="shared" si="303"/>
        <v>34.575713471983242</v>
      </c>
      <c r="G1278" s="3">
        <f t="shared" si="304"/>
        <v>6.7905492518135935E-2</v>
      </c>
      <c r="H1278" s="3">
        <f t="shared" si="305"/>
        <v>0.22350563300464099</v>
      </c>
      <c r="I1278" s="3">
        <f t="shared" si="311"/>
        <v>2369.6985664873077</v>
      </c>
      <c r="K1278" s="3">
        <f t="shared" si="313"/>
        <v>12.489999999999778</v>
      </c>
      <c r="L1278" s="3">
        <f t="shared" si="306"/>
        <v>0.52332929207460233</v>
      </c>
      <c r="M1278" s="3">
        <f>L1278/'NOx Info (Obsolete)'!$B$1*1000</f>
        <v>11.890334493776892</v>
      </c>
      <c r="N1278" s="3">
        <f>M1278*'NOx Info (Obsolete)'!$I$2*($D$13+273)/$F$2/1000</f>
        <v>3226.082793734844</v>
      </c>
      <c r="O1278" s="3">
        <f t="shared" si="307"/>
        <v>58.064526765041656</v>
      </c>
      <c r="P1278" s="3">
        <f t="shared" si="308"/>
        <v>10.541376058531478</v>
      </c>
      <c r="Q1278" s="3">
        <f t="shared" si="309"/>
        <v>1.9229057177928284E-3</v>
      </c>
      <c r="R1278" s="3">
        <f t="shared" si="310"/>
        <v>0.10138057034982946</v>
      </c>
    </row>
    <row r="1279" spans="1:18" x14ac:dyDescent="0.25">
      <c r="A1279" s="3">
        <f t="shared" si="312"/>
        <v>12.499999999999778</v>
      </c>
      <c r="B1279" s="3">
        <f t="shared" si="299"/>
        <v>1.1515071675634632</v>
      </c>
      <c r="C1279" s="3">
        <f t="shared" si="300"/>
        <v>2.6162918614856562E-2</v>
      </c>
      <c r="D1279" s="3">
        <f t="shared" si="301"/>
        <v>466.99731629658316</v>
      </c>
      <c r="E1279" s="3">
        <f t="shared" si="302"/>
        <v>3.6178278379871815</v>
      </c>
      <c r="F1279" s="3">
        <f t="shared" si="303"/>
        <v>34.575713471983242</v>
      </c>
      <c r="G1279" s="3">
        <f t="shared" si="304"/>
        <v>6.7905492518135935E-2</v>
      </c>
      <c r="H1279" s="3">
        <f t="shared" si="305"/>
        <v>0.22307265268243157</v>
      </c>
      <c r="I1279" s="3">
        <f t="shared" si="311"/>
        <v>2370.1447117926728</v>
      </c>
      <c r="K1279" s="3">
        <f t="shared" si="313"/>
        <v>12.499999999999778</v>
      </c>
      <c r="L1279" s="3">
        <f t="shared" si="306"/>
        <v>0.52231548637110403</v>
      </c>
      <c r="M1279" s="3">
        <f>L1279/'NOx Info (Obsolete)'!$B$1*1000</f>
        <v>11.867300260629905</v>
      </c>
      <c r="N1279" s="3">
        <f>M1279*'NOx Info (Obsolete)'!$I$2*($D$13+273)/$F$2/1000</f>
        <v>3219.8331509463028</v>
      </c>
      <c r="O1279" s="3">
        <f t="shared" si="307"/>
        <v>57.952042810298806</v>
      </c>
      <c r="P1279" s="3">
        <f t="shared" si="308"/>
        <v>10.541376058531478</v>
      </c>
      <c r="Q1279" s="3">
        <f t="shared" si="309"/>
        <v>1.9229057177928284E-3</v>
      </c>
      <c r="R1279" s="3">
        <f t="shared" si="310"/>
        <v>0.1011841735457501</v>
      </c>
    </row>
    <row r="1280" spans="1:18" x14ac:dyDescent="0.25">
      <c r="A1280" s="3">
        <f t="shared" si="312"/>
        <v>12.509999999999778</v>
      </c>
      <c r="B1280" s="3">
        <f t="shared" si="299"/>
        <v>1.149276441036639</v>
      </c>
      <c r="C1280" s="3">
        <f t="shared" si="300"/>
        <v>2.6112235199053948E-2</v>
      </c>
      <c r="D1280" s="3">
        <f t="shared" si="301"/>
        <v>466.09263820966959</v>
      </c>
      <c r="E1280" s="3">
        <f t="shared" si="302"/>
        <v>3.6108192975672737</v>
      </c>
      <c r="F1280" s="3">
        <f t="shared" si="303"/>
        <v>34.575713471983242</v>
      </c>
      <c r="G1280" s="3">
        <f t="shared" si="304"/>
        <v>6.7905492518135935E-2</v>
      </c>
      <c r="H1280" s="3">
        <f t="shared" si="305"/>
        <v>0.22264051113979508</v>
      </c>
      <c r="I1280" s="3">
        <f t="shared" si="311"/>
        <v>2370.5899928149524</v>
      </c>
      <c r="K1280" s="3">
        <f t="shared" si="313"/>
        <v>12.509999999999778</v>
      </c>
      <c r="L1280" s="3">
        <f t="shared" si="306"/>
        <v>0.52130364463564649</v>
      </c>
      <c r="M1280" s="3">
        <f>L1280/'NOx Info (Obsolete)'!$B$1*1000</f>
        <v>11.844310649936302</v>
      </c>
      <c r="N1280" s="3">
        <f>M1280*'NOx Info (Obsolete)'!$I$2*($D$13+273)/$F$2/1000</f>
        <v>3213.5956151114519</v>
      </c>
      <c r="O1280" s="3">
        <f t="shared" si="307"/>
        <v>57.839776762095092</v>
      </c>
      <c r="P1280" s="3">
        <f t="shared" si="308"/>
        <v>10.541376058531478</v>
      </c>
      <c r="Q1280" s="3">
        <f t="shared" si="309"/>
        <v>1.9229057177928284E-3</v>
      </c>
      <c r="R1280" s="3">
        <f t="shared" si="310"/>
        <v>0.10098815720613762</v>
      </c>
    </row>
    <row r="1281" spans="1:18" x14ac:dyDescent="0.25">
      <c r="A1281" s="3">
        <f t="shared" si="312"/>
        <v>12.519999999999778</v>
      </c>
      <c r="B1281" s="3">
        <f t="shared" si="299"/>
        <v>1.1470500359252409</v>
      </c>
      <c r="C1281" s="3">
        <f t="shared" si="300"/>
        <v>2.6061649968345868E-2</v>
      </c>
      <c r="D1281" s="3">
        <f t="shared" si="301"/>
        <v>465.1897126862342</v>
      </c>
      <c r="E1281" s="3">
        <f t="shared" si="302"/>
        <v>3.6038243342552385</v>
      </c>
      <c r="F1281" s="3">
        <f t="shared" si="303"/>
        <v>34.575713471983242</v>
      </c>
      <c r="G1281" s="3">
        <f t="shared" si="304"/>
        <v>6.7905492518135935E-2</v>
      </c>
      <c r="H1281" s="3">
        <f t="shared" si="305"/>
        <v>0.2222092067518284</v>
      </c>
      <c r="I1281" s="3">
        <f t="shared" si="311"/>
        <v>2371.0344112284561</v>
      </c>
      <c r="K1281" s="3">
        <f t="shared" si="313"/>
        <v>12.519999999999778</v>
      </c>
      <c r="L1281" s="3">
        <f t="shared" si="306"/>
        <v>0.5202937630635851</v>
      </c>
      <c r="M1281" s="3">
        <f>L1281/'NOx Info (Obsolete)'!$B$1*1000</f>
        <v>11.821365575252427</v>
      </c>
      <c r="N1281" s="3">
        <f>M1281*'NOx Info (Obsolete)'!$I$2*($D$13+273)/$F$2/1000</f>
        <v>3207.370162776419</v>
      </c>
      <c r="O1281" s="3">
        <f t="shared" si="307"/>
        <v>57.727728198296909</v>
      </c>
      <c r="P1281" s="3">
        <f t="shared" si="308"/>
        <v>10.541376058531478</v>
      </c>
      <c r="Q1281" s="3">
        <f t="shared" si="309"/>
        <v>1.9229057177928284E-3</v>
      </c>
      <c r="R1281" s="3">
        <f t="shared" si="310"/>
        <v>0.10079252059394744</v>
      </c>
    </row>
    <row r="1282" spans="1:18" x14ac:dyDescent="0.25">
      <c r="A1282" s="3">
        <f t="shared" si="312"/>
        <v>12.529999999999777</v>
      </c>
      <c r="B1282" s="3">
        <f t="shared" si="299"/>
        <v>1.1448279438577225</v>
      </c>
      <c r="C1282" s="3">
        <f t="shared" si="300"/>
        <v>2.6011162732525864E-2</v>
      </c>
      <c r="D1282" s="3">
        <f t="shared" si="301"/>
        <v>464.28853633117012</v>
      </c>
      <c r="E1282" s="3">
        <f t="shared" si="302"/>
        <v>3.5968429217491842</v>
      </c>
      <c r="F1282" s="3">
        <f t="shared" si="303"/>
        <v>34.575713471983242</v>
      </c>
      <c r="G1282" s="3">
        <f t="shared" si="304"/>
        <v>6.7905492518135935E-2</v>
      </c>
      <c r="H1282" s="3">
        <f t="shared" si="305"/>
        <v>0.22177873789677577</v>
      </c>
      <c r="I1282" s="3">
        <f t="shared" si="311"/>
        <v>2371.4779687042496</v>
      </c>
      <c r="K1282" s="3">
        <f t="shared" si="313"/>
        <v>12.529999999999777</v>
      </c>
      <c r="L1282" s="3">
        <f t="shared" si="306"/>
        <v>0.51928583785764559</v>
      </c>
      <c r="M1282" s="3">
        <f>L1282/'NOx Info (Obsolete)'!$B$1*1000</f>
        <v>11.798464950302083</v>
      </c>
      <c r="N1282" s="3">
        <f>M1282*'NOx Info (Obsolete)'!$I$2*($D$13+273)/$F$2/1000</f>
        <v>3201.1567705327652</v>
      </c>
      <c r="O1282" s="3">
        <f t="shared" si="307"/>
        <v>57.615896697588376</v>
      </c>
      <c r="P1282" s="3">
        <f t="shared" si="308"/>
        <v>10.541376058531478</v>
      </c>
      <c r="Q1282" s="3">
        <f t="shared" si="309"/>
        <v>1.9229057177928284E-3</v>
      </c>
      <c r="R1282" s="3">
        <f t="shared" si="310"/>
        <v>0.1005972629735627</v>
      </c>
    </row>
    <row r="1283" spans="1:18" x14ac:dyDescent="0.25">
      <c r="A1283" s="3">
        <f t="shared" si="312"/>
        <v>12.539999999999777</v>
      </c>
      <c r="B1283" s="3">
        <f t="shared" si="299"/>
        <v>1.1426101564787547</v>
      </c>
      <c r="C1283" s="3">
        <f t="shared" si="300"/>
        <v>2.596077330175596E-2</v>
      </c>
      <c r="D1283" s="3">
        <f t="shared" si="301"/>
        <v>463.38910575594775</v>
      </c>
      <c r="E1283" s="3">
        <f t="shared" si="302"/>
        <v>3.5898750337981751</v>
      </c>
      <c r="F1283" s="3">
        <f t="shared" si="303"/>
        <v>34.575713471983242</v>
      </c>
      <c r="G1283" s="3">
        <f t="shared" si="304"/>
        <v>6.7905492518135935E-2</v>
      </c>
      <c r="H1283" s="3">
        <f t="shared" si="305"/>
        <v>0.22134910295602347</v>
      </c>
      <c r="I1283" s="3">
        <f t="shared" si="311"/>
        <v>2371.9206669101618</v>
      </c>
      <c r="K1283" s="3">
        <f t="shared" si="313"/>
        <v>12.539999999999777</v>
      </c>
      <c r="L1283" s="3">
        <f t="shared" si="306"/>
        <v>0.51827986522790992</v>
      </c>
      <c r="M1283" s="3">
        <f>L1283/'NOx Info (Obsolete)'!$B$1*1000</f>
        <v>11.775608688976211</v>
      </c>
      <c r="N1283" s="3">
        <f>M1283*'NOx Info (Obsolete)'!$I$2*($D$13+273)/$F$2/1000</f>
        <v>3194.9554150174017</v>
      </c>
      <c r="O1283" s="3">
        <f t="shared" si="307"/>
        <v>57.504281839469833</v>
      </c>
      <c r="P1283" s="3">
        <f t="shared" si="308"/>
        <v>10.541376058531478</v>
      </c>
      <c r="Q1283" s="3">
        <f t="shared" si="309"/>
        <v>1.9229057177928284E-3</v>
      </c>
      <c r="R1283" s="3">
        <f t="shared" si="310"/>
        <v>0.10040238361079165</v>
      </c>
    </row>
    <row r="1284" spans="1:18" x14ac:dyDescent="0.25">
      <c r="A1284" s="3">
        <f t="shared" si="312"/>
        <v>12.549999999999777</v>
      </c>
      <c r="B1284" s="3">
        <f t="shared" ref="B1284:B1347" si="314">L1284*2.20462</f>
        <v>1.1403966654491946</v>
      </c>
      <c r="C1284" s="3">
        <f t="shared" ref="C1284:C1347" si="315">M1284/453.59237</f>
        <v>2.5910481486565926E-2</v>
      </c>
      <c r="D1284" s="3">
        <f t="shared" ref="D1284:D1347" si="316">N1284/6.89475729</f>
        <v>462.4914175786015</v>
      </c>
      <c r="E1284" s="3">
        <f t="shared" ref="E1284:E1347" si="317">O1284/16.0184634</f>
        <v>3.5829206442021269</v>
      </c>
      <c r="F1284" s="3">
        <f t="shared" ref="F1284:F1347" si="318">P1284*3.28</f>
        <v>34.575713471983242</v>
      </c>
      <c r="G1284" s="3">
        <f t="shared" ref="G1284:G1347" si="319">Q1284*35.314</f>
        <v>6.7905492518135935E-2</v>
      </c>
      <c r="H1284" s="3">
        <f t="shared" ref="H1284:H1347" si="320">R1284*2.20462</f>
        <v>0.22092030031409329</v>
      </c>
      <c r="I1284" s="3">
        <f t="shared" si="311"/>
        <v>2372.3625075107898</v>
      </c>
      <c r="K1284" s="3">
        <f t="shared" si="313"/>
        <v>12.549999999999777</v>
      </c>
      <c r="L1284" s="3">
        <f t="shared" ref="L1284:L1347" si="321">L1283-R1283*$J$1</f>
        <v>0.51727584139180205</v>
      </c>
      <c r="M1284" s="3">
        <f>L1284/'NOx Info (Obsolete)'!$B$1*1000</f>
        <v>11.752796705332562</v>
      </c>
      <c r="N1284" s="3">
        <f>M1284*'NOx Info (Obsolete)'!$I$2*($D$13+273)/$F$2/1000</f>
        <v>3188.7660729124968</v>
      </c>
      <c r="O1284" s="3">
        <f t="shared" ref="O1284:O1347" si="322">L1284/$F$2</f>
        <v>57.392883204256201</v>
      </c>
      <c r="P1284" s="3">
        <f t="shared" ref="P1284:P1347" si="323">SQRT(2*(N1284)/O1284)</f>
        <v>10.541376058531478</v>
      </c>
      <c r="Q1284" s="3">
        <f t="shared" ref="Q1284:Q1347" si="324">P1284*$F$25</f>
        <v>1.9229057177928284E-3</v>
      </c>
      <c r="R1284" s="3">
        <f t="shared" ref="R1284:R1347" si="325">Q1284*O1284*0.908</f>
        <v>0.10020788177286485</v>
      </c>
    </row>
    <row r="1285" spans="1:18" x14ac:dyDescent="0.25">
      <c r="A1285" s="3">
        <f t="shared" si="312"/>
        <v>12.559999999999777</v>
      </c>
      <c r="B1285" s="3">
        <f t="shared" si="314"/>
        <v>1.1381874624460537</v>
      </c>
      <c r="C1285" s="3">
        <f t="shared" si="315"/>
        <v>2.5860287097852593E-2</v>
      </c>
      <c r="D1285" s="3">
        <f t="shared" si="316"/>
        <v>461.59546842371765</v>
      </c>
      <c r="E1285" s="3">
        <f t="shared" si="317"/>
        <v>3.5759797268117133</v>
      </c>
      <c r="F1285" s="3">
        <f t="shared" si="318"/>
        <v>34.575713471983242</v>
      </c>
      <c r="G1285" s="3">
        <f t="shared" si="319"/>
        <v>6.7905492518135935E-2</v>
      </c>
      <c r="H1285" s="3">
        <f t="shared" si="320"/>
        <v>0.22049232835863655</v>
      </c>
      <c r="I1285" s="3">
        <f t="shared" si="311"/>
        <v>2372.8034921675071</v>
      </c>
      <c r="K1285" s="3">
        <f t="shared" si="313"/>
        <v>12.559999999999777</v>
      </c>
      <c r="L1285" s="3">
        <f t="shared" si="321"/>
        <v>0.51627376257407342</v>
      </c>
      <c r="M1285" s="3">
        <f>L1285/'NOx Info (Obsolete)'!$B$1*1000</f>
        <v>11.73002891359538</v>
      </c>
      <c r="N1285" s="3">
        <f>M1285*'NOx Info (Obsolete)'!$I$2*($D$13+273)/$F$2/1000</f>
        <v>3182.5887209453922</v>
      </c>
      <c r="O1285" s="3">
        <f t="shared" si="322"/>
        <v>57.281700373075431</v>
      </c>
      <c r="P1285" s="3">
        <f t="shared" si="323"/>
        <v>10.541376058531478</v>
      </c>
      <c r="Q1285" s="3">
        <f t="shared" si="324"/>
        <v>1.9229057177928284E-3</v>
      </c>
      <c r="R1285" s="3">
        <f t="shared" si="325"/>
        <v>0.10001375672843237</v>
      </c>
    </row>
    <row r="1286" spans="1:18" x14ac:dyDescent="0.25">
      <c r="A1286" s="3">
        <f t="shared" si="312"/>
        <v>12.569999999999776</v>
      </c>
      <c r="B1286" s="3">
        <f t="shared" si="314"/>
        <v>1.1359825391624672</v>
      </c>
      <c r="C1286" s="3">
        <f t="shared" si="315"/>
        <v>2.5810189946879111E-2</v>
      </c>
      <c r="D1286" s="3">
        <f t="shared" si="316"/>
        <v>460.70125492242136</v>
      </c>
      <c r="E1286" s="3">
        <f t="shared" si="317"/>
        <v>3.5690522555282609</v>
      </c>
      <c r="F1286" s="3">
        <f t="shared" si="318"/>
        <v>34.575713471983242</v>
      </c>
      <c r="G1286" s="3">
        <f t="shared" si="319"/>
        <v>6.7905492518135935E-2</v>
      </c>
      <c r="H1286" s="3">
        <f t="shared" si="320"/>
        <v>0.22006518548042792</v>
      </c>
      <c r="I1286" s="3">
        <f t="shared" si="311"/>
        <v>2373.2436225384681</v>
      </c>
      <c r="K1286" s="3">
        <f t="shared" si="313"/>
        <v>12.569999999999776</v>
      </c>
      <c r="L1286" s="3">
        <f t="shared" si="321"/>
        <v>0.51527362500678908</v>
      </c>
      <c r="M1286" s="3">
        <f>L1286/'NOx Info (Obsolete)'!$B$1*1000</f>
        <v>11.70730522815507</v>
      </c>
      <c r="N1286" s="3">
        <f>M1286*'NOx Info (Obsolete)'!$I$2*($D$13+273)/$F$2/1000</f>
        <v>3176.4233358885131</v>
      </c>
      <c r="O1286" s="3">
        <f t="shared" si="322"/>
        <v>57.170732927866901</v>
      </c>
      <c r="P1286" s="3">
        <f t="shared" si="323"/>
        <v>10.541376058531478</v>
      </c>
      <c r="Q1286" s="3">
        <f t="shared" si="324"/>
        <v>1.9229057177928284E-3</v>
      </c>
      <c r="R1286" s="3">
        <f t="shared" si="325"/>
        <v>9.9820007747561001E-2</v>
      </c>
    </row>
    <row r="1287" spans="1:18" x14ac:dyDescent="0.25">
      <c r="A1287" s="3">
        <f t="shared" si="312"/>
        <v>12.579999999999776</v>
      </c>
      <c r="B1287" s="3">
        <f t="shared" si="314"/>
        <v>1.1337818873076628</v>
      </c>
      <c r="C1287" s="3">
        <f t="shared" si="315"/>
        <v>2.5760189845274267E-2</v>
      </c>
      <c r="D1287" s="3">
        <f t="shared" si="316"/>
        <v>459.80877371236403</v>
      </c>
      <c r="E1287" s="3">
        <f t="shared" si="317"/>
        <v>3.5621382043036598</v>
      </c>
      <c r="F1287" s="3">
        <f t="shared" si="318"/>
        <v>34.575713471983242</v>
      </c>
      <c r="G1287" s="3">
        <f t="shared" si="319"/>
        <v>6.7905492518135935E-2</v>
      </c>
      <c r="H1287" s="3">
        <f t="shared" si="320"/>
        <v>0.21963887007335978</v>
      </c>
      <c r="I1287" s="3">
        <f t="shared" si="311"/>
        <v>2373.6829002786149</v>
      </c>
      <c r="K1287" s="3">
        <f t="shared" si="313"/>
        <v>12.579999999999776</v>
      </c>
      <c r="L1287" s="3">
        <f t="shared" si="321"/>
        <v>0.51427542492931344</v>
      </c>
      <c r="M1287" s="3">
        <f>L1287/'NOx Info (Obsolete)'!$B$1*1000</f>
        <v>11.684625563567888</v>
      </c>
      <c r="N1287" s="3">
        <f>M1287*'NOx Info (Obsolete)'!$I$2*($D$13+273)/$F$2/1000</f>
        <v>3170.2698945592824</v>
      </c>
      <c r="O1287" s="3">
        <f t="shared" si="322"/>
        <v>57.0599804513799</v>
      </c>
      <c r="P1287" s="3">
        <f t="shared" si="323"/>
        <v>10.541376058531478</v>
      </c>
      <c r="Q1287" s="3">
        <f t="shared" si="324"/>
        <v>1.9229057177928284E-3</v>
      </c>
      <c r="R1287" s="3">
        <f t="shared" si="325"/>
        <v>9.9626634101731726E-2</v>
      </c>
    </row>
    <row r="1288" spans="1:18" x14ac:dyDescent="0.25">
      <c r="A1288" s="3">
        <f t="shared" si="312"/>
        <v>12.589999999999776</v>
      </c>
      <c r="B1288" s="3">
        <f t="shared" si="314"/>
        <v>1.1315854986069291</v>
      </c>
      <c r="C1288" s="3">
        <f t="shared" si="315"/>
        <v>2.5710286605031763E-2</v>
      </c>
      <c r="D1288" s="3">
        <f t="shared" si="316"/>
        <v>458.91802143771076</v>
      </c>
      <c r="E1288" s="3">
        <f t="shared" si="317"/>
        <v>3.5552375471402584</v>
      </c>
      <c r="F1288" s="3">
        <f t="shared" si="318"/>
        <v>34.575713471983242</v>
      </c>
      <c r="G1288" s="3">
        <f t="shared" si="319"/>
        <v>6.7905492518135935E-2</v>
      </c>
      <c r="H1288" s="3">
        <f t="shared" si="320"/>
        <v>0.2192133805344357</v>
      </c>
      <c r="I1288" s="3">
        <f t="shared" si="311"/>
        <v>2374.1213270396838</v>
      </c>
      <c r="K1288" s="3">
        <f t="shared" si="313"/>
        <v>12.589999999999776</v>
      </c>
      <c r="L1288" s="3">
        <f t="shared" si="321"/>
        <v>0.51327915858829609</v>
      </c>
      <c r="M1288" s="3">
        <f>L1288/'NOx Info (Obsolete)'!$B$1*1000</f>
        <v>11.661989834555612</v>
      </c>
      <c r="N1288" s="3">
        <f>M1288*'NOx Info (Obsolete)'!$I$2*($D$13+273)/$F$2/1000</f>
        <v>3164.1283738200327</v>
      </c>
      <c r="O1288" s="3">
        <f t="shared" si="322"/>
        <v>56.94944252717201</v>
      </c>
      <c r="P1288" s="3">
        <f t="shared" si="323"/>
        <v>10.541376058531478</v>
      </c>
      <c r="Q1288" s="3">
        <f t="shared" si="324"/>
        <v>1.9229057177928284E-3</v>
      </c>
      <c r="R1288" s="3">
        <f t="shared" si="325"/>
        <v>9.943363506383672E-2</v>
      </c>
    </row>
    <row r="1289" spans="1:18" x14ac:dyDescent="0.25">
      <c r="A1289" s="3">
        <f t="shared" si="312"/>
        <v>12.599999999999776</v>
      </c>
      <c r="B1289" s="3">
        <f t="shared" si="314"/>
        <v>1.1293933648015848</v>
      </c>
      <c r="C1289" s="3">
        <f t="shared" si="315"/>
        <v>2.5660480038509507E-2</v>
      </c>
      <c r="D1289" s="3">
        <f t="shared" si="316"/>
        <v>458.02899474912738</v>
      </c>
      <c r="E1289" s="3">
        <f t="shared" si="317"/>
        <v>3.5483502580907693</v>
      </c>
      <c r="F1289" s="3">
        <f t="shared" si="318"/>
        <v>34.575713471983242</v>
      </c>
      <c r="G1289" s="3">
        <f t="shared" si="319"/>
        <v>6.7905492518135935E-2</v>
      </c>
      <c r="H1289" s="3">
        <f t="shared" si="320"/>
        <v>0.21878871526376459</v>
      </c>
      <c r="I1289" s="3">
        <f t="shared" si="311"/>
        <v>2374.5589044702115</v>
      </c>
      <c r="K1289" s="3">
        <f t="shared" si="313"/>
        <v>12.599999999999776</v>
      </c>
      <c r="L1289" s="3">
        <f t="shared" si="321"/>
        <v>0.5122848222376577</v>
      </c>
      <c r="M1289" s="3">
        <f>L1289/'NOx Info (Obsolete)'!$B$1*1000</f>
        <v>11.639397956005219</v>
      </c>
      <c r="N1289" s="3">
        <f>M1289*'NOx Info (Obsolete)'!$I$2*($D$13+273)/$F$2/1000</f>
        <v>3157.9987505779177</v>
      </c>
      <c r="O1289" s="3">
        <f t="shared" si="322"/>
        <v>56.839118739607549</v>
      </c>
      <c r="P1289" s="3">
        <f t="shared" si="323"/>
        <v>10.541376058531478</v>
      </c>
      <c r="Q1289" s="3">
        <f t="shared" si="324"/>
        <v>1.9229057177928284E-3</v>
      </c>
      <c r="R1289" s="3">
        <f t="shared" si="325"/>
        <v>9.9241009908176747E-2</v>
      </c>
    </row>
    <row r="1290" spans="1:18" x14ac:dyDescent="0.25">
      <c r="A1290" s="3">
        <f t="shared" si="312"/>
        <v>12.609999999999776</v>
      </c>
      <c r="B1290" s="3">
        <f t="shared" si="314"/>
        <v>1.1272054776489471</v>
      </c>
      <c r="C1290" s="3">
        <f t="shared" si="315"/>
        <v>2.5610769958428918E-2</v>
      </c>
      <c r="D1290" s="3">
        <f t="shared" si="316"/>
        <v>457.1416903037686</v>
      </c>
      <c r="E1290" s="3">
        <f t="shared" si="317"/>
        <v>3.5414763112581711</v>
      </c>
      <c r="F1290" s="3">
        <f t="shared" si="318"/>
        <v>34.575713471983242</v>
      </c>
      <c r="G1290" s="3">
        <f t="shared" si="319"/>
        <v>6.7905492518135935E-2</v>
      </c>
      <c r="H1290" s="3">
        <f t="shared" si="320"/>
        <v>0.2183648726645549</v>
      </c>
      <c r="I1290" s="3">
        <f t="shared" si="311"/>
        <v>2374.9956342155406</v>
      </c>
      <c r="K1290" s="3">
        <f t="shared" si="313"/>
        <v>12.609999999999776</v>
      </c>
      <c r="L1290" s="3">
        <f t="shared" si="321"/>
        <v>0.5112924121385759</v>
      </c>
      <c r="M1290" s="3">
        <f>L1290/'NOx Info (Obsolete)'!$B$1*1000</f>
        <v>11.616849842968575</v>
      </c>
      <c r="N1290" s="3">
        <f>M1290*'NOx Info (Obsolete)'!$I$2*($D$13+273)/$F$2/1000</f>
        <v>3151.8810017848309</v>
      </c>
      <c r="O1290" s="3">
        <f t="shared" si="322"/>
        <v>56.729008673856029</v>
      </c>
      <c r="P1290" s="3">
        <f t="shared" si="323"/>
        <v>10.541376058531478</v>
      </c>
      <c r="Q1290" s="3">
        <f t="shared" si="324"/>
        <v>1.9229057177928284E-3</v>
      </c>
      <c r="R1290" s="3">
        <f t="shared" si="325"/>
        <v>9.904875791045846E-2</v>
      </c>
    </row>
    <row r="1291" spans="1:18" x14ac:dyDescent="0.25">
      <c r="A1291" s="3">
        <f t="shared" si="312"/>
        <v>12.619999999999775</v>
      </c>
      <c r="B1291" s="3">
        <f t="shared" si="314"/>
        <v>1.1250218289223015</v>
      </c>
      <c r="C1291" s="3">
        <f t="shared" si="315"/>
        <v>2.5561156177874217E-2</v>
      </c>
      <c r="D1291" s="3">
        <f t="shared" si="316"/>
        <v>456.25610476526464</v>
      </c>
      <c r="E1291" s="3">
        <f t="shared" si="317"/>
        <v>3.5346156807956097</v>
      </c>
      <c r="F1291" s="3">
        <f t="shared" si="318"/>
        <v>34.575713471983242</v>
      </c>
      <c r="G1291" s="3">
        <f t="shared" si="319"/>
        <v>6.7905492518135935E-2</v>
      </c>
      <c r="H1291" s="3">
        <f t="shared" si="320"/>
        <v>0.21794185114310824</v>
      </c>
      <c r="I1291" s="3">
        <f t="shared" si="311"/>
        <v>2375.4315179178266</v>
      </c>
      <c r="K1291" s="3">
        <f t="shared" si="313"/>
        <v>12.619999999999775</v>
      </c>
      <c r="L1291" s="3">
        <f t="shared" si="321"/>
        <v>0.51030192455947132</v>
      </c>
      <c r="M1291" s="3">
        <f>L1291/'NOx Info (Obsolete)'!$B$1*1000</f>
        <v>11.594345410662108</v>
      </c>
      <c r="N1291" s="3">
        <f>M1291*'NOx Info (Obsolete)'!$I$2*($D$13+273)/$F$2/1000</f>
        <v>3145.7751044373122</v>
      </c>
      <c r="O1291" s="3">
        <f t="shared" si="322"/>
        <v>56.619111915890564</v>
      </c>
      <c r="P1291" s="3">
        <f t="shared" si="323"/>
        <v>10.541376058531478</v>
      </c>
      <c r="Q1291" s="3">
        <f t="shared" si="324"/>
        <v>1.9229057177928284E-3</v>
      </c>
      <c r="R1291" s="3">
        <f t="shared" si="325"/>
        <v>9.8856878347791569E-2</v>
      </c>
    </row>
    <row r="1292" spans="1:18" x14ac:dyDescent="0.25">
      <c r="A1292" s="3">
        <f t="shared" si="312"/>
        <v>12.629999999999775</v>
      </c>
      <c r="B1292" s="3">
        <f t="shared" si="314"/>
        <v>1.1228424104108705</v>
      </c>
      <c r="C1292" s="3">
        <f t="shared" si="315"/>
        <v>2.5511638510291711E-2</v>
      </c>
      <c r="D1292" s="3">
        <f t="shared" si="316"/>
        <v>455.37223480370903</v>
      </c>
      <c r="E1292" s="3">
        <f t="shared" si="317"/>
        <v>3.5277683409063032</v>
      </c>
      <c r="F1292" s="3">
        <f t="shared" si="318"/>
        <v>34.575713471983242</v>
      </c>
      <c r="G1292" s="3">
        <f t="shared" si="319"/>
        <v>6.7905492518135935E-2</v>
      </c>
      <c r="H1292" s="3">
        <f t="shared" si="320"/>
        <v>0.21751964910881363</v>
      </c>
      <c r="I1292" s="3">
        <f t="shared" si="311"/>
        <v>2375.8665572160444</v>
      </c>
      <c r="K1292" s="3">
        <f t="shared" si="313"/>
        <v>12.629999999999775</v>
      </c>
      <c r="L1292" s="3">
        <f t="shared" si="321"/>
        <v>0.50931335577599346</v>
      </c>
      <c r="M1292" s="3">
        <f>L1292/'NOx Info (Obsolete)'!$B$1*1000</f>
        <v>11.571884574466488</v>
      </c>
      <c r="N1292" s="3">
        <f>M1292*'NOx Info (Obsolete)'!$I$2*($D$13+273)/$F$2/1000</f>
        <v>3139.6810355764646</v>
      </c>
      <c r="O1292" s="3">
        <f t="shared" si="322"/>
        <v>56.509428052486349</v>
      </c>
      <c r="P1292" s="3">
        <f t="shared" si="323"/>
        <v>10.541376058531478</v>
      </c>
      <c r="Q1292" s="3">
        <f t="shared" si="324"/>
        <v>1.9229057177928284E-3</v>
      </c>
      <c r="R1292" s="3">
        <f t="shared" si="325"/>
        <v>9.8665370498686233E-2</v>
      </c>
    </row>
    <row r="1293" spans="1:18" x14ac:dyDescent="0.25">
      <c r="A1293" s="3">
        <f t="shared" si="312"/>
        <v>12.639999999999775</v>
      </c>
      <c r="B1293" s="3">
        <f t="shared" si="314"/>
        <v>1.1206672139197824</v>
      </c>
      <c r="C1293" s="3">
        <f t="shared" si="315"/>
        <v>2.5462216769489107E-2</v>
      </c>
      <c r="D1293" s="3">
        <f t="shared" si="316"/>
        <v>454.49007709564603</v>
      </c>
      <c r="E1293" s="3">
        <f t="shared" si="317"/>
        <v>3.5209342658434428</v>
      </c>
      <c r="F1293" s="3">
        <f t="shared" si="318"/>
        <v>34.575713471983242</v>
      </c>
      <c r="G1293" s="3">
        <f t="shared" si="319"/>
        <v>6.7905492518135935E-2</v>
      </c>
      <c r="H1293" s="3">
        <f t="shared" si="320"/>
        <v>0.21709826497414147</v>
      </c>
      <c r="I1293" s="3">
        <f t="shared" si="311"/>
        <v>2376.3007537459926</v>
      </c>
      <c r="K1293" s="3">
        <f t="shared" si="313"/>
        <v>12.639999999999775</v>
      </c>
      <c r="L1293" s="3">
        <f t="shared" si="321"/>
        <v>0.50832670207100661</v>
      </c>
      <c r="M1293" s="3">
        <f>L1293/'NOx Info (Obsolete)'!$B$1*1000</f>
        <v>11.549467249926309</v>
      </c>
      <c r="N1293" s="3">
        <f>M1293*'NOx Info (Obsolete)'!$I$2*($D$13+273)/$F$2/1000</f>
        <v>3133.5987722878676</v>
      </c>
      <c r="O1293" s="3">
        <f t="shared" si="322"/>
        <v>56.399956671219066</v>
      </c>
      <c r="P1293" s="3">
        <f t="shared" si="323"/>
        <v>10.541376058531478</v>
      </c>
      <c r="Q1293" s="3">
        <f t="shared" si="324"/>
        <v>1.9229057177928284E-3</v>
      </c>
      <c r="R1293" s="3">
        <f t="shared" si="325"/>
        <v>9.8474233643050274E-2</v>
      </c>
    </row>
    <row r="1294" spans="1:18" x14ac:dyDescent="0.25">
      <c r="A1294" s="3">
        <f t="shared" si="312"/>
        <v>12.649999999999775</v>
      </c>
      <c r="B1294" s="3">
        <f t="shared" si="314"/>
        <v>1.1184962312700411</v>
      </c>
      <c r="C1294" s="3">
        <f t="shared" si="315"/>
        <v>2.5412890769634815E-2</v>
      </c>
      <c r="D1294" s="3">
        <f t="shared" si="316"/>
        <v>453.60962832405829</v>
      </c>
      <c r="E1294" s="3">
        <f t="shared" si="317"/>
        <v>3.5141134299100973</v>
      </c>
      <c r="F1294" s="3">
        <f t="shared" si="318"/>
        <v>34.575713471983242</v>
      </c>
      <c r="G1294" s="3">
        <f t="shared" si="319"/>
        <v>6.7905492518135935E-2</v>
      </c>
      <c r="H1294" s="3">
        <f t="shared" si="320"/>
        <v>0.21667769715463747</v>
      </c>
      <c r="I1294" s="3">
        <f t="shared" si="311"/>
        <v>2376.7341091403018</v>
      </c>
      <c r="K1294" s="3">
        <f t="shared" si="313"/>
        <v>12.649999999999775</v>
      </c>
      <c r="L1294" s="3">
        <f t="shared" si="321"/>
        <v>0.50734195973457608</v>
      </c>
      <c r="M1294" s="3">
        <f>L1294/'NOx Info (Obsolete)'!$B$1*1000</f>
        <v>11.52709335274978</v>
      </c>
      <c r="N1294" s="3">
        <f>M1294*'NOx Info (Obsolete)'!$I$2*($D$13+273)/$F$2/1000</f>
        <v>3127.5282917014915</v>
      </c>
      <c r="O1294" s="3">
        <f t="shared" si="322"/>
        <v>56.290697360463362</v>
      </c>
      <c r="P1294" s="3">
        <f t="shared" si="323"/>
        <v>10.541376058531478</v>
      </c>
      <c r="Q1294" s="3">
        <f t="shared" si="324"/>
        <v>1.9229057177928284E-3</v>
      </c>
      <c r="R1294" s="3">
        <f t="shared" si="325"/>
        <v>9.828346706218645E-2</v>
      </c>
    </row>
    <row r="1295" spans="1:18" x14ac:dyDescent="0.25">
      <c r="A1295" s="3">
        <f t="shared" si="312"/>
        <v>12.659999999999775</v>
      </c>
      <c r="B1295" s="3">
        <f t="shared" si="314"/>
        <v>1.1163294542984945</v>
      </c>
      <c r="C1295" s="3">
        <f t="shared" si="315"/>
        <v>2.5363660325257241E-2</v>
      </c>
      <c r="D1295" s="3">
        <f t="shared" si="316"/>
        <v>452.7308851783543</v>
      </c>
      <c r="E1295" s="3">
        <f t="shared" si="317"/>
        <v>3.507305807459117</v>
      </c>
      <c r="F1295" s="3">
        <f t="shared" si="318"/>
        <v>34.575713471983242</v>
      </c>
      <c r="G1295" s="3">
        <f t="shared" si="319"/>
        <v>6.7905492518135935E-2</v>
      </c>
      <c r="H1295" s="3">
        <f t="shared" si="320"/>
        <v>0.21625794406891699</v>
      </c>
      <c r="I1295" s="3">
        <f t="shared" si="311"/>
        <v>2377.1666250284397</v>
      </c>
      <c r="K1295" s="3">
        <f t="shared" si="313"/>
        <v>12.659999999999775</v>
      </c>
      <c r="L1295" s="3">
        <f t="shared" si="321"/>
        <v>0.5063591250639542</v>
      </c>
      <c r="M1295" s="3">
        <f>L1295/'NOx Info (Obsolete)'!$B$1*1000</f>
        <v>11.504762798808404</v>
      </c>
      <c r="N1295" s="3">
        <f>M1295*'NOx Info (Obsolete)'!$I$2*($D$13+273)/$F$2/1000</f>
        <v>3121.4695709916114</v>
      </c>
      <c r="O1295" s="3">
        <f t="shared" si="322"/>
        <v>56.181649709391316</v>
      </c>
      <c r="P1295" s="3">
        <f t="shared" si="323"/>
        <v>10.541376058531478</v>
      </c>
      <c r="Q1295" s="3">
        <f t="shared" si="324"/>
        <v>1.9229057177928284E-3</v>
      </c>
      <c r="R1295" s="3">
        <f t="shared" si="325"/>
        <v>9.8093070038789906E-2</v>
      </c>
    </row>
    <row r="1296" spans="1:18" x14ac:dyDescent="0.25">
      <c r="A1296" s="3">
        <f t="shared" si="312"/>
        <v>12.669999999999774</v>
      </c>
      <c r="B1296" s="3">
        <f t="shared" si="314"/>
        <v>1.1141668748578055</v>
      </c>
      <c r="C1296" s="3">
        <f t="shared" si="315"/>
        <v>2.5314525251244082E-2</v>
      </c>
      <c r="D1296" s="3">
        <f t="shared" si="316"/>
        <v>451.85384435435583</v>
      </c>
      <c r="E1296" s="3">
        <f t="shared" si="317"/>
        <v>3.5005113728930355</v>
      </c>
      <c r="F1296" s="3">
        <f t="shared" si="318"/>
        <v>34.575713471983242</v>
      </c>
      <c r="G1296" s="3">
        <f t="shared" si="319"/>
        <v>6.7905492518135935E-2</v>
      </c>
      <c r="H1296" s="3">
        <f t="shared" si="320"/>
        <v>0.21583900413865864</v>
      </c>
      <c r="I1296" s="3">
        <f t="shared" si="311"/>
        <v>2377.598303036717</v>
      </c>
      <c r="K1296" s="3">
        <f t="shared" si="313"/>
        <v>12.669999999999774</v>
      </c>
      <c r="L1296" s="3">
        <f t="shared" si="321"/>
        <v>0.50537819436356635</v>
      </c>
      <c r="M1296" s="3">
        <f>L1296/'NOx Info (Obsolete)'!$B$1*1000</f>
        <v>11.48247550413665</v>
      </c>
      <c r="N1296" s="3">
        <f>M1296*'NOx Info (Obsolete)'!$I$2*($D$13+273)/$F$2/1000</f>
        <v>3115.4225873767205</v>
      </c>
      <c r="O1296" s="3">
        <f t="shared" si="322"/>
        <v>56.072813307970847</v>
      </c>
      <c r="P1296" s="3">
        <f t="shared" si="323"/>
        <v>10.541376058531478</v>
      </c>
      <c r="Q1296" s="3">
        <f t="shared" si="324"/>
        <v>1.9229057177928284E-3</v>
      </c>
      <c r="R1296" s="3">
        <f t="shared" si="325"/>
        <v>9.7903041856945261E-2</v>
      </c>
    </row>
    <row r="1297" spans="1:18" x14ac:dyDescent="0.25">
      <c r="A1297" s="3">
        <f t="shared" si="312"/>
        <v>12.679999999999774</v>
      </c>
      <c r="B1297" s="3">
        <f t="shared" si="314"/>
        <v>1.1120084848164189</v>
      </c>
      <c r="C1297" s="3">
        <f t="shared" si="315"/>
        <v>2.5265485362841646E-2</v>
      </c>
      <c r="D1297" s="3">
        <f t="shared" si="316"/>
        <v>450.97850255428557</v>
      </c>
      <c r="E1297" s="3">
        <f t="shared" si="317"/>
        <v>3.4937301006639743</v>
      </c>
      <c r="F1297" s="3">
        <f t="shared" si="318"/>
        <v>34.575713471983242</v>
      </c>
      <c r="G1297" s="3">
        <f t="shared" si="319"/>
        <v>6.7905492518135935E-2</v>
      </c>
      <c r="H1297" s="3">
        <f t="shared" si="320"/>
        <v>0.21542087578859873</v>
      </c>
      <c r="I1297" s="3">
        <f t="shared" si="311"/>
        <v>2378.0291447882942</v>
      </c>
      <c r="K1297" s="3">
        <f t="shared" si="313"/>
        <v>12.679999999999774</v>
      </c>
      <c r="L1297" s="3">
        <f t="shared" si="321"/>
        <v>0.50439916394499684</v>
      </c>
      <c r="M1297" s="3">
        <f>L1297/'NOx Info (Obsolete)'!$B$1*1000</f>
        <v>11.460231384931653</v>
      </c>
      <c r="N1297" s="3">
        <f>M1297*'NOx Info (Obsolete)'!$I$2*($D$13+273)/$F$2/1000</f>
        <v>3109.387318119444</v>
      </c>
      <c r="O1297" s="3">
        <f t="shared" si="322"/>
        <v>55.964187746964193</v>
      </c>
      <c r="P1297" s="3">
        <f t="shared" si="323"/>
        <v>10.541376058531478</v>
      </c>
      <c r="Q1297" s="3">
        <f t="shared" si="324"/>
        <v>1.9229057177928284E-3</v>
      </c>
      <c r="R1297" s="3">
        <f t="shared" si="325"/>
        <v>9.7713381802124064E-2</v>
      </c>
    </row>
    <row r="1298" spans="1:18" x14ac:dyDescent="0.25">
      <c r="A1298" s="3">
        <f t="shared" si="312"/>
        <v>12.689999999999774</v>
      </c>
      <c r="B1298" s="3">
        <f t="shared" si="314"/>
        <v>1.1098542760585328</v>
      </c>
      <c r="C1298" s="3">
        <f t="shared" si="315"/>
        <v>2.5216540475654158E-2</v>
      </c>
      <c r="D1298" s="3">
        <f t="shared" si="316"/>
        <v>450.10485648675467</v>
      </c>
      <c r="E1298" s="3">
        <f t="shared" si="317"/>
        <v>3.4869619652735482</v>
      </c>
      <c r="F1298" s="3">
        <f t="shared" si="318"/>
        <v>34.575713471983242</v>
      </c>
      <c r="G1298" s="3">
        <f t="shared" si="319"/>
        <v>6.7905492518135935E-2</v>
      </c>
      <c r="H1298" s="3">
        <f t="shared" si="320"/>
        <v>0.21500355744652522</v>
      </c>
      <c r="I1298" s="3">
        <f t="shared" si="311"/>
        <v>2378.4591519031874</v>
      </c>
      <c r="K1298" s="3">
        <f t="shared" si="313"/>
        <v>12.689999999999774</v>
      </c>
      <c r="L1298" s="3">
        <f t="shared" si="321"/>
        <v>0.50342203012697562</v>
      </c>
      <c r="M1298" s="3">
        <f>L1298/'NOx Info (Obsolete)'!$B$1*1000</f>
        <v>11.438030357552897</v>
      </c>
      <c r="N1298" s="3">
        <f>M1298*'NOx Info (Obsolete)'!$I$2*($D$13+273)/$F$2/1000</f>
        <v>3103.3637405264558</v>
      </c>
      <c r="O1298" s="3">
        <f t="shared" si="322"/>
        <v>55.855772617926405</v>
      </c>
      <c r="P1298" s="3">
        <f t="shared" si="323"/>
        <v>10.541376058531478</v>
      </c>
      <c r="Q1298" s="3">
        <f t="shared" si="324"/>
        <v>1.9229057177928284E-3</v>
      </c>
      <c r="R1298" s="3">
        <f t="shared" si="325"/>
        <v>9.7524089161182076E-2</v>
      </c>
    </row>
    <row r="1299" spans="1:18" x14ac:dyDescent="0.25">
      <c r="A1299" s="3">
        <f t="shared" si="312"/>
        <v>12.699999999999774</v>
      </c>
      <c r="B1299" s="3">
        <f t="shared" si="314"/>
        <v>1.1077042404840676</v>
      </c>
      <c r="C1299" s="3">
        <f t="shared" si="315"/>
        <v>2.5167690405643036E-2</v>
      </c>
      <c r="D1299" s="3">
        <f t="shared" si="316"/>
        <v>449.23290286675069</v>
      </c>
      <c r="E1299" s="3">
        <f t="shared" si="317"/>
        <v>3.4802069412727663</v>
      </c>
      <c r="F1299" s="3">
        <f t="shared" si="318"/>
        <v>34.575713471983242</v>
      </c>
      <c r="G1299" s="3">
        <f t="shared" si="319"/>
        <v>6.7905492518135935E-2</v>
      </c>
      <c r="H1299" s="3">
        <f t="shared" si="320"/>
        <v>0.21458704754327171</v>
      </c>
      <c r="I1299" s="3">
        <f t="shared" si="311"/>
        <v>2378.888325998274</v>
      </c>
      <c r="K1299" s="3">
        <f t="shared" si="313"/>
        <v>12.699999999999774</v>
      </c>
      <c r="L1299" s="3">
        <f t="shared" si="321"/>
        <v>0.50244678923536379</v>
      </c>
      <c r="M1299" s="3">
        <f>L1299/'NOx Info (Obsolete)'!$B$1*1000</f>
        <v>11.415872338521886</v>
      </c>
      <c r="N1299" s="3">
        <f>M1299*'NOx Info (Obsolete)'!$I$2*($D$13+273)/$F$2/1000</f>
        <v>3097.3518319483915</v>
      </c>
      <c r="O1299" s="3">
        <f t="shared" si="322"/>
        <v>55.747567513203762</v>
      </c>
      <c r="P1299" s="3">
        <f t="shared" si="323"/>
        <v>10.541376058531478</v>
      </c>
      <c r="Q1299" s="3">
        <f t="shared" si="324"/>
        <v>1.9229057177928284E-3</v>
      </c>
      <c r="R1299" s="3">
        <f t="shared" si="325"/>
        <v>9.7335163222356566E-2</v>
      </c>
    </row>
    <row r="1300" spans="1:18" x14ac:dyDescent="0.25">
      <c r="A1300" s="3">
        <f t="shared" si="312"/>
        <v>12.709999999999773</v>
      </c>
      <c r="B1300" s="3">
        <f t="shared" si="314"/>
        <v>1.1055583700086349</v>
      </c>
      <c r="C1300" s="3">
        <f t="shared" si="315"/>
        <v>2.5118934969126244E-2</v>
      </c>
      <c r="D1300" s="3">
        <f t="shared" si="316"/>
        <v>448.36263841562487</v>
      </c>
      <c r="E1300" s="3">
        <f t="shared" si="317"/>
        <v>3.4734650032619396</v>
      </c>
      <c r="F1300" s="3">
        <f t="shared" si="318"/>
        <v>34.575713471983242</v>
      </c>
      <c r="G1300" s="3">
        <f t="shared" si="319"/>
        <v>6.7905492518135935E-2</v>
      </c>
      <c r="H1300" s="3">
        <f t="shared" si="320"/>
        <v>0.21417134451271172</v>
      </c>
      <c r="I1300" s="3">
        <f t="shared" si="311"/>
        <v>2379.3166686872996</v>
      </c>
      <c r="K1300" s="3">
        <f t="shared" si="313"/>
        <v>12.709999999999773</v>
      </c>
      <c r="L1300" s="3">
        <f t="shared" si="321"/>
        <v>0.50147343760314023</v>
      </c>
      <c r="M1300" s="3">
        <f>L1300/'NOx Info (Obsolete)'!$B$1*1000</f>
        <v>11.393757244521851</v>
      </c>
      <c r="N1300" s="3">
        <f>M1300*'NOx Info (Obsolete)'!$I$2*($D$13+273)/$F$2/1000</f>
        <v>3091.3515697797638</v>
      </c>
      <c r="O1300" s="3">
        <f t="shared" si="322"/>
        <v>55.639572025932267</v>
      </c>
      <c r="P1300" s="3">
        <f t="shared" si="323"/>
        <v>10.541376058531478</v>
      </c>
      <c r="Q1300" s="3">
        <f t="shared" si="324"/>
        <v>1.9229057177928284E-3</v>
      </c>
      <c r="R1300" s="3">
        <f t="shared" si="325"/>
        <v>9.7146603275263643E-2</v>
      </c>
    </row>
    <row r="1301" spans="1:18" x14ac:dyDescent="0.25">
      <c r="A1301" s="3">
        <f t="shared" si="312"/>
        <v>12.719999999999773</v>
      </c>
      <c r="B1301" s="3">
        <f t="shared" si="314"/>
        <v>1.1034166565635077</v>
      </c>
      <c r="C1301" s="3">
        <f t="shared" si="315"/>
        <v>2.5070273982777572E-2</v>
      </c>
      <c r="D1301" s="3">
        <f t="shared" si="316"/>
        <v>447.49405986107968</v>
      </c>
      <c r="E1301" s="3">
        <f t="shared" si="317"/>
        <v>3.4667361258905833</v>
      </c>
      <c r="F1301" s="3">
        <f t="shared" si="318"/>
        <v>34.575713471983242</v>
      </c>
      <c r="G1301" s="3">
        <f t="shared" si="319"/>
        <v>6.7905492518135935E-2</v>
      </c>
      <c r="H1301" s="3">
        <f t="shared" si="320"/>
        <v>0.21375644679175262</v>
      </c>
      <c r="I1301" s="3">
        <f t="shared" si="311"/>
        <v>2379.7441815808829</v>
      </c>
      <c r="K1301" s="3">
        <f t="shared" si="313"/>
        <v>12.719999999999773</v>
      </c>
      <c r="L1301" s="3">
        <f t="shared" si="321"/>
        <v>0.50050197157038756</v>
      </c>
      <c r="M1301" s="3">
        <f>L1301/'NOx Info (Obsolete)'!$B$1*1000</f>
        <v>11.371684992397418</v>
      </c>
      <c r="N1301" s="3">
        <f>M1301*'NOx Info (Obsolete)'!$I$2*($D$13+273)/$F$2/1000</f>
        <v>3085.3629314588757</v>
      </c>
      <c r="O1301" s="3">
        <f t="shared" si="322"/>
        <v>55.531785750036107</v>
      </c>
      <c r="P1301" s="3">
        <f t="shared" si="323"/>
        <v>10.541376058531478</v>
      </c>
      <c r="Q1301" s="3">
        <f t="shared" si="324"/>
        <v>1.9229057177928284E-3</v>
      </c>
      <c r="R1301" s="3">
        <f t="shared" si="325"/>
        <v>9.6958408610895594E-2</v>
      </c>
    </row>
    <row r="1302" spans="1:18" x14ac:dyDescent="0.25">
      <c r="A1302" s="3">
        <f t="shared" si="312"/>
        <v>12.729999999999773</v>
      </c>
      <c r="B1302" s="3">
        <f t="shared" si="314"/>
        <v>1.1012790920955902</v>
      </c>
      <c r="C1302" s="3">
        <f t="shared" si="315"/>
        <v>2.5021707263625945E-2</v>
      </c>
      <c r="D1302" s="3">
        <f t="shared" si="316"/>
        <v>446.62716393715704</v>
      </c>
      <c r="E1302" s="3">
        <f t="shared" si="317"/>
        <v>3.4600202838573222</v>
      </c>
      <c r="F1302" s="3">
        <f t="shared" si="318"/>
        <v>34.575713471983242</v>
      </c>
      <c r="G1302" s="3">
        <f t="shared" si="319"/>
        <v>6.7905492518135935E-2</v>
      </c>
      <c r="H1302" s="3">
        <f t="shared" si="320"/>
        <v>0.21334235282032993</v>
      </c>
      <c r="I1302" s="3">
        <f t="shared" si="311"/>
        <v>2380.1708662865235</v>
      </c>
      <c r="K1302" s="3">
        <f t="shared" si="313"/>
        <v>12.729999999999773</v>
      </c>
      <c r="L1302" s="3">
        <f t="shared" si="321"/>
        <v>0.49953238748427858</v>
      </c>
      <c r="M1302" s="3">
        <f>L1302/'NOx Info (Obsolete)'!$B$1*1000</f>
        <v>11.349655499154307</v>
      </c>
      <c r="N1302" s="3">
        <f>M1302*'NOx Info (Obsolete)'!$I$2*($D$13+273)/$F$2/1000</f>
        <v>3079.3858944677386</v>
      </c>
      <c r="O1302" s="3">
        <f t="shared" si="322"/>
        <v>55.424208280226132</v>
      </c>
      <c r="P1302" s="3">
        <f t="shared" si="323"/>
        <v>10.541376058531478</v>
      </c>
      <c r="Q1302" s="3">
        <f t="shared" si="324"/>
        <v>1.9229057177928284E-3</v>
      </c>
      <c r="R1302" s="3">
        <f t="shared" si="325"/>
        <v>9.6770578521618217E-2</v>
      </c>
    </row>
    <row r="1303" spans="1:18" x14ac:dyDescent="0.25">
      <c r="A1303" s="3">
        <f t="shared" si="312"/>
        <v>12.739999999999773</v>
      </c>
      <c r="B1303" s="3">
        <f t="shared" si="314"/>
        <v>1.0991456685673868</v>
      </c>
      <c r="C1303" s="3">
        <f t="shared" si="315"/>
        <v>2.4973234629054767E-2</v>
      </c>
      <c r="D1303" s="3">
        <f t="shared" si="316"/>
        <v>445.76194738422589</v>
      </c>
      <c r="E1303" s="3">
        <f t="shared" si="317"/>
        <v>3.4533174519097951</v>
      </c>
      <c r="F1303" s="3">
        <f t="shared" si="318"/>
        <v>34.575713471983249</v>
      </c>
      <c r="G1303" s="3">
        <f t="shared" si="319"/>
        <v>6.7905492518135963E-2</v>
      </c>
      <c r="H1303" s="3">
        <f t="shared" si="320"/>
        <v>0.2129290610414013</v>
      </c>
      <c r="I1303" s="3">
        <f t="shared" si="311"/>
        <v>2380.5967244086064</v>
      </c>
      <c r="K1303" s="3">
        <f t="shared" si="313"/>
        <v>12.739999999999773</v>
      </c>
      <c r="L1303" s="3">
        <f t="shared" si="321"/>
        <v>0.49856468169906243</v>
      </c>
      <c r="M1303" s="3">
        <f>L1303/'NOx Info (Obsolete)'!$B$1*1000</f>
        <v>11.327668681959024</v>
      </c>
      <c r="N1303" s="3">
        <f>M1303*'NOx Info (Obsolete)'!$I$2*($D$13+273)/$F$2/1000</f>
        <v>3073.4204363319882</v>
      </c>
      <c r="O1303" s="3">
        <f t="shared" si="322"/>
        <v>55.316839211998321</v>
      </c>
      <c r="P1303" s="3">
        <f t="shared" si="323"/>
        <v>10.54137605853148</v>
      </c>
      <c r="Q1303" s="3">
        <f t="shared" si="324"/>
        <v>1.9229057177928288E-3</v>
      </c>
      <c r="R1303" s="3">
        <f t="shared" si="325"/>
        <v>9.6583112301168145E-2</v>
      </c>
    </row>
    <row r="1304" spans="1:18" x14ac:dyDescent="0.25">
      <c r="A1304" s="3">
        <f t="shared" si="312"/>
        <v>12.749999999999773</v>
      </c>
      <c r="B1304" s="3">
        <f t="shared" si="314"/>
        <v>1.0970163779569728</v>
      </c>
      <c r="C1304" s="3">
        <f t="shared" si="315"/>
        <v>2.4924855896801178E-2</v>
      </c>
      <c r="D1304" s="3">
        <f t="shared" si="316"/>
        <v>444.89840694896924</v>
      </c>
      <c r="E1304" s="3">
        <f t="shared" si="317"/>
        <v>3.446627604844561</v>
      </c>
      <c r="F1304" s="3">
        <f t="shared" si="318"/>
        <v>34.575713471983242</v>
      </c>
      <c r="G1304" s="3">
        <f t="shared" si="319"/>
        <v>6.7905492518135935E-2</v>
      </c>
      <c r="H1304" s="3">
        <f t="shared" si="320"/>
        <v>0.21251656990094059</v>
      </c>
      <c r="I1304" s="3">
        <f t="shared" si="311"/>
        <v>2381.0217575484085</v>
      </c>
      <c r="K1304" s="3">
        <f t="shared" si="313"/>
        <v>12.749999999999773</v>
      </c>
      <c r="L1304" s="3">
        <f t="shared" si="321"/>
        <v>0.49759885057605074</v>
      </c>
      <c r="M1304" s="3">
        <f>L1304/'NOx Info (Obsolete)'!$B$1*1000</f>
        <v>11.305724458138522</v>
      </c>
      <c r="N1304" s="3">
        <f>M1304*'NOx Info (Obsolete)'!$I$2*($D$13+273)/$F$2/1000</f>
        <v>3067.4665346207926</v>
      </c>
      <c r="O1304" s="3">
        <f t="shared" si="322"/>
        <v>55.209678141632267</v>
      </c>
      <c r="P1304" s="3">
        <f t="shared" si="323"/>
        <v>10.541376058531478</v>
      </c>
      <c r="Q1304" s="3">
        <f t="shared" si="324"/>
        <v>1.9229057177928284E-3</v>
      </c>
      <c r="R1304" s="3">
        <f t="shared" si="325"/>
        <v>9.6396009244650152E-2</v>
      </c>
    </row>
    <row r="1305" spans="1:18" x14ac:dyDescent="0.25">
      <c r="A1305" s="3">
        <f t="shared" si="312"/>
        <v>12.759999999999772</v>
      </c>
      <c r="B1305" s="3">
        <f t="shared" si="314"/>
        <v>1.0948912122579635</v>
      </c>
      <c r="C1305" s="3">
        <f t="shared" si="315"/>
        <v>2.4876570884955429E-2</v>
      </c>
      <c r="D1305" s="3">
        <f t="shared" si="316"/>
        <v>444.0365393843731</v>
      </c>
      <c r="E1305" s="3">
        <f t="shared" si="317"/>
        <v>3.4399507175070037</v>
      </c>
      <c r="F1305" s="3">
        <f t="shared" si="318"/>
        <v>34.575713471983242</v>
      </c>
      <c r="G1305" s="3">
        <f t="shared" si="319"/>
        <v>6.7905492518135935E-2</v>
      </c>
      <c r="H1305" s="3">
        <f t="shared" si="320"/>
        <v>0.21210487784793253</v>
      </c>
      <c r="I1305" s="3">
        <f t="shared" si="311"/>
        <v>2381.4459673041042</v>
      </c>
      <c r="K1305" s="3">
        <f t="shared" si="313"/>
        <v>12.759999999999772</v>
      </c>
      <c r="L1305" s="3">
        <f t="shared" si="321"/>
        <v>0.49663489048360426</v>
      </c>
      <c r="M1305" s="3">
        <f>L1305/'NOx Info (Obsolete)'!$B$1*1000</f>
        <v>11.283822745179931</v>
      </c>
      <c r="N1305" s="3">
        <f>M1305*'NOx Info (Obsolete)'!$I$2*($D$13+273)/$F$2/1000</f>
        <v>3061.5241669467787</v>
      </c>
      <c r="O1305" s="3">
        <f t="shared" si="322"/>
        <v>55.10272466618968</v>
      </c>
      <c r="P1305" s="3">
        <f t="shared" si="323"/>
        <v>10.541376058531478</v>
      </c>
      <c r="Q1305" s="3">
        <f t="shared" si="324"/>
        <v>1.9229057177928284E-3</v>
      </c>
      <c r="R1305" s="3">
        <f t="shared" si="325"/>
        <v>9.6209268648534685E-2</v>
      </c>
    </row>
    <row r="1306" spans="1:18" x14ac:dyDescent="0.25">
      <c r="A1306" s="3">
        <f t="shared" si="312"/>
        <v>12.769999999999772</v>
      </c>
      <c r="B1306" s="3">
        <f t="shared" si="314"/>
        <v>1.0927701634794842</v>
      </c>
      <c r="C1306" s="3">
        <f t="shared" si="315"/>
        <v>2.4828379411960158E-2</v>
      </c>
      <c r="D1306" s="3">
        <f t="shared" si="316"/>
        <v>443.17634144971333</v>
      </c>
      <c r="E1306" s="3">
        <f t="shared" si="317"/>
        <v>3.4332867647912351</v>
      </c>
      <c r="F1306" s="3">
        <f t="shared" si="318"/>
        <v>34.575713471983242</v>
      </c>
      <c r="G1306" s="3">
        <f t="shared" si="319"/>
        <v>6.7905492518135935E-2</v>
      </c>
      <c r="H1306" s="3">
        <f t="shared" si="320"/>
        <v>0.21169398333436612</v>
      </c>
      <c r="I1306" s="3">
        <f t="shared" si="311"/>
        <v>2381.8693552707728</v>
      </c>
      <c r="K1306" s="3">
        <f t="shared" si="313"/>
        <v>12.769999999999772</v>
      </c>
      <c r="L1306" s="3">
        <f t="shared" si="321"/>
        <v>0.49567279779711892</v>
      </c>
      <c r="M1306" s="3">
        <f>L1306/'NOx Info (Obsolete)'!$B$1*1000</f>
        <v>11.261963460730215</v>
      </c>
      <c r="N1306" s="3">
        <f>M1306*'NOx Info (Obsolete)'!$I$2*($D$13+273)/$F$2/1000</f>
        <v>3055.5933109659404</v>
      </c>
      <c r="O1306" s="3">
        <f t="shared" si="322"/>
        <v>54.995978383512814</v>
      </c>
      <c r="P1306" s="3">
        <f t="shared" si="323"/>
        <v>10.541376058531478</v>
      </c>
      <c r="Q1306" s="3">
        <f t="shared" si="324"/>
        <v>1.9229057177928284E-3</v>
      </c>
      <c r="R1306" s="3">
        <f t="shared" si="325"/>
        <v>9.602288981065496E-2</v>
      </c>
    </row>
    <row r="1307" spans="1:18" x14ac:dyDescent="0.25">
      <c r="A1307" s="3">
        <f t="shared" si="312"/>
        <v>12.779999999999772</v>
      </c>
      <c r="B1307" s="3">
        <f t="shared" si="314"/>
        <v>1.0906532236461406</v>
      </c>
      <c r="C1307" s="3">
        <f t="shared" si="315"/>
        <v>2.4780281296609724E-2</v>
      </c>
      <c r="D1307" s="3">
        <f t="shared" si="316"/>
        <v>442.31780991054393</v>
      </c>
      <c r="E1307" s="3">
        <f t="shared" si="317"/>
        <v>3.4266357216400056</v>
      </c>
      <c r="F1307" s="3">
        <f t="shared" si="318"/>
        <v>34.575713471983242</v>
      </c>
      <c r="G1307" s="3">
        <f t="shared" si="319"/>
        <v>6.7905492518135935E-2</v>
      </c>
      <c r="H1307" s="3">
        <f t="shared" si="320"/>
        <v>0.21128388481522944</v>
      </c>
      <c r="I1307" s="3">
        <f t="shared" si="311"/>
        <v>2382.2919230404032</v>
      </c>
      <c r="K1307" s="3">
        <f t="shared" si="313"/>
        <v>12.779999999999772</v>
      </c>
      <c r="L1307" s="3">
        <f t="shared" si="321"/>
        <v>0.49471256889901238</v>
      </c>
      <c r="M1307" s="3">
        <f>L1307/'NOx Info (Obsolete)'!$B$1*1000</f>
        <v>11.240146522595879</v>
      </c>
      <c r="N1307" s="3">
        <f>M1307*'NOx Info (Obsolete)'!$I$2*($D$13+273)/$F$2/1000</f>
        <v>3049.6739443775573</v>
      </c>
      <c r="O1307" s="3">
        <f t="shared" si="322"/>
        <v>54.889438892223026</v>
      </c>
      <c r="P1307" s="3">
        <f t="shared" si="323"/>
        <v>10.541376058531478</v>
      </c>
      <c r="Q1307" s="3">
        <f t="shared" si="324"/>
        <v>1.9229057177928284E-3</v>
      </c>
      <c r="R1307" s="3">
        <f t="shared" si="325"/>
        <v>9.5836872030204509E-2</v>
      </c>
    </row>
    <row r="1308" spans="1:18" x14ac:dyDescent="0.25">
      <c r="A1308" s="3">
        <f t="shared" si="312"/>
        <v>12.789999999999772</v>
      </c>
      <c r="B1308" s="3">
        <f t="shared" si="314"/>
        <v>1.0885403847979884</v>
      </c>
      <c r="C1308" s="3">
        <f t="shared" si="315"/>
        <v>2.4732276358049525E-2</v>
      </c>
      <c r="D1308" s="3">
        <f t="shared" si="316"/>
        <v>441.46094153868484</v>
      </c>
      <c r="E1308" s="3">
        <f t="shared" si="317"/>
        <v>3.4199975630446056</v>
      </c>
      <c r="F1308" s="3">
        <f t="shared" si="318"/>
        <v>34.575713471983242</v>
      </c>
      <c r="G1308" s="3">
        <f t="shared" si="319"/>
        <v>6.7905492518135935E-2</v>
      </c>
      <c r="H1308" s="3">
        <f t="shared" si="320"/>
        <v>0.21087458074850349</v>
      </c>
      <c r="I1308" s="3">
        <f t="shared" si="311"/>
        <v>2382.7136722019</v>
      </c>
      <c r="K1308" s="3">
        <f t="shared" si="313"/>
        <v>12.789999999999772</v>
      </c>
      <c r="L1308" s="3">
        <f t="shared" si="321"/>
        <v>0.49375420017871036</v>
      </c>
      <c r="M1308" s="3">
        <f>L1308/'NOx Info (Obsolete)'!$B$1*1000</f>
        <v>11.218371848742652</v>
      </c>
      <c r="N1308" s="3">
        <f>M1308*'NOx Info (Obsolete)'!$I$2*($D$13+273)/$F$2/1000</f>
        <v>3043.7660449241112</v>
      </c>
      <c r="O1308" s="3">
        <f t="shared" si="322"/>
        <v>54.783105791719215</v>
      </c>
      <c r="P1308" s="3">
        <f t="shared" si="323"/>
        <v>10.541376058531478</v>
      </c>
      <c r="Q1308" s="3">
        <f t="shared" si="324"/>
        <v>1.9229057177928284E-3</v>
      </c>
      <c r="R1308" s="3">
        <f t="shared" si="325"/>
        <v>9.5651214607734444E-2</v>
      </c>
    </row>
    <row r="1309" spans="1:18" x14ac:dyDescent="0.25">
      <c r="A1309" s="3">
        <f t="shared" si="312"/>
        <v>12.799999999999772</v>
      </c>
      <c r="B1309" s="3">
        <f t="shared" si="314"/>
        <v>1.0864316389905033</v>
      </c>
      <c r="C1309" s="3">
        <f t="shared" si="315"/>
        <v>2.4684364415775307E-2</v>
      </c>
      <c r="D1309" s="3">
        <f t="shared" si="316"/>
        <v>440.60573311220935</v>
      </c>
      <c r="E1309" s="3">
        <f t="shared" si="317"/>
        <v>3.413372264044773</v>
      </c>
      <c r="F1309" s="3">
        <f t="shared" si="318"/>
        <v>34.575713471983242</v>
      </c>
      <c r="G1309" s="3">
        <f t="shared" si="319"/>
        <v>6.7905492518135935E-2</v>
      </c>
      <c r="H1309" s="3">
        <f t="shared" si="320"/>
        <v>0.21046606959515651</v>
      </c>
      <c r="I1309" s="3">
        <f t="shared" si="311"/>
        <v>2383.1346043410904</v>
      </c>
      <c r="K1309" s="3">
        <f t="shared" si="313"/>
        <v>12.799999999999772</v>
      </c>
      <c r="L1309" s="3">
        <f t="shared" si="321"/>
        <v>0.49279768803263302</v>
      </c>
      <c r="M1309" s="3">
        <f>L1309/'NOx Info (Obsolete)'!$B$1*1000</f>
        <v>11.196639357295187</v>
      </c>
      <c r="N1309" s="3">
        <f>M1309*'NOx Info (Obsolete)'!$I$2*($D$13+273)/$F$2/1000</f>
        <v>3037.8695903911998</v>
      </c>
      <c r="O1309" s="3">
        <f t="shared" si="322"/>
        <v>54.67697868217634</v>
      </c>
      <c r="P1309" s="3">
        <f t="shared" si="323"/>
        <v>10.541376058531478</v>
      </c>
      <c r="Q1309" s="3">
        <f t="shared" si="324"/>
        <v>1.9229057177928284E-3</v>
      </c>
      <c r="R1309" s="3">
        <f t="shared" si="325"/>
        <v>9.5465916845150878E-2</v>
      </c>
    </row>
    <row r="1310" spans="1:18" x14ac:dyDescent="0.25">
      <c r="A1310" s="3">
        <f t="shared" si="312"/>
        <v>12.809999999999771</v>
      </c>
      <c r="B1310" s="3">
        <f t="shared" si="314"/>
        <v>1.0843269782945517</v>
      </c>
      <c r="C1310" s="3">
        <f t="shared" si="315"/>
        <v>2.4636545289632494E-2</v>
      </c>
      <c r="D1310" s="3">
        <f t="shared" si="316"/>
        <v>439.75218141543263</v>
      </c>
      <c r="E1310" s="3">
        <f t="shared" si="317"/>
        <v>3.4067597997285999</v>
      </c>
      <c r="F1310" s="3">
        <f t="shared" si="318"/>
        <v>34.575713471983242</v>
      </c>
      <c r="G1310" s="3">
        <f t="shared" si="319"/>
        <v>6.7905492518135935E-2</v>
      </c>
      <c r="H1310" s="3">
        <f t="shared" si="320"/>
        <v>0.21005834981913826</v>
      </c>
      <c r="I1310" s="3">
        <f t="shared" si="311"/>
        <v>2383.5547210407285</v>
      </c>
      <c r="K1310" s="3">
        <f t="shared" si="313"/>
        <v>12.809999999999771</v>
      </c>
      <c r="L1310" s="3">
        <f t="shared" si="321"/>
        <v>0.49184302886418152</v>
      </c>
      <c r="M1310" s="3">
        <f>L1310/'NOx Info (Obsolete)'!$B$1*1000</f>
        <v>11.174948966536739</v>
      </c>
      <c r="N1310" s="3">
        <f>M1310*'NOx Info (Obsolete)'!$I$2*($D$13+273)/$F$2/1000</f>
        <v>3031.9845586074566</v>
      </c>
      <c r="O1310" s="3">
        <f t="shared" si="322"/>
        <v>54.571057164543916</v>
      </c>
      <c r="P1310" s="3">
        <f t="shared" si="323"/>
        <v>10.541376058531478</v>
      </c>
      <c r="Q1310" s="3">
        <f t="shared" si="324"/>
        <v>1.9229057177928284E-3</v>
      </c>
      <c r="R1310" s="3">
        <f t="shared" si="325"/>
        <v>9.5280978045712311E-2</v>
      </c>
    </row>
    <row r="1311" spans="1:18" x14ac:dyDescent="0.25">
      <c r="A1311" s="3">
        <f t="shared" si="312"/>
        <v>12.819999999999771</v>
      </c>
      <c r="B1311" s="3">
        <f t="shared" si="314"/>
        <v>1.0822263947963604</v>
      </c>
      <c r="C1311" s="3">
        <f t="shared" si="315"/>
        <v>2.4588818799815521E-2</v>
      </c>
      <c r="D1311" s="3">
        <f t="shared" si="316"/>
        <v>438.90028323889953</v>
      </c>
      <c r="E1311" s="3">
        <f t="shared" si="317"/>
        <v>3.4001601452324377</v>
      </c>
      <c r="F1311" s="3">
        <f t="shared" si="318"/>
        <v>34.575713471983249</v>
      </c>
      <c r="G1311" s="3">
        <f t="shared" si="319"/>
        <v>6.7905492518135963E-2</v>
      </c>
      <c r="H1311" s="3">
        <f t="shared" si="320"/>
        <v>0.20965141988737418</v>
      </c>
      <c r="I1311" s="3">
        <f t="shared" ref="I1311:I1374" si="326">I1310+$N$3*$J$1*H1311</f>
        <v>2383.9740238805034</v>
      </c>
      <c r="K1311" s="3">
        <f t="shared" si="313"/>
        <v>12.819999999999771</v>
      </c>
      <c r="L1311" s="3">
        <f t="shared" si="321"/>
        <v>0.49089021908372438</v>
      </c>
      <c r="M1311" s="3">
        <f>L1311/'NOx Info (Obsolete)'!$B$1*1000</f>
        <v>11.153300594908877</v>
      </c>
      <c r="N1311" s="3">
        <f>M1311*'NOx Info (Obsolete)'!$I$2*($D$13+273)/$F$2/1000</f>
        <v>3026.1109274444675</v>
      </c>
      <c r="O1311" s="3">
        <f t="shared" si="322"/>
        <v>54.465340840544492</v>
      </c>
      <c r="P1311" s="3">
        <f t="shared" si="323"/>
        <v>10.54137605853148</v>
      </c>
      <c r="Q1311" s="3">
        <f t="shared" si="324"/>
        <v>1.9229057177928288E-3</v>
      </c>
      <c r="R1311" s="3">
        <f t="shared" si="325"/>
        <v>9.5096397514027001E-2</v>
      </c>
    </row>
    <row r="1312" spans="1:18" x14ac:dyDescent="0.25">
      <c r="A1312" s="3">
        <f t="shared" ref="A1312:A1375" si="327">$A$30+A1311</f>
        <v>12.829999999999771</v>
      </c>
      <c r="B1312" s="3">
        <f t="shared" si="314"/>
        <v>1.0801298805974866</v>
      </c>
      <c r="C1312" s="3">
        <f t="shared" si="315"/>
        <v>2.4541184766867126E-2</v>
      </c>
      <c r="D1312" s="3">
        <f t="shared" si="316"/>
        <v>438.05003537937165</v>
      </c>
      <c r="E1312" s="3">
        <f t="shared" si="317"/>
        <v>3.3935732757408044</v>
      </c>
      <c r="F1312" s="3">
        <f t="shared" si="318"/>
        <v>34.575713471983242</v>
      </c>
      <c r="G1312" s="3">
        <f t="shared" si="319"/>
        <v>6.7905492518135935E-2</v>
      </c>
      <c r="H1312" s="3">
        <f t="shared" si="320"/>
        <v>0.20924527826975944</v>
      </c>
      <c r="I1312" s="3">
        <f t="shared" si="326"/>
        <v>2384.3925144370428</v>
      </c>
      <c r="K1312" s="3">
        <f t="shared" ref="K1312:K1375" si="328">$A$30+K1311</f>
        <v>12.829999999999771</v>
      </c>
      <c r="L1312" s="3">
        <f t="shared" si="321"/>
        <v>0.4899392551085841</v>
      </c>
      <c r="M1312" s="3">
        <f>L1312/'NOx Info (Obsolete)'!$B$1*1000</f>
        <v>11.131694161011158</v>
      </c>
      <c r="N1312" s="3">
        <f>M1312*'NOx Info (Obsolete)'!$I$2*($D$13+273)/$F$2/1000</f>
        <v>3020.2486748166807</v>
      </c>
      <c r="O1312" s="3">
        <f t="shared" si="322"/>
        <v>54.35982931267219</v>
      </c>
      <c r="P1312" s="3">
        <f t="shared" si="323"/>
        <v>10.541376058531478</v>
      </c>
      <c r="Q1312" s="3">
        <f t="shared" si="324"/>
        <v>1.9229057177928284E-3</v>
      </c>
      <c r="R1312" s="3">
        <f t="shared" si="325"/>
        <v>9.4912174556050236E-2</v>
      </c>
    </row>
    <row r="1313" spans="1:18" x14ac:dyDescent="0.25">
      <c r="A1313" s="3">
        <f t="shared" si="327"/>
        <v>12.839999999999771</v>
      </c>
      <c r="B1313" s="3">
        <f t="shared" si="314"/>
        <v>1.0780374278147891</v>
      </c>
      <c r="C1313" s="3">
        <f t="shared" si="315"/>
        <v>2.449364301167772E-2</v>
      </c>
      <c r="D1313" s="3">
        <f t="shared" si="316"/>
        <v>437.20143463981685</v>
      </c>
      <c r="E1313" s="3">
        <f t="shared" si="317"/>
        <v>3.3869991664862917</v>
      </c>
      <c r="F1313" s="3">
        <f t="shared" si="318"/>
        <v>34.575713471983242</v>
      </c>
      <c r="G1313" s="3">
        <f t="shared" si="319"/>
        <v>6.7905492518135935E-2</v>
      </c>
      <c r="H1313" s="3">
        <f t="shared" si="320"/>
        <v>0.20883992343915364</v>
      </c>
      <c r="I1313" s="3">
        <f t="shared" si="326"/>
        <v>2384.8101942839212</v>
      </c>
      <c r="K1313" s="3">
        <f t="shared" si="328"/>
        <v>12.839999999999771</v>
      </c>
      <c r="L1313" s="3">
        <f t="shared" si="321"/>
        <v>0.4889901333630236</v>
      </c>
      <c r="M1313" s="3">
        <f>L1313/'NOx Info (Obsolete)'!$B$1*1000</f>
        <v>11.110129583600836</v>
      </c>
      <c r="N1313" s="3">
        <f>M1313*'NOx Info (Obsolete)'!$I$2*($D$13+273)/$F$2/1000</f>
        <v>3014.3977786813357</v>
      </c>
      <c r="O1313" s="3">
        <f t="shared" si="322"/>
        <v>54.254522184191174</v>
      </c>
      <c r="P1313" s="3">
        <f t="shared" si="323"/>
        <v>10.541376058531478</v>
      </c>
      <c r="Q1313" s="3">
        <f t="shared" si="324"/>
        <v>1.9229057177928284E-3</v>
      </c>
      <c r="R1313" s="3">
        <f t="shared" si="325"/>
        <v>9.4728308479081952E-2</v>
      </c>
    </row>
    <row r="1314" spans="1:18" x14ac:dyDescent="0.25">
      <c r="A1314" s="3">
        <f t="shared" si="327"/>
        <v>12.84999999999977</v>
      </c>
      <c r="B1314" s="3">
        <f t="shared" si="314"/>
        <v>1.0759490285803974</v>
      </c>
      <c r="C1314" s="3">
        <f t="shared" si="315"/>
        <v>2.4446193355484681E-2</v>
      </c>
      <c r="D1314" s="3">
        <f t="shared" si="316"/>
        <v>436.35447782939565</v>
      </c>
      <c r="E1314" s="3">
        <f t="shared" si="317"/>
        <v>3.3804377927494698</v>
      </c>
      <c r="F1314" s="3">
        <f t="shared" si="318"/>
        <v>34.575713471983242</v>
      </c>
      <c r="G1314" s="3">
        <f t="shared" si="319"/>
        <v>6.7905492518135935E-2</v>
      </c>
      <c r="H1314" s="3">
        <f t="shared" si="320"/>
        <v>0.20843535387137455</v>
      </c>
      <c r="I1314" s="3">
        <f t="shared" si="326"/>
        <v>2385.2270649916641</v>
      </c>
      <c r="K1314" s="3">
        <f t="shared" si="328"/>
        <v>12.84999999999977</v>
      </c>
      <c r="L1314" s="3">
        <f t="shared" si="321"/>
        <v>0.4880428502782328</v>
      </c>
      <c r="M1314" s="3">
        <f>L1314/'NOx Info (Obsolete)'!$B$1*1000</f>
        <v>11.088606781592549</v>
      </c>
      <c r="N1314" s="3">
        <f>M1314*'NOx Info (Obsolete)'!$I$2*($D$13+273)/$F$2/1000</f>
        <v>3008.5582170383691</v>
      </c>
      <c r="O1314" s="3">
        <f t="shared" si="322"/>
        <v>54.149419059134175</v>
      </c>
      <c r="P1314" s="3">
        <f t="shared" si="323"/>
        <v>10.541376058531478</v>
      </c>
      <c r="Q1314" s="3">
        <f t="shared" si="324"/>
        <v>1.9229057177928284E-3</v>
      </c>
      <c r="R1314" s="3">
        <f t="shared" si="325"/>
        <v>9.4544798591763915E-2</v>
      </c>
    </row>
    <row r="1315" spans="1:18" x14ac:dyDescent="0.25">
      <c r="A1315" s="3">
        <f t="shared" si="327"/>
        <v>12.85999999999977</v>
      </c>
      <c r="B1315" s="3">
        <f t="shared" si="314"/>
        <v>1.0738646750416838</v>
      </c>
      <c r="C1315" s="3">
        <f t="shared" si="315"/>
        <v>2.4398835619871669E-2</v>
      </c>
      <c r="D1315" s="3">
        <f t="shared" si="316"/>
        <v>435.50916176345027</v>
      </c>
      <c r="E1315" s="3">
        <f t="shared" si="317"/>
        <v>3.3738891298587981</v>
      </c>
      <c r="F1315" s="3">
        <f t="shared" si="318"/>
        <v>34.575713471983242</v>
      </c>
      <c r="G1315" s="3">
        <f t="shared" si="319"/>
        <v>6.7905492518135935E-2</v>
      </c>
      <c r="H1315" s="3">
        <f t="shared" si="320"/>
        <v>0.20803156804519274</v>
      </c>
      <c r="I1315" s="3">
        <f t="shared" si="326"/>
        <v>2385.6431281277546</v>
      </c>
      <c r="K1315" s="3">
        <f t="shared" si="328"/>
        <v>12.85999999999977</v>
      </c>
      <c r="L1315" s="3">
        <f t="shared" si="321"/>
        <v>0.48709740229231518</v>
      </c>
      <c r="M1315" s="3">
        <f>L1315/'NOx Info (Obsolete)'!$B$1*1000</f>
        <v>11.06712567405801</v>
      </c>
      <c r="N1315" s="3">
        <f>M1315*'NOx Info (Obsolete)'!$I$2*($D$13+273)/$F$2/1000</f>
        <v>3002.7299679303383</v>
      </c>
      <c r="O1315" s="3">
        <f t="shared" si="322"/>
        <v>54.044519542301011</v>
      </c>
      <c r="P1315" s="3">
        <f t="shared" si="323"/>
        <v>10.541376058531478</v>
      </c>
      <c r="Q1315" s="3">
        <f t="shared" si="324"/>
        <v>1.9229057177928284E-3</v>
      </c>
      <c r="R1315" s="3">
        <f t="shared" si="325"/>
        <v>9.4361644204077236E-2</v>
      </c>
    </row>
    <row r="1316" spans="1:18" x14ac:dyDescent="0.25">
      <c r="A1316" s="3">
        <f t="shared" si="327"/>
        <v>12.86999999999977</v>
      </c>
      <c r="B1316" s="3">
        <f t="shared" si="314"/>
        <v>1.071784359361232</v>
      </c>
      <c r="C1316" s="3">
        <f t="shared" si="315"/>
        <v>2.4351569626768006E-2</v>
      </c>
      <c r="D1316" s="3">
        <f t="shared" si="316"/>
        <v>434.66548326349226</v>
      </c>
      <c r="E1316" s="3">
        <f t="shared" si="317"/>
        <v>3.3673531531905283</v>
      </c>
      <c r="F1316" s="3">
        <f t="shared" si="318"/>
        <v>34.575713471983242</v>
      </c>
      <c r="G1316" s="3">
        <f t="shared" si="319"/>
        <v>6.7905492518135935E-2</v>
      </c>
      <c r="H1316" s="3">
        <f t="shared" si="320"/>
        <v>0.20762856444232566</v>
      </c>
      <c r="I1316" s="3">
        <f t="shared" si="326"/>
        <v>2386.0583852566392</v>
      </c>
      <c r="K1316" s="3">
        <f t="shared" si="328"/>
        <v>12.86999999999977</v>
      </c>
      <c r="L1316" s="3">
        <f t="shared" si="321"/>
        <v>0.48615378585027441</v>
      </c>
      <c r="M1316" s="3">
        <f>L1316/'NOx Info (Obsolete)'!$B$1*1000</f>
        <v>11.045686180225715</v>
      </c>
      <c r="N1316" s="3">
        <f>M1316*'NOx Info (Obsolete)'!$I$2*($D$13+273)/$F$2/1000</f>
        <v>2996.9130094423363</v>
      </c>
      <c r="O1316" s="3">
        <f t="shared" si="322"/>
        <v>53.939823239257073</v>
      </c>
      <c r="P1316" s="3">
        <f t="shared" si="323"/>
        <v>10.541376058531476</v>
      </c>
      <c r="Q1316" s="3">
        <f t="shared" si="324"/>
        <v>1.9229057177928281E-3</v>
      </c>
      <c r="R1316" s="3">
        <f t="shared" si="325"/>
        <v>9.417884462733972E-2</v>
      </c>
    </row>
    <row r="1317" spans="1:18" x14ac:dyDescent="0.25">
      <c r="A1317" s="3">
        <f t="shared" si="327"/>
        <v>12.87999999999977</v>
      </c>
      <c r="B1317" s="3">
        <f t="shared" si="314"/>
        <v>1.0697080737168085</v>
      </c>
      <c r="C1317" s="3">
        <f t="shared" si="315"/>
        <v>2.4304395198447962E-2</v>
      </c>
      <c r="D1317" s="3">
        <f t="shared" si="316"/>
        <v>433.82343915719088</v>
      </c>
      <c r="E1317" s="3">
        <f t="shared" si="317"/>
        <v>3.3608298381686148</v>
      </c>
      <c r="F1317" s="3">
        <f t="shared" si="318"/>
        <v>34.575713471983242</v>
      </c>
      <c r="G1317" s="3">
        <f t="shared" si="319"/>
        <v>6.7905492518135935E-2</v>
      </c>
      <c r="H1317" s="3">
        <f t="shared" si="320"/>
        <v>0.20722634154743225</v>
      </c>
      <c r="I1317" s="3">
        <f t="shared" si="326"/>
        <v>2386.4728379397343</v>
      </c>
      <c r="K1317" s="3">
        <f t="shared" si="328"/>
        <v>12.87999999999977</v>
      </c>
      <c r="L1317" s="3">
        <f t="shared" si="321"/>
        <v>0.48521199740400101</v>
      </c>
      <c r="M1317" s="3">
        <f>L1317/'NOx Info (Obsolete)'!$B$1*1000</f>
        <v>11.024288219480631</v>
      </c>
      <c r="N1317" s="3">
        <f>M1317*'NOx Info (Obsolete)'!$I$2*($D$13+273)/$F$2/1000</f>
        <v>2991.1073197019132</v>
      </c>
      <c r="O1317" s="3">
        <f t="shared" si="322"/>
        <v>53.835329756331888</v>
      </c>
      <c r="P1317" s="3">
        <f t="shared" si="323"/>
        <v>10.541376058531478</v>
      </c>
      <c r="Q1317" s="3">
        <f t="shared" si="324"/>
        <v>1.9229057177928284E-3</v>
      </c>
      <c r="R1317" s="3">
        <f t="shared" si="325"/>
        <v>9.3996399174203382E-2</v>
      </c>
    </row>
    <row r="1318" spans="1:18" x14ac:dyDescent="0.25">
      <c r="A1318" s="3">
        <f t="shared" si="327"/>
        <v>12.88999999999977</v>
      </c>
      <c r="B1318" s="3">
        <f t="shared" si="314"/>
        <v>1.0676358103013344</v>
      </c>
      <c r="C1318" s="3">
        <f t="shared" si="315"/>
        <v>2.4257312157530107E-2</v>
      </c>
      <c r="D1318" s="3">
        <f t="shared" si="316"/>
        <v>432.98302627836034</v>
      </c>
      <c r="E1318" s="3">
        <f t="shared" si="317"/>
        <v>3.3543191602646218</v>
      </c>
      <c r="F1318" s="3">
        <f t="shared" si="318"/>
        <v>34.575713471983249</v>
      </c>
      <c r="G1318" s="3">
        <f t="shared" si="319"/>
        <v>6.7905492518135963E-2</v>
      </c>
      <c r="H1318" s="3">
        <f t="shared" si="320"/>
        <v>0.2068248978481067</v>
      </c>
      <c r="I1318" s="3">
        <f t="shared" si="326"/>
        <v>2386.8864877354304</v>
      </c>
      <c r="K1318" s="3">
        <f t="shared" si="328"/>
        <v>12.88999999999977</v>
      </c>
      <c r="L1318" s="3">
        <f t="shared" si="321"/>
        <v>0.484272033412259</v>
      </c>
      <c r="M1318" s="3">
        <f>L1318/'NOx Info (Obsolete)'!$B$1*1000</f>
        <v>11.002931711363894</v>
      </c>
      <c r="N1318" s="3">
        <f>M1318*'NOx Info (Obsolete)'!$I$2*($D$13+273)/$F$2/1000</f>
        <v>2985.3128768789866</v>
      </c>
      <c r="O1318" s="3">
        <f t="shared" si="322"/>
        <v>53.731038700617582</v>
      </c>
      <c r="P1318" s="3">
        <f t="shared" si="323"/>
        <v>10.54137605853148</v>
      </c>
      <c r="Q1318" s="3">
        <f t="shared" si="324"/>
        <v>1.9229057177928288E-3</v>
      </c>
      <c r="R1318" s="3">
        <f t="shared" si="325"/>
        <v>9.3814307158651702E-2</v>
      </c>
    </row>
    <row r="1319" spans="1:18" x14ac:dyDescent="0.25">
      <c r="A1319" s="3">
        <f t="shared" si="327"/>
        <v>12.899999999999769</v>
      </c>
      <c r="B1319" s="3">
        <f t="shared" si="314"/>
        <v>1.0655675613228532</v>
      </c>
      <c r="C1319" s="3">
        <f t="shared" si="315"/>
        <v>2.421032032697662E-2</v>
      </c>
      <c r="D1319" s="3">
        <f t="shared" si="316"/>
        <v>432.14424146694864</v>
      </c>
      <c r="E1319" s="3">
        <f t="shared" si="317"/>
        <v>3.3478210949976286</v>
      </c>
      <c r="F1319" s="3">
        <f t="shared" si="318"/>
        <v>34.575713471983242</v>
      </c>
      <c r="G1319" s="3">
        <f t="shared" si="319"/>
        <v>6.7905492518135935E-2</v>
      </c>
      <c r="H1319" s="3">
        <f t="shared" si="320"/>
        <v>0.20642423183487313</v>
      </c>
      <c r="I1319" s="3">
        <f t="shared" si="326"/>
        <v>2387.2993361991003</v>
      </c>
      <c r="K1319" s="3">
        <f t="shared" si="328"/>
        <v>12.899999999999769</v>
      </c>
      <c r="L1319" s="3">
        <f t="shared" si="321"/>
        <v>0.48333389034067248</v>
      </c>
      <c r="M1319" s="3">
        <f>L1319/'NOx Info (Obsolete)'!$B$1*1000</f>
        <v>10.981616575572501</v>
      </c>
      <c r="N1319" s="3">
        <f>M1319*'NOx Info (Obsolete)'!$I$2*($D$13+273)/$F$2/1000</f>
        <v>2979.5296591857646</v>
      </c>
      <c r="O1319" s="3">
        <f t="shared" si="322"/>
        <v>53.626949679967446</v>
      </c>
      <c r="P1319" s="3">
        <f t="shared" si="323"/>
        <v>10.541376058531478</v>
      </c>
      <c r="Q1319" s="3">
        <f t="shared" si="324"/>
        <v>1.9229057177928284E-3</v>
      </c>
      <c r="R1319" s="3">
        <f t="shared" si="325"/>
        <v>9.363256789599711E-2</v>
      </c>
    </row>
    <row r="1320" spans="1:18" x14ac:dyDescent="0.25">
      <c r="A1320" s="3">
        <f t="shared" si="327"/>
        <v>12.909999999999769</v>
      </c>
      <c r="B1320" s="3">
        <f t="shared" si="314"/>
        <v>1.0635033190045045</v>
      </c>
      <c r="C1320" s="3">
        <f t="shared" si="315"/>
        <v>2.4163419530092677E-2</v>
      </c>
      <c r="D1320" s="3">
        <f t="shared" si="316"/>
        <v>431.30708156902591</v>
      </c>
      <c r="E1320" s="3">
        <f t="shared" si="317"/>
        <v>3.3413356179341425</v>
      </c>
      <c r="F1320" s="3">
        <f t="shared" si="318"/>
        <v>34.575713471983242</v>
      </c>
      <c r="G1320" s="3">
        <f t="shared" si="319"/>
        <v>6.7905492518135935E-2</v>
      </c>
      <c r="H1320" s="3">
        <f t="shared" si="320"/>
        <v>0.20602434200117997</v>
      </c>
      <c r="I1320" s="3">
        <f t="shared" si="326"/>
        <v>2387.7113848831027</v>
      </c>
      <c r="K1320" s="3">
        <f t="shared" si="328"/>
        <v>12.909999999999769</v>
      </c>
      <c r="L1320" s="3">
        <f t="shared" si="321"/>
        <v>0.48239756466171252</v>
      </c>
      <c r="M1320" s="3">
        <f>L1320/'NOx Info (Obsolete)'!$B$1*1000</f>
        <v>10.960342731959024</v>
      </c>
      <c r="N1320" s="3">
        <f>M1320*'NOx Info (Obsolete)'!$I$2*($D$13+273)/$F$2/1000</f>
        <v>2973.7576448766663</v>
      </c>
      <c r="O1320" s="3">
        <f t="shared" si="322"/>
        <v>53.523062302994447</v>
      </c>
      <c r="P1320" s="3">
        <f t="shared" si="323"/>
        <v>10.541376058531478</v>
      </c>
      <c r="Q1320" s="3">
        <f t="shared" si="324"/>
        <v>1.9229057177928284E-3</v>
      </c>
      <c r="R1320" s="3">
        <f t="shared" si="325"/>
        <v>9.34511807028785E-2</v>
      </c>
    </row>
    <row r="1321" spans="1:18" x14ac:dyDescent="0.25">
      <c r="A1321" s="3">
        <f t="shared" si="327"/>
        <v>12.919999999999769</v>
      </c>
      <c r="B1321" s="3">
        <f t="shared" si="314"/>
        <v>1.0614430755844928</v>
      </c>
      <c r="C1321" s="3">
        <f t="shared" si="315"/>
        <v>2.4116609590525719E-2</v>
      </c>
      <c r="D1321" s="3">
        <f t="shared" si="316"/>
        <v>430.47154343677187</v>
      </c>
      <c r="E1321" s="3">
        <f t="shared" si="317"/>
        <v>3.3348627046880006</v>
      </c>
      <c r="F1321" s="3">
        <f t="shared" si="318"/>
        <v>34.575713471983242</v>
      </c>
      <c r="G1321" s="3">
        <f t="shared" si="319"/>
        <v>6.7905492518135935E-2</v>
      </c>
      <c r="H1321" s="3">
        <f t="shared" si="320"/>
        <v>0.20562522684339421</v>
      </c>
      <c r="I1321" s="3">
        <f t="shared" si="326"/>
        <v>2388.1226353367897</v>
      </c>
      <c r="K1321" s="3">
        <f t="shared" si="328"/>
        <v>12.919999999999769</v>
      </c>
      <c r="L1321" s="3">
        <f t="shared" si="321"/>
        <v>0.48146305285468372</v>
      </c>
      <c r="M1321" s="3">
        <f>L1321/'NOx Info (Obsolete)'!$B$1*1000</f>
        <v>10.939110100531291</v>
      </c>
      <c r="N1321" s="3">
        <f>M1321*'NOx Info (Obsolete)'!$I$2*($D$13+273)/$F$2/1000</f>
        <v>2967.9968122482346</v>
      </c>
      <c r="O1321" s="3">
        <f t="shared" si="322"/>
        <v>53.419376179069751</v>
      </c>
      <c r="P1321" s="3">
        <f t="shared" si="323"/>
        <v>10.541376058531478</v>
      </c>
      <c r="Q1321" s="3">
        <f t="shared" si="324"/>
        <v>1.9229057177928284E-3</v>
      </c>
      <c r="R1321" s="3">
        <f t="shared" si="325"/>
        <v>9.3270144897258586E-2</v>
      </c>
    </row>
    <row r="1322" spans="1:18" x14ac:dyDescent="0.25">
      <c r="A1322" s="3">
        <f t="shared" si="327"/>
        <v>12.929999999999769</v>
      </c>
      <c r="B1322" s="3">
        <f t="shared" si="314"/>
        <v>1.0593868233160588</v>
      </c>
      <c r="C1322" s="3">
        <f t="shared" si="315"/>
        <v>2.4069890332264841E-2</v>
      </c>
      <c r="D1322" s="3">
        <f t="shared" si="316"/>
        <v>429.63762392846411</v>
      </c>
      <c r="E1322" s="3">
        <f t="shared" si="317"/>
        <v>3.3284023309202841</v>
      </c>
      <c r="F1322" s="3">
        <f t="shared" si="318"/>
        <v>34.575713471983249</v>
      </c>
      <c r="G1322" s="3">
        <f t="shared" si="319"/>
        <v>6.7905492518135963E-2</v>
      </c>
      <c r="H1322" s="3">
        <f t="shared" si="320"/>
        <v>0.20522688486079557</v>
      </c>
      <c r="I1322" s="3">
        <f t="shared" si="326"/>
        <v>2388.5330891065114</v>
      </c>
      <c r="K1322" s="3">
        <f t="shared" si="328"/>
        <v>12.929999999999769</v>
      </c>
      <c r="L1322" s="3">
        <f t="shared" si="321"/>
        <v>0.48053035140571115</v>
      </c>
      <c r="M1322" s="3">
        <f>L1322/'NOx Info (Obsolete)'!$B$1*1000</f>
        <v>10.917918601452097</v>
      </c>
      <c r="N1322" s="3">
        <f>M1322*'NOx Info (Obsolete)'!$I$2*($D$13+273)/$F$2/1000</f>
        <v>2962.2471396390565</v>
      </c>
      <c r="O1322" s="3">
        <f t="shared" si="322"/>
        <v>53.315890918321266</v>
      </c>
      <c r="P1322" s="3">
        <f t="shared" si="323"/>
        <v>10.54137605853148</v>
      </c>
      <c r="Q1322" s="3">
        <f t="shared" si="324"/>
        <v>1.9229057177928288E-3</v>
      </c>
      <c r="R1322" s="3">
        <f t="shared" si="325"/>
        <v>9.3089459798421315E-2</v>
      </c>
    </row>
    <row r="1323" spans="1:18" x14ac:dyDescent="0.25">
      <c r="A1323" s="3">
        <f t="shared" si="327"/>
        <v>12.939999999999769</v>
      </c>
      <c r="B1323" s="3">
        <f t="shared" si="314"/>
        <v>1.0573345544674508</v>
      </c>
      <c r="C1323" s="3">
        <f t="shared" si="315"/>
        <v>2.4023261579640097E-2</v>
      </c>
      <c r="D1323" s="3">
        <f t="shared" si="316"/>
        <v>428.80531990846652</v>
      </c>
      <c r="E1323" s="3">
        <f t="shared" si="317"/>
        <v>3.3219544723392227</v>
      </c>
      <c r="F1323" s="3">
        <f t="shared" si="318"/>
        <v>34.575713471983242</v>
      </c>
      <c r="G1323" s="3">
        <f t="shared" si="319"/>
        <v>6.7905492518135935E-2</v>
      </c>
      <c r="H1323" s="3">
        <f t="shared" si="320"/>
        <v>0.20482931455557093</v>
      </c>
      <c r="I1323" s="3">
        <f t="shared" si="326"/>
        <v>2388.9427477356226</v>
      </c>
      <c r="K1323" s="3">
        <f t="shared" si="328"/>
        <v>12.939999999999769</v>
      </c>
      <c r="L1323" s="3">
        <f t="shared" si="321"/>
        <v>0.47959945680772692</v>
      </c>
      <c r="M1323" s="3">
        <f>L1323/'NOx Info (Obsolete)'!$B$1*1000</f>
        <v>10.896768155038895</v>
      </c>
      <c r="N1323" s="3">
        <f>M1323*'NOx Info (Obsolete)'!$I$2*($D$13+273)/$F$2/1000</f>
        <v>2956.5086054296817</v>
      </c>
      <c r="O1323" s="3">
        <f t="shared" si="322"/>
        <v>53.212606131632157</v>
      </c>
      <c r="P1323" s="3">
        <f t="shared" si="323"/>
        <v>10.541376058531478</v>
      </c>
      <c r="Q1323" s="3">
        <f t="shared" si="324"/>
        <v>1.9229057177928284E-3</v>
      </c>
      <c r="R1323" s="3">
        <f t="shared" si="325"/>
        <v>9.2909124726969258E-2</v>
      </c>
    </row>
    <row r="1324" spans="1:18" x14ac:dyDescent="0.25">
      <c r="A1324" s="3">
        <f t="shared" si="327"/>
        <v>12.949999999999768</v>
      </c>
      <c r="B1324" s="3">
        <f t="shared" si="314"/>
        <v>1.0552862613218952</v>
      </c>
      <c r="C1324" s="3">
        <f t="shared" si="315"/>
        <v>2.3976723157321862E-2</v>
      </c>
      <c r="D1324" s="3">
        <f t="shared" si="316"/>
        <v>427.97462824721777</v>
      </c>
      <c r="E1324" s="3">
        <f t="shared" si="317"/>
        <v>3.3155191047001051</v>
      </c>
      <c r="F1324" s="3">
        <f t="shared" si="318"/>
        <v>34.575713471983242</v>
      </c>
      <c r="G1324" s="3">
        <f t="shared" si="319"/>
        <v>6.7905492518135935E-2</v>
      </c>
      <c r="H1324" s="3">
        <f t="shared" si="320"/>
        <v>0.20443251443280905</v>
      </c>
      <c r="I1324" s="3">
        <f t="shared" si="326"/>
        <v>2389.351612764488</v>
      </c>
      <c r="K1324" s="3">
        <f t="shared" si="328"/>
        <v>12.949999999999768</v>
      </c>
      <c r="L1324" s="3">
        <f t="shared" si="321"/>
        <v>0.47867036556045722</v>
      </c>
      <c r="M1324" s="3">
        <f>L1324/'NOx Info (Obsolete)'!$B$1*1000</f>
        <v>10.875658681763507</v>
      </c>
      <c r="N1324" s="3">
        <f>M1324*'NOx Info (Obsolete)'!$I$2*($D$13+273)/$F$2/1000</f>
        <v>2950.7811880425447</v>
      </c>
      <c r="O1324" s="3">
        <f t="shared" si="322"/>
        <v>53.109521430639404</v>
      </c>
      <c r="P1324" s="3">
        <f t="shared" si="323"/>
        <v>10.541376058531478</v>
      </c>
      <c r="Q1324" s="3">
        <f t="shared" si="324"/>
        <v>1.9229057177928284E-3</v>
      </c>
      <c r="R1324" s="3">
        <f t="shared" si="325"/>
        <v>9.272913900482127E-2</v>
      </c>
    </row>
    <row r="1325" spans="1:18" x14ac:dyDescent="0.25">
      <c r="A1325" s="3">
        <f t="shared" si="327"/>
        <v>12.959999999999768</v>
      </c>
      <c r="B1325" s="3">
        <f t="shared" si="314"/>
        <v>1.0532419361775671</v>
      </c>
      <c r="C1325" s="3">
        <f t="shared" si="315"/>
        <v>2.3930274890320163E-2</v>
      </c>
      <c r="D1325" s="3">
        <f t="shared" si="316"/>
        <v>427.1455458212186</v>
      </c>
      <c r="E1325" s="3">
        <f t="shared" si="317"/>
        <v>3.3090962038051877</v>
      </c>
      <c r="F1325" s="3">
        <f t="shared" si="318"/>
        <v>34.575713471983242</v>
      </c>
      <c r="G1325" s="3">
        <f t="shared" si="319"/>
        <v>6.7905492518135935E-2</v>
      </c>
      <c r="H1325" s="3">
        <f t="shared" si="320"/>
        <v>0.20403648300049451</v>
      </c>
      <c r="I1325" s="3">
        <f t="shared" si="326"/>
        <v>2389.7596857304889</v>
      </c>
      <c r="K1325" s="3">
        <f t="shared" si="328"/>
        <v>12.959999999999768</v>
      </c>
      <c r="L1325" s="3">
        <f t="shared" si="321"/>
        <v>0.47774307417040901</v>
      </c>
      <c r="M1325" s="3">
        <f>L1325/'NOx Info (Obsolete)'!$B$1*1000</f>
        <v>10.854590102251812</v>
      </c>
      <c r="N1325" s="3">
        <f>M1325*'NOx Info (Obsolete)'!$I$2*($D$13+273)/$F$2/1000</f>
        <v>2945.0648659418762</v>
      </c>
      <c r="O1325" s="3">
        <f t="shared" si="322"/>
        <v>53.006636427732346</v>
      </c>
      <c r="P1325" s="3">
        <f t="shared" si="323"/>
        <v>10.541376058531478</v>
      </c>
      <c r="Q1325" s="3">
        <f t="shared" si="324"/>
        <v>1.9229057177928284E-3</v>
      </c>
      <c r="R1325" s="3">
        <f t="shared" si="325"/>
        <v>9.2549501955209751E-2</v>
      </c>
    </row>
    <row r="1326" spans="1:18" x14ac:dyDescent="0.25">
      <c r="A1326" s="3">
        <f t="shared" si="327"/>
        <v>12.969999999999768</v>
      </c>
      <c r="B1326" s="3">
        <f t="shared" si="314"/>
        <v>1.0512015713475622</v>
      </c>
      <c r="C1326" s="3">
        <f t="shared" si="315"/>
        <v>2.3883916603984014E-2</v>
      </c>
      <c r="D1326" s="3">
        <f t="shared" si="316"/>
        <v>426.31806951302121</v>
      </c>
      <c r="E1326" s="3">
        <f t="shared" si="317"/>
        <v>3.3026857455036027</v>
      </c>
      <c r="F1326" s="3">
        <f t="shared" si="318"/>
        <v>34.575713471983242</v>
      </c>
      <c r="G1326" s="3">
        <f t="shared" si="319"/>
        <v>6.7905492518135935E-2</v>
      </c>
      <c r="H1326" s="3">
        <f t="shared" si="320"/>
        <v>0.20364121876950217</v>
      </c>
      <c r="I1326" s="3">
        <f t="shared" si="326"/>
        <v>2390.1669681680278</v>
      </c>
      <c r="K1326" s="3">
        <f t="shared" si="328"/>
        <v>12.969999999999768</v>
      </c>
      <c r="L1326" s="3">
        <f t="shared" si="321"/>
        <v>0.47681757915085693</v>
      </c>
      <c r="M1326" s="3">
        <f>L1326/'NOx Info (Obsolete)'!$B$1*1000</f>
        <v>10.83356233728346</v>
      </c>
      <c r="N1326" s="3">
        <f>M1326*'NOx Info (Obsolete)'!$I$2*($D$13+273)/$F$2/1000</f>
        <v>2939.35961763363</v>
      </c>
      <c r="O1326" s="3">
        <f t="shared" si="322"/>
        <v>52.903950736051179</v>
      </c>
      <c r="P1326" s="3">
        <f t="shared" si="323"/>
        <v>10.541376058531478</v>
      </c>
      <c r="Q1326" s="3">
        <f t="shared" si="324"/>
        <v>1.9229057177928284E-3</v>
      </c>
      <c r="R1326" s="3">
        <f t="shared" si="325"/>
        <v>9.2370212902678092E-2</v>
      </c>
    </row>
    <row r="1327" spans="1:18" x14ac:dyDescent="0.25">
      <c r="A1327" s="3">
        <f t="shared" si="327"/>
        <v>12.979999999999768</v>
      </c>
      <c r="B1327" s="3">
        <f t="shared" si="314"/>
        <v>1.0491651591598672</v>
      </c>
      <c r="C1327" s="3">
        <f t="shared" si="315"/>
        <v>2.3837648124000774E-2</v>
      </c>
      <c r="D1327" s="3">
        <f t="shared" si="316"/>
        <v>425.49219621121671</v>
      </c>
      <c r="E1327" s="3">
        <f t="shared" si="317"/>
        <v>3.2962877056912685</v>
      </c>
      <c r="F1327" s="3">
        <f t="shared" si="318"/>
        <v>34.575713471983242</v>
      </c>
      <c r="G1327" s="3">
        <f t="shared" si="319"/>
        <v>6.7905492518135935E-2</v>
      </c>
      <c r="H1327" s="3">
        <f t="shared" si="320"/>
        <v>0.20324672025359178</v>
      </c>
      <c r="I1327" s="3">
        <f t="shared" si="326"/>
        <v>2390.5734616085351</v>
      </c>
      <c r="K1327" s="3">
        <f t="shared" si="328"/>
        <v>12.979999999999768</v>
      </c>
      <c r="L1327" s="3">
        <f t="shared" si="321"/>
        <v>0.47589387702183017</v>
      </c>
      <c r="M1327" s="3">
        <f>L1327/'NOx Info (Obsolete)'!$B$1*1000</f>
        <v>10.812575307791565</v>
      </c>
      <c r="N1327" s="3">
        <f>M1327*'NOx Info (Obsolete)'!$I$2*($D$13+273)/$F$2/1000</f>
        <v>2933.6654216653969</v>
      </c>
      <c r="O1327" s="3">
        <f t="shared" si="322"/>
        <v>52.80146396948556</v>
      </c>
      <c r="P1327" s="3">
        <f t="shared" si="323"/>
        <v>10.541376058531478</v>
      </c>
      <c r="Q1327" s="3">
        <f t="shared" si="324"/>
        <v>1.9229057177928284E-3</v>
      </c>
      <c r="R1327" s="3">
        <f t="shared" si="325"/>
        <v>9.2191271173078265E-2</v>
      </c>
    </row>
    <row r="1328" spans="1:18" x14ac:dyDescent="0.25">
      <c r="A1328" s="3">
        <f t="shared" si="327"/>
        <v>12.989999999999768</v>
      </c>
      <c r="B1328" s="3">
        <f t="shared" si="314"/>
        <v>1.0471326919573312</v>
      </c>
      <c r="C1328" s="3">
        <f t="shared" si="315"/>
        <v>2.3791469276395482E-2</v>
      </c>
      <c r="D1328" s="3">
        <f t="shared" si="316"/>
        <v>424.66792281042365</v>
      </c>
      <c r="E1328" s="3">
        <f t="shared" si="317"/>
        <v>3.2899020603107978</v>
      </c>
      <c r="F1328" s="3">
        <f t="shared" si="318"/>
        <v>34.575713471983242</v>
      </c>
      <c r="G1328" s="3">
        <f t="shared" si="319"/>
        <v>6.7905492518135935E-2</v>
      </c>
      <c r="H1328" s="3">
        <f t="shared" si="320"/>
        <v>0.20285298596940224</v>
      </c>
      <c r="I1328" s="3">
        <f t="shared" si="326"/>
        <v>2390.979167580474</v>
      </c>
      <c r="K1328" s="3">
        <f t="shared" si="328"/>
        <v>12.989999999999768</v>
      </c>
      <c r="L1328" s="3">
        <f t="shared" si="321"/>
        <v>0.47497196431009936</v>
      </c>
      <c r="M1328" s="3">
        <f>L1328/'NOx Info (Obsolete)'!$B$1*1000</f>
        <v>10.791628934862413</v>
      </c>
      <c r="N1328" s="3">
        <f>M1328*'NOx Info (Obsolete)'!$I$2*($D$13+273)/$F$2/1000</f>
        <v>2927.982256626326</v>
      </c>
      <c r="O1328" s="3">
        <f t="shared" si="322"/>
        <v>52.699175742673113</v>
      </c>
      <c r="P1328" s="3">
        <f t="shared" si="323"/>
        <v>10.541376058531478</v>
      </c>
      <c r="Q1328" s="3">
        <f t="shared" si="324"/>
        <v>1.9229057177928284E-3</v>
      </c>
      <c r="R1328" s="3">
        <f t="shared" si="325"/>
        <v>9.2012676093568169E-2</v>
      </c>
    </row>
    <row r="1329" spans="1:18" x14ac:dyDescent="0.25">
      <c r="A1329" s="3">
        <f t="shared" si="327"/>
        <v>12.999999999999767</v>
      </c>
      <c r="B1329" s="3">
        <f t="shared" si="314"/>
        <v>1.0451041620976371</v>
      </c>
      <c r="C1329" s="3">
        <f t="shared" si="315"/>
        <v>2.3745379887530213E-2</v>
      </c>
      <c r="D1329" s="3">
        <f t="shared" si="316"/>
        <v>423.84524621127656</v>
      </c>
      <c r="E1329" s="3">
        <f t="shared" si="317"/>
        <v>3.2835287853514084</v>
      </c>
      <c r="F1329" s="3">
        <f t="shared" si="318"/>
        <v>34.575713471983242</v>
      </c>
      <c r="G1329" s="3">
        <f t="shared" si="319"/>
        <v>6.7905492518135935E-2</v>
      </c>
      <c r="H1329" s="3">
        <f t="shared" si="320"/>
        <v>0.20246001443644604</v>
      </c>
      <c r="I1329" s="3">
        <f t="shared" si="326"/>
        <v>2391.3840876093468</v>
      </c>
      <c r="K1329" s="3">
        <f t="shared" si="328"/>
        <v>12.999999999999767</v>
      </c>
      <c r="L1329" s="3">
        <f t="shared" si="321"/>
        <v>0.47405183754916369</v>
      </c>
      <c r="M1329" s="3">
        <f>L1329/'NOx Info (Obsolete)'!$B$1*1000</f>
        <v>10.770723139735162</v>
      </c>
      <c r="N1329" s="3">
        <f>M1329*'NOx Info (Obsolete)'!$I$2*($D$13+273)/$F$2/1000</f>
        <v>2922.310101147044</v>
      </c>
      <c r="O1329" s="3">
        <f t="shared" si="322"/>
        <v>52.597085670997998</v>
      </c>
      <c r="P1329" s="3">
        <f t="shared" si="323"/>
        <v>10.541376058531478</v>
      </c>
      <c r="Q1329" s="3">
        <f t="shared" si="324"/>
        <v>1.9229057177928284E-3</v>
      </c>
      <c r="R1329" s="3">
        <f t="shared" si="325"/>
        <v>9.1834426992609186E-2</v>
      </c>
    </row>
    <row r="1330" spans="1:18" x14ac:dyDescent="0.25">
      <c r="A1330" s="3">
        <f t="shared" si="327"/>
        <v>13.009999999999767</v>
      </c>
      <c r="B1330" s="3">
        <f t="shared" si="314"/>
        <v>1.0430795619532727</v>
      </c>
      <c r="C1330" s="3">
        <f t="shared" si="315"/>
        <v>2.36993797841034E-2</v>
      </c>
      <c r="D1330" s="3">
        <f t="shared" si="316"/>
        <v>423.02416332041412</v>
      </c>
      <c r="E1330" s="3">
        <f t="shared" si="317"/>
        <v>3.2771678568488332</v>
      </c>
      <c r="F1330" s="3">
        <f t="shared" si="318"/>
        <v>34.575713471983242</v>
      </c>
      <c r="G1330" s="3">
        <f t="shared" si="319"/>
        <v>6.7905492518135935E-2</v>
      </c>
      <c r="H1330" s="3">
        <f t="shared" si="320"/>
        <v>0.20206780417710371</v>
      </c>
      <c r="I1330" s="3">
        <f t="shared" si="326"/>
        <v>2391.7882232177012</v>
      </c>
      <c r="K1330" s="3">
        <f t="shared" si="328"/>
        <v>13.009999999999767</v>
      </c>
      <c r="L1330" s="3">
        <f t="shared" si="321"/>
        <v>0.47313349327923759</v>
      </c>
      <c r="M1330" s="3">
        <f>L1330/'NOx Info (Obsolete)'!$B$1*1000</f>
        <v>10.74985784380155</v>
      </c>
      <c r="N1330" s="3">
        <f>M1330*'NOx Info (Obsolete)'!$I$2*($D$13+273)/$F$2/1000</f>
        <v>2916.6489338995761</v>
      </c>
      <c r="O1330" s="3">
        <f t="shared" si="322"/>
        <v>52.495193370589476</v>
      </c>
      <c r="P1330" s="3">
        <f t="shared" si="323"/>
        <v>10.541376058531478</v>
      </c>
      <c r="Q1330" s="3">
        <f t="shared" si="324"/>
        <v>1.9229057177928284E-3</v>
      </c>
      <c r="R1330" s="3">
        <f t="shared" si="325"/>
        <v>9.1656523199963591E-2</v>
      </c>
    </row>
    <row r="1331" spans="1:18" x14ac:dyDescent="0.25">
      <c r="A1331" s="3">
        <f t="shared" si="327"/>
        <v>13.019999999999767</v>
      </c>
      <c r="B1331" s="3">
        <f t="shared" si="314"/>
        <v>1.0410588839115016</v>
      </c>
      <c r="C1331" s="3">
        <f t="shared" si="315"/>
        <v>2.3653468793149213E-2</v>
      </c>
      <c r="D1331" s="3">
        <f t="shared" si="316"/>
        <v>422.20467105046737</v>
      </c>
      <c r="E1331" s="3">
        <f t="shared" si="317"/>
        <v>3.2708192508852267</v>
      </c>
      <c r="F1331" s="3">
        <f t="shared" si="318"/>
        <v>34.575713471983242</v>
      </c>
      <c r="G1331" s="3">
        <f t="shared" si="319"/>
        <v>6.7905492518135935E-2</v>
      </c>
      <c r="H1331" s="3">
        <f t="shared" si="320"/>
        <v>0.20167635371661827</v>
      </c>
      <c r="I1331" s="3">
        <f t="shared" si="326"/>
        <v>2392.1915759251347</v>
      </c>
      <c r="K1331" s="3">
        <f t="shared" si="328"/>
        <v>13.019999999999767</v>
      </c>
      <c r="L1331" s="3">
        <f t="shared" si="321"/>
        <v>0.47221692804723797</v>
      </c>
      <c r="M1331" s="3">
        <f>L1331/'NOx Info (Obsolete)'!$B$1*1000</f>
        <v>10.729032968605592</v>
      </c>
      <c r="N1331" s="3">
        <f>M1331*'NOx Info (Obsolete)'!$I$2*($D$13+273)/$F$2/1000</f>
        <v>2910.9987335972619</v>
      </c>
      <c r="O1331" s="3">
        <f t="shared" si="322"/>
        <v>52.39349845832043</v>
      </c>
      <c r="P1331" s="3">
        <f t="shared" si="323"/>
        <v>10.541376058531478</v>
      </c>
      <c r="Q1331" s="3">
        <f t="shared" si="324"/>
        <v>1.9229057177928284E-3</v>
      </c>
      <c r="R1331" s="3">
        <f t="shared" si="325"/>
        <v>9.1478964046692077E-2</v>
      </c>
    </row>
    <row r="1332" spans="1:18" x14ac:dyDescent="0.25">
      <c r="A1332" s="3">
        <f t="shared" si="327"/>
        <v>13.029999999999767</v>
      </c>
      <c r="B1332" s="3">
        <f t="shared" si="314"/>
        <v>1.0390421203743354</v>
      </c>
      <c r="C1332" s="3">
        <f t="shared" si="315"/>
        <v>2.36076467420369E-2</v>
      </c>
      <c r="D1332" s="3">
        <f t="shared" si="316"/>
        <v>421.38676632004848</v>
      </c>
      <c r="E1332" s="3">
        <f t="shared" si="317"/>
        <v>3.2644829435890803</v>
      </c>
      <c r="F1332" s="3">
        <f t="shared" si="318"/>
        <v>34.575713471983242</v>
      </c>
      <c r="G1332" s="3">
        <f t="shared" si="319"/>
        <v>6.7905492518135935E-2</v>
      </c>
      <c r="H1332" s="3">
        <f t="shared" si="320"/>
        <v>0.20128566158308966</v>
      </c>
      <c r="I1332" s="3">
        <f t="shared" si="326"/>
        <v>2392.5941472483009</v>
      </c>
      <c r="K1332" s="3">
        <f t="shared" si="328"/>
        <v>13.029999999999767</v>
      </c>
      <c r="L1332" s="3">
        <f t="shared" si="321"/>
        <v>0.47130213840677104</v>
      </c>
      <c r="M1332" s="3">
        <f>L1332/'NOx Info (Obsolete)'!$B$1*1000</f>
        <v>10.708248435843297</v>
      </c>
      <c r="N1332" s="3">
        <f>M1332*'NOx Info (Obsolete)'!$I$2*($D$13+273)/$F$2/1000</f>
        <v>2905.359478994681</v>
      </c>
      <c r="O1332" s="3">
        <f t="shared" si="322"/>
        <v>52.292000551805955</v>
      </c>
      <c r="P1332" s="3">
        <f t="shared" si="323"/>
        <v>10.541376058531478</v>
      </c>
      <c r="Q1332" s="3">
        <f t="shared" si="324"/>
        <v>1.9229057177928284E-3</v>
      </c>
      <c r="R1332" s="3">
        <f t="shared" si="325"/>
        <v>9.1301748865151217E-2</v>
      </c>
    </row>
    <row r="1333" spans="1:18" x14ac:dyDescent="0.25">
      <c r="A1333" s="3">
        <f t="shared" si="327"/>
        <v>13.039999999999766</v>
      </c>
      <c r="B1333" s="3">
        <f t="shared" si="314"/>
        <v>1.0370292637585046</v>
      </c>
      <c r="C1333" s="3">
        <f t="shared" si="315"/>
        <v>2.3561913458470127E-2</v>
      </c>
      <c r="D1333" s="3">
        <f t="shared" si="316"/>
        <v>420.57044605373892</v>
      </c>
      <c r="E1333" s="3">
        <f t="shared" si="317"/>
        <v>3.2581589111351281</v>
      </c>
      <c r="F1333" s="3">
        <f t="shared" si="318"/>
        <v>34.575713471983242</v>
      </c>
      <c r="G1333" s="3">
        <f t="shared" si="319"/>
        <v>6.7905492518135935E-2</v>
      </c>
      <c r="H1333" s="3">
        <f t="shared" si="320"/>
        <v>0.20089572630746921</v>
      </c>
      <c r="I1333" s="3">
        <f t="shared" si="326"/>
        <v>2392.9959387009158</v>
      </c>
      <c r="K1333" s="3">
        <f t="shared" si="328"/>
        <v>13.039999999999766</v>
      </c>
      <c r="L1333" s="3">
        <f t="shared" si="321"/>
        <v>0.47038912091811952</v>
      </c>
      <c r="M1333" s="3">
        <f>L1333/'NOx Info (Obsolete)'!$B$1*1000</f>
        <v>10.687504167362361</v>
      </c>
      <c r="N1333" s="3">
        <f>M1333*'NOx Info (Obsolete)'!$I$2*($D$13+273)/$F$2/1000</f>
        <v>2899.7311488875685</v>
      </c>
      <c r="O1333" s="3">
        <f t="shared" si="322"/>
        <v>52.190699269401911</v>
      </c>
      <c r="P1333" s="3">
        <f t="shared" si="323"/>
        <v>10.541376058531478</v>
      </c>
      <c r="Q1333" s="3">
        <f t="shared" si="324"/>
        <v>1.9229057177928284E-3</v>
      </c>
      <c r="R1333" s="3">
        <f t="shared" si="325"/>
        <v>9.1124876988990952E-2</v>
      </c>
    </row>
    <row r="1334" spans="1:18" x14ac:dyDescent="0.25">
      <c r="A1334" s="3">
        <f t="shared" si="327"/>
        <v>13.049999999999766</v>
      </c>
      <c r="B1334" s="3">
        <f t="shared" si="314"/>
        <v>1.03502030649543</v>
      </c>
      <c r="C1334" s="3">
        <f t="shared" si="315"/>
        <v>2.351626877048632E-2</v>
      </c>
      <c r="D1334" s="3">
        <f t="shared" si="316"/>
        <v>419.75570718207769</v>
      </c>
      <c r="E1334" s="3">
        <f t="shared" si="317"/>
        <v>3.2518471297442604</v>
      </c>
      <c r="F1334" s="3">
        <f t="shared" si="318"/>
        <v>34.575713471983242</v>
      </c>
      <c r="G1334" s="3">
        <f t="shared" si="319"/>
        <v>6.7905492518135935E-2</v>
      </c>
      <c r="H1334" s="3">
        <f t="shared" si="320"/>
        <v>0.20050654642355412</v>
      </c>
      <c r="I1334" s="3">
        <f t="shared" si="326"/>
        <v>2393.396951793763</v>
      </c>
      <c r="K1334" s="3">
        <f t="shared" si="328"/>
        <v>13.049999999999766</v>
      </c>
      <c r="L1334" s="3">
        <f t="shared" si="321"/>
        <v>0.46947787214822961</v>
      </c>
      <c r="M1334" s="3">
        <f>L1334/'NOx Info (Obsolete)'!$B$1*1000</f>
        <v>10.666800085161876</v>
      </c>
      <c r="N1334" s="3">
        <f>M1334*'NOx Info (Obsolete)'!$I$2*($D$13+273)/$F$2/1000</f>
        <v>2894.1137221127356</v>
      </c>
      <c r="O1334" s="3">
        <f t="shared" si="322"/>
        <v>52.089594230203488</v>
      </c>
      <c r="P1334" s="3">
        <f t="shared" si="323"/>
        <v>10.541376058531478</v>
      </c>
      <c r="Q1334" s="3">
        <f t="shared" si="324"/>
        <v>1.9229057177928284E-3</v>
      </c>
      <c r="R1334" s="3">
        <f t="shared" si="325"/>
        <v>9.0948347753152081E-2</v>
      </c>
    </row>
    <row r="1335" spans="1:18" x14ac:dyDescent="0.25">
      <c r="A1335" s="3">
        <f t="shared" si="327"/>
        <v>13.059999999999766</v>
      </c>
      <c r="B1335" s="3">
        <f t="shared" si="314"/>
        <v>1.0330152410311944</v>
      </c>
      <c r="C1335" s="3">
        <f t="shared" si="315"/>
        <v>2.3470712506456062E-2</v>
      </c>
      <c r="D1335" s="3">
        <f t="shared" si="316"/>
        <v>418.94254664155051</v>
      </c>
      <c r="E1335" s="3">
        <f t="shared" si="317"/>
        <v>3.2455475756834318</v>
      </c>
      <c r="F1335" s="3">
        <f t="shared" si="318"/>
        <v>34.575713471983242</v>
      </c>
      <c r="G1335" s="3">
        <f t="shared" si="319"/>
        <v>6.7905492518135935E-2</v>
      </c>
      <c r="H1335" s="3">
        <f t="shared" si="320"/>
        <v>0.20011812046798205</v>
      </c>
      <c r="I1335" s="3">
        <f t="shared" si="326"/>
        <v>2393.797188034699</v>
      </c>
      <c r="K1335" s="3">
        <f t="shared" si="328"/>
        <v>13.059999999999766</v>
      </c>
      <c r="L1335" s="3">
        <f t="shared" si="321"/>
        <v>0.46856838867069811</v>
      </c>
      <c r="M1335" s="3">
        <f>L1335/'NOx Info (Obsolete)'!$B$1*1000</f>
        <v>10.646136111392046</v>
      </c>
      <c r="N1335" s="3">
        <f>M1335*'NOx Info (Obsolete)'!$I$2*($D$13+273)/$F$2/1000</f>
        <v>2888.5071775479955</v>
      </c>
      <c r="O1335" s="3">
        <f t="shared" si="322"/>
        <v>51.988685054043785</v>
      </c>
      <c r="P1335" s="3">
        <f t="shared" si="323"/>
        <v>10.541376058531478</v>
      </c>
      <c r="Q1335" s="3">
        <f t="shared" si="324"/>
        <v>1.9229057177928284E-3</v>
      </c>
      <c r="R1335" s="3">
        <f t="shared" si="325"/>
        <v>9.0772160493863829E-2</v>
      </c>
    </row>
    <row r="1336" spans="1:18" x14ac:dyDescent="0.25">
      <c r="A1336" s="3">
        <f t="shared" si="327"/>
        <v>13.069999999999766</v>
      </c>
      <c r="B1336" s="3">
        <f t="shared" si="314"/>
        <v>1.0310140598265145</v>
      </c>
      <c r="C1336" s="3">
        <f t="shared" si="315"/>
        <v>2.342524449508241E-2</v>
      </c>
      <c r="D1336" s="3">
        <f t="shared" si="316"/>
        <v>418.13096137457711</v>
      </c>
      <c r="E1336" s="3">
        <f t="shared" si="317"/>
        <v>3.2392602252655731</v>
      </c>
      <c r="F1336" s="3">
        <f t="shared" si="318"/>
        <v>34.575713471983242</v>
      </c>
      <c r="G1336" s="3">
        <f t="shared" si="319"/>
        <v>6.7905492518135935E-2</v>
      </c>
      <c r="H1336" s="3">
        <f t="shared" si="320"/>
        <v>0.19973044698022538</v>
      </c>
      <c r="I1336" s="3">
        <f t="shared" si="326"/>
        <v>2394.1966489286597</v>
      </c>
      <c r="K1336" s="3">
        <f t="shared" si="328"/>
        <v>13.069999999999766</v>
      </c>
      <c r="L1336" s="3">
        <f t="shared" si="321"/>
        <v>0.46766066706575948</v>
      </c>
      <c r="M1336" s="3">
        <f>L1336/'NOx Info (Obsolete)'!$B$1*1000</f>
        <v>10.625512168353884</v>
      </c>
      <c r="N1336" s="3">
        <f>M1336*'NOx Info (Obsolete)'!$I$2*($D$13+273)/$F$2/1000</f>
        <v>2882.9114941120743</v>
      </c>
      <c r="O1336" s="3">
        <f t="shared" si="322"/>
        <v>51.88797136149234</v>
      </c>
      <c r="P1336" s="3">
        <f t="shared" si="323"/>
        <v>10.541376058531478</v>
      </c>
      <c r="Q1336" s="3">
        <f t="shared" si="324"/>
        <v>1.9229057177928284E-3</v>
      </c>
      <c r="R1336" s="3">
        <f t="shared" si="325"/>
        <v>9.0596314548641213E-2</v>
      </c>
    </row>
    <row r="1337" spans="1:18" x14ac:dyDescent="0.25">
      <c r="A1337" s="3">
        <f t="shared" si="327"/>
        <v>13.079999999999766</v>
      </c>
      <c r="B1337" s="3">
        <f t="shared" si="314"/>
        <v>1.0290167553567122</v>
      </c>
      <c r="C1337" s="3">
        <f t="shared" si="315"/>
        <v>2.3379864565400258E-2</v>
      </c>
      <c r="D1337" s="3">
        <f t="shared" si="316"/>
        <v>417.32094832950122</v>
      </c>
      <c r="E1337" s="3">
        <f t="shared" si="317"/>
        <v>3.2329850548495029</v>
      </c>
      <c r="F1337" s="3">
        <f t="shared" si="318"/>
        <v>34.575713471983242</v>
      </c>
      <c r="G1337" s="3">
        <f t="shared" si="319"/>
        <v>6.7905492518135935E-2</v>
      </c>
      <c r="H1337" s="3">
        <f t="shared" si="320"/>
        <v>0.19934352450258588</v>
      </c>
      <c r="I1337" s="3">
        <f t="shared" si="326"/>
        <v>2394.5953359776649</v>
      </c>
      <c r="K1337" s="3">
        <f t="shared" si="328"/>
        <v>13.079999999999766</v>
      </c>
      <c r="L1337" s="3">
        <f t="shared" si="321"/>
        <v>0.46675470392027307</v>
      </c>
      <c r="M1337" s="3">
        <f>L1337/'NOx Info (Obsolete)'!$B$1*1000</f>
        <v>10.604928178498923</v>
      </c>
      <c r="N1337" s="3">
        <f>M1337*'NOx Info (Obsolete)'!$I$2*($D$13+273)/$F$2/1000</f>
        <v>2877.3266507645421</v>
      </c>
      <c r="O1337" s="3">
        <f t="shared" si="322"/>
        <v>51.787452773853758</v>
      </c>
      <c r="P1337" s="3">
        <f t="shared" si="323"/>
        <v>10.541376058531478</v>
      </c>
      <c r="Q1337" s="3">
        <f t="shared" si="324"/>
        <v>1.9229057177928284E-3</v>
      </c>
      <c r="R1337" s="3">
        <f t="shared" si="325"/>
        <v>9.0420809256282667E-2</v>
      </c>
    </row>
    <row r="1338" spans="1:18" x14ac:dyDescent="0.25">
      <c r="A1338" s="3">
        <f t="shared" si="327"/>
        <v>13.089999999999765</v>
      </c>
      <c r="B1338" s="3">
        <f t="shared" si="314"/>
        <v>1.0270233201116865</v>
      </c>
      <c r="C1338" s="3">
        <f t="shared" si="315"/>
        <v>2.3334572546775696E-2</v>
      </c>
      <c r="D1338" s="3">
        <f t="shared" si="316"/>
        <v>416.5125044605777</v>
      </c>
      <c r="E1338" s="3">
        <f t="shared" si="317"/>
        <v>3.2267220408398383</v>
      </c>
      <c r="F1338" s="3">
        <f t="shared" si="318"/>
        <v>34.575713471983242</v>
      </c>
      <c r="G1338" s="3">
        <f t="shared" si="319"/>
        <v>6.7905492518135935E-2</v>
      </c>
      <c r="H1338" s="3">
        <f t="shared" si="320"/>
        <v>0.19895735158018935</v>
      </c>
      <c r="I1338" s="3">
        <f t="shared" si="326"/>
        <v>2394.9932506808254</v>
      </c>
      <c r="K1338" s="3">
        <f t="shared" si="328"/>
        <v>13.089999999999765</v>
      </c>
      <c r="L1338" s="3">
        <f t="shared" si="321"/>
        <v>0.46585049582771026</v>
      </c>
      <c r="M1338" s="3">
        <f>L1338/'NOx Info (Obsolete)'!$B$1*1000</f>
        <v>10.584384064428924</v>
      </c>
      <c r="N1338" s="3">
        <f>M1338*'NOx Info (Obsolete)'!$I$2*($D$13+273)/$F$2/1000</f>
        <v>2871.7526265057259</v>
      </c>
      <c r="O1338" s="3">
        <f t="shared" si="322"/>
        <v>51.687128913166262</v>
      </c>
      <c r="P1338" s="3">
        <f t="shared" si="323"/>
        <v>10.541376058531476</v>
      </c>
      <c r="Q1338" s="3">
        <f t="shared" si="324"/>
        <v>1.9229057177928281E-3</v>
      </c>
      <c r="R1338" s="3">
        <f t="shared" si="325"/>
        <v>9.0245643956867558E-2</v>
      </c>
    </row>
    <row r="1339" spans="1:18" x14ac:dyDescent="0.25">
      <c r="A1339" s="3">
        <f t="shared" si="327"/>
        <v>13.099999999999765</v>
      </c>
      <c r="B1339" s="3">
        <f t="shared" si="314"/>
        <v>1.0250337465958848</v>
      </c>
      <c r="C1339" s="3">
        <f t="shared" si="315"/>
        <v>2.3289368268905385E-2</v>
      </c>
      <c r="D1339" s="3">
        <f t="shared" si="316"/>
        <v>415.70562672796223</v>
      </c>
      <c r="E1339" s="3">
        <f t="shared" si="317"/>
        <v>3.2204711596869049</v>
      </c>
      <c r="F1339" s="3">
        <f t="shared" si="318"/>
        <v>34.575713471983242</v>
      </c>
      <c r="G1339" s="3">
        <f t="shared" si="319"/>
        <v>6.7905492518135935E-2</v>
      </c>
      <c r="H1339" s="3">
        <f t="shared" si="320"/>
        <v>0.19857192676097982</v>
      </c>
      <c r="I1339" s="3">
        <f t="shared" si="326"/>
        <v>2395.3903945343473</v>
      </c>
      <c r="K1339" s="3">
        <f t="shared" si="328"/>
        <v>13.099999999999765</v>
      </c>
      <c r="L1339" s="3">
        <f t="shared" si="321"/>
        <v>0.46494803938814161</v>
      </c>
      <c r="M1339" s="3">
        <f>L1339/'NOx Info (Obsolete)'!$B$1*1000</f>
        <v>10.563879748895591</v>
      </c>
      <c r="N1339" s="3">
        <f>M1339*'NOx Info (Obsolete)'!$I$2*($D$13+273)/$F$2/1000</f>
        <v>2866.1894003766365</v>
      </c>
      <c r="O1339" s="3">
        <f t="shared" si="322"/>
        <v>51.586999402200249</v>
      </c>
      <c r="P1339" s="3">
        <f t="shared" si="323"/>
        <v>10.541376058531478</v>
      </c>
      <c r="Q1339" s="3">
        <f t="shared" si="324"/>
        <v>1.9229057177928284E-3</v>
      </c>
      <c r="R1339" s="3">
        <f t="shared" si="325"/>
        <v>9.0070817991753607E-2</v>
      </c>
    </row>
    <row r="1340" spans="1:18" x14ac:dyDescent="0.25">
      <c r="A1340" s="3">
        <f t="shared" si="327"/>
        <v>13.109999999999765</v>
      </c>
      <c r="B1340" s="3">
        <f t="shared" si="314"/>
        <v>1.0230480273282749</v>
      </c>
      <c r="C1340" s="3">
        <f t="shared" si="315"/>
        <v>2.3244251561815876E-2</v>
      </c>
      <c r="D1340" s="3">
        <f t="shared" si="316"/>
        <v>414.90031209769853</v>
      </c>
      <c r="E1340" s="3">
        <f t="shared" si="317"/>
        <v>3.2142323878866503</v>
      </c>
      <c r="F1340" s="3">
        <f t="shared" si="318"/>
        <v>34.575713471983242</v>
      </c>
      <c r="G1340" s="3">
        <f t="shared" si="319"/>
        <v>6.7905492518135935E-2</v>
      </c>
      <c r="H1340" s="3">
        <f t="shared" si="320"/>
        <v>0.19818724859571435</v>
      </c>
      <c r="I1340" s="3">
        <f t="shared" si="326"/>
        <v>2395.7867690315388</v>
      </c>
      <c r="K1340" s="3">
        <f t="shared" si="328"/>
        <v>13.109999999999765</v>
      </c>
      <c r="L1340" s="3">
        <f t="shared" si="321"/>
        <v>0.46404733120822406</v>
      </c>
      <c r="M1340" s="3">
        <f>L1340/'NOx Info (Obsolete)'!$B$1*1000</f>
        <v>10.543415154800265</v>
      </c>
      <c r="N1340" s="3">
        <f>M1340*'NOx Info (Obsolete)'!$I$2*($D$13+273)/$F$2/1000</f>
        <v>2860.6369514588823</v>
      </c>
      <c r="O1340" s="3">
        <f t="shared" si="322"/>
        <v>51.487063864456914</v>
      </c>
      <c r="P1340" s="3">
        <f t="shared" si="323"/>
        <v>10.541376058531476</v>
      </c>
      <c r="Q1340" s="3">
        <f t="shared" si="324"/>
        <v>1.9229057177928281E-3</v>
      </c>
      <c r="R1340" s="3">
        <f t="shared" si="325"/>
        <v>8.9896330703574473E-2</v>
      </c>
    </row>
    <row r="1341" spans="1:18" x14ac:dyDescent="0.25">
      <c r="A1341" s="3">
        <f t="shared" si="327"/>
        <v>13.119999999999765</v>
      </c>
      <c r="B1341" s="3">
        <f t="shared" si="314"/>
        <v>1.0210661548423177</v>
      </c>
      <c r="C1341" s="3">
        <f t="shared" si="315"/>
        <v>2.319922225586302E-2</v>
      </c>
      <c r="D1341" s="3">
        <f t="shared" si="316"/>
        <v>414.09655754170888</v>
      </c>
      <c r="E1341" s="3">
        <f t="shared" si="317"/>
        <v>3.2080057019805532</v>
      </c>
      <c r="F1341" s="3">
        <f t="shared" si="318"/>
        <v>34.575713471983242</v>
      </c>
      <c r="G1341" s="3">
        <f t="shared" si="319"/>
        <v>6.7905492518135935E-2</v>
      </c>
      <c r="H1341" s="3">
        <f t="shared" si="320"/>
        <v>0.19780331563795753</v>
      </c>
      <c r="I1341" s="3">
        <f t="shared" si="326"/>
        <v>2396.1823756628146</v>
      </c>
      <c r="K1341" s="3">
        <f t="shared" si="328"/>
        <v>13.119999999999765</v>
      </c>
      <c r="L1341" s="3">
        <f t="shared" si="321"/>
        <v>0.4631483679011883</v>
      </c>
      <c r="M1341" s="3">
        <f>L1341/'NOx Info (Obsolete)'!$B$1*1000</f>
        <v>10.522990205193654</v>
      </c>
      <c r="N1341" s="3">
        <f>M1341*'NOx Info (Obsolete)'!$I$2*($D$13+273)/$F$2/1000</f>
        <v>2855.0952588746018</v>
      </c>
      <c r="O1341" s="3">
        <f t="shared" si="322"/>
        <v>51.387321924166805</v>
      </c>
      <c r="P1341" s="3">
        <f t="shared" si="323"/>
        <v>10.541376058531478</v>
      </c>
      <c r="Q1341" s="3">
        <f t="shared" si="324"/>
        <v>1.9229057177928284E-3</v>
      </c>
      <c r="R1341" s="3">
        <f t="shared" si="325"/>
        <v>8.9722181436237336E-2</v>
      </c>
    </row>
    <row r="1342" spans="1:18" x14ac:dyDescent="0.25">
      <c r="A1342" s="3">
        <f t="shared" si="327"/>
        <v>13.129999999999765</v>
      </c>
      <c r="B1342" s="3">
        <f t="shared" si="314"/>
        <v>1.0190881216859382</v>
      </c>
      <c r="C1342" s="3">
        <f t="shared" si="315"/>
        <v>2.3154280181731299E-2</v>
      </c>
      <c r="D1342" s="3">
        <f t="shared" si="316"/>
        <v>413.29436003778062</v>
      </c>
      <c r="E1342" s="3">
        <f t="shared" si="317"/>
        <v>3.201791078555539</v>
      </c>
      <c r="F1342" s="3">
        <f t="shared" si="318"/>
        <v>34.575713471983242</v>
      </c>
      <c r="G1342" s="3">
        <f t="shared" si="319"/>
        <v>6.7905492518135935E-2</v>
      </c>
      <c r="H1342" s="3">
        <f t="shared" si="320"/>
        <v>0.19742012644407606</v>
      </c>
      <c r="I1342" s="3">
        <f t="shared" si="326"/>
        <v>2396.5772159157027</v>
      </c>
      <c r="K1342" s="3">
        <f t="shared" si="328"/>
        <v>13.129999999999765</v>
      </c>
      <c r="L1342" s="3">
        <f t="shared" si="321"/>
        <v>0.46225114608682594</v>
      </c>
      <c r="M1342" s="3">
        <f>L1342/'NOx Info (Obsolete)'!$B$1*1000</f>
        <v>10.502604823275531</v>
      </c>
      <c r="N1342" s="3">
        <f>M1342*'NOx Info (Obsolete)'!$I$2*($D$13+273)/$F$2/1000</f>
        <v>2849.5643017863727</v>
      </c>
      <c r="O1342" s="3">
        <f t="shared" si="322"/>
        <v>51.287773206288435</v>
      </c>
      <c r="P1342" s="3">
        <f t="shared" si="323"/>
        <v>10.541376058531478</v>
      </c>
      <c r="Q1342" s="3">
        <f t="shared" si="324"/>
        <v>1.9229057177928284E-3</v>
      </c>
      <c r="R1342" s="3">
        <f t="shared" si="325"/>
        <v>8.9548369534920333E-2</v>
      </c>
    </row>
    <row r="1343" spans="1:18" x14ac:dyDescent="0.25">
      <c r="A1343" s="3">
        <f t="shared" si="327"/>
        <v>13.139999999999764</v>
      </c>
      <c r="B1343" s="3">
        <f t="shared" si="314"/>
        <v>1.0171139204214974</v>
      </c>
      <c r="C1343" s="3">
        <f t="shared" si="315"/>
        <v>2.3109425170433191E-2</v>
      </c>
      <c r="D1343" s="3">
        <f t="shared" si="316"/>
        <v>412.49371656955634</v>
      </c>
      <c r="E1343" s="3">
        <f t="shared" si="317"/>
        <v>3.1955884942438879</v>
      </c>
      <c r="F1343" s="3">
        <f t="shared" si="318"/>
        <v>34.575713471983242</v>
      </c>
      <c r="G1343" s="3">
        <f t="shared" si="319"/>
        <v>6.7905492518135935E-2</v>
      </c>
      <c r="H1343" s="3">
        <f t="shared" si="320"/>
        <v>0.1970376795732332</v>
      </c>
      <c r="I1343" s="3">
        <f t="shared" si="326"/>
        <v>2396.9712912748491</v>
      </c>
      <c r="K1343" s="3">
        <f t="shared" si="328"/>
        <v>13.139999999999764</v>
      </c>
      <c r="L1343" s="3">
        <f t="shared" si="321"/>
        <v>0.46135566239147674</v>
      </c>
      <c r="M1343" s="3">
        <f>L1343/'NOx Info (Obsolete)'!$B$1*1000</f>
        <v>10.482258932394446</v>
      </c>
      <c r="N1343" s="3">
        <f>M1343*'NOx Info (Obsolete)'!$I$2*($D$13+273)/$F$2/1000</f>
        <v>2844.0440593971425</v>
      </c>
      <c r="O1343" s="3">
        <f t="shared" si="322"/>
        <v>51.188417336506838</v>
      </c>
      <c r="P1343" s="3">
        <f t="shared" si="323"/>
        <v>10.541376058531478</v>
      </c>
      <c r="Q1343" s="3">
        <f t="shared" si="324"/>
        <v>1.9229057177928284E-3</v>
      </c>
      <c r="R1343" s="3">
        <f t="shared" si="325"/>
        <v>8.9374894346070169E-2</v>
      </c>
    </row>
    <row r="1344" spans="1:18" x14ac:dyDescent="0.25">
      <c r="A1344" s="3">
        <f t="shared" si="327"/>
        <v>13.149999999999764</v>
      </c>
      <c r="B1344" s="3">
        <f t="shared" si="314"/>
        <v>1.015143543625765</v>
      </c>
      <c r="C1344" s="3">
        <f t="shared" si="315"/>
        <v>2.3064657053308551E-2</v>
      </c>
      <c r="D1344" s="3">
        <f t="shared" si="316"/>
        <v>411.69462412652177</v>
      </c>
      <c r="E1344" s="3">
        <f t="shared" si="317"/>
        <v>3.189397925723148</v>
      </c>
      <c r="F1344" s="3">
        <f t="shared" si="318"/>
        <v>34.575713471983242</v>
      </c>
      <c r="G1344" s="3">
        <f t="shared" si="319"/>
        <v>6.7905492518135935E-2</v>
      </c>
      <c r="H1344" s="3">
        <f t="shared" si="320"/>
        <v>0.19665597358738338</v>
      </c>
      <c r="I1344" s="3">
        <f t="shared" si="326"/>
        <v>2397.364603222024</v>
      </c>
      <c r="K1344" s="3">
        <f t="shared" si="328"/>
        <v>13.149999999999764</v>
      </c>
      <c r="L1344" s="3">
        <f t="shared" si="321"/>
        <v>0.46046191344801601</v>
      </c>
      <c r="M1344" s="3">
        <f>L1344/'NOx Info (Obsolete)'!$B$1*1000</f>
        <v>10.461952456047442</v>
      </c>
      <c r="N1344" s="3">
        <f>M1344*'NOx Info (Obsolete)'!$I$2*($D$13+273)/$F$2/1000</f>
        <v>2838.5345109501459</v>
      </c>
      <c r="O1344" s="3">
        <f t="shared" si="322"/>
        <v>51.089253941232172</v>
      </c>
      <c r="P1344" s="3">
        <f t="shared" si="323"/>
        <v>10.541376058531478</v>
      </c>
      <c r="Q1344" s="3">
        <f t="shared" si="324"/>
        <v>1.9229057177928284E-3</v>
      </c>
      <c r="R1344" s="3">
        <f t="shared" si="325"/>
        <v>8.920175521739955E-2</v>
      </c>
    </row>
    <row r="1345" spans="1:18" x14ac:dyDescent="0.25">
      <c r="A1345" s="3">
        <f t="shared" si="327"/>
        <v>13.159999999999764</v>
      </c>
      <c r="B1345" s="3">
        <f t="shared" si="314"/>
        <v>1.0131769838898912</v>
      </c>
      <c r="C1345" s="3">
        <f t="shared" si="315"/>
        <v>2.3019975662023951E-2</v>
      </c>
      <c r="D1345" s="3">
        <f t="shared" si="316"/>
        <v>410.89707970399479</v>
      </c>
      <c r="E1345" s="3">
        <f t="shared" si="317"/>
        <v>3.1832193497160501</v>
      </c>
      <c r="F1345" s="3">
        <f t="shared" si="318"/>
        <v>34.575713471983242</v>
      </c>
      <c r="G1345" s="3">
        <f t="shared" si="319"/>
        <v>6.7905492518135935E-2</v>
      </c>
      <c r="H1345" s="3">
        <f t="shared" si="320"/>
        <v>0.19627500705126699</v>
      </c>
      <c r="I1345" s="3">
        <f t="shared" si="326"/>
        <v>2397.7571532361267</v>
      </c>
      <c r="K1345" s="3">
        <f t="shared" si="328"/>
        <v>13.159999999999764</v>
      </c>
      <c r="L1345" s="3">
        <f t="shared" si="321"/>
        <v>0.45956989589584202</v>
      </c>
      <c r="M1345" s="3">
        <f>L1345/'NOx Info (Obsolete)'!$B$1*1000</f>
        <v>10.441685317879763</v>
      </c>
      <c r="N1345" s="3">
        <f>M1345*'NOx Info (Obsolete)'!$I$2*($D$13+273)/$F$2/1000</f>
        <v>2833.0356357288292</v>
      </c>
      <c r="O1345" s="3">
        <f t="shared" si="322"/>
        <v>50.990282647598356</v>
      </c>
      <c r="P1345" s="3">
        <f t="shared" si="323"/>
        <v>10.541376058531478</v>
      </c>
      <c r="Q1345" s="3">
        <f t="shared" si="324"/>
        <v>1.9229057177928284E-3</v>
      </c>
      <c r="R1345" s="3">
        <f t="shared" si="325"/>
        <v>8.9028951497884895E-2</v>
      </c>
    </row>
    <row r="1346" spans="1:18" x14ac:dyDescent="0.25">
      <c r="A1346" s="3">
        <f t="shared" si="327"/>
        <v>13.169999999999764</v>
      </c>
      <c r="B1346" s="3">
        <f t="shared" si="314"/>
        <v>1.0112142338193786</v>
      </c>
      <c r="C1346" s="3">
        <f t="shared" si="315"/>
        <v>2.2975380828572083E-2</v>
      </c>
      <c r="D1346" s="3">
        <f t="shared" si="316"/>
        <v>410.10108030311414</v>
      </c>
      <c r="E1346" s="3">
        <f t="shared" si="317"/>
        <v>3.1770527429904165</v>
      </c>
      <c r="F1346" s="3">
        <f t="shared" si="318"/>
        <v>34.575713471983242</v>
      </c>
      <c r="G1346" s="3">
        <f t="shared" si="319"/>
        <v>6.7905492518135935E-2</v>
      </c>
      <c r="H1346" s="3">
        <f t="shared" si="320"/>
        <v>0.19589477853240475</v>
      </c>
      <c r="I1346" s="3">
        <f t="shared" si="326"/>
        <v>2398.1489427931915</v>
      </c>
      <c r="K1346" s="3">
        <f t="shared" si="328"/>
        <v>13.169999999999764</v>
      </c>
      <c r="L1346" s="3">
        <f t="shared" si="321"/>
        <v>0.45867960638086319</v>
      </c>
      <c r="M1346" s="3">
        <f>L1346/'NOx Info (Obsolete)'!$B$1*1000</f>
        <v>10.421457441684575</v>
      </c>
      <c r="N1346" s="3">
        <f>M1346*'NOx Info (Obsolete)'!$I$2*($D$13+273)/$F$2/1000</f>
        <v>2827.5474130567718</v>
      </c>
      <c r="O1346" s="3">
        <f t="shared" si="322"/>
        <v>50.8915030834616</v>
      </c>
      <c r="P1346" s="3">
        <f t="shared" si="323"/>
        <v>10.541376058531478</v>
      </c>
      <c r="Q1346" s="3">
        <f t="shared" si="324"/>
        <v>1.9229057177928284E-3</v>
      </c>
      <c r="R1346" s="3">
        <f t="shared" si="325"/>
        <v>8.8856482537763778E-2</v>
      </c>
    </row>
    <row r="1347" spans="1:18" x14ac:dyDescent="0.25">
      <c r="A1347" s="3">
        <f t="shared" si="327"/>
        <v>13.179999999999763</v>
      </c>
      <c r="B1347" s="3">
        <f t="shared" si="314"/>
        <v>1.0092552860340545</v>
      </c>
      <c r="C1347" s="3">
        <f t="shared" si="315"/>
        <v>2.2930872385271091E-2</v>
      </c>
      <c r="D1347" s="3">
        <f t="shared" si="316"/>
        <v>409.3066229308277</v>
      </c>
      <c r="E1347" s="3">
        <f t="shared" si="317"/>
        <v>3.1708980823590767</v>
      </c>
      <c r="F1347" s="3">
        <f t="shared" si="318"/>
        <v>34.575713471983242</v>
      </c>
      <c r="G1347" s="3">
        <f t="shared" si="319"/>
        <v>6.7905492518135935E-2</v>
      </c>
      <c r="H1347" s="3">
        <f t="shared" si="320"/>
        <v>0.19551528660109249</v>
      </c>
      <c r="I1347" s="3">
        <f t="shared" si="326"/>
        <v>2398.5399733663935</v>
      </c>
      <c r="K1347" s="3">
        <f t="shared" si="328"/>
        <v>13.179999999999763</v>
      </c>
      <c r="L1347" s="3">
        <f t="shared" si="321"/>
        <v>0.45779104155548556</v>
      </c>
      <c r="M1347" s="3">
        <f>L1347/'NOx Info (Obsolete)'!$B$1*1000</f>
        <v>10.401268751402668</v>
      </c>
      <c r="N1347" s="3">
        <f>M1347*'NOx Info (Obsolete)'!$I$2*($D$13+273)/$F$2/1000</f>
        <v>2822.0698222976057</v>
      </c>
      <c r="O1347" s="3">
        <f t="shared" si="322"/>
        <v>50.792914877399063</v>
      </c>
      <c r="P1347" s="3">
        <f t="shared" si="323"/>
        <v>10.541376058531478</v>
      </c>
      <c r="Q1347" s="3">
        <f t="shared" si="324"/>
        <v>1.9229057177928284E-3</v>
      </c>
      <c r="R1347" s="3">
        <f t="shared" si="325"/>
        <v>8.8684347688532492E-2</v>
      </c>
    </row>
    <row r="1348" spans="1:18" x14ac:dyDescent="0.25">
      <c r="A1348" s="3">
        <f t="shared" si="327"/>
        <v>13.189999999999763</v>
      </c>
      <c r="B1348" s="3">
        <f t="shared" ref="B1348:B1411" si="329">L1348*2.20462</f>
        <v>1.0073001331680436</v>
      </c>
      <c r="C1348" s="3">
        <f t="shared" ref="C1348:C1411" si="330">M1348/453.59237</f>
        <v>2.2886450164763952E-2</v>
      </c>
      <c r="D1348" s="3">
        <f t="shared" ref="D1348:D1411" si="331">N1348/6.89475729</f>
        <v>408.51370459988181</v>
      </c>
      <c r="E1348" s="3">
        <f t="shared" ref="E1348:E1411" si="332">O1348/16.0184634</f>
        <v>3.164755344679778</v>
      </c>
      <c r="F1348" s="3">
        <f t="shared" ref="F1348:F1411" si="333">P1348*3.28</f>
        <v>34.575713471983242</v>
      </c>
      <c r="G1348" s="3">
        <f t="shared" ref="G1348:G1411" si="334">Q1348*35.314</f>
        <v>6.7905492518135935E-2</v>
      </c>
      <c r="H1348" s="3">
        <f t="shared" ref="H1348:H1411" si="335">R1348*2.20462</f>
        <v>0.19513652983039553</v>
      </c>
      <c r="I1348" s="3">
        <f t="shared" si="326"/>
        <v>2398.9302464260545</v>
      </c>
      <c r="K1348" s="3">
        <f t="shared" si="328"/>
        <v>13.189999999999763</v>
      </c>
      <c r="L1348" s="3">
        <f t="shared" ref="L1348:L1411" si="336">L1347-R1347*$J$1</f>
        <v>0.45690419807860022</v>
      </c>
      <c r="M1348" s="3">
        <f>L1348/'NOx Info (Obsolete)'!$B$1*1000</f>
        <v>10.381119171122172</v>
      </c>
      <c r="N1348" s="3">
        <f>M1348*'NOx Info (Obsolete)'!$I$2*($D$13+273)/$F$2/1000</f>
        <v>2816.6028428549416</v>
      </c>
      <c r="O1348" s="3">
        <f t="shared" ref="O1348:O1411" si="337">L1348/$F$2</f>
        <v>50.694517658707412</v>
      </c>
      <c r="P1348" s="3">
        <f t="shared" ref="P1348:P1411" si="338">SQRT(2*(N1348)/O1348)</f>
        <v>10.541376058531478</v>
      </c>
      <c r="Q1348" s="3">
        <f t="shared" ref="Q1348:Q1411" si="339">P1348*$F$25</f>
        <v>1.9229057177928284E-3</v>
      </c>
      <c r="R1348" s="3">
        <f t="shared" ref="R1348:R1411" si="340">Q1348*O1348*0.908</f>
        <v>8.8512546302943612E-2</v>
      </c>
    </row>
    <row r="1349" spans="1:18" x14ac:dyDescent="0.25">
      <c r="A1349" s="3">
        <f t="shared" si="327"/>
        <v>13.199999999999763</v>
      </c>
      <c r="B1349" s="3">
        <f t="shared" si="329"/>
        <v>1.0053487678697395</v>
      </c>
      <c r="C1349" s="3">
        <f t="shared" si="330"/>
        <v>2.2842114000017882E-2</v>
      </c>
      <c r="D1349" s="3">
        <f t="shared" si="331"/>
        <v>407.72232232880964</v>
      </c>
      <c r="E1349" s="3">
        <f t="shared" si="332"/>
        <v>3.1586245068550993</v>
      </c>
      <c r="F1349" s="3">
        <f t="shared" si="333"/>
        <v>34.575713471983242</v>
      </c>
      <c r="G1349" s="3">
        <f t="shared" si="334"/>
        <v>6.7905492518135935E-2</v>
      </c>
      <c r="H1349" s="3">
        <f t="shared" si="335"/>
        <v>0.19475850679614365</v>
      </c>
      <c r="I1349" s="3">
        <f t="shared" si="326"/>
        <v>2399.319763439647</v>
      </c>
      <c r="K1349" s="3">
        <f t="shared" si="328"/>
        <v>13.199999999999763</v>
      </c>
      <c r="L1349" s="3">
        <f t="shared" si="336"/>
        <v>0.45601907261557079</v>
      </c>
      <c r="M1349" s="3">
        <f>L1349/'NOx Info (Obsolete)'!$B$1*1000</f>
        <v>10.361008625078291</v>
      </c>
      <c r="N1349" s="3">
        <f>M1349*'NOx Info (Obsolete)'!$I$2*($D$13+273)/$F$2/1000</f>
        <v>2811.1464541722903</v>
      </c>
      <c r="O1349" s="3">
        <f t="shared" si="337"/>
        <v>50.596311057401465</v>
      </c>
      <c r="P1349" s="3">
        <f t="shared" si="338"/>
        <v>10.541376058531478</v>
      </c>
      <c r="Q1349" s="3">
        <f t="shared" si="339"/>
        <v>1.9229057177928284E-3</v>
      </c>
      <c r="R1349" s="3">
        <f t="shared" si="340"/>
        <v>8.8341077735003617E-2</v>
      </c>
    </row>
    <row r="1350" spans="1:18" x14ac:dyDescent="0.25">
      <c r="A1350" s="3">
        <f t="shared" si="327"/>
        <v>13.209999999999763</v>
      </c>
      <c r="B1350" s="3">
        <f t="shared" si="329"/>
        <v>1.0034011828017781</v>
      </c>
      <c r="C1350" s="3">
        <f t="shared" si="330"/>
        <v>2.279786372432363E-2</v>
      </c>
      <c r="D1350" s="3">
        <f t="shared" si="331"/>
        <v>406.9324731419203</v>
      </c>
      <c r="E1350" s="3">
        <f t="shared" si="332"/>
        <v>3.1525055458323661</v>
      </c>
      <c r="F1350" s="3">
        <f t="shared" si="333"/>
        <v>34.575713471983242</v>
      </c>
      <c r="G1350" s="3">
        <f t="shared" si="334"/>
        <v>6.7905492518135935E-2</v>
      </c>
      <c r="H1350" s="3">
        <f t="shared" si="335"/>
        <v>0.19438121607692552</v>
      </c>
      <c r="I1350" s="3">
        <f t="shared" si="326"/>
        <v>2399.7085258718007</v>
      </c>
      <c r="K1350" s="3">
        <f t="shared" si="328"/>
        <v>13.209999999999763</v>
      </c>
      <c r="L1350" s="3">
        <f t="shared" si="336"/>
        <v>0.45513566183822074</v>
      </c>
      <c r="M1350" s="3">
        <f>L1350/'NOx Info (Obsolete)'!$B$1*1000</f>
        <v>10.340937037652983</v>
      </c>
      <c r="N1350" s="3">
        <f>M1350*'NOx Info (Obsolete)'!$I$2*($D$13+273)/$F$2/1000</f>
        <v>2805.7006357329842</v>
      </c>
      <c r="O1350" s="3">
        <f t="shared" si="337"/>
        <v>50.498294704212782</v>
      </c>
      <c r="P1350" s="3">
        <f t="shared" si="338"/>
        <v>10.541376058531478</v>
      </c>
      <c r="Q1350" s="3">
        <f t="shared" si="339"/>
        <v>1.9229057177928284E-3</v>
      </c>
      <c r="R1350" s="3">
        <f t="shared" si="340"/>
        <v>8.8169941339970401E-2</v>
      </c>
    </row>
    <row r="1351" spans="1:18" x14ac:dyDescent="0.25">
      <c r="A1351" s="3">
        <f t="shared" si="327"/>
        <v>13.219999999999763</v>
      </c>
      <c r="B1351" s="3">
        <f t="shared" si="329"/>
        <v>1.0014573706410088</v>
      </c>
      <c r="C1351" s="3">
        <f t="shared" si="330"/>
        <v>2.2753699171294939E-2</v>
      </c>
      <c r="D1351" s="3">
        <f t="shared" si="331"/>
        <v>406.14415406928725</v>
      </c>
      <c r="E1351" s="3">
        <f t="shared" si="332"/>
        <v>3.1463984386035597</v>
      </c>
      <c r="F1351" s="3">
        <f t="shared" si="333"/>
        <v>34.575713471983242</v>
      </c>
      <c r="G1351" s="3">
        <f t="shared" si="334"/>
        <v>6.7905492518135935E-2</v>
      </c>
      <c r="H1351" s="3">
        <f t="shared" si="335"/>
        <v>0.19400465625408339</v>
      </c>
      <c r="I1351" s="3">
        <f t="shared" si="326"/>
        <v>2400.0965351843088</v>
      </c>
      <c r="K1351" s="3">
        <f t="shared" si="328"/>
        <v>13.219999999999763</v>
      </c>
      <c r="L1351" s="3">
        <f t="shared" si="336"/>
        <v>0.45425396242482102</v>
      </c>
      <c r="M1351" s="3">
        <f>L1351/'NOx Info (Obsolete)'!$B$1*1000</f>
        <v>10.320904333374708</v>
      </c>
      <c r="N1351" s="3">
        <f>M1351*'NOx Info (Obsolete)'!$I$2*($D$13+273)/$F$2/1000</f>
        <v>2800.2653670601017</v>
      </c>
      <c r="O1351" s="3">
        <f t="shared" si="337"/>
        <v>50.400468230588274</v>
      </c>
      <c r="P1351" s="3">
        <f t="shared" si="338"/>
        <v>10.541376058531478</v>
      </c>
      <c r="Q1351" s="3">
        <f t="shared" si="339"/>
        <v>1.9229057177928284E-3</v>
      </c>
      <c r="R1351" s="3">
        <f t="shared" si="340"/>
        <v>8.799913647435087E-2</v>
      </c>
    </row>
    <row r="1352" spans="1:18" x14ac:dyDescent="0.25">
      <c r="A1352" s="3">
        <f t="shared" si="327"/>
        <v>13.229999999999762</v>
      </c>
      <c r="B1352" s="3">
        <f t="shared" si="329"/>
        <v>0.99951732407846805</v>
      </c>
      <c r="C1352" s="3">
        <f t="shared" si="330"/>
        <v>2.2709620174867863E-2</v>
      </c>
      <c r="D1352" s="3">
        <f t="shared" si="331"/>
        <v>405.35736214673756</v>
      </c>
      <c r="E1352" s="3">
        <f t="shared" si="332"/>
        <v>3.1403031622052353</v>
      </c>
      <c r="F1352" s="3">
        <f t="shared" si="333"/>
        <v>34.575713471983242</v>
      </c>
      <c r="G1352" s="3">
        <f t="shared" si="334"/>
        <v>6.7905492518135935E-2</v>
      </c>
      <c r="H1352" s="3">
        <f t="shared" si="335"/>
        <v>0.19362882591170774</v>
      </c>
      <c r="I1352" s="3">
        <f t="shared" si="326"/>
        <v>2400.4837928361321</v>
      </c>
      <c r="K1352" s="3">
        <f t="shared" si="328"/>
        <v>13.229999999999762</v>
      </c>
      <c r="L1352" s="3">
        <f t="shared" si="336"/>
        <v>0.45337397106007754</v>
      </c>
      <c r="M1352" s="3">
        <f>L1352/'NOx Info (Obsolete)'!$B$1*1000</f>
        <v>10.300910436918128</v>
      </c>
      <c r="N1352" s="3">
        <f>M1352*'NOx Info (Obsolete)'!$I$2*($D$13+273)/$F$2/1000</f>
        <v>2794.840627716389</v>
      </c>
      <c r="O1352" s="3">
        <f t="shared" si="337"/>
        <v>50.302831268688827</v>
      </c>
      <c r="P1352" s="3">
        <f t="shared" si="338"/>
        <v>10.541376058531478</v>
      </c>
      <c r="Q1352" s="3">
        <f t="shared" si="339"/>
        <v>1.9229057177928284E-3</v>
      </c>
      <c r="R1352" s="3">
        <f t="shared" si="340"/>
        <v>8.7828662495898505E-2</v>
      </c>
    </row>
    <row r="1353" spans="1:18" x14ac:dyDescent="0.25">
      <c r="A1353" s="3">
        <f t="shared" si="327"/>
        <v>13.239999999999762</v>
      </c>
      <c r="B1353" s="3">
        <f t="shared" si="329"/>
        <v>0.99758103581935098</v>
      </c>
      <c r="C1353" s="3">
        <f t="shared" si="330"/>
        <v>2.266562656930015E-2</v>
      </c>
      <c r="D1353" s="3">
        <f t="shared" si="331"/>
        <v>404.57209441584058</v>
      </c>
      <c r="E1353" s="3">
        <f t="shared" si="332"/>
        <v>3.134219693718431</v>
      </c>
      <c r="F1353" s="3">
        <f t="shared" si="333"/>
        <v>34.575713471983242</v>
      </c>
      <c r="G1353" s="3">
        <f t="shared" si="334"/>
        <v>6.7905492518135935E-2</v>
      </c>
      <c r="H1353" s="3">
        <f t="shared" si="335"/>
        <v>0.19325372363663196</v>
      </c>
      <c r="I1353" s="3">
        <f t="shared" si="326"/>
        <v>2400.8703002834054</v>
      </c>
      <c r="K1353" s="3">
        <f t="shared" si="328"/>
        <v>13.239999999999762</v>
      </c>
      <c r="L1353" s="3">
        <f t="shared" si="336"/>
        <v>0.45249568443511856</v>
      </c>
      <c r="M1353" s="3">
        <f>L1353/'NOx Info (Obsolete)'!$B$1*1000</f>
        <v>10.280955273103825</v>
      </c>
      <c r="N1353" s="3">
        <f>M1353*'NOx Info (Obsolete)'!$I$2*($D$13+273)/$F$2/1000</f>
        <v>2789.4263973041852</v>
      </c>
      <c r="O1353" s="3">
        <f t="shared" si="337"/>
        <v>50.205383451387902</v>
      </c>
      <c r="P1353" s="3">
        <f t="shared" si="338"/>
        <v>10.541376058531478</v>
      </c>
      <c r="Q1353" s="3">
        <f t="shared" si="339"/>
        <v>1.9229057177928284E-3</v>
      </c>
      <c r="R1353" s="3">
        <f t="shared" si="340"/>
        <v>8.7658518763610957E-2</v>
      </c>
    </row>
    <row r="1354" spans="1:18" x14ac:dyDescent="0.25">
      <c r="A1354" s="3">
        <f t="shared" si="327"/>
        <v>13.249999999999762</v>
      </c>
      <c r="B1354" s="3">
        <f t="shared" si="329"/>
        <v>0.99564849858298465</v>
      </c>
      <c r="C1354" s="3">
        <f t="shared" si="330"/>
        <v>2.2621718189170636E-2</v>
      </c>
      <c r="D1354" s="3">
        <f t="shared" si="331"/>
        <v>403.78834792389654</v>
      </c>
      <c r="E1354" s="3">
        <f t="shared" si="332"/>
        <v>3.1281480102685859</v>
      </c>
      <c r="F1354" s="3">
        <f t="shared" si="333"/>
        <v>34.575713471983249</v>
      </c>
      <c r="G1354" s="3">
        <f t="shared" si="334"/>
        <v>6.7905492518135963E-2</v>
      </c>
      <c r="H1354" s="3">
        <f t="shared" si="335"/>
        <v>0.19287934801842724</v>
      </c>
      <c r="I1354" s="3">
        <f t="shared" si="326"/>
        <v>2401.2560589794421</v>
      </c>
      <c r="K1354" s="3">
        <f t="shared" si="328"/>
        <v>13.249999999999762</v>
      </c>
      <c r="L1354" s="3">
        <f t="shared" si="336"/>
        <v>0.45161909924748245</v>
      </c>
      <c r="M1354" s="3">
        <f>L1354/'NOx Info (Obsolete)'!$B$1*1000</f>
        <v>10.261038766898018</v>
      </c>
      <c r="N1354" s="3">
        <f>M1354*'NOx Info (Obsolete)'!$I$2*($D$13+273)/$F$2/1000</f>
        <v>2784.0226554653423</v>
      </c>
      <c r="O1354" s="3">
        <f t="shared" si="337"/>
        <v>50.108124412270172</v>
      </c>
      <c r="P1354" s="3">
        <f t="shared" si="338"/>
        <v>10.54137605853148</v>
      </c>
      <c r="Q1354" s="3">
        <f t="shared" si="339"/>
        <v>1.9229057177928288E-3</v>
      </c>
      <c r="R1354" s="3">
        <f t="shared" si="340"/>
        <v>8.7488704637727704E-2</v>
      </c>
    </row>
    <row r="1355" spans="1:18" x14ac:dyDescent="0.25">
      <c r="A1355" s="3">
        <f t="shared" si="327"/>
        <v>13.259999999999762</v>
      </c>
      <c r="B1355" s="3">
        <f t="shared" si="329"/>
        <v>0.99371970510280039</v>
      </c>
      <c r="C1355" s="3">
        <f t="shared" si="330"/>
        <v>2.2577894869378626E-2</v>
      </c>
      <c r="D1355" s="3">
        <f t="shared" si="331"/>
        <v>403.00611972392596</v>
      </c>
      <c r="E1355" s="3">
        <f t="shared" si="332"/>
        <v>3.1220880890254517</v>
      </c>
      <c r="F1355" s="3">
        <f t="shared" si="333"/>
        <v>34.575713471983249</v>
      </c>
      <c r="G1355" s="3">
        <f t="shared" si="334"/>
        <v>6.7905492518135963E-2</v>
      </c>
      <c r="H1355" s="3">
        <f t="shared" si="335"/>
        <v>0.19250569764939676</v>
      </c>
      <c r="I1355" s="3">
        <f t="shared" si="326"/>
        <v>2401.641070374741</v>
      </c>
      <c r="K1355" s="3">
        <f t="shared" si="328"/>
        <v>13.259999999999762</v>
      </c>
      <c r="L1355" s="3">
        <f t="shared" si="336"/>
        <v>0.45074421220110517</v>
      </c>
      <c r="M1355" s="3">
        <f>L1355/'NOx Info (Obsolete)'!$B$1*1000</f>
        <v>10.241160843412292</v>
      </c>
      <c r="N1355" s="3">
        <f>M1355*'NOx Info (Obsolete)'!$I$2*($D$13+273)/$F$2/1000</f>
        <v>2778.6293818811514</v>
      </c>
      <c r="O1355" s="3">
        <f t="shared" si="337"/>
        <v>50.011053785630146</v>
      </c>
      <c r="P1355" s="3">
        <f t="shared" si="338"/>
        <v>10.54137605853148</v>
      </c>
      <c r="Q1355" s="3">
        <f t="shared" si="339"/>
        <v>1.9229057177928288E-3</v>
      </c>
      <c r="R1355" s="3">
        <f t="shared" si="340"/>
        <v>8.731921947972747E-2</v>
      </c>
    </row>
    <row r="1356" spans="1:18" x14ac:dyDescent="0.25">
      <c r="A1356" s="3">
        <f t="shared" si="327"/>
        <v>13.269999999999762</v>
      </c>
      <c r="B1356" s="3">
        <f t="shared" si="329"/>
        <v>0.99179464812630647</v>
      </c>
      <c r="C1356" s="3">
        <f t="shared" si="330"/>
        <v>2.2534156445143245E-2</v>
      </c>
      <c r="D1356" s="3">
        <f t="shared" si="331"/>
        <v>402.22540687465823</v>
      </c>
      <c r="E1356" s="3">
        <f t="shared" si="332"/>
        <v>3.1160399072030081</v>
      </c>
      <c r="F1356" s="3">
        <f t="shared" si="333"/>
        <v>34.575713471983242</v>
      </c>
      <c r="G1356" s="3">
        <f t="shared" si="334"/>
        <v>6.7905492518135935E-2</v>
      </c>
      <c r="H1356" s="3">
        <f t="shared" si="335"/>
        <v>0.19213277112457103</v>
      </c>
      <c r="I1356" s="3">
        <f t="shared" si="326"/>
        <v>2402.0253359169901</v>
      </c>
      <c r="K1356" s="3">
        <f t="shared" si="328"/>
        <v>13.269999999999762</v>
      </c>
      <c r="L1356" s="3">
        <f t="shared" si="336"/>
        <v>0.44987102000630791</v>
      </c>
      <c r="M1356" s="3">
        <f>L1356/'NOx Info (Obsolete)'!$B$1*1000</f>
        <v>10.2213214279033</v>
      </c>
      <c r="N1356" s="3">
        <f>M1356*'NOx Info (Obsolete)'!$I$2*($D$13+273)/$F$2/1000</f>
        <v>2773.2465562722659</v>
      </c>
      <c r="O1356" s="3">
        <f t="shared" si="337"/>
        <v>49.914171206470783</v>
      </c>
      <c r="P1356" s="3">
        <f t="shared" si="338"/>
        <v>10.541376058531478</v>
      </c>
      <c r="Q1356" s="3">
        <f t="shared" si="339"/>
        <v>1.9229057177928284E-3</v>
      </c>
      <c r="R1356" s="3">
        <f t="shared" si="340"/>
        <v>8.7150062652326041E-2</v>
      </c>
    </row>
    <row r="1357" spans="1:18" x14ac:dyDescent="0.25">
      <c r="A1357" s="3">
        <f t="shared" si="327"/>
        <v>13.279999999999761</v>
      </c>
      <c r="B1357" s="3">
        <f t="shared" si="329"/>
        <v>0.98987332041506082</v>
      </c>
      <c r="C1357" s="3">
        <f t="shared" si="330"/>
        <v>2.2490502752002844E-2</v>
      </c>
      <c r="D1357" s="3">
        <f t="shared" si="331"/>
        <v>401.4462064405206</v>
      </c>
      <c r="E1357" s="3">
        <f t="shared" si="332"/>
        <v>3.1100034420593747</v>
      </c>
      <c r="F1357" s="3">
        <f t="shared" si="333"/>
        <v>34.575713471983242</v>
      </c>
      <c r="G1357" s="3">
        <f t="shared" si="334"/>
        <v>6.7905492518135935E-2</v>
      </c>
      <c r="H1357" s="3">
        <f t="shared" si="335"/>
        <v>0.19176056704170222</v>
      </c>
      <c r="I1357" s="3">
        <f t="shared" si="326"/>
        <v>2402.4088570510735</v>
      </c>
      <c r="K1357" s="3">
        <f t="shared" si="328"/>
        <v>13.279999999999761</v>
      </c>
      <c r="L1357" s="3">
        <f t="shared" si="336"/>
        <v>0.44899951937978466</v>
      </c>
      <c r="M1357" s="3">
        <f>L1357/'NOx Info (Obsolete)'!$B$1*1000</f>
        <v>10.201520445772493</v>
      </c>
      <c r="N1357" s="3">
        <f>M1357*'NOx Info (Obsolete)'!$I$2*($D$13+273)/$F$2/1000</f>
        <v>2767.8741583986243</v>
      </c>
      <c r="O1357" s="3">
        <f t="shared" si="337"/>
        <v>49.817476310502123</v>
      </c>
      <c r="P1357" s="3">
        <f t="shared" si="338"/>
        <v>10.541376058531478</v>
      </c>
      <c r="Q1357" s="3">
        <f t="shared" si="339"/>
        <v>1.9229057177928284E-3</v>
      </c>
      <c r="R1357" s="3">
        <f t="shared" si="340"/>
        <v>8.6981233519473761E-2</v>
      </c>
    </row>
    <row r="1358" spans="1:18" x14ac:dyDescent="0.25">
      <c r="A1358" s="3">
        <f t="shared" si="327"/>
        <v>13.289999999999761</v>
      </c>
      <c r="B1358" s="3">
        <f t="shared" si="329"/>
        <v>0.98795571474464372</v>
      </c>
      <c r="C1358" s="3">
        <f t="shared" si="330"/>
        <v>2.2446933625814364E-2</v>
      </c>
      <c r="D1358" s="3">
        <f t="shared" si="331"/>
        <v>400.66851549162732</v>
      </c>
      <c r="E1358" s="3">
        <f t="shared" si="332"/>
        <v>3.1039786708967285</v>
      </c>
      <c r="F1358" s="3">
        <f t="shared" si="333"/>
        <v>34.575713471983242</v>
      </c>
      <c r="G1358" s="3">
        <f t="shared" si="334"/>
        <v>6.7905492518135935E-2</v>
      </c>
      <c r="H1358" s="3">
        <f t="shared" si="335"/>
        <v>0.19138908400125887</v>
      </c>
      <c r="I1358" s="3">
        <f t="shared" si="326"/>
        <v>2402.7916352190759</v>
      </c>
      <c r="K1358" s="3">
        <f t="shared" si="328"/>
        <v>13.289999999999761</v>
      </c>
      <c r="L1358" s="3">
        <f t="shared" si="336"/>
        <v>0.44812970704458993</v>
      </c>
      <c r="M1358" s="3">
        <f>L1358/'NOx Info (Obsolete)'!$B$1*1000</f>
        <v>10.181757822565832</v>
      </c>
      <c r="N1358" s="3">
        <f>M1358*'NOx Info (Obsolete)'!$I$2*($D$13+273)/$F$2/1000</f>
        <v>2762.5121680593757</v>
      </c>
      <c r="O1358" s="3">
        <f t="shared" si="337"/>
        <v>49.720968734139895</v>
      </c>
      <c r="P1358" s="3">
        <f t="shared" si="338"/>
        <v>10.541376058531478</v>
      </c>
      <c r="Q1358" s="3">
        <f t="shared" si="339"/>
        <v>1.9229057177928284E-3</v>
      </c>
      <c r="R1358" s="3">
        <f t="shared" si="340"/>
        <v>8.6812731446353056E-2</v>
      </c>
    </row>
    <row r="1359" spans="1:18" x14ac:dyDescent="0.25">
      <c r="A1359" s="3">
        <f t="shared" si="327"/>
        <v>13.299999999999761</v>
      </c>
      <c r="B1359" s="3">
        <f t="shared" si="329"/>
        <v>0.98604182390463124</v>
      </c>
      <c r="C1359" s="3">
        <f t="shared" si="330"/>
        <v>2.2403448902752747E-2</v>
      </c>
      <c r="D1359" s="3">
        <f t="shared" si="331"/>
        <v>399.8923311037683</v>
      </c>
      <c r="E1359" s="3">
        <f t="shared" si="332"/>
        <v>3.0979655710612173</v>
      </c>
      <c r="F1359" s="3">
        <f t="shared" si="333"/>
        <v>34.575713471983242</v>
      </c>
      <c r="G1359" s="3">
        <f t="shared" si="334"/>
        <v>6.7905492518135935E-2</v>
      </c>
      <c r="H1359" s="3">
        <f t="shared" si="335"/>
        <v>0.19101832060642079</v>
      </c>
      <c r="I1359" s="3">
        <f t="shared" si="326"/>
        <v>2403.1736718602888</v>
      </c>
      <c r="K1359" s="3">
        <f t="shared" si="328"/>
        <v>13.299999999999761</v>
      </c>
      <c r="L1359" s="3">
        <f t="shared" si="336"/>
        <v>0.44726157973012642</v>
      </c>
      <c r="M1359" s="3">
        <f>L1359/'NOx Info (Obsolete)'!$B$1*1000</f>
        <v>10.162033483973518</v>
      </c>
      <c r="N1359" s="3">
        <f>M1359*'NOx Info (Obsolete)'!$I$2*($D$13+273)/$F$2/1000</f>
        <v>2757.1605650928004</v>
      </c>
      <c r="O1359" s="3">
        <f t="shared" si="337"/>
        <v>49.624648114504211</v>
      </c>
      <c r="P1359" s="3">
        <f t="shared" si="338"/>
        <v>10.541376058531478</v>
      </c>
      <c r="Q1359" s="3">
        <f t="shared" si="339"/>
        <v>1.9229057177928284E-3</v>
      </c>
      <c r="R1359" s="3">
        <f t="shared" si="340"/>
        <v>8.664455579937623E-2</v>
      </c>
    </row>
    <row r="1360" spans="1:18" x14ac:dyDescent="0.25">
      <c r="A1360" s="3">
        <f t="shared" si="327"/>
        <v>13.309999999999761</v>
      </c>
      <c r="B1360" s="3">
        <f t="shared" si="329"/>
        <v>0.98413164069856707</v>
      </c>
      <c r="C1360" s="3">
        <f t="shared" si="330"/>
        <v>2.2360048419310278E-2</v>
      </c>
      <c r="D1360" s="3">
        <f t="shared" si="331"/>
        <v>399.11765035839841</v>
      </c>
      <c r="E1360" s="3">
        <f t="shared" si="332"/>
        <v>3.0919641199428733</v>
      </c>
      <c r="F1360" s="3">
        <f t="shared" si="333"/>
        <v>34.575713471983242</v>
      </c>
      <c r="G1360" s="3">
        <f t="shared" si="334"/>
        <v>6.7905492518135935E-2</v>
      </c>
      <c r="H1360" s="3">
        <f t="shared" si="335"/>
        <v>0.19064827546307375</v>
      </c>
      <c r="I1360" s="3">
        <f t="shared" si="326"/>
        <v>2403.5549684112148</v>
      </c>
      <c r="K1360" s="3">
        <f t="shared" si="328"/>
        <v>13.309999999999761</v>
      </c>
      <c r="L1360" s="3">
        <f t="shared" si="336"/>
        <v>0.44639513417213267</v>
      </c>
      <c r="M1360" s="3">
        <f>L1360/'NOx Info (Obsolete)'!$B$1*1000</f>
        <v>10.142347355829703</v>
      </c>
      <c r="N1360" s="3">
        <f>M1360*'NOx Info (Obsolete)'!$I$2*($D$13+273)/$F$2/1000</f>
        <v>2751.8193293762388</v>
      </c>
      <c r="O1360" s="3">
        <f t="shared" si="337"/>
        <v>49.528514089418131</v>
      </c>
      <c r="P1360" s="3">
        <f t="shared" si="338"/>
        <v>10.541376058531478</v>
      </c>
      <c r="Q1360" s="3">
        <f t="shared" si="339"/>
        <v>1.9229057177928284E-3</v>
      </c>
      <c r="R1360" s="3">
        <f t="shared" si="340"/>
        <v>8.6476705946182911E-2</v>
      </c>
    </row>
    <row r="1361" spans="1:18" x14ac:dyDescent="0.25">
      <c r="A1361" s="3">
        <f t="shared" si="327"/>
        <v>13.31999999999976</v>
      </c>
      <c r="B1361" s="3">
        <f t="shared" si="329"/>
        <v>0.98222515794393628</v>
      </c>
      <c r="C1361" s="3">
        <f t="shared" si="330"/>
        <v>2.2316732012296003E-2</v>
      </c>
      <c r="D1361" s="3">
        <f t="shared" si="331"/>
        <v>398.34447034262644</v>
      </c>
      <c r="E1361" s="3">
        <f t="shared" si="332"/>
        <v>3.0859742949755309</v>
      </c>
      <c r="F1361" s="3">
        <f t="shared" si="333"/>
        <v>34.575713471983242</v>
      </c>
      <c r="G1361" s="3">
        <f t="shared" si="334"/>
        <v>6.7905492518135935E-2</v>
      </c>
      <c r="H1361" s="3">
        <f t="shared" si="335"/>
        <v>0.19027894717980423</v>
      </c>
      <c r="I1361" s="3">
        <f t="shared" si="326"/>
        <v>2403.9355263055745</v>
      </c>
      <c r="K1361" s="3">
        <f t="shared" si="328"/>
        <v>13.31999999999976</v>
      </c>
      <c r="L1361" s="3">
        <f t="shared" si="336"/>
        <v>0.44553036711267086</v>
      </c>
      <c r="M1361" s="3">
        <f>L1361/'NOx Info (Obsolete)'!$B$1*1000</f>
        <v>10.122699364112213</v>
      </c>
      <c r="N1361" s="3">
        <f>M1361*'NOx Info (Obsolete)'!$I$2*($D$13+273)/$F$2/1000</f>
        <v>2746.4884408260127</v>
      </c>
      <c r="O1361" s="3">
        <f t="shared" si="337"/>
        <v>49.432566297406353</v>
      </c>
      <c r="P1361" s="3">
        <f t="shared" si="338"/>
        <v>10.541376058531478</v>
      </c>
      <c r="Q1361" s="3">
        <f t="shared" si="339"/>
        <v>1.9229057177928284E-3</v>
      </c>
      <c r="R1361" s="3">
        <f t="shared" si="340"/>
        <v>8.6309181255637815E-2</v>
      </c>
    </row>
    <row r="1362" spans="1:18" x14ac:dyDescent="0.25">
      <c r="A1362" s="3">
        <f t="shared" si="327"/>
        <v>13.32999999999976</v>
      </c>
      <c r="B1362" s="3">
        <f t="shared" si="329"/>
        <v>0.98032236847213827</v>
      </c>
      <c r="C1362" s="3">
        <f t="shared" si="330"/>
        <v>2.2273499518835109E-2</v>
      </c>
      <c r="D1362" s="3">
        <f t="shared" si="331"/>
        <v>397.57278814920397</v>
      </c>
      <c r="E1362" s="3">
        <f t="shared" si="332"/>
        <v>3.0799960736367389</v>
      </c>
      <c r="F1362" s="3">
        <f t="shared" si="333"/>
        <v>34.575713471983242</v>
      </c>
      <c r="G1362" s="3">
        <f t="shared" si="334"/>
        <v>6.7905492518135935E-2</v>
      </c>
      <c r="H1362" s="3">
        <f t="shared" si="335"/>
        <v>0.18991033436789415</v>
      </c>
      <c r="I1362" s="3">
        <f t="shared" si="326"/>
        <v>2404.3153469743102</v>
      </c>
      <c r="K1362" s="3">
        <f t="shared" si="328"/>
        <v>13.32999999999976</v>
      </c>
      <c r="L1362" s="3">
        <f t="shared" si="336"/>
        <v>0.44466727530011446</v>
      </c>
      <c r="M1362" s="3">
        <f>L1362/'NOx Info (Obsolete)'!$B$1*1000</f>
        <v>10.103089434942277</v>
      </c>
      <c r="N1362" s="3">
        <f>M1362*'NOx Info (Obsolete)'!$I$2*($D$13+273)/$F$2/1000</f>
        <v>2741.1678793973497</v>
      </c>
      <c r="O1362" s="3">
        <f t="shared" si="337"/>
        <v>49.336804377693809</v>
      </c>
      <c r="P1362" s="3">
        <f t="shared" si="338"/>
        <v>10.541376058531478</v>
      </c>
      <c r="Q1362" s="3">
        <f t="shared" si="339"/>
        <v>1.9229057177928284E-3</v>
      </c>
      <c r="R1362" s="3">
        <f t="shared" si="340"/>
        <v>8.6141981097828266E-2</v>
      </c>
    </row>
    <row r="1363" spans="1:18" x14ac:dyDescent="0.25">
      <c r="A1363" s="3">
        <f t="shared" si="327"/>
        <v>13.33999999999976</v>
      </c>
      <c r="B1363" s="3">
        <f t="shared" si="329"/>
        <v>0.97842326512845934</v>
      </c>
      <c r="C1363" s="3">
        <f t="shared" si="330"/>
        <v>2.2230350776368309E-2</v>
      </c>
      <c r="D1363" s="3">
        <f t="shared" si="331"/>
        <v>396.80260087651476</v>
      </c>
      <c r="E1363" s="3">
        <f t="shared" si="332"/>
        <v>3.0740294334476777</v>
      </c>
      <c r="F1363" s="3">
        <f t="shared" si="333"/>
        <v>34.575713471983249</v>
      </c>
      <c r="G1363" s="3">
        <f t="shared" si="334"/>
        <v>6.7905492518135963E-2</v>
      </c>
      <c r="H1363" s="3">
        <f t="shared" si="335"/>
        <v>0.1895424356413157</v>
      </c>
      <c r="I1363" s="3">
        <f t="shared" si="326"/>
        <v>2404.6944318455926</v>
      </c>
      <c r="K1363" s="3">
        <f t="shared" si="328"/>
        <v>13.33999999999976</v>
      </c>
      <c r="L1363" s="3">
        <f t="shared" si="336"/>
        <v>0.4438058554891362</v>
      </c>
      <c r="M1363" s="3">
        <f>L1363/'NOx Info (Obsolete)'!$B$1*1000</f>
        <v>10.083517494584243</v>
      </c>
      <c r="N1363" s="3">
        <f>M1363*'NOx Info (Obsolete)'!$I$2*($D$13+273)/$F$2/1000</f>
        <v>2735.8576250843107</v>
      </c>
      <c r="O1363" s="3">
        <f t="shared" si="337"/>
        <v>49.241227970204363</v>
      </c>
      <c r="P1363" s="3">
        <f t="shared" si="338"/>
        <v>10.54137605853148</v>
      </c>
      <c r="Q1363" s="3">
        <f t="shared" si="339"/>
        <v>1.9229057177928288E-3</v>
      </c>
      <c r="R1363" s="3">
        <f t="shared" si="340"/>
        <v>8.5975104844061886E-2</v>
      </c>
    </row>
    <row r="1364" spans="1:18" x14ac:dyDescent="0.25">
      <c r="A1364" s="3">
        <f t="shared" si="327"/>
        <v>13.34999999999976</v>
      </c>
      <c r="B1364" s="3">
        <f t="shared" si="329"/>
        <v>0.97652784077204624</v>
      </c>
      <c r="C1364" s="3">
        <f t="shared" si="330"/>
        <v>2.2187285622651216E-2</v>
      </c>
      <c r="D1364" s="3">
        <f t="shared" si="331"/>
        <v>396.03390562856328</v>
      </c>
      <c r="E1364" s="3">
        <f t="shared" si="332"/>
        <v>3.068074351973074</v>
      </c>
      <c r="F1364" s="3">
        <f t="shared" si="333"/>
        <v>34.575713471983242</v>
      </c>
      <c r="G1364" s="3">
        <f t="shared" si="334"/>
        <v>6.7905492518135935E-2</v>
      </c>
      <c r="H1364" s="3">
        <f t="shared" si="335"/>
        <v>0.18917524961672616</v>
      </c>
      <c r="I1364" s="3">
        <f t="shared" si="326"/>
        <v>2405.072782344826</v>
      </c>
      <c r="K1364" s="3">
        <f t="shared" si="328"/>
        <v>13.34999999999976</v>
      </c>
      <c r="L1364" s="3">
        <f t="shared" si="336"/>
        <v>0.4429461044406956</v>
      </c>
      <c r="M1364" s="3">
        <f>L1364/'NOx Info (Obsolete)'!$B$1*1000</f>
        <v>10.063983469445292</v>
      </c>
      <c r="N1364" s="3">
        <f>M1364*'NOx Info (Obsolete)'!$I$2*($D$13+273)/$F$2/1000</f>
        <v>2730.5576579197086</v>
      </c>
      <c r="O1364" s="3">
        <f t="shared" si="337"/>
        <v>49.145836715559412</v>
      </c>
      <c r="P1364" s="3">
        <f t="shared" si="338"/>
        <v>10.541376058531478</v>
      </c>
      <c r="Q1364" s="3">
        <f t="shared" si="339"/>
        <v>1.9229057177928284E-3</v>
      </c>
      <c r="R1364" s="3">
        <f t="shared" si="340"/>
        <v>8.5808551866864216E-2</v>
      </c>
    </row>
    <row r="1365" spans="1:18" x14ac:dyDescent="0.25">
      <c r="A1365" s="3">
        <f t="shared" si="327"/>
        <v>13.35999999999976</v>
      </c>
      <c r="B1365" s="3">
        <f t="shared" si="329"/>
        <v>0.974636088275879</v>
      </c>
      <c r="C1365" s="3">
        <f t="shared" si="330"/>
        <v>2.214430389575376E-2</v>
      </c>
      <c r="D1365" s="3">
        <f t="shared" si="331"/>
        <v>395.26669951496444</v>
      </c>
      <c r="E1365" s="3">
        <f t="shared" si="332"/>
        <v>3.0621308068211173</v>
      </c>
      <c r="F1365" s="3">
        <f t="shared" si="333"/>
        <v>34.575713471983242</v>
      </c>
      <c r="G1365" s="3">
        <f t="shared" si="334"/>
        <v>6.7905492518135935E-2</v>
      </c>
      <c r="H1365" s="3">
        <f t="shared" si="335"/>
        <v>0.18880877491346265</v>
      </c>
      <c r="I1365" s="3">
        <f t="shared" si="326"/>
        <v>2405.4503998946529</v>
      </c>
      <c r="K1365" s="3">
        <f t="shared" si="328"/>
        <v>13.35999999999976</v>
      </c>
      <c r="L1365" s="3">
        <f t="shared" si="336"/>
        <v>0.44208801892202698</v>
      </c>
      <c r="M1365" s="3">
        <f>L1365/'NOx Info (Obsolete)'!$B$1*1000</f>
        <v>10.044487286075181</v>
      </c>
      <c r="N1365" s="3">
        <f>M1365*'NOx Info (Obsolete)'!$I$2*($D$13+273)/$F$2/1000</f>
        <v>2725.2679579750406</v>
      </c>
      <c r="O1365" s="3">
        <f t="shared" si="337"/>
        <v>49.050630255076541</v>
      </c>
      <c r="P1365" s="3">
        <f t="shared" si="338"/>
        <v>10.541376058531478</v>
      </c>
      <c r="Q1365" s="3">
        <f t="shared" si="339"/>
        <v>1.9229057177928284E-3</v>
      </c>
      <c r="R1365" s="3">
        <f t="shared" si="340"/>
        <v>8.5642321539976349E-2</v>
      </c>
    </row>
    <row r="1366" spans="1:18" x14ac:dyDescent="0.25">
      <c r="A1366" s="3">
        <f t="shared" si="327"/>
        <v>13.369999999999759</v>
      </c>
      <c r="B1366" s="3">
        <f t="shared" si="329"/>
        <v>0.97274800052674448</v>
      </c>
      <c r="C1366" s="3">
        <f t="shared" si="330"/>
        <v>2.2101405434059567E-2</v>
      </c>
      <c r="D1366" s="3">
        <f t="shared" si="331"/>
        <v>394.50097965093272</v>
      </c>
      <c r="E1366" s="3">
        <f t="shared" si="332"/>
        <v>3.0561987756433737</v>
      </c>
      <c r="F1366" s="3">
        <f t="shared" si="333"/>
        <v>34.575713471983242</v>
      </c>
      <c r="G1366" s="3">
        <f t="shared" si="334"/>
        <v>6.7905492518135935E-2</v>
      </c>
      <c r="H1366" s="3">
        <f t="shared" si="335"/>
        <v>0.1884430101535369</v>
      </c>
      <c r="I1366" s="3">
        <f t="shared" si="326"/>
        <v>2405.8272859149602</v>
      </c>
      <c r="K1366" s="3">
        <f t="shared" si="328"/>
        <v>13.369999999999759</v>
      </c>
      <c r="L1366" s="3">
        <f t="shared" si="336"/>
        <v>0.44123159570662723</v>
      </c>
      <c r="M1366" s="3">
        <f>L1366/'NOx Info (Obsolete)'!$B$1*1000</f>
        <v>10.025028871165958</v>
      </c>
      <c r="N1366" s="3">
        <f>M1366*'NOx Info (Obsolete)'!$I$2*($D$13+273)/$F$2/1000</f>
        <v>2719.9885053604103</v>
      </c>
      <c r="O1366" s="3">
        <f t="shared" si="337"/>
        <v>48.955608230768199</v>
      </c>
      <c r="P1366" s="3">
        <f t="shared" si="338"/>
        <v>10.541376058531478</v>
      </c>
      <c r="Q1366" s="3">
        <f t="shared" si="339"/>
        <v>1.9229057177928284E-3</v>
      </c>
      <c r="R1366" s="3">
        <f t="shared" si="340"/>
        <v>8.5476413238352603E-2</v>
      </c>
    </row>
    <row r="1367" spans="1:18" x14ac:dyDescent="0.25">
      <c r="A1367" s="3">
        <f t="shared" si="327"/>
        <v>13.379999999999759</v>
      </c>
      <c r="B1367" s="3">
        <f t="shared" si="329"/>
        <v>0.9708635704252091</v>
      </c>
      <c r="C1367" s="3">
        <f t="shared" si="330"/>
        <v>2.2058590076265327E-2</v>
      </c>
      <c r="D1367" s="3">
        <f t="shared" si="331"/>
        <v>393.73674315727055</v>
      </c>
      <c r="E1367" s="3">
        <f t="shared" si="332"/>
        <v>3.0502782361347043</v>
      </c>
      <c r="F1367" s="3">
        <f t="shared" si="333"/>
        <v>34.575713471983242</v>
      </c>
      <c r="G1367" s="3">
        <f t="shared" si="334"/>
        <v>6.7905492518135935E-2</v>
      </c>
      <c r="H1367" s="3">
        <f t="shared" si="335"/>
        <v>0.18807795396163007</v>
      </c>
      <c r="I1367" s="3">
        <f t="shared" si="326"/>
        <v>2406.2034418228836</v>
      </c>
      <c r="K1367" s="3">
        <f t="shared" si="328"/>
        <v>13.379999999999759</v>
      </c>
      <c r="L1367" s="3">
        <f t="shared" si="336"/>
        <v>0.44037683157424373</v>
      </c>
      <c r="M1367" s="3">
        <f>L1367/'NOx Info (Obsolete)'!$B$1*1000</f>
        <v>10.005608151551671</v>
      </c>
      <c r="N1367" s="3">
        <f>M1367*'NOx Info (Obsolete)'!$I$2*($D$13+273)/$F$2/1000</f>
        <v>2714.719280224449</v>
      </c>
      <c r="O1367" s="3">
        <f t="shared" si="337"/>
        <v>48.860770285340323</v>
      </c>
      <c r="P1367" s="3">
        <f t="shared" si="338"/>
        <v>10.541376058531478</v>
      </c>
      <c r="Q1367" s="3">
        <f t="shared" si="339"/>
        <v>1.9229057177928284E-3</v>
      </c>
      <c r="R1367" s="3">
        <f t="shared" si="340"/>
        <v>8.5310826338158091E-2</v>
      </c>
    </row>
    <row r="1368" spans="1:18" x14ac:dyDescent="0.25">
      <c r="A1368" s="3">
        <f t="shared" si="327"/>
        <v>13.389999999999759</v>
      </c>
      <c r="B1368" s="3">
        <f t="shared" si="329"/>
        <v>0.9689827908855928</v>
      </c>
      <c r="C1368" s="3">
        <f t="shared" si="330"/>
        <v>2.2015857661380245E-2</v>
      </c>
      <c r="D1368" s="3">
        <f t="shared" si="331"/>
        <v>392.97398716035849</v>
      </c>
      <c r="E1368" s="3">
        <f t="shared" si="332"/>
        <v>3.0443691660331798</v>
      </c>
      <c r="F1368" s="3">
        <f t="shared" si="333"/>
        <v>34.575713471983242</v>
      </c>
      <c r="G1368" s="3">
        <f t="shared" si="334"/>
        <v>6.7905492518135935E-2</v>
      </c>
      <c r="H1368" s="3">
        <f t="shared" si="335"/>
        <v>0.18771360496508774</v>
      </c>
      <c r="I1368" s="3">
        <f t="shared" si="326"/>
        <v>2406.5788690328136</v>
      </c>
      <c r="K1368" s="3">
        <f t="shared" si="328"/>
        <v>13.389999999999759</v>
      </c>
      <c r="L1368" s="3">
        <f t="shared" si="336"/>
        <v>0.43952372331086215</v>
      </c>
      <c r="M1368" s="3">
        <f>L1368/'NOx Info (Obsolete)'!$B$1*1000</f>
        <v>9.9862250542081235</v>
      </c>
      <c r="N1368" s="3">
        <f>M1368*'NOx Info (Obsolete)'!$I$2*($D$13+273)/$F$2/1000</f>
        <v>2709.4602627542481</v>
      </c>
      <c r="O1368" s="3">
        <f t="shared" si="337"/>
        <v>48.766116062191017</v>
      </c>
      <c r="P1368" s="3">
        <f t="shared" si="338"/>
        <v>10.541376058531478</v>
      </c>
      <c r="Q1368" s="3">
        <f t="shared" si="339"/>
        <v>1.9229057177928284E-3</v>
      </c>
      <c r="R1368" s="3">
        <f t="shared" si="340"/>
        <v>8.5145560216766503E-2</v>
      </c>
    </row>
    <row r="1369" spans="1:18" x14ac:dyDescent="0.25">
      <c r="A1369" s="3">
        <f t="shared" si="327"/>
        <v>13.399999999999759</v>
      </c>
      <c r="B1369" s="3">
        <f t="shared" si="329"/>
        <v>0.96710565483594202</v>
      </c>
      <c r="C1369" s="3">
        <f t="shared" si="330"/>
        <v>2.1973208028725381E-2</v>
      </c>
      <c r="D1369" s="3">
        <f t="shared" si="331"/>
        <v>392.21270879214359</v>
      </c>
      <c r="E1369" s="3">
        <f t="shared" si="332"/>
        <v>3.0384715431199969</v>
      </c>
      <c r="F1369" s="3">
        <f t="shared" si="333"/>
        <v>34.575713471983249</v>
      </c>
      <c r="G1369" s="3">
        <f t="shared" si="334"/>
        <v>6.7905492518135963E-2</v>
      </c>
      <c r="H1369" s="3">
        <f t="shared" si="335"/>
        <v>0.18734996179391458</v>
      </c>
      <c r="I1369" s="3">
        <f t="shared" si="326"/>
        <v>2406.9535689564013</v>
      </c>
      <c r="K1369" s="3">
        <f t="shared" si="328"/>
        <v>13.399999999999759</v>
      </c>
      <c r="L1369" s="3">
        <f t="shared" si="336"/>
        <v>0.4386722677086945</v>
      </c>
      <c r="M1369" s="3">
        <f>L1369/'NOx Info (Obsolete)'!$B$1*1000</f>
        <v>9.9668795062525746</v>
      </c>
      <c r="N1369" s="3">
        <f>M1369*'NOx Info (Obsolete)'!$I$2*($D$13+273)/$F$2/1000</f>
        <v>2704.2114331752791</v>
      </c>
      <c r="O1369" s="3">
        <f t="shared" si="337"/>
        <v>48.671645205409199</v>
      </c>
      <c r="P1369" s="3">
        <f t="shared" si="338"/>
        <v>10.54137605853148</v>
      </c>
      <c r="Q1369" s="3">
        <f t="shared" si="339"/>
        <v>1.9229057177928288E-3</v>
      </c>
      <c r="R1369" s="3">
        <f t="shared" si="340"/>
        <v>8.4980614252757658E-2</v>
      </c>
    </row>
    <row r="1370" spans="1:18" x14ac:dyDescent="0.25">
      <c r="A1370" s="3">
        <f t="shared" si="327"/>
        <v>13.409999999999759</v>
      </c>
      <c r="B1370" s="3">
        <f t="shared" si="329"/>
        <v>0.96523215521800287</v>
      </c>
      <c r="C1370" s="3">
        <f t="shared" si="330"/>
        <v>2.1930641017933065E-2</v>
      </c>
      <c r="D1370" s="3">
        <f t="shared" si="331"/>
        <v>391.45290519012912</v>
      </c>
      <c r="E1370" s="3">
        <f t="shared" si="332"/>
        <v>3.0325853452193967</v>
      </c>
      <c r="F1370" s="3">
        <f t="shared" si="333"/>
        <v>34.575713471983249</v>
      </c>
      <c r="G1370" s="3">
        <f t="shared" si="334"/>
        <v>6.7905492518135963E-2</v>
      </c>
      <c r="H1370" s="3">
        <f t="shared" si="335"/>
        <v>0.1869870230807692</v>
      </c>
      <c r="I1370" s="3">
        <f t="shared" si="326"/>
        <v>2407.3275430025628</v>
      </c>
      <c r="K1370" s="3">
        <f t="shared" si="328"/>
        <v>13.409999999999759</v>
      </c>
      <c r="L1370" s="3">
        <f t="shared" si="336"/>
        <v>0.43782246156616694</v>
      </c>
      <c r="M1370" s="3">
        <f>L1370/'NOx Info (Obsolete)'!$B$1*1000</f>
        <v>9.9475714349434714</v>
      </c>
      <c r="N1370" s="3">
        <f>M1370*'NOx Info (Obsolete)'!$I$2*($D$13+273)/$F$2/1000</f>
        <v>2698.9727717513215</v>
      </c>
      <c r="O1370" s="3">
        <f t="shared" si="337"/>
        <v>48.577357359773274</v>
      </c>
      <c r="P1370" s="3">
        <f t="shared" si="338"/>
        <v>10.54137605853148</v>
      </c>
      <c r="Q1370" s="3">
        <f t="shared" si="339"/>
        <v>1.9229057177928288E-3</v>
      </c>
      <c r="R1370" s="3">
        <f t="shared" si="340"/>
        <v>8.4815987825915221E-2</v>
      </c>
    </row>
    <row r="1371" spans="1:18" x14ac:dyDescent="0.25">
      <c r="A1371" s="3">
        <f t="shared" si="327"/>
        <v>13.419999999999758</v>
      </c>
      <c r="B1371" s="3">
        <f t="shared" si="329"/>
        <v>0.96336228498719523</v>
      </c>
      <c r="C1371" s="3">
        <f t="shared" si="330"/>
        <v>2.1888156468946294E-2</v>
      </c>
      <c r="D1371" s="3">
        <f t="shared" si="331"/>
        <v>390.69457349736342</v>
      </c>
      <c r="E1371" s="3">
        <f t="shared" si="332"/>
        <v>3.0267105501985774</v>
      </c>
      <c r="F1371" s="3">
        <f t="shared" si="333"/>
        <v>34.575713471983242</v>
      </c>
      <c r="G1371" s="3">
        <f t="shared" si="334"/>
        <v>6.7905492518135935E-2</v>
      </c>
      <c r="H1371" s="3">
        <f t="shared" si="335"/>
        <v>0.18662478746095901</v>
      </c>
      <c r="I1371" s="3">
        <f t="shared" si="326"/>
        <v>2407.7007925774847</v>
      </c>
      <c r="K1371" s="3">
        <f t="shared" si="328"/>
        <v>13.419999999999758</v>
      </c>
      <c r="L1371" s="3">
        <f t="shared" si="336"/>
        <v>0.4369743016879078</v>
      </c>
      <c r="M1371" s="3">
        <f>L1371/'NOx Info (Obsolete)'!$B$1*1000</f>
        <v>9.9283007676801809</v>
      </c>
      <c r="N1371" s="3">
        <f>M1371*'NOx Info (Obsolete)'!$I$2*($D$13+273)/$F$2/1000</f>
        <v>2693.7442587843875</v>
      </c>
      <c r="O1371" s="3">
        <f t="shared" si="337"/>
        <v>48.483252170749779</v>
      </c>
      <c r="P1371" s="3">
        <f t="shared" si="338"/>
        <v>10.541376058531478</v>
      </c>
      <c r="Q1371" s="3">
        <f t="shared" si="339"/>
        <v>1.9229057177928284E-3</v>
      </c>
      <c r="R1371" s="3">
        <f t="shared" si="340"/>
        <v>8.4651680317224295E-2</v>
      </c>
    </row>
    <row r="1372" spans="1:18" x14ac:dyDescent="0.25">
      <c r="A1372" s="3">
        <f t="shared" si="327"/>
        <v>13.429999999999758</v>
      </c>
      <c r="B1372" s="3">
        <f t="shared" si="329"/>
        <v>0.96149603711258558</v>
      </c>
      <c r="C1372" s="3">
        <f t="shared" si="330"/>
        <v>2.1845754222018142E-2</v>
      </c>
      <c r="D1372" s="3">
        <f t="shared" si="331"/>
        <v>389.93771086242998</v>
      </c>
      <c r="E1372" s="3">
        <f t="shared" si="332"/>
        <v>3.0208471359676148</v>
      </c>
      <c r="F1372" s="3">
        <f t="shared" si="333"/>
        <v>34.575713471983242</v>
      </c>
      <c r="G1372" s="3">
        <f t="shared" si="334"/>
        <v>6.7905492518135935E-2</v>
      </c>
      <c r="H1372" s="3">
        <f t="shared" si="335"/>
        <v>0.18626325357243531</v>
      </c>
      <c r="I1372" s="3">
        <f t="shared" si="326"/>
        <v>2408.0733190846295</v>
      </c>
      <c r="K1372" s="3">
        <f t="shared" si="328"/>
        <v>13.429999999999758</v>
      </c>
      <c r="L1372" s="3">
        <f t="shared" si="336"/>
        <v>0.43612778488473553</v>
      </c>
      <c r="M1372" s="3">
        <f>L1372/'NOx Info (Obsolete)'!$B$1*1000</f>
        <v>9.9090674320027148</v>
      </c>
      <c r="N1372" s="3">
        <f>M1372*'NOx Info (Obsolete)'!$I$2*($D$13+273)/$F$2/1000</f>
        <v>2688.5258746146515</v>
      </c>
      <c r="O1372" s="3">
        <f t="shared" si="337"/>
        <v>48.389329284492064</v>
      </c>
      <c r="P1372" s="3">
        <f t="shared" si="338"/>
        <v>10.541376058531478</v>
      </c>
      <c r="Q1372" s="3">
        <f t="shared" si="339"/>
        <v>1.9229057177928284E-3</v>
      </c>
      <c r="R1372" s="3">
        <f t="shared" si="340"/>
        <v>8.4487691108869251E-2</v>
      </c>
    </row>
    <row r="1373" spans="1:18" x14ac:dyDescent="0.25">
      <c r="A1373" s="3">
        <f t="shared" si="327"/>
        <v>13.439999999999758</v>
      </c>
      <c r="B1373" s="3">
        <f t="shared" si="329"/>
        <v>0.95963340457686119</v>
      </c>
      <c r="C1373" s="3">
        <f t="shared" si="330"/>
        <v>2.1803434117711146E-2</v>
      </c>
      <c r="D1373" s="3">
        <f t="shared" si="331"/>
        <v>389.18231443943552</v>
      </c>
      <c r="E1373" s="3">
        <f t="shared" si="332"/>
        <v>3.0149950804793773</v>
      </c>
      <c r="F1373" s="3">
        <f t="shared" si="333"/>
        <v>34.575713471983249</v>
      </c>
      <c r="G1373" s="3">
        <f t="shared" si="334"/>
        <v>6.7905492518135963E-2</v>
      </c>
      <c r="H1373" s="3">
        <f t="shared" si="335"/>
        <v>0.18590242005578791</v>
      </c>
      <c r="I1373" s="3">
        <f t="shared" si="326"/>
        <v>2408.445123924741</v>
      </c>
      <c r="K1373" s="3">
        <f t="shared" si="328"/>
        <v>13.439999999999758</v>
      </c>
      <c r="L1373" s="3">
        <f t="shared" si="336"/>
        <v>0.43528290797364683</v>
      </c>
      <c r="M1373" s="3">
        <f>L1373/'NOx Info (Obsolete)'!$B$1*1000</f>
        <v>9.8898713555914579</v>
      </c>
      <c r="N1373" s="3">
        <f>M1373*'NOx Info (Obsolete)'!$I$2*($D$13+273)/$F$2/1000</f>
        <v>2683.3175996203704</v>
      </c>
      <c r="O1373" s="3">
        <f t="shared" si="337"/>
        <v>48.295588347838965</v>
      </c>
      <c r="P1373" s="3">
        <f t="shared" si="338"/>
        <v>10.54137605853148</v>
      </c>
      <c r="Q1373" s="3">
        <f t="shared" si="339"/>
        <v>1.9229057177928288E-3</v>
      </c>
      <c r="R1373" s="3">
        <f t="shared" si="340"/>
        <v>8.4324019584231261E-2</v>
      </c>
    </row>
    <row r="1374" spans="1:18" x14ac:dyDescent="0.25">
      <c r="A1374" s="3">
        <f t="shared" si="327"/>
        <v>13.449999999999758</v>
      </c>
      <c r="B1374" s="3">
        <f t="shared" si="329"/>
        <v>0.95777438037630336</v>
      </c>
      <c r="C1374" s="3">
        <f t="shared" si="330"/>
        <v>2.1761195996896701E-2</v>
      </c>
      <c r="D1374" s="3">
        <f t="shared" si="331"/>
        <v>388.42838138799999</v>
      </c>
      <c r="E1374" s="3">
        <f t="shared" si="332"/>
        <v>3.0091543617294447</v>
      </c>
      <c r="F1374" s="3">
        <f t="shared" si="333"/>
        <v>34.575713471983242</v>
      </c>
      <c r="G1374" s="3">
        <f t="shared" si="334"/>
        <v>6.7905492518135935E-2</v>
      </c>
      <c r="H1374" s="3">
        <f t="shared" si="335"/>
        <v>0.18554228555424002</v>
      </c>
      <c r="I1374" s="3">
        <f t="shared" si="326"/>
        <v>2408.8162084958494</v>
      </c>
      <c r="K1374" s="3">
        <f t="shared" si="328"/>
        <v>13.449999999999758</v>
      </c>
      <c r="L1374" s="3">
        <f t="shared" si="336"/>
        <v>0.43443966777780452</v>
      </c>
      <c r="M1374" s="3">
        <f>L1374/'NOx Info (Obsolete)'!$B$1*1000</f>
        <v>9.8707124662668875</v>
      </c>
      <c r="N1374" s="3">
        <f>M1374*'NOx Info (Obsolete)'!$I$2*($D$13+273)/$F$2/1000</f>
        <v>2678.1194142178133</v>
      </c>
      <c r="O1374" s="3">
        <f t="shared" si="337"/>
        <v>48.202029008313474</v>
      </c>
      <c r="P1374" s="3">
        <f t="shared" si="338"/>
        <v>10.541376058531478</v>
      </c>
      <c r="Q1374" s="3">
        <f t="shared" si="339"/>
        <v>1.9229057177928284E-3</v>
      </c>
      <c r="R1374" s="3">
        <f t="shared" si="340"/>
        <v>8.4160665127886003E-2</v>
      </c>
    </row>
    <row r="1375" spans="1:18" x14ac:dyDescent="0.25">
      <c r="A1375" s="3">
        <f t="shared" si="327"/>
        <v>13.459999999999757</v>
      </c>
      <c r="B1375" s="3">
        <f t="shared" si="329"/>
        <v>0.95591895752076095</v>
      </c>
      <c r="C1375" s="3">
        <f t="shared" si="330"/>
        <v>2.1719039700754474E-2</v>
      </c>
      <c r="D1375" s="3">
        <f t="shared" si="331"/>
        <v>387.67590887324604</v>
      </c>
      <c r="E1375" s="3">
        <f t="shared" si="332"/>
        <v>3.0033249577560222</v>
      </c>
      <c r="F1375" s="3">
        <f t="shared" si="333"/>
        <v>34.575713471983242</v>
      </c>
      <c r="G1375" s="3">
        <f t="shared" si="334"/>
        <v>6.7905492518135935E-2</v>
      </c>
      <c r="H1375" s="3">
        <f t="shared" si="335"/>
        <v>0.18518284871364329</v>
      </c>
      <c r="I1375" s="3">
        <f t="shared" ref="I1375:I1438" si="341">I1374+$N$3*$J$1*H1375</f>
        <v>2409.1865741932766</v>
      </c>
      <c r="K1375" s="3">
        <f t="shared" si="328"/>
        <v>13.459999999999757</v>
      </c>
      <c r="L1375" s="3">
        <f t="shared" si="336"/>
        <v>0.43359806112652566</v>
      </c>
      <c r="M1375" s="3">
        <f>L1375/'NOx Info (Obsolete)'!$B$1*1000</f>
        <v>9.8515906919893137</v>
      </c>
      <c r="N1375" s="3">
        <f>M1375*'NOx Info (Obsolete)'!$I$2*($D$13+273)/$F$2/1000</f>
        <v>2672.9312988611891</v>
      </c>
      <c r="O1375" s="3">
        <f t="shared" si="337"/>
        <v>48.108650914121391</v>
      </c>
      <c r="P1375" s="3">
        <f t="shared" si="338"/>
        <v>10.541376058531478</v>
      </c>
      <c r="Q1375" s="3">
        <f t="shared" si="339"/>
        <v>1.9229057177928284E-3</v>
      </c>
      <c r="R1375" s="3">
        <f t="shared" si="340"/>
        <v>8.3997627125601382E-2</v>
      </c>
    </row>
    <row r="1376" spans="1:18" x14ac:dyDescent="0.25">
      <c r="A1376" s="3">
        <f t="shared" ref="A1376:A1439" si="342">$A$30+A1375</f>
        <v>13.469999999999757</v>
      </c>
      <c r="B1376" s="3">
        <f t="shared" si="329"/>
        <v>0.95406712903362445</v>
      </c>
      <c r="C1376" s="3">
        <f t="shared" si="330"/>
        <v>2.1676965070771805E-2</v>
      </c>
      <c r="D1376" s="3">
        <f t="shared" si="331"/>
        <v>386.92489406578801</v>
      </c>
      <c r="E1376" s="3">
        <f t="shared" si="332"/>
        <v>2.9975068466398613</v>
      </c>
      <c r="F1376" s="3">
        <f t="shared" si="333"/>
        <v>34.575713471983242</v>
      </c>
      <c r="G1376" s="3">
        <f t="shared" si="334"/>
        <v>6.7905492518135935E-2</v>
      </c>
      <c r="H1376" s="3">
        <f t="shared" si="335"/>
        <v>0.18482410818247275</v>
      </c>
      <c r="I1376" s="3">
        <f t="shared" si="341"/>
        <v>2409.5562224096416</v>
      </c>
      <c r="K1376" s="3">
        <f t="shared" ref="K1376:K1439" si="343">$A$30+K1375</f>
        <v>13.469999999999757</v>
      </c>
      <c r="L1376" s="3">
        <f t="shared" si="336"/>
        <v>0.43275808485526962</v>
      </c>
      <c r="M1376" s="3">
        <f>L1376/'NOx Info (Obsolete)'!$B$1*1000</f>
        <v>9.832505960858601</v>
      </c>
      <c r="N1376" s="3">
        <f>M1376*'NOx Info (Obsolete)'!$I$2*($D$13+273)/$F$2/1000</f>
        <v>2667.7532340425696</v>
      </c>
      <c r="O1376" s="3">
        <f t="shared" si="337"/>
        <v>48.015453714150034</v>
      </c>
      <c r="P1376" s="3">
        <f t="shared" si="338"/>
        <v>10.541376058531478</v>
      </c>
      <c r="Q1376" s="3">
        <f t="shared" si="339"/>
        <v>1.9229057177928284E-3</v>
      </c>
      <c r="R1376" s="3">
        <f t="shared" si="340"/>
        <v>8.3834904964335238E-2</v>
      </c>
    </row>
    <row r="1377" spans="1:18" x14ac:dyDescent="0.25">
      <c r="A1377" s="3">
        <f t="shared" si="342"/>
        <v>13.479999999999757</v>
      </c>
      <c r="B1377" s="3">
        <f t="shared" si="329"/>
        <v>0.95221888795179965</v>
      </c>
      <c r="C1377" s="3">
        <f t="shared" si="330"/>
        <v>2.1634971948743104E-2</v>
      </c>
      <c r="D1377" s="3">
        <f t="shared" si="331"/>
        <v>386.17533414172112</v>
      </c>
      <c r="E1377" s="3">
        <f t="shared" si="332"/>
        <v>2.9917000065041757</v>
      </c>
      <c r="F1377" s="3">
        <f t="shared" si="333"/>
        <v>34.575713471983242</v>
      </c>
      <c r="G1377" s="3">
        <f t="shared" si="334"/>
        <v>6.7905492518135935E-2</v>
      </c>
      <c r="H1377" s="3">
        <f t="shared" si="335"/>
        <v>0.18446606261182147</v>
      </c>
      <c r="I1377" s="3">
        <f t="shared" si="341"/>
        <v>2409.9251545348652</v>
      </c>
      <c r="K1377" s="3">
        <f t="shared" si="343"/>
        <v>13.479999999999757</v>
      </c>
      <c r="L1377" s="3">
        <f t="shared" si="336"/>
        <v>0.43191973580562626</v>
      </c>
      <c r="M1377" s="3">
        <f>L1377/'NOx Info (Obsolete)'!$B$1*1000</f>
        <v>9.8134582011139031</v>
      </c>
      <c r="N1377" s="3">
        <f>M1377*'NOx Info (Obsolete)'!$I$2*($D$13+273)/$F$2/1000</f>
        <v>2662.5852002918177</v>
      </c>
      <c r="O1377" s="3">
        <f t="shared" si="337"/>
        <v>47.922437057966903</v>
      </c>
      <c r="P1377" s="3">
        <f t="shared" si="338"/>
        <v>10.541376058531478</v>
      </c>
      <c r="Q1377" s="3">
        <f t="shared" si="339"/>
        <v>1.9229057177928284E-3</v>
      </c>
      <c r="R1377" s="3">
        <f t="shared" si="340"/>
        <v>8.3672498032232992E-2</v>
      </c>
    </row>
    <row r="1378" spans="1:18" x14ac:dyDescent="0.25">
      <c r="A1378" s="3">
        <f t="shared" si="342"/>
        <v>13.489999999999757</v>
      </c>
      <c r="B1378" s="3">
        <f t="shared" si="329"/>
        <v>0.95037422732568144</v>
      </c>
      <c r="C1378" s="3">
        <f t="shared" si="330"/>
        <v>2.1593060176769267E-2</v>
      </c>
      <c r="D1378" s="3">
        <f t="shared" si="331"/>
        <v>385.42722628261168</v>
      </c>
      <c r="E1378" s="3">
        <f t="shared" si="332"/>
        <v>2.9859044155145593</v>
      </c>
      <c r="F1378" s="3">
        <f t="shared" si="333"/>
        <v>34.575713471983242</v>
      </c>
      <c r="G1378" s="3">
        <f t="shared" si="334"/>
        <v>6.7905492518135935E-2</v>
      </c>
      <c r="H1378" s="3">
        <f t="shared" si="335"/>
        <v>0.18410871065539577</v>
      </c>
      <c r="I1378" s="3">
        <f t="shared" si="341"/>
        <v>2410.2933719561761</v>
      </c>
      <c r="K1378" s="3">
        <f t="shared" si="343"/>
        <v>13.489999999999757</v>
      </c>
      <c r="L1378" s="3">
        <f t="shared" si="336"/>
        <v>0.43108301082530393</v>
      </c>
      <c r="M1378" s="3">
        <f>L1378/'NOx Info (Obsolete)'!$B$1*1000</f>
        <v>9.7944473411333917</v>
      </c>
      <c r="N1378" s="3">
        <f>M1378*'NOx Info (Obsolete)'!$I$2*($D$13+273)/$F$2/1000</f>
        <v>2657.4271781765165</v>
      </c>
      <c r="O1378" s="3">
        <f t="shared" si="337"/>
        <v>47.829600595818363</v>
      </c>
      <c r="P1378" s="3">
        <f t="shared" si="338"/>
        <v>10.541376058531478</v>
      </c>
      <c r="Q1378" s="3">
        <f t="shared" si="339"/>
        <v>1.9229057177928284E-3</v>
      </c>
      <c r="R1378" s="3">
        <f t="shared" si="340"/>
        <v>8.3510405718625336E-2</v>
      </c>
    </row>
    <row r="1379" spans="1:18" x14ac:dyDescent="0.25">
      <c r="A1379" s="3">
        <f t="shared" si="342"/>
        <v>13.499999999999757</v>
      </c>
      <c r="B1379" s="3">
        <f t="shared" si="329"/>
        <v>0.94853314021912749</v>
      </c>
      <c r="C1379" s="3">
        <f t="shared" si="330"/>
        <v>2.1551229597257068E-2</v>
      </c>
      <c r="D1379" s="3">
        <f t="shared" si="331"/>
        <v>384.68056767548524</v>
      </c>
      <c r="E1379" s="3">
        <f t="shared" si="332"/>
        <v>2.9801200518789042</v>
      </c>
      <c r="F1379" s="3">
        <f t="shared" si="333"/>
        <v>34.575713471983242</v>
      </c>
      <c r="G1379" s="3">
        <f t="shared" si="334"/>
        <v>6.7905492518135935E-2</v>
      </c>
      <c r="H1379" s="3">
        <f t="shared" si="335"/>
        <v>0.18375205096950997</v>
      </c>
      <c r="I1379" s="3">
        <f t="shared" si="341"/>
        <v>2410.6608760581153</v>
      </c>
      <c r="K1379" s="3">
        <f t="shared" si="343"/>
        <v>13.499999999999757</v>
      </c>
      <c r="L1379" s="3">
        <f t="shared" si="336"/>
        <v>0.43024790676811769</v>
      </c>
      <c r="M1379" s="3">
        <f>L1379/'NOx Info (Obsolete)'!$B$1*1000</f>
        <v>9.7754733094339787</v>
      </c>
      <c r="N1379" s="3">
        <f>M1379*'NOx Info (Obsolete)'!$I$2*($D$13+273)/$F$2/1000</f>
        <v>2652.2791483018905</v>
      </c>
      <c r="O1379" s="3">
        <f t="shared" si="337"/>
        <v>47.736943978628332</v>
      </c>
      <c r="P1379" s="3">
        <f t="shared" si="338"/>
        <v>10.541376058531478</v>
      </c>
      <c r="Q1379" s="3">
        <f t="shared" si="339"/>
        <v>1.9229057177928284E-3</v>
      </c>
      <c r="R1379" s="3">
        <f t="shared" si="340"/>
        <v>8.3348627414025989E-2</v>
      </c>
    </row>
    <row r="1380" spans="1:18" x14ac:dyDescent="0.25">
      <c r="A1380" s="3">
        <f t="shared" si="342"/>
        <v>13.509999999999756</v>
      </c>
      <c r="B1380" s="3">
        <f t="shared" si="329"/>
        <v>0.94669561970943239</v>
      </c>
      <c r="C1380" s="3">
        <f t="shared" si="330"/>
        <v>2.1509480052918577E-2</v>
      </c>
      <c r="D1380" s="3">
        <f t="shared" si="331"/>
        <v>383.93535551281758</v>
      </c>
      <c r="E1380" s="3">
        <f t="shared" si="332"/>
        <v>2.974346893847319</v>
      </c>
      <c r="F1380" s="3">
        <f t="shared" si="333"/>
        <v>34.575713471983249</v>
      </c>
      <c r="G1380" s="3">
        <f t="shared" si="334"/>
        <v>6.7905492518135963E-2</v>
      </c>
      <c r="H1380" s="3">
        <f t="shared" si="335"/>
        <v>0.18339608221308154</v>
      </c>
      <c r="I1380" s="3">
        <f t="shared" si="341"/>
        <v>2411.0276682225413</v>
      </c>
      <c r="K1380" s="3">
        <f t="shared" si="343"/>
        <v>13.509999999999756</v>
      </c>
      <c r="L1380" s="3">
        <f t="shared" si="336"/>
        <v>0.42941442049397743</v>
      </c>
      <c r="M1380" s="3">
        <f>L1380/'NOx Info (Obsolete)'!$B$1*1000</f>
        <v>9.756536034671063</v>
      </c>
      <c r="N1380" s="3">
        <f>M1380*'NOx Info (Obsolete)'!$I$2*($D$13+273)/$F$2/1000</f>
        <v>2647.1410913107406</v>
      </c>
      <c r="O1380" s="3">
        <f t="shared" si="337"/>
        <v>47.644466857996967</v>
      </c>
      <c r="P1380" s="3">
        <f t="shared" si="338"/>
        <v>10.54137605853148</v>
      </c>
      <c r="Q1380" s="3">
        <f t="shared" si="339"/>
        <v>1.9229057177928288E-3</v>
      </c>
      <c r="R1380" s="3">
        <f t="shared" si="340"/>
        <v>8.3187162510129434E-2</v>
      </c>
    </row>
    <row r="1381" spans="1:18" x14ac:dyDescent="0.25">
      <c r="A1381" s="3">
        <f t="shared" si="342"/>
        <v>13.519999999999756</v>
      </c>
      <c r="B1381" s="3">
        <f t="shared" si="329"/>
        <v>0.94486165888730167</v>
      </c>
      <c r="C1381" s="3">
        <f t="shared" si="330"/>
        <v>2.1467811386770563E-2</v>
      </c>
      <c r="D1381" s="3">
        <f t="shared" si="331"/>
        <v>383.1915869925221</v>
      </c>
      <c r="E1381" s="3">
        <f t="shared" si="332"/>
        <v>2.9685849197120451</v>
      </c>
      <c r="F1381" s="3">
        <f t="shared" si="333"/>
        <v>34.575713471983242</v>
      </c>
      <c r="G1381" s="3">
        <f t="shared" si="334"/>
        <v>6.7905492518135935E-2</v>
      </c>
      <c r="H1381" s="3">
        <f t="shared" si="335"/>
        <v>0.18304080304762566</v>
      </c>
      <c r="I1381" s="3">
        <f t="shared" si="341"/>
        <v>2411.3937498286364</v>
      </c>
      <c r="K1381" s="3">
        <f t="shared" si="343"/>
        <v>13.519999999999756</v>
      </c>
      <c r="L1381" s="3">
        <f t="shared" si="336"/>
        <v>0.42858254886887615</v>
      </c>
      <c r="M1381" s="3">
        <f>L1381/'NOx Info (Obsolete)'!$B$1*1000</f>
        <v>9.7376354456382472</v>
      </c>
      <c r="N1381" s="3">
        <f>M1381*'NOx Info (Obsolete)'!$I$2*($D$13+273)/$F$2/1000</f>
        <v>2642.0129878833609</v>
      </c>
      <c r="O1381" s="3">
        <f t="shared" si="337"/>
        <v>47.55216888619934</v>
      </c>
      <c r="P1381" s="3">
        <f t="shared" si="338"/>
        <v>10.541376058531478</v>
      </c>
      <c r="Q1381" s="3">
        <f t="shared" si="339"/>
        <v>1.9229057177928284E-3</v>
      </c>
      <c r="R1381" s="3">
        <f t="shared" si="340"/>
        <v>8.3026010399808434E-2</v>
      </c>
    </row>
    <row r="1382" spans="1:18" x14ac:dyDescent="0.25">
      <c r="A1382" s="3">
        <f t="shared" si="342"/>
        <v>13.529999999999756</v>
      </c>
      <c r="B1382" s="3">
        <f t="shared" si="329"/>
        <v>0.94303125085682549</v>
      </c>
      <c r="C1382" s="3">
        <f t="shared" si="330"/>
        <v>2.1426223442133917E-2</v>
      </c>
      <c r="D1382" s="3">
        <f t="shared" si="331"/>
        <v>382.44925931794165</v>
      </c>
      <c r="E1382" s="3">
        <f t="shared" si="332"/>
        <v>2.9628341078073794</v>
      </c>
      <c r="F1382" s="3">
        <f t="shared" si="333"/>
        <v>34.575713471983242</v>
      </c>
      <c r="G1382" s="3">
        <f t="shared" si="334"/>
        <v>6.7905492518135935E-2</v>
      </c>
      <c r="H1382" s="3">
        <f t="shared" si="335"/>
        <v>0.18268621213725075</v>
      </c>
      <c r="I1382" s="3">
        <f t="shared" si="341"/>
        <v>2411.7591222529109</v>
      </c>
      <c r="K1382" s="3">
        <f t="shared" si="343"/>
        <v>13.529999999999756</v>
      </c>
      <c r="L1382" s="3">
        <f t="shared" si="336"/>
        <v>0.42775228876487809</v>
      </c>
      <c r="M1382" s="3">
        <f>L1382/'NOx Info (Obsolete)'!$B$1*1000</f>
        <v>9.7187714712670825</v>
      </c>
      <c r="N1382" s="3">
        <f>M1382*'NOx Info (Obsolete)'!$I$2*($D$13+273)/$F$2/1000</f>
        <v>2636.8948187374785</v>
      </c>
      <c r="O1382" s="3">
        <f t="shared" si="337"/>
        <v>47.460049716184166</v>
      </c>
      <c r="P1382" s="3">
        <f t="shared" si="338"/>
        <v>10.541376058531478</v>
      </c>
      <c r="Q1382" s="3">
        <f t="shared" si="339"/>
        <v>1.9229057177928284E-3</v>
      </c>
      <c r="R1382" s="3">
        <f t="shared" si="340"/>
        <v>8.2865170477112046E-2</v>
      </c>
    </row>
    <row r="1383" spans="1:18" x14ac:dyDescent="0.25">
      <c r="A1383" s="3">
        <f t="shared" si="342"/>
        <v>13.539999999999756</v>
      </c>
      <c r="B1383" s="3">
        <f t="shared" si="329"/>
        <v>0.94120438873545287</v>
      </c>
      <c r="C1383" s="3">
        <f t="shared" si="330"/>
        <v>2.1384716062633043E-2</v>
      </c>
      <c r="D1383" s="3">
        <f t="shared" si="331"/>
        <v>381.70836969783613</v>
      </c>
      <c r="E1383" s="3">
        <f t="shared" si="332"/>
        <v>2.9570944365095873</v>
      </c>
      <c r="F1383" s="3">
        <f t="shared" si="333"/>
        <v>34.575713471983242</v>
      </c>
      <c r="G1383" s="3">
        <f t="shared" si="334"/>
        <v>6.7905492518135935E-2</v>
      </c>
      <c r="H1383" s="3">
        <f t="shared" si="335"/>
        <v>0.18233230814865295</v>
      </c>
      <c r="I1383" s="3">
        <f t="shared" si="341"/>
        <v>2412.1237868692083</v>
      </c>
      <c r="K1383" s="3">
        <f t="shared" si="343"/>
        <v>13.539999999999756</v>
      </c>
      <c r="L1383" s="3">
        <f t="shared" si="336"/>
        <v>0.42692363706010694</v>
      </c>
      <c r="M1383" s="3">
        <f>L1383/'NOx Info (Obsolete)'!$B$1*1000</f>
        <v>9.6999440406267912</v>
      </c>
      <c r="N1383" s="3">
        <f>M1383*'NOx Info (Obsolete)'!$I$2*($D$13+273)/$F$2/1000</f>
        <v>2631.7865646281707</v>
      </c>
      <c r="O1383" s="3">
        <f t="shared" si="337"/>
        <v>47.368109001572449</v>
      </c>
      <c r="P1383" s="3">
        <f t="shared" si="338"/>
        <v>10.541376058531478</v>
      </c>
      <c r="Q1383" s="3">
        <f t="shared" si="339"/>
        <v>1.9229057177928284E-3</v>
      </c>
      <c r="R1383" s="3">
        <f t="shared" si="340"/>
        <v>8.2704642137263099E-2</v>
      </c>
    </row>
    <row r="1384" spans="1:18" x14ac:dyDescent="0.25">
      <c r="A1384" s="3">
        <f t="shared" si="342"/>
        <v>13.549999999999756</v>
      </c>
      <c r="B1384" s="3">
        <f t="shared" si="329"/>
        <v>0.93938106565396629</v>
      </c>
      <c r="C1384" s="3">
        <f t="shared" si="330"/>
        <v>2.1343289092195281E-2</v>
      </c>
      <c r="D1384" s="3">
        <f t="shared" si="331"/>
        <v>380.96891534637297</v>
      </c>
      <c r="E1384" s="3">
        <f t="shared" si="332"/>
        <v>2.951365884236826</v>
      </c>
      <c r="F1384" s="3">
        <f t="shared" si="333"/>
        <v>34.575713471983242</v>
      </c>
      <c r="G1384" s="3">
        <f t="shared" si="334"/>
        <v>6.7905492518135935E-2</v>
      </c>
      <c r="H1384" s="3">
        <f t="shared" si="335"/>
        <v>0.18197908975111152</v>
      </c>
      <c r="I1384" s="3">
        <f t="shared" si="341"/>
        <v>2412.4877450487106</v>
      </c>
      <c r="K1384" s="3">
        <f t="shared" si="343"/>
        <v>13.549999999999756</v>
      </c>
      <c r="L1384" s="3">
        <f t="shared" si="336"/>
        <v>0.42609659063873428</v>
      </c>
      <c r="M1384" s="3">
        <f>L1384/'NOx Info (Obsolete)'!$B$1*1000</f>
        <v>9.6811530829240056</v>
      </c>
      <c r="N1384" s="3">
        <f>M1384*'NOx Info (Obsolete)'!$I$2*($D$13+273)/$F$2/1000</f>
        <v>2626.6882063477979</v>
      </c>
      <c r="O1384" s="3">
        <f t="shared" si="337"/>
        <v>47.276346396656237</v>
      </c>
      <c r="P1384" s="3">
        <f t="shared" si="338"/>
        <v>10.541376058531478</v>
      </c>
      <c r="Q1384" s="3">
        <f t="shared" si="339"/>
        <v>1.9229057177928284E-3</v>
      </c>
      <c r="R1384" s="3">
        <f t="shared" si="340"/>
        <v>8.2544424776656078E-2</v>
      </c>
    </row>
    <row r="1385" spans="1:18" x14ac:dyDescent="0.25">
      <c r="A1385" s="3">
        <f t="shared" si="342"/>
        <v>13.559999999999755</v>
      </c>
      <c r="B1385" s="3">
        <f t="shared" si="329"/>
        <v>0.93756127475645523</v>
      </c>
      <c r="C1385" s="3">
        <f t="shared" si="330"/>
        <v>2.1301942375050321E-2</v>
      </c>
      <c r="D1385" s="3">
        <f t="shared" si="331"/>
        <v>380.23089348311623</v>
      </c>
      <c r="E1385" s="3">
        <f t="shared" si="332"/>
        <v>2.945648429449061</v>
      </c>
      <c r="F1385" s="3">
        <f t="shared" si="333"/>
        <v>34.575713471983242</v>
      </c>
      <c r="G1385" s="3">
        <f t="shared" si="334"/>
        <v>6.7905492518135935E-2</v>
      </c>
      <c r="H1385" s="3">
        <f t="shared" si="335"/>
        <v>0.18162655561648333</v>
      </c>
      <c r="I1385" s="3">
        <f t="shared" si="341"/>
        <v>2412.8509981599436</v>
      </c>
      <c r="K1385" s="3">
        <f t="shared" si="343"/>
        <v>13.559999999999755</v>
      </c>
      <c r="L1385" s="3">
        <f t="shared" si="336"/>
        <v>0.42527114639096775</v>
      </c>
      <c r="M1385" s="3">
        <f>L1385/'NOx Info (Obsolete)'!$B$1*1000</f>
        <v>9.6623985275025053</v>
      </c>
      <c r="N1385" s="3">
        <f>M1385*'NOx Info (Obsolete)'!$I$2*($D$13+273)/$F$2/1000</f>
        <v>2621.5997247259293</v>
      </c>
      <c r="O1385" s="3">
        <f t="shared" si="337"/>
        <v>47.18476155639727</v>
      </c>
      <c r="P1385" s="3">
        <f t="shared" si="338"/>
        <v>10.541376058531478</v>
      </c>
      <c r="Q1385" s="3">
        <f t="shared" si="339"/>
        <v>1.9229057177928284E-3</v>
      </c>
      <c r="R1385" s="3">
        <f t="shared" si="340"/>
        <v>8.2384517792854703E-2</v>
      </c>
    </row>
    <row r="1386" spans="1:18" x14ac:dyDescent="0.25">
      <c r="A1386" s="3">
        <f t="shared" si="342"/>
        <v>13.569999999999755</v>
      </c>
      <c r="B1386" s="3">
        <f t="shared" si="329"/>
        <v>0.93574500920029036</v>
      </c>
      <c r="C1386" s="3">
        <f t="shared" si="330"/>
        <v>2.1260675755729614E-2</v>
      </c>
      <c r="D1386" s="3">
        <f t="shared" si="331"/>
        <v>379.49430133301644</v>
      </c>
      <c r="E1386" s="3">
        <f t="shared" si="332"/>
        <v>2.9399420506479856</v>
      </c>
      <c r="F1386" s="3">
        <f t="shared" si="333"/>
        <v>34.575713471983242</v>
      </c>
      <c r="G1386" s="3">
        <f t="shared" si="334"/>
        <v>6.7905492518135935E-2</v>
      </c>
      <c r="H1386" s="3">
        <f t="shared" si="335"/>
        <v>0.18127470441919835</v>
      </c>
      <c r="I1386" s="3">
        <f t="shared" si="341"/>
        <v>2413.2135475687819</v>
      </c>
      <c r="K1386" s="3">
        <f t="shared" si="343"/>
        <v>13.569999999999755</v>
      </c>
      <c r="L1386" s="3">
        <f t="shared" si="336"/>
        <v>0.4244473012130392</v>
      </c>
      <c r="M1386" s="3">
        <f>L1386/'NOx Info (Obsolete)'!$B$1*1000</f>
        <v>9.6436803038429364</v>
      </c>
      <c r="N1386" s="3">
        <f>M1386*'NOx Info (Obsolete)'!$I$2*($D$13+273)/$F$2/1000</f>
        <v>2616.521100629272</v>
      </c>
      <c r="O1386" s="3">
        <f t="shared" si="337"/>
        <v>47.09335413642571</v>
      </c>
      <c r="P1386" s="3">
        <f t="shared" si="338"/>
        <v>10.541376058531478</v>
      </c>
      <c r="Q1386" s="3">
        <f t="shared" si="339"/>
        <v>1.9229057177928284E-3</v>
      </c>
      <c r="R1386" s="3">
        <f t="shared" si="340"/>
        <v>8.22249205845898E-2</v>
      </c>
    </row>
    <row r="1387" spans="1:18" x14ac:dyDescent="0.25">
      <c r="A1387" s="3">
        <f t="shared" si="342"/>
        <v>13.579999999999755</v>
      </c>
      <c r="B1387" s="3">
        <f t="shared" si="329"/>
        <v>0.93393226215609837</v>
      </c>
      <c r="C1387" s="3">
        <f t="shared" si="330"/>
        <v>2.121948907906579E-2</v>
      </c>
      <c r="D1387" s="3">
        <f t="shared" si="331"/>
        <v>378.75913612639999</v>
      </c>
      <c r="E1387" s="3">
        <f t="shared" si="332"/>
        <v>2.9342467263769403</v>
      </c>
      <c r="F1387" s="3">
        <f t="shared" si="333"/>
        <v>34.575713471983249</v>
      </c>
      <c r="G1387" s="3">
        <f t="shared" si="334"/>
        <v>6.7905492518135963E-2</v>
      </c>
      <c r="H1387" s="3">
        <f t="shared" si="335"/>
        <v>0.18092353483625451</v>
      </c>
      <c r="I1387" s="3">
        <f t="shared" si="341"/>
        <v>2413.5753946384543</v>
      </c>
      <c r="K1387" s="3">
        <f t="shared" si="343"/>
        <v>13.579999999999755</v>
      </c>
      <c r="L1387" s="3">
        <f t="shared" si="336"/>
        <v>0.4236250520071933</v>
      </c>
      <c r="M1387" s="3">
        <f>L1387/'NOx Info (Obsolete)'!$B$1*1000</f>
        <v>9.6249983415625699</v>
      </c>
      <c r="N1387" s="3">
        <f>M1387*'NOx Info (Obsolete)'!$I$2*($D$13+273)/$F$2/1000</f>
        <v>2611.4523149615989</v>
      </c>
      <c r="O1387" s="3">
        <f t="shared" si="337"/>
        <v>47.002123793038841</v>
      </c>
      <c r="P1387" s="3">
        <f t="shared" si="338"/>
        <v>10.54137605853148</v>
      </c>
      <c r="Q1387" s="3">
        <f t="shared" si="339"/>
        <v>1.9229057177928288E-3</v>
      </c>
      <c r="R1387" s="3">
        <f t="shared" si="340"/>
        <v>8.2065632551757001E-2</v>
      </c>
    </row>
    <row r="1388" spans="1:18" x14ac:dyDescent="0.25">
      <c r="A1388" s="3">
        <f t="shared" si="342"/>
        <v>13.589999999999755</v>
      </c>
      <c r="B1388" s="3">
        <f t="shared" si="329"/>
        <v>0.93212302680773584</v>
      </c>
      <c r="C1388" s="3">
        <f t="shared" si="330"/>
        <v>2.1178382190192059E-2</v>
      </c>
      <c r="D1388" s="3">
        <f t="shared" si="331"/>
        <v>378.02539509895848</v>
      </c>
      <c r="E1388" s="3">
        <f t="shared" si="332"/>
        <v>2.9285624352208321</v>
      </c>
      <c r="F1388" s="3">
        <f t="shared" si="333"/>
        <v>34.575713471983242</v>
      </c>
      <c r="G1388" s="3">
        <f t="shared" si="334"/>
        <v>6.7905492518135935E-2</v>
      </c>
      <c r="H1388" s="3">
        <f t="shared" si="335"/>
        <v>0.18057304554721249</v>
      </c>
      <c r="I1388" s="3">
        <f t="shared" si="341"/>
        <v>2413.9365407295486</v>
      </c>
      <c r="K1388" s="3">
        <f t="shared" si="343"/>
        <v>13.589999999999755</v>
      </c>
      <c r="L1388" s="3">
        <f t="shared" si="336"/>
        <v>0.42280439568167572</v>
      </c>
      <c r="M1388" s="3">
        <f>L1388/'NOx Info (Obsolete)'!$B$1*1000</f>
        <v>9.606352570415007</v>
      </c>
      <c r="N1388" s="3">
        <f>M1388*'NOx Info (Obsolete)'!$I$2*($D$13+273)/$F$2/1000</f>
        <v>2606.3933486636743</v>
      </c>
      <c r="O1388" s="3">
        <f t="shared" si="337"/>
        <v>46.911070183199776</v>
      </c>
      <c r="P1388" s="3">
        <f t="shared" si="338"/>
        <v>10.541376058531478</v>
      </c>
      <c r="Q1388" s="3">
        <f t="shared" si="339"/>
        <v>1.9229057177928284E-3</v>
      </c>
      <c r="R1388" s="3">
        <f t="shared" si="340"/>
        <v>8.1906653095414408E-2</v>
      </c>
    </row>
    <row r="1389" spans="1:18" x14ac:dyDescent="0.25">
      <c r="A1389" s="3">
        <f t="shared" si="342"/>
        <v>13.599999999999755</v>
      </c>
      <c r="B1389" s="3">
        <f t="shared" si="329"/>
        <v>0.93031729635226368</v>
      </c>
      <c r="C1389" s="3">
        <f t="shared" si="330"/>
        <v>2.1137354934541667E-2</v>
      </c>
      <c r="D1389" s="3">
        <f t="shared" si="331"/>
        <v>377.29307549173893</v>
      </c>
      <c r="E1389" s="3">
        <f t="shared" si="332"/>
        <v>2.922889155806053</v>
      </c>
      <c r="F1389" s="3">
        <f t="shared" si="333"/>
        <v>34.575713471983242</v>
      </c>
      <c r="G1389" s="3">
        <f t="shared" si="334"/>
        <v>6.7905492518135935E-2</v>
      </c>
      <c r="H1389" s="3">
        <f t="shared" si="335"/>
        <v>0.1802232352341912</v>
      </c>
      <c r="I1389" s="3">
        <f t="shared" si="341"/>
        <v>2414.2969872000172</v>
      </c>
      <c r="K1389" s="3">
        <f t="shared" si="343"/>
        <v>13.599999999999755</v>
      </c>
      <c r="L1389" s="3">
        <f t="shared" si="336"/>
        <v>0.42198532915072157</v>
      </c>
      <c r="M1389" s="3">
        <f>L1389/'NOx Info (Obsolete)'!$B$1*1000</f>
        <v>9.5877429202899496</v>
      </c>
      <c r="N1389" s="3">
        <f>M1389*'NOx Info (Obsolete)'!$I$2*($D$13+273)/$F$2/1000</f>
        <v>2601.3441827131874</v>
      </c>
      <c r="O1389" s="3">
        <f t="shared" si="337"/>
        <v>46.820192964536162</v>
      </c>
      <c r="P1389" s="3">
        <f t="shared" si="338"/>
        <v>10.541376058531478</v>
      </c>
      <c r="Q1389" s="3">
        <f t="shared" si="339"/>
        <v>1.9229057177928284E-3</v>
      </c>
      <c r="R1389" s="3">
        <f t="shared" si="340"/>
        <v>8.1747981617780491E-2</v>
      </c>
    </row>
    <row r="1390" spans="1:18" x14ac:dyDescent="0.25">
      <c r="A1390" s="3">
        <f t="shared" si="342"/>
        <v>13.609999999999754</v>
      </c>
      <c r="B1390" s="3">
        <f t="shared" si="329"/>
        <v>0.92851506399992179</v>
      </c>
      <c r="C1390" s="3">
        <f t="shared" si="330"/>
        <v>2.1096407157847274E-2</v>
      </c>
      <c r="D1390" s="3">
        <f t="shared" si="331"/>
        <v>376.56217455113301</v>
      </c>
      <c r="E1390" s="3">
        <f t="shared" si="332"/>
        <v>2.9172268668004016</v>
      </c>
      <c r="F1390" s="3">
        <f t="shared" si="333"/>
        <v>34.575713471983242</v>
      </c>
      <c r="G1390" s="3">
        <f t="shared" si="334"/>
        <v>6.7905492518135935E-2</v>
      </c>
      <c r="H1390" s="3">
        <f t="shared" si="335"/>
        <v>0.17987410258186243</v>
      </c>
      <c r="I1390" s="3">
        <f t="shared" si="341"/>
        <v>2414.6567354051808</v>
      </c>
      <c r="K1390" s="3">
        <f t="shared" si="343"/>
        <v>13.609999999999754</v>
      </c>
      <c r="L1390" s="3">
        <f t="shared" si="336"/>
        <v>0.42116784933454376</v>
      </c>
      <c r="M1390" s="3">
        <f>L1390/'NOx Info (Obsolete)'!$B$1*1000</f>
        <v>9.5691693212129092</v>
      </c>
      <c r="N1390" s="3">
        <f>M1390*'NOx Info (Obsolete)'!$I$2*($D$13+273)/$F$2/1000</f>
        <v>2596.3047981246768</v>
      </c>
      <c r="O1390" s="3">
        <f t="shared" si="337"/>
        <v>46.729491795338909</v>
      </c>
      <c r="P1390" s="3">
        <f t="shared" si="338"/>
        <v>10.541376058531476</v>
      </c>
      <c r="Q1390" s="3">
        <f t="shared" si="339"/>
        <v>1.9229057177928281E-3</v>
      </c>
      <c r="R1390" s="3">
        <f t="shared" si="340"/>
        <v>8.1589617522231692E-2</v>
      </c>
    </row>
    <row r="1391" spans="1:18" x14ac:dyDescent="0.25">
      <c r="A1391" s="3">
        <f t="shared" si="342"/>
        <v>13.619999999999754</v>
      </c>
      <c r="B1391" s="3">
        <f t="shared" si="329"/>
        <v>0.92671632297410311</v>
      </c>
      <c r="C1391" s="3">
        <f t="shared" si="330"/>
        <v>2.1055538706140388E-2</v>
      </c>
      <c r="D1391" s="3">
        <f t="shared" si="331"/>
        <v>375.83268952886675</v>
      </c>
      <c r="E1391" s="3">
        <f t="shared" si="332"/>
        <v>2.9115755469130002</v>
      </c>
      <c r="F1391" s="3">
        <f t="shared" si="333"/>
        <v>34.575713471983242</v>
      </c>
      <c r="G1391" s="3">
        <f t="shared" si="334"/>
        <v>6.7905492518135935E-2</v>
      </c>
      <c r="H1391" s="3">
        <f t="shared" si="335"/>
        <v>0.17952564627744613</v>
      </c>
      <c r="I1391" s="3">
        <f t="shared" si="341"/>
        <v>2415.0157866977356</v>
      </c>
      <c r="K1391" s="3">
        <f t="shared" si="343"/>
        <v>13.619999999999754</v>
      </c>
      <c r="L1391" s="3">
        <f t="shared" si="336"/>
        <v>0.42035195315932145</v>
      </c>
      <c r="M1391" s="3">
        <f>L1391/'NOx Info (Obsolete)'!$B$1*1000</f>
        <v>9.550631703344953</v>
      </c>
      <c r="N1391" s="3">
        <f>M1391*'NOx Info (Obsolete)'!$I$2*($D$13+273)/$F$2/1000</f>
        <v>2591.2751759494608</v>
      </c>
      <c r="O1391" s="3">
        <f t="shared" si="337"/>
        <v>46.638966334560884</v>
      </c>
      <c r="P1391" s="3">
        <f t="shared" si="338"/>
        <v>10.541376058531478</v>
      </c>
      <c r="Q1391" s="3">
        <f t="shared" si="339"/>
        <v>1.9229057177928284E-3</v>
      </c>
      <c r="R1391" s="3">
        <f t="shared" si="340"/>
        <v>8.1431560213300322E-2</v>
      </c>
    </row>
    <row r="1392" spans="1:18" x14ac:dyDescent="0.25">
      <c r="A1392" s="3">
        <f t="shared" si="342"/>
        <v>13.629999999999754</v>
      </c>
      <c r="B1392" s="3">
        <f t="shared" si="329"/>
        <v>0.92492106651132866</v>
      </c>
      <c r="C1392" s="3">
        <f t="shared" si="330"/>
        <v>2.1014749425750802E-2</v>
      </c>
      <c r="D1392" s="3">
        <f t="shared" si="331"/>
        <v>375.10461768198996</v>
      </c>
      <c r="E1392" s="3">
        <f t="shared" si="332"/>
        <v>2.9059351748942182</v>
      </c>
      <c r="F1392" s="3">
        <f t="shared" si="333"/>
        <v>34.575713471983242</v>
      </c>
      <c r="G1392" s="3">
        <f t="shared" si="334"/>
        <v>6.7905492518135935E-2</v>
      </c>
      <c r="H1392" s="3">
        <f t="shared" si="335"/>
        <v>0.17917786501070526</v>
      </c>
      <c r="I1392" s="3">
        <f t="shared" si="341"/>
        <v>2415.3741424277569</v>
      </c>
      <c r="K1392" s="3">
        <f t="shared" si="343"/>
        <v>13.629999999999754</v>
      </c>
      <c r="L1392" s="3">
        <f t="shared" si="336"/>
        <v>0.41953763755718843</v>
      </c>
      <c r="M1392" s="3">
        <f>L1392/'NOx Info (Obsolete)'!$B$1*1000</f>
        <v>9.5321299969824462</v>
      </c>
      <c r="N1392" s="3">
        <f>M1392*'NOx Info (Obsolete)'!$I$2*($D$13+273)/$F$2/1000</f>
        <v>2586.2552972755634</v>
      </c>
      <c r="O1392" s="3">
        <f t="shared" si="337"/>
        <v>46.548616241815637</v>
      </c>
      <c r="P1392" s="3">
        <f t="shared" si="338"/>
        <v>10.541376058531478</v>
      </c>
      <c r="Q1392" s="3">
        <f t="shared" si="339"/>
        <v>1.9229057177928284E-3</v>
      </c>
      <c r="R1392" s="3">
        <f t="shared" si="340"/>
        <v>8.1273809096672117E-2</v>
      </c>
    </row>
    <row r="1393" spans="1:18" x14ac:dyDescent="0.25">
      <c r="A1393" s="3">
        <f t="shared" si="342"/>
        <v>13.639999999999754</v>
      </c>
      <c r="B1393" s="3">
        <f t="shared" si="329"/>
        <v>0.92312928786122161</v>
      </c>
      <c r="C1393" s="3">
        <f t="shared" si="330"/>
        <v>2.0974039163305994E-2</v>
      </c>
      <c r="D1393" s="3">
        <f t="shared" si="331"/>
        <v>374.37795627286641</v>
      </c>
      <c r="E1393" s="3">
        <f t="shared" si="332"/>
        <v>2.9003057295355892</v>
      </c>
      <c r="F1393" s="3">
        <f t="shared" si="333"/>
        <v>34.575713471983242</v>
      </c>
      <c r="G1393" s="3">
        <f t="shared" si="334"/>
        <v>6.7905492518135935E-2</v>
      </c>
      <c r="H1393" s="3">
        <f t="shared" si="335"/>
        <v>0.1788307574739412</v>
      </c>
      <c r="I1393" s="3">
        <f t="shared" si="341"/>
        <v>2415.7318039427046</v>
      </c>
      <c r="K1393" s="3">
        <f t="shared" si="343"/>
        <v>13.639999999999754</v>
      </c>
      <c r="L1393" s="3">
        <f t="shared" si="336"/>
        <v>0.41872489946622171</v>
      </c>
      <c r="M1393" s="3">
        <f>L1393/'NOx Info (Obsolete)'!$B$1*1000</f>
        <v>9.5136641325567837</v>
      </c>
      <c r="N1393" s="3">
        <f>M1393*'NOx Info (Obsolete)'!$I$2*($D$13+273)/$F$2/1000</f>
        <v>2581.2451432276471</v>
      </c>
      <c r="O1393" s="3">
        <f t="shared" si="337"/>
        <v>46.458441177376137</v>
      </c>
      <c r="P1393" s="3">
        <f t="shared" si="338"/>
        <v>10.541376058531478</v>
      </c>
      <c r="Q1393" s="3">
        <f t="shared" si="339"/>
        <v>1.9229057177928284E-3</v>
      </c>
      <c r="R1393" s="3">
        <f t="shared" si="340"/>
        <v>8.1116363579184267E-2</v>
      </c>
    </row>
    <row r="1394" spans="1:18" x14ac:dyDescent="0.25">
      <c r="A1394" s="3">
        <f t="shared" si="342"/>
        <v>13.649999999999753</v>
      </c>
      <c r="B1394" s="3">
        <f t="shared" si="329"/>
        <v>0.92134098028648215</v>
      </c>
      <c r="C1394" s="3">
        <f t="shared" si="330"/>
        <v>2.0933407765730553E-2</v>
      </c>
      <c r="D1394" s="3">
        <f t="shared" si="331"/>
        <v>373.65270256916318</v>
      </c>
      <c r="E1394" s="3">
        <f t="shared" si="332"/>
        <v>2.8946871896697317</v>
      </c>
      <c r="F1394" s="3">
        <f t="shared" si="333"/>
        <v>34.575713471983242</v>
      </c>
      <c r="G1394" s="3">
        <f t="shared" si="334"/>
        <v>6.7905492518135935E-2</v>
      </c>
      <c r="H1394" s="3">
        <f t="shared" si="335"/>
        <v>0.1784843223619885</v>
      </c>
      <c r="I1394" s="3">
        <f t="shared" si="341"/>
        <v>2416.0887725874286</v>
      </c>
      <c r="K1394" s="3">
        <f t="shared" si="343"/>
        <v>13.649999999999753</v>
      </c>
      <c r="L1394" s="3">
        <f t="shared" si="336"/>
        <v>0.41791373583042984</v>
      </c>
      <c r="M1394" s="3">
        <f>L1394/'NOx Info (Obsolete)'!$B$1*1000</f>
        <v>9.4952340406341271</v>
      </c>
      <c r="N1394" s="3">
        <f>M1394*'NOx Info (Obsolete)'!$I$2*($D$13+273)/$F$2/1000</f>
        <v>2576.2446949669397</v>
      </c>
      <c r="O1394" s="3">
        <f t="shared" si="337"/>
        <v>46.36844080217346</v>
      </c>
      <c r="P1394" s="3">
        <f t="shared" si="338"/>
        <v>10.541376058531478</v>
      </c>
      <c r="Q1394" s="3">
        <f t="shared" si="339"/>
        <v>1.9229057177928284E-3</v>
      </c>
      <c r="R1394" s="3">
        <f t="shared" si="340"/>
        <v>8.0959223068822972E-2</v>
      </c>
    </row>
    <row r="1395" spans="1:18" x14ac:dyDescent="0.25">
      <c r="A1395" s="3">
        <f t="shared" si="342"/>
        <v>13.659999999999753</v>
      </c>
      <c r="B1395" s="3">
        <f t="shared" si="329"/>
        <v>0.91955613706286232</v>
      </c>
      <c r="C1395" s="3">
        <f t="shared" si="330"/>
        <v>2.0892855080245624E-2</v>
      </c>
      <c r="D1395" s="3">
        <f t="shared" si="331"/>
        <v>372.92885384384073</v>
      </c>
      <c r="E1395" s="3">
        <f t="shared" si="332"/>
        <v>2.8890795341702717</v>
      </c>
      <c r="F1395" s="3">
        <f t="shared" si="333"/>
        <v>34.575713471983242</v>
      </c>
      <c r="G1395" s="3">
        <f t="shared" si="334"/>
        <v>6.7905492518135935E-2</v>
      </c>
      <c r="H1395" s="3">
        <f t="shared" si="335"/>
        <v>0.1781385583722101</v>
      </c>
      <c r="I1395" s="3">
        <f t="shared" si="341"/>
        <v>2416.445049704173</v>
      </c>
      <c r="K1395" s="3">
        <f t="shared" si="343"/>
        <v>13.659999999999753</v>
      </c>
      <c r="L1395" s="3">
        <f t="shared" si="336"/>
        <v>0.41710414359974163</v>
      </c>
      <c r="M1395" s="3">
        <f>L1395/'NOx Info (Obsolete)'!$B$1*1000</f>
        <v>9.476839651915153</v>
      </c>
      <c r="N1395" s="3">
        <f>M1395*'NOx Info (Obsolete)'!$I$2*($D$13+273)/$F$2/1000</f>
        <v>2571.2539336911655</v>
      </c>
      <c r="O1395" s="3">
        <f t="shared" si="337"/>
        <v>46.278614777795553</v>
      </c>
      <c r="P1395" s="3">
        <f t="shared" si="338"/>
        <v>10.541376058531478</v>
      </c>
      <c r="Q1395" s="3">
        <f t="shared" si="339"/>
        <v>1.9229057177928284E-3</v>
      </c>
      <c r="R1395" s="3">
        <f t="shared" si="340"/>
        <v>8.0802386974721321E-2</v>
      </c>
    </row>
    <row r="1396" spans="1:18" x14ac:dyDescent="0.25">
      <c r="A1396" s="3">
        <f t="shared" si="342"/>
        <v>13.669999999999753</v>
      </c>
      <c r="B1396" s="3">
        <f t="shared" si="329"/>
        <v>0.91777475147914023</v>
      </c>
      <c r="C1396" s="3">
        <f t="shared" si="330"/>
        <v>2.0852380954368303E-2</v>
      </c>
      <c r="D1396" s="3">
        <f t="shared" si="331"/>
        <v>372.20640737514179</v>
      </c>
      <c r="E1396" s="3">
        <f t="shared" si="332"/>
        <v>2.8834827419517608</v>
      </c>
      <c r="F1396" s="3">
        <f t="shared" si="333"/>
        <v>34.575713471983242</v>
      </c>
      <c r="G1396" s="3">
        <f t="shared" si="334"/>
        <v>6.7905492518135935E-2</v>
      </c>
      <c r="H1396" s="3">
        <f t="shared" si="335"/>
        <v>0.17779346420449252</v>
      </c>
      <c r="I1396" s="3">
        <f t="shared" si="341"/>
        <v>2416.8006366325822</v>
      </c>
      <c r="K1396" s="3">
        <f t="shared" si="343"/>
        <v>13.669999999999753</v>
      </c>
      <c r="L1396" s="3">
        <f t="shared" si="336"/>
        <v>0.41629611972999442</v>
      </c>
      <c r="M1396" s="3">
        <f>L1396/'NOx Info (Obsolete)'!$B$1*1000</f>
        <v>9.4584808972347805</v>
      </c>
      <c r="N1396" s="3">
        <f>M1396*'NOx Info (Obsolete)'!$I$2*($D$13+273)/$F$2/1000</f>
        <v>2566.2728406344686</v>
      </c>
      <c r="O1396" s="3">
        <f t="shared" si="337"/>
        <v>46.188962766485929</v>
      </c>
      <c r="P1396" s="3">
        <f t="shared" si="338"/>
        <v>10.541376058531478</v>
      </c>
      <c r="Q1396" s="3">
        <f t="shared" si="339"/>
        <v>1.9229057177928284E-3</v>
      </c>
      <c r="R1396" s="3">
        <f t="shared" si="340"/>
        <v>8.064585470715703E-2</v>
      </c>
    </row>
    <row r="1397" spans="1:18" x14ac:dyDescent="0.25">
      <c r="A1397" s="3">
        <f t="shared" si="342"/>
        <v>13.679999999999753</v>
      </c>
      <c r="B1397" s="3">
        <f t="shared" si="329"/>
        <v>0.91599681683709533</v>
      </c>
      <c r="C1397" s="3">
        <f t="shared" si="330"/>
        <v>2.0811985235911091E-2</v>
      </c>
      <c r="D1397" s="3">
        <f t="shared" si="331"/>
        <v>371.48536044658255</v>
      </c>
      <c r="E1397" s="3">
        <f t="shared" si="332"/>
        <v>2.8778967919695972</v>
      </c>
      <c r="F1397" s="3">
        <f t="shared" si="333"/>
        <v>34.575713471983249</v>
      </c>
      <c r="G1397" s="3">
        <f t="shared" si="334"/>
        <v>6.7905492518135963E-2</v>
      </c>
      <c r="H1397" s="3">
        <f t="shared" si="335"/>
        <v>0.17744903856124086</v>
      </c>
      <c r="I1397" s="3">
        <f t="shared" si="341"/>
        <v>2417.1555347097046</v>
      </c>
      <c r="K1397" s="3">
        <f t="shared" si="343"/>
        <v>13.679999999999753</v>
      </c>
      <c r="L1397" s="3">
        <f t="shared" si="336"/>
        <v>0.41548966118292285</v>
      </c>
      <c r="M1397" s="3">
        <f>L1397/'NOx Info (Obsolete)'!$B$1*1000</f>
        <v>9.4401577075619212</v>
      </c>
      <c r="N1397" s="3">
        <f>M1397*'NOx Info (Obsolete)'!$I$2*($D$13+273)/$F$2/1000</f>
        <v>2561.3013970673528</v>
      </c>
      <c r="O1397" s="3">
        <f t="shared" si="337"/>
        <v>46.099484431142415</v>
      </c>
      <c r="P1397" s="3">
        <f t="shared" si="338"/>
        <v>10.54137605853148</v>
      </c>
      <c r="Q1397" s="3">
        <f t="shared" si="339"/>
        <v>1.9229057177928288E-3</v>
      </c>
      <c r="R1397" s="3">
        <f t="shared" si="340"/>
        <v>8.0489625677550275E-2</v>
      </c>
    </row>
    <row r="1398" spans="1:18" x14ac:dyDescent="0.25">
      <c r="A1398" s="3">
        <f t="shared" si="342"/>
        <v>13.689999999999753</v>
      </c>
      <c r="B1398" s="3">
        <f t="shared" si="329"/>
        <v>0.91422232645148294</v>
      </c>
      <c r="C1398" s="3">
        <f t="shared" si="330"/>
        <v>2.0771667772981308E-2</v>
      </c>
      <c r="D1398" s="3">
        <f t="shared" si="331"/>
        <v>370.76571034694098</v>
      </c>
      <c r="E1398" s="3">
        <f t="shared" si="332"/>
        <v>2.8723216632199495</v>
      </c>
      <c r="F1398" s="3">
        <f t="shared" si="333"/>
        <v>34.575713471983249</v>
      </c>
      <c r="G1398" s="3">
        <f t="shared" si="334"/>
        <v>6.7905492518135963E-2</v>
      </c>
      <c r="H1398" s="3">
        <f t="shared" si="335"/>
        <v>0.17710528014737395</v>
      </c>
      <c r="I1398" s="3">
        <f t="shared" si="341"/>
        <v>2417.5097452699993</v>
      </c>
      <c r="K1398" s="3">
        <f t="shared" si="343"/>
        <v>13.689999999999753</v>
      </c>
      <c r="L1398" s="3">
        <f t="shared" si="336"/>
        <v>0.41468476492614736</v>
      </c>
      <c r="M1398" s="3">
        <f>L1398/'NOx Info (Obsolete)'!$B$1*1000</f>
        <v>9.4218700139992144</v>
      </c>
      <c r="N1398" s="3">
        <f>M1398*'NOx Info (Obsolete)'!$I$2*($D$13+273)/$F$2/1000</f>
        <v>2556.3395842965997</v>
      </c>
      <c r="O1398" s="3">
        <f t="shared" si="337"/>
        <v>46.010179435315891</v>
      </c>
      <c r="P1398" s="3">
        <f t="shared" si="338"/>
        <v>10.54137605853148</v>
      </c>
      <c r="Q1398" s="3">
        <f t="shared" si="339"/>
        <v>1.9229057177928288E-3</v>
      </c>
      <c r="R1398" s="3">
        <f t="shared" si="340"/>
        <v>8.0333699298461403E-2</v>
      </c>
    </row>
    <row r="1399" spans="1:18" x14ac:dyDescent="0.25">
      <c r="A1399" s="3">
        <f t="shared" si="342"/>
        <v>13.699999999999752</v>
      </c>
      <c r="B1399" s="3">
        <f t="shared" si="329"/>
        <v>0.91245127365000911</v>
      </c>
      <c r="C1399" s="3">
        <f t="shared" si="330"/>
        <v>2.0731428413980513E-2</v>
      </c>
      <c r="D1399" s="3">
        <f t="shared" si="331"/>
        <v>370.04745437024746</v>
      </c>
      <c r="E1399" s="3">
        <f t="shared" si="332"/>
        <v>2.8667573347396722</v>
      </c>
      <c r="F1399" s="3">
        <f t="shared" si="333"/>
        <v>34.575713471983242</v>
      </c>
      <c r="G1399" s="3">
        <f t="shared" si="334"/>
        <v>6.7905492518135935E-2</v>
      </c>
      <c r="H1399" s="3">
        <f t="shared" si="335"/>
        <v>0.1767621876703194</v>
      </c>
      <c r="I1399" s="3">
        <f t="shared" si="341"/>
        <v>2417.8632696453401</v>
      </c>
      <c r="K1399" s="3">
        <f t="shared" si="343"/>
        <v>13.699999999999752</v>
      </c>
      <c r="L1399" s="3">
        <f t="shared" si="336"/>
        <v>0.41388142793316274</v>
      </c>
      <c r="M1399" s="3">
        <f>L1399/'NOx Info (Obsolete)'!$B$1*1000</f>
        <v>9.4036177477827625</v>
      </c>
      <c r="N1399" s="3">
        <f>M1399*'NOx Info (Obsolete)'!$I$2*($D$13+273)/$F$2/1000</f>
        <v>2551.387383665206</v>
      </c>
      <c r="O1399" s="3">
        <f t="shared" si="337"/>
        <v>45.921047443208991</v>
      </c>
      <c r="P1399" s="3">
        <f t="shared" si="338"/>
        <v>10.541376058531478</v>
      </c>
      <c r="Q1399" s="3">
        <f t="shared" si="339"/>
        <v>1.9229057177928284E-3</v>
      </c>
      <c r="R1399" s="3">
        <f t="shared" si="340"/>
        <v>8.017807498358874E-2</v>
      </c>
    </row>
    <row r="1400" spans="1:18" x14ac:dyDescent="0.25">
      <c r="A1400" s="3">
        <f t="shared" si="342"/>
        <v>13.709999999999752</v>
      </c>
      <c r="B1400" s="3">
        <f t="shared" si="329"/>
        <v>0.9106836517733059</v>
      </c>
      <c r="C1400" s="3">
        <f t="shared" si="330"/>
        <v>2.0691267007603965E-2</v>
      </c>
      <c r="D1400" s="3">
        <f t="shared" si="331"/>
        <v>369.33058981577483</v>
      </c>
      <c r="E1400" s="3">
        <f t="shared" si="332"/>
        <v>2.8612037856062318</v>
      </c>
      <c r="F1400" s="3">
        <f t="shared" si="333"/>
        <v>34.575713471983249</v>
      </c>
      <c r="G1400" s="3">
        <f t="shared" si="334"/>
        <v>6.7905492518135963E-2</v>
      </c>
      <c r="H1400" s="3">
        <f t="shared" si="335"/>
        <v>0.17641975984000899</v>
      </c>
      <c r="I1400" s="3">
        <f t="shared" si="341"/>
        <v>2418.21610916502</v>
      </c>
      <c r="K1400" s="3">
        <f t="shared" si="343"/>
        <v>13.709999999999752</v>
      </c>
      <c r="L1400" s="3">
        <f t="shared" si="336"/>
        <v>0.41307964718332685</v>
      </c>
      <c r="M1400" s="3">
        <f>L1400/'NOx Info (Obsolete)'!$B$1*1000</f>
        <v>9.3854008402818909</v>
      </c>
      <c r="N1400" s="3">
        <f>M1400*'NOx Info (Obsolete)'!$I$2*($D$13+273)/$F$2/1000</f>
        <v>2546.4447765523132</v>
      </c>
      <c r="O1400" s="3">
        <f t="shared" si="337"/>
        <v>45.832088119674879</v>
      </c>
      <c r="P1400" s="3">
        <f t="shared" si="338"/>
        <v>10.54137605853148</v>
      </c>
      <c r="Q1400" s="3">
        <f t="shared" si="339"/>
        <v>1.9229057177928288E-3</v>
      </c>
      <c r="R1400" s="3">
        <f t="shared" si="340"/>
        <v>8.002275214776651E-2</v>
      </c>
    </row>
    <row r="1401" spans="1:18" x14ac:dyDescent="0.25">
      <c r="A1401" s="3">
        <f t="shared" si="342"/>
        <v>13.719999999999752</v>
      </c>
      <c r="B1401" s="3">
        <f t="shared" si="329"/>
        <v>0.90891945417490583</v>
      </c>
      <c r="C1401" s="3">
        <f t="shared" si="330"/>
        <v>2.0651183402840018E-2</v>
      </c>
      <c r="D1401" s="3">
        <f t="shared" si="331"/>
        <v>368.61511398802713</v>
      </c>
      <c r="E1401" s="3">
        <f t="shared" si="332"/>
        <v>2.8556609949376273</v>
      </c>
      <c r="F1401" s="3">
        <f t="shared" si="333"/>
        <v>34.575713471983242</v>
      </c>
      <c r="G1401" s="3">
        <f t="shared" si="334"/>
        <v>6.7905492518135935E-2</v>
      </c>
      <c r="H1401" s="3">
        <f t="shared" si="335"/>
        <v>0.17607799536887345</v>
      </c>
      <c r="I1401" s="3">
        <f t="shared" si="341"/>
        <v>2418.5682651557577</v>
      </c>
      <c r="K1401" s="3">
        <f t="shared" si="343"/>
        <v>13.719999999999752</v>
      </c>
      <c r="L1401" s="3">
        <f t="shared" si="336"/>
        <v>0.41227941966184917</v>
      </c>
      <c r="M1401" s="3">
        <f>L1401/'NOx Info (Obsolete)'!$B$1*1000</f>
        <v>9.3672192229988696</v>
      </c>
      <c r="N1401" s="3">
        <f>M1401*'NOx Info (Obsolete)'!$I$2*($D$13+273)/$F$2/1000</f>
        <v>2541.511744373131</v>
      </c>
      <c r="O1401" s="3">
        <f t="shared" si="337"/>
        <v>45.743301130215976</v>
      </c>
      <c r="P1401" s="3">
        <f t="shared" si="338"/>
        <v>10.541376058531478</v>
      </c>
      <c r="Q1401" s="3">
        <f t="shared" si="339"/>
        <v>1.9229057177928284E-3</v>
      </c>
      <c r="R1401" s="3">
        <f t="shared" si="340"/>
        <v>7.9867730206962403E-2</v>
      </c>
    </row>
    <row r="1402" spans="1:18" x14ac:dyDescent="0.25">
      <c r="A1402" s="3">
        <f t="shared" si="342"/>
        <v>13.729999999999752</v>
      </c>
      <c r="B1402" s="3">
        <f t="shared" si="329"/>
        <v>0.9071586742212171</v>
      </c>
      <c r="C1402" s="3">
        <f t="shared" si="330"/>
        <v>2.0611177448969571E-2</v>
      </c>
      <c r="D1402" s="3">
        <f t="shared" si="331"/>
        <v>367.90102419673087</v>
      </c>
      <c r="E1402" s="3">
        <f t="shared" si="332"/>
        <v>2.8501289418923093</v>
      </c>
      <c r="F1402" s="3">
        <f t="shared" si="333"/>
        <v>34.575713471983242</v>
      </c>
      <c r="G1402" s="3">
        <f t="shared" si="334"/>
        <v>6.7905492518135935E-2</v>
      </c>
      <c r="H1402" s="3">
        <f t="shared" si="335"/>
        <v>0.17573689297183795</v>
      </c>
      <c r="I1402" s="3">
        <f t="shared" si="341"/>
        <v>2418.9197389417013</v>
      </c>
      <c r="K1402" s="3">
        <f t="shared" si="343"/>
        <v>13.729999999999752</v>
      </c>
      <c r="L1402" s="3">
        <f t="shared" si="336"/>
        <v>0.41148074235977955</v>
      </c>
      <c r="M1402" s="3">
        <f>L1402/'NOx Info (Obsolete)'!$B$1*1000</f>
        <v>9.3490728275686621</v>
      </c>
      <c r="N1402" s="3">
        <f>M1402*'NOx Info (Obsolete)'!$I$2*($D$13+273)/$F$2/1000</f>
        <v>2536.5882685788765</v>
      </c>
      <c r="O1402" s="3">
        <f t="shared" si="337"/>
        <v>45.65468614098269</v>
      </c>
      <c r="P1402" s="3">
        <f t="shared" si="338"/>
        <v>10.541376058531476</v>
      </c>
      <c r="Q1402" s="3">
        <f t="shared" si="339"/>
        <v>1.9229057177928281E-3</v>
      </c>
      <c r="R1402" s="3">
        <f t="shared" si="340"/>
        <v>7.971300857827561E-2</v>
      </c>
    </row>
    <row r="1403" spans="1:18" x14ac:dyDescent="0.25">
      <c r="A1403" s="3">
        <f t="shared" si="342"/>
        <v>13.739999999999752</v>
      </c>
      <c r="B1403" s="3">
        <f t="shared" si="329"/>
        <v>0.90540130529149876</v>
      </c>
      <c r="C1403" s="3">
        <f t="shared" si="330"/>
        <v>2.0571248995565512E-2</v>
      </c>
      <c r="D1403" s="3">
        <f t="shared" si="331"/>
        <v>367.18831775682406</v>
      </c>
      <c r="E1403" s="3">
        <f t="shared" si="332"/>
        <v>2.8446076056691041</v>
      </c>
      <c r="F1403" s="3">
        <f t="shared" si="333"/>
        <v>34.575713471983242</v>
      </c>
      <c r="G1403" s="3">
        <f t="shared" si="334"/>
        <v>6.7905492518135935E-2</v>
      </c>
      <c r="H1403" s="3">
        <f t="shared" si="335"/>
        <v>0.17539645136631721</v>
      </c>
      <c r="I1403" s="3">
        <f t="shared" si="341"/>
        <v>2419.2705318444341</v>
      </c>
      <c r="K1403" s="3">
        <f t="shared" si="343"/>
        <v>13.739999999999752</v>
      </c>
      <c r="L1403" s="3">
        <f t="shared" si="336"/>
        <v>0.4106836122739968</v>
      </c>
      <c r="M1403" s="3">
        <f>L1403/'NOx Info (Obsolete)'!$B$1*1000</f>
        <v>9.330961585758681</v>
      </c>
      <c r="N1403" s="3">
        <f>M1403*'NOx Info (Obsolete)'!$I$2*($D$13+273)/$F$2/1000</f>
        <v>2531.6743306566991</v>
      </c>
      <c r="O1403" s="3">
        <f t="shared" si="337"/>
        <v>45.566242818772182</v>
      </c>
      <c r="P1403" s="3">
        <f t="shared" si="338"/>
        <v>10.541376058531478</v>
      </c>
      <c r="Q1403" s="3">
        <f t="shared" si="339"/>
        <v>1.9229057177928284E-3</v>
      </c>
      <c r="R1403" s="3">
        <f t="shared" si="340"/>
        <v>7.9558586679934512E-2</v>
      </c>
    </row>
    <row r="1404" spans="1:18" x14ac:dyDescent="0.25">
      <c r="A1404" s="3">
        <f t="shared" si="342"/>
        <v>13.749999999999751</v>
      </c>
      <c r="B1404" s="3">
        <f t="shared" si="329"/>
        <v>0.90364734077783559</v>
      </c>
      <c r="C1404" s="3">
        <f t="shared" si="330"/>
        <v>2.0531397892492125E-2</v>
      </c>
      <c r="D1404" s="3">
        <f t="shared" si="331"/>
        <v>366.47699198844577</v>
      </c>
      <c r="E1404" s="3">
        <f t="shared" si="332"/>
        <v>2.8390969655071334</v>
      </c>
      <c r="F1404" s="3">
        <f t="shared" si="333"/>
        <v>34.575713471983242</v>
      </c>
      <c r="G1404" s="3">
        <f t="shared" si="334"/>
        <v>6.7905492518135935E-2</v>
      </c>
      <c r="H1404" s="3">
        <f t="shared" si="335"/>
        <v>0.17505666927221045</v>
      </c>
      <c r="I1404" s="3">
        <f t="shared" si="341"/>
        <v>2419.6206451829785</v>
      </c>
      <c r="K1404" s="3">
        <f t="shared" si="343"/>
        <v>13.749999999999751</v>
      </c>
      <c r="L1404" s="3">
        <f t="shared" si="336"/>
        <v>0.40988802640719746</v>
      </c>
      <c r="M1404" s="3">
        <f>L1404/'NOx Info (Obsolete)'!$B$1*1000</f>
        <v>9.3128854294685084</v>
      </c>
      <c r="N1404" s="3">
        <f>M1404*'NOx Info (Obsolete)'!$I$2*($D$13+273)/$F$2/1000</f>
        <v>2526.7699121296082</v>
      </c>
      <c r="O1404" s="3">
        <f t="shared" si="337"/>
        <v>45.477970831027086</v>
      </c>
      <c r="P1404" s="3">
        <f t="shared" si="338"/>
        <v>10.541376058531478</v>
      </c>
      <c r="Q1404" s="3">
        <f t="shared" si="339"/>
        <v>1.9229057177928284E-3</v>
      </c>
      <c r="R1404" s="3">
        <f t="shared" si="340"/>
        <v>7.9404463931294494E-2</v>
      </c>
    </row>
    <row r="1405" spans="1:18" x14ac:dyDescent="0.25">
      <c r="A1405" s="3">
        <f t="shared" si="342"/>
        <v>13.759999999999751</v>
      </c>
      <c r="B1405" s="3">
        <f t="shared" si="329"/>
        <v>0.90189677408511348</v>
      </c>
      <c r="C1405" s="3">
        <f t="shared" si="330"/>
        <v>2.0491623989904548E-2</v>
      </c>
      <c r="D1405" s="3">
        <f t="shared" si="331"/>
        <v>365.76704421692716</v>
      </c>
      <c r="E1405" s="3">
        <f t="shared" si="332"/>
        <v>2.8335970006857387</v>
      </c>
      <c r="F1405" s="3">
        <f t="shared" si="333"/>
        <v>34.575713471983242</v>
      </c>
      <c r="G1405" s="3">
        <f t="shared" si="334"/>
        <v>6.7905492518135935E-2</v>
      </c>
      <c r="H1405" s="3">
        <f t="shared" si="335"/>
        <v>0.17471754541189674</v>
      </c>
      <c r="I1405" s="3">
        <f t="shared" si="341"/>
        <v>2419.9700802738021</v>
      </c>
      <c r="K1405" s="3">
        <f t="shared" si="343"/>
        <v>13.759999999999751</v>
      </c>
      <c r="L1405" s="3">
        <f t="shared" si="336"/>
        <v>0.40909398176788453</v>
      </c>
      <c r="M1405" s="3">
        <f>L1405/'NOx Info (Obsolete)'!$B$1*1000</f>
        <v>9.2948442907296602</v>
      </c>
      <c r="N1405" s="3">
        <f>M1405*'NOx Info (Obsolete)'!$I$2*($D$13+273)/$F$2/1000</f>
        <v>2521.8749945564109</v>
      </c>
      <c r="O1405" s="3">
        <f t="shared" si="337"/>
        <v>45.389869845834284</v>
      </c>
      <c r="P1405" s="3">
        <f t="shared" si="338"/>
        <v>10.541376058531478</v>
      </c>
      <c r="Q1405" s="3">
        <f t="shared" si="339"/>
        <v>1.9229057177928284E-3</v>
      </c>
      <c r="R1405" s="3">
        <f t="shared" si="340"/>
        <v>7.925063975283575E-2</v>
      </c>
    </row>
    <row r="1406" spans="1:18" x14ac:dyDescent="0.25">
      <c r="A1406" s="3">
        <f t="shared" si="342"/>
        <v>13.769999999999751</v>
      </c>
      <c r="B1406" s="3">
        <f t="shared" si="329"/>
        <v>0.90014959863099453</v>
      </c>
      <c r="C1406" s="3">
        <f t="shared" si="330"/>
        <v>2.0451927138248199E-2</v>
      </c>
      <c r="D1406" s="3">
        <f t="shared" si="331"/>
        <v>365.05847177278059</v>
      </c>
      <c r="E1406" s="3">
        <f t="shared" si="332"/>
        <v>2.8281076905244005</v>
      </c>
      <c r="F1406" s="3">
        <f t="shared" si="333"/>
        <v>34.575713471983249</v>
      </c>
      <c r="G1406" s="3">
        <f t="shared" si="334"/>
        <v>6.7905492518135963E-2</v>
      </c>
      <c r="H1406" s="3">
        <f t="shared" si="335"/>
        <v>0.1743790785102303</v>
      </c>
      <c r="I1406" s="3">
        <f t="shared" si="341"/>
        <v>2420.3188384308223</v>
      </c>
      <c r="K1406" s="3">
        <f t="shared" si="343"/>
        <v>13.769999999999751</v>
      </c>
      <c r="L1406" s="3">
        <f t="shared" si="336"/>
        <v>0.40830147537035616</v>
      </c>
      <c r="M1406" s="3">
        <f>L1406/'NOx Info (Obsolete)'!$B$1*1000</f>
        <v>9.2768381017053194</v>
      </c>
      <c r="N1406" s="3">
        <f>M1406*'NOx Info (Obsolete)'!$I$2*($D$13+273)/$F$2/1000</f>
        <v>2516.9895595316384</v>
      </c>
      <c r="O1406" s="3">
        <f t="shared" si="337"/>
        <v>45.301939531923644</v>
      </c>
      <c r="P1406" s="3">
        <f t="shared" si="338"/>
        <v>10.54137605853148</v>
      </c>
      <c r="Q1406" s="3">
        <f t="shared" si="339"/>
        <v>1.9229057177928288E-3</v>
      </c>
      <c r="R1406" s="3">
        <f t="shared" si="340"/>
        <v>7.9097113566161198E-2</v>
      </c>
    </row>
    <row r="1407" spans="1:18" x14ac:dyDescent="0.25">
      <c r="A1407" s="3">
        <f t="shared" si="342"/>
        <v>13.779999999999751</v>
      </c>
      <c r="B1407" s="3">
        <f t="shared" si="329"/>
        <v>0.89840580784589219</v>
      </c>
      <c r="C1407" s="3">
        <f t="shared" si="330"/>
        <v>2.0412307188258219E-2</v>
      </c>
      <c r="D1407" s="3">
        <f t="shared" si="331"/>
        <v>364.3512719916896</v>
      </c>
      <c r="E1407" s="3">
        <f t="shared" si="332"/>
        <v>2.822629014382664</v>
      </c>
      <c r="F1407" s="3">
        <f t="shared" si="333"/>
        <v>34.575713471983242</v>
      </c>
      <c r="G1407" s="3">
        <f t="shared" si="334"/>
        <v>6.7905492518135935E-2</v>
      </c>
      <c r="H1407" s="3">
        <f t="shared" si="335"/>
        <v>0.17404126729453534</v>
      </c>
      <c r="I1407" s="3">
        <f t="shared" si="341"/>
        <v>2420.6669209654115</v>
      </c>
      <c r="K1407" s="3">
        <f t="shared" si="343"/>
        <v>13.779999999999751</v>
      </c>
      <c r="L1407" s="3">
        <f t="shared" si="336"/>
        <v>0.40751050423469454</v>
      </c>
      <c r="M1407" s="3">
        <f>L1407/'NOx Info (Obsolete)'!$B$1*1000</f>
        <v>9.258866794690082</v>
      </c>
      <c r="N1407" s="3">
        <f>M1407*'NOx Info (Obsolete)'!$I$2*($D$13+273)/$F$2/1000</f>
        <v>2512.113588685475</v>
      </c>
      <c r="O1407" s="3">
        <f t="shared" si="337"/>
        <v>45.214179558666778</v>
      </c>
      <c r="P1407" s="3">
        <f t="shared" si="338"/>
        <v>10.541376058531478</v>
      </c>
      <c r="Q1407" s="3">
        <f t="shared" si="339"/>
        <v>1.9229057177928284E-3</v>
      </c>
      <c r="R1407" s="3">
        <f t="shared" si="340"/>
        <v>7.894388479399414E-2</v>
      </c>
    </row>
    <row r="1408" spans="1:18" x14ac:dyDescent="0.25">
      <c r="A1408" s="3">
        <f t="shared" si="342"/>
        <v>13.78999999999975</v>
      </c>
      <c r="B1408" s="3">
        <f t="shared" si="329"/>
        <v>0.89666539517294686</v>
      </c>
      <c r="C1408" s="3">
        <f t="shared" si="330"/>
        <v>2.0372763990958907E-2</v>
      </c>
      <c r="D1408" s="3">
        <f t="shared" si="331"/>
        <v>363.64544221449961</v>
      </c>
      <c r="E1408" s="3">
        <f t="shared" si="332"/>
        <v>2.8171609516600582</v>
      </c>
      <c r="F1408" s="3">
        <f t="shared" si="333"/>
        <v>34.575713471983242</v>
      </c>
      <c r="G1408" s="3">
        <f t="shared" si="334"/>
        <v>6.7905492518135935E-2</v>
      </c>
      <c r="H1408" s="3">
        <f t="shared" si="335"/>
        <v>0.17370411049460202</v>
      </c>
      <c r="I1408" s="3">
        <f t="shared" si="341"/>
        <v>2421.0143291864006</v>
      </c>
      <c r="K1408" s="3">
        <f t="shared" si="343"/>
        <v>13.78999999999975</v>
      </c>
      <c r="L1408" s="3">
        <f t="shared" si="336"/>
        <v>0.40672106538675462</v>
      </c>
      <c r="M1408" s="3">
        <f>L1408/'NOx Info (Obsolete)'!$B$1*1000</f>
        <v>9.2409303021097102</v>
      </c>
      <c r="N1408" s="3">
        <f>M1408*'NOx Info (Obsolete)'!$I$2*($D$13+273)/$F$2/1000</f>
        <v>2507.2470636836952</v>
      </c>
      <c r="O1408" s="3">
        <f t="shared" si="337"/>
        <v>45.126589596075817</v>
      </c>
      <c r="P1408" s="3">
        <f t="shared" si="338"/>
        <v>10.541376058531478</v>
      </c>
      <c r="Q1408" s="3">
        <f t="shared" si="339"/>
        <v>1.9229057177928284E-3</v>
      </c>
      <c r="R1408" s="3">
        <f t="shared" si="340"/>
        <v>7.8790952860176372E-2</v>
      </c>
    </row>
    <row r="1409" spans="1:18" x14ac:dyDescent="0.25">
      <c r="A1409" s="3">
        <f t="shared" si="342"/>
        <v>13.79999999999975</v>
      </c>
      <c r="B1409" s="3">
        <f t="shared" si="329"/>
        <v>0.89492835406800086</v>
      </c>
      <c r="C1409" s="3">
        <f t="shared" si="330"/>
        <v>2.0333297397663166E-2</v>
      </c>
      <c r="D1409" s="3">
        <f t="shared" si="331"/>
        <v>362.94097978720697</v>
      </c>
      <c r="E1409" s="3">
        <f t="shared" si="332"/>
        <v>2.81170348179602</v>
      </c>
      <c r="F1409" s="3">
        <f t="shared" si="333"/>
        <v>34.575713471983242</v>
      </c>
      <c r="G1409" s="3">
        <f t="shared" si="334"/>
        <v>6.7905492518135935E-2</v>
      </c>
      <c r="H1409" s="3">
        <f t="shared" si="335"/>
        <v>0.17336760684268065</v>
      </c>
      <c r="I1409" s="3">
        <f t="shared" si="341"/>
        <v>2421.361064400086</v>
      </c>
      <c r="K1409" s="3">
        <f t="shared" si="343"/>
        <v>13.79999999999975</v>
      </c>
      <c r="L1409" s="3">
        <f t="shared" si="336"/>
        <v>0.40593315585815287</v>
      </c>
      <c r="M1409" s="3">
        <f>L1409/'NOx Info (Obsolete)'!$B$1*1000</f>
        <v>9.2230285565208678</v>
      </c>
      <c r="N1409" s="3">
        <f>M1409*'NOx Info (Obsolete)'!$I$2*($D$13+273)/$F$2/1000</f>
        <v>2502.389966227588</v>
      </c>
      <c r="O1409" s="3">
        <f t="shared" si="337"/>
        <v>45.039169314802116</v>
      </c>
      <c r="P1409" s="3">
        <f t="shared" si="338"/>
        <v>10.541376058531478</v>
      </c>
      <c r="Q1409" s="3">
        <f t="shared" si="339"/>
        <v>1.9229057177928284E-3</v>
      </c>
      <c r="R1409" s="3">
        <f t="shared" si="340"/>
        <v>7.8638317189665644E-2</v>
      </c>
    </row>
    <row r="1410" spans="1:18" x14ac:dyDescent="0.25">
      <c r="A1410" s="3">
        <f t="shared" si="342"/>
        <v>13.80999999999975</v>
      </c>
      <c r="B1410" s="3">
        <f t="shared" si="329"/>
        <v>0.89319467799957408</v>
      </c>
      <c r="C1410" s="3">
        <f t="shared" si="330"/>
        <v>2.0293907259971919E-2</v>
      </c>
      <c r="D1410" s="3">
        <f t="shared" si="331"/>
        <v>362.23788206094957</v>
      </c>
      <c r="E1410" s="3">
        <f t="shared" si="332"/>
        <v>2.8062565842698164</v>
      </c>
      <c r="F1410" s="3">
        <f t="shared" si="333"/>
        <v>34.575713471983242</v>
      </c>
      <c r="G1410" s="3">
        <f t="shared" si="334"/>
        <v>6.7905492518135935E-2</v>
      </c>
      <c r="H1410" s="3">
        <f t="shared" si="335"/>
        <v>0.17303175507347773</v>
      </c>
      <c r="I1410" s="3">
        <f t="shared" si="341"/>
        <v>2421.7071279102329</v>
      </c>
      <c r="K1410" s="3">
        <f t="shared" si="343"/>
        <v>13.80999999999975</v>
      </c>
      <c r="L1410" s="3">
        <f t="shared" si="336"/>
        <v>0.40514677268625621</v>
      </c>
      <c r="M1410" s="3">
        <f>L1410/'NOx Info (Obsolete)'!$B$1*1000</f>
        <v>9.2051614906108696</v>
      </c>
      <c r="N1410" s="3">
        <f>M1410*'NOx Info (Obsolete)'!$I$2*($D$13+273)/$F$2/1000</f>
        <v>2497.5422780538925</v>
      </c>
      <c r="O1410" s="3">
        <f t="shared" si="337"/>
        <v>44.951918386135077</v>
      </c>
      <c r="P1410" s="3">
        <f t="shared" si="338"/>
        <v>10.541376058531478</v>
      </c>
      <c r="Q1410" s="3">
        <f t="shared" si="339"/>
        <v>1.9229057177928284E-3</v>
      </c>
      <c r="R1410" s="3">
        <f t="shared" si="340"/>
        <v>7.8485977208533786E-2</v>
      </c>
    </row>
    <row r="1411" spans="1:18" x14ac:dyDescent="0.25">
      <c r="A1411" s="3">
        <f t="shared" si="342"/>
        <v>13.81999999999975</v>
      </c>
      <c r="B1411" s="3">
        <f t="shared" si="329"/>
        <v>0.89146436044883937</v>
      </c>
      <c r="C1411" s="3">
        <f t="shared" si="330"/>
        <v>2.0254593429773603E-2</v>
      </c>
      <c r="D1411" s="3">
        <f t="shared" si="331"/>
        <v>361.53614639199685</v>
      </c>
      <c r="E1411" s="3">
        <f t="shared" si="332"/>
        <v>2.8008202386004695</v>
      </c>
      <c r="F1411" s="3">
        <f t="shared" si="333"/>
        <v>34.575713471983242</v>
      </c>
      <c r="G1411" s="3">
        <f t="shared" si="334"/>
        <v>6.7905492518135935E-2</v>
      </c>
      <c r="H1411" s="3">
        <f t="shared" si="335"/>
        <v>0.17269655392415093</v>
      </c>
      <c r="I1411" s="3">
        <f t="shared" si="341"/>
        <v>2422.0525210180813</v>
      </c>
      <c r="K1411" s="3">
        <f t="shared" si="343"/>
        <v>13.81999999999975</v>
      </c>
      <c r="L1411" s="3">
        <f t="shared" si="336"/>
        <v>0.4043619129141709</v>
      </c>
      <c r="M1411" s="3">
        <f>L1411/'NOx Info (Obsolete)'!$B$1*1000</f>
        <v>9.1873290371974381</v>
      </c>
      <c r="N1411" s="3">
        <f>M1411*'NOx Info (Obsolete)'!$I$2*($D$13+273)/$F$2/1000</f>
        <v>2492.7039809347275</v>
      </c>
      <c r="O1411" s="3">
        <f t="shared" si="337"/>
        <v>44.864836482000889</v>
      </c>
      <c r="P1411" s="3">
        <f t="shared" si="338"/>
        <v>10.541376058531478</v>
      </c>
      <c r="Q1411" s="3">
        <f t="shared" si="339"/>
        <v>1.9229057177928284E-3</v>
      </c>
      <c r="R1411" s="3">
        <f t="shared" si="340"/>
        <v>7.8333932343964463E-2</v>
      </c>
    </row>
    <row r="1412" spans="1:18" x14ac:dyDescent="0.25">
      <c r="A1412" s="3">
        <f t="shared" si="342"/>
        <v>13.82999999999975</v>
      </c>
      <c r="B1412" s="3">
        <f t="shared" ref="B1412:B1475" si="344">L1412*2.20462</f>
        <v>0.8897373949095978</v>
      </c>
      <c r="C1412" s="3">
        <f t="shared" ref="C1412:C1475" si="345">M1412/453.59237</f>
        <v>2.0215355759243565E-2</v>
      </c>
      <c r="D1412" s="3">
        <f t="shared" ref="D1412:D1475" si="346">N1412/6.89475729</f>
        <v>360.8357701417396</v>
      </c>
      <c r="E1412" s="3">
        <f t="shared" ref="E1412:E1475" si="347">O1412/16.0184634</f>
        <v>2.7953944243466746</v>
      </c>
      <c r="F1412" s="3">
        <f t="shared" ref="F1412:F1475" si="348">P1412*3.28</f>
        <v>34.575713471983242</v>
      </c>
      <c r="G1412" s="3">
        <f t="shared" ref="G1412:G1475" si="349">Q1412*35.314</f>
        <v>6.7905492518135935E-2</v>
      </c>
      <c r="H1412" s="3">
        <f t="shared" ref="H1412:H1475" si="350">R1412*2.20462</f>
        <v>0.17236200213430411</v>
      </c>
      <c r="I1412" s="3">
        <f t="shared" si="341"/>
        <v>2422.39724502235</v>
      </c>
      <c r="K1412" s="3">
        <f t="shared" si="343"/>
        <v>13.82999999999975</v>
      </c>
      <c r="L1412" s="3">
        <f t="shared" ref="L1412:L1475" si="351">L1411-R1411*$J$1</f>
        <v>0.40357857359073124</v>
      </c>
      <c r="M1412" s="3">
        <f>L1412/'NOx Info (Obsolete)'!$B$1*1000</f>
        <v>9.1695311292284387</v>
      </c>
      <c r="N1412" s="3">
        <f>M1412*'NOx Info (Obsolete)'!$I$2*($D$13+273)/$F$2/1000</f>
        <v>2487.8750566775234</v>
      </c>
      <c r="O1412" s="3">
        <f t="shared" ref="O1412:O1475" si="352">L1412/$F$2</f>
        <v>44.777923274961282</v>
      </c>
      <c r="P1412" s="3">
        <f t="shared" ref="P1412:P1475" si="353">SQRT(2*(N1412)/O1412)</f>
        <v>10.541376058531478</v>
      </c>
      <c r="Q1412" s="3">
        <f t="shared" ref="Q1412:Q1475" si="354">P1412*$F$25</f>
        <v>1.9229057177928284E-3</v>
      </c>
      <c r="R1412" s="3">
        <f t="shared" ref="R1412:R1475" si="355">Q1412*O1412*0.908</f>
        <v>7.8182182024250951E-2</v>
      </c>
    </row>
    <row r="1413" spans="1:18" x14ac:dyDescent="0.25">
      <c r="A1413" s="3">
        <f t="shared" si="342"/>
        <v>13.839999999999749</v>
      </c>
      <c r="B1413" s="3">
        <f t="shared" si="344"/>
        <v>0.88801377488825484</v>
      </c>
      <c r="C1413" s="3">
        <f t="shared" si="345"/>
        <v>2.0176194100843509E-2</v>
      </c>
      <c r="D1413" s="3">
        <f t="shared" si="346"/>
        <v>360.13675067668021</v>
      </c>
      <c r="E1413" s="3">
        <f t="shared" si="347"/>
        <v>2.7899791211067293</v>
      </c>
      <c r="F1413" s="3">
        <f t="shared" si="348"/>
        <v>34.575713471983242</v>
      </c>
      <c r="G1413" s="3">
        <f t="shared" si="349"/>
        <v>6.7905492518135935E-2</v>
      </c>
      <c r="H1413" s="3">
        <f t="shared" si="350"/>
        <v>0.1720280984459831</v>
      </c>
      <c r="I1413" s="3">
        <f t="shared" si="341"/>
        <v>2422.7413012192419</v>
      </c>
      <c r="K1413" s="3">
        <f t="shared" si="343"/>
        <v>13.839999999999749</v>
      </c>
      <c r="L1413" s="3">
        <f t="shared" si="351"/>
        <v>0.40279675177048874</v>
      </c>
      <c r="M1413" s="3">
        <f>L1413/'NOx Info (Obsolete)'!$B$1*1000</f>
        <v>9.151767699781626</v>
      </c>
      <c r="N1413" s="3">
        <f>M1413*'NOx Info (Obsolete)'!$I$2*($D$13+273)/$F$2/1000</f>
        <v>2483.0554871249533</v>
      </c>
      <c r="O1413" s="3">
        <f t="shared" si="352"/>
        <v>44.691178438212319</v>
      </c>
      <c r="P1413" s="3">
        <f t="shared" si="353"/>
        <v>10.541376058531478</v>
      </c>
      <c r="Q1413" s="3">
        <f t="shared" si="354"/>
        <v>1.9229057177928284E-3</v>
      </c>
      <c r="R1413" s="3">
        <f t="shared" si="355"/>
        <v>7.8030725678794127E-2</v>
      </c>
    </row>
    <row r="1414" spans="1:18" x14ac:dyDescent="0.25">
      <c r="A1414" s="3">
        <f t="shared" si="342"/>
        <v>13.849999999999749</v>
      </c>
      <c r="B1414" s="3">
        <f t="shared" si="344"/>
        <v>0.88629349390379497</v>
      </c>
      <c r="C1414" s="3">
        <f t="shared" si="345"/>
        <v>2.0137108307320968E-2</v>
      </c>
      <c r="D1414" s="3">
        <f t="shared" si="346"/>
        <v>359.43908536842281</v>
      </c>
      <c r="E1414" s="3">
        <f t="shared" si="347"/>
        <v>2.7845743085184518</v>
      </c>
      <c r="F1414" s="3">
        <f t="shared" si="348"/>
        <v>34.575713471983242</v>
      </c>
      <c r="G1414" s="3">
        <f t="shared" si="349"/>
        <v>6.7905492518135935E-2</v>
      </c>
      <c r="H1414" s="3">
        <f t="shared" si="350"/>
        <v>0.17169484160367043</v>
      </c>
      <c r="I1414" s="3">
        <f t="shared" si="341"/>
        <v>2423.0846909024494</v>
      </c>
      <c r="K1414" s="3">
        <f t="shared" si="343"/>
        <v>13.849999999999749</v>
      </c>
      <c r="L1414" s="3">
        <f t="shared" si="351"/>
        <v>0.40201644451370078</v>
      </c>
      <c r="M1414" s="3">
        <f>L1414/'NOx Info (Obsolete)'!$B$1*1000</f>
        <v>9.1340386820644071</v>
      </c>
      <c r="N1414" s="3">
        <f>M1414*'NOx Info (Obsolete)'!$I$2*($D$13+273)/$F$2/1000</f>
        <v>2478.2452541548655</v>
      </c>
      <c r="O1414" s="3">
        <f t="shared" si="352"/>
        <v>44.604601645583131</v>
      </c>
      <c r="P1414" s="3">
        <f t="shared" si="353"/>
        <v>10.541376058531478</v>
      </c>
      <c r="Q1414" s="3">
        <f t="shared" si="354"/>
        <v>1.9229057177928284E-3</v>
      </c>
      <c r="R1414" s="3">
        <f t="shared" si="355"/>
        <v>7.7879562738100191E-2</v>
      </c>
    </row>
    <row r="1415" spans="1:18" x14ac:dyDescent="0.25">
      <c r="A1415" s="3">
        <f t="shared" si="342"/>
        <v>13.859999999999749</v>
      </c>
      <c r="B1415" s="3">
        <f t="shared" si="344"/>
        <v>0.88457654548775833</v>
      </c>
      <c r="C1415" s="3">
        <f t="shared" si="345"/>
        <v>2.0098098231708741E-2</v>
      </c>
      <c r="D1415" s="3">
        <f t="shared" si="346"/>
        <v>358.74277159366318</v>
      </c>
      <c r="E1415" s="3">
        <f t="shared" si="347"/>
        <v>2.7791799662591075</v>
      </c>
      <c r="F1415" s="3">
        <f t="shared" si="348"/>
        <v>34.575713471983242</v>
      </c>
      <c r="G1415" s="3">
        <f t="shared" si="349"/>
        <v>6.7905492518135935E-2</v>
      </c>
      <c r="H1415" s="3">
        <f t="shared" si="350"/>
        <v>0.171362230354281</v>
      </c>
      <c r="I1415" s="3">
        <f t="shared" si="341"/>
        <v>2423.4274153631582</v>
      </c>
      <c r="K1415" s="3">
        <f t="shared" si="343"/>
        <v>13.859999999999749</v>
      </c>
      <c r="L1415" s="3">
        <f t="shared" si="351"/>
        <v>0.4012376488863198</v>
      </c>
      <c r="M1415" s="3">
        <f>L1415/'NOx Info (Obsolete)'!$B$1*1000</f>
        <v>9.1163440094135773</v>
      </c>
      <c r="N1415" s="3">
        <f>M1415*'NOx Info (Obsolete)'!$I$2*($D$13+273)/$F$2/1000</f>
        <v>2473.4443396802144</v>
      </c>
      <c r="O1415" s="3">
        <f t="shared" si="352"/>
        <v>44.518192571534755</v>
      </c>
      <c r="P1415" s="3">
        <f t="shared" si="353"/>
        <v>10.541376058531478</v>
      </c>
      <c r="Q1415" s="3">
        <f t="shared" si="354"/>
        <v>1.9229057177928284E-3</v>
      </c>
      <c r="R1415" s="3">
        <f t="shared" si="355"/>
        <v>7.7728692633778615E-2</v>
      </c>
    </row>
    <row r="1416" spans="1:18" x14ac:dyDescent="0.25">
      <c r="A1416" s="3">
        <f t="shared" si="342"/>
        <v>13.869999999999749</v>
      </c>
      <c r="B1416" s="3">
        <f t="shared" si="344"/>
        <v>0.88286292318421544</v>
      </c>
      <c r="C1416" s="3">
        <f t="shared" si="345"/>
        <v>2.005916372732432E-2</v>
      </c>
      <c r="D1416" s="3">
        <f t="shared" si="346"/>
        <v>358.04780673417935</v>
      </c>
      <c r="E1416" s="3">
        <f t="shared" si="347"/>
        <v>2.7737960740453307</v>
      </c>
      <c r="F1416" s="3">
        <f t="shared" si="348"/>
        <v>34.575713471983242</v>
      </c>
      <c r="G1416" s="3">
        <f t="shared" si="349"/>
        <v>6.7905492518135935E-2</v>
      </c>
      <c r="H1416" s="3">
        <f t="shared" si="350"/>
        <v>0.17103026344715705</v>
      </c>
      <c r="I1416" s="3">
        <f t="shared" si="341"/>
        <v>2423.7694758900525</v>
      </c>
      <c r="K1416" s="3">
        <f t="shared" si="343"/>
        <v>13.869999999999749</v>
      </c>
      <c r="L1416" s="3">
        <f t="shared" si="351"/>
        <v>0.40046036195998203</v>
      </c>
      <c r="M1416" s="3">
        <f>L1416/'NOx Info (Obsolete)'!$B$1*1000</f>
        <v>9.098683615295073</v>
      </c>
      <c r="N1416" s="3">
        <f>M1416*'NOx Info (Obsolete)'!$I$2*($D$13+273)/$F$2/1000</f>
        <v>2468.6527256489944</v>
      </c>
      <c r="O1416" s="3">
        <f t="shared" si="352"/>
        <v>44.431950891158827</v>
      </c>
      <c r="P1416" s="3">
        <f t="shared" si="353"/>
        <v>10.541376058531478</v>
      </c>
      <c r="Q1416" s="3">
        <f t="shared" si="354"/>
        <v>1.9229057177928284E-3</v>
      </c>
      <c r="R1416" s="3">
        <f t="shared" si="355"/>
        <v>7.7578114798539918E-2</v>
      </c>
    </row>
    <row r="1417" spans="1:18" x14ac:dyDescent="0.25">
      <c r="A1417" s="3">
        <f t="shared" si="342"/>
        <v>13.879999999999749</v>
      </c>
      <c r="B1417" s="3">
        <f t="shared" si="344"/>
        <v>0.88115262054974397</v>
      </c>
      <c r="C1417" s="3">
        <f t="shared" si="345"/>
        <v>2.0020304647769365E-2</v>
      </c>
      <c r="D1417" s="3">
        <f t="shared" si="346"/>
        <v>357.35418817682097</v>
      </c>
      <c r="E1417" s="3">
        <f t="shared" si="347"/>
        <v>2.7684226116330501</v>
      </c>
      <c r="F1417" s="3">
        <f t="shared" si="348"/>
        <v>34.575713471983242</v>
      </c>
      <c r="G1417" s="3">
        <f t="shared" si="349"/>
        <v>6.7905492518135935E-2</v>
      </c>
      <c r="H1417" s="3">
        <f t="shared" si="350"/>
        <v>0.17069893963406382</v>
      </c>
      <c r="I1417" s="3">
        <f t="shared" si="341"/>
        <v>2424.1108737693207</v>
      </c>
      <c r="K1417" s="3">
        <f t="shared" si="343"/>
        <v>13.879999999999749</v>
      </c>
      <c r="L1417" s="3">
        <f t="shared" si="351"/>
        <v>0.39968458081199665</v>
      </c>
      <c r="M1417" s="3">
        <f>L1417/'NOx Info (Obsolete)'!$B$1*1000</f>
        <v>9.0810574333037213</v>
      </c>
      <c r="N1417" s="3">
        <f>M1417*'NOx Info (Obsolete)'!$I$2*($D$13+273)/$F$2/1000</f>
        <v>2463.8703940441683</v>
      </c>
      <c r="O1417" s="3">
        <f t="shared" si="352"/>
        <v>44.345876280176434</v>
      </c>
      <c r="P1417" s="3">
        <f t="shared" si="353"/>
        <v>10.541376058531478</v>
      </c>
      <c r="Q1417" s="3">
        <f t="shared" si="354"/>
        <v>1.9229057177928284E-3</v>
      </c>
      <c r="R1417" s="3">
        <f t="shared" si="355"/>
        <v>7.7427828666193646E-2</v>
      </c>
    </row>
    <row r="1418" spans="1:18" x14ac:dyDescent="0.25">
      <c r="A1418" s="3">
        <f t="shared" si="342"/>
        <v>13.889999999999748</v>
      </c>
      <c r="B1418" s="3">
        <f t="shared" si="344"/>
        <v>0.87944563115340335</v>
      </c>
      <c r="C1418" s="3">
        <f t="shared" si="345"/>
        <v>1.998152084692913E-2</v>
      </c>
      <c r="D1418" s="3">
        <f t="shared" si="346"/>
        <v>356.66191331350029</v>
      </c>
      <c r="E1418" s="3">
        <f t="shared" si="347"/>
        <v>2.7630595588174112</v>
      </c>
      <c r="F1418" s="3">
        <f t="shared" si="348"/>
        <v>34.575713471983242</v>
      </c>
      <c r="G1418" s="3">
        <f t="shared" si="349"/>
        <v>6.7905492518135935E-2</v>
      </c>
      <c r="H1418" s="3">
        <f t="shared" si="350"/>
        <v>0.17036825766918451</v>
      </c>
      <c r="I1418" s="3">
        <f t="shared" si="341"/>
        <v>2424.4516102846592</v>
      </c>
      <c r="K1418" s="3">
        <f t="shared" si="343"/>
        <v>13.889999999999748</v>
      </c>
      <c r="L1418" s="3">
        <f t="shared" si="351"/>
        <v>0.39891030252533471</v>
      </c>
      <c r="M1418" s="3">
        <f>L1418/'NOx Info (Obsolete)'!$B$1*1000</f>
        <v>9.0634653971629913</v>
      </c>
      <c r="N1418" s="3">
        <f>M1418*'NOx Info (Obsolete)'!$I$2*($D$13+273)/$F$2/1000</f>
        <v>2459.0973268836042</v>
      </c>
      <c r="O1418" s="3">
        <f t="shared" si="352"/>
        <v>44.25996841493685</v>
      </c>
      <c r="P1418" s="3">
        <f t="shared" si="353"/>
        <v>10.541376058531478</v>
      </c>
      <c r="Q1418" s="3">
        <f t="shared" si="354"/>
        <v>1.9229057177928284E-3</v>
      </c>
      <c r="R1418" s="3">
        <f t="shared" si="355"/>
        <v>7.7277833671646146E-2</v>
      </c>
    </row>
    <row r="1419" spans="1:18" x14ac:dyDescent="0.25">
      <c r="A1419" s="3">
        <f t="shared" si="342"/>
        <v>13.899999999999748</v>
      </c>
      <c r="B1419" s="3">
        <f t="shared" si="344"/>
        <v>0.87774194857671151</v>
      </c>
      <c r="C1419" s="3">
        <f t="shared" si="345"/>
        <v>1.9942812178971942E-2</v>
      </c>
      <c r="D1419" s="3">
        <f t="shared" si="346"/>
        <v>355.97097954118186</v>
      </c>
      <c r="E1419" s="3">
        <f t="shared" si="347"/>
        <v>2.7577068954326998</v>
      </c>
      <c r="F1419" s="3">
        <f t="shared" si="348"/>
        <v>34.575713471983242</v>
      </c>
      <c r="G1419" s="3">
        <f t="shared" si="349"/>
        <v>6.7905492518135935E-2</v>
      </c>
      <c r="H1419" s="3">
        <f t="shared" si="350"/>
        <v>0.17003821630911584</v>
      </c>
      <c r="I1419" s="3">
        <f t="shared" si="341"/>
        <v>2424.7916867172776</v>
      </c>
      <c r="K1419" s="3">
        <f t="shared" si="343"/>
        <v>13.899999999999748</v>
      </c>
      <c r="L1419" s="3">
        <f t="shared" si="351"/>
        <v>0.39813752418861825</v>
      </c>
      <c r="M1419" s="3">
        <f>L1419/'NOx Info (Obsolete)'!$B$1*1000</f>
        <v>9.0459074407247471</v>
      </c>
      <c r="N1419" s="3">
        <f>M1419*'NOx Info (Obsolete)'!$I$2*($D$13+273)/$F$2/1000</f>
        <v>2454.3335062200044</v>
      </c>
      <c r="O1419" s="3">
        <f t="shared" si="352"/>
        <v>44.174226972416335</v>
      </c>
      <c r="P1419" s="3">
        <f t="shared" si="353"/>
        <v>10.541376058531478</v>
      </c>
      <c r="Q1419" s="3">
        <f t="shared" si="354"/>
        <v>1.9229057177928284E-3</v>
      </c>
      <c r="R1419" s="3">
        <f t="shared" si="355"/>
        <v>7.71281292508985E-2</v>
      </c>
    </row>
    <row r="1420" spans="1:18" x14ac:dyDescent="0.25">
      <c r="A1420" s="3">
        <f t="shared" si="342"/>
        <v>13.909999999999748</v>
      </c>
      <c r="B1420" s="3">
        <f t="shared" si="344"/>
        <v>0.87604156641362041</v>
      </c>
      <c r="C1420" s="3">
        <f t="shared" si="345"/>
        <v>1.9904178498348624E-2</v>
      </c>
      <c r="D1420" s="3">
        <f t="shared" si="346"/>
        <v>355.28138426187297</v>
      </c>
      <c r="E1420" s="3">
        <f t="shared" si="347"/>
        <v>2.7523646013522689</v>
      </c>
      <c r="F1420" s="3">
        <f t="shared" si="348"/>
        <v>34.575713471983242</v>
      </c>
      <c r="G1420" s="3">
        <f t="shared" si="349"/>
        <v>6.7905492518135935E-2</v>
      </c>
      <c r="H1420" s="3">
        <f t="shared" si="350"/>
        <v>0.16970881431286317</v>
      </c>
      <c r="I1420" s="3">
        <f t="shared" si="341"/>
        <v>2425.1311043459032</v>
      </c>
      <c r="K1420" s="3">
        <f t="shared" si="343"/>
        <v>13.909999999999748</v>
      </c>
      <c r="L1420" s="3">
        <f t="shared" si="351"/>
        <v>0.39736624289610928</v>
      </c>
      <c r="M1420" s="3">
        <f>L1420/'NOx Info (Obsolete)'!$B$1*1000</f>
        <v>9.0283834979689939</v>
      </c>
      <c r="N1420" s="3">
        <f>M1420*'NOx Info (Obsolete)'!$I$2*($D$13+273)/$F$2/1000</f>
        <v>2449.57891414084</v>
      </c>
      <c r="O1420" s="3">
        <f t="shared" si="352"/>
        <v>44.088651630216916</v>
      </c>
      <c r="P1420" s="3">
        <f t="shared" si="353"/>
        <v>10.541376058531478</v>
      </c>
      <c r="Q1420" s="3">
        <f t="shared" si="354"/>
        <v>1.9229057177928284E-3</v>
      </c>
      <c r="R1420" s="3">
        <f t="shared" si="355"/>
        <v>7.6978714841044349E-2</v>
      </c>
    </row>
    <row r="1421" spans="1:18" x14ac:dyDescent="0.25">
      <c r="A1421" s="3">
        <f t="shared" si="342"/>
        <v>13.919999999999748</v>
      </c>
      <c r="B1421" s="3">
        <f t="shared" si="344"/>
        <v>0.87434447827049178</v>
      </c>
      <c r="C1421" s="3">
        <f t="shared" si="345"/>
        <v>1.9865619659791969E-2</v>
      </c>
      <c r="D1421" s="3">
        <f t="shared" si="346"/>
        <v>354.59312488261367</v>
      </c>
      <c r="E1421" s="3">
        <f t="shared" si="347"/>
        <v>2.7470326564884608</v>
      </c>
      <c r="F1421" s="3">
        <f t="shared" si="348"/>
        <v>34.575713471983242</v>
      </c>
      <c r="G1421" s="3">
        <f t="shared" si="349"/>
        <v>6.7905492518135935E-2</v>
      </c>
      <c r="H1421" s="3">
        <f t="shared" si="350"/>
        <v>0.16938005044183613</v>
      </c>
      <c r="I1421" s="3">
        <f t="shared" si="341"/>
        <v>2425.4698644467867</v>
      </c>
      <c r="K1421" s="3">
        <f t="shared" si="343"/>
        <v>13.919999999999748</v>
      </c>
      <c r="L1421" s="3">
        <f t="shared" si="351"/>
        <v>0.39659645574769886</v>
      </c>
      <c r="M1421" s="3">
        <f>L1421/'NOx Info (Obsolete)'!$B$1*1000</f>
        <v>9.0108935030036328</v>
      </c>
      <c r="N1421" s="3">
        <f>M1421*'NOx Info (Obsolete)'!$I$2*($D$13+273)/$F$2/1000</f>
        <v>2444.8335327682812</v>
      </c>
      <c r="O1421" s="3">
        <f t="shared" si="352"/>
        <v>44.003242066565186</v>
      </c>
      <c r="P1421" s="3">
        <f t="shared" si="353"/>
        <v>10.541376058531478</v>
      </c>
      <c r="Q1421" s="3">
        <f t="shared" si="354"/>
        <v>1.9229057177928284E-3</v>
      </c>
      <c r="R1421" s="3">
        <f t="shared" si="355"/>
        <v>7.6829589880267862E-2</v>
      </c>
    </row>
    <row r="1422" spans="1:18" x14ac:dyDescent="0.25">
      <c r="A1422" s="3">
        <f t="shared" si="342"/>
        <v>13.929999999999747</v>
      </c>
      <c r="B1422" s="3">
        <f t="shared" si="344"/>
        <v>0.87265067776607341</v>
      </c>
      <c r="C1422" s="3">
        <f t="shared" si="345"/>
        <v>1.9827135518316177E-2</v>
      </c>
      <c r="D1422" s="3">
        <f t="shared" si="346"/>
        <v>353.90619881546741</v>
      </c>
      <c r="E1422" s="3">
        <f t="shared" si="347"/>
        <v>2.7417110407925311</v>
      </c>
      <c r="F1422" s="3">
        <f t="shared" si="348"/>
        <v>34.575713471983242</v>
      </c>
      <c r="G1422" s="3">
        <f t="shared" si="349"/>
        <v>6.7905492518135935E-2</v>
      </c>
      <c r="H1422" s="3">
        <f t="shared" si="350"/>
        <v>0.16905192345984352</v>
      </c>
      <c r="I1422" s="3">
        <f t="shared" si="341"/>
        <v>2425.8079682937064</v>
      </c>
      <c r="K1422" s="3">
        <f t="shared" si="343"/>
        <v>13.929999999999747</v>
      </c>
      <c r="L1422" s="3">
        <f t="shared" si="351"/>
        <v>0.39582815984889619</v>
      </c>
      <c r="M1422" s="3">
        <f>L1422/'NOx Info (Obsolete)'!$B$1*1000</f>
        <v>8.9934373900642139</v>
      </c>
      <c r="N1422" s="3">
        <f>M1422*'NOx Info (Obsolete)'!$I$2*($D$13+273)/$F$2/1000</f>
        <v>2440.0973442591335</v>
      </c>
      <c r="O1422" s="3">
        <f t="shared" si="352"/>
        <v>43.91799796031107</v>
      </c>
      <c r="P1422" s="3">
        <f t="shared" si="353"/>
        <v>10.541376058531478</v>
      </c>
      <c r="Q1422" s="3">
        <f t="shared" si="354"/>
        <v>1.9229057177928284E-3</v>
      </c>
      <c r="R1422" s="3">
        <f t="shared" si="355"/>
        <v>7.6680753807841506E-2</v>
      </c>
    </row>
    <row r="1423" spans="1:18" x14ac:dyDescent="0.25">
      <c r="A1423" s="3">
        <f t="shared" si="342"/>
        <v>13.939999999999747</v>
      </c>
      <c r="B1423" s="3">
        <f t="shared" si="344"/>
        <v>0.87096015853147501</v>
      </c>
      <c r="C1423" s="3">
        <f t="shared" si="345"/>
        <v>1.9788725929216322E-2</v>
      </c>
      <c r="D1423" s="3">
        <f t="shared" si="346"/>
        <v>353.22060347751068</v>
      </c>
      <c r="E1423" s="3">
        <f t="shared" si="347"/>
        <v>2.7363997342545754</v>
      </c>
      <c r="F1423" s="3">
        <f t="shared" si="348"/>
        <v>34.575713471983242</v>
      </c>
      <c r="G1423" s="3">
        <f t="shared" si="349"/>
        <v>6.7905492518135935E-2</v>
      </c>
      <c r="H1423" s="3">
        <f t="shared" si="350"/>
        <v>0.16872443213308913</v>
      </c>
      <c r="I1423" s="3">
        <f t="shared" si="341"/>
        <v>2426.1454171579726</v>
      </c>
      <c r="K1423" s="3">
        <f t="shared" si="343"/>
        <v>13.939999999999747</v>
      </c>
      <c r="L1423" s="3">
        <f t="shared" si="351"/>
        <v>0.39506135231081779</v>
      </c>
      <c r="M1423" s="3">
        <f>L1423/'NOx Info (Obsolete)'!$B$1*1000</f>
        <v>8.9760150935136842</v>
      </c>
      <c r="N1423" s="3">
        <f>M1423*'NOx Info (Obsolete)'!$I$2*($D$13+273)/$F$2/1000</f>
        <v>2435.3703308047661</v>
      </c>
      <c r="O1423" s="3">
        <f t="shared" si="352"/>
        <v>43.832918990926643</v>
      </c>
      <c r="P1423" s="3">
        <f t="shared" si="353"/>
        <v>10.541376058531478</v>
      </c>
      <c r="Q1423" s="3">
        <f t="shared" si="354"/>
        <v>1.9229057177928284E-3</v>
      </c>
      <c r="R1423" s="3">
        <f t="shared" si="355"/>
        <v>7.6532206064124045E-2</v>
      </c>
    </row>
    <row r="1424" spans="1:18" x14ac:dyDescent="0.25">
      <c r="A1424" s="3">
        <f t="shared" si="342"/>
        <v>13.949999999999747</v>
      </c>
      <c r="B1424" s="3">
        <f t="shared" si="344"/>
        <v>0.86927291421014419</v>
      </c>
      <c r="C1424" s="3">
        <f t="shared" si="345"/>
        <v>1.9750390748067809E-2</v>
      </c>
      <c r="D1424" s="3">
        <f t="shared" si="346"/>
        <v>352.53633629082401</v>
      </c>
      <c r="E1424" s="3">
        <f t="shared" si="347"/>
        <v>2.731098716903452</v>
      </c>
      <c r="F1424" s="3">
        <f t="shared" si="348"/>
        <v>34.575713471983242</v>
      </c>
      <c r="G1424" s="3">
        <f t="shared" si="349"/>
        <v>6.7905492518135935E-2</v>
      </c>
      <c r="H1424" s="3">
        <f t="shared" si="350"/>
        <v>0.16839757523016682</v>
      </c>
      <c r="I1424" s="3">
        <f t="shared" si="341"/>
        <v>2426.4822123084327</v>
      </c>
      <c r="K1424" s="3">
        <f t="shared" si="343"/>
        <v>13.949999999999747</v>
      </c>
      <c r="L1424" s="3">
        <f t="shared" si="351"/>
        <v>0.39429603025017657</v>
      </c>
      <c r="M1424" s="3">
        <f>L1424/'NOx Info (Obsolete)'!$B$1*1000</f>
        <v>8.958626547842151</v>
      </c>
      <c r="N1424" s="3">
        <f>M1424*'NOx Info (Obsolete)'!$I$2*($D$13+273)/$F$2/1000</f>
        <v>2430.6524746310506</v>
      </c>
      <c r="O1424" s="3">
        <f t="shared" si="352"/>
        <v>43.748004838504912</v>
      </c>
      <c r="P1424" s="3">
        <f t="shared" si="353"/>
        <v>10.541376058531478</v>
      </c>
      <c r="Q1424" s="3">
        <f t="shared" si="354"/>
        <v>1.9229057177928284E-3</v>
      </c>
      <c r="R1424" s="3">
        <f t="shared" si="355"/>
        <v>7.6383946090558388E-2</v>
      </c>
    </row>
    <row r="1425" spans="1:18" x14ac:dyDescent="0.25">
      <c r="A1425" s="3">
        <f t="shared" si="342"/>
        <v>13.959999999999747</v>
      </c>
      <c r="B1425" s="3">
        <f t="shared" si="344"/>
        <v>0.86758893845784257</v>
      </c>
      <c r="C1425" s="3">
        <f t="shared" si="345"/>
        <v>1.9712129830725813E-2</v>
      </c>
      <c r="D1425" s="3">
        <f t="shared" si="346"/>
        <v>351.85339468248179</v>
      </c>
      <c r="E1425" s="3">
        <f t="shared" si="347"/>
        <v>2.7258079688067092</v>
      </c>
      <c r="F1425" s="3">
        <f t="shared" si="348"/>
        <v>34.575713471983242</v>
      </c>
      <c r="G1425" s="3">
        <f t="shared" si="349"/>
        <v>6.7905492518135935E-2</v>
      </c>
      <c r="H1425" s="3">
        <f t="shared" si="350"/>
        <v>0.16807135152205596</v>
      </c>
      <c r="I1425" s="3">
        <f t="shared" si="341"/>
        <v>2426.8183550114768</v>
      </c>
      <c r="K1425" s="3">
        <f t="shared" si="343"/>
        <v>13.959999999999747</v>
      </c>
      <c r="L1425" s="3">
        <f t="shared" si="351"/>
        <v>0.39353219078927099</v>
      </c>
      <c r="M1425" s="3">
        <f>L1425/'NOx Info (Obsolete)'!$B$1*1000</f>
        <v>8.9412716876666209</v>
      </c>
      <c r="N1425" s="3">
        <f>M1425*'NOx Info (Obsolete)'!$I$2*($D$13+273)/$F$2/1000</f>
        <v>2425.9437579982887</v>
      </c>
      <c r="O1425" s="3">
        <f t="shared" si="352"/>
        <v>43.663255183758615</v>
      </c>
      <c r="P1425" s="3">
        <f t="shared" si="353"/>
        <v>10.541376058531478</v>
      </c>
      <c r="Q1425" s="3">
        <f t="shared" si="354"/>
        <v>1.9229057177928284E-3</v>
      </c>
      <c r="R1425" s="3">
        <f t="shared" si="355"/>
        <v>7.6235973329669499E-2</v>
      </c>
    </row>
    <row r="1426" spans="1:18" x14ac:dyDescent="0.25">
      <c r="A1426" s="3">
        <f t="shared" si="342"/>
        <v>13.969999999999747</v>
      </c>
      <c r="B1426" s="3">
        <f t="shared" si="344"/>
        <v>0.86590822494262198</v>
      </c>
      <c r="C1426" s="3">
        <f t="shared" si="345"/>
        <v>1.9673943033324766E-2</v>
      </c>
      <c r="D1426" s="3">
        <f t="shared" si="346"/>
        <v>351.17177608454278</v>
      </c>
      <c r="E1426" s="3">
        <f t="shared" si="347"/>
        <v>2.7205274700705067</v>
      </c>
      <c r="F1426" s="3">
        <f t="shared" si="348"/>
        <v>34.575713471983249</v>
      </c>
      <c r="G1426" s="3">
        <f t="shared" si="349"/>
        <v>6.7905492518135963E-2</v>
      </c>
      <c r="H1426" s="3">
        <f t="shared" si="350"/>
        <v>0.16774575978211675</v>
      </c>
      <c r="I1426" s="3">
        <f t="shared" si="341"/>
        <v>2427.1538465310409</v>
      </c>
      <c r="K1426" s="3">
        <f t="shared" si="343"/>
        <v>13.969999999999747</v>
      </c>
      <c r="L1426" s="3">
        <f t="shared" si="351"/>
        <v>0.39276983105597429</v>
      </c>
      <c r="M1426" s="3">
        <f>L1426/'NOx Info (Obsolete)'!$B$1*1000</f>
        <v>8.9239504477307694</v>
      </c>
      <c r="N1426" s="3">
        <f>M1426*'NOx Info (Obsolete)'!$I$2*($D$13+273)/$F$2/1000</f>
        <v>2421.2441632011491</v>
      </c>
      <c r="O1426" s="3">
        <f t="shared" si="352"/>
        <v>43.578669708019014</v>
      </c>
      <c r="P1426" s="3">
        <f t="shared" si="353"/>
        <v>10.54137605853148</v>
      </c>
      <c r="Q1426" s="3">
        <f t="shared" si="354"/>
        <v>1.9229057177928288E-3</v>
      </c>
      <c r="R1426" s="3">
        <f t="shared" si="355"/>
        <v>7.6088287225062265E-2</v>
      </c>
    </row>
    <row r="1427" spans="1:18" x14ac:dyDescent="0.25">
      <c r="A1427" s="3">
        <f t="shared" si="342"/>
        <v>13.979999999999746</v>
      </c>
      <c r="B1427" s="3">
        <f t="shared" si="344"/>
        <v>0.86423076734480075</v>
      </c>
      <c r="C1427" s="3">
        <f t="shared" si="345"/>
        <v>1.9635830212277775E-2</v>
      </c>
      <c r="D1427" s="3">
        <f t="shared" si="346"/>
        <v>350.49147793404018</v>
      </c>
      <c r="E1427" s="3">
        <f t="shared" si="347"/>
        <v>2.7152572008395461</v>
      </c>
      <c r="F1427" s="3">
        <f t="shared" si="348"/>
        <v>34.575713471983242</v>
      </c>
      <c r="G1427" s="3">
        <f t="shared" si="349"/>
        <v>6.7905492518135935E-2</v>
      </c>
      <c r="H1427" s="3">
        <f t="shared" si="350"/>
        <v>0.16742079878608571</v>
      </c>
      <c r="I1427" s="3">
        <f t="shared" si="341"/>
        <v>2427.4886881286129</v>
      </c>
      <c r="K1427" s="3">
        <f t="shared" si="343"/>
        <v>13.979999999999746</v>
      </c>
      <c r="L1427" s="3">
        <f t="shared" si="351"/>
        <v>0.39200894818372367</v>
      </c>
      <c r="M1427" s="3">
        <f>L1427/'NOx Info (Obsolete)'!$B$1*1000</f>
        <v>8.9066627629046788</v>
      </c>
      <c r="N1427" s="3">
        <f>M1427*'NOx Info (Obsolete)'!$I$2*($D$13+273)/$F$2/1000</f>
        <v>2416.5536725685979</v>
      </c>
      <c r="O1427" s="3">
        <f t="shared" si="352"/>
        <v>43.494248093234724</v>
      </c>
      <c r="P1427" s="3">
        <f t="shared" si="353"/>
        <v>10.541376058531478</v>
      </c>
      <c r="Q1427" s="3">
        <f t="shared" si="354"/>
        <v>1.9229057177928284E-3</v>
      </c>
      <c r="R1427" s="3">
        <f t="shared" si="355"/>
        <v>7.5940887221419437E-2</v>
      </c>
    </row>
    <row r="1428" spans="1:18" x14ac:dyDescent="0.25">
      <c r="A1428" s="3">
        <f t="shared" si="342"/>
        <v>13.989999999999746</v>
      </c>
      <c r="B1428" s="3">
        <f t="shared" si="344"/>
        <v>0.86255655935693987</v>
      </c>
      <c r="C1428" s="3">
        <f t="shared" si="345"/>
        <v>1.9597791224276139E-2</v>
      </c>
      <c r="D1428" s="3">
        <f t="shared" si="346"/>
        <v>349.81249767297271</v>
      </c>
      <c r="E1428" s="3">
        <f t="shared" si="347"/>
        <v>2.7099971412969901</v>
      </c>
      <c r="F1428" s="3">
        <f t="shared" si="348"/>
        <v>34.575713471983242</v>
      </c>
      <c r="G1428" s="3">
        <f t="shared" si="349"/>
        <v>6.7905492518135935E-2</v>
      </c>
      <c r="H1428" s="3">
        <f t="shared" si="350"/>
        <v>0.16709646731207109</v>
      </c>
      <c r="I1428" s="3">
        <f t="shared" si="341"/>
        <v>2427.8228810632372</v>
      </c>
      <c r="K1428" s="3">
        <f t="shared" si="343"/>
        <v>13.989999999999746</v>
      </c>
      <c r="L1428" s="3">
        <f t="shared" si="351"/>
        <v>0.39124953931150946</v>
      </c>
      <c r="M1428" s="3">
        <f>L1428/'NOx Info (Obsolete)'!$B$1*1000</f>
        <v>8.8894085681846153</v>
      </c>
      <c r="N1428" s="3">
        <f>M1428*'NOx Info (Obsolete)'!$I$2*($D$13+273)/$F$2/1000</f>
        <v>2411.8722684638369</v>
      </c>
      <c r="O1428" s="3">
        <f t="shared" si="352"/>
        <v>43.409990021970472</v>
      </c>
      <c r="P1428" s="3">
        <f t="shared" si="353"/>
        <v>10.541376058531478</v>
      </c>
      <c r="Q1428" s="3">
        <f t="shared" si="354"/>
        <v>1.9229057177928284E-3</v>
      </c>
      <c r="R1428" s="3">
        <f t="shared" si="355"/>
        <v>7.5793772764499598E-2</v>
      </c>
    </row>
    <row r="1429" spans="1:18" x14ac:dyDescent="0.25">
      <c r="A1429" s="3">
        <f t="shared" si="342"/>
        <v>13.999999999999746</v>
      </c>
      <c r="B1429" s="3">
        <f t="shared" si="344"/>
        <v>0.8608855946838192</v>
      </c>
      <c r="C1429" s="3">
        <f t="shared" si="345"/>
        <v>1.9559825926288753E-2</v>
      </c>
      <c r="D1429" s="3">
        <f t="shared" si="346"/>
        <v>349.13483274829423</v>
      </c>
      <c r="E1429" s="3">
        <f t="shared" si="347"/>
        <v>2.7047472716643934</v>
      </c>
      <c r="F1429" s="3">
        <f t="shared" si="348"/>
        <v>34.575713471983249</v>
      </c>
      <c r="G1429" s="3">
        <f t="shared" si="349"/>
        <v>6.7905492518135963E-2</v>
      </c>
      <c r="H1429" s="3">
        <f t="shared" si="350"/>
        <v>0.16677276414054823</v>
      </c>
      <c r="I1429" s="3">
        <f t="shared" si="341"/>
        <v>2428.1564265915185</v>
      </c>
      <c r="K1429" s="3">
        <f t="shared" si="343"/>
        <v>13.999999999999746</v>
      </c>
      <c r="L1429" s="3">
        <f t="shared" si="351"/>
        <v>0.39049160158386448</v>
      </c>
      <c r="M1429" s="3">
        <f>L1429/'NOx Info (Obsolete)'!$B$1*1000</f>
        <v>8.872187798692762</v>
      </c>
      <c r="N1429" s="3">
        <f>M1429*'NOx Info (Obsolete)'!$I$2*($D$13+273)/$F$2/1000</f>
        <v>2407.1999332842324</v>
      </c>
      <c r="O1429" s="3">
        <f t="shared" si="352"/>
        <v>43.325895177405947</v>
      </c>
      <c r="P1429" s="3">
        <f t="shared" si="353"/>
        <v>10.54137605853148</v>
      </c>
      <c r="Q1429" s="3">
        <f t="shared" si="354"/>
        <v>1.9229057177928288E-3</v>
      </c>
      <c r="R1429" s="3">
        <f t="shared" si="355"/>
        <v>7.5646943301135E-2</v>
      </c>
    </row>
    <row r="1430" spans="1:18" x14ac:dyDescent="0.25">
      <c r="A1430" s="3">
        <f t="shared" si="342"/>
        <v>14.009999999999746</v>
      </c>
      <c r="B1430" s="3">
        <f t="shared" si="344"/>
        <v>0.85921786704241376</v>
      </c>
      <c r="C1430" s="3">
        <f t="shared" si="345"/>
        <v>1.9521934175561605E-2</v>
      </c>
      <c r="D1430" s="3">
        <f t="shared" si="346"/>
        <v>348.45848061190406</v>
      </c>
      <c r="E1430" s="3">
        <f t="shared" si="347"/>
        <v>2.6995075722016244</v>
      </c>
      <c r="F1430" s="3">
        <f t="shared" si="348"/>
        <v>34.575713471983242</v>
      </c>
      <c r="G1430" s="3">
        <f t="shared" si="349"/>
        <v>6.7905492518135935E-2</v>
      </c>
      <c r="H1430" s="3">
        <f t="shared" si="350"/>
        <v>0.16644968805435473</v>
      </c>
      <c r="I1430" s="3">
        <f t="shared" si="341"/>
        <v>2428.4893259676273</v>
      </c>
      <c r="K1430" s="3">
        <f t="shared" si="343"/>
        <v>14.009999999999746</v>
      </c>
      <c r="L1430" s="3">
        <f t="shared" si="351"/>
        <v>0.38973513215085315</v>
      </c>
      <c r="M1430" s="3">
        <f>L1430/'NOx Info (Obsolete)'!$B$1*1000</f>
        <v>8.8550003896769844</v>
      </c>
      <c r="N1430" s="3">
        <f>M1430*'NOx Info (Obsolete)'!$I$2*($D$13+273)/$F$2/1000</f>
        <v>2402.5366494612495</v>
      </c>
      <c r="O1430" s="3">
        <f t="shared" si="352"/>
        <v>43.241963243334581</v>
      </c>
      <c r="P1430" s="3">
        <f t="shared" si="353"/>
        <v>10.541376058531478</v>
      </c>
      <c r="Q1430" s="3">
        <f t="shared" si="354"/>
        <v>1.9229057177928284E-3</v>
      </c>
      <c r="R1430" s="3">
        <f t="shared" si="355"/>
        <v>7.5500398279229414E-2</v>
      </c>
    </row>
    <row r="1431" spans="1:18" x14ac:dyDescent="0.25">
      <c r="A1431" s="3">
        <f t="shared" si="342"/>
        <v>14.019999999999746</v>
      </c>
      <c r="B1431" s="3">
        <f t="shared" si="344"/>
        <v>0.85755337016187028</v>
      </c>
      <c r="C1431" s="3">
        <f t="shared" si="345"/>
        <v>1.9484115829617232E-2</v>
      </c>
      <c r="D1431" s="3">
        <f t="shared" si="346"/>
        <v>347.78343872063857</v>
      </c>
      <c r="E1431" s="3">
        <f t="shared" si="347"/>
        <v>2.6942780232067927</v>
      </c>
      <c r="F1431" s="3">
        <f t="shared" si="348"/>
        <v>34.575713471983242</v>
      </c>
      <c r="G1431" s="3">
        <f t="shared" si="349"/>
        <v>6.7905492518135935E-2</v>
      </c>
      <c r="H1431" s="3">
        <f t="shared" si="350"/>
        <v>0.16612723783868638</v>
      </c>
      <c r="I1431" s="3">
        <f t="shared" si="341"/>
        <v>2428.8215804433048</v>
      </c>
      <c r="K1431" s="3">
        <f t="shared" si="343"/>
        <v>14.019999999999746</v>
      </c>
      <c r="L1431" s="3">
        <f t="shared" si="351"/>
        <v>0.38898012816806088</v>
      </c>
      <c r="M1431" s="3">
        <f>L1431/'NOx Info (Obsolete)'!$B$1*1000</f>
        <v>8.8378462765105965</v>
      </c>
      <c r="N1431" s="3">
        <f>M1431*'NOx Info (Obsolete)'!$I$2*($D$13+273)/$F$2/1000</f>
        <v>2397.8823994603913</v>
      </c>
      <c r="O1431" s="3">
        <f t="shared" si="352"/>
        <v>43.15819390416236</v>
      </c>
      <c r="P1431" s="3">
        <f t="shared" si="353"/>
        <v>10.541376058531478</v>
      </c>
      <c r="Q1431" s="3">
        <f t="shared" si="354"/>
        <v>1.9229057177928284E-3</v>
      </c>
      <c r="R1431" s="3">
        <f t="shared" si="355"/>
        <v>7.5354137147756253E-2</v>
      </c>
    </row>
    <row r="1432" spans="1:18" x14ac:dyDescent="0.25">
      <c r="A1432" s="3">
        <f t="shared" si="342"/>
        <v>14.029999999999745</v>
      </c>
      <c r="B1432" s="3">
        <f t="shared" si="344"/>
        <v>0.85589209778348352</v>
      </c>
      <c r="C1432" s="3">
        <f t="shared" si="345"/>
        <v>1.9446370746254171E-2</v>
      </c>
      <c r="D1432" s="3">
        <f t="shared" si="346"/>
        <v>347.10970453626015</v>
      </c>
      <c r="E1432" s="3">
        <f t="shared" si="347"/>
        <v>2.6890586050161751</v>
      </c>
      <c r="F1432" s="3">
        <f t="shared" si="348"/>
        <v>34.575713471983242</v>
      </c>
      <c r="G1432" s="3">
        <f t="shared" si="349"/>
        <v>6.7905492518135935E-2</v>
      </c>
      <c r="H1432" s="3">
        <f t="shared" si="350"/>
        <v>0.16580541228109222</v>
      </c>
      <c r="I1432" s="3">
        <f t="shared" si="341"/>
        <v>2429.153191267867</v>
      </c>
      <c r="K1432" s="3">
        <f t="shared" si="343"/>
        <v>14.029999999999745</v>
      </c>
      <c r="L1432" s="3">
        <f t="shared" si="351"/>
        <v>0.38822658679658334</v>
      </c>
      <c r="M1432" s="3">
        <f>L1432/'NOx Info (Obsolete)'!$B$1*1000</f>
        <v>8.8207253946920989</v>
      </c>
      <c r="N1432" s="3">
        <f>M1432*'NOx Info (Obsolete)'!$I$2*($D$13+273)/$F$2/1000</f>
        <v>2393.2371657811259</v>
      </c>
      <c r="O1432" s="3">
        <f t="shared" si="352"/>
        <v>43.074586844906662</v>
      </c>
      <c r="P1432" s="3">
        <f t="shared" si="353"/>
        <v>10.541376058531478</v>
      </c>
      <c r="Q1432" s="3">
        <f t="shared" si="354"/>
        <v>1.9229057177928284E-3</v>
      </c>
      <c r="R1432" s="3">
        <f t="shared" si="355"/>
        <v>7.5208159356756371E-2</v>
      </c>
    </row>
    <row r="1433" spans="1:18" x14ac:dyDescent="0.25">
      <c r="A1433" s="3">
        <f t="shared" si="342"/>
        <v>14.039999999999745</v>
      </c>
      <c r="B1433" s="3">
        <f t="shared" si="344"/>
        <v>0.85423404366067257</v>
      </c>
      <c r="C1433" s="3">
        <f t="shared" si="345"/>
        <v>1.9408698783546448E-2</v>
      </c>
      <c r="D1433" s="3">
        <f t="shared" si="346"/>
        <v>346.43727552544857</v>
      </c>
      <c r="E1433" s="3">
        <f t="shared" si="347"/>
        <v>2.6838492980041417</v>
      </c>
      <c r="F1433" s="3">
        <f t="shared" si="348"/>
        <v>34.575713471983242</v>
      </c>
      <c r="G1433" s="3">
        <f t="shared" si="349"/>
        <v>6.7905492518135935E-2</v>
      </c>
      <c r="H1433" s="3">
        <f t="shared" si="350"/>
        <v>0.16548421017147</v>
      </c>
      <c r="I1433" s="3">
        <f t="shared" si="341"/>
        <v>2429.4841596882097</v>
      </c>
      <c r="K1433" s="3">
        <f t="shared" si="343"/>
        <v>14.039999999999745</v>
      </c>
      <c r="L1433" s="3">
        <f t="shared" si="351"/>
        <v>0.3874745052030158</v>
      </c>
      <c r="M1433" s="3">
        <f>L1433/'NOx Info (Obsolete)'!$B$1*1000</f>
        <v>8.8036376798449503</v>
      </c>
      <c r="N1433" s="3">
        <f>M1433*'NOx Info (Obsolete)'!$I$2*($D$13+273)/$F$2/1000</f>
        <v>2388.6009309568253</v>
      </c>
      <c r="O1433" s="3">
        <f t="shared" si="352"/>
        <v>42.991141751195045</v>
      </c>
      <c r="P1433" s="3">
        <f t="shared" si="353"/>
        <v>10.541376058531478</v>
      </c>
      <c r="Q1433" s="3">
        <f t="shared" si="354"/>
        <v>1.9229057177928284E-3</v>
      </c>
      <c r="R1433" s="3">
        <f t="shared" si="355"/>
        <v>7.5062464357335962E-2</v>
      </c>
    </row>
    <row r="1434" spans="1:18" x14ac:dyDescent="0.25">
      <c r="A1434" s="3">
        <f t="shared" si="342"/>
        <v>14.049999999999745</v>
      </c>
      <c r="B1434" s="3">
        <f t="shared" si="344"/>
        <v>0.85257920155895794</v>
      </c>
      <c r="C1434" s="3">
        <f t="shared" si="345"/>
        <v>1.9371099799843021E-2</v>
      </c>
      <c r="D1434" s="3">
        <f t="shared" si="346"/>
        <v>345.76614915979115</v>
      </c>
      <c r="E1434" s="3">
        <f t="shared" si="347"/>
        <v>2.6786500825830828</v>
      </c>
      <c r="F1434" s="3">
        <f t="shared" si="348"/>
        <v>34.575713471983242</v>
      </c>
      <c r="G1434" s="3">
        <f t="shared" si="349"/>
        <v>6.7905492518135935E-2</v>
      </c>
      <c r="H1434" s="3">
        <f t="shared" si="350"/>
        <v>0.16516363030206188</v>
      </c>
      <c r="I1434" s="3">
        <f t="shared" si="341"/>
        <v>2429.8144869488137</v>
      </c>
      <c r="K1434" s="3">
        <f t="shared" si="343"/>
        <v>14.049999999999745</v>
      </c>
      <c r="L1434" s="3">
        <f t="shared" si="351"/>
        <v>0.38672388055944246</v>
      </c>
      <c r="M1434" s="3">
        <f>L1434/'NOx Info (Obsolete)'!$B$1*1000</f>
        <v>8.7865830677173218</v>
      </c>
      <c r="N1434" s="3">
        <f>M1434*'NOx Info (Obsolete)'!$I$2*($D$13+273)/$F$2/1000</f>
        <v>2383.9736775546976</v>
      </c>
      <c r="O1434" s="3">
        <f t="shared" si="352"/>
        <v>42.907858309264093</v>
      </c>
      <c r="P1434" s="3">
        <f t="shared" si="353"/>
        <v>10.541376058531478</v>
      </c>
      <c r="Q1434" s="3">
        <f t="shared" si="354"/>
        <v>1.9229057177928284E-3</v>
      </c>
      <c r="R1434" s="3">
        <f t="shared" si="355"/>
        <v>7.4917051601664633E-2</v>
      </c>
    </row>
    <row r="1435" spans="1:18" x14ac:dyDescent="0.25">
      <c r="A1435" s="3">
        <f t="shared" si="342"/>
        <v>14.059999999999745</v>
      </c>
      <c r="B1435" s="3">
        <f t="shared" si="344"/>
        <v>0.85092756525593738</v>
      </c>
      <c r="C1435" s="3">
        <f t="shared" si="345"/>
        <v>1.9333573653767262E-2</v>
      </c>
      <c r="D1435" s="3">
        <f t="shared" si="346"/>
        <v>345.09632291577338</v>
      </c>
      <c r="E1435" s="3">
        <f t="shared" si="347"/>
        <v>2.6734609392033311</v>
      </c>
      <c r="F1435" s="3">
        <f t="shared" si="348"/>
        <v>34.575713471983242</v>
      </c>
      <c r="G1435" s="3">
        <f t="shared" si="349"/>
        <v>6.7905492518135935E-2</v>
      </c>
      <c r="H1435" s="3">
        <f t="shared" si="350"/>
        <v>0.16484367146744947</v>
      </c>
      <c r="I1435" s="3">
        <f t="shared" si="341"/>
        <v>2430.1441742917486</v>
      </c>
      <c r="K1435" s="3">
        <f t="shared" si="343"/>
        <v>14.059999999999745</v>
      </c>
      <c r="L1435" s="3">
        <f t="shared" si="351"/>
        <v>0.38597471004342582</v>
      </c>
      <c r="M1435" s="3">
        <f>L1435/'NOx Info (Obsolete)'!$B$1*1000</f>
        <v>8.7695614941818523</v>
      </c>
      <c r="N1435" s="3">
        <f>M1435*'NOx Info (Obsolete)'!$I$2*($D$13+273)/$F$2/1000</f>
        <v>2379.3553881757225</v>
      </c>
      <c r="O1435" s="3">
        <f t="shared" si="352"/>
        <v>42.824736205958189</v>
      </c>
      <c r="P1435" s="3">
        <f t="shared" si="353"/>
        <v>10.541376058531478</v>
      </c>
      <c r="Q1435" s="3">
        <f t="shared" si="354"/>
        <v>1.9229057177928284E-3</v>
      </c>
      <c r="R1435" s="3">
        <f t="shared" si="355"/>
        <v>7.4771920542973158E-2</v>
      </c>
    </row>
    <row r="1436" spans="1:18" x14ac:dyDescent="0.25">
      <c r="A1436" s="3">
        <f t="shared" si="342"/>
        <v>14.069999999999744</v>
      </c>
      <c r="B1436" s="3">
        <f t="shared" si="344"/>
        <v>0.84927912854126286</v>
      </c>
      <c r="C1436" s="3">
        <f t="shared" si="345"/>
        <v>1.9296120204216418E-2</v>
      </c>
      <c r="D1436" s="3">
        <f t="shared" si="346"/>
        <v>344.42779427476916</v>
      </c>
      <c r="E1436" s="3">
        <f t="shared" si="347"/>
        <v>2.6682818483530948</v>
      </c>
      <c r="F1436" s="3">
        <f t="shared" si="348"/>
        <v>34.575713471983242</v>
      </c>
      <c r="G1436" s="3">
        <f t="shared" si="349"/>
        <v>6.7905492518135935E-2</v>
      </c>
      <c r="H1436" s="3">
        <f t="shared" si="350"/>
        <v>0.16452433246454978</v>
      </c>
      <c r="I1436" s="3">
        <f t="shared" si="341"/>
        <v>2430.4732229566775</v>
      </c>
      <c r="K1436" s="3">
        <f t="shared" si="343"/>
        <v>14.069999999999744</v>
      </c>
      <c r="L1436" s="3">
        <f t="shared" si="351"/>
        <v>0.38522699083799611</v>
      </c>
      <c r="M1436" s="3">
        <f>L1436/'NOx Info (Obsolete)'!$B$1*1000</f>
        <v>8.75257289523541</v>
      </c>
      <c r="N1436" s="3">
        <f>M1436*'NOx Info (Obsolete)'!$I$2*($D$13+273)/$F$2/1000</f>
        <v>2374.7460454545849</v>
      </c>
      <c r="O1436" s="3">
        <f t="shared" si="352"/>
        <v>42.741775128728406</v>
      </c>
      <c r="P1436" s="3">
        <f t="shared" si="353"/>
        <v>10.541376058531478</v>
      </c>
      <c r="Q1436" s="3">
        <f t="shared" si="354"/>
        <v>1.9229057177928284E-3</v>
      </c>
      <c r="R1436" s="3">
        <f t="shared" si="355"/>
        <v>7.4627070635551615E-2</v>
      </c>
    </row>
    <row r="1437" spans="1:18" x14ac:dyDescent="0.25">
      <c r="A1437" s="3">
        <f t="shared" si="342"/>
        <v>14.079999999999744</v>
      </c>
      <c r="B1437" s="3">
        <f t="shared" si="344"/>
        <v>0.84763388521661742</v>
      </c>
      <c r="C1437" s="3">
        <f t="shared" si="345"/>
        <v>1.9258739310361095E-2</v>
      </c>
      <c r="D1437" s="3">
        <f t="shared" si="346"/>
        <v>343.76056072303192</v>
      </c>
      <c r="E1437" s="3">
        <f t="shared" si="347"/>
        <v>2.6631127905583791</v>
      </c>
      <c r="F1437" s="3">
        <f t="shared" si="348"/>
        <v>34.575713471983242</v>
      </c>
      <c r="G1437" s="3">
        <f t="shared" si="349"/>
        <v>6.7905492518135935E-2</v>
      </c>
      <c r="H1437" s="3">
        <f t="shared" si="350"/>
        <v>0.16420561209261036</v>
      </c>
      <c r="I1437" s="3">
        <f t="shared" si="341"/>
        <v>2430.8016341808629</v>
      </c>
      <c r="K1437" s="3">
        <f t="shared" si="343"/>
        <v>14.079999999999744</v>
      </c>
      <c r="L1437" s="3">
        <f t="shared" si="351"/>
        <v>0.38448072013164059</v>
      </c>
      <c r="M1437" s="3">
        <f>L1437/'NOx Info (Obsolete)'!$B$1*1000</f>
        <v>8.7356172069988549</v>
      </c>
      <c r="N1437" s="3">
        <f>M1437*'NOx Info (Obsolete)'!$I$2*($D$13+273)/$F$2/1000</f>
        <v>2370.1456320596121</v>
      </c>
      <c r="O1437" s="3">
        <f t="shared" si="352"/>
        <v>42.658974765631264</v>
      </c>
      <c r="P1437" s="3">
        <f t="shared" si="353"/>
        <v>10.541376058531478</v>
      </c>
      <c r="Q1437" s="3">
        <f t="shared" si="354"/>
        <v>1.9229057177928284E-3</v>
      </c>
      <c r="R1437" s="3">
        <f t="shared" si="355"/>
        <v>7.4482501334747209E-2</v>
      </c>
    </row>
    <row r="1438" spans="1:18" x14ac:dyDescent="0.25">
      <c r="A1438" s="3">
        <f t="shared" si="342"/>
        <v>14.089999999999744</v>
      </c>
      <c r="B1438" s="3">
        <f t="shared" si="344"/>
        <v>0.84599182909569126</v>
      </c>
      <c r="C1438" s="3">
        <f t="shared" si="345"/>
        <v>1.9221430831644702E-2</v>
      </c>
      <c r="D1438" s="3">
        <f t="shared" si="346"/>
        <v>343.09461975168438</v>
      </c>
      <c r="E1438" s="3">
        <f t="shared" si="347"/>
        <v>2.6579537463829146</v>
      </c>
      <c r="F1438" s="3">
        <f t="shared" si="348"/>
        <v>34.575713471983242</v>
      </c>
      <c r="G1438" s="3">
        <f t="shared" si="349"/>
        <v>6.7905492518135935E-2</v>
      </c>
      <c r="H1438" s="3">
        <f t="shared" si="350"/>
        <v>0.16388750915320488</v>
      </c>
      <c r="I1438" s="3">
        <f t="shared" si="341"/>
        <v>2431.1294091991695</v>
      </c>
      <c r="K1438" s="3">
        <f t="shared" si="343"/>
        <v>14.089999999999744</v>
      </c>
      <c r="L1438" s="3">
        <f t="shared" si="351"/>
        <v>0.38373589511829309</v>
      </c>
      <c r="M1438" s="3">
        <f>L1438/'NOx Info (Obsolete)'!$B$1*1000</f>
        <v>8.7186943657167912</v>
      </c>
      <c r="N1438" s="3">
        <f>M1438*'NOx Info (Obsolete)'!$I$2*($D$13+273)/$F$2/1000</f>
        <v>2365.5541306927039</v>
      </c>
      <c r="O1438" s="3">
        <f t="shared" si="352"/>
        <v>42.576334805327605</v>
      </c>
      <c r="P1438" s="3">
        <f t="shared" si="353"/>
        <v>10.541376058531478</v>
      </c>
      <c r="Q1438" s="3">
        <f t="shared" si="354"/>
        <v>1.9229057177928284E-3</v>
      </c>
      <c r="R1438" s="3">
        <f t="shared" si="355"/>
        <v>7.4338212096962245E-2</v>
      </c>
    </row>
    <row r="1439" spans="1:18" x14ac:dyDescent="0.25">
      <c r="A1439" s="3">
        <f t="shared" si="342"/>
        <v>14.099999999999744</v>
      </c>
      <c r="B1439" s="3">
        <f t="shared" si="344"/>
        <v>0.84435295400415911</v>
      </c>
      <c r="C1439" s="3">
        <f t="shared" si="345"/>
        <v>1.9184194627782938E-2</v>
      </c>
      <c r="D1439" s="3">
        <f t="shared" si="346"/>
        <v>342.42996885670965</v>
      </c>
      <c r="E1439" s="3">
        <f t="shared" si="347"/>
        <v>2.6528046964280851</v>
      </c>
      <c r="F1439" s="3">
        <f t="shared" si="348"/>
        <v>34.575713471983242</v>
      </c>
      <c r="G1439" s="3">
        <f t="shared" si="349"/>
        <v>6.7905492518135935E-2</v>
      </c>
      <c r="H1439" s="3">
        <f t="shared" si="350"/>
        <v>0.16357002245022867</v>
      </c>
      <c r="I1439" s="3">
        <f t="shared" ref="I1439:I1502" si="356">I1438+$N$3*$J$1*H1439</f>
        <v>2431.4565492440697</v>
      </c>
      <c r="K1439" s="3">
        <f t="shared" si="343"/>
        <v>14.099999999999744</v>
      </c>
      <c r="L1439" s="3">
        <f t="shared" si="351"/>
        <v>0.38299251299732345</v>
      </c>
      <c r="M1439" s="3">
        <f>L1439/'NOx Info (Obsolete)'!$B$1*1000</f>
        <v>8.7018043077573317</v>
      </c>
      <c r="N1439" s="3">
        <f>M1439*'NOx Info (Obsolete)'!$I$2*($D$13+273)/$F$2/1000</f>
        <v>2360.971524089272</v>
      </c>
      <c r="O1439" s="3">
        <f t="shared" si="352"/>
        <v>42.493854937081394</v>
      </c>
      <c r="P1439" s="3">
        <f t="shared" si="353"/>
        <v>10.541376058531478</v>
      </c>
      <c r="Q1439" s="3">
        <f t="shared" si="354"/>
        <v>1.9229057177928284E-3</v>
      </c>
      <c r="R1439" s="3">
        <f t="shared" si="355"/>
        <v>7.419420237965213E-2</v>
      </c>
    </row>
    <row r="1440" spans="1:18" x14ac:dyDescent="0.25">
      <c r="A1440" s="3">
        <f t="shared" ref="A1440:A1503" si="357">$A$30+A1439</f>
        <v>14.109999999999744</v>
      </c>
      <c r="B1440" s="3">
        <f t="shared" si="344"/>
        <v>0.84271725377965689</v>
      </c>
      <c r="C1440" s="3">
        <f t="shared" si="345"/>
        <v>1.9147030558763285E-2</v>
      </c>
      <c r="D1440" s="3">
        <f t="shared" si="346"/>
        <v>341.76660553894186</v>
      </c>
      <c r="E1440" s="3">
        <f t="shared" si="347"/>
        <v>2.6476656213328535</v>
      </c>
      <c r="F1440" s="3">
        <f t="shared" si="348"/>
        <v>34.575713471983242</v>
      </c>
      <c r="G1440" s="3">
        <f t="shared" si="349"/>
        <v>6.7905492518135935E-2</v>
      </c>
      <c r="H1440" s="3">
        <f t="shared" si="350"/>
        <v>0.16325315078989411</v>
      </c>
      <c r="I1440" s="3">
        <f t="shared" si="356"/>
        <v>2431.7830555456494</v>
      </c>
      <c r="K1440" s="3">
        <f t="shared" ref="K1440:K1503" si="358">$A$30+K1439</f>
        <v>14.109999999999744</v>
      </c>
      <c r="L1440" s="3">
        <f t="shared" si="351"/>
        <v>0.38225057097352694</v>
      </c>
      <c r="M1440" s="3">
        <f>L1440/'NOx Info (Obsolete)'!$B$1*1000</f>
        <v>8.6849469696118629</v>
      </c>
      <c r="N1440" s="3">
        <f>M1440*'NOx Info (Obsolete)'!$I$2*($D$13+273)/$F$2/1000</f>
        <v>2356.3977950181738</v>
      </c>
      <c r="O1440" s="3">
        <f t="shared" si="352"/>
        <v>42.411534850758578</v>
      </c>
      <c r="P1440" s="3">
        <f t="shared" si="353"/>
        <v>10.541376058531478</v>
      </c>
      <c r="Q1440" s="3">
        <f t="shared" si="354"/>
        <v>1.9229057177928284E-3</v>
      </c>
      <c r="R1440" s="3">
        <f t="shared" si="355"/>
        <v>7.4050471641323279E-2</v>
      </c>
    </row>
    <row r="1441" spans="1:18" x14ac:dyDescent="0.25">
      <c r="A1441" s="3">
        <f t="shared" si="357"/>
        <v>14.119999999999743</v>
      </c>
      <c r="B1441" s="3">
        <f t="shared" si="344"/>
        <v>0.8410847222717579</v>
      </c>
      <c r="C1441" s="3">
        <f t="shared" si="345"/>
        <v>1.9109938484844435E-2</v>
      </c>
      <c r="D1441" s="3">
        <f t="shared" si="346"/>
        <v>341.10452730405632</v>
      </c>
      <c r="E1441" s="3">
        <f t="shared" si="347"/>
        <v>2.6425365017736886</v>
      </c>
      <c r="F1441" s="3">
        <f t="shared" si="348"/>
        <v>34.575713471983242</v>
      </c>
      <c r="G1441" s="3">
        <f t="shared" si="349"/>
        <v>6.7905492518135935E-2</v>
      </c>
      <c r="H1441" s="3">
        <f t="shared" si="350"/>
        <v>0.16293689298072628</v>
      </c>
      <c r="I1441" s="3">
        <f t="shared" si="356"/>
        <v>2432.1089293316109</v>
      </c>
      <c r="K1441" s="3">
        <f t="shared" si="358"/>
        <v>14.119999999999743</v>
      </c>
      <c r="L1441" s="3">
        <f t="shared" si="351"/>
        <v>0.3815100662571137</v>
      </c>
      <c r="M1441" s="3">
        <f>L1441/'NOx Info (Obsolete)'!$B$1*1000</f>
        <v>8.6681222878947963</v>
      </c>
      <c r="N1441" s="3">
        <f>M1441*'NOx Info (Obsolete)'!$I$2*($D$13+273)/$F$2/1000</f>
        <v>2351.8329262816465</v>
      </c>
      <c r="O1441" s="3">
        <f t="shared" si="352"/>
        <v>42.329374236825871</v>
      </c>
      <c r="P1441" s="3">
        <f t="shared" si="353"/>
        <v>10.541376058531478</v>
      </c>
      <c r="Q1441" s="3">
        <f t="shared" si="354"/>
        <v>1.9229057177928284E-3</v>
      </c>
      <c r="R1441" s="3">
        <f t="shared" si="355"/>
        <v>7.3907019341531099E-2</v>
      </c>
    </row>
    <row r="1442" spans="1:18" x14ac:dyDescent="0.25">
      <c r="A1442" s="3">
        <f t="shared" si="357"/>
        <v>14.129999999999743</v>
      </c>
      <c r="B1442" s="3">
        <f t="shared" si="344"/>
        <v>0.83945535334195076</v>
      </c>
      <c r="C1442" s="3">
        <f t="shared" si="345"/>
        <v>1.9072918266555806E-2</v>
      </c>
      <c r="D1442" s="3">
        <f t="shared" si="346"/>
        <v>340.44373166256071</v>
      </c>
      <c r="E1442" s="3">
        <f t="shared" si="347"/>
        <v>2.6374173184644949</v>
      </c>
      <c r="F1442" s="3">
        <f t="shared" si="348"/>
        <v>34.575713471983242</v>
      </c>
      <c r="G1442" s="3">
        <f t="shared" si="349"/>
        <v>6.7905492518135935E-2</v>
      </c>
      <c r="H1442" s="3">
        <f t="shared" si="350"/>
        <v>0.16262124783355836</v>
      </c>
      <c r="I1442" s="3">
        <f t="shared" si="356"/>
        <v>2432.4341718272781</v>
      </c>
      <c r="K1442" s="3">
        <f t="shared" si="358"/>
        <v>14.129999999999743</v>
      </c>
      <c r="L1442" s="3">
        <f t="shared" si="351"/>
        <v>0.38077099606369841</v>
      </c>
      <c r="M1442" s="3">
        <f>L1442/'NOx Info (Obsolete)'!$B$1*1000</f>
        <v>8.6513301993433398</v>
      </c>
      <c r="N1442" s="3">
        <f>M1442*'NOx Info (Obsolete)'!$I$2*($D$13+273)/$F$2/1000</f>
        <v>2347.2769007152442</v>
      </c>
      <c r="O1442" s="3">
        <f t="shared" si="352"/>
        <v>42.247372786349658</v>
      </c>
      <c r="P1442" s="3">
        <f t="shared" si="353"/>
        <v>10.541376058531478</v>
      </c>
      <c r="Q1442" s="3">
        <f t="shared" si="354"/>
        <v>1.9229057177928284E-3</v>
      </c>
      <c r="R1442" s="3">
        <f t="shared" si="355"/>
        <v>7.3763844940877968E-2</v>
      </c>
    </row>
    <row r="1443" spans="1:18" x14ac:dyDescent="0.25">
      <c r="A1443" s="3">
        <f t="shared" si="357"/>
        <v>14.139999999999743</v>
      </c>
      <c r="B1443" s="3">
        <f t="shared" si="344"/>
        <v>0.83782914086361515</v>
      </c>
      <c r="C1443" s="3">
        <f t="shared" si="345"/>
        <v>1.9035969764696993E-2</v>
      </c>
      <c r="D1443" s="3">
        <f t="shared" si="346"/>
        <v>339.78421612978497</v>
      </c>
      <c r="E1443" s="3">
        <f t="shared" si="347"/>
        <v>2.632308052156537</v>
      </c>
      <c r="F1443" s="3">
        <f t="shared" si="348"/>
        <v>34.575713471983242</v>
      </c>
      <c r="G1443" s="3">
        <f t="shared" si="349"/>
        <v>6.7905492518135935E-2</v>
      </c>
      <c r="H1443" s="3">
        <f t="shared" si="350"/>
        <v>0.16230621416152735</v>
      </c>
      <c r="I1443" s="3">
        <f t="shared" si="356"/>
        <v>2432.7587842556013</v>
      </c>
      <c r="K1443" s="3">
        <f t="shared" si="358"/>
        <v>14.139999999999743</v>
      </c>
      <c r="L1443" s="3">
        <f t="shared" si="351"/>
        <v>0.38003335761428964</v>
      </c>
      <c r="M1443" s="3">
        <f>L1443/'NOx Info (Obsolete)'!$B$1*1000</f>
        <v>8.6345706408172518</v>
      </c>
      <c r="N1443" s="3">
        <f>M1443*'NOx Info (Obsolete)'!$I$2*($D$13+273)/$F$2/1000</f>
        <v>2342.7297011877704</v>
      </c>
      <c r="O1443" s="3">
        <f t="shared" si="352"/>
        <v>42.16553019099478</v>
      </c>
      <c r="P1443" s="3">
        <f t="shared" si="353"/>
        <v>10.541376058531478</v>
      </c>
      <c r="Q1443" s="3">
        <f t="shared" si="354"/>
        <v>1.9229057177928284E-3</v>
      </c>
      <c r="R1443" s="3">
        <f t="shared" si="355"/>
        <v>7.362094790101123E-2</v>
      </c>
    </row>
    <row r="1444" spans="1:18" x14ac:dyDescent="0.25">
      <c r="A1444" s="3">
        <f t="shared" si="357"/>
        <v>14.149999999999743</v>
      </c>
      <c r="B1444" s="3">
        <f t="shared" si="344"/>
        <v>0.83620607872199992</v>
      </c>
      <c r="C1444" s="3">
        <f t="shared" si="345"/>
        <v>1.8999092840337253E-2</v>
      </c>
      <c r="D1444" s="3">
        <f t="shared" si="346"/>
        <v>339.1259782258727</v>
      </c>
      <c r="E1444" s="3">
        <f t="shared" si="347"/>
        <v>2.6272086836383677</v>
      </c>
      <c r="F1444" s="3">
        <f t="shared" si="348"/>
        <v>34.575713471983242</v>
      </c>
      <c r="G1444" s="3">
        <f t="shared" si="349"/>
        <v>6.7905492518135935E-2</v>
      </c>
      <c r="H1444" s="3">
        <f t="shared" si="350"/>
        <v>0.16199179078006926</v>
      </c>
      <c r="I1444" s="3">
        <f t="shared" si="356"/>
        <v>2433.0827678371616</v>
      </c>
      <c r="K1444" s="3">
        <f t="shared" si="358"/>
        <v>14.149999999999743</v>
      </c>
      <c r="L1444" s="3">
        <f t="shared" si="351"/>
        <v>0.37929714813527954</v>
      </c>
      <c r="M1444" s="3">
        <f>L1444/'NOx Info (Obsolete)'!$B$1*1000</f>
        <v>8.6178435492986072</v>
      </c>
      <c r="N1444" s="3">
        <f>M1444*'NOx Info (Obsolete)'!$I$2*($D$13+273)/$F$2/1000</f>
        <v>2338.1913106012171</v>
      </c>
      <c r="O1444" s="3">
        <f t="shared" si="352"/>
        <v>42.083846143023379</v>
      </c>
      <c r="P1444" s="3">
        <f t="shared" si="353"/>
        <v>10.541376058531478</v>
      </c>
      <c r="Q1444" s="3">
        <f t="shared" si="354"/>
        <v>1.9229057177928284E-3</v>
      </c>
      <c r="R1444" s="3">
        <f t="shared" si="355"/>
        <v>7.347832768462105E-2</v>
      </c>
    </row>
    <row r="1445" spans="1:18" x14ac:dyDescent="0.25">
      <c r="A1445" s="3">
        <f t="shared" si="357"/>
        <v>14.159999999999743</v>
      </c>
      <c r="B1445" s="3">
        <f t="shared" si="344"/>
        <v>0.83458616081419912</v>
      </c>
      <c r="C1445" s="3">
        <f t="shared" si="345"/>
        <v>1.8962287354814991E-2</v>
      </c>
      <c r="D1445" s="3">
        <f t="shared" si="346"/>
        <v>338.46901547577147</v>
      </c>
      <c r="E1445" s="3">
        <f t="shared" si="347"/>
        <v>2.6221191937357595</v>
      </c>
      <c r="F1445" s="3">
        <f t="shared" si="348"/>
        <v>34.575713471983242</v>
      </c>
      <c r="G1445" s="3">
        <f t="shared" si="349"/>
        <v>6.7905492518135935E-2</v>
      </c>
      <c r="H1445" s="3">
        <f t="shared" si="350"/>
        <v>0.16167797650691496</v>
      </c>
      <c r="I1445" s="3">
        <f t="shared" si="356"/>
        <v>2433.4061237901756</v>
      </c>
      <c r="K1445" s="3">
        <f t="shared" si="358"/>
        <v>14.159999999999743</v>
      </c>
      <c r="L1445" s="3">
        <f t="shared" si="351"/>
        <v>0.37856236485843331</v>
      </c>
      <c r="M1445" s="3">
        <f>L1445/'NOx Info (Obsolete)'!$B$1*1000</f>
        <v>8.6011488618915628</v>
      </c>
      <c r="N1445" s="3">
        <f>M1445*'NOx Info (Obsolete)'!$I$2*($D$13+273)/$F$2/1000</f>
        <v>2333.6617118906984</v>
      </c>
      <c r="O1445" s="3">
        <f t="shared" si="352"/>
        <v>42.002320335293774</v>
      </c>
      <c r="P1445" s="3">
        <f t="shared" si="353"/>
        <v>10.541376058531478</v>
      </c>
      <c r="Q1445" s="3">
        <f t="shared" si="354"/>
        <v>1.9229057177928284E-3</v>
      </c>
      <c r="R1445" s="3">
        <f t="shared" si="355"/>
        <v>7.3335983755438566E-2</v>
      </c>
    </row>
    <row r="1446" spans="1:18" x14ac:dyDescent="0.25">
      <c r="A1446" s="3">
        <f t="shared" si="357"/>
        <v>14.169999999999742</v>
      </c>
      <c r="B1446" s="3">
        <f t="shared" si="344"/>
        <v>0.83296938104912999</v>
      </c>
      <c r="C1446" s="3">
        <f t="shared" si="345"/>
        <v>1.8925553169737219E-2</v>
      </c>
      <c r="D1446" s="3">
        <f t="shared" si="346"/>
        <v>337.81332540922364</v>
      </c>
      <c r="E1446" s="3">
        <f t="shared" si="347"/>
        <v>2.6170395633116272</v>
      </c>
      <c r="F1446" s="3">
        <f t="shared" si="348"/>
        <v>34.575713471983242</v>
      </c>
      <c r="G1446" s="3">
        <f t="shared" si="349"/>
        <v>6.7905492518135935E-2</v>
      </c>
      <c r="H1446" s="3">
        <f t="shared" si="350"/>
        <v>0.1613647701620857</v>
      </c>
      <c r="I1446" s="3">
        <f t="shared" si="356"/>
        <v>2433.7288533304995</v>
      </c>
      <c r="K1446" s="3">
        <f t="shared" si="358"/>
        <v>14.169999999999742</v>
      </c>
      <c r="L1446" s="3">
        <f t="shared" si="351"/>
        <v>0.37782900502087891</v>
      </c>
      <c r="M1446" s="3">
        <f>L1446/'NOx Info (Obsolete)'!$B$1*1000</f>
        <v>8.5844865158221175</v>
      </c>
      <c r="N1446" s="3">
        <f>M1446*'NOx Info (Obsolete)'!$I$2*($D$13+273)/$F$2/1000</f>
        <v>2329.1408880243871</v>
      </c>
      <c r="O1446" s="3">
        <f t="shared" si="352"/>
        <v>41.92095246125929</v>
      </c>
      <c r="P1446" s="3">
        <f t="shared" si="353"/>
        <v>10.541376058531476</v>
      </c>
      <c r="Q1446" s="3">
        <f t="shared" si="354"/>
        <v>1.9229057177928281E-3</v>
      </c>
      <c r="R1446" s="3">
        <f t="shared" si="355"/>
        <v>7.3193915578233765E-2</v>
      </c>
    </row>
    <row r="1447" spans="1:18" x14ac:dyDescent="0.25">
      <c r="A1447" s="3">
        <f t="shared" si="357"/>
        <v>14.179999999999742</v>
      </c>
      <c r="B1447" s="3">
        <f t="shared" si="344"/>
        <v>0.83135573334750912</v>
      </c>
      <c r="C1447" s="3">
        <f t="shared" si="345"/>
        <v>1.888889014697907E-2</v>
      </c>
      <c r="D1447" s="3">
        <f t="shared" si="346"/>
        <v>337.15890556075715</v>
      </c>
      <c r="E1447" s="3">
        <f t="shared" si="347"/>
        <v>2.6119697732659599</v>
      </c>
      <c r="F1447" s="3">
        <f t="shared" si="348"/>
        <v>34.575713471983242</v>
      </c>
      <c r="G1447" s="3">
        <f t="shared" si="349"/>
        <v>6.7905492518135935E-2</v>
      </c>
      <c r="H1447" s="3">
        <f t="shared" si="350"/>
        <v>0.16105217056788854</v>
      </c>
      <c r="I1447" s="3">
        <f t="shared" si="356"/>
        <v>2434.0509576716354</v>
      </c>
      <c r="K1447" s="3">
        <f t="shared" si="358"/>
        <v>14.179999999999742</v>
      </c>
      <c r="L1447" s="3">
        <f t="shared" si="351"/>
        <v>0.37709706586509656</v>
      </c>
      <c r="M1447" s="3">
        <f>L1447/'NOx Info (Obsolete)'!$B$1*1000</f>
        <v>8.567856448437885</v>
      </c>
      <c r="N1447" s="3">
        <f>M1447*'NOx Info (Obsolete)'!$I$2*($D$13+273)/$F$2/1000</f>
        <v>2324.6288220034521</v>
      </c>
      <c r="O1447" s="3">
        <f t="shared" si="352"/>
        <v>41.839742214967082</v>
      </c>
      <c r="P1447" s="3">
        <f t="shared" si="353"/>
        <v>10.541376058531478</v>
      </c>
      <c r="Q1447" s="3">
        <f t="shared" si="354"/>
        <v>1.9229057177928284E-3</v>
      </c>
      <c r="R1447" s="3">
        <f t="shared" si="355"/>
        <v>7.305212261881347E-2</v>
      </c>
    </row>
    <row r="1448" spans="1:18" x14ac:dyDescent="0.25">
      <c r="A1448" s="3">
        <f t="shared" si="357"/>
        <v>14.189999999999742</v>
      </c>
      <c r="B1448" s="3">
        <f t="shared" si="344"/>
        <v>0.82974521164183024</v>
      </c>
      <c r="C1448" s="3">
        <f t="shared" si="345"/>
        <v>1.8852298148683222E-2</v>
      </c>
      <c r="D1448" s="3">
        <f t="shared" si="346"/>
        <v>336.5057534696756</v>
      </c>
      <c r="E1448" s="3">
        <f t="shared" si="347"/>
        <v>2.6069098045357468</v>
      </c>
      <c r="F1448" s="3">
        <f t="shared" si="348"/>
        <v>34.575713471983242</v>
      </c>
      <c r="G1448" s="3">
        <f t="shared" si="349"/>
        <v>6.7905492518135935E-2</v>
      </c>
      <c r="H1448" s="3">
        <f t="shared" si="350"/>
        <v>0.16074017654891201</v>
      </c>
      <c r="I1448" s="3">
        <f t="shared" si="356"/>
        <v>2434.3724380247331</v>
      </c>
      <c r="K1448" s="3">
        <f t="shared" si="358"/>
        <v>14.189999999999742</v>
      </c>
      <c r="L1448" s="3">
        <f t="shared" si="351"/>
        <v>0.37636654463890845</v>
      </c>
      <c r="M1448" s="3">
        <f>L1448/'NOx Info (Obsolete)'!$B$1*1000</f>
        <v>8.5512585972078359</v>
      </c>
      <c r="N1448" s="3">
        <f>M1448*'NOx Info (Obsolete)'!$I$2*($D$13+273)/$F$2/1000</f>
        <v>2320.1254968619887</v>
      </c>
      <c r="O1448" s="3">
        <f t="shared" si="352"/>
        <v>41.758689291057017</v>
      </c>
      <c r="P1448" s="3">
        <f t="shared" si="353"/>
        <v>10.541376058531478</v>
      </c>
      <c r="Q1448" s="3">
        <f t="shared" si="354"/>
        <v>1.9229057177928284E-3</v>
      </c>
      <c r="R1448" s="3">
        <f t="shared" si="355"/>
        <v>7.2910604344019386E-2</v>
      </c>
    </row>
    <row r="1449" spans="1:18" x14ac:dyDescent="0.25">
      <c r="A1449" s="3">
        <f t="shared" si="357"/>
        <v>14.199999999999742</v>
      </c>
      <c r="B1449" s="3">
        <f t="shared" si="344"/>
        <v>0.82813780987634122</v>
      </c>
      <c r="C1449" s="3">
        <f t="shared" si="345"/>
        <v>1.8815777037259441E-2</v>
      </c>
      <c r="D1449" s="3">
        <f t="shared" si="346"/>
        <v>335.85386668005003</v>
      </c>
      <c r="E1449" s="3">
        <f t="shared" si="347"/>
        <v>2.6018596380949064</v>
      </c>
      <c r="F1449" s="3">
        <f t="shared" si="348"/>
        <v>34.575713471983242</v>
      </c>
      <c r="G1449" s="3">
        <f t="shared" si="349"/>
        <v>6.7905492518135935E-2</v>
      </c>
      <c r="H1449" s="3">
        <f t="shared" si="350"/>
        <v>0.16042878693202167</v>
      </c>
      <c r="I1449" s="3">
        <f t="shared" si="356"/>
        <v>2434.6932955985972</v>
      </c>
      <c r="K1449" s="3">
        <f t="shared" si="358"/>
        <v>14.199999999999742</v>
      </c>
      <c r="L1449" s="3">
        <f t="shared" si="351"/>
        <v>0.37563743859546828</v>
      </c>
      <c r="M1449" s="3">
        <f>L1449/'NOx Info (Obsolete)'!$B$1*1000</f>
        <v>8.5346928997220886</v>
      </c>
      <c r="N1449" s="3">
        <f>M1449*'NOx Info (Obsolete)'!$I$2*($D$13+273)/$F$2/1000</f>
        <v>2315.6308956669632</v>
      </c>
      <c r="O1449" s="3">
        <f t="shared" si="352"/>
        <v>41.677793384760506</v>
      </c>
      <c r="P1449" s="3">
        <f t="shared" si="353"/>
        <v>10.541376058531478</v>
      </c>
      <c r="Q1449" s="3">
        <f t="shared" si="354"/>
        <v>1.9229057177928284E-3</v>
      </c>
      <c r="R1449" s="3">
        <f t="shared" si="355"/>
        <v>7.2769360221726045E-2</v>
      </c>
    </row>
    <row r="1450" spans="1:18" x14ac:dyDescent="0.25">
      <c r="A1450" s="3">
        <f t="shared" si="357"/>
        <v>14.209999999999742</v>
      </c>
      <c r="B1450" s="3">
        <f t="shared" si="344"/>
        <v>0.82653352200702102</v>
      </c>
      <c r="C1450" s="3">
        <f t="shared" si="345"/>
        <v>1.8779326675384022E-2</v>
      </c>
      <c r="D1450" s="3">
        <f t="shared" si="346"/>
        <v>335.20324274070896</v>
      </c>
      <c r="E1450" s="3">
        <f t="shared" si="347"/>
        <v>2.5968192549542151</v>
      </c>
      <c r="F1450" s="3">
        <f t="shared" si="348"/>
        <v>34.575713471983249</v>
      </c>
      <c r="G1450" s="3">
        <f t="shared" si="349"/>
        <v>6.7905492518135963E-2</v>
      </c>
      <c r="H1450" s="3">
        <f t="shared" si="350"/>
        <v>0.16011800054635569</v>
      </c>
      <c r="I1450" s="3">
        <f t="shared" si="356"/>
        <v>2435.0135315996899</v>
      </c>
      <c r="K1450" s="3">
        <f t="shared" si="358"/>
        <v>14.209999999999742</v>
      </c>
      <c r="L1450" s="3">
        <f t="shared" si="351"/>
        <v>0.37490974499325103</v>
      </c>
      <c r="M1450" s="3">
        <f>L1450/'NOx Info (Obsolete)'!$B$1*1000</f>
        <v>8.5181592936916601</v>
      </c>
      <c r="N1450" s="3">
        <f>M1450*'NOx Info (Obsolete)'!$I$2*($D$13+273)/$F$2/1000</f>
        <v>2311.1450015181426</v>
      </c>
      <c r="O1450" s="3">
        <f t="shared" si="352"/>
        <v>41.597054191899367</v>
      </c>
      <c r="P1450" s="3">
        <f t="shared" si="353"/>
        <v>10.54137605853148</v>
      </c>
      <c r="Q1450" s="3">
        <f t="shared" si="354"/>
        <v>1.9229057177928288E-3</v>
      </c>
      <c r="R1450" s="3">
        <f t="shared" si="355"/>
        <v>7.2628389720838835E-2</v>
      </c>
    </row>
    <row r="1451" spans="1:18" x14ac:dyDescent="0.25">
      <c r="A1451" s="3">
        <f t="shared" si="357"/>
        <v>14.219999999999741</v>
      </c>
      <c r="B1451" s="3">
        <f t="shared" si="344"/>
        <v>0.82493234200155741</v>
      </c>
      <c r="C1451" s="3">
        <f t="shared" si="345"/>
        <v>1.8742946925999291E-2</v>
      </c>
      <c r="D1451" s="3">
        <f t="shared" si="346"/>
        <v>334.55387920522918</v>
      </c>
      <c r="E1451" s="3">
        <f t="shared" si="347"/>
        <v>2.5917886361612363</v>
      </c>
      <c r="F1451" s="3">
        <f t="shared" si="348"/>
        <v>34.575713471983242</v>
      </c>
      <c r="G1451" s="3">
        <f t="shared" si="349"/>
        <v>6.7905492518135935E-2</v>
      </c>
      <c r="H1451" s="3">
        <f t="shared" si="350"/>
        <v>0.15980781622332049</v>
      </c>
      <c r="I1451" s="3">
        <f t="shared" si="356"/>
        <v>2435.3331472321365</v>
      </c>
      <c r="K1451" s="3">
        <f t="shared" si="358"/>
        <v>14.219999999999741</v>
      </c>
      <c r="L1451" s="3">
        <f t="shared" si="351"/>
        <v>0.37418346109604261</v>
      </c>
      <c r="M1451" s="3">
        <f>L1451/'NOx Info (Obsolete)'!$B$1*1000</f>
        <v>8.5016577169482339</v>
      </c>
      <c r="N1451" s="3">
        <f>M1451*'NOx Info (Obsolete)'!$I$2*($D$13+273)/$F$2/1000</f>
        <v>2306.6677975480334</v>
      </c>
      <c r="O1451" s="3">
        <f t="shared" si="352"/>
        <v>41.516471408884684</v>
      </c>
      <c r="P1451" s="3">
        <f t="shared" si="353"/>
        <v>10.541376058531478</v>
      </c>
      <c r="Q1451" s="3">
        <f t="shared" si="354"/>
        <v>1.9229057177928284E-3</v>
      </c>
      <c r="R1451" s="3">
        <f t="shared" si="355"/>
        <v>7.2487692311291971E-2</v>
      </c>
    </row>
    <row r="1452" spans="1:18" x14ac:dyDescent="0.25">
      <c r="A1452" s="3">
        <f t="shared" si="357"/>
        <v>14.229999999999741</v>
      </c>
      <c r="B1452" s="3">
        <f t="shared" si="344"/>
        <v>0.82333426383932418</v>
      </c>
      <c r="C1452" s="3">
        <f t="shared" si="345"/>
        <v>1.8706637652313087E-2</v>
      </c>
      <c r="D1452" s="3">
        <f t="shared" si="346"/>
        <v>333.90577363192716</v>
      </c>
      <c r="E1452" s="3">
        <f t="shared" si="347"/>
        <v>2.5867677628002479</v>
      </c>
      <c r="F1452" s="3">
        <f t="shared" si="348"/>
        <v>34.575713471983242</v>
      </c>
      <c r="G1452" s="3">
        <f t="shared" si="349"/>
        <v>6.7905492518135935E-2</v>
      </c>
      <c r="H1452" s="3">
        <f t="shared" si="350"/>
        <v>0.15949823279658634</v>
      </c>
      <c r="I1452" s="3">
        <f t="shared" si="356"/>
        <v>2435.6521436977296</v>
      </c>
      <c r="K1452" s="3">
        <f t="shared" si="358"/>
        <v>14.229999999999741</v>
      </c>
      <c r="L1452" s="3">
        <f t="shared" si="351"/>
        <v>0.37345858417292971</v>
      </c>
      <c r="M1452" s="3">
        <f>L1452/'NOx Info (Obsolete)'!$B$1*1000</f>
        <v>8.4851881074439301</v>
      </c>
      <c r="N1452" s="3">
        <f>M1452*'NOx Info (Obsolete)'!$I$2*($D$13+273)/$F$2/1000</f>
        <v>2302.1992669218198</v>
      </c>
      <c r="O1452" s="3">
        <f t="shared" si="352"/>
        <v>41.436044732715658</v>
      </c>
      <c r="P1452" s="3">
        <f t="shared" si="353"/>
        <v>10.541376058531478</v>
      </c>
      <c r="Q1452" s="3">
        <f t="shared" si="354"/>
        <v>1.9229057177928284E-3</v>
      </c>
      <c r="R1452" s="3">
        <f t="shared" si="355"/>
        <v>7.2347267464046572E-2</v>
      </c>
    </row>
    <row r="1453" spans="1:18" x14ac:dyDescent="0.25">
      <c r="A1453" s="3">
        <f t="shared" si="357"/>
        <v>14.239999999999741</v>
      </c>
      <c r="B1453" s="3">
        <f t="shared" si="344"/>
        <v>0.82173928151135833</v>
      </c>
      <c r="C1453" s="3">
        <f t="shared" si="345"/>
        <v>1.8670398717798246E-2</v>
      </c>
      <c r="D1453" s="3">
        <f t="shared" si="346"/>
        <v>333.25892358384925</v>
      </c>
      <c r="E1453" s="3">
        <f t="shared" si="347"/>
        <v>2.5817566159921714</v>
      </c>
      <c r="F1453" s="3">
        <f t="shared" si="348"/>
        <v>34.575713471983242</v>
      </c>
      <c r="G1453" s="3">
        <f t="shared" si="349"/>
        <v>6.7905492518135935E-2</v>
      </c>
      <c r="H1453" s="3">
        <f t="shared" si="350"/>
        <v>0.1591892491020829</v>
      </c>
      <c r="I1453" s="3">
        <f t="shared" si="356"/>
        <v>2435.9705221959339</v>
      </c>
      <c r="K1453" s="3">
        <f t="shared" si="358"/>
        <v>14.239999999999741</v>
      </c>
      <c r="L1453" s="3">
        <f t="shared" si="351"/>
        <v>0.37273511149828925</v>
      </c>
      <c r="M1453" s="3">
        <f>L1453/'NOx Info (Obsolete)'!$B$1*1000</f>
        <v>8.4687504032510681</v>
      </c>
      <c r="N1453" s="3">
        <f>M1453*'NOx Info (Obsolete)'!$I$2*($D$13+273)/$F$2/1000</f>
        <v>2297.7393928372976</v>
      </c>
      <c r="O1453" s="3">
        <f t="shared" si="352"/>
        <v>41.355773860978459</v>
      </c>
      <c r="P1453" s="3">
        <f t="shared" si="353"/>
        <v>10.541376058531478</v>
      </c>
      <c r="Q1453" s="3">
        <f t="shared" si="354"/>
        <v>1.9229057177928284E-3</v>
      </c>
      <c r="R1453" s="3">
        <f t="shared" si="355"/>
        <v>7.2207114651088589E-2</v>
      </c>
    </row>
    <row r="1454" spans="1:18" x14ac:dyDescent="0.25">
      <c r="A1454" s="3">
        <f t="shared" si="357"/>
        <v>14.249999999999741</v>
      </c>
      <c r="B1454" s="3">
        <f t="shared" si="344"/>
        <v>0.82014738902033746</v>
      </c>
      <c r="C1454" s="3">
        <f t="shared" si="345"/>
        <v>1.8634229986192082E-2</v>
      </c>
      <c r="D1454" s="3">
        <f t="shared" si="346"/>
        <v>332.61332662876265</v>
      </c>
      <c r="E1454" s="3">
        <f t="shared" si="347"/>
        <v>2.5767551768945025</v>
      </c>
      <c r="F1454" s="3">
        <f t="shared" si="348"/>
        <v>34.575713471983249</v>
      </c>
      <c r="G1454" s="3">
        <f t="shared" si="349"/>
        <v>6.7905492518135963E-2</v>
      </c>
      <c r="H1454" s="3">
        <f t="shared" si="350"/>
        <v>0.15888086397799497</v>
      </c>
      <c r="I1454" s="3">
        <f t="shared" si="356"/>
        <v>2436.28828392389</v>
      </c>
      <c r="K1454" s="3">
        <f t="shared" si="358"/>
        <v>14.249999999999741</v>
      </c>
      <c r="L1454" s="3">
        <f t="shared" si="351"/>
        <v>0.37201304035177835</v>
      </c>
      <c r="M1454" s="3">
        <f>L1454/'NOx Info (Obsolete)'!$B$1*1000</f>
        <v>8.4523445425619332</v>
      </c>
      <c r="N1454" s="3">
        <f>M1454*'NOx Info (Obsolete)'!$I$2*($D$13+273)/$F$2/1000</f>
        <v>2293.2881585248124</v>
      </c>
      <c r="O1454" s="3">
        <f t="shared" si="352"/>
        <v>41.275658491845121</v>
      </c>
      <c r="P1454" s="3">
        <f t="shared" si="353"/>
        <v>10.54137605853148</v>
      </c>
      <c r="Q1454" s="3">
        <f t="shared" si="354"/>
        <v>1.9229057177928288E-3</v>
      </c>
      <c r="R1454" s="3">
        <f t="shared" si="355"/>
        <v>7.2067233345426876E-2</v>
      </c>
    </row>
    <row r="1455" spans="1:18" x14ac:dyDescent="0.25">
      <c r="A1455" s="3">
        <f t="shared" si="357"/>
        <v>14.25999999999974</v>
      </c>
      <c r="B1455" s="3">
        <f t="shared" si="344"/>
        <v>0.81855858038055762</v>
      </c>
      <c r="C1455" s="3">
        <f t="shared" si="345"/>
        <v>1.8598131321495879E-2</v>
      </c>
      <c r="D1455" s="3">
        <f t="shared" si="346"/>
        <v>331.9689803391463</v>
      </c>
      <c r="E1455" s="3">
        <f t="shared" si="347"/>
        <v>2.5717634267012386</v>
      </c>
      <c r="F1455" s="3">
        <f t="shared" si="348"/>
        <v>34.575713471983242</v>
      </c>
      <c r="G1455" s="3">
        <f t="shared" si="349"/>
        <v>6.7905492518135935E-2</v>
      </c>
      <c r="H1455" s="3">
        <f t="shared" si="350"/>
        <v>0.15857307626475786</v>
      </c>
      <c r="I1455" s="3">
        <f t="shared" si="356"/>
        <v>2436.6054300764195</v>
      </c>
      <c r="K1455" s="3">
        <f t="shared" si="358"/>
        <v>14.25999999999974</v>
      </c>
      <c r="L1455" s="3">
        <f t="shared" si="351"/>
        <v>0.3712923680183241</v>
      </c>
      <c r="M1455" s="3">
        <f>L1455/'NOx Info (Obsolete)'!$B$1*1000</f>
        <v>8.4359704636885482</v>
      </c>
      <c r="N1455" s="3">
        <f>M1455*'NOx Info (Obsolete)'!$I$2*($D$13+273)/$F$2/1000</f>
        <v>2288.8455472471956</v>
      </c>
      <c r="O1455" s="3">
        <f t="shared" si="352"/>
        <v>41.195698324072374</v>
      </c>
      <c r="P1455" s="3">
        <f t="shared" si="353"/>
        <v>10.541376058531478</v>
      </c>
      <c r="Q1455" s="3">
        <f t="shared" si="354"/>
        <v>1.9229057177928284E-3</v>
      </c>
      <c r="R1455" s="3">
        <f t="shared" si="355"/>
        <v>7.1927623021091111E-2</v>
      </c>
    </row>
    <row r="1456" spans="1:18" x14ac:dyDescent="0.25">
      <c r="A1456" s="3">
        <f t="shared" si="357"/>
        <v>14.26999999999974</v>
      </c>
      <c r="B1456" s="3">
        <f t="shared" si="344"/>
        <v>0.81697284961791006</v>
      </c>
      <c r="C1456" s="3">
        <f t="shared" si="345"/>
        <v>1.8562102587974399E-2</v>
      </c>
      <c r="D1456" s="3">
        <f t="shared" si="346"/>
        <v>331.32588229218214</v>
      </c>
      <c r="E1456" s="3">
        <f t="shared" si="347"/>
        <v>2.5667813466428071</v>
      </c>
      <c r="F1456" s="3">
        <f t="shared" si="348"/>
        <v>34.575713471983242</v>
      </c>
      <c r="G1456" s="3">
        <f t="shared" si="349"/>
        <v>6.7905492518135935E-2</v>
      </c>
      <c r="H1456" s="3">
        <f t="shared" si="350"/>
        <v>0.15826588480505344</v>
      </c>
      <c r="I1456" s="3">
        <f t="shared" si="356"/>
        <v>2436.9219618460297</v>
      </c>
      <c r="K1456" s="3">
        <f t="shared" si="358"/>
        <v>14.26999999999974</v>
      </c>
      <c r="L1456" s="3">
        <f t="shared" si="351"/>
        <v>0.37057309178811321</v>
      </c>
      <c r="M1456" s="3">
        <f>L1456/'NOx Info (Obsolete)'!$B$1*1000</f>
        <v>8.4196281050624417</v>
      </c>
      <c r="N1456" s="3">
        <f>M1456*'NOx Info (Obsolete)'!$I$2*($D$13+273)/$F$2/1000</f>
        <v>2284.4115422997047</v>
      </c>
      <c r="O1456" s="3">
        <f t="shared" si="352"/>
        <v>41.11589305700052</v>
      </c>
      <c r="P1456" s="3">
        <f t="shared" si="353"/>
        <v>10.541376058531478</v>
      </c>
      <c r="Q1456" s="3">
        <f t="shared" si="354"/>
        <v>1.9229057177928284E-3</v>
      </c>
      <c r="R1456" s="3">
        <f t="shared" si="355"/>
        <v>7.1788283153129989E-2</v>
      </c>
    </row>
    <row r="1457" spans="1:18" x14ac:dyDescent="0.25">
      <c r="A1457" s="3">
        <f t="shared" si="357"/>
        <v>14.27999999999974</v>
      </c>
      <c r="B1457" s="3">
        <f t="shared" si="344"/>
        <v>0.81539019076985952</v>
      </c>
      <c r="C1457" s="3">
        <f t="shared" si="345"/>
        <v>1.8526143650155331E-2</v>
      </c>
      <c r="D1457" s="3">
        <f t="shared" si="346"/>
        <v>330.68403006974529</v>
      </c>
      <c r="E1457" s="3">
        <f t="shared" si="347"/>
        <v>2.5618089179859971</v>
      </c>
      <c r="F1457" s="3">
        <f t="shared" si="348"/>
        <v>34.575713471983249</v>
      </c>
      <c r="G1457" s="3">
        <f t="shared" si="349"/>
        <v>6.7905492518135963E-2</v>
      </c>
      <c r="H1457" s="3">
        <f t="shared" si="350"/>
        <v>0.15795928844380544</v>
      </c>
      <c r="I1457" s="3">
        <f t="shared" si="356"/>
        <v>2437.2378804229174</v>
      </c>
      <c r="K1457" s="3">
        <f t="shared" si="358"/>
        <v>14.27999999999974</v>
      </c>
      <c r="L1457" s="3">
        <f t="shared" si="351"/>
        <v>0.36985520895658192</v>
      </c>
      <c r="M1457" s="3">
        <f>L1457/'NOx Info (Obsolete)'!$B$1*1000</f>
        <v>8.4033174052344073</v>
      </c>
      <c r="N1457" s="3">
        <f>M1457*'NOx Info (Obsolete)'!$I$2*($D$13+273)/$F$2/1000</f>
        <v>2279.9861270099555</v>
      </c>
      <c r="O1457" s="3">
        <f t="shared" si="352"/>
        <v>41.036242390552303</v>
      </c>
      <c r="P1457" s="3">
        <f t="shared" si="353"/>
        <v>10.54137605853148</v>
      </c>
      <c r="Q1457" s="3">
        <f t="shared" si="354"/>
        <v>1.9229057177928288E-3</v>
      </c>
      <c r="R1457" s="3">
        <f t="shared" si="355"/>
        <v>7.1649213217609142E-2</v>
      </c>
    </row>
    <row r="1458" spans="1:18" x14ac:dyDescent="0.25">
      <c r="A1458" s="3">
        <f t="shared" si="357"/>
        <v>14.28999999999974</v>
      </c>
      <c r="B1458" s="3">
        <f t="shared" si="344"/>
        <v>0.81381059788542143</v>
      </c>
      <c r="C1458" s="3">
        <f t="shared" si="345"/>
        <v>1.8490254372828807E-2</v>
      </c>
      <c r="D1458" s="3">
        <f t="shared" si="346"/>
        <v>330.04342125839526</v>
      </c>
      <c r="E1458" s="3">
        <f t="shared" si="347"/>
        <v>2.5568461220338898</v>
      </c>
      <c r="F1458" s="3">
        <f t="shared" si="348"/>
        <v>34.575713471983242</v>
      </c>
      <c r="G1458" s="3">
        <f t="shared" si="349"/>
        <v>6.7905492518135935E-2</v>
      </c>
      <c r="H1458" s="3">
        <f t="shared" si="350"/>
        <v>0.15765328602817524</v>
      </c>
      <c r="I1458" s="3">
        <f t="shared" si="356"/>
        <v>2437.5531869949737</v>
      </c>
      <c r="K1458" s="3">
        <f t="shared" si="358"/>
        <v>14.28999999999974</v>
      </c>
      <c r="L1458" s="3">
        <f t="shared" si="351"/>
        <v>0.3691387168244058</v>
      </c>
      <c r="M1458" s="3">
        <f>L1458/'NOx Info (Obsolete)'!$B$1*1000</f>
        <v>8.3870383028742825</v>
      </c>
      <c r="N1458" s="3">
        <f>M1458*'NOx Info (Obsolete)'!$I$2*($D$13+273)/$F$2/1000</f>
        <v>2275.5692847378618</v>
      </c>
      <c r="O1458" s="3">
        <f t="shared" si="352"/>
        <v>40.956746025231801</v>
      </c>
      <c r="P1458" s="3">
        <f t="shared" si="353"/>
        <v>10.541376058531478</v>
      </c>
      <c r="Q1458" s="3">
        <f t="shared" si="354"/>
        <v>1.9229057177928284E-3</v>
      </c>
      <c r="R1458" s="3">
        <f t="shared" si="355"/>
        <v>7.1510412691609099E-2</v>
      </c>
    </row>
    <row r="1459" spans="1:18" x14ac:dyDescent="0.25">
      <c r="A1459" s="3">
        <f t="shared" si="357"/>
        <v>14.29999999999974</v>
      </c>
      <c r="B1459" s="3">
        <f t="shared" si="344"/>
        <v>0.81223406502513962</v>
      </c>
      <c r="C1459" s="3">
        <f t="shared" si="345"/>
        <v>1.8454434621046911E-2</v>
      </c>
      <c r="D1459" s="3">
        <f t="shared" si="346"/>
        <v>329.40405344936738</v>
      </c>
      <c r="E1459" s="3">
        <f t="shared" si="347"/>
        <v>2.5518929401257848</v>
      </c>
      <c r="F1459" s="3">
        <f t="shared" si="348"/>
        <v>34.575713471983242</v>
      </c>
      <c r="G1459" s="3">
        <f t="shared" si="349"/>
        <v>6.7905492518135935E-2</v>
      </c>
      <c r="H1459" s="3">
        <f t="shared" si="350"/>
        <v>0.1573478764075576</v>
      </c>
      <c r="I1459" s="3">
        <f t="shared" si="356"/>
        <v>2437.8678827477888</v>
      </c>
      <c r="K1459" s="3">
        <f t="shared" si="358"/>
        <v>14.29999999999974</v>
      </c>
      <c r="L1459" s="3">
        <f t="shared" si="351"/>
        <v>0.36842361269748969</v>
      </c>
      <c r="M1459" s="3">
        <f>L1459/'NOx Info (Obsolete)'!$B$1*1000</f>
        <v>8.3707907367707204</v>
      </c>
      <c r="N1459" s="3">
        <f>M1459*'NOx Info (Obsolete)'!$I$2*($D$13+273)/$F$2/1000</f>
        <v>2271.1609988755754</v>
      </c>
      <c r="O1459" s="3">
        <f t="shared" si="352"/>
        <v>40.877403662123278</v>
      </c>
      <c r="P1459" s="3">
        <f t="shared" si="353"/>
        <v>10.541376058531478</v>
      </c>
      <c r="Q1459" s="3">
        <f t="shared" si="354"/>
        <v>1.9229057177928284E-3</v>
      </c>
      <c r="R1459" s="3">
        <f t="shared" si="355"/>
        <v>7.1371881053223507E-2</v>
      </c>
    </row>
    <row r="1460" spans="1:18" x14ac:dyDescent="0.25">
      <c r="A1460" s="3">
        <f t="shared" si="357"/>
        <v>14.309999999999739</v>
      </c>
      <c r="B1460" s="3">
        <f t="shared" si="344"/>
        <v>0.81066058626106408</v>
      </c>
      <c r="C1460" s="3">
        <f t="shared" si="345"/>
        <v>1.8418684260123129E-2</v>
      </c>
      <c r="D1460" s="3">
        <f t="shared" si="346"/>
        <v>328.76592423856295</v>
      </c>
      <c r="E1460" s="3">
        <f t="shared" si="347"/>
        <v>2.5469493536371313</v>
      </c>
      <c r="F1460" s="3">
        <f t="shared" si="348"/>
        <v>34.575713471983242</v>
      </c>
      <c r="G1460" s="3">
        <f t="shared" si="349"/>
        <v>6.7905492518135935E-2</v>
      </c>
      <c r="H1460" s="3">
        <f t="shared" si="350"/>
        <v>0.1570430584335761</v>
      </c>
      <c r="I1460" s="3">
        <f t="shared" si="356"/>
        <v>2438.181968864656</v>
      </c>
      <c r="K1460" s="3">
        <f t="shared" si="358"/>
        <v>14.309999999999739</v>
      </c>
      <c r="L1460" s="3">
        <f t="shared" si="351"/>
        <v>0.36770989388695746</v>
      </c>
      <c r="M1460" s="3">
        <f>L1460/'NOx Info (Obsolete)'!$B$1*1000</f>
        <v>8.3545746458309473</v>
      </c>
      <c r="N1460" s="3">
        <f>M1460*'NOx Info (Obsolete)'!$I$2*($D$13+273)/$F$2/1000</f>
        <v>2266.7612528474197</v>
      </c>
      <c r="O1460" s="3">
        <f t="shared" si="352"/>
        <v>40.798215002890046</v>
      </c>
      <c r="P1460" s="3">
        <f t="shared" si="353"/>
        <v>10.541376058531478</v>
      </c>
      <c r="Q1460" s="3">
        <f t="shared" si="354"/>
        <v>1.9229057177928284E-3</v>
      </c>
      <c r="R1460" s="3">
        <f t="shared" si="355"/>
        <v>7.1233617781556971E-2</v>
      </c>
    </row>
    <row r="1461" spans="1:18" x14ac:dyDescent="0.25">
      <c r="A1461" s="3">
        <f t="shared" si="357"/>
        <v>14.319999999999739</v>
      </c>
      <c r="B1461" s="3">
        <f t="shared" si="344"/>
        <v>0.80909015567672826</v>
      </c>
      <c r="C1461" s="3">
        <f t="shared" si="345"/>
        <v>1.8383003155631874E-2</v>
      </c>
      <c r="D1461" s="3">
        <f t="shared" si="346"/>
        <v>328.12903122654052</v>
      </c>
      <c r="E1461" s="3">
        <f t="shared" si="347"/>
        <v>2.5420153439794597</v>
      </c>
      <c r="F1461" s="3">
        <f t="shared" si="348"/>
        <v>34.575713471983242</v>
      </c>
      <c r="G1461" s="3">
        <f t="shared" si="349"/>
        <v>6.7905492518135935E-2</v>
      </c>
      <c r="H1461" s="3">
        <f t="shared" si="350"/>
        <v>0.15673883096007926</v>
      </c>
      <c r="I1461" s="3">
        <f t="shared" si="356"/>
        <v>2438.495446526576</v>
      </c>
      <c r="K1461" s="3">
        <f t="shared" si="358"/>
        <v>14.319999999999739</v>
      </c>
      <c r="L1461" s="3">
        <f t="shared" si="351"/>
        <v>0.36699755770914189</v>
      </c>
      <c r="M1461" s="3">
        <f>L1461/'NOx Info (Obsolete)'!$B$1*1000</f>
        <v>8.3383899690805414</v>
      </c>
      <c r="N1461" s="3">
        <f>M1461*'NOx Info (Obsolete)'!$I$2*($D$13+273)/$F$2/1000</f>
        <v>2262.3700301098279</v>
      </c>
      <c r="O1461" s="3">
        <f t="shared" si="352"/>
        <v>40.719179749773389</v>
      </c>
      <c r="P1461" s="3">
        <f t="shared" si="353"/>
        <v>10.541376058531478</v>
      </c>
      <c r="Q1461" s="3">
        <f t="shared" si="354"/>
        <v>1.9229057177928284E-3</v>
      </c>
      <c r="R1461" s="3">
        <f t="shared" si="355"/>
        <v>7.1095622356723273E-2</v>
      </c>
    </row>
    <row r="1462" spans="1:18" x14ac:dyDescent="0.25">
      <c r="A1462" s="3">
        <f t="shared" si="357"/>
        <v>14.329999999999739</v>
      </c>
      <c r="B1462" s="3">
        <f t="shared" si="344"/>
        <v>0.80752276736712758</v>
      </c>
      <c r="C1462" s="3">
        <f t="shared" si="345"/>
        <v>1.8347391173407977E-2</v>
      </c>
      <c r="D1462" s="3">
        <f t="shared" si="346"/>
        <v>327.4933720185071</v>
      </c>
      <c r="E1462" s="3">
        <f t="shared" si="347"/>
        <v>2.5370908926003093</v>
      </c>
      <c r="F1462" s="3">
        <f t="shared" si="348"/>
        <v>34.575713471983242</v>
      </c>
      <c r="G1462" s="3">
        <f t="shared" si="349"/>
        <v>6.7905492518135935E-2</v>
      </c>
      <c r="H1462" s="3">
        <f t="shared" si="350"/>
        <v>0.15643519284313559</v>
      </c>
      <c r="I1462" s="3">
        <f t="shared" si="356"/>
        <v>2438.8083169122624</v>
      </c>
      <c r="K1462" s="3">
        <f t="shared" si="358"/>
        <v>14.329999999999739</v>
      </c>
      <c r="L1462" s="3">
        <f t="shared" si="351"/>
        <v>0.36628660148557468</v>
      </c>
      <c r="M1462" s="3">
        <f>L1462/'NOx Info (Obsolete)'!$B$1*1000</f>
        <v>8.3222366456632049</v>
      </c>
      <c r="N1462" s="3">
        <f>M1462*'NOx Info (Obsolete)'!$I$2*($D$13+273)/$F$2/1000</f>
        <v>2257.987314151284</v>
      </c>
      <c r="O1462" s="3">
        <f t="shared" si="352"/>
        <v>40.640297605591392</v>
      </c>
      <c r="P1462" s="3">
        <f t="shared" si="353"/>
        <v>10.541376058531478</v>
      </c>
      <c r="Q1462" s="3">
        <f t="shared" si="354"/>
        <v>1.9229057177928284E-3</v>
      </c>
      <c r="R1462" s="3">
        <f t="shared" si="355"/>
        <v>7.0957894259843238E-2</v>
      </c>
    </row>
    <row r="1463" spans="1:18" x14ac:dyDescent="0.25">
      <c r="A1463" s="3">
        <f t="shared" si="357"/>
        <v>14.339999999999739</v>
      </c>
      <c r="B1463" s="3">
        <f t="shared" si="344"/>
        <v>0.80595841543869617</v>
      </c>
      <c r="C1463" s="3">
        <f t="shared" si="345"/>
        <v>1.8311848179546165E-2</v>
      </c>
      <c r="D1463" s="3">
        <f t="shared" si="346"/>
        <v>326.85894422430891</v>
      </c>
      <c r="E1463" s="3">
        <f t="shared" si="347"/>
        <v>2.5321759809831605</v>
      </c>
      <c r="F1463" s="3">
        <f t="shared" si="348"/>
        <v>34.575713471983249</v>
      </c>
      <c r="G1463" s="3">
        <f t="shared" si="349"/>
        <v>6.7905492518135963E-2</v>
      </c>
      <c r="H1463" s="3">
        <f t="shared" si="350"/>
        <v>0.15613214294102998</v>
      </c>
      <c r="I1463" s="3">
        <f t="shared" si="356"/>
        <v>2439.1205811981445</v>
      </c>
      <c r="K1463" s="3">
        <f t="shared" si="358"/>
        <v>14.339999999999739</v>
      </c>
      <c r="L1463" s="3">
        <f t="shared" si="351"/>
        <v>0.36557702254297625</v>
      </c>
      <c r="M1463" s="3">
        <f>L1463/'NOx Info (Obsolete)'!$B$1*1000</f>
        <v>8.3061146148405314</v>
      </c>
      <c r="N1463" s="3">
        <f>M1463*'NOx Info (Obsolete)'!$I$2*($D$13+273)/$F$2/1000</f>
        <v>2253.6130884922572</v>
      </c>
      <c r="O1463" s="3">
        <f t="shared" si="352"/>
        <v>40.561568273737855</v>
      </c>
      <c r="P1463" s="3">
        <f t="shared" si="353"/>
        <v>10.54137605853148</v>
      </c>
      <c r="Q1463" s="3">
        <f t="shared" si="354"/>
        <v>1.9229057177928288E-3</v>
      </c>
      <c r="R1463" s="3">
        <f t="shared" si="355"/>
        <v>7.0820432973042968E-2</v>
      </c>
    </row>
    <row r="1464" spans="1:18" x14ac:dyDescent="0.25">
      <c r="A1464" s="3">
        <f t="shared" si="357"/>
        <v>14.349999999999739</v>
      </c>
      <c r="B1464" s="3">
        <f t="shared" si="344"/>
        <v>0.80439709400928583</v>
      </c>
      <c r="C1464" s="3">
        <f t="shared" si="345"/>
        <v>1.8276374040400573E-2</v>
      </c>
      <c r="D1464" s="3">
        <f t="shared" si="346"/>
        <v>326.22574545842201</v>
      </c>
      <c r="E1464" s="3">
        <f t="shared" si="347"/>
        <v>2.5272705906473631</v>
      </c>
      <c r="F1464" s="3">
        <f t="shared" si="348"/>
        <v>34.575713471983242</v>
      </c>
      <c r="G1464" s="3">
        <f t="shared" si="349"/>
        <v>6.7905492518135935E-2</v>
      </c>
      <c r="H1464" s="3">
        <f t="shared" si="350"/>
        <v>0.1558296801142588</v>
      </c>
      <c r="I1464" s="3">
        <f t="shared" si="356"/>
        <v>2439.432240558373</v>
      </c>
      <c r="K1464" s="3">
        <f t="shared" si="358"/>
        <v>14.349999999999739</v>
      </c>
      <c r="L1464" s="3">
        <f t="shared" si="351"/>
        <v>0.36486881821324579</v>
      </c>
      <c r="M1464" s="3">
        <f>L1464/'NOx Info (Obsolete)'!$B$1*1000</f>
        <v>8.2900238159917716</v>
      </c>
      <c r="N1464" s="3">
        <f>M1464*'NOx Info (Obsolete)'!$I$2*($D$13+273)/$F$2/1000</f>
        <v>2249.2473366851395</v>
      </c>
      <c r="O1464" s="3">
        <f t="shared" si="352"/>
        <v>40.482991458181175</v>
      </c>
      <c r="P1464" s="3">
        <f t="shared" si="353"/>
        <v>10.541376058531478</v>
      </c>
      <c r="Q1464" s="3">
        <f t="shared" si="354"/>
        <v>1.9229057177928284E-3</v>
      </c>
      <c r="R1464" s="3">
        <f t="shared" si="355"/>
        <v>7.0683237979451696E-2</v>
      </c>
    </row>
    <row r="1465" spans="1:18" x14ac:dyDescent="0.25">
      <c r="A1465" s="3">
        <f t="shared" si="357"/>
        <v>14.359999999999738</v>
      </c>
      <c r="B1465" s="3">
        <f t="shared" si="344"/>
        <v>0.80283879720814333</v>
      </c>
      <c r="C1465" s="3">
        <f t="shared" si="345"/>
        <v>1.8240968622584241E-2</v>
      </c>
      <c r="D1465" s="3">
        <f t="shared" si="346"/>
        <v>325.59377333994456</v>
      </c>
      <c r="E1465" s="3">
        <f t="shared" si="347"/>
        <v>2.5223747031480706</v>
      </c>
      <c r="F1465" s="3">
        <f t="shared" si="348"/>
        <v>34.575713471983249</v>
      </c>
      <c r="G1465" s="3">
        <f t="shared" si="349"/>
        <v>6.7905492518135963E-2</v>
      </c>
      <c r="H1465" s="3">
        <f t="shared" si="350"/>
        <v>0.15552780322552615</v>
      </c>
      <c r="I1465" s="3">
        <f t="shared" si="356"/>
        <v>2439.7432961648242</v>
      </c>
      <c r="K1465" s="3">
        <f t="shared" si="358"/>
        <v>14.359999999999738</v>
      </c>
      <c r="L1465" s="3">
        <f t="shared" si="351"/>
        <v>0.36416198583345127</v>
      </c>
      <c r="M1465" s="3">
        <f>L1465/'NOx Info (Obsolete)'!$B$1*1000</f>
        <v>8.2739641886136219</v>
      </c>
      <c r="N1465" s="3">
        <f>M1465*'NOx Info (Obsolete)'!$I$2*($D$13+273)/$F$2/1000</f>
        <v>2244.8900423141904</v>
      </c>
      <c r="O1465" s="3">
        <f t="shared" si="352"/>
        <v>40.404566863463238</v>
      </c>
      <c r="P1465" s="3">
        <f t="shared" si="353"/>
        <v>10.54137605853148</v>
      </c>
      <c r="Q1465" s="3">
        <f t="shared" si="354"/>
        <v>1.9229057177928288E-3</v>
      </c>
      <c r="R1465" s="3">
        <f t="shared" si="355"/>
        <v>7.0546308763200075E-2</v>
      </c>
    </row>
    <row r="1466" spans="1:18" x14ac:dyDescent="0.25">
      <c r="A1466" s="3">
        <f t="shared" si="357"/>
        <v>14.369999999999738</v>
      </c>
      <c r="B1466" s="3">
        <f t="shared" si="344"/>
        <v>0.80128351917588803</v>
      </c>
      <c r="C1466" s="3">
        <f t="shared" si="345"/>
        <v>1.8205631792968607E-2</v>
      </c>
      <c r="D1466" s="3">
        <f t="shared" si="346"/>
        <v>324.96302549258627</v>
      </c>
      <c r="E1466" s="3">
        <f t="shared" si="347"/>
        <v>2.5174883000761654</v>
      </c>
      <c r="F1466" s="3">
        <f t="shared" si="348"/>
        <v>34.575713471983242</v>
      </c>
      <c r="G1466" s="3">
        <f t="shared" si="349"/>
        <v>6.7905492518135935E-2</v>
      </c>
      <c r="H1466" s="3">
        <f t="shared" si="350"/>
        <v>0.15522651113973912</v>
      </c>
      <c r="I1466" s="3">
        <f t="shared" si="356"/>
        <v>2440.0537491871037</v>
      </c>
      <c r="K1466" s="3">
        <f t="shared" si="358"/>
        <v>14.369999999999738</v>
      </c>
      <c r="L1466" s="3">
        <f t="shared" si="351"/>
        <v>0.3634565227458193</v>
      </c>
      <c r="M1466" s="3">
        <f>L1466/'NOx Info (Obsolete)'!$B$1*1000</f>
        <v>8.2579356723199808</v>
      </c>
      <c r="N1466" s="3">
        <f>M1466*'NOx Info (Obsolete)'!$I$2*($D$13+273)/$F$2/1000</f>
        <v>2240.5411889954653</v>
      </c>
      <c r="O1466" s="3">
        <f t="shared" si="352"/>
        <v>40.326294194698278</v>
      </c>
      <c r="P1466" s="3">
        <f t="shared" si="353"/>
        <v>10.541376058531478</v>
      </c>
      <c r="Q1466" s="3">
        <f t="shared" si="354"/>
        <v>1.9229057177928284E-3</v>
      </c>
      <c r="R1466" s="3">
        <f t="shared" si="355"/>
        <v>7.0409644809418012E-2</v>
      </c>
    </row>
    <row r="1467" spans="1:18" x14ac:dyDescent="0.25">
      <c r="A1467" s="3">
        <f t="shared" si="357"/>
        <v>14.379999999999738</v>
      </c>
      <c r="B1467" s="3">
        <f t="shared" si="344"/>
        <v>0.79973125406449075</v>
      </c>
      <c r="C1467" s="3">
        <f t="shared" si="345"/>
        <v>1.8170363418683017E-2</v>
      </c>
      <c r="D1467" s="3">
        <f t="shared" si="346"/>
        <v>324.33349954466075</v>
      </c>
      <c r="E1467" s="3">
        <f t="shared" si="347"/>
        <v>2.5126113630581943</v>
      </c>
      <c r="F1467" s="3">
        <f t="shared" si="348"/>
        <v>34.575713471983242</v>
      </c>
      <c r="G1467" s="3">
        <f t="shared" si="349"/>
        <v>6.7905492518135935E-2</v>
      </c>
      <c r="H1467" s="3">
        <f t="shared" si="350"/>
        <v>0.15492580272400386</v>
      </c>
      <c r="I1467" s="3">
        <f t="shared" si="356"/>
        <v>2440.3636007925516</v>
      </c>
      <c r="K1467" s="3">
        <f t="shared" si="358"/>
        <v>14.379999999999738</v>
      </c>
      <c r="L1467" s="3">
        <f t="shared" si="351"/>
        <v>0.36275242629772514</v>
      </c>
      <c r="M1467" s="3">
        <f>L1467/'NOx Info (Obsolete)'!$B$1*1000</f>
        <v>8.2419382068417324</v>
      </c>
      <c r="N1467" s="3">
        <f>M1467*'NOx Info (Obsolete)'!$I$2*($D$13+273)/$F$2/1000</f>
        <v>2236.2007603767615</v>
      </c>
      <c r="O1467" s="3">
        <f t="shared" si="352"/>
        <v>40.248173157571799</v>
      </c>
      <c r="P1467" s="3">
        <f t="shared" si="353"/>
        <v>10.541376058531478</v>
      </c>
      <c r="Q1467" s="3">
        <f t="shared" si="354"/>
        <v>1.9229057177928284E-3</v>
      </c>
      <c r="R1467" s="3">
        <f t="shared" si="355"/>
        <v>7.027324560423287E-2</v>
      </c>
    </row>
    <row r="1468" spans="1:18" x14ac:dyDescent="0.25">
      <c r="A1468" s="3">
        <f t="shared" si="357"/>
        <v>14.389999999999738</v>
      </c>
      <c r="B1468" s="3">
        <f t="shared" si="344"/>
        <v>0.7981819960372506</v>
      </c>
      <c r="C1468" s="3">
        <f t="shared" si="345"/>
        <v>1.8135163367114203E-2</v>
      </c>
      <c r="D1468" s="3">
        <f t="shared" si="346"/>
        <v>323.70519312907595</v>
      </c>
      <c r="E1468" s="3">
        <f t="shared" si="347"/>
        <v>2.5077438737562958</v>
      </c>
      <c r="F1468" s="3">
        <f t="shared" si="348"/>
        <v>34.575713471983242</v>
      </c>
      <c r="G1468" s="3">
        <f t="shared" si="349"/>
        <v>6.7905492518135935E-2</v>
      </c>
      <c r="H1468" s="3">
        <f t="shared" si="350"/>
        <v>0.15462567684762113</v>
      </c>
      <c r="I1468" s="3">
        <f t="shared" si="356"/>
        <v>2440.6728521462469</v>
      </c>
      <c r="K1468" s="3">
        <f t="shared" si="358"/>
        <v>14.389999999999738</v>
      </c>
      <c r="L1468" s="3">
        <f t="shared" si="351"/>
        <v>0.36204969384168278</v>
      </c>
      <c r="M1468" s="3">
        <f>L1468/'NOx Info (Obsolete)'!$B$1*1000</f>
        <v>8.2259717320265118</v>
      </c>
      <c r="N1468" s="3">
        <f>M1468*'NOx Info (Obsolete)'!$I$2*($D$13+273)/$F$2/1000</f>
        <v>2231.8687401375546</v>
      </c>
      <c r="O1468" s="3">
        <f t="shared" si="352"/>
        <v>40.170203458339451</v>
      </c>
      <c r="P1468" s="3">
        <f t="shared" si="353"/>
        <v>10.541376058531478</v>
      </c>
      <c r="Q1468" s="3">
        <f t="shared" si="354"/>
        <v>1.9229057177928284E-3</v>
      </c>
      <c r="R1468" s="3">
        <f t="shared" si="355"/>
        <v>7.0137110634767505E-2</v>
      </c>
    </row>
    <row r="1469" spans="1:18" x14ac:dyDescent="0.25">
      <c r="A1469" s="3">
        <f t="shared" si="357"/>
        <v>14.399999999999737</v>
      </c>
      <c r="B1469" s="3">
        <f t="shared" si="344"/>
        <v>0.7966357392687744</v>
      </c>
      <c r="C1469" s="3">
        <f t="shared" si="345"/>
        <v>1.8100031505905806E-2</v>
      </c>
      <c r="D1469" s="3">
        <f t="shared" si="346"/>
        <v>323.0781038833253</v>
      </c>
      <c r="E1469" s="3">
        <f t="shared" si="347"/>
        <v>2.5028858138681356</v>
      </c>
      <c r="F1469" s="3">
        <f t="shared" si="348"/>
        <v>34.575713471983242</v>
      </c>
      <c r="G1469" s="3">
        <f t="shared" si="349"/>
        <v>6.7905492518135935E-2</v>
      </c>
      <c r="H1469" s="3">
        <f t="shared" si="350"/>
        <v>0.15432613238208209</v>
      </c>
      <c r="I1469" s="3">
        <f t="shared" si="356"/>
        <v>2440.981504411011</v>
      </c>
      <c r="K1469" s="3">
        <f t="shared" si="358"/>
        <v>14.399999999999737</v>
      </c>
      <c r="L1469" s="3">
        <f t="shared" si="351"/>
        <v>0.36134832273533513</v>
      </c>
      <c r="M1469" s="3">
        <f>L1469/'NOx Info (Obsolete)'!$B$1*1000</f>
        <v>8.2100361878384831</v>
      </c>
      <c r="N1469" s="3">
        <f>M1469*'NOx Info (Obsolete)'!$I$2*($D$13+273)/$F$2/1000</f>
        <v>2227.5451119889344</v>
      </c>
      <c r="O1469" s="3">
        <f t="shared" si="352"/>
        <v>40.092384803825944</v>
      </c>
      <c r="P1469" s="3">
        <f t="shared" si="353"/>
        <v>10.541376058531478</v>
      </c>
      <c r="Q1469" s="3">
        <f t="shared" si="354"/>
        <v>1.9229057177928284E-3</v>
      </c>
      <c r="R1469" s="3">
        <f t="shared" si="355"/>
        <v>7.0001239389138312E-2</v>
      </c>
    </row>
    <row r="1470" spans="1:18" x14ac:dyDescent="0.25">
      <c r="A1470" s="3">
        <f t="shared" si="357"/>
        <v>14.409999999999737</v>
      </c>
      <c r="B1470" s="3">
        <f t="shared" si="344"/>
        <v>0.79509247794495364</v>
      </c>
      <c r="C1470" s="3">
        <f t="shared" si="345"/>
        <v>1.8064967702957867E-2</v>
      </c>
      <c r="D1470" s="3">
        <f t="shared" si="346"/>
        <v>322.45222944947915</v>
      </c>
      <c r="E1470" s="3">
        <f t="shared" si="347"/>
        <v>2.4980371651268327</v>
      </c>
      <c r="F1470" s="3">
        <f t="shared" si="348"/>
        <v>34.575713471983242</v>
      </c>
      <c r="G1470" s="3">
        <f t="shared" si="349"/>
        <v>6.7905492518135935E-2</v>
      </c>
      <c r="H1470" s="3">
        <f t="shared" si="350"/>
        <v>0.15402716820106419</v>
      </c>
      <c r="I1470" s="3">
        <f t="shared" si="356"/>
        <v>2441.2895587474131</v>
      </c>
      <c r="K1470" s="3">
        <f t="shared" si="358"/>
        <v>14.409999999999737</v>
      </c>
      <c r="L1470" s="3">
        <f t="shared" si="351"/>
        <v>0.36064831034144373</v>
      </c>
      <c r="M1470" s="3">
        <f>L1470/'NOx Info (Obsolete)'!$B$1*1000</f>
        <v>8.1941315143581157</v>
      </c>
      <c r="N1470" s="3">
        <f>M1470*'NOx Info (Obsolete)'!$I$2*($D$13+273)/$F$2/1000</f>
        <v>2223.2298596735491</v>
      </c>
      <c r="O1470" s="3">
        <f t="shared" si="352"/>
        <v>40.014716901423931</v>
      </c>
      <c r="P1470" s="3">
        <f t="shared" si="353"/>
        <v>10.541376058531478</v>
      </c>
      <c r="Q1470" s="3">
        <f t="shared" si="354"/>
        <v>1.9229057177928284E-3</v>
      </c>
      <c r="R1470" s="3">
        <f t="shared" si="355"/>
        <v>6.986563135645335E-2</v>
      </c>
    </row>
    <row r="1471" spans="1:18" x14ac:dyDescent="0.25">
      <c r="A1471" s="3">
        <f t="shared" si="357"/>
        <v>14.419999999999737</v>
      </c>
      <c r="B1471" s="3">
        <f t="shared" si="344"/>
        <v>0.79355220626294298</v>
      </c>
      <c r="C1471" s="3">
        <f t="shared" si="345"/>
        <v>1.802997182642635E-2</v>
      </c>
      <c r="D1471" s="3">
        <f t="shared" si="346"/>
        <v>321.8275674741754</v>
      </c>
      <c r="E1471" s="3">
        <f t="shared" si="347"/>
        <v>2.493197909300894</v>
      </c>
      <c r="F1471" s="3">
        <f t="shared" si="348"/>
        <v>34.575713471983242</v>
      </c>
      <c r="G1471" s="3">
        <f t="shared" si="349"/>
        <v>6.7905492518135935E-2</v>
      </c>
      <c r="H1471" s="3">
        <f t="shared" si="350"/>
        <v>0.15372878318042654</v>
      </c>
      <c r="I1471" s="3">
        <f t="shared" si="356"/>
        <v>2441.597016313774</v>
      </c>
      <c r="K1471" s="3">
        <f t="shared" si="358"/>
        <v>14.419999999999737</v>
      </c>
      <c r="L1471" s="3">
        <f t="shared" si="351"/>
        <v>0.35994965402787921</v>
      </c>
      <c r="M1471" s="3">
        <f>L1471/'NOx Info (Obsolete)'!$B$1*1000</f>
        <v>8.1782576517819567</v>
      </c>
      <c r="N1471" s="3">
        <f>M1471*'NOx Info (Obsolete)'!$I$2*($D$13+273)/$F$2/1000</f>
        <v>2218.9229669655379</v>
      </c>
      <c r="O1471" s="3">
        <f t="shared" si="352"/>
        <v>39.937199459092895</v>
      </c>
      <c r="P1471" s="3">
        <f t="shared" si="353"/>
        <v>10.541376058531478</v>
      </c>
      <c r="Q1471" s="3">
        <f t="shared" si="354"/>
        <v>1.9229057177928284E-3</v>
      </c>
      <c r="R1471" s="3">
        <f t="shared" si="355"/>
        <v>6.973028602681032E-2</v>
      </c>
    </row>
    <row r="1472" spans="1:18" x14ac:dyDescent="0.25">
      <c r="A1472" s="3">
        <f t="shared" si="357"/>
        <v>14.429999999999737</v>
      </c>
      <c r="B1472" s="3">
        <f t="shared" si="344"/>
        <v>0.7920149184311388</v>
      </c>
      <c r="C1472" s="3">
        <f t="shared" si="345"/>
        <v>1.7995043744722602E-2</v>
      </c>
      <c r="D1472" s="3">
        <f t="shared" si="346"/>
        <v>321.20411560861112</v>
      </c>
      <c r="E1472" s="3">
        <f t="shared" si="347"/>
        <v>2.4883680281941456</v>
      </c>
      <c r="F1472" s="3">
        <f t="shared" si="348"/>
        <v>34.575713471983242</v>
      </c>
      <c r="G1472" s="3">
        <f t="shared" si="349"/>
        <v>6.7905492518135935E-2</v>
      </c>
      <c r="H1472" s="3">
        <f t="shared" si="350"/>
        <v>0.15343097619820639</v>
      </c>
      <c r="I1472" s="3">
        <f t="shared" si="356"/>
        <v>2441.9038782661705</v>
      </c>
      <c r="K1472" s="3">
        <f t="shared" si="358"/>
        <v>14.429999999999737</v>
      </c>
      <c r="L1472" s="3">
        <f t="shared" si="351"/>
        <v>0.35925235116761112</v>
      </c>
      <c r="M1472" s="3">
        <f>L1472/'NOx Info (Obsolete)'!$B$1*1000</f>
        <v>8.1624145404224002</v>
      </c>
      <c r="N1472" s="3">
        <f>M1472*'NOx Info (Obsolete)'!$I$2*($D$13+273)/$F$2/1000</f>
        <v>2214.6244176704745</v>
      </c>
      <c r="O1472" s="3">
        <f t="shared" si="352"/>
        <v>39.859832185358094</v>
      </c>
      <c r="P1472" s="3">
        <f t="shared" si="353"/>
        <v>10.541376058531478</v>
      </c>
      <c r="Q1472" s="3">
        <f t="shared" si="354"/>
        <v>1.9229057177928284E-3</v>
      </c>
      <c r="R1472" s="3">
        <f t="shared" si="355"/>
        <v>6.9595202891294825E-2</v>
      </c>
    </row>
    <row r="1473" spans="1:18" x14ac:dyDescent="0.25">
      <c r="A1473" s="3">
        <f t="shared" si="357"/>
        <v>14.439999999999737</v>
      </c>
      <c r="B1473" s="3">
        <f t="shared" si="344"/>
        <v>0.7904806086691567</v>
      </c>
      <c r="C1473" s="3">
        <f t="shared" si="345"/>
        <v>1.7960183326512915E-2</v>
      </c>
      <c r="D1473" s="3">
        <f t="shared" si="346"/>
        <v>320.58187150853377</v>
      </c>
      <c r="E1473" s="3">
        <f t="shared" si="347"/>
        <v>2.4835475036456622</v>
      </c>
      <c r="F1473" s="3">
        <f t="shared" si="348"/>
        <v>34.575713471983242</v>
      </c>
      <c r="G1473" s="3">
        <f t="shared" si="349"/>
        <v>6.7905492518135935E-2</v>
      </c>
      <c r="H1473" s="3">
        <f t="shared" si="350"/>
        <v>0.15313374613461406</v>
      </c>
      <c r="I1473" s="3">
        <f t="shared" si="356"/>
        <v>2442.2101457584399</v>
      </c>
      <c r="K1473" s="3">
        <f t="shared" si="358"/>
        <v>14.439999999999737</v>
      </c>
      <c r="L1473" s="3">
        <f t="shared" si="351"/>
        <v>0.35855639913869819</v>
      </c>
      <c r="M1473" s="3">
        <f>L1473/'NOx Info (Obsolete)'!$B$1*1000</f>
        <v>8.1466021207074775</v>
      </c>
      <c r="N1473" s="3">
        <f>M1473*'NOx Info (Obsolete)'!$I$2*($D$13+273)/$F$2/1000</f>
        <v>2210.3341956253066</v>
      </c>
      <c r="O1473" s="3">
        <f t="shared" si="352"/>
        <v>39.782614789309413</v>
      </c>
      <c r="P1473" s="3">
        <f t="shared" si="353"/>
        <v>10.541376058531478</v>
      </c>
      <c r="Q1473" s="3">
        <f t="shared" si="354"/>
        <v>1.9229057177928284E-3</v>
      </c>
      <c r="R1473" s="3">
        <f t="shared" si="355"/>
        <v>6.9460381441978247E-2</v>
      </c>
    </row>
    <row r="1474" spans="1:18" x14ac:dyDescent="0.25">
      <c r="A1474" s="3">
        <f t="shared" si="357"/>
        <v>14.449999999999736</v>
      </c>
      <c r="B1474" s="3">
        <f t="shared" si="344"/>
        <v>0.78894927120781067</v>
      </c>
      <c r="C1474" s="3">
        <f t="shared" si="345"/>
        <v>1.7925390440717986E-2</v>
      </c>
      <c r="D1474" s="3">
        <f t="shared" si="346"/>
        <v>319.96083283423161</v>
      </c>
      <c r="E1474" s="3">
        <f t="shared" si="347"/>
        <v>2.4787363175297017</v>
      </c>
      <c r="F1474" s="3">
        <f t="shared" si="348"/>
        <v>34.575713471983242</v>
      </c>
      <c r="G1474" s="3">
        <f t="shared" si="349"/>
        <v>6.7905492518135935E-2</v>
      </c>
      <c r="H1474" s="3">
        <f t="shared" si="350"/>
        <v>0.15283709187202946</v>
      </c>
      <c r="I1474" s="3">
        <f t="shared" si="356"/>
        <v>2442.515819942184</v>
      </c>
      <c r="K1474" s="3">
        <f t="shared" si="358"/>
        <v>14.449999999999736</v>
      </c>
      <c r="L1474" s="3">
        <f t="shared" si="351"/>
        <v>0.35786179532427842</v>
      </c>
      <c r="M1474" s="3">
        <f>L1474/'NOx Info (Obsolete)'!$B$1*1000</f>
        <v>8.1308203331806155</v>
      </c>
      <c r="N1474" s="3">
        <f>M1474*'NOx Info (Obsolete)'!$I$2*($D$13+273)/$F$2/1000</f>
        <v>2206.0522846982899</v>
      </c>
      <c r="O1474" s="3">
        <f t="shared" si="352"/>
        <v>39.70554698060031</v>
      </c>
      <c r="P1474" s="3">
        <f t="shared" si="353"/>
        <v>10.541376058531478</v>
      </c>
      <c r="Q1474" s="3">
        <f t="shared" si="354"/>
        <v>1.9229057177928284E-3</v>
      </c>
      <c r="R1474" s="3">
        <f t="shared" si="355"/>
        <v>6.9325821171916005E-2</v>
      </c>
    </row>
    <row r="1475" spans="1:18" x14ac:dyDescent="0.25">
      <c r="A1475" s="3">
        <f t="shared" si="357"/>
        <v>14.459999999999736</v>
      </c>
      <c r="B1475" s="3">
        <f t="shared" si="344"/>
        <v>0.78742090028909029</v>
      </c>
      <c r="C1475" s="3">
        <f t="shared" si="345"/>
        <v>1.7890664956512443E-2</v>
      </c>
      <c r="D1475" s="3">
        <f t="shared" si="346"/>
        <v>319.34099725052573</v>
      </c>
      <c r="E1475" s="3">
        <f t="shared" si="347"/>
        <v>2.4739344517556341</v>
      </c>
      <c r="F1475" s="3">
        <f t="shared" si="348"/>
        <v>34.575713471983242</v>
      </c>
      <c r="G1475" s="3">
        <f t="shared" si="349"/>
        <v>6.7905492518135935E-2</v>
      </c>
      <c r="H1475" s="3">
        <f t="shared" si="350"/>
        <v>0.15254101229499736</v>
      </c>
      <c r="I1475" s="3">
        <f t="shared" si="356"/>
        <v>2442.8209019667738</v>
      </c>
      <c r="K1475" s="3">
        <f t="shared" si="358"/>
        <v>14.459999999999736</v>
      </c>
      <c r="L1475" s="3">
        <f t="shared" si="351"/>
        <v>0.35716853711255925</v>
      </c>
      <c r="M1475" s="3">
        <f>L1475/'NOx Info (Obsolete)'!$B$1*1000</f>
        <v>8.1150691185004256</v>
      </c>
      <c r="N1475" s="3">
        <f>M1475*'NOx Info (Obsolete)'!$I$2*($D$13+273)/$F$2/1000</f>
        <v>2201.7786687889325</v>
      </c>
      <c r="O1475" s="3">
        <f t="shared" si="352"/>
        <v>39.628628469446696</v>
      </c>
      <c r="P1475" s="3">
        <f t="shared" si="353"/>
        <v>10.541376058531478</v>
      </c>
      <c r="Q1475" s="3">
        <f t="shared" si="354"/>
        <v>1.9229057177928284E-3</v>
      </c>
      <c r="R1475" s="3">
        <f t="shared" si="355"/>
        <v>6.9191521575145548E-2</v>
      </c>
    </row>
    <row r="1476" spans="1:18" x14ac:dyDescent="0.25">
      <c r="A1476" s="3">
        <f t="shared" si="357"/>
        <v>14.469999999999736</v>
      </c>
      <c r="B1476" s="3">
        <f t="shared" ref="B1476:B1539" si="359">L1476*2.20462</f>
        <v>0.78589549016614035</v>
      </c>
      <c r="C1476" s="3">
        <f t="shared" ref="C1476:C1539" si="360">M1476/453.59237</f>
        <v>1.7856006743324361E-2</v>
      </c>
      <c r="D1476" s="3">
        <f t="shared" ref="D1476:D1539" si="361">N1476/6.89475729</f>
        <v>318.72236242676121</v>
      </c>
      <c r="E1476" s="3">
        <f t="shared" ref="E1476:E1539" si="362">O1476/16.0184634</f>
        <v>2.4691418882678766</v>
      </c>
      <c r="F1476" s="3">
        <f t="shared" ref="F1476:F1539" si="363">P1476*3.28</f>
        <v>34.575713471983242</v>
      </c>
      <c r="G1476" s="3">
        <f t="shared" ref="G1476:G1539" si="364">Q1476*35.314</f>
        <v>6.7905492518135935E-2</v>
      </c>
      <c r="H1476" s="3">
        <f t="shared" ref="H1476:H1539" si="365">R1476*2.20462</f>
        <v>0.15224550629022354</v>
      </c>
      <c r="I1476" s="3">
        <f t="shared" si="356"/>
        <v>2443.1253929793543</v>
      </c>
      <c r="K1476" s="3">
        <f t="shared" si="358"/>
        <v>14.469999999999736</v>
      </c>
      <c r="L1476" s="3">
        <f t="shared" ref="L1476:L1539" si="366">L1475-R1475*$J$1</f>
        <v>0.35647662189680779</v>
      </c>
      <c r="M1476" s="3">
        <f>L1476/'NOx Info (Obsolete)'!$B$1*1000</f>
        <v>8.0993484174404795</v>
      </c>
      <c r="N1476" s="3">
        <f>M1476*'NOx Info (Obsolete)'!$I$2*($D$13+273)/$F$2/1000</f>
        <v>2197.5133318279341</v>
      </c>
      <c r="O1476" s="3">
        <f t="shared" ref="O1476:O1539" si="367">L1476/$F$2</f>
        <v>39.551858966625872</v>
      </c>
      <c r="P1476" s="3">
        <f t="shared" ref="P1476:P1539" si="368">SQRT(2*(N1476)/O1476)</f>
        <v>10.541376058531478</v>
      </c>
      <c r="Q1476" s="3">
        <f t="shared" ref="Q1476:Q1539" si="369">P1476*$F$25</f>
        <v>1.9229057177928284E-3</v>
      </c>
      <c r="R1476" s="3">
        <f t="shared" ref="R1476:R1539" si="370">Q1476*O1476*0.908</f>
        <v>6.9057482146684487E-2</v>
      </c>
    </row>
    <row r="1477" spans="1:18" x14ac:dyDescent="0.25">
      <c r="A1477" s="3">
        <f t="shared" si="357"/>
        <v>14.479999999999736</v>
      </c>
      <c r="B1477" s="3">
        <f t="shared" si="359"/>
        <v>0.78437303510323808</v>
      </c>
      <c r="C1477" s="3">
        <f t="shared" si="360"/>
        <v>1.7821415670834756E-2</v>
      </c>
      <c r="D1477" s="3">
        <f t="shared" si="361"/>
        <v>318.10492603679762</v>
      </c>
      <c r="E1477" s="3">
        <f t="shared" si="362"/>
        <v>2.4643586090458229</v>
      </c>
      <c r="F1477" s="3">
        <f t="shared" si="363"/>
        <v>34.575713471983242</v>
      </c>
      <c r="G1477" s="3">
        <f t="shared" si="364"/>
        <v>6.7905492518135935E-2</v>
      </c>
      <c r="H1477" s="3">
        <f t="shared" si="365"/>
        <v>0.15195057274657045</v>
      </c>
      <c r="I1477" s="3">
        <f t="shared" si="356"/>
        <v>2443.4292941248473</v>
      </c>
      <c r="K1477" s="3">
        <f t="shared" si="358"/>
        <v>14.479999999999736</v>
      </c>
      <c r="L1477" s="3">
        <f t="shared" si="366"/>
        <v>0.35578604707534095</v>
      </c>
      <c r="M1477" s="3">
        <f>L1477/'NOx Info (Obsolete)'!$B$1*1000</f>
        <v>8.0836581708890769</v>
      </c>
      <c r="N1477" s="3">
        <f>M1477*'NOx Info (Obsolete)'!$I$2*($D$13+273)/$F$2/1000</f>
        <v>2193.2562577771214</v>
      </c>
      <c r="O1477" s="3">
        <f t="shared" si="367"/>
        <v>39.475238183475426</v>
      </c>
      <c r="P1477" s="3">
        <f t="shared" si="368"/>
        <v>10.541376058531478</v>
      </c>
      <c r="Q1477" s="3">
        <f t="shared" si="369"/>
        <v>1.9229057177928284E-3</v>
      </c>
      <c r="R1477" s="3">
        <f t="shared" si="370"/>
        <v>6.892370238252872E-2</v>
      </c>
    </row>
    <row r="1478" spans="1:18" x14ac:dyDescent="0.25">
      <c r="A1478" s="3">
        <f t="shared" si="357"/>
        <v>14.489999999999736</v>
      </c>
      <c r="B1478" s="3">
        <f t="shared" si="359"/>
        <v>0.78285352937577235</v>
      </c>
      <c r="C1478" s="3">
        <f t="shared" si="360"/>
        <v>1.7786891608977101E-2</v>
      </c>
      <c r="D1478" s="3">
        <f t="shared" si="361"/>
        <v>317.48868575900133</v>
      </c>
      <c r="E1478" s="3">
        <f t="shared" si="362"/>
        <v>2.459584596103777</v>
      </c>
      <c r="F1478" s="3">
        <f t="shared" si="363"/>
        <v>34.575713471983242</v>
      </c>
      <c r="G1478" s="3">
        <f t="shared" si="364"/>
        <v>6.7905492518135935E-2</v>
      </c>
      <c r="H1478" s="3">
        <f t="shared" si="365"/>
        <v>0.1516562105550531</v>
      </c>
      <c r="I1478" s="3">
        <f t="shared" si="356"/>
        <v>2443.7326065459574</v>
      </c>
      <c r="K1478" s="3">
        <f t="shared" si="358"/>
        <v>14.489999999999736</v>
      </c>
      <c r="L1478" s="3">
        <f t="shared" si="366"/>
        <v>0.35509681005151567</v>
      </c>
      <c r="M1478" s="3">
        <f>L1478/'NOx Info (Obsolete)'!$B$1*1000</f>
        <v>8.0679983198490373</v>
      </c>
      <c r="N1478" s="3">
        <f>M1478*'NOx Info (Obsolete)'!$I$2*($D$13+273)/$F$2/1000</f>
        <v>2189.0074306293936</v>
      </c>
      <c r="O1478" s="3">
        <f t="shared" si="367"/>
        <v>39.398765831892142</v>
      </c>
      <c r="P1478" s="3">
        <f t="shared" si="368"/>
        <v>10.541376058531478</v>
      </c>
      <c r="Q1478" s="3">
        <f t="shared" si="369"/>
        <v>1.9229057177928284E-3</v>
      </c>
      <c r="R1478" s="3">
        <f t="shared" si="370"/>
        <v>6.8790181779650517E-2</v>
      </c>
    </row>
    <row r="1479" spans="1:18" x14ac:dyDescent="0.25">
      <c r="A1479" s="3">
        <f t="shared" si="357"/>
        <v>14.499999999999735</v>
      </c>
      <c r="B1479" s="3">
        <f t="shared" si="359"/>
        <v>0.78133696727022195</v>
      </c>
      <c r="C1479" s="3">
        <f t="shared" si="360"/>
        <v>1.775243442793684E-2</v>
      </c>
      <c r="D1479" s="3">
        <f t="shared" si="361"/>
        <v>316.87363927623585</v>
      </c>
      <c r="E1479" s="3">
        <f t="shared" si="362"/>
        <v>2.454819831490886</v>
      </c>
      <c r="F1479" s="3">
        <f t="shared" si="363"/>
        <v>34.575713471983242</v>
      </c>
      <c r="G1479" s="3">
        <f t="shared" si="364"/>
        <v>6.7905492518135935E-2</v>
      </c>
      <c r="H1479" s="3">
        <f t="shared" si="365"/>
        <v>0.15136241860883481</v>
      </c>
      <c r="I1479" s="3">
        <f t="shared" si="356"/>
        <v>2444.0353313831752</v>
      </c>
      <c r="K1479" s="3">
        <f t="shared" si="358"/>
        <v>14.499999999999735</v>
      </c>
      <c r="L1479" s="3">
        <f t="shared" si="366"/>
        <v>0.35440890823371918</v>
      </c>
      <c r="M1479" s="3">
        <f>L1479/'NOx Info (Obsolete)'!$B$1*1000</f>
        <v>8.0523688054374656</v>
      </c>
      <c r="N1479" s="3">
        <f>M1479*'NOx Info (Obsolete)'!$I$2*($D$13+273)/$F$2/1000</f>
        <v>2184.7668344086574</v>
      </c>
      <c r="O1479" s="3">
        <f t="shared" si="367"/>
        <v>39.322441624330928</v>
      </c>
      <c r="P1479" s="3">
        <f t="shared" si="368"/>
        <v>10.541376058531478</v>
      </c>
      <c r="Q1479" s="3">
        <f t="shared" si="369"/>
        <v>1.9229057177928284E-3</v>
      </c>
      <c r="R1479" s="3">
        <f t="shared" si="370"/>
        <v>6.8656919835996602E-2</v>
      </c>
    </row>
    <row r="1480" spans="1:18" x14ac:dyDescent="0.25">
      <c r="A1480" s="3">
        <f t="shared" si="357"/>
        <v>14.509999999999735</v>
      </c>
      <c r="B1480" s="3">
        <f t="shared" si="359"/>
        <v>0.77982334308413359</v>
      </c>
      <c r="C1480" s="3">
        <f t="shared" si="360"/>
        <v>1.7718043998150891E-2</v>
      </c>
      <c r="D1480" s="3">
        <f t="shared" si="361"/>
        <v>316.25978427585358</v>
      </c>
      <c r="E1480" s="3">
        <f t="shared" si="362"/>
        <v>2.4500642972910702</v>
      </c>
      <c r="F1480" s="3">
        <f t="shared" si="363"/>
        <v>34.575713471983242</v>
      </c>
      <c r="G1480" s="3">
        <f t="shared" si="364"/>
        <v>6.7905492518135935E-2</v>
      </c>
      <c r="H1480" s="3">
        <f t="shared" si="365"/>
        <v>0.15106919580322306</v>
      </c>
      <c r="I1480" s="3">
        <f t="shared" si="356"/>
        <v>2444.3374697747818</v>
      </c>
      <c r="K1480" s="3">
        <f t="shared" si="358"/>
        <v>14.509999999999735</v>
      </c>
      <c r="L1480" s="3">
        <f t="shared" si="366"/>
        <v>0.35372233903535921</v>
      </c>
      <c r="M1480" s="3">
        <f>L1480/'NOx Info (Obsolete)'!$B$1*1000</f>
        <v>8.0367695688855392</v>
      </c>
      <c r="N1480" s="3">
        <f>M1480*'NOx Info (Obsolete)'!$I$2*($D$13+273)/$F$2/1000</f>
        <v>2180.5344531697688</v>
      </c>
      <c r="O1480" s="3">
        <f t="shared" si="367"/>
        <v>39.246265273803729</v>
      </c>
      <c r="P1480" s="3">
        <f t="shared" si="368"/>
        <v>10.541376058531478</v>
      </c>
      <c r="Q1480" s="3">
        <f t="shared" si="369"/>
        <v>1.9229057177928284E-3</v>
      </c>
      <c r="R1480" s="3">
        <f t="shared" si="370"/>
        <v>6.8523916050486286E-2</v>
      </c>
    </row>
    <row r="1481" spans="1:18" x14ac:dyDescent="0.25">
      <c r="A1481" s="3">
        <f t="shared" si="357"/>
        <v>14.519999999999735</v>
      </c>
      <c r="B1481" s="3">
        <f t="shared" si="359"/>
        <v>0.77831265112610137</v>
      </c>
      <c r="C1481" s="3">
        <f t="shared" si="360"/>
        <v>1.7683720190307173E-2</v>
      </c>
      <c r="D1481" s="3">
        <f t="shared" si="361"/>
        <v>315.64711844968718</v>
      </c>
      <c r="E1481" s="3">
        <f t="shared" si="362"/>
        <v>2.4453179756229586</v>
      </c>
      <c r="F1481" s="3">
        <f t="shared" si="363"/>
        <v>34.575713471983249</v>
      </c>
      <c r="G1481" s="3">
        <f t="shared" si="364"/>
        <v>6.7905492518135963E-2</v>
      </c>
      <c r="H1481" s="3">
        <f t="shared" si="365"/>
        <v>0.1507765410356654</v>
      </c>
      <c r="I1481" s="3">
        <f t="shared" si="356"/>
        <v>2444.639022856853</v>
      </c>
      <c r="K1481" s="3">
        <f t="shared" si="358"/>
        <v>14.519999999999735</v>
      </c>
      <c r="L1481" s="3">
        <f t="shared" si="366"/>
        <v>0.35303709987485438</v>
      </c>
      <c r="M1481" s="3">
        <f>L1481/'NOx Info (Obsolete)'!$B$1*1000</f>
        <v>8.021200551538282</v>
      </c>
      <c r="N1481" s="3">
        <f>M1481*'NOx Info (Obsolete)'!$I$2*($D$13+273)/$F$2/1000</f>
        <v>2176.3102709984742</v>
      </c>
      <c r="O1481" s="3">
        <f t="shared" si="367"/>
        <v>39.170236493878456</v>
      </c>
      <c r="P1481" s="3">
        <f t="shared" si="368"/>
        <v>10.54137605853148</v>
      </c>
      <c r="Q1481" s="3">
        <f t="shared" si="369"/>
        <v>1.9229057177928288E-3</v>
      </c>
      <c r="R1481" s="3">
        <f t="shared" si="370"/>
        <v>6.8391169923009601E-2</v>
      </c>
    </row>
    <row r="1482" spans="1:18" x14ac:dyDescent="0.25">
      <c r="A1482" s="3">
        <f t="shared" si="357"/>
        <v>14.529999999999735</v>
      </c>
      <c r="B1482" s="3">
        <f t="shared" si="359"/>
        <v>0.77680488571574469</v>
      </c>
      <c r="C1482" s="3">
        <f t="shared" si="360"/>
        <v>1.76494628753441E-2</v>
      </c>
      <c r="D1482" s="3">
        <f t="shared" si="361"/>
        <v>315.03563949404042</v>
      </c>
      <c r="E1482" s="3">
        <f t="shared" si="362"/>
        <v>2.4405808486398199</v>
      </c>
      <c r="F1482" s="3">
        <f t="shared" si="363"/>
        <v>34.575713471983242</v>
      </c>
      <c r="G1482" s="3">
        <f t="shared" si="364"/>
        <v>6.7905492518135935E-2</v>
      </c>
      <c r="H1482" s="3">
        <f t="shared" si="365"/>
        <v>0.15048445320574527</v>
      </c>
      <c r="I1482" s="3">
        <f t="shared" si="356"/>
        <v>2444.9399917632645</v>
      </c>
      <c r="K1482" s="3">
        <f t="shared" si="358"/>
        <v>14.529999999999735</v>
      </c>
      <c r="L1482" s="3">
        <f t="shared" si="366"/>
        <v>0.35235318817562428</v>
      </c>
      <c r="M1482" s="3">
        <f>L1482/'NOx Info (Obsolete)'!$B$1*1000</f>
        <v>8.0056616948543446</v>
      </c>
      <c r="N1482" s="3">
        <f>M1482*'NOx Info (Obsolete)'!$I$2*($D$13+273)/$F$2/1000</f>
        <v>2172.0942720113471</v>
      </c>
      <c r="O1482" s="3">
        <f t="shared" si="367"/>
        <v>39.0943549986779</v>
      </c>
      <c r="P1482" s="3">
        <f t="shared" si="368"/>
        <v>10.541376058531478</v>
      </c>
      <c r="Q1482" s="3">
        <f t="shared" si="369"/>
        <v>1.9229057177928284E-3</v>
      </c>
      <c r="R1482" s="3">
        <f t="shared" si="370"/>
        <v>6.8258680954425388E-2</v>
      </c>
    </row>
    <row r="1483" spans="1:18" x14ac:dyDescent="0.25">
      <c r="A1483" s="3">
        <f t="shared" si="357"/>
        <v>14.539999999999734</v>
      </c>
      <c r="B1483" s="3">
        <f t="shared" si="359"/>
        <v>0.77530004118368723</v>
      </c>
      <c r="C1483" s="3">
        <f t="shared" si="360"/>
        <v>1.7615271924450115E-2</v>
      </c>
      <c r="D1483" s="3">
        <f t="shared" si="361"/>
        <v>314.42534510968034</v>
      </c>
      <c r="E1483" s="3">
        <f t="shared" si="362"/>
        <v>2.4358528985294963</v>
      </c>
      <c r="F1483" s="3">
        <f t="shared" si="363"/>
        <v>34.575713471983242</v>
      </c>
      <c r="G1483" s="3">
        <f t="shared" si="364"/>
        <v>6.7905492518135935E-2</v>
      </c>
      <c r="H1483" s="3">
        <f t="shared" si="365"/>
        <v>0.15019293121517791</v>
      </c>
      <c r="I1483" s="3">
        <f t="shared" si="356"/>
        <v>2445.2403776256947</v>
      </c>
      <c r="K1483" s="3">
        <f t="shared" si="358"/>
        <v>14.539999999999734</v>
      </c>
      <c r="L1483" s="3">
        <f t="shared" si="366"/>
        <v>0.35167060136608003</v>
      </c>
      <c r="M1483" s="3">
        <f>L1483/'NOx Info (Obsolete)'!$B$1*1000</f>
        <v>7.9901529404057898</v>
      </c>
      <c r="N1483" s="3">
        <f>M1483*'NOx Info (Obsolete)'!$I$2*($D$13+273)/$F$2/1000</f>
        <v>2167.8864403557345</v>
      </c>
      <c r="O1483" s="3">
        <f t="shared" si="367"/>
        <v>39.018620502878655</v>
      </c>
      <c r="P1483" s="3">
        <f t="shared" si="368"/>
        <v>10.541376058531478</v>
      </c>
      <c r="Q1483" s="3">
        <f t="shared" si="369"/>
        <v>1.9229057177928284E-3</v>
      </c>
      <c r="R1483" s="3">
        <f t="shared" si="370"/>
        <v>6.8126448646559465E-2</v>
      </c>
    </row>
    <row r="1484" spans="1:18" x14ac:dyDescent="0.25">
      <c r="A1484" s="3">
        <f t="shared" si="357"/>
        <v>14.549999999999734</v>
      </c>
      <c r="B1484" s="3">
        <f t="shared" si="359"/>
        <v>0.77379811187153547</v>
      </c>
      <c r="C1484" s="3">
        <f t="shared" si="360"/>
        <v>1.7581147209063203E-2</v>
      </c>
      <c r="D1484" s="3">
        <f t="shared" si="361"/>
        <v>313.81623300182764</v>
      </c>
      <c r="E1484" s="3">
        <f t="shared" si="362"/>
        <v>2.4311341075143353</v>
      </c>
      <c r="F1484" s="3">
        <f t="shared" si="363"/>
        <v>34.575713471983249</v>
      </c>
      <c r="G1484" s="3">
        <f t="shared" si="364"/>
        <v>6.7905492518135963E-2</v>
      </c>
      <c r="H1484" s="3">
        <f t="shared" si="365"/>
        <v>0.14990197396780605</v>
      </c>
      <c r="I1484" s="3">
        <f t="shared" si="356"/>
        <v>2445.5401815736304</v>
      </c>
      <c r="K1484" s="3">
        <f t="shared" si="358"/>
        <v>14.549999999999734</v>
      </c>
      <c r="L1484" s="3">
        <f t="shared" si="366"/>
        <v>0.35098933687961442</v>
      </c>
      <c r="M1484" s="3">
        <f>L1484/'NOx Info (Obsolete)'!$B$1*1000</f>
        <v>7.9746742298778646</v>
      </c>
      <c r="N1484" s="3">
        <f>M1484*'NOx Info (Obsolete)'!$I$2*($D$13+273)/$F$2/1000</f>
        <v>2163.68676020969</v>
      </c>
      <c r="O1484" s="3">
        <f t="shared" si="367"/>
        <v>38.943032721710047</v>
      </c>
      <c r="P1484" s="3">
        <f t="shared" si="368"/>
        <v>10.54137605853148</v>
      </c>
      <c r="Q1484" s="3">
        <f t="shared" si="369"/>
        <v>1.9229057177928288E-3</v>
      </c>
      <c r="R1484" s="3">
        <f t="shared" si="370"/>
        <v>6.7994472502202682E-2</v>
      </c>
    </row>
    <row r="1485" spans="1:18" x14ac:dyDescent="0.25">
      <c r="A1485" s="3">
        <f t="shared" si="357"/>
        <v>14.559999999999734</v>
      </c>
      <c r="B1485" s="3">
        <f t="shared" si="359"/>
        <v>0.77229909213185743</v>
      </c>
      <c r="C1485" s="3">
        <f t="shared" si="360"/>
        <v>1.7547088600870391E-2</v>
      </c>
      <c r="D1485" s="3">
        <f t="shared" si="361"/>
        <v>313.20830088014878</v>
      </c>
      <c r="E1485" s="3">
        <f t="shared" si="362"/>
        <v>2.4264244578511249</v>
      </c>
      <c r="F1485" s="3">
        <f t="shared" si="363"/>
        <v>34.575713471983242</v>
      </c>
      <c r="G1485" s="3">
        <f t="shared" si="364"/>
        <v>6.7905492518135935E-2</v>
      </c>
      <c r="H1485" s="3">
        <f t="shared" si="365"/>
        <v>0.14961158036959613</v>
      </c>
      <c r="I1485" s="3">
        <f t="shared" si="356"/>
        <v>2445.8394047343695</v>
      </c>
      <c r="K1485" s="3">
        <f t="shared" si="358"/>
        <v>14.559999999999734</v>
      </c>
      <c r="L1485" s="3">
        <f t="shared" si="366"/>
        <v>0.35030939215459239</v>
      </c>
      <c r="M1485" s="3">
        <f>L1485/'NOx Info (Obsolete)'!$B$1*1000</f>
        <v>7.9592255050687841</v>
      </c>
      <c r="N1485" s="3">
        <f>M1485*'NOx Info (Obsolete)'!$I$2*($D$13+273)/$F$2/1000</f>
        <v>2159.4952157819193</v>
      </c>
      <c r="O1485" s="3">
        <f t="shared" si="367"/>
        <v>38.867591370953093</v>
      </c>
      <c r="P1485" s="3">
        <f t="shared" si="368"/>
        <v>10.541376058531478</v>
      </c>
      <c r="Q1485" s="3">
        <f t="shared" si="369"/>
        <v>1.9229057177928284E-3</v>
      </c>
      <c r="R1485" s="3">
        <f t="shared" si="370"/>
        <v>6.7862752025109149E-2</v>
      </c>
    </row>
    <row r="1486" spans="1:18" x14ac:dyDescent="0.25">
      <c r="A1486" s="3">
        <f t="shared" si="357"/>
        <v>14.569999999999734</v>
      </c>
      <c r="B1486" s="3">
        <f t="shared" si="359"/>
        <v>0.77080297632816142</v>
      </c>
      <c r="C1486" s="3">
        <f t="shared" si="360"/>
        <v>1.751309597180728E-2</v>
      </c>
      <c r="D1486" s="3">
        <f t="shared" si="361"/>
        <v>312.60154645874701</v>
      </c>
      <c r="E1486" s="3">
        <f t="shared" si="362"/>
        <v>2.4217239318310244</v>
      </c>
      <c r="F1486" s="3">
        <f t="shared" si="363"/>
        <v>34.575713471983242</v>
      </c>
      <c r="G1486" s="3">
        <f t="shared" si="364"/>
        <v>6.7905492518135935E-2</v>
      </c>
      <c r="H1486" s="3">
        <f t="shared" si="365"/>
        <v>0.14932174932863368</v>
      </c>
      <c r="I1486" s="3">
        <f t="shared" si="356"/>
        <v>2446.1380482330269</v>
      </c>
      <c r="K1486" s="3">
        <f t="shared" si="358"/>
        <v>14.569999999999734</v>
      </c>
      <c r="L1486" s="3">
        <f t="shared" si="366"/>
        <v>0.34963076463434128</v>
      </c>
      <c r="M1486" s="3">
        <f>L1486/'NOx Info (Obsolete)'!$B$1*1000</f>
        <v>7.9438067078895171</v>
      </c>
      <c r="N1486" s="3">
        <f>M1486*'NOx Info (Obsolete)'!$I$2*($D$13+273)/$F$2/1000</f>
        <v>2155.3117913117198</v>
      </c>
      <c r="O1486" s="3">
        <f t="shared" si="367"/>
        <v>38.792296166939366</v>
      </c>
      <c r="P1486" s="3">
        <f t="shared" si="368"/>
        <v>10.541376058531478</v>
      </c>
      <c r="Q1486" s="3">
        <f t="shared" si="369"/>
        <v>1.9229057177928284E-3</v>
      </c>
      <c r="R1486" s="3">
        <f t="shared" si="370"/>
        <v>6.7731286719994233E-2</v>
      </c>
    </row>
    <row r="1487" spans="1:18" x14ac:dyDescent="0.25">
      <c r="A1487" s="3">
        <f t="shared" si="357"/>
        <v>14.579999999999734</v>
      </c>
      <c r="B1487" s="3">
        <f t="shared" si="359"/>
        <v>0.76930975883487507</v>
      </c>
      <c r="C1487" s="3">
        <f t="shared" si="360"/>
        <v>1.7479169194057557E-2</v>
      </c>
      <c r="D1487" s="3">
        <f t="shared" si="361"/>
        <v>311.99596745615389</v>
      </c>
      <c r="E1487" s="3">
        <f t="shared" si="362"/>
        <v>2.4170325117795008</v>
      </c>
      <c r="F1487" s="3">
        <f t="shared" si="363"/>
        <v>34.575713471983242</v>
      </c>
      <c r="G1487" s="3">
        <f t="shared" si="364"/>
        <v>6.7905492518135935E-2</v>
      </c>
      <c r="H1487" s="3">
        <f t="shared" si="365"/>
        <v>0.14903247975511985</v>
      </c>
      <c r="I1487" s="3">
        <f t="shared" si="356"/>
        <v>2446.4361131925371</v>
      </c>
      <c r="K1487" s="3">
        <f t="shared" si="358"/>
        <v>14.579999999999734</v>
      </c>
      <c r="L1487" s="3">
        <f t="shared" si="366"/>
        <v>0.34895345176714132</v>
      </c>
      <c r="M1487" s="3">
        <f>L1487/'NOx Info (Obsolete)'!$B$1*1000</f>
        <v>7.9284177803635583</v>
      </c>
      <c r="N1487" s="3">
        <f>M1487*'NOx Info (Obsolete)'!$I$2*($D$13+273)/$F$2/1000</f>
        <v>2151.1364710689199</v>
      </c>
      <c r="O1487" s="3">
        <f t="shared" si="367"/>
        <v>38.717146826550007</v>
      </c>
      <c r="P1487" s="3">
        <f t="shared" si="368"/>
        <v>10.541376058531476</v>
      </c>
      <c r="Q1487" s="3">
        <f t="shared" si="369"/>
        <v>1.9229057177928281E-3</v>
      </c>
      <c r="R1487" s="3">
        <f t="shared" si="370"/>
        <v>6.7600076092532893E-2</v>
      </c>
    </row>
    <row r="1488" spans="1:18" x14ac:dyDescent="0.25">
      <c r="A1488" s="3">
        <f t="shared" si="357"/>
        <v>14.589999999999733</v>
      </c>
      <c r="B1488" s="3">
        <f t="shared" si="359"/>
        <v>0.76781943403732378</v>
      </c>
      <c r="C1488" s="3">
        <f t="shared" si="360"/>
        <v>1.7445308140052539E-2</v>
      </c>
      <c r="D1488" s="3">
        <f t="shared" si="361"/>
        <v>311.39156159532087</v>
      </c>
      <c r="E1488" s="3">
        <f t="shared" si="362"/>
        <v>2.4123501800562583</v>
      </c>
      <c r="F1488" s="3">
        <f t="shared" si="363"/>
        <v>34.575713471983242</v>
      </c>
      <c r="G1488" s="3">
        <f t="shared" si="364"/>
        <v>6.7905492518135935E-2</v>
      </c>
      <c r="H1488" s="3">
        <f t="shared" si="365"/>
        <v>0.14874377056136678</v>
      </c>
      <c r="I1488" s="3">
        <f t="shared" si="356"/>
        <v>2446.7336007336598</v>
      </c>
      <c r="K1488" s="3">
        <f t="shared" si="358"/>
        <v>14.589999999999733</v>
      </c>
      <c r="L1488" s="3">
        <f t="shared" si="366"/>
        <v>0.34827745100621599</v>
      </c>
      <c r="M1488" s="3">
        <f>L1488/'NOx Info (Obsolete)'!$B$1*1000</f>
        <v>7.9130586646267238</v>
      </c>
      <c r="N1488" s="3">
        <f>M1488*'NOx Info (Obsolete)'!$I$2*($D$13+273)/$F$2/1000</f>
        <v>2146.9692393538226</v>
      </c>
      <c r="O1488" s="3">
        <f t="shared" si="367"/>
        <v>38.64214306721459</v>
      </c>
      <c r="P1488" s="3">
        <f t="shared" si="368"/>
        <v>10.541376058531478</v>
      </c>
      <c r="Q1488" s="3">
        <f t="shared" si="369"/>
        <v>1.9229057177928284E-3</v>
      </c>
      <c r="R1488" s="3">
        <f t="shared" si="370"/>
        <v>6.7469119649357617E-2</v>
      </c>
    </row>
    <row r="1489" spans="1:18" x14ac:dyDescent="0.25">
      <c r="A1489" s="3">
        <f t="shared" si="357"/>
        <v>14.599999999999733</v>
      </c>
      <c r="B1489" s="3">
        <f t="shared" si="359"/>
        <v>0.76633199633171023</v>
      </c>
      <c r="C1489" s="3">
        <f t="shared" si="360"/>
        <v>1.741151268247065E-2</v>
      </c>
      <c r="D1489" s="3">
        <f t="shared" si="361"/>
        <v>310.78832660361024</v>
      </c>
      <c r="E1489" s="3">
        <f t="shared" si="362"/>
        <v>2.4076769190551763</v>
      </c>
      <c r="F1489" s="3">
        <f t="shared" si="363"/>
        <v>34.575713471983242</v>
      </c>
      <c r="G1489" s="3">
        <f t="shared" si="364"/>
        <v>6.7905492518135935E-2</v>
      </c>
      <c r="H1489" s="3">
        <f t="shared" si="365"/>
        <v>0.14845562066179369</v>
      </c>
      <c r="I1489" s="3">
        <f t="shared" si="356"/>
        <v>2447.0305119749833</v>
      </c>
      <c r="K1489" s="3">
        <f t="shared" si="358"/>
        <v>14.599999999999733</v>
      </c>
      <c r="L1489" s="3">
        <f t="shared" si="366"/>
        <v>0.34760275980972244</v>
      </c>
      <c r="M1489" s="3">
        <f>L1489/'NOx Info (Obsolete)'!$B$1*1000</f>
        <v>7.8977293029269191</v>
      </c>
      <c r="N1489" s="3">
        <f>M1489*'NOx Info (Obsolete)'!$I$2*($D$13+273)/$F$2/1000</f>
        <v>2142.8100804971427</v>
      </c>
      <c r="O1489" s="3">
        <f t="shared" si="367"/>
        <v>38.567284606910107</v>
      </c>
      <c r="P1489" s="3">
        <f t="shared" si="368"/>
        <v>10.541376058531478</v>
      </c>
      <c r="Q1489" s="3">
        <f t="shared" si="369"/>
        <v>1.9229057177928284E-3</v>
      </c>
      <c r="R1489" s="3">
        <f t="shared" si="370"/>
        <v>6.7338416898056669E-2</v>
      </c>
    </row>
    <row r="1490" spans="1:18" x14ac:dyDescent="0.25">
      <c r="A1490" s="3">
        <f t="shared" si="357"/>
        <v>14.609999999999733</v>
      </c>
      <c r="B1490" s="3">
        <f t="shared" si="359"/>
        <v>0.76484744012509231</v>
      </c>
      <c r="C1490" s="3">
        <f t="shared" si="360"/>
        <v>1.7377782694236957E-2</v>
      </c>
      <c r="D1490" s="3">
        <f t="shared" si="361"/>
        <v>310.18626021278698</v>
      </c>
      <c r="E1490" s="3">
        <f t="shared" si="362"/>
        <v>2.4030127112042399</v>
      </c>
      <c r="F1490" s="3">
        <f t="shared" si="363"/>
        <v>34.575713471983242</v>
      </c>
      <c r="G1490" s="3">
        <f t="shared" si="364"/>
        <v>6.7905492518135935E-2</v>
      </c>
      <c r="H1490" s="3">
        <f t="shared" si="365"/>
        <v>0.14816802897292286</v>
      </c>
      <c r="I1490" s="3">
        <f t="shared" si="356"/>
        <v>2447.3268480329293</v>
      </c>
      <c r="K1490" s="3">
        <f t="shared" si="358"/>
        <v>14.609999999999733</v>
      </c>
      <c r="L1490" s="3">
        <f t="shared" si="366"/>
        <v>0.34692937564074189</v>
      </c>
      <c r="M1490" s="3">
        <f>L1490/'NOx Info (Obsolete)'!$B$1*1000</f>
        <v>7.8824296376239271</v>
      </c>
      <c r="N1490" s="3">
        <f>M1490*'NOx Info (Obsolete)'!$I$2*($D$13+273)/$F$2/1000</f>
        <v>2138.6589788599499</v>
      </c>
      <c r="O1490" s="3">
        <f t="shared" si="367"/>
        <v>38.492571164159891</v>
      </c>
      <c r="P1490" s="3">
        <f t="shared" si="368"/>
        <v>10.541376058531478</v>
      </c>
      <c r="Q1490" s="3">
        <f t="shared" si="369"/>
        <v>1.9229057177928284E-3</v>
      </c>
      <c r="R1490" s="3">
        <f t="shared" si="370"/>
        <v>6.7207967347172243E-2</v>
      </c>
    </row>
    <row r="1491" spans="1:18" x14ac:dyDescent="0.25">
      <c r="A1491" s="3">
        <f t="shared" si="357"/>
        <v>14.619999999999733</v>
      </c>
      <c r="B1491" s="3">
        <f t="shared" si="359"/>
        <v>0.76336575983536314</v>
      </c>
      <c r="C1491" s="3">
        <f t="shared" si="360"/>
        <v>1.7344118048522726E-2</v>
      </c>
      <c r="D1491" s="3">
        <f t="shared" si="361"/>
        <v>309.58536015901046</v>
      </c>
      <c r="E1491" s="3">
        <f t="shared" si="362"/>
        <v>2.3983575389654761</v>
      </c>
      <c r="F1491" s="3">
        <f t="shared" si="363"/>
        <v>34.575713471983249</v>
      </c>
      <c r="G1491" s="3">
        <f t="shared" si="364"/>
        <v>6.7905492518135963E-2</v>
      </c>
      <c r="H1491" s="3">
        <f t="shared" si="365"/>
        <v>0.14788099441337554</v>
      </c>
      <c r="I1491" s="3">
        <f t="shared" si="356"/>
        <v>2447.6226100217559</v>
      </c>
      <c r="K1491" s="3">
        <f t="shared" si="358"/>
        <v>14.619999999999733</v>
      </c>
      <c r="L1491" s="3">
        <f t="shared" si="366"/>
        <v>0.34625729596727017</v>
      </c>
      <c r="M1491" s="3">
        <f>L1491/'NOx Info (Obsolete)'!$B$1*1000</f>
        <v>7.8671596111891988</v>
      </c>
      <c r="N1491" s="3">
        <f>M1491*'NOx Info (Obsolete)'!$I$2*($D$13+273)/$F$2/1000</f>
        <v>2134.5159188336129</v>
      </c>
      <c r="O1491" s="3">
        <f t="shared" si="367"/>
        <v>38.418002458032554</v>
      </c>
      <c r="P1491" s="3">
        <f t="shared" si="368"/>
        <v>10.54137605853148</v>
      </c>
      <c r="Q1491" s="3">
        <f t="shared" si="369"/>
        <v>1.9229057177928288E-3</v>
      </c>
      <c r="R1491" s="3">
        <f t="shared" si="370"/>
        <v>6.7077770506198606E-2</v>
      </c>
    </row>
    <row r="1492" spans="1:18" x14ac:dyDescent="0.25">
      <c r="A1492" s="3">
        <f t="shared" si="357"/>
        <v>14.629999999999733</v>
      </c>
      <c r="B1492" s="3">
        <f t="shared" si="359"/>
        <v>0.7618869498912294</v>
      </c>
      <c r="C1492" s="3">
        <f t="shared" si="360"/>
        <v>1.7310518618744903E-2</v>
      </c>
      <c r="D1492" s="3">
        <f t="shared" si="361"/>
        <v>308.98562418282501</v>
      </c>
      <c r="E1492" s="3">
        <f t="shared" si="362"/>
        <v>2.3937113848348859</v>
      </c>
      <c r="F1492" s="3">
        <f t="shared" si="363"/>
        <v>34.575713471983242</v>
      </c>
      <c r="G1492" s="3">
        <f t="shared" si="364"/>
        <v>6.7905492518135935E-2</v>
      </c>
      <c r="H1492" s="3">
        <f t="shared" si="365"/>
        <v>0.1475945159038678</v>
      </c>
      <c r="I1492" s="3">
        <f t="shared" si="356"/>
        <v>2447.9177990535636</v>
      </c>
      <c r="K1492" s="3">
        <f t="shared" si="358"/>
        <v>14.629999999999733</v>
      </c>
      <c r="L1492" s="3">
        <f t="shared" si="366"/>
        <v>0.34558651826220821</v>
      </c>
      <c r="M1492" s="3">
        <f>L1492/'NOx Info (Obsolete)'!$B$1*1000</f>
        <v>7.8519191662056267</v>
      </c>
      <c r="N1492" s="3">
        <f>M1492*'NOx Info (Obsolete)'!$I$2*($D$13+273)/$F$2/1000</f>
        <v>2130.380884839733</v>
      </c>
      <c r="O1492" s="3">
        <f t="shared" si="367"/>
        <v>38.34357820814094</v>
      </c>
      <c r="P1492" s="3">
        <f t="shared" si="368"/>
        <v>10.541376058531478</v>
      </c>
      <c r="Q1492" s="3">
        <f t="shared" si="369"/>
        <v>1.9229057177928284E-3</v>
      </c>
      <c r="R1492" s="3">
        <f t="shared" si="370"/>
        <v>6.6947825885580195E-2</v>
      </c>
    </row>
    <row r="1493" spans="1:18" x14ac:dyDescent="0.25">
      <c r="A1493" s="3">
        <f t="shared" si="357"/>
        <v>14.639999999999732</v>
      </c>
      <c r="B1493" s="3">
        <f t="shared" si="359"/>
        <v>0.7604110047321907</v>
      </c>
      <c r="C1493" s="3">
        <f t="shared" si="360"/>
        <v>1.7276984278565645E-2</v>
      </c>
      <c r="D1493" s="3">
        <f t="shared" si="361"/>
        <v>308.38705002915259</v>
      </c>
      <c r="E1493" s="3">
        <f t="shared" si="362"/>
        <v>2.3890742313423798</v>
      </c>
      <c r="F1493" s="3">
        <f t="shared" si="363"/>
        <v>34.575713471983242</v>
      </c>
      <c r="G1493" s="3">
        <f t="shared" si="364"/>
        <v>6.7905492518135935E-2</v>
      </c>
      <c r="H1493" s="3">
        <f t="shared" si="365"/>
        <v>0.14730859236720653</v>
      </c>
      <c r="I1493" s="3">
        <f t="shared" si="356"/>
        <v>2448.2124162382979</v>
      </c>
      <c r="K1493" s="3">
        <f t="shared" si="358"/>
        <v>14.639999999999732</v>
      </c>
      <c r="L1493" s="3">
        <f t="shared" si="366"/>
        <v>0.34491704000335238</v>
      </c>
      <c r="M1493" s="3">
        <f>L1493/'NOx Info (Obsolete)'!$B$1*1000</f>
        <v>7.8367082453673316</v>
      </c>
      <c r="N1493" s="3">
        <f>M1493*'NOx Info (Obsolete)'!$I$2*($D$13+273)/$F$2/1000</f>
        <v>2126.2538613300944</v>
      </c>
      <c r="O1493" s="3">
        <f t="shared" si="367"/>
        <v>38.269298134641048</v>
      </c>
      <c r="P1493" s="3">
        <f t="shared" si="368"/>
        <v>10.541376058531478</v>
      </c>
      <c r="Q1493" s="3">
        <f t="shared" si="369"/>
        <v>1.9229057177928284E-3</v>
      </c>
      <c r="R1493" s="3">
        <f t="shared" si="370"/>
        <v>6.6818132996709884E-2</v>
      </c>
    </row>
    <row r="1494" spans="1:18" x14ac:dyDescent="0.25">
      <c r="A1494" s="3">
        <f t="shared" si="357"/>
        <v>14.649999999999732</v>
      </c>
      <c r="B1494" s="3">
        <f t="shared" si="359"/>
        <v>0.75893791880851857</v>
      </c>
      <c r="C1494" s="3">
        <f t="shared" si="360"/>
        <v>1.7243514901891879E-2</v>
      </c>
      <c r="D1494" s="3">
        <f t="shared" si="361"/>
        <v>307.78963544728356</v>
      </c>
      <c r="E1494" s="3">
        <f t="shared" si="362"/>
        <v>2.3844460610517122</v>
      </c>
      <c r="F1494" s="3">
        <f t="shared" si="363"/>
        <v>34.575713471983249</v>
      </c>
      <c r="G1494" s="3">
        <f t="shared" si="364"/>
        <v>6.7905492518135963E-2</v>
      </c>
      <c r="H1494" s="3">
        <f t="shared" si="365"/>
        <v>0.14702322272828541</v>
      </c>
      <c r="I1494" s="3">
        <f t="shared" si="356"/>
        <v>2448.5064626837543</v>
      </c>
      <c r="K1494" s="3">
        <f t="shared" si="358"/>
        <v>14.649999999999732</v>
      </c>
      <c r="L1494" s="3">
        <f t="shared" si="366"/>
        <v>0.34424885867338528</v>
      </c>
      <c r="M1494" s="3">
        <f>L1494/'NOx Info (Obsolete)'!$B$1*1000</f>
        <v>7.8215267914794557</v>
      </c>
      <c r="N1494" s="3">
        <f>M1494*'NOx Info (Obsolete)'!$I$2*($D$13+273)/$F$2/1000</f>
        <v>2122.1348327866008</v>
      </c>
      <c r="O1494" s="3">
        <f t="shared" si="367"/>
        <v>38.195161958231019</v>
      </c>
      <c r="P1494" s="3">
        <f t="shared" si="368"/>
        <v>10.54137605853148</v>
      </c>
      <c r="Q1494" s="3">
        <f t="shared" si="369"/>
        <v>1.9229057177928288E-3</v>
      </c>
      <c r="R1494" s="3">
        <f t="shared" si="370"/>
        <v>6.6688691351927051E-2</v>
      </c>
    </row>
    <row r="1495" spans="1:18" x14ac:dyDescent="0.25">
      <c r="A1495" s="3">
        <f t="shared" si="357"/>
        <v>14.659999999999732</v>
      </c>
      <c r="B1495" s="3">
        <f t="shared" si="359"/>
        <v>0.75746768658123564</v>
      </c>
      <c r="C1495" s="3">
        <f t="shared" si="360"/>
        <v>1.7210110362874783E-2</v>
      </c>
      <c r="D1495" s="3">
        <f t="shared" si="361"/>
        <v>307.1933781908682</v>
      </c>
      <c r="E1495" s="3">
        <f t="shared" si="362"/>
        <v>2.3798268565604155</v>
      </c>
      <c r="F1495" s="3">
        <f t="shared" si="363"/>
        <v>34.575713471983242</v>
      </c>
      <c r="G1495" s="3">
        <f t="shared" si="364"/>
        <v>6.7905492518135935E-2</v>
      </c>
      <c r="H1495" s="3">
        <f t="shared" si="365"/>
        <v>0.14673840591408077</v>
      </c>
      <c r="I1495" s="3">
        <f t="shared" si="356"/>
        <v>2448.7999394955823</v>
      </c>
      <c r="K1495" s="3">
        <f t="shared" si="358"/>
        <v>14.659999999999732</v>
      </c>
      <c r="L1495" s="3">
        <f t="shared" si="366"/>
        <v>0.34358197175986599</v>
      </c>
      <c r="M1495" s="3">
        <f>L1495/'NOx Info (Obsolete)'!$B$1*1000</f>
        <v>7.8063747474579328</v>
      </c>
      <c r="N1495" s="3">
        <f>M1495*'NOx Info (Obsolete)'!$I$2*($D$13+273)/$F$2/1000</f>
        <v>2118.0237837212158</v>
      </c>
      <c r="O1495" s="3">
        <f t="shared" si="367"/>
        <v>38.121169400150066</v>
      </c>
      <c r="P1495" s="3">
        <f t="shared" si="368"/>
        <v>10.541376058531476</v>
      </c>
      <c r="Q1495" s="3">
        <f t="shared" si="369"/>
        <v>1.9229057177928281E-3</v>
      </c>
      <c r="R1495" s="3">
        <f t="shared" si="370"/>
        <v>6.6559500464515781E-2</v>
      </c>
    </row>
    <row r="1496" spans="1:18" x14ac:dyDescent="0.25">
      <c r="A1496" s="3">
        <f t="shared" si="357"/>
        <v>14.669999999999732</v>
      </c>
      <c r="B1496" s="3">
        <f t="shared" si="359"/>
        <v>0.75600030252209494</v>
      </c>
      <c r="C1496" s="3">
        <f t="shared" si="360"/>
        <v>1.7176770535909335E-2</v>
      </c>
      <c r="D1496" s="3">
        <f t="shared" si="361"/>
        <v>306.59827601790909</v>
      </c>
      <c r="E1496" s="3">
        <f t="shared" si="362"/>
        <v>2.375216600499733</v>
      </c>
      <c r="F1496" s="3">
        <f t="shared" si="363"/>
        <v>34.575713471983242</v>
      </c>
      <c r="G1496" s="3">
        <f t="shared" si="364"/>
        <v>6.7905492518135935E-2</v>
      </c>
      <c r="H1496" s="3">
        <f t="shared" si="365"/>
        <v>0.1464541408536478</v>
      </c>
      <c r="I1496" s="3">
        <f t="shared" si="356"/>
        <v>2449.0928477772895</v>
      </c>
      <c r="K1496" s="3">
        <f t="shared" si="358"/>
        <v>14.669999999999732</v>
      </c>
      <c r="L1496" s="3">
        <f t="shared" si="366"/>
        <v>0.34291637675522085</v>
      </c>
      <c r="M1496" s="3">
        <f>L1496/'NOx Info (Obsolete)'!$B$1*1000</f>
        <v>7.7912520563292862</v>
      </c>
      <c r="N1496" s="3">
        <f>M1496*'NOx Info (Obsolete)'!$I$2*($D$13+273)/$F$2/1000</f>
        <v>2113.9206986759109</v>
      </c>
      <c r="O1496" s="3">
        <f t="shared" si="367"/>
        <v>38.047320182177401</v>
      </c>
      <c r="P1496" s="3">
        <f t="shared" si="368"/>
        <v>10.541376058531478</v>
      </c>
      <c r="Q1496" s="3">
        <f t="shared" si="369"/>
        <v>1.9229057177928284E-3</v>
      </c>
      <c r="R1496" s="3">
        <f t="shared" si="370"/>
        <v>6.6430559848703094E-2</v>
      </c>
    </row>
    <row r="1497" spans="1:18" x14ac:dyDescent="0.25">
      <c r="A1497" s="3">
        <f t="shared" si="357"/>
        <v>14.679999999999731</v>
      </c>
      <c r="B1497" s="3">
        <f t="shared" si="359"/>
        <v>0.75453576111355847</v>
      </c>
      <c r="C1497" s="3">
        <f t="shared" si="360"/>
        <v>1.7143495295633842E-2</v>
      </c>
      <c r="D1497" s="3">
        <f t="shared" si="361"/>
        <v>306.00432669075116</v>
      </c>
      <c r="E1497" s="3">
        <f t="shared" si="362"/>
        <v>2.3706152755345578</v>
      </c>
      <c r="F1497" s="3">
        <f t="shared" si="363"/>
        <v>34.575713471983242</v>
      </c>
      <c r="G1497" s="3">
        <f t="shared" si="364"/>
        <v>6.7905492518135935E-2</v>
      </c>
      <c r="H1497" s="3">
        <f t="shared" si="365"/>
        <v>0.14617042647811612</v>
      </c>
      <c r="I1497" s="3">
        <f t="shared" si="356"/>
        <v>2449.3851886302459</v>
      </c>
      <c r="K1497" s="3">
        <f t="shared" si="358"/>
        <v>14.679999999999731</v>
      </c>
      <c r="L1497" s="3">
        <f t="shared" si="366"/>
        <v>0.34225207115673384</v>
      </c>
      <c r="M1497" s="3">
        <f>L1497/'NOx Info (Obsolete)'!$B$1*1000</f>
        <v>7.7761586612304052</v>
      </c>
      <c r="N1497" s="3">
        <f>M1497*'NOx Info (Obsolete)'!$I$2*($D$13+273)/$F$2/1000</f>
        <v>2109.8255622225984</v>
      </c>
      <c r="O1497" s="3">
        <f t="shared" si="367"/>
        <v>37.973614026631232</v>
      </c>
      <c r="P1497" s="3">
        <f t="shared" si="368"/>
        <v>10.541376058531478</v>
      </c>
      <c r="Q1497" s="3">
        <f t="shared" si="369"/>
        <v>1.9229057177928284E-3</v>
      </c>
      <c r="R1497" s="3">
        <f t="shared" si="370"/>
        <v>6.630186901965697E-2</v>
      </c>
    </row>
    <row r="1498" spans="1:18" x14ac:dyDescent="0.25">
      <c r="A1498" s="3">
        <f t="shared" si="357"/>
        <v>14.689999999999731</v>
      </c>
      <c r="B1498" s="3">
        <f t="shared" si="359"/>
        <v>0.75307405684877726</v>
      </c>
      <c r="C1498" s="3">
        <f t="shared" si="360"/>
        <v>1.7110284516929461E-2</v>
      </c>
      <c r="D1498" s="3">
        <f t="shared" si="361"/>
        <v>305.41152797607504</v>
      </c>
      <c r="E1498" s="3">
        <f t="shared" si="362"/>
        <v>2.3660228643633623</v>
      </c>
      <c r="F1498" s="3">
        <f t="shared" si="363"/>
        <v>34.575713471983242</v>
      </c>
      <c r="G1498" s="3">
        <f t="shared" si="364"/>
        <v>6.7905492518135935E-2</v>
      </c>
      <c r="H1498" s="3">
        <f t="shared" si="365"/>
        <v>0.14588726172068617</v>
      </c>
      <c r="I1498" s="3">
        <f t="shared" si="356"/>
        <v>2449.6769631536872</v>
      </c>
      <c r="K1498" s="3">
        <f t="shared" si="358"/>
        <v>14.689999999999731</v>
      </c>
      <c r="L1498" s="3">
        <f t="shared" si="366"/>
        <v>0.34158905246653726</v>
      </c>
      <c r="M1498" s="3">
        <f>L1498/'NOx Info (Obsolete)'!$B$1*1000</f>
        <v>7.76109450540834</v>
      </c>
      <c r="N1498" s="3">
        <f>M1498*'NOx Info (Obsolete)'!$I$2*($D$13+273)/$F$2/1000</f>
        <v>2105.7383589630822</v>
      </c>
      <c r="O1498" s="3">
        <f t="shared" si="367"/>
        <v>37.900050656367689</v>
      </c>
      <c r="P1498" s="3">
        <f t="shared" si="368"/>
        <v>10.541376058531478</v>
      </c>
      <c r="Q1498" s="3">
        <f t="shared" si="369"/>
        <v>1.9229057177928284E-3</v>
      </c>
      <c r="R1498" s="3">
        <f t="shared" si="370"/>
        <v>6.6173427493484677E-2</v>
      </c>
    </row>
    <row r="1499" spans="1:18" x14ac:dyDescent="0.25">
      <c r="A1499" s="3">
        <f t="shared" si="357"/>
        <v>14.699999999999731</v>
      </c>
      <c r="B1499" s="3">
        <f t="shared" si="359"/>
        <v>0.75161518423157048</v>
      </c>
      <c r="C1499" s="3">
        <f t="shared" si="360"/>
        <v>1.7077138074919739E-2</v>
      </c>
      <c r="D1499" s="3">
        <f t="shared" si="361"/>
        <v>304.81987764488713</v>
      </c>
      <c r="E1499" s="3">
        <f t="shared" si="362"/>
        <v>2.3614393497181378</v>
      </c>
      <c r="F1499" s="3">
        <f t="shared" si="363"/>
        <v>34.575713471983242</v>
      </c>
      <c r="G1499" s="3">
        <f t="shared" si="364"/>
        <v>6.7905492518135935E-2</v>
      </c>
      <c r="H1499" s="3">
        <f t="shared" si="365"/>
        <v>0.14560464551662494</v>
      </c>
      <c r="I1499" s="3">
        <f t="shared" si="356"/>
        <v>2449.9681724447205</v>
      </c>
      <c r="K1499" s="3">
        <f t="shared" si="358"/>
        <v>14.699999999999731</v>
      </c>
      <c r="L1499" s="3">
        <f t="shared" si="366"/>
        <v>0.34092731819160244</v>
      </c>
      <c r="M1499" s="3">
        <f>L1499/'NOx Info (Obsolete)'!$B$1*1000</f>
        <v>7.746059532220082</v>
      </c>
      <c r="N1499" s="3">
        <f>M1499*'NOx Info (Obsolete)'!$I$2*($D$13+273)/$F$2/1000</f>
        <v>2101.6590735289938</v>
      </c>
      <c r="O1499" s="3">
        <f t="shared" si="367"/>
        <v>37.826629794779798</v>
      </c>
      <c r="P1499" s="3">
        <f t="shared" si="368"/>
        <v>10.541376058531478</v>
      </c>
      <c r="Q1499" s="3">
        <f t="shared" si="369"/>
        <v>1.9229057177928284E-3</v>
      </c>
      <c r="R1499" s="3">
        <f t="shared" si="370"/>
        <v>6.6045234787230886E-2</v>
      </c>
    </row>
    <row r="1500" spans="1:18" x14ac:dyDescent="0.25">
      <c r="A1500" s="3">
        <f t="shared" si="357"/>
        <v>14.709999999999731</v>
      </c>
      <c r="B1500" s="3">
        <f t="shared" si="359"/>
        <v>0.75015913777640419</v>
      </c>
      <c r="C1500" s="3">
        <f t="shared" si="360"/>
        <v>1.7044055844970121E-2</v>
      </c>
      <c r="D1500" s="3">
        <f t="shared" si="361"/>
        <v>304.22937347251229</v>
      </c>
      <c r="E1500" s="3">
        <f t="shared" si="362"/>
        <v>2.3568647143643267</v>
      </c>
      <c r="F1500" s="3">
        <f t="shared" si="363"/>
        <v>34.575713471983249</v>
      </c>
      <c r="G1500" s="3">
        <f t="shared" si="364"/>
        <v>6.7905492518135963E-2</v>
      </c>
      <c r="H1500" s="3">
        <f t="shared" si="365"/>
        <v>0.1453225768032621</v>
      </c>
      <c r="I1500" s="3">
        <f t="shared" si="356"/>
        <v>2450.2588175983269</v>
      </c>
      <c r="K1500" s="3">
        <f t="shared" si="358"/>
        <v>14.709999999999731</v>
      </c>
      <c r="L1500" s="3">
        <f t="shared" si="366"/>
        <v>0.34026686584373012</v>
      </c>
      <c r="M1500" s="3">
        <f>L1500/'NOx Info (Obsolete)'!$B$1*1000</f>
        <v>7.7310536851323501</v>
      </c>
      <c r="N1500" s="3">
        <f>M1500*'NOx Info (Obsolete)'!$I$2*($D$13+273)/$F$2/1000</f>
        <v>2097.5876905817368</v>
      </c>
      <c r="O1500" s="3">
        <f t="shared" si="367"/>
        <v>37.753351165796424</v>
      </c>
      <c r="P1500" s="3">
        <f t="shared" si="368"/>
        <v>10.54137605853148</v>
      </c>
      <c r="Q1500" s="3">
        <f t="shared" si="369"/>
        <v>1.9229057177928288E-3</v>
      </c>
      <c r="R1500" s="3">
        <f t="shared" si="370"/>
        <v>6.5917290418875868E-2</v>
      </c>
    </row>
    <row r="1501" spans="1:18" x14ac:dyDescent="0.25">
      <c r="A1501" s="3">
        <f t="shared" si="357"/>
        <v>14.719999999999731</v>
      </c>
      <c r="B1501" s="3">
        <f t="shared" si="359"/>
        <v>0.74870591200837155</v>
      </c>
      <c r="C1501" s="3">
        <f t="shared" si="360"/>
        <v>1.7011037702687515E-2</v>
      </c>
      <c r="D1501" s="3">
        <f t="shared" si="361"/>
        <v>303.64001323858486</v>
      </c>
      <c r="E1501" s="3">
        <f t="shared" si="362"/>
        <v>2.352298941100758</v>
      </c>
      <c r="F1501" s="3">
        <f t="shared" si="363"/>
        <v>34.575713471983242</v>
      </c>
      <c r="G1501" s="3">
        <f t="shared" si="364"/>
        <v>6.7905492518135935E-2</v>
      </c>
      <c r="H1501" s="3">
        <f t="shared" si="365"/>
        <v>0.14504105451998572</v>
      </c>
      <c r="I1501" s="3">
        <f t="shared" si="356"/>
        <v>2450.5488997073667</v>
      </c>
      <c r="K1501" s="3">
        <f t="shared" si="358"/>
        <v>14.719999999999731</v>
      </c>
      <c r="L1501" s="3">
        <f t="shared" si="366"/>
        <v>0.33960769293954135</v>
      </c>
      <c r="M1501" s="3">
        <f>L1501/'NOx Info (Obsolete)'!$B$1*1000</f>
        <v>7.7160769077213862</v>
      </c>
      <c r="N1501" s="3">
        <f>M1501*'NOx Info (Obsolete)'!$I$2*($D$13+273)/$F$2/1000</f>
        <v>2093.5241948124294</v>
      </c>
      <c r="O1501" s="3">
        <f t="shared" si="367"/>
        <v>37.680214493881252</v>
      </c>
      <c r="P1501" s="3">
        <f t="shared" si="368"/>
        <v>10.541376058531478</v>
      </c>
      <c r="Q1501" s="3">
        <f t="shared" si="369"/>
        <v>1.9229057177928284E-3</v>
      </c>
      <c r="R1501" s="3">
        <f t="shared" si="370"/>
        <v>6.5789593907333577E-2</v>
      </c>
    </row>
    <row r="1502" spans="1:18" x14ac:dyDescent="0.25">
      <c r="A1502" s="3">
        <f t="shared" si="357"/>
        <v>14.72999999999973</v>
      </c>
      <c r="B1502" s="3">
        <f t="shared" si="359"/>
        <v>0.74725550146317177</v>
      </c>
      <c r="C1502" s="3">
        <f t="shared" si="360"/>
        <v>1.6978083523919798E-2</v>
      </c>
      <c r="D1502" s="3">
        <f t="shared" si="361"/>
        <v>303.05179472704066</v>
      </c>
      <c r="E1502" s="3">
        <f t="shared" si="362"/>
        <v>2.3477420127595847</v>
      </c>
      <c r="F1502" s="3">
        <f t="shared" si="363"/>
        <v>34.575713471983242</v>
      </c>
      <c r="G1502" s="3">
        <f t="shared" si="364"/>
        <v>6.7905492518135935E-2</v>
      </c>
      <c r="H1502" s="3">
        <f t="shared" si="365"/>
        <v>0.14476007760823895</v>
      </c>
      <c r="I1502" s="3">
        <f t="shared" si="356"/>
        <v>2450.8384198625831</v>
      </c>
      <c r="K1502" s="3">
        <f t="shared" si="358"/>
        <v>14.72999999999973</v>
      </c>
      <c r="L1502" s="3">
        <f t="shared" si="366"/>
        <v>0.33894979700046801</v>
      </c>
      <c r="M1502" s="3">
        <f>L1502/'NOx Info (Obsolete)'!$B$1*1000</f>
        <v>7.7011291436727332</v>
      </c>
      <c r="N1502" s="3">
        <f>M1502*'NOx Info (Obsolete)'!$I$2*($D$13+273)/$F$2/1000</f>
        <v>2089.4685709418472</v>
      </c>
      <c r="O1502" s="3">
        <f t="shared" si="367"/>
        <v>37.607219504031747</v>
      </c>
      <c r="P1502" s="3">
        <f t="shared" si="368"/>
        <v>10.541376058531478</v>
      </c>
      <c r="Q1502" s="3">
        <f t="shared" si="369"/>
        <v>1.9229057177928284E-3</v>
      </c>
      <c r="R1502" s="3">
        <f t="shared" si="370"/>
        <v>6.5662144772450109E-2</v>
      </c>
    </row>
    <row r="1503" spans="1:18" x14ac:dyDescent="0.25">
      <c r="A1503" s="3">
        <f t="shared" si="357"/>
        <v>14.73999999999973</v>
      </c>
      <c r="B1503" s="3">
        <f t="shared" si="359"/>
        <v>0.74580790068708935</v>
      </c>
      <c r="C1503" s="3">
        <f t="shared" si="360"/>
        <v>1.6945193184755358E-2</v>
      </c>
      <c r="D1503" s="3">
        <f t="shared" si="361"/>
        <v>302.46471572610858</v>
      </c>
      <c r="E1503" s="3">
        <f t="shared" si="362"/>
        <v>2.3431939122062166</v>
      </c>
      <c r="F1503" s="3">
        <f t="shared" si="363"/>
        <v>34.575713471983242</v>
      </c>
      <c r="G1503" s="3">
        <f t="shared" si="364"/>
        <v>6.7905492518135935E-2</v>
      </c>
      <c r="H1503" s="3">
        <f t="shared" si="365"/>
        <v>0.14447964501151514</v>
      </c>
      <c r="I1503" s="3">
        <f t="shared" ref="I1503:I1566" si="371">I1502+$N$3*$J$1*H1503</f>
        <v>2451.127379152606</v>
      </c>
      <c r="K1503" s="3">
        <f t="shared" si="358"/>
        <v>14.73999999999973</v>
      </c>
      <c r="L1503" s="3">
        <f t="shared" si="366"/>
        <v>0.33829317555274352</v>
      </c>
      <c r="M1503" s="3">
        <f>L1503/'NOx Info (Obsolete)'!$B$1*1000</f>
        <v>7.6862103367810315</v>
      </c>
      <c r="N1503" s="3">
        <f>M1503*'NOx Info (Obsolete)'!$I$2*($D$13+273)/$F$2/1000</f>
        <v>2085.4208037203648</v>
      </c>
      <c r="O1503" s="3">
        <f t="shared" si="367"/>
        <v>37.534365921778097</v>
      </c>
      <c r="P1503" s="3">
        <f t="shared" si="368"/>
        <v>10.541376058531478</v>
      </c>
      <c r="Q1503" s="3">
        <f t="shared" si="369"/>
        <v>1.9229057177928284E-3</v>
      </c>
      <c r="R1503" s="3">
        <f t="shared" si="370"/>
        <v>6.553494253500157E-2</v>
      </c>
    </row>
    <row r="1504" spans="1:18" x14ac:dyDescent="0.25">
      <c r="A1504" s="3">
        <f t="shared" ref="A1504:A1567" si="372">$A$30+A1503</f>
        <v>14.74999999999973</v>
      </c>
      <c r="B1504" s="3">
        <f t="shared" si="359"/>
        <v>0.74436310423697427</v>
      </c>
      <c r="C1504" s="3">
        <f t="shared" si="360"/>
        <v>1.6912366561522629E-2</v>
      </c>
      <c r="D1504" s="3">
        <f t="shared" si="361"/>
        <v>301.87877402830202</v>
      </c>
      <c r="E1504" s="3">
        <f t="shared" si="362"/>
        <v>2.3386546223392575</v>
      </c>
      <c r="F1504" s="3">
        <f t="shared" si="363"/>
        <v>34.575713471983242</v>
      </c>
      <c r="G1504" s="3">
        <f t="shared" si="364"/>
        <v>6.7905492518135935E-2</v>
      </c>
      <c r="H1504" s="3">
        <f t="shared" si="365"/>
        <v>0.1441997556753547</v>
      </c>
      <c r="I1504" s="3">
        <f t="shared" si="371"/>
        <v>2451.4157786639566</v>
      </c>
      <c r="K1504" s="3">
        <f t="shared" ref="K1504:K1567" si="373">$A$30+K1503</f>
        <v>14.74999999999973</v>
      </c>
      <c r="L1504" s="3">
        <f t="shared" si="366"/>
        <v>0.33763782612739351</v>
      </c>
      <c r="M1504" s="3">
        <f>L1504/'NOx Info (Obsolete)'!$B$1*1000</f>
        <v>7.6713204309498</v>
      </c>
      <c r="N1504" s="3">
        <f>M1504*'NOx Info (Obsolete)'!$I$2*($D$13+273)/$F$2/1000</f>
        <v>2081.3808779278979</v>
      </c>
      <c r="O1504" s="3">
        <f t="shared" si="367"/>
        <v>37.461653473182224</v>
      </c>
      <c r="P1504" s="3">
        <f t="shared" si="368"/>
        <v>10.541376058531478</v>
      </c>
      <c r="Q1504" s="3">
        <f t="shared" si="369"/>
        <v>1.9229057177928284E-3</v>
      </c>
      <c r="R1504" s="3">
        <f t="shared" si="370"/>
        <v>6.540798671669254E-2</v>
      </c>
    </row>
    <row r="1505" spans="1:18" x14ac:dyDescent="0.25">
      <c r="A1505" s="3">
        <f t="shared" si="372"/>
        <v>14.75999999999973</v>
      </c>
      <c r="B1505" s="3">
        <f t="shared" si="359"/>
        <v>0.74292110668022071</v>
      </c>
      <c r="C1505" s="3">
        <f t="shared" si="360"/>
        <v>1.6879603530789617E-2</v>
      </c>
      <c r="D1505" s="3">
        <f t="shared" si="361"/>
        <v>301.29396743041076</v>
      </c>
      <c r="E1505" s="3">
        <f t="shared" si="362"/>
        <v>2.3341241260904404</v>
      </c>
      <c r="F1505" s="3">
        <f t="shared" si="363"/>
        <v>34.575713471983242</v>
      </c>
      <c r="G1505" s="3">
        <f t="shared" si="364"/>
        <v>6.7905492518135935E-2</v>
      </c>
      <c r="H1505" s="3">
        <f t="shared" si="365"/>
        <v>0.14392040854734053</v>
      </c>
      <c r="I1505" s="3">
        <f t="shared" si="371"/>
        <v>2451.7036194810512</v>
      </c>
      <c r="K1505" s="3">
        <f t="shared" si="373"/>
        <v>14.75999999999973</v>
      </c>
      <c r="L1505" s="3">
        <f t="shared" si="366"/>
        <v>0.33698374626022659</v>
      </c>
      <c r="M1505" s="3">
        <f>L1505/'NOx Info (Obsolete)'!$B$1*1000</f>
        <v>7.6564593701912305</v>
      </c>
      <c r="N1505" s="3">
        <f>M1505*'NOx Info (Obsolete)'!$I$2*($D$13+273)/$F$2/1000</f>
        <v>2077.3487783738474</v>
      </c>
      <c r="O1505" s="3">
        <f t="shared" si="367"/>
        <v>37.389081884836706</v>
      </c>
      <c r="P1505" s="3">
        <f t="shared" si="368"/>
        <v>10.541376058531478</v>
      </c>
      <c r="Q1505" s="3">
        <f t="shared" si="369"/>
        <v>1.9229057177928284E-3</v>
      </c>
      <c r="R1505" s="3">
        <f t="shared" si="370"/>
        <v>6.5281276840154112E-2</v>
      </c>
    </row>
    <row r="1506" spans="1:18" x14ac:dyDescent="0.25">
      <c r="A1506" s="3">
        <f t="shared" si="372"/>
        <v>14.76999999999973</v>
      </c>
      <c r="B1506" s="3">
        <f t="shared" si="359"/>
        <v>0.74148190259474722</v>
      </c>
      <c r="C1506" s="3">
        <f t="shared" si="360"/>
        <v>1.684690396936345E-2</v>
      </c>
      <c r="D1506" s="3">
        <f t="shared" si="361"/>
        <v>300.71029373349296</v>
      </c>
      <c r="E1506" s="3">
        <f t="shared" si="362"/>
        <v>2.3296024064245628</v>
      </c>
      <c r="F1506" s="3">
        <f t="shared" si="363"/>
        <v>34.575713471983249</v>
      </c>
      <c r="G1506" s="3">
        <f t="shared" si="364"/>
        <v>6.7905492518135963E-2</v>
      </c>
      <c r="H1506" s="3">
        <f t="shared" si="365"/>
        <v>0.14364160257709438</v>
      </c>
      <c r="I1506" s="3">
        <f t="shared" si="371"/>
        <v>2451.9909026862056</v>
      </c>
      <c r="K1506" s="3">
        <f t="shared" si="373"/>
        <v>14.76999999999973</v>
      </c>
      <c r="L1506" s="3">
        <f t="shared" si="366"/>
        <v>0.33633093349182502</v>
      </c>
      <c r="M1506" s="3">
        <f>L1506/'NOx Info (Obsolete)'!$B$1*1000</f>
        <v>7.6416270986259756</v>
      </c>
      <c r="N1506" s="3">
        <f>M1506*'NOx Info (Obsolete)'!$I$2*($D$13+273)/$F$2/1000</f>
        <v>2073.324489897042</v>
      </c>
      <c r="O1506" s="3">
        <f t="shared" si="367"/>
        <v>37.316650883863787</v>
      </c>
      <c r="P1506" s="3">
        <f t="shared" si="368"/>
        <v>10.54137605853148</v>
      </c>
      <c r="Q1506" s="3">
        <f t="shared" si="369"/>
        <v>1.9229057177928288E-3</v>
      </c>
      <c r="R1506" s="3">
        <f t="shared" si="370"/>
        <v>6.5154812428942124E-2</v>
      </c>
    </row>
    <row r="1507" spans="1:18" x14ac:dyDescent="0.25">
      <c r="A1507" s="3">
        <f t="shared" si="372"/>
        <v>14.779999999999729</v>
      </c>
      <c r="B1507" s="3">
        <f t="shared" si="359"/>
        <v>0.74004548656897629</v>
      </c>
      <c r="C1507" s="3">
        <f t="shared" si="360"/>
        <v>1.6814267754289913E-2</v>
      </c>
      <c r="D1507" s="3">
        <f t="shared" si="361"/>
        <v>300.12775074286628</v>
      </c>
      <c r="E1507" s="3">
        <f t="shared" si="362"/>
        <v>2.3250894463394243</v>
      </c>
      <c r="F1507" s="3">
        <f t="shared" si="363"/>
        <v>34.575713471983242</v>
      </c>
      <c r="G1507" s="3">
        <f t="shared" si="364"/>
        <v>6.7905492518135935E-2</v>
      </c>
      <c r="H1507" s="3">
        <f t="shared" si="365"/>
        <v>0.14336333671627277</v>
      </c>
      <c r="I1507" s="3">
        <f t="shared" si="371"/>
        <v>2452.277629359638</v>
      </c>
      <c r="K1507" s="3">
        <f t="shared" si="373"/>
        <v>14.779999999999729</v>
      </c>
      <c r="L1507" s="3">
        <f t="shared" si="366"/>
        <v>0.33567938536753561</v>
      </c>
      <c r="M1507" s="3">
        <f>L1507/'NOx Info (Obsolete)'!$B$1*1000</f>
        <v>7.62682356048294</v>
      </c>
      <c r="N1507" s="3">
        <f>M1507*'NOx Info (Obsolete)'!$I$2*($D$13+273)/$F$2/1000</f>
        <v>2069.3079973656804</v>
      </c>
      <c r="O1507" s="3">
        <f t="shared" si="367"/>
        <v>37.244360197914332</v>
      </c>
      <c r="P1507" s="3">
        <f t="shared" si="368"/>
        <v>10.541376058531478</v>
      </c>
      <c r="Q1507" s="3">
        <f t="shared" si="369"/>
        <v>1.9229057177928284E-3</v>
      </c>
      <c r="R1507" s="3">
        <f t="shared" si="370"/>
        <v>6.502859300753544E-2</v>
      </c>
    </row>
    <row r="1508" spans="1:18" x14ac:dyDescent="0.25">
      <c r="A1508" s="3">
        <f t="shared" si="372"/>
        <v>14.789999999999729</v>
      </c>
      <c r="B1508" s="3">
        <f t="shared" si="359"/>
        <v>0.73861185320181355</v>
      </c>
      <c r="C1508" s="3">
        <f t="shared" si="360"/>
        <v>1.6781694762852972E-2</v>
      </c>
      <c r="D1508" s="3">
        <f t="shared" si="361"/>
        <v>299.54633626810028</v>
      </c>
      <c r="E1508" s="3">
        <f t="shared" si="362"/>
        <v>2.32058522886576</v>
      </c>
      <c r="F1508" s="3">
        <f t="shared" si="363"/>
        <v>34.575713471983249</v>
      </c>
      <c r="G1508" s="3">
        <f t="shared" si="364"/>
        <v>6.7905492518135963E-2</v>
      </c>
      <c r="H1508" s="3">
        <f t="shared" si="365"/>
        <v>0.14308560991856317</v>
      </c>
      <c r="I1508" s="3">
        <f t="shared" si="371"/>
        <v>2452.5638005794754</v>
      </c>
      <c r="K1508" s="3">
        <f t="shared" si="373"/>
        <v>14.789999999999729</v>
      </c>
      <c r="L1508" s="3">
        <f t="shared" si="366"/>
        <v>0.33502909943746023</v>
      </c>
      <c r="M1508" s="3">
        <f>L1508/'NOx Info (Obsolete)'!$B$1*1000</f>
        <v>7.6120487000990673</v>
      </c>
      <c r="N1508" s="3">
        <f>M1508*'NOx Info (Obsolete)'!$I$2*($D$13+273)/$F$2/1000</f>
        <v>2065.2992856772757</v>
      </c>
      <c r="O1508" s="3">
        <f t="shared" si="367"/>
        <v>37.172209555166802</v>
      </c>
      <c r="P1508" s="3">
        <f t="shared" si="368"/>
        <v>10.54137605853148</v>
      </c>
      <c r="Q1508" s="3">
        <f t="shared" si="369"/>
        <v>1.9229057177928288E-3</v>
      </c>
      <c r="R1508" s="3">
        <f t="shared" si="370"/>
        <v>6.4902618101334103E-2</v>
      </c>
    </row>
    <row r="1509" spans="1:18" x14ac:dyDescent="0.25">
      <c r="A1509" s="3">
        <f t="shared" si="372"/>
        <v>14.799999999999729</v>
      </c>
      <c r="B1509" s="3">
        <f t="shared" si="359"/>
        <v>0.73718099710262786</v>
      </c>
      <c r="C1509" s="3">
        <f t="shared" si="360"/>
        <v>1.6749184872574322E-2</v>
      </c>
      <c r="D1509" s="3">
        <f t="shared" si="361"/>
        <v>298.96604812300757</v>
      </c>
      <c r="E1509" s="3">
        <f t="shared" si="362"/>
        <v>2.31608973706718</v>
      </c>
      <c r="F1509" s="3">
        <f t="shared" si="363"/>
        <v>34.575713471983242</v>
      </c>
      <c r="G1509" s="3">
        <f t="shared" si="364"/>
        <v>6.7905492518135935E-2</v>
      </c>
      <c r="H1509" s="3">
        <f t="shared" si="365"/>
        <v>0.14280842113967998</v>
      </c>
      <c r="I1509" s="3">
        <f t="shared" si="371"/>
        <v>2452.8494174217549</v>
      </c>
      <c r="K1509" s="3">
        <f t="shared" si="373"/>
        <v>14.799999999999729</v>
      </c>
      <c r="L1509" s="3">
        <f t="shared" si="366"/>
        <v>0.33438007325644686</v>
      </c>
      <c r="M1509" s="3">
        <f>L1509/'NOx Info (Obsolete)'!$B$1*1000</f>
        <v>7.5973024619191349</v>
      </c>
      <c r="N1509" s="3">
        <f>M1509*'NOx Info (Obsolete)'!$I$2*($D$13+273)/$F$2/1000</f>
        <v>2061.2983397585972</v>
      </c>
      <c r="O1509" s="3">
        <f t="shared" si="367"/>
        <v>37.100198684326251</v>
      </c>
      <c r="P1509" s="3">
        <f t="shared" si="368"/>
        <v>10.541376058531478</v>
      </c>
      <c r="Q1509" s="3">
        <f t="shared" si="369"/>
        <v>1.9229057177928284E-3</v>
      </c>
      <c r="R1509" s="3">
        <f t="shared" si="370"/>
        <v>6.477688723665756E-2</v>
      </c>
    </row>
    <row r="1510" spans="1:18" x14ac:dyDescent="0.25">
      <c r="A1510" s="3">
        <f t="shared" si="372"/>
        <v>14.809999999999729</v>
      </c>
      <c r="B1510" s="3">
        <f t="shared" si="359"/>
        <v>0.73575291289123101</v>
      </c>
      <c r="C1510" s="3">
        <f t="shared" si="360"/>
        <v>1.6716737961212935E-2</v>
      </c>
      <c r="D1510" s="3">
        <f t="shared" si="361"/>
        <v>298.38688412563619</v>
      </c>
      <c r="E1510" s="3">
        <f t="shared" si="362"/>
        <v>2.3116029540401031</v>
      </c>
      <c r="F1510" s="3">
        <f t="shared" si="363"/>
        <v>34.575713471983242</v>
      </c>
      <c r="G1510" s="3">
        <f t="shared" si="364"/>
        <v>6.7905492518135935E-2</v>
      </c>
      <c r="H1510" s="3">
        <f t="shared" si="365"/>
        <v>0.14253176933736053</v>
      </c>
      <c r="I1510" s="3">
        <f t="shared" si="371"/>
        <v>2453.1344809604298</v>
      </c>
      <c r="K1510" s="3">
        <f t="shared" si="373"/>
        <v>14.809999999999729</v>
      </c>
      <c r="L1510" s="3">
        <f t="shared" si="366"/>
        <v>0.3337323043840803</v>
      </c>
      <c r="M1510" s="3">
        <f>L1510/'NOx Info (Obsolete)'!$B$1*1000</f>
        <v>7.5825847904955426</v>
      </c>
      <c r="N1510" s="3">
        <f>M1510*'NOx Info (Obsolete)'!$I$2*($D$13+273)/$F$2/1000</f>
        <v>2057.3051445656156</v>
      </c>
      <c r="O1510" s="3">
        <f t="shared" si="367"/>
        <v>37.028327314623276</v>
      </c>
      <c r="P1510" s="3">
        <f t="shared" si="368"/>
        <v>10.541376058531478</v>
      </c>
      <c r="Q1510" s="3">
        <f t="shared" si="369"/>
        <v>1.9229057177928284E-3</v>
      </c>
      <c r="R1510" s="3">
        <f t="shared" si="370"/>
        <v>6.4651399940742871E-2</v>
      </c>
    </row>
    <row r="1511" spans="1:18" x14ac:dyDescent="0.25">
      <c r="A1511" s="3">
        <f t="shared" si="372"/>
        <v>14.819999999999729</v>
      </c>
      <c r="B1511" s="3">
        <f t="shared" si="359"/>
        <v>0.73432759519785751</v>
      </c>
      <c r="C1511" s="3">
        <f t="shared" si="360"/>
        <v>1.6684353906764576E-2</v>
      </c>
      <c r="D1511" s="3">
        <f t="shared" si="361"/>
        <v>297.80884209826098</v>
      </c>
      <c r="E1511" s="3">
        <f t="shared" si="362"/>
        <v>2.3071248629136938</v>
      </c>
      <c r="F1511" s="3">
        <f t="shared" si="363"/>
        <v>34.575713471983242</v>
      </c>
      <c r="G1511" s="3">
        <f t="shared" si="364"/>
        <v>6.7905492518135935E-2</v>
      </c>
      <c r="H1511" s="3">
        <f t="shared" si="365"/>
        <v>0.14225565347136138</v>
      </c>
      <c r="I1511" s="3">
        <f t="shared" si="371"/>
        <v>2453.4189922673727</v>
      </c>
      <c r="K1511" s="3">
        <f t="shared" si="373"/>
        <v>14.819999999999729</v>
      </c>
      <c r="L1511" s="3">
        <f t="shared" si="366"/>
        <v>0.3330857903846729</v>
      </c>
      <c r="M1511" s="3">
        <f>L1511/'NOx Info (Obsolete)'!$B$1*1000</f>
        <v>7.5678956304881035</v>
      </c>
      <c r="N1511" s="3">
        <f>M1511*'NOx Info (Obsolete)'!$I$2*($D$13+273)/$F$2/1000</f>
        <v>2053.3196850834438</v>
      </c>
      <c r="O1511" s="3">
        <f t="shared" si="367"/>
        <v>36.956595175813028</v>
      </c>
      <c r="P1511" s="3">
        <f t="shared" si="368"/>
        <v>10.541376058531478</v>
      </c>
      <c r="Q1511" s="3">
        <f t="shared" si="369"/>
        <v>1.9229057177928284E-3</v>
      </c>
      <c r="R1511" s="3">
        <f t="shared" si="370"/>
        <v>6.4526155741742974E-2</v>
      </c>
    </row>
    <row r="1512" spans="1:18" x14ac:dyDescent="0.25">
      <c r="A1512" s="3">
        <f t="shared" si="372"/>
        <v>14.829999999999728</v>
      </c>
      <c r="B1512" s="3">
        <f t="shared" si="359"/>
        <v>0.73290503866314383</v>
      </c>
      <c r="C1512" s="3">
        <f t="shared" si="360"/>
        <v>1.6652032587461372E-2</v>
      </c>
      <c r="D1512" s="3">
        <f t="shared" si="361"/>
        <v>297.23191986737538</v>
      </c>
      <c r="E1512" s="3">
        <f t="shared" si="362"/>
        <v>2.3026554468497995</v>
      </c>
      <c r="F1512" s="3">
        <f t="shared" si="363"/>
        <v>34.575713471983242</v>
      </c>
      <c r="G1512" s="3">
        <f t="shared" si="364"/>
        <v>6.7905492518135935E-2</v>
      </c>
      <c r="H1512" s="3">
        <f t="shared" si="365"/>
        <v>0.14198007250345407</v>
      </c>
      <c r="I1512" s="3">
        <f t="shared" si="371"/>
        <v>2453.7029524123795</v>
      </c>
      <c r="K1512" s="3">
        <f t="shared" si="373"/>
        <v>14.829999999999728</v>
      </c>
      <c r="L1512" s="3">
        <f t="shared" si="366"/>
        <v>0.33244052882725544</v>
      </c>
      <c r="M1512" s="3">
        <f>L1512/'NOx Info (Obsolete)'!$B$1*1000</f>
        <v>7.553234926663837</v>
      </c>
      <c r="N1512" s="3">
        <f>M1512*'NOx Info (Obsolete)'!$I$2*($D$13+273)/$F$2/1000</f>
        <v>2049.3419463262821</v>
      </c>
      <c r="O1512" s="3">
        <f t="shared" si="367"/>
        <v>36.885001998174161</v>
      </c>
      <c r="P1512" s="3">
        <f t="shared" si="368"/>
        <v>10.541376058531478</v>
      </c>
      <c r="Q1512" s="3">
        <f t="shared" si="369"/>
        <v>1.9229057177928284E-3</v>
      </c>
      <c r="R1512" s="3">
        <f t="shared" si="370"/>
        <v>6.44011541687248E-2</v>
      </c>
    </row>
    <row r="1513" spans="1:18" x14ac:dyDescent="0.25">
      <c r="A1513" s="3">
        <f t="shared" si="372"/>
        <v>14.839999999999728</v>
      </c>
      <c r="B1513" s="3">
        <f t="shared" si="359"/>
        <v>0.73148523793810927</v>
      </c>
      <c r="C1513" s="3">
        <f t="shared" si="360"/>
        <v>1.6619773881771341E-2</v>
      </c>
      <c r="D1513" s="3">
        <f t="shared" si="361"/>
        <v>296.65611526368366</v>
      </c>
      <c r="E1513" s="3">
        <f t="shared" si="362"/>
        <v>2.2981946890428868</v>
      </c>
      <c r="F1513" s="3">
        <f t="shared" si="363"/>
        <v>34.575713471983242</v>
      </c>
      <c r="G1513" s="3">
        <f t="shared" si="364"/>
        <v>6.7905492518135935E-2</v>
      </c>
      <c r="H1513" s="3">
        <f t="shared" si="365"/>
        <v>0.14170502539742166</v>
      </c>
      <c r="I1513" s="3">
        <f t="shared" si="371"/>
        <v>2453.9863624631744</v>
      </c>
      <c r="K1513" s="3">
        <f t="shared" si="373"/>
        <v>14.839999999999728</v>
      </c>
      <c r="L1513" s="3">
        <f t="shared" si="366"/>
        <v>0.33179651728556819</v>
      </c>
      <c r="M1513" s="3">
        <f>L1513/'NOx Info (Obsolete)'!$B$1*1000</f>
        <v>7.5386026238967627</v>
      </c>
      <c r="N1513" s="3">
        <f>M1513*'NOx Info (Obsolete)'!$I$2*($D$13+273)/$F$2/1000</f>
        <v>2045.3719133373634</v>
      </c>
      <c r="O1513" s="3">
        <f t="shared" si="367"/>
        <v>36.813547512507867</v>
      </c>
      <c r="P1513" s="3">
        <f t="shared" si="368"/>
        <v>10.541376058531478</v>
      </c>
      <c r="Q1513" s="3">
        <f t="shared" si="369"/>
        <v>1.9229057177928284E-3</v>
      </c>
      <c r="R1513" s="3">
        <f t="shared" si="370"/>
        <v>6.4276394751667715E-2</v>
      </c>
    </row>
    <row r="1514" spans="1:18" x14ac:dyDescent="0.25">
      <c r="A1514" s="3">
        <f t="shared" si="372"/>
        <v>14.849999999999728</v>
      </c>
      <c r="B1514" s="3">
        <f t="shared" si="359"/>
        <v>0.73006818768413506</v>
      </c>
      <c r="C1514" s="3">
        <f t="shared" si="360"/>
        <v>1.6587577668397926E-2</v>
      </c>
      <c r="D1514" s="3">
        <f t="shared" si="361"/>
        <v>296.0814261220923</v>
      </c>
      <c r="E1514" s="3">
        <f t="shared" si="362"/>
        <v>2.2937425727199789</v>
      </c>
      <c r="F1514" s="3">
        <f t="shared" si="363"/>
        <v>34.575713471983242</v>
      </c>
      <c r="G1514" s="3">
        <f t="shared" si="364"/>
        <v>6.7905492518135935E-2</v>
      </c>
      <c r="H1514" s="3">
        <f t="shared" si="365"/>
        <v>0.1414305111190545</v>
      </c>
      <c r="I1514" s="3">
        <f t="shared" si="371"/>
        <v>2454.2692234854126</v>
      </c>
      <c r="K1514" s="3">
        <f t="shared" si="373"/>
        <v>14.849999999999728</v>
      </c>
      <c r="L1514" s="3">
        <f t="shared" si="366"/>
        <v>0.33115375333805153</v>
      </c>
      <c r="M1514" s="3">
        <f>L1514/'NOx Info (Obsolete)'!$B$1*1000</f>
        <v>7.5239986671676897</v>
      </c>
      <c r="N1514" s="3">
        <f>M1514*'NOx Info (Obsolete)'!$I$2*($D$13+273)/$F$2/1000</f>
        <v>2041.4095711888924</v>
      </c>
      <c r="O1514" s="3">
        <f t="shared" si="367"/>
        <v>36.742231450136828</v>
      </c>
      <c r="P1514" s="3">
        <f t="shared" si="368"/>
        <v>10.541376058531478</v>
      </c>
      <c r="Q1514" s="3">
        <f t="shared" si="369"/>
        <v>1.9229057177928284E-3</v>
      </c>
      <c r="R1514" s="3">
        <f t="shared" si="370"/>
        <v>6.4151877021461523E-2</v>
      </c>
    </row>
    <row r="1515" spans="1:18" x14ac:dyDescent="0.25">
      <c r="A1515" s="3">
        <f t="shared" si="372"/>
        <v>14.859999999999728</v>
      </c>
      <c r="B1515" s="3">
        <f t="shared" si="359"/>
        <v>0.7286538825729445</v>
      </c>
      <c r="C1515" s="3">
        <f t="shared" si="360"/>
        <v>1.6555443826279558E-2</v>
      </c>
      <c r="D1515" s="3">
        <f t="shared" si="361"/>
        <v>295.50785028170213</v>
      </c>
      <c r="E1515" s="3">
        <f t="shared" si="362"/>
        <v>2.2892990811405913</v>
      </c>
      <c r="F1515" s="3">
        <f t="shared" si="363"/>
        <v>34.575713471983242</v>
      </c>
      <c r="G1515" s="3">
        <f t="shared" si="364"/>
        <v>6.7905492518135935E-2</v>
      </c>
      <c r="H1515" s="3">
        <f t="shared" si="365"/>
        <v>0.14115652863614631</v>
      </c>
      <c r="I1515" s="3">
        <f t="shared" si="371"/>
        <v>2454.551536542685</v>
      </c>
      <c r="K1515" s="3">
        <f t="shared" si="373"/>
        <v>14.859999999999728</v>
      </c>
      <c r="L1515" s="3">
        <f t="shared" si="366"/>
        <v>0.3305122345678369</v>
      </c>
      <c r="M1515" s="3">
        <f>L1515/'NOx Info (Obsolete)'!$B$1*1000</f>
        <v>7.5094230015640129</v>
      </c>
      <c r="N1515" s="3">
        <f>M1515*'NOx Info (Obsolete)'!$I$2*($D$13+273)/$F$2/1000</f>
        <v>2037.4549049819943</v>
      </c>
      <c r="O1515" s="3">
        <f t="shared" si="367"/>
        <v>36.671053542904197</v>
      </c>
      <c r="P1515" s="3">
        <f t="shared" si="368"/>
        <v>10.541376058531478</v>
      </c>
      <c r="Q1515" s="3">
        <f t="shared" si="369"/>
        <v>1.9229057177928284E-3</v>
      </c>
      <c r="R1515" s="3">
        <f t="shared" si="370"/>
        <v>6.4027600509904803E-2</v>
      </c>
    </row>
    <row r="1516" spans="1:18" x14ac:dyDescent="0.25">
      <c r="A1516" s="3">
        <f t="shared" si="372"/>
        <v>14.869999999999727</v>
      </c>
      <c r="B1516" s="3">
        <f t="shared" si="359"/>
        <v>0.72724231728658306</v>
      </c>
      <c r="C1516" s="3">
        <f t="shared" si="360"/>
        <v>1.6523372234589186E-2</v>
      </c>
      <c r="D1516" s="3">
        <f t="shared" si="361"/>
        <v>294.93538558580013</v>
      </c>
      <c r="E1516" s="3">
        <f t="shared" si="362"/>
        <v>2.2848641975966704</v>
      </c>
      <c r="F1516" s="3">
        <f t="shared" si="363"/>
        <v>34.575713471983242</v>
      </c>
      <c r="G1516" s="3">
        <f t="shared" si="364"/>
        <v>6.7905492518135935E-2</v>
      </c>
      <c r="H1516" s="3">
        <f t="shared" si="365"/>
        <v>0.14088307691849061</v>
      </c>
      <c r="I1516" s="3">
        <f t="shared" si="371"/>
        <v>2454.833302696522</v>
      </c>
      <c r="K1516" s="3">
        <f t="shared" si="373"/>
        <v>14.869999999999727</v>
      </c>
      <c r="L1516" s="3">
        <f t="shared" si="366"/>
        <v>0.32987195856273788</v>
      </c>
      <c r="M1516" s="3">
        <f>L1516/'NOx Info (Obsolete)'!$B$1*1000</f>
        <v>7.494875572279506</v>
      </c>
      <c r="N1516" s="3">
        <f>M1516*'NOx Info (Obsolete)'!$I$2*($D$13+273)/$F$2/1000</f>
        <v>2033.5078998466565</v>
      </c>
      <c r="O1516" s="3">
        <f t="shared" si="367"/>
        <v>36.600013523172635</v>
      </c>
      <c r="P1516" s="3">
        <f t="shared" si="368"/>
        <v>10.541376058531478</v>
      </c>
      <c r="Q1516" s="3">
        <f t="shared" si="369"/>
        <v>1.9229057177928284E-3</v>
      </c>
      <c r="R1516" s="3">
        <f t="shared" si="370"/>
        <v>6.3903564749703184E-2</v>
      </c>
    </row>
    <row r="1517" spans="1:18" x14ac:dyDescent="0.25">
      <c r="A1517" s="3">
        <f t="shared" si="372"/>
        <v>14.879999999999727</v>
      </c>
      <c r="B1517" s="3">
        <f t="shared" si="359"/>
        <v>0.72583348651739821</v>
      </c>
      <c r="C1517" s="3">
        <f t="shared" si="360"/>
        <v>1.6491362772733834E-2</v>
      </c>
      <c r="D1517" s="3">
        <f t="shared" si="361"/>
        <v>294.36402988185125</v>
      </c>
      <c r="E1517" s="3">
        <f t="shared" si="362"/>
        <v>2.2804379054125277</v>
      </c>
      <c r="F1517" s="3">
        <f t="shared" si="363"/>
        <v>34.575713471983242</v>
      </c>
      <c r="G1517" s="3">
        <f t="shared" si="364"/>
        <v>6.7905492518135935E-2</v>
      </c>
      <c r="H1517" s="3">
        <f t="shared" si="365"/>
        <v>0.14061015493787654</v>
      </c>
      <c r="I1517" s="3">
        <f t="shared" si="371"/>
        <v>2455.1145230063976</v>
      </c>
      <c r="K1517" s="3">
        <f t="shared" si="373"/>
        <v>14.879999999999727</v>
      </c>
      <c r="L1517" s="3">
        <f t="shared" si="366"/>
        <v>0.32923292291524087</v>
      </c>
      <c r="M1517" s="3">
        <f>L1517/'NOx Info (Obsolete)'!$B$1*1000</f>
        <v>7.4803563246141112</v>
      </c>
      <c r="N1517" s="3">
        <f>M1517*'NOx Info (Obsolete)'!$I$2*($D$13+273)/$F$2/1000</f>
        <v>2029.5685409416719</v>
      </c>
      <c r="O1517" s="3">
        <f t="shared" si="367"/>
        <v>36.529111123823242</v>
      </c>
      <c r="P1517" s="3">
        <f t="shared" si="368"/>
        <v>10.541376058531478</v>
      </c>
      <c r="Q1517" s="3">
        <f t="shared" si="369"/>
        <v>1.9229057177928284E-3</v>
      </c>
      <c r="R1517" s="3">
        <f t="shared" si="370"/>
        <v>6.3779769274467504E-2</v>
      </c>
    </row>
    <row r="1518" spans="1:18" x14ac:dyDescent="0.25">
      <c r="A1518" s="3">
        <f t="shared" si="372"/>
        <v>14.889999999999727</v>
      </c>
      <c r="B1518" s="3">
        <f t="shared" si="359"/>
        <v>0.72442738496801951</v>
      </c>
      <c r="C1518" s="3">
        <f t="shared" si="360"/>
        <v>1.645941532035413E-2</v>
      </c>
      <c r="D1518" s="3">
        <f t="shared" si="361"/>
        <v>293.79378102149047</v>
      </c>
      <c r="E1518" s="3">
        <f t="shared" si="362"/>
        <v>2.2760201879447823</v>
      </c>
      <c r="F1518" s="3">
        <f t="shared" si="363"/>
        <v>34.575713471983242</v>
      </c>
      <c r="G1518" s="3">
        <f t="shared" si="364"/>
        <v>6.7905492518135935E-2</v>
      </c>
      <c r="H1518" s="3">
        <f t="shared" si="365"/>
        <v>0.1403377616680852</v>
      </c>
      <c r="I1518" s="3">
        <f t="shared" si="371"/>
        <v>2455.3951985297335</v>
      </c>
      <c r="K1518" s="3">
        <f t="shared" si="373"/>
        <v>14.889999999999727</v>
      </c>
      <c r="L1518" s="3">
        <f t="shared" si="366"/>
        <v>0.32859512522249618</v>
      </c>
      <c r="M1518" s="3">
        <f>L1518/'NOx Info (Obsolete)'!$B$1*1000</f>
        <v>7.4658652039737392</v>
      </c>
      <c r="N1518" s="3">
        <f>M1518*'NOx Info (Obsolete)'!$I$2*($D$13+273)/$F$2/1000</f>
        <v>2025.6368134545851</v>
      </c>
      <c r="O1518" s="3">
        <f t="shared" si="367"/>
        <v>36.458346078254621</v>
      </c>
      <c r="P1518" s="3">
        <f t="shared" si="368"/>
        <v>10.541376058531478</v>
      </c>
      <c r="Q1518" s="3">
        <f t="shared" si="369"/>
        <v>1.9229057177928284E-3</v>
      </c>
      <c r="R1518" s="3">
        <f t="shared" si="370"/>
        <v>6.3656213618712168E-2</v>
      </c>
    </row>
    <row r="1519" spans="1:18" x14ac:dyDescent="0.25">
      <c r="A1519" s="3">
        <f t="shared" si="372"/>
        <v>14.899999999999727</v>
      </c>
      <c r="B1519" s="3">
        <f t="shared" si="359"/>
        <v>0.72302400735133865</v>
      </c>
      <c r="C1519" s="3">
        <f t="shared" si="360"/>
        <v>1.6427529757323877E-2</v>
      </c>
      <c r="D1519" s="3">
        <f t="shared" si="361"/>
        <v>293.22463686051458</v>
      </c>
      <c r="E1519" s="3">
        <f t="shared" si="362"/>
        <v>2.2716110285822926</v>
      </c>
      <c r="F1519" s="3">
        <f t="shared" si="363"/>
        <v>34.575713471983242</v>
      </c>
      <c r="G1519" s="3">
        <f t="shared" si="364"/>
        <v>6.7905492518135935E-2</v>
      </c>
      <c r="H1519" s="3">
        <f t="shared" si="365"/>
        <v>0.14006589608488559</v>
      </c>
      <c r="I1519" s="3">
        <f t="shared" si="371"/>
        <v>2455.6753303219034</v>
      </c>
      <c r="K1519" s="3">
        <f t="shared" si="373"/>
        <v>14.899999999999727</v>
      </c>
      <c r="L1519" s="3">
        <f t="shared" si="366"/>
        <v>0.32795856308630905</v>
      </c>
      <c r="M1519" s="3">
        <f>L1519/'NOx Info (Obsolete)'!$B$1*1000</f>
        <v>7.4514021558700625</v>
      </c>
      <c r="N1519" s="3">
        <f>M1519*'NOx Info (Obsolete)'!$I$2*($D$13+273)/$F$2/1000</f>
        <v>2021.7127026016356</v>
      </c>
      <c r="O1519" s="3">
        <f t="shared" si="367"/>
        <v>36.387718120381813</v>
      </c>
      <c r="P1519" s="3">
        <f t="shared" si="368"/>
        <v>10.541376058531478</v>
      </c>
      <c r="Q1519" s="3">
        <f t="shared" si="369"/>
        <v>1.9229057177928284E-3</v>
      </c>
      <c r="R1519" s="3">
        <f t="shared" si="370"/>
        <v>6.3532897317853235E-2</v>
      </c>
    </row>
    <row r="1520" spans="1:18" x14ac:dyDescent="0.25">
      <c r="A1520" s="3">
        <f t="shared" si="372"/>
        <v>14.909999999999727</v>
      </c>
      <c r="B1520" s="3">
        <f t="shared" si="359"/>
        <v>0.7216233483904898</v>
      </c>
      <c r="C1520" s="3">
        <f t="shared" si="360"/>
        <v>1.6395705963749584E-2</v>
      </c>
      <c r="D1520" s="3">
        <f t="shared" si="361"/>
        <v>292.65659525887412</v>
      </c>
      <c r="E1520" s="3">
        <f t="shared" si="362"/>
        <v>2.2672104107460989</v>
      </c>
      <c r="F1520" s="3">
        <f t="shared" si="363"/>
        <v>34.575713471983242</v>
      </c>
      <c r="G1520" s="3">
        <f t="shared" si="364"/>
        <v>6.7905492518135935E-2</v>
      </c>
      <c r="H1520" s="3">
        <f t="shared" si="365"/>
        <v>0.13979455716603104</v>
      </c>
      <c r="I1520" s="3">
        <f t="shared" si="371"/>
        <v>2455.9549194362353</v>
      </c>
      <c r="K1520" s="3">
        <f t="shared" si="373"/>
        <v>14.909999999999727</v>
      </c>
      <c r="L1520" s="3">
        <f t="shared" si="366"/>
        <v>0.32732323411313052</v>
      </c>
      <c r="M1520" s="3">
        <f>L1520/'NOx Info (Obsolete)'!$B$1*1000</f>
        <v>7.4369671259203081</v>
      </c>
      <c r="N1520" s="3">
        <f>M1520*'NOx Info (Obsolete)'!$I$2*($D$13+273)/$F$2/1000</f>
        <v>2017.796193627702</v>
      </c>
      <c r="O1520" s="3">
        <f t="shared" si="367"/>
        <v>36.317226984635354</v>
      </c>
      <c r="P1520" s="3">
        <f t="shared" si="368"/>
        <v>10.541376058531478</v>
      </c>
      <c r="Q1520" s="3">
        <f t="shared" si="369"/>
        <v>1.9229057177928284E-3</v>
      </c>
      <c r="R1520" s="3">
        <f t="shared" si="370"/>
        <v>6.3409819908206877E-2</v>
      </c>
    </row>
    <row r="1521" spans="1:18" x14ac:dyDescent="0.25">
      <c r="A1521" s="3">
        <f t="shared" si="372"/>
        <v>14.919999999999726</v>
      </c>
      <c r="B1521" s="3">
        <f t="shared" si="359"/>
        <v>0.72022540281882952</v>
      </c>
      <c r="C1521" s="3">
        <f t="shared" si="360"/>
        <v>1.6363943819970021E-2</v>
      </c>
      <c r="D1521" s="3">
        <f t="shared" si="361"/>
        <v>292.08965408066558</v>
      </c>
      <c r="E1521" s="3">
        <f t="shared" si="362"/>
        <v>2.2628183178893559</v>
      </c>
      <c r="F1521" s="3">
        <f t="shared" si="363"/>
        <v>34.575713471983242</v>
      </c>
      <c r="G1521" s="3">
        <f t="shared" si="364"/>
        <v>6.7905492518135935E-2</v>
      </c>
      <c r="H1521" s="3">
        <f t="shared" si="365"/>
        <v>0.13952374389125499</v>
      </c>
      <c r="I1521" s="3">
        <f t="shared" si="371"/>
        <v>2456.2339669240177</v>
      </c>
      <c r="K1521" s="3">
        <f t="shared" si="373"/>
        <v>14.919999999999726</v>
      </c>
      <c r="L1521" s="3">
        <f t="shared" si="366"/>
        <v>0.32668913591404847</v>
      </c>
      <c r="M1521" s="3">
        <f>L1521/'NOx Info (Obsolete)'!$B$1*1000</f>
        <v>7.422560059847056</v>
      </c>
      <c r="N1521" s="3">
        <f>M1521*'NOx Info (Obsolete)'!$I$2*($D$13+273)/$F$2/1000</f>
        <v>2013.8872718062473</v>
      </c>
      <c r="O1521" s="3">
        <f t="shared" si="367"/>
        <v>36.246872405960218</v>
      </c>
      <c r="P1521" s="3">
        <f t="shared" si="368"/>
        <v>10.541376058531478</v>
      </c>
      <c r="Q1521" s="3">
        <f t="shared" si="369"/>
        <v>1.9229057177928284E-3</v>
      </c>
      <c r="R1521" s="3">
        <f t="shared" si="370"/>
        <v>6.3286980926987424E-2</v>
      </c>
    </row>
    <row r="1522" spans="1:18" x14ac:dyDescent="0.25">
      <c r="A1522" s="3">
        <f t="shared" si="372"/>
        <v>14.929999999999726</v>
      </c>
      <c r="B1522" s="3">
        <f t="shared" si="359"/>
        <v>0.71883016537991695</v>
      </c>
      <c r="C1522" s="3">
        <f t="shared" si="360"/>
        <v>1.6332243206555772E-2</v>
      </c>
      <c r="D1522" s="3">
        <f t="shared" si="361"/>
        <v>291.52381119412291</v>
      </c>
      <c r="E1522" s="3">
        <f t="shared" si="362"/>
        <v>2.2584347334972756</v>
      </c>
      <c r="F1522" s="3">
        <f t="shared" si="363"/>
        <v>34.575713471983242</v>
      </c>
      <c r="G1522" s="3">
        <f t="shared" si="364"/>
        <v>6.7905492518135935E-2</v>
      </c>
      <c r="H1522" s="3">
        <f t="shared" si="365"/>
        <v>0.13925345524226757</v>
      </c>
      <c r="I1522" s="3">
        <f t="shared" si="371"/>
        <v>2456.5124738345021</v>
      </c>
      <c r="K1522" s="3">
        <f t="shared" si="373"/>
        <v>14.929999999999726</v>
      </c>
      <c r="L1522" s="3">
        <f t="shared" si="366"/>
        <v>0.32605626610477861</v>
      </c>
      <c r="M1522" s="3">
        <f>L1522/'NOx Info (Obsolete)'!$B$1*1000</f>
        <v>7.4081809034780326</v>
      </c>
      <c r="N1522" s="3">
        <f>M1522*'NOx Info (Obsolete)'!$I$2*($D$13+273)/$F$2/1000</f>
        <v>2009.9859224392628</v>
      </c>
      <c r="O1522" s="3">
        <f t="shared" si="367"/>
        <v>36.17665411981487</v>
      </c>
      <c r="P1522" s="3">
        <f t="shared" si="368"/>
        <v>10.541376058531478</v>
      </c>
      <c r="Q1522" s="3">
        <f t="shared" si="369"/>
        <v>1.9229057177928284E-3</v>
      </c>
      <c r="R1522" s="3">
        <f t="shared" si="370"/>
        <v>6.3164379912305779E-2</v>
      </c>
    </row>
    <row r="1523" spans="1:18" x14ac:dyDescent="0.25">
      <c r="A1523" s="3">
        <f t="shared" si="372"/>
        <v>14.939999999999726</v>
      </c>
      <c r="B1523" s="3">
        <f t="shared" si="359"/>
        <v>0.71743763082749423</v>
      </c>
      <c r="C1523" s="3">
        <f t="shared" si="360"/>
        <v>1.6300604004308772E-2</v>
      </c>
      <c r="D1523" s="3">
        <f t="shared" si="361"/>
        <v>290.95906447160996</v>
      </c>
      <c r="E1523" s="3">
        <f t="shared" si="362"/>
        <v>2.2540596410870619</v>
      </c>
      <c r="F1523" s="3">
        <f t="shared" si="363"/>
        <v>34.575713471983242</v>
      </c>
      <c r="G1523" s="3">
        <f t="shared" si="364"/>
        <v>6.7905492518135935E-2</v>
      </c>
      <c r="H1523" s="3">
        <f t="shared" si="365"/>
        <v>0.13898369020275145</v>
      </c>
      <c r="I1523" s="3">
        <f t="shared" si="371"/>
        <v>2456.7904412149078</v>
      </c>
      <c r="K1523" s="3">
        <f t="shared" si="373"/>
        <v>14.939999999999726</v>
      </c>
      <c r="L1523" s="3">
        <f t="shared" si="366"/>
        <v>0.32542462230565555</v>
      </c>
      <c r="M1523" s="3">
        <f>L1523/'NOx Info (Obsolete)'!$B$1*1000</f>
        <v>7.3938296027459067</v>
      </c>
      <c r="N1523" s="3">
        <f>M1523*'NOx Info (Obsolete)'!$I$2*($D$13+273)/$F$2/1000</f>
        <v>2006.0921308572129</v>
      </c>
      <c r="O1523" s="3">
        <f t="shared" si="367"/>
        <v>36.106571862170242</v>
      </c>
      <c r="P1523" s="3">
        <f t="shared" si="368"/>
        <v>10.541376058531478</v>
      </c>
      <c r="Q1523" s="3">
        <f t="shared" si="369"/>
        <v>1.9229057177928284E-3</v>
      </c>
      <c r="R1523" s="3">
        <f t="shared" si="370"/>
        <v>6.3042016403167644E-2</v>
      </c>
    </row>
    <row r="1524" spans="1:18" x14ac:dyDescent="0.25">
      <c r="A1524" s="3">
        <f t="shared" si="372"/>
        <v>14.949999999999726</v>
      </c>
      <c r="B1524" s="3">
        <f t="shared" si="359"/>
        <v>0.71604779392546669</v>
      </c>
      <c r="C1524" s="3">
        <f t="shared" si="360"/>
        <v>1.6269026094261878E-2</v>
      </c>
      <c r="D1524" s="3">
        <f t="shared" si="361"/>
        <v>290.39541178961218</v>
      </c>
      <c r="E1524" s="3">
        <f t="shared" si="362"/>
        <v>2.2496930242078492</v>
      </c>
      <c r="F1524" s="3">
        <f t="shared" si="363"/>
        <v>34.575713471983242</v>
      </c>
      <c r="G1524" s="3">
        <f t="shared" si="364"/>
        <v>6.7905492518135935E-2</v>
      </c>
      <c r="H1524" s="3">
        <f t="shared" si="365"/>
        <v>0.13871444775835812</v>
      </c>
      <c r="I1524" s="3">
        <f t="shared" si="371"/>
        <v>2457.0678701104243</v>
      </c>
      <c r="K1524" s="3">
        <f t="shared" si="373"/>
        <v>14.949999999999726</v>
      </c>
      <c r="L1524" s="3">
        <f t="shared" si="366"/>
        <v>0.32479420214162386</v>
      </c>
      <c r="M1524" s="3">
        <f>L1524/'NOx Info (Obsolete)'!$B$1*1000</f>
        <v>7.3795061036880893</v>
      </c>
      <c r="N1524" s="3">
        <f>M1524*'NOx Info (Obsolete)'!$I$2*($D$13+273)/$F$2/1000</f>
        <v>2002.2058824189805</v>
      </c>
      <c r="O1524" s="3">
        <f t="shared" si="367"/>
        <v>36.036625369508748</v>
      </c>
      <c r="P1524" s="3">
        <f t="shared" si="368"/>
        <v>10.541376058531478</v>
      </c>
      <c r="Q1524" s="3">
        <f t="shared" si="369"/>
        <v>1.9229057177928284E-3</v>
      </c>
      <c r="R1524" s="3">
        <f t="shared" si="370"/>
        <v>6.2919889939471715E-2</v>
      </c>
    </row>
    <row r="1525" spans="1:18" x14ac:dyDescent="0.25">
      <c r="A1525" s="3">
        <f t="shared" si="372"/>
        <v>14.959999999999726</v>
      </c>
      <c r="B1525" s="3">
        <f t="shared" si="359"/>
        <v>0.7146606494478831</v>
      </c>
      <c r="C1525" s="3">
        <f t="shared" si="360"/>
        <v>1.6237509357678415E-2</v>
      </c>
      <c r="D1525" s="3">
        <f t="shared" si="361"/>
        <v>289.83285102872878</v>
      </c>
      <c r="E1525" s="3">
        <f t="shared" si="362"/>
        <v>2.2453348664406416</v>
      </c>
      <c r="F1525" s="3">
        <f t="shared" si="363"/>
        <v>34.575713471983242</v>
      </c>
      <c r="G1525" s="3">
        <f t="shared" si="364"/>
        <v>6.7905492518135935E-2</v>
      </c>
      <c r="H1525" s="3">
        <f t="shared" si="365"/>
        <v>0.13844572689670417</v>
      </c>
      <c r="I1525" s="3">
        <f t="shared" si="371"/>
        <v>2457.3447615642176</v>
      </c>
      <c r="K1525" s="3">
        <f t="shared" si="373"/>
        <v>14.959999999999726</v>
      </c>
      <c r="L1525" s="3">
        <f t="shared" si="366"/>
        <v>0.32416500324222913</v>
      </c>
      <c r="M1525" s="3">
        <f>L1525/'NOx Info (Obsolete)'!$B$1*1000</f>
        <v>7.3652103524465309</v>
      </c>
      <c r="N1525" s="3">
        <f>M1525*'NOx Info (Obsolete)'!$I$2*($D$13+273)/$F$2/1000</f>
        <v>1998.3271625118118</v>
      </c>
      <c r="O1525" s="3">
        <f t="shared" si="367"/>
        <v>35.966814378823308</v>
      </c>
      <c r="P1525" s="3">
        <f t="shared" si="368"/>
        <v>10.541376058531478</v>
      </c>
      <c r="Q1525" s="3">
        <f t="shared" si="369"/>
        <v>1.9229057177928284E-3</v>
      </c>
      <c r="R1525" s="3">
        <f t="shared" si="370"/>
        <v>6.2798000062008044E-2</v>
      </c>
    </row>
    <row r="1526" spans="1:18" x14ac:dyDescent="0.25">
      <c r="A1526" s="3">
        <f t="shared" si="372"/>
        <v>14.969999999999725</v>
      </c>
      <c r="B1526" s="3">
        <f t="shared" si="359"/>
        <v>0.71327619217891602</v>
      </c>
      <c r="C1526" s="3">
        <f t="shared" si="360"/>
        <v>1.6206053676051723E-2</v>
      </c>
      <c r="D1526" s="3">
        <f t="shared" si="361"/>
        <v>289.27138007366477</v>
      </c>
      <c r="E1526" s="3">
        <f t="shared" si="362"/>
        <v>2.2409851513982493</v>
      </c>
      <c r="F1526" s="3">
        <f t="shared" si="363"/>
        <v>34.575713471983249</v>
      </c>
      <c r="G1526" s="3">
        <f t="shared" si="364"/>
        <v>6.7905492518135963E-2</v>
      </c>
      <c r="H1526" s="3">
        <f t="shared" si="365"/>
        <v>0.13817752660736735</v>
      </c>
      <c r="I1526" s="3">
        <f t="shared" si="371"/>
        <v>2457.6211166174326</v>
      </c>
      <c r="K1526" s="3">
        <f t="shared" si="373"/>
        <v>14.969999999999725</v>
      </c>
      <c r="L1526" s="3">
        <f t="shared" si="366"/>
        <v>0.32353702324160905</v>
      </c>
      <c r="M1526" s="3">
        <f>L1526/'NOx Info (Obsolete)'!$B$1*1000</f>
        <v>7.3509422952675134</v>
      </c>
      <c r="N1526" s="3">
        <f>M1526*'NOx Info (Obsolete)'!$I$2*($D$13+273)/$F$2/1000</f>
        <v>1994.4559565512611</v>
      </c>
      <c r="O1526" s="3">
        <f t="shared" si="367"/>
        <v>35.897138627616322</v>
      </c>
      <c r="P1526" s="3">
        <f t="shared" si="368"/>
        <v>10.54137605853148</v>
      </c>
      <c r="Q1526" s="3">
        <f t="shared" si="369"/>
        <v>1.9229057177928288E-3</v>
      </c>
      <c r="R1526" s="3">
        <f t="shared" si="370"/>
        <v>6.2676346312456277E-2</v>
      </c>
    </row>
    <row r="1527" spans="1:18" x14ac:dyDescent="0.25">
      <c r="A1527" s="3">
        <f t="shared" si="372"/>
        <v>14.979999999999725</v>
      </c>
      <c r="B1527" s="3">
        <f t="shared" si="359"/>
        <v>0.71189441691284239</v>
      </c>
      <c r="C1527" s="3">
        <f t="shared" si="360"/>
        <v>1.6174658931104716E-2</v>
      </c>
      <c r="D1527" s="3">
        <f t="shared" si="361"/>
        <v>288.71099681322295</v>
      </c>
      <c r="E1527" s="3">
        <f t="shared" si="362"/>
        <v>2.2366438627252303</v>
      </c>
      <c r="F1527" s="3">
        <f t="shared" si="363"/>
        <v>34.575713471983249</v>
      </c>
      <c r="G1527" s="3">
        <f t="shared" si="364"/>
        <v>6.7905492518135963E-2</v>
      </c>
      <c r="H1527" s="3">
        <f t="shared" si="365"/>
        <v>0.13790984588188282</v>
      </c>
      <c r="I1527" s="3">
        <f t="shared" si="371"/>
        <v>2457.8969363091965</v>
      </c>
      <c r="K1527" s="3">
        <f t="shared" si="373"/>
        <v>14.979999999999725</v>
      </c>
      <c r="L1527" s="3">
        <f t="shared" si="366"/>
        <v>0.32291025977848448</v>
      </c>
      <c r="M1527" s="3">
        <f>L1527/'NOx Info (Obsolete)'!$B$1*1000</f>
        <v>7.3367018785014544</v>
      </c>
      <c r="N1527" s="3">
        <f>M1527*'NOx Info (Obsolete)'!$I$2*($D$13+273)/$F$2/1000</f>
        <v>1990.5922499811356</v>
      </c>
      <c r="O1527" s="3">
        <f t="shared" si="367"/>
        <v>35.82759785389873</v>
      </c>
      <c r="P1527" s="3">
        <f t="shared" si="368"/>
        <v>10.54137605853148</v>
      </c>
      <c r="Q1527" s="3">
        <f t="shared" si="369"/>
        <v>1.9229057177928288E-3</v>
      </c>
      <c r="R1527" s="3">
        <f t="shared" si="370"/>
        <v>6.2554928233383905E-2</v>
      </c>
    </row>
    <row r="1528" spans="1:18" x14ac:dyDescent="0.25">
      <c r="A1528" s="3">
        <f t="shared" si="372"/>
        <v>14.989999999999725</v>
      </c>
      <c r="B1528" s="3">
        <f t="shared" si="359"/>
        <v>0.7105153184540236</v>
      </c>
      <c r="C1528" s="3">
        <f t="shared" si="360"/>
        <v>1.6143325004789433E-2</v>
      </c>
      <c r="D1528" s="3">
        <f t="shared" si="361"/>
        <v>288.15169914029582</v>
      </c>
      <c r="E1528" s="3">
        <f t="shared" si="362"/>
        <v>2.232310984097825</v>
      </c>
      <c r="F1528" s="3">
        <f t="shared" si="363"/>
        <v>34.575713471983242</v>
      </c>
      <c r="G1528" s="3">
        <f t="shared" si="364"/>
        <v>6.7905492518135935E-2</v>
      </c>
      <c r="H1528" s="3">
        <f t="shared" si="365"/>
        <v>0.13764268371373936</v>
      </c>
      <c r="I1528" s="3">
        <f t="shared" si="371"/>
        <v>2458.1722216766238</v>
      </c>
      <c r="K1528" s="3">
        <f t="shared" si="373"/>
        <v>14.989999999999725</v>
      </c>
      <c r="L1528" s="3">
        <f t="shared" si="366"/>
        <v>0.32228471049615065</v>
      </c>
      <c r="M1528" s="3">
        <f>L1528/'NOx Info (Obsolete)'!$B$1*1000</f>
        <v>7.3224890486027006</v>
      </c>
      <c r="N1528" s="3">
        <f>M1528*'NOx Info (Obsolete)'!$I$2*($D$13+273)/$F$2/1000</f>
        <v>1986.7360282734412</v>
      </c>
      <c r="O1528" s="3">
        <f t="shared" si="367"/>
        <v>35.758191796188996</v>
      </c>
      <c r="P1528" s="3">
        <f t="shared" si="368"/>
        <v>10.541376058531478</v>
      </c>
      <c r="Q1528" s="3">
        <f t="shared" si="369"/>
        <v>1.9229057177928284E-3</v>
      </c>
      <c r="R1528" s="3">
        <f t="shared" si="370"/>
        <v>6.2433745368244586E-2</v>
      </c>
    </row>
    <row r="1529" spans="1:18" x14ac:dyDescent="0.25">
      <c r="A1529" s="3">
        <f t="shared" si="372"/>
        <v>14.999999999999725</v>
      </c>
      <c r="B1529" s="3">
        <f t="shared" si="359"/>
        <v>0.70913889161688615</v>
      </c>
      <c r="C1529" s="3">
        <f t="shared" si="360"/>
        <v>1.611205177928661E-2</v>
      </c>
      <c r="D1529" s="3">
        <f t="shared" si="361"/>
        <v>287.59348495185804</v>
      </c>
      <c r="E1529" s="3">
        <f t="shared" si="362"/>
        <v>2.2279864992238969</v>
      </c>
      <c r="F1529" s="3">
        <f t="shared" si="363"/>
        <v>34.575713471983242</v>
      </c>
      <c r="G1529" s="3">
        <f t="shared" si="364"/>
        <v>6.7905492518135935E-2</v>
      </c>
      <c r="H1529" s="3">
        <f t="shared" si="365"/>
        <v>0.13737603909837565</v>
      </c>
      <c r="I1529" s="3">
        <f t="shared" si="371"/>
        <v>2458.4469737548206</v>
      </c>
      <c r="K1529" s="3">
        <f t="shared" si="373"/>
        <v>14.999999999999725</v>
      </c>
      <c r="L1529" s="3">
        <f t="shared" si="366"/>
        <v>0.3216603730424682</v>
      </c>
      <c r="M1529" s="3">
        <f>L1529/'NOx Info (Obsolete)'!$B$1*1000</f>
        <v>7.3083037521293308</v>
      </c>
      <c r="N1529" s="3">
        <f>M1529*'NOx Info (Obsolete)'!$I$2*($D$13+273)/$F$2/1000</f>
        <v>1982.8872769283284</v>
      </c>
      <c r="O1529" s="3">
        <f t="shared" si="367"/>
        <v>35.688920193512125</v>
      </c>
      <c r="P1529" s="3">
        <f t="shared" si="368"/>
        <v>10.541376058531478</v>
      </c>
      <c r="Q1529" s="3">
        <f t="shared" si="369"/>
        <v>1.9229057177928284E-3</v>
      </c>
      <c r="R1529" s="3">
        <f t="shared" si="370"/>
        <v>6.231279726137641E-2</v>
      </c>
    </row>
    <row r="1530" spans="1:18" x14ac:dyDescent="0.25">
      <c r="A1530" s="3">
        <f t="shared" si="372"/>
        <v>15.009999999999724</v>
      </c>
      <c r="B1530" s="3">
        <f t="shared" si="359"/>
        <v>0.70776513122590246</v>
      </c>
      <c r="C1530" s="3">
        <f t="shared" si="360"/>
        <v>1.6080839137005212E-2</v>
      </c>
      <c r="D1530" s="3">
        <f t="shared" si="361"/>
        <v>287.03635214895809</v>
      </c>
      <c r="E1530" s="3">
        <f t="shared" si="362"/>
        <v>2.2236703918428704</v>
      </c>
      <c r="F1530" s="3">
        <f t="shared" si="363"/>
        <v>34.575713471983242</v>
      </c>
      <c r="G1530" s="3">
        <f t="shared" si="364"/>
        <v>6.7905492518135935E-2</v>
      </c>
      <c r="H1530" s="3">
        <f t="shared" si="365"/>
        <v>0.13710991103317632</v>
      </c>
      <c r="I1530" s="3">
        <f t="shared" si="371"/>
        <v>2458.7211935768869</v>
      </c>
      <c r="K1530" s="3">
        <f t="shared" si="373"/>
        <v>15.009999999999724</v>
      </c>
      <c r="L1530" s="3">
        <f t="shared" si="366"/>
        <v>0.32103724506985443</v>
      </c>
      <c r="M1530" s="3">
        <f>L1530/'NOx Info (Obsolete)'!$B$1*1000</f>
        <v>7.2941459357429492</v>
      </c>
      <c r="N1530" s="3">
        <f>M1530*'NOx Info (Obsolete)'!$I$2*($D$13+273)/$F$2/1000</f>
        <v>1979.0459814740359</v>
      </c>
      <c r="O1530" s="3">
        <f t="shared" si="367"/>
        <v>35.619782785398684</v>
      </c>
      <c r="P1530" s="3">
        <f t="shared" si="368"/>
        <v>10.541376058531478</v>
      </c>
      <c r="Q1530" s="3">
        <f t="shared" si="369"/>
        <v>1.9229057177928284E-3</v>
      </c>
      <c r="R1530" s="3">
        <f t="shared" si="370"/>
        <v>6.2192083458000175E-2</v>
      </c>
    </row>
    <row r="1531" spans="1:18" x14ac:dyDescent="0.25">
      <c r="A1531" s="3">
        <f t="shared" si="372"/>
        <v>15.019999999999724</v>
      </c>
      <c r="B1531" s="3">
        <f t="shared" si="359"/>
        <v>0.70639403211557061</v>
      </c>
      <c r="C1531" s="3">
        <f t="shared" si="360"/>
        <v>1.6049686960582014E-2</v>
      </c>
      <c r="D1531" s="3">
        <f t="shared" si="361"/>
        <v>286.48029863671076</v>
      </c>
      <c r="E1531" s="3">
        <f t="shared" si="362"/>
        <v>2.2193626457256719</v>
      </c>
      <c r="F1531" s="3">
        <f t="shared" si="363"/>
        <v>34.575713471983242</v>
      </c>
      <c r="G1531" s="3">
        <f t="shared" si="364"/>
        <v>6.7905492518135935E-2</v>
      </c>
      <c r="H1531" s="3">
        <f t="shared" si="365"/>
        <v>0.1368442985174684</v>
      </c>
      <c r="I1531" s="3">
        <f t="shared" si="371"/>
        <v>2458.9948821739217</v>
      </c>
      <c r="K1531" s="3">
        <f t="shared" si="373"/>
        <v>15.019999999999724</v>
      </c>
      <c r="L1531" s="3">
        <f t="shared" si="366"/>
        <v>0.32041532423527441</v>
      </c>
      <c r="M1531" s="3">
        <f>L1531/'NOx Info (Obsolete)'!$B$1*1000</f>
        <v>7.2800155462084932</v>
      </c>
      <c r="N1531" s="3">
        <f>M1531*'NOx Info (Obsolete)'!$I$2*($D$13+273)/$F$2/1000</f>
        <v>1975.2121274668386</v>
      </c>
      <c r="O1531" s="3">
        <f t="shared" si="367"/>
        <v>35.550779311883844</v>
      </c>
      <c r="P1531" s="3">
        <f t="shared" si="368"/>
        <v>10.541376058531478</v>
      </c>
      <c r="Q1531" s="3">
        <f t="shared" si="369"/>
        <v>1.9229057177928284E-3</v>
      </c>
      <c r="R1531" s="3">
        <f t="shared" si="370"/>
        <v>6.2071603504217691E-2</v>
      </c>
    </row>
    <row r="1532" spans="1:18" x14ac:dyDescent="0.25">
      <c r="A1532" s="3">
        <f t="shared" si="372"/>
        <v>15.029999999999724</v>
      </c>
      <c r="B1532" s="3">
        <f t="shared" si="359"/>
        <v>0.70502558913039592</v>
      </c>
      <c r="C1532" s="3">
        <f t="shared" si="360"/>
        <v>1.6018595132881151E-2</v>
      </c>
      <c r="D1532" s="3">
        <f t="shared" si="361"/>
        <v>285.92532232428914</v>
      </c>
      <c r="E1532" s="3">
        <f t="shared" si="362"/>
        <v>2.2150632446746661</v>
      </c>
      <c r="F1532" s="3">
        <f t="shared" si="363"/>
        <v>34.575713471983242</v>
      </c>
      <c r="G1532" s="3">
        <f t="shared" si="364"/>
        <v>6.7905492518135935E-2</v>
      </c>
      <c r="H1532" s="3">
        <f t="shared" si="365"/>
        <v>0.1365792005525174</v>
      </c>
      <c r="I1532" s="3">
        <f t="shared" si="371"/>
        <v>2459.2680405750266</v>
      </c>
      <c r="K1532" s="3">
        <f t="shared" si="373"/>
        <v>15.029999999999724</v>
      </c>
      <c r="L1532" s="3">
        <f t="shared" si="366"/>
        <v>0.31979460820023226</v>
      </c>
      <c r="M1532" s="3">
        <f>L1532/'NOx Info (Obsolete)'!$B$1*1000</f>
        <v>7.2659125303940257</v>
      </c>
      <c r="N1532" s="3">
        <f>M1532*'NOx Info (Obsolete)'!$I$2*($D$13+273)/$F$2/1000</f>
        <v>1971.3857004909923</v>
      </c>
      <c r="O1532" s="3">
        <f t="shared" si="367"/>
        <v>35.481909513506388</v>
      </c>
      <c r="P1532" s="3">
        <f t="shared" si="368"/>
        <v>10.541376058531478</v>
      </c>
      <c r="Q1532" s="3">
        <f t="shared" si="369"/>
        <v>1.9229057177928284E-3</v>
      </c>
      <c r="R1532" s="3">
        <f t="shared" si="370"/>
        <v>6.1951356947010101E-2</v>
      </c>
    </row>
    <row r="1533" spans="1:18" x14ac:dyDescent="0.25">
      <c r="A1533" s="3">
        <f t="shared" si="372"/>
        <v>15.039999999999724</v>
      </c>
      <c r="B1533" s="3">
        <f t="shared" si="359"/>
        <v>0.70365979712487081</v>
      </c>
      <c r="C1533" s="3">
        <f t="shared" si="360"/>
        <v>1.5987563536993661E-2</v>
      </c>
      <c r="D1533" s="3">
        <f t="shared" si="361"/>
        <v>285.37142112491654</v>
      </c>
      <c r="E1533" s="3">
        <f t="shared" si="362"/>
        <v>2.2107721725235958</v>
      </c>
      <c r="F1533" s="3">
        <f t="shared" si="363"/>
        <v>34.575713471983249</v>
      </c>
      <c r="G1533" s="3">
        <f t="shared" si="364"/>
        <v>6.7905492518135963E-2</v>
      </c>
      <c r="H1533" s="3">
        <f t="shared" si="365"/>
        <v>0.13631461614152357</v>
      </c>
      <c r="I1533" s="3">
        <f t="shared" si="371"/>
        <v>2459.5406698073098</v>
      </c>
      <c r="K1533" s="3">
        <f t="shared" si="373"/>
        <v>15.039999999999724</v>
      </c>
      <c r="L1533" s="3">
        <f t="shared" si="366"/>
        <v>0.31917509463076216</v>
      </c>
      <c r="M1533" s="3">
        <f>L1533/'NOx Info (Obsolete)'!$B$1*1000</f>
        <v>7.251836835270538</v>
      </c>
      <c r="N1533" s="3">
        <f>M1533*'NOx Info (Obsolete)'!$I$2*($D$13+273)/$F$2/1000</f>
        <v>1967.5666861586785</v>
      </c>
      <c r="O1533" s="3">
        <f t="shared" si="367"/>
        <v>35.413173131307708</v>
      </c>
      <c r="P1533" s="3">
        <f t="shared" si="368"/>
        <v>10.54137605853148</v>
      </c>
      <c r="Q1533" s="3">
        <f t="shared" si="369"/>
        <v>1.9229057177928288E-3</v>
      </c>
      <c r="R1533" s="3">
        <f t="shared" si="370"/>
        <v>6.1831343334236101E-2</v>
      </c>
    </row>
    <row r="1534" spans="1:18" x14ac:dyDescent="0.25">
      <c r="A1534" s="3">
        <f t="shared" si="372"/>
        <v>15.049999999999724</v>
      </c>
      <c r="B1534" s="3">
        <f t="shared" si="359"/>
        <v>0.70229665096345562</v>
      </c>
      <c r="C1534" s="3">
        <f t="shared" si="360"/>
        <v>1.595659205623708E-2</v>
      </c>
      <c r="D1534" s="3">
        <f t="shared" si="361"/>
        <v>284.81859295585883</v>
      </c>
      <c r="E1534" s="3">
        <f t="shared" si="362"/>
        <v>2.2064894131375223</v>
      </c>
      <c r="F1534" s="3">
        <f t="shared" si="363"/>
        <v>34.575713471983242</v>
      </c>
      <c r="G1534" s="3">
        <f t="shared" si="364"/>
        <v>6.7905492518135935E-2</v>
      </c>
      <c r="H1534" s="3">
        <f t="shared" si="365"/>
        <v>0.13605054428961821</v>
      </c>
      <c r="I1534" s="3">
        <f t="shared" si="371"/>
        <v>2459.8127708958891</v>
      </c>
      <c r="K1534" s="3">
        <f t="shared" si="373"/>
        <v>15.049999999999724</v>
      </c>
      <c r="L1534" s="3">
        <f t="shared" si="366"/>
        <v>0.31855678119741981</v>
      </c>
      <c r="M1534" s="3">
        <f>L1534/'NOx Info (Obsolete)'!$B$1*1000</f>
        <v>7.2377884079117498</v>
      </c>
      <c r="N1534" s="3">
        <f>M1534*'NOx Info (Obsolete)'!$I$2*($D$13+273)/$F$2/1000</f>
        <v>1963.7550701099506</v>
      </c>
      <c r="O1534" s="3">
        <f t="shared" si="367"/>
        <v>35.344569906830884</v>
      </c>
      <c r="P1534" s="3">
        <f t="shared" si="368"/>
        <v>10.541376058531478</v>
      </c>
      <c r="Q1534" s="3">
        <f t="shared" si="369"/>
        <v>1.9229057177928284E-3</v>
      </c>
      <c r="R1534" s="3">
        <f t="shared" si="370"/>
        <v>6.1711562214630283E-2</v>
      </c>
    </row>
    <row r="1535" spans="1:18" x14ac:dyDescent="0.25">
      <c r="A1535" s="3">
        <f t="shared" si="372"/>
        <v>15.059999999999723</v>
      </c>
      <c r="B1535" s="3">
        <f t="shared" si="359"/>
        <v>0.70093614552055949</v>
      </c>
      <c r="C1535" s="3">
        <f t="shared" si="360"/>
        <v>1.5925680574154964E-2</v>
      </c>
      <c r="D1535" s="3">
        <f t="shared" si="361"/>
        <v>284.26683573841677</v>
      </c>
      <c r="E1535" s="3">
        <f t="shared" si="362"/>
        <v>2.2022149504127633</v>
      </c>
      <c r="F1535" s="3">
        <f t="shared" si="363"/>
        <v>34.575713471983242</v>
      </c>
      <c r="G1535" s="3">
        <f t="shared" si="364"/>
        <v>6.7905492518135935E-2</v>
      </c>
      <c r="H1535" s="3">
        <f t="shared" si="365"/>
        <v>0.13578698400385994</v>
      </c>
      <c r="I1535" s="3">
        <f t="shared" si="371"/>
        <v>2460.0843448638971</v>
      </c>
      <c r="K1535" s="3">
        <f t="shared" si="373"/>
        <v>15.059999999999723</v>
      </c>
      <c r="L1535" s="3">
        <f t="shared" si="366"/>
        <v>0.31793966557527353</v>
      </c>
      <c r="M1535" s="3">
        <f>L1535/'NOx Info (Obsolete)'!$B$1*1000</f>
        <v>7.2237671954939113</v>
      </c>
      <c r="N1535" s="3">
        <f>M1535*'NOx Info (Obsolete)'!$I$2*($D$13+273)/$F$2/1000</f>
        <v>1959.9508380126815</v>
      </c>
      <c r="O1535" s="3">
        <f t="shared" si="367"/>
        <v>35.27609958211967</v>
      </c>
      <c r="P1535" s="3">
        <f t="shared" si="368"/>
        <v>10.541376058531478</v>
      </c>
      <c r="Q1535" s="3">
        <f t="shared" si="369"/>
        <v>1.9229057177928284E-3</v>
      </c>
      <c r="R1535" s="3">
        <f t="shared" si="370"/>
        <v>6.15920131378015E-2</v>
      </c>
    </row>
    <row r="1536" spans="1:18" x14ac:dyDescent="0.25">
      <c r="A1536" s="3">
        <f t="shared" si="372"/>
        <v>15.069999999999723</v>
      </c>
      <c r="B1536" s="3">
        <f t="shared" si="359"/>
        <v>0.69957827568052089</v>
      </c>
      <c r="C1536" s="3">
        <f t="shared" si="360"/>
        <v>1.5894828974516492E-2</v>
      </c>
      <c r="D1536" s="3">
        <f t="shared" si="361"/>
        <v>283.71614739791795</v>
      </c>
      <c r="E1536" s="3">
        <f t="shared" si="362"/>
        <v>2.1979487682768335</v>
      </c>
      <c r="F1536" s="3">
        <f t="shared" si="363"/>
        <v>34.575713471983242</v>
      </c>
      <c r="G1536" s="3">
        <f t="shared" si="364"/>
        <v>6.7905492518135935E-2</v>
      </c>
      <c r="H1536" s="3">
        <f t="shared" si="365"/>
        <v>0.13552393429323087</v>
      </c>
      <c r="I1536" s="3">
        <f t="shared" si="371"/>
        <v>2460.3553927324833</v>
      </c>
      <c r="K1536" s="3">
        <f t="shared" si="373"/>
        <v>15.069999999999723</v>
      </c>
      <c r="L1536" s="3">
        <f t="shared" si="366"/>
        <v>0.31732374544389552</v>
      </c>
      <c r="M1536" s="3">
        <f>L1536/'NOx Info (Obsolete)'!$B$1*1000</f>
        <v>7.209773145295606</v>
      </c>
      <c r="N1536" s="3">
        <f>M1536*'NOx Info (Obsolete)'!$I$2*($D$13+273)/$F$2/1000</f>
        <v>1956.1539755625092</v>
      </c>
      <c r="O1536" s="3">
        <f t="shared" si="367"/>
        <v>35.207761899717539</v>
      </c>
      <c r="P1536" s="3">
        <f t="shared" si="368"/>
        <v>10.541376058531478</v>
      </c>
      <c r="Q1536" s="3">
        <f t="shared" si="369"/>
        <v>1.9229057177928284E-3</v>
      </c>
      <c r="R1536" s="3">
        <f t="shared" si="370"/>
        <v>6.1472695654231059E-2</v>
      </c>
    </row>
    <row r="1537" spans="1:18" x14ac:dyDescent="0.25">
      <c r="A1537" s="3">
        <f t="shared" si="372"/>
        <v>15.079999999999723</v>
      </c>
      <c r="B1537" s="3">
        <f t="shared" si="359"/>
        <v>0.69822303633758864</v>
      </c>
      <c r="C1537" s="3">
        <f t="shared" si="360"/>
        <v>1.5864037141316002E-2</v>
      </c>
      <c r="D1537" s="3">
        <f t="shared" si="361"/>
        <v>283.1665258637089</v>
      </c>
      <c r="E1537" s="3">
        <f t="shared" si="362"/>
        <v>2.1936908506883825</v>
      </c>
      <c r="F1537" s="3">
        <f t="shared" si="363"/>
        <v>34.575713471983242</v>
      </c>
      <c r="G1537" s="3">
        <f t="shared" si="364"/>
        <v>6.7905492518135935E-2</v>
      </c>
      <c r="H1537" s="3">
        <f t="shared" si="365"/>
        <v>0.13526139416863298</v>
      </c>
      <c r="I1537" s="3">
        <f t="shared" si="371"/>
        <v>2460.6259155208204</v>
      </c>
      <c r="K1537" s="3">
        <f t="shared" si="373"/>
        <v>15.079999999999723</v>
      </c>
      <c r="L1537" s="3">
        <f t="shared" si="366"/>
        <v>0.31670901848735322</v>
      </c>
      <c r="M1537" s="3">
        <f>L1537/'NOx Info (Obsolete)'!$B$1*1000</f>
        <v>7.1958062046975497</v>
      </c>
      <c r="N1537" s="3">
        <f>M1537*'NOx Info (Obsolete)'!$I$2*($D$13+273)/$F$2/1000</f>
        <v>1952.3644684827805</v>
      </c>
      <c r="O1537" s="3">
        <f t="shared" si="367"/>
        <v>35.139556602666723</v>
      </c>
      <c r="P1537" s="3">
        <f t="shared" si="368"/>
        <v>10.541376058531478</v>
      </c>
      <c r="Q1537" s="3">
        <f t="shared" si="369"/>
        <v>1.9229057177928284E-3</v>
      </c>
      <c r="R1537" s="3">
        <f t="shared" si="370"/>
        <v>6.1353609315271104E-2</v>
      </c>
    </row>
    <row r="1538" spans="1:18" x14ac:dyDescent="0.25">
      <c r="A1538" s="3">
        <f t="shared" si="372"/>
        <v>15.089999999999723</v>
      </c>
      <c r="B1538" s="3">
        <f t="shared" si="359"/>
        <v>0.69687042239590224</v>
      </c>
      <c r="C1538" s="3">
        <f t="shared" si="360"/>
        <v>1.583330495877254E-2</v>
      </c>
      <c r="D1538" s="3">
        <f t="shared" si="361"/>
        <v>282.6179690691477</v>
      </c>
      <c r="E1538" s="3">
        <f t="shared" si="362"/>
        <v>2.1894411816371364</v>
      </c>
      <c r="F1538" s="3">
        <f t="shared" si="363"/>
        <v>34.575713471983242</v>
      </c>
      <c r="G1538" s="3">
        <f t="shared" si="364"/>
        <v>6.7905492518135935E-2</v>
      </c>
      <c r="H1538" s="3">
        <f t="shared" si="365"/>
        <v>0.13499936264288426</v>
      </c>
      <c r="I1538" s="3">
        <f t="shared" si="371"/>
        <v>2460.8959142461063</v>
      </c>
      <c r="K1538" s="3">
        <f t="shared" si="373"/>
        <v>15.089999999999723</v>
      </c>
      <c r="L1538" s="3">
        <f t="shared" si="366"/>
        <v>0.31609548239420049</v>
      </c>
      <c r="M1538" s="3">
        <f>L1538/'NOx Info (Obsolete)'!$B$1*1000</f>
        <v>7.1818663211823894</v>
      </c>
      <c r="N1538" s="3">
        <f>M1538*'NOx Info (Obsolete)'!$I$2*($D$13+273)/$F$2/1000</f>
        <v>1948.5823025245006</v>
      </c>
      <c r="O1538" s="3">
        <f t="shared" si="367"/>
        <v>35.071483434507222</v>
      </c>
      <c r="P1538" s="3">
        <f t="shared" si="368"/>
        <v>10.541376058531478</v>
      </c>
      <c r="Q1538" s="3">
        <f t="shared" si="369"/>
        <v>1.9229057177928284E-3</v>
      </c>
      <c r="R1538" s="3">
        <f t="shared" si="370"/>
        <v>6.1234753673142892E-2</v>
      </c>
    </row>
    <row r="1539" spans="1:18" x14ac:dyDescent="0.25">
      <c r="A1539" s="3">
        <f t="shared" si="372"/>
        <v>15.099999999999723</v>
      </c>
      <c r="B1539" s="3">
        <f t="shared" si="359"/>
        <v>0.69552042876947329</v>
      </c>
      <c r="C1539" s="3">
        <f t="shared" si="360"/>
        <v>1.5802632311329477E-2</v>
      </c>
      <c r="D1539" s="3">
        <f t="shared" si="361"/>
        <v>282.07047495159577</v>
      </c>
      <c r="E1539" s="3">
        <f t="shared" si="362"/>
        <v>2.1851997451438367</v>
      </c>
      <c r="F1539" s="3">
        <f t="shared" si="363"/>
        <v>34.575713471983242</v>
      </c>
      <c r="G1539" s="3">
        <f t="shared" si="364"/>
        <v>6.7905492518135935E-2</v>
      </c>
      <c r="H1539" s="3">
        <f t="shared" si="365"/>
        <v>0.13473783873071521</v>
      </c>
      <c r="I1539" s="3">
        <f t="shared" si="371"/>
        <v>2461.1653899235675</v>
      </c>
      <c r="K1539" s="3">
        <f t="shared" si="373"/>
        <v>15.099999999999723</v>
      </c>
      <c r="L1539" s="3">
        <f t="shared" si="366"/>
        <v>0.31548313485746904</v>
      </c>
      <c r="M1539" s="3">
        <f>L1539/'NOx Info (Obsolete)'!$B$1*1000</f>
        <v>7.1679534423345155</v>
      </c>
      <c r="N1539" s="3">
        <f>M1539*'NOx Info (Obsolete)'!$I$2*($D$13+273)/$F$2/1000</f>
        <v>1944.8074634662776</v>
      </c>
      <c r="O1539" s="3">
        <f t="shared" si="367"/>
        <v>35.003542139275879</v>
      </c>
      <c r="P1539" s="3">
        <f t="shared" si="368"/>
        <v>10.541376058531478</v>
      </c>
      <c r="Q1539" s="3">
        <f t="shared" si="369"/>
        <v>1.9229057177928284E-3</v>
      </c>
      <c r="R1539" s="3">
        <f t="shared" si="370"/>
        <v>6.1116128280935142E-2</v>
      </c>
    </row>
    <row r="1540" spans="1:18" x14ac:dyDescent="0.25">
      <c r="A1540" s="3">
        <f t="shared" si="372"/>
        <v>15.109999999999722</v>
      </c>
      <c r="B1540" s="3">
        <f t="shared" ref="B1540:B1603" si="374">L1540*2.20462</f>
        <v>0.69417305038216615</v>
      </c>
      <c r="C1540" s="3">
        <f t="shared" ref="C1540:C1603" si="375">M1540/453.59237</f>
        <v>1.5772019083654026E-2</v>
      </c>
      <c r="D1540" s="3">
        <f t="shared" ref="D1540:D1603" si="376">N1540/6.89475729</f>
        <v>281.52404145241076</v>
      </c>
      <c r="E1540" s="3">
        <f t="shared" ref="E1540:E1603" si="377">O1540/16.0184634</f>
        <v>2.1809665252601804</v>
      </c>
      <c r="F1540" s="3">
        <f t="shared" ref="F1540:F1603" si="378">P1540*3.28</f>
        <v>34.575713471983249</v>
      </c>
      <c r="G1540" s="3">
        <f t="shared" ref="G1540:G1603" si="379">Q1540*35.314</f>
        <v>6.7905492518135963E-2</v>
      </c>
      <c r="H1540" s="3">
        <f t="shared" ref="H1540:H1603" si="380">R1540*2.20462</f>
        <v>0.13447682144876505</v>
      </c>
      <c r="I1540" s="3">
        <f t="shared" si="371"/>
        <v>2461.434343566465</v>
      </c>
      <c r="K1540" s="3">
        <f t="shared" si="373"/>
        <v>15.109999999999722</v>
      </c>
      <c r="L1540" s="3">
        <f t="shared" ref="L1540:L1603" si="381">L1539-R1539*$J$1</f>
        <v>0.31487197357465968</v>
      </c>
      <c r="M1540" s="3">
        <f>L1540/'NOx Info (Obsolete)'!$B$1*1000</f>
        <v>7.1540675158398583</v>
      </c>
      <c r="N1540" s="3">
        <f>M1540*'NOx Info (Obsolete)'!$I$2*($D$13+273)/$F$2/1000</f>
        <v>1941.0399371142712</v>
      </c>
      <c r="O1540" s="3">
        <f t="shared" ref="O1540:O1603" si="382">L1540/$F$2</f>
        <v>34.935732461505381</v>
      </c>
      <c r="P1540" s="3">
        <f t="shared" ref="P1540:P1603" si="383">SQRT(2*(N1540)/O1540)</f>
        <v>10.54137605853148</v>
      </c>
      <c r="Q1540" s="3">
        <f t="shared" ref="Q1540:Q1603" si="384">P1540*$F$25</f>
        <v>1.9229057177928288E-3</v>
      </c>
      <c r="R1540" s="3">
        <f t="shared" ref="R1540:R1603" si="385">Q1540*O1540*0.908</f>
        <v>6.0997732692602384E-2</v>
      </c>
    </row>
    <row r="1541" spans="1:18" x14ac:dyDescent="0.25">
      <c r="A1541" s="3">
        <f t="shared" si="372"/>
        <v>15.119999999999722</v>
      </c>
      <c r="B1541" s="3">
        <f t="shared" si="374"/>
        <v>0.69282828216767856</v>
      </c>
      <c r="C1541" s="3">
        <f t="shared" si="375"/>
        <v>1.574146516063683E-2</v>
      </c>
      <c r="D1541" s="3">
        <f t="shared" si="376"/>
        <v>280.97866651693766</v>
      </c>
      <c r="E1541" s="3">
        <f t="shared" si="377"/>
        <v>2.17674150606876</v>
      </c>
      <c r="F1541" s="3">
        <f t="shared" si="378"/>
        <v>34.575713471983249</v>
      </c>
      <c r="G1541" s="3">
        <f t="shared" si="379"/>
        <v>6.7905492518135963E-2</v>
      </c>
      <c r="H1541" s="3">
        <f t="shared" si="380"/>
        <v>0.13421630981557783</v>
      </c>
      <c r="I1541" s="3">
        <f t="shared" si="371"/>
        <v>2461.7027761860963</v>
      </c>
      <c r="K1541" s="3">
        <f t="shared" si="373"/>
        <v>15.119999999999722</v>
      </c>
      <c r="L1541" s="3">
        <f t="shared" si="381"/>
        <v>0.31426199624773365</v>
      </c>
      <c r="M1541" s="3">
        <f>L1541/'NOx Info (Obsolete)'!$B$1*1000</f>
        <v>7.1402084894856905</v>
      </c>
      <c r="N1541" s="3">
        <f>M1541*'NOx Info (Obsolete)'!$I$2*($D$13+273)/$F$2/1000</f>
        <v>1937.279709302135</v>
      </c>
      <c r="O1541" s="3">
        <f t="shared" si="382"/>
        <v>34.868054146223315</v>
      </c>
      <c r="P1541" s="3">
        <f t="shared" si="383"/>
        <v>10.54137605853148</v>
      </c>
      <c r="Q1541" s="3">
        <f t="shared" si="384"/>
        <v>1.9229057177928288E-3</v>
      </c>
      <c r="R1541" s="3">
        <f t="shared" si="385"/>
        <v>6.0879566462963157E-2</v>
      </c>
    </row>
    <row r="1542" spans="1:18" x14ac:dyDescent="0.25">
      <c r="A1542" s="3">
        <f t="shared" si="372"/>
        <v>15.129999999999722</v>
      </c>
      <c r="B1542" s="3">
        <f t="shared" si="374"/>
        <v>0.69148611906952273</v>
      </c>
      <c r="C1542" s="3">
        <f t="shared" si="375"/>
        <v>1.5710970427391516E-2</v>
      </c>
      <c r="D1542" s="3">
        <f t="shared" si="376"/>
        <v>280.43434809450241</v>
      </c>
      <c r="E1542" s="3">
        <f t="shared" si="377"/>
        <v>2.1725246716830031</v>
      </c>
      <c r="F1542" s="3">
        <f t="shared" si="378"/>
        <v>34.575713471983249</v>
      </c>
      <c r="G1542" s="3">
        <f t="shared" si="379"/>
        <v>6.7905492518135963E-2</v>
      </c>
      <c r="H1542" s="3">
        <f t="shared" si="380"/>
        <v>0.13395630285159896</v>
      </c>
      <c r="I1542" s="3">
        <f t="shared" si="371"/>
        <v>2461.9706887917996</v>
      </c>
      <c r="K1542" s="3">
        <f t="shared" si="373"/>
        <v>15.129999999999722</v>
      </c>
      <c r="L1542" s="3">
        <f t="shared" si="381"/>
        <v>0.31365320058310403</v>
      </c>
      <c r="M1542" s="3">
        <f>L1542/'NOx Info (Obsolete)'!$B$1*1000</f>
        <v>7.1263763111604312</v>
      </c>
      <c r="N1542" s="3">
        <f>M1542*'NOx Info (Obsolete)'!$I$2*($D$13+273)/$F$2/1000</f>
        <v>1933.5267658909684</v>
      </c>
      <c r="O1542" s="3">
        <f t="shared" si="382"/>
        <v>34.800506938951209</v>
      </c>
      <c r="P1542" s="3">
        <f t="shared" si="383"/>
        <v>10.54137605853148</v>
      </c>
      <c r="Q1542" s="3">
        <f t="shared" si="384"/>
        <v>1.9229057177928288E-3</v>
      </c>
      <c r="R1542" s="3">
        <f t="shared" si="385"/>
        <v>6.0761629147698455E-2</v>
      </c>
    </row>
    <row r="1543" spans="1:18" x14ac:dyDescent="0.25">
      <c r="A1543" s="3">
        <f t="shared" si="372"/>
        <v>15.139999999999722</v>
      </c>
      <c r="B1543" s="3">
        <f t="shared" si="374"/>
        <v>0.69014655604100672</v>
      </c>
      <c r="C1543" s="3">
        <f t="shared" si="375"/>
        <v>1.5680534769254281E-2</v>
      </c>
      <c r="D1543" s="3">
        <f t="shared" si="376"/>
        <v>279.89108413840319</v>
      </c>
      <c r="E1543" s="3">
        <f t="shared" si="377"/>
        <v>2.1683160062471134</v>
      </c>
      <c r="F1543" s="3">
        <f t="shared" si="378"/>
        <v>34.575713471983242</v>
      </c>
      <c r="G1543" s="3">
        <f t="shared" si="379"/>
        <v>6.7905492518135935E-2</v>
      </c>
      <c r="H1543" s="3">
        <f t="shared" si="380"/>
        <v>0.13369679957917147</v>
      </c>
      <c r="I1543" s="3">
        <f t="shared" si="371"/>
        <v>2462.238082390958</v>
      </c>
      <c r="K1543" s="3">
        <f t="shared" si="373"/>
        <v>15.139999999999722</v>
      </c>
      <c r="L1543" s="3">
        <f t="shared" si="381"/>
        <v>0.31304558429162704</v>
      </c>
      <c r="M1543" s="3">
        <f>L1543/'NOx Info (Obsolete)'!$B$1*1000</f>
        <v>7.1125709288534535</v>
      </c>
      <c r="N1543" s="3">
        <f>M1543*'NOx Info (Obsolete)'!$I$2*($D$13+273)/$F$2/1000</f>
        <v>1929.781092769259</v>
      </c>
      <c r="O1543" s="3">
        <f t="shared" si="382"/>
        <v>34.733090585703565</v>
      </c>
      <c r="P1543" s="3">
        <f t="shared" si="383"/>
        <v>10.541376058531478</v>
      </c>
      <c r="Q1543" s="3">
        <f t="shared" si="384"/>
        <v>1.9229057177928284E-3</v>
      </c>
      <c r="R1543" s="3">
        <f t="shared" si="385"/>
        <v>6.0643920303350002E-2</v>
      </c>
    </row>
    <row r="1544" spans="1:18" x14ac:dyDescent="0.25">
      <c r="A1544" s="3">
        <f t="shared" si="372"/>
        <v>15.149999999999721</v>
      </c>
      <c r="B1544" s="3">
        <f t="shared" si="374"/>
        <v>0.68880958804521508</v>
      </c>
      <c r="C1544" s="3">
        <f t="shared" si="375"/>
        <v>1.5650158071783455E-2</v>
      </c>
      <c r="D1544" s="3">
        <f t="shared" si="376"/>
        <v>279.34887260590335</v>
      </c>
      <c r="E1544" s="3">
        <f t="shared" si="377"/>
        <v>2.1641154939360114</v>
      </c>
      <c r="F1544" s="3">
        <f t="shared" si="378"/>
        <v>34.575713471983242</v>
      </c>
      <c r="G1544" s="3">
        <f t="shared" si="379"/>
        <v>6.7905492518135935E-2</v>
      </c>
      <c r="H1544" s="3">
        <f t="shared" si="380"/>
        <v>0.13343779902253247</v>
      </c>
      <c r="I1544" s="3">
        <f t="shared" si="371"/>
        <v>2462.5049579890028</v>
      </c>
      <c r="K1544" s="3">
        <f t="shared" si="373"/>
        <v>15.149999999999721</v>
      </c>
      <c r="L1544" s="3">
        <f t="shared" si="381"/>
        <v>0.31243914508859355</v>
      </c>
      <c r="M1544" s="3">
        <f>L1544/'NOx Info (Obsolete)'!$B$1*1000</f>
        <v>7.0987922906548881</v>
      </c>
      <c r="N1544" s="3">
        <f>M1544*'NOx Info (Obsolete)'!$I$2*($D$13+273)/$F$2/1000</f>
        <v>1926.0426758528336</v>
      </c>
      <c r="O1544" s="3">
        <f t="shared" si="382"/>
        <v>34.665804832986922</v>
      </c>
      <c r="P1544" s="3">
        <f t="shared" si="383"/>
        <v>10.541376058531478</v>
      </c>
      <c r="Q1544" s="3">
        <f t="shared" si="384"/>
        <v>1.9229057177928284E-3</v>
      </c>
      <c r="R1544" s="3">
        <f t="shared" si="385"/>
        <v>6.0526439487318666E-2</v>
      </c>
    </row>
    <row r="1545" spans="1:18" x14ac:dyDescent="0.25">
      <c r="A1545" s="3">
        <f t="shared" si="372"/>
        <v>15.159999999999721</v>
      </c>
      <c r="B1545" s="3">
        <f t="shared" si="374"/>
        <v>0.68747521005498968</v>
      </c>
      <c r="C1545" s="3">
        <f t="shared" si="375"/>
        <v>1.5619840220759051E-2</v>
      </c>
      <c r="D1545" s="3">
        <f t="shared" si="376"/>
        <v>278.80771145822325</v>
      </c>
      <c r="E1545" s="3">
        <f t="shared" si="377"/>
        <v>2.1599231189552723</v>
      </c>
      <c r="F1545" s="3">
        <f t="shared" si="378"/>
        <v>34.575713471983242</v>
      </c>
      <c r="G1545" s="3">
        <f t="shared" si="379"/>
        <v>6.7905492518135935E-2</v>
      </c>
      <c r="H1545" s="3">
        <f t="shared" si="380"/>
        <v>0.13317930020780908</v>
      </c>
      <c r="I1545" s="3">
        <f t="shared" si="371"/>
        <v>2462.7713165894183</v>
      </c>
      <c r="K1545" s="3">
        <f t="shared" si="373"/>
        <v>15.159999999999721</v>
      </c>
      <c r="L1545" s="3">
        <f t="shared" si="381"/>
        <v>0.31183388069372037</v>
      </c>
      <c r="M1545" s="3">
        <f>L1545/'NOx Info (Obsolete)'!$B$1*1000</f>
        <v>7.0850403447554218</v>
      </c>
      <c r="N1545" s="3">
        <f>M1545*'NOx Info (Obsolete)'!$I$2*($D$13+273)/$F$2/1000</f>
        <v>1922.3115010848012</v>
      </c>
      <c r="O1545" s="3">
        <f t="shared" si="382"/>
        <v>34.598649427798883</v>
      </c>
      <c r="P1545" s="3">
        <f t="shared" si="383"/>
        <v>10.541376058531476</v>
      </c>
      <c r="Q1545" s="3">
        <f t="shared" si="384"/>
        <v>1.9229057177928281E-3</v>
      </c>
      <c r="R1545" s="3">
        <f t="shared" si="385"/>
        <v>6.0409186257862624E-2</v>
      </c>
    </row>
    <row r="1546" spans="1:18" x14ac:dyDescent="0.25">
      <c r="A1546" s="3">
        <f t="shared" si="372"/>
        <v>15.169999999999721</v>
      </c>
      <c r="B1546" s="3">
        <f t="shared" si="374"/>
        <v>0.6861434170529116</v>
      </c>
      <c r="C1546" s="3">
        <f t="shared" si="375"/>
        <v>1.5589581102182367E-2</v>
      </c>
      <c r="D1546" s="3">
        <f t="shared" si="376"/>
        <v>278.26759866053305</v>
      </c>
      <c r="E1546" s="3">
        <f t="shared" si="377"/>
        <v>2.1557388655410707</v>
      </c>
      <c r="F1546" s="3">
        <f t="shared" si="378"/>
        <v>34.575713471983242</v>
      </c>
      <c r="G1546" s="3">
        <f t="shared" si="379"/>
        <v>6.7905492518135935E-2</v>
      </c>
      <c r="H1546" s="3">
        <f t="shared" si="380"/>
        <v>0.13292130216301526</v>
      </c>
      <c r="I1546" s="3">
        <f t="shared" si="371"/>
        <v>2463.0371591937442</v>
      </c>
      <c r="K1546" s="3">
        <f t="shared" si="373"/>
        <v>15.169999999999721</v>
      </c>
      <c r="L1546" s="3">
        <f t="shared" si="381"/>
        <v>0.31122978883114172</v>
      </c>
      <c r="M1546" s="3">
        <f>L1546/'NOx Info (Obsolete)'!$B$1*1000</f>
        <v>7.0713150394461124</v>
      </c>
      <c r="N1546" s="3">
        <f>M1546*'NOx Info (Obsolete)'!$I$2*($D$13+273)/$F$2/1000</f>
        <v>1918.5875544355047</v>
      </c>
      <c r="O1546" s="3">
        <f t="shared" si="382"/>
        <v>34.531624117627167</v>
      </c>
      <c r="P1546" s="3">
        <f t="shared" si="383"/>
        <v>10.541376058531478</v>
      </c>
      <c r="Q1546" s="3">
        <f t="shared" si="384"/>
        <v>1.9229057177928284E-3</v>
      </c>
      <c r="R1546" s="3">
        <f t="shared" si="385"/>
        <v>6.0292160174095881E-2</v>
      </c>
    </row>
    <row r="1547" spans="1:18" x14ac:dyDescent="0.25">
      <c r="A1547" s="3">
        <f t="shared" si="372"/>
        <v>15.179999999999721</v>
      </c>
      <c r="B1547" s="3">
        <f t="shared" si="374"/>
        <v>0.68481420403128146</v>
      </c>
      <c r="C1547" s="3">
        <f t="shared" si="375"/>
        <v>1.5559380602275533E-2</v>
      </c>
      <c r="D1547" s="3">
        <f t="shared" si="376"/>
        <v>277.72853218194462</v>
      </c>
      <c r="E1547" s="3">
        <f t="shared" si="377"/>
        <v>2.1515627179601196</v>
      </c>
      <c r="F1547" s="3">
        <f t="shared" si="378"/>
        <v>34.575713471983242</v>
      </c>
      <c r="G1547" s="3">
        <f t="shared" si="379"/>
        <v>6.7905492518135935E-2</v>
      </c>
      <c r="H1547" s="3">
        <f t="shared" si="380"/>
        <v>0.13266380391804777</v>
      </c>
      <c r="I1547" s="3">
        <f t="shared" si="371"/>
        <v>2463.3024868015805</v>
      </c>
      <c r="K1547" s="3">
        <f t="shared" si="373"/>
        <v>15.179999999999721</v>
      </c>
      <c r="L1547" s="3">
        <f t="shared" si="381"/>
        <v>0.31062686722940075</v>
      </c>
      <c r="M1547" s="3">
        <f>L1547/'NOx Info (Obsolete)'!$B$1*1000</f>
        <v>7.0576163231181868</v>
      </c>
      <c r="N1547" s="3">
        <f>M1547*'NOx Info (Obsolete)'!$I$2*($D$13+273)/$F$2/1000</f>
        <v>1914.8708219024622</v>
      </c>
      <c r="O1547" s="3">
        <f t="shared" si="382"/>
        <v>34.464728650448698</v>
      </c>
      <c r="P1547" s="3">
        <f t="shared" si="383"/>
        <v>10.541376058531478</v>
      </c>
      <c r="Q1547" s="3">
        <f t="shared" si="384"/>
        <v>1.9229057177928284E-3</v>
      </c>
      <c r="R1547" s="3">
        <f t="shared" si="385"/>
        <v>6.017536079598651E-2</v>
      </c>
    </row>
    <row r="1548" spans="1:18" x14ac:dyDescent="0.25">
      <c r="A1548" s="3">
        <f t="shared" si="372"/>
        <v>15.189999999999721</v>
      </c>
      <c r="B1548" s="3">
        <f t="shared" si="374"/>
        <v>0.68348756599210092</v>
      </c>
      <c r="C1548" s="3">
        <f t="shared" si="375"/>
        <v>1.5529238607481097E-2</v>
      </c>
      <c r="D1548" s="3">
        <f t="shared" si="376"/>
        <v>277.19050999550421</v>
      </c>
      <c r="E1548" s="3">
        <f t="shared" si="377"/>
        <v>2.1473946605096077</v>
      </c>
      <c r="F1548" s="3">
        <f t="shared" si="378"/>
        <v>34.575713471983242</v>
      </c>
      <c r="G1548" s="3">
        <f t="shared" si="379"/>
        <v>6.7905492518135935E-2</v>
      </c>
      <c r="H1548" s="3">
        <f t="shared" si="380"/>
        <v>0.13240680450468273</v>
      </c>
      <c r="I1548" s="3">
        <f t="shared" si="371"/>
        <v>2463.5673004105897</v>
      </c>
      <c r="K1548" s="3">
        <f t="shared" si="373"/>
        <v>15.189999999999721</v>
      </c>
      <c r="L1548" s="3">
        <f t="shared" si="381"/>
        <v>0.31002511362144086</v>
      </c>
      <c r="M1548" s="3">
        <f>L1548/'NOx Info (Obsolete)'!$B$1*1000</f>
        <v>7.0439441442628512</v>
      </c>
      <c r="N1548" s="3">
        <f>M1548*'NOx Info (Obsolete)'!$I$2*($D$13+273)/$F$2/1000</f>
        <v>1911.1612895103208</v>
      </c>
      <c r="O1548" s="3">
        <f t="shared" si="382"/>
        <v>34.397962774728583</v>
      </c>
      <c r="P1548" s="3">
        <f t="shared" si="383"/>
        <v>10.541376058531478</v>
      </c>
      <c r="Q1548" s="3">
        <f t="shared" si="384"/>
        <v>1.9229057177928284E-3</v>
      </c>
      <c r="R1548" s="3">
        <f t="shared" si="385"/>
        <v>6.0058787684355013E-2</v>
      </c>
    </row>
    <row r="1549" spans="1:18" x14ac:dyDescent="0.25">
      <c r="A1549" s="3">
        <f t="shared" si="372"/>
        <v>15.19999999999972</v>
      </c>
      <c r="B1549" s="3">
        <f t="shared" si="374"/>
        <v>0.68216349794705411</v>
      </c>
      <c r="C1549" s="3">
        <f t="shared" si="375"/>
        <v>1.5499155004461595E-2</v>
      </c>
      <c r="D1549" s="3">
        <f t="shared" si="376"/>
        <v>276.65353007818482</v>
      </c>
      <c r="E1549" s="3">
        <f t="shared" si="377"/>
        <v>2.1432346775171482</v>
      </c>
      <c r="F1549" s="3">
        <f t="shared" si="378"/>
        <v>34.575713471983242</v>
      </c>
      <c r="G1549" s="3">
        <f t="shared" si="379"/>
        <v>6.7905492518135935E-2</v>
      </c>
      <c r="H1549" s="3">
        <f t="shared" si="380"/>
        <v>0.13215030295657201</v>
      </c>
      <c r="I1549" s="3">
        <f t="shared" si="371"/>
        <v>2463.8316010165026</v>
      </c>
      <c r="K1549" s="3">
        <f t="shared" si="373"/>
        <v>15.19999999999972</v>
      </c>
      <c r="L1549" s="3">
        <f t="shared" si="381"/>
        <v>0.30942452574459733</v>
      </c>
      <c r="M1549" s="3">
        <f>L1549/'NOx Info (Obsolete)'!$B$1*1000</f>
        <v>7.0302984514710953</v>
      </c>
      <c r="N1549" s="3">
        <f>M1549*'NOx Info (Obsolete)'!$I$2*($D$13+273)/$F$2/1000</f>
        <v>1907.4589433107992</v>
      </c>
      <c r="O1549" s="3">
        <f t="shared" si="382"/>
        <v>34.331326239419248</v>
      </c>
      <c r="P1549" s="3">
        <f t="shared" si="383"/>
        <v>10.541376058531478</v>
      </c>
      <c r="Q1549" s="3">
        <f t="shared" si="384"/>
        <v>1.9229057177928284E-3</v>
      </c>
      <c r="R1549" s="3">
        <f t="shared" si="385"/>
        <v>5.9942440400872724E-2</v>
      </c>
    </row>
    <row r="1550" spans="1:18" x14ac:dyDescent="0.25">
      <c r="A1550" s="3">
        <f t="shared" si="372"/>
        <v>15.20999999999972</v>
      </c>
      <c r="B1550" s="3">
        <f t="shared" si="374"/>
        <v>0.68084199491748842</v>
      </c>
      <c r="C1550" s="3">
        <f t="shared" si="375"/>
        <v>1.5469129680099114E-2</v>
      </c>
      <c r="D1550" s="3">
        <f t="shared" si="376"/>
        <v>276.11759041087839</v>
      </c>
      <c r="E1550" s="3">
        <f t="shared" si="377"/>
        <v>2.1390827533407113</v>
      </c>
      <c r="F1550" s="3">
        <f t="shared" si="378"/>
        <v>34.575713471983242</v>
      </c>
      <c r="G1550" s="3">
        <f t="shared" si="379"/>
        <v>6.7905492518135935E-2</v>
      </c>
      <c r="H1550" s="3">
        <f t="shared" si="380"/>
        <v>0.13189429830923941</v>
      </c>
      <c r="I1550" s="3">
        <f t="shared" si="371"/>
        <v>2464.0953896131209</v>
      </c>
      <c r="K1550" s="3">
        <f t="shared" si="373"/>
        <v>15.20999999999972</v>
      </c>
      <c r="L1550" s="3">
        <f t="shared" si="381"/>
        <v>0.3088251013405886</v>
      </c>
      <c r="M1550" s="3">
        <f>L1550/'NOx Info (Obsolete)'!$B$1*1000</f>
        <v>7.0166791934334993</v>
      </c>
      <c r="N1550" s="3">
        <f>M1550*'NOx Info (Obsolete)'!$I$2*($D$13+273)/$F$2/1000</f>
        <v>1903.763769382638</v>
      </c>
      <c r="O1550" s="3">
        <f t="shared" si="382"/>
        <v>34.264818793959414</v>
      </c>
      <c r="P1550" s="3">
        <f t="shared" si="383"/>
        <v>10.541376058531478</v>
      </c>
      <c r="Q1550" s="3">
        <f t="shared" si="384"/>
        <v>1.9229057177928284E-3</v>
      </c>
      <c r="R1550" s="3">
        <f t="shared" si="385"/>
        <v>5.9826318508060077E-2</v>
      </c>
    </row>
    <row r="1551" spans="1:18" x14ac:dyDescent="0.25">
      <c r="A1551" s="3">
        <f t="shared" si="372"/>
        <v>15.21999999999972</v>
      </c>
      <c r="B1551" s="3">
        <f t="shared" si="374"/>
        <v>0.67952305193439599</v>
      </c>
      <c r="C1551" s="3">
        <f t="shared" si="375"/>
        <v>1.5439162521494883E-2</v>
      </c>
      <c r="D1551" s="3">
        <f t="shared" si="376"/>
        <v>275.58268897838821</v>
      </c>
      <c r="E1551" s="3">
        <f t="shared" si="377"/>
        <v>2.1349388723685707</v>
      </c>
      <c r="F1551" s="3">
        <f t="shared" si="378"/>
        <v>34.575713471983242</v>
      </c>
      <c r="G1551" s="3">
        <f t="shared" si="379"/>
        <v>6.7905492518135935E-2</v>
      </c>
      <c r="H1551" s="3">
        <f t="shared" si="380"/>
        <v>0.13163878960007705</v>
      </c>
      <c r="I1551" s="3">
        <f t="shared" si="371"/>
        <v>2464.3586671923213</v>
      </c>
      <c r="K1551" s="3">
        <f t="shared" si="373"/>
        <v>15.21999999999972</v>
      </c>
      <c r="L1551" s="3">
        <f t="shared" si="381"/>
        <v>0.308226838155508</v>
      </c>
      <c r="M1551" s="3">
        <f>L1551/'NOx Info (Obsolete)'!$B$1*1000</f>
        <v>7.0030863189400403</v>
      </c>
      <c r="N1551" s="3">
        <f>M1551*'NOx Info (Obsolete)'!$I$2*($D$13+273)/$F$2/1000</f>
        <v>1900.0757538315447</v>
      </c>
      <c r="O1551" s="3">
        <f t="shared" si="382"/>
        <v>34.198440188273224</v>
      </c>
      <c r="P1551" s="3">
        <f t="shared" si="383"/>
        <v>10.541376058531478</v>
      </c>
      <c r="Q1551" s="3">
        <f t="shared" si="384"/>
        <v>1.9229057177928284E-3</v>
      </c>
      <c r="R1551" s="3">
        <f t="shared" si="385"/>
        <v>5.971042156928498E-2</v>
      </c>
    </row>
    <row r="1552" spans="1:18" x14ac:dyDescent="0.25">
      <c r="A1552" s="3">
        <f t="shared" si="372"/>
        <v>15.22999999999972</v>
      </c>
      <c r="B1552" s="3">
        <f t="shared" si="374"/>
        <v>0.67820666403839514</v>
      </c>
      <c r="C1552" s="3">
        <f t="shared" si="375"/>
        <v>1.540925341596884E-2</v>
      </c>
      <c r="D1552" s="3">
        <f t="shared" si="376"/>
        <v>275.04882376942174</v>
      </c>
      <c r="E1552" s="3">
        <f t="shared" si="377"/>
        <v>2.1308030190192442</v>
      </c>
      <c r="F1552" s="3">
        <f t="shared" si="378"/>
        <v>34.575713471983242</v>
      </c>
      <c r="G1552" s="3">
        <f t="shared" si="379"/>
        <v>6.7905492518135935E-2</v>
      </c>
      <c r="H1552" s="3">
        <f t="shared" si="380"/>
        <v>0.13138377586834207</v>
      </c>
      <c r="I1552" s="3">
        <f t="shared" si="371"/>
        <v>2464.6214347440578</v>
      </c>
      <c r="K1552" s="3">
        <f t="shared" si="373"/>
        <v>15.22999999999972</v>
      </c>
      <c r="L1552" s="3">
        <f t="shared" si="381"/>
        <v>0.30762973393981513</v>
      </c>
      <c r="M1552" s="3">
        <f>L1552/'NOx Info (Obsolete)'!$B$1*1000</f>
        <v>6.9895197768799022</v>
      </c>
      <c r="N1552" s="3">
        <f>M1552*'NOx Info (Obsolete)'!$I$2*($D$13+273)/$F$2/1000</f>
        <v>1896.3948827901461</v>
      </c>
      <c r="O1552" s="3">
        <f t="shared" si="382"/>
        <v>34.13219017276927</v>
      </c>
      <c r="P1552" s="3">
        <f t="shared" si="383"/>
        <v>10.541376058531478</v>
      </c>
      <c r="Q1552" s="3">
        <f t="shared" si="384"/>
        <v>1.9229057177928284E-3</v>
      </c>
      <c r="R1552" s="3">
        <f t="shared" si="385"/>
        <v>5.9594749148761277E-2</v>
      </c>
    </row>
    <row r="1553" spans="1:18" x14ac:dyDescent="0.25">
      <c r="A1553" s="3">
        <f t="shared" si="372"/>
        <v>15.23999999999972</v>
      </c>
      <c r="B1553" s="3">
        <f t="shared" si="374"/>
        <v>0.6768928262797117</v>
      </c>
      <c r="C1553" s="3">
        <f t="shared" si="375"/>
        <v>1.5379402251059208E-2</v>
      </c>
      <c r="D1553" s="3">
        <f t="shared" si="376"/>
        <v>274.51599277658249</v>
      </c>
      <c r="E1553" s="3">
        <f t="shared" si="377"/>
        <v>2.1266751777414332</v>
      </c>
      <c r="F1553" s="3">
        <f t="shared" si="378"/>
        <v>34.575713471983242</v>
      </c>
      <c r="G1553" s="3">
        <f t="shared" si="379"/>
        <v>6.7905492518135935E-2</v>
      </c>
      <c r="H1553" s="3">
        <f t="shared" si="380"/>
        <v>0.13112925615515264</v>
      </c>
      <c r="I1553" s="3">
        <f t="shared" si="371"/>
        <v>2464.8836932563681</v>
      </c>
      <c r="K1553" s="3">
        <f t="shared" si="373"/>
        <v>15.23999999999972</v>
      </c>
      <c r="L1553" s="3">
        <f t="shared" si="381"/>
        <v>0.30703378644832752</v>
      </c>
      <c r="M1553" s="3">
        <f>L1553/'NOx Info (Obsolete)'!$B$1*1000</f>
        <v>6.9759795162412814</v>
      </c>
      <c r="N1553" s="3">
        <f>M1553*'NOx Info (Obsolete)'!$I$2*($D$13+273)/$F$2/1000</f>
        <v>1892.7211424179297</v>
      </c>
      <c r="O1553" s="3">
        <f t="shared" si="382"/>
        <v>34.066068498339646</v>
      </c>
      <c r="P1553" s="3">
        <f t="shared" si="383"/>
        <v>10.541376058531478</v>
      </c>
      <c r="Q1553" s="3">
        <f t="shared" si="384"/>
        <v>1.9229057177928284E-3</v>
      </c>
      <c r="R1553" s="3">
        <f t="shared" si="385"/>
        <v>5.9479300811546953E-2</v>
      </c>
    </row>
    <row r="1554" spans="1:18" x14ac:dyDescent="0.25">
      <c r="A1554" s="3">
        <f t="shared" si="372"/>
        <v>15.249999999999719</v>
      </c>
      <c r="B1554" s="3">
        <f t="shared" si="374"/>
        <v>0.67558153371816021</v>
      </c>
      <c r="C1554" s="3">
        <f t="shared" si="375"/>
        <v>1.5349608914522075E-2</v>
      </c>
      <c r="D1554" s="3">
        <f t="shared" si="376"/>
        <v>273.9841939963631</v>
      </c>
      <c r="E1554" s="3">
        <f t="shared" si="377"/>
        <v>2.1225553330139664</v>
      </c>
      <c r="F1554" s="3">
        <f t="shared" si="378"/>
        <v>34.575713471983242</v>
      </c>
      <c r="G1554" s="3">
        <f t="shared" si="379"/>
        <v>6.7905492518135935E-2</v>
      </c>
      <c r="H1554" s="3">
        <f t="shared" si="380"/>
        <v>0.13087522950348446</v>
      </c>
      <c r="I1554" s="3">
        <f t="shared" si="371"/>
        <v>2465.1454437153752</v>
      </c>
      <c r="K1554" s="3">
        <f t="shared" si="373"/>
        <v>15.249999999999719</v>
      </c>
      <c r="L1554" s="3">
        <f t="shared" si="381"/>
        <v>0.30643899344021203</v>
      </c>
      <c r="M1554" s="3">
        <f>L1554/'NOx Info (Obsolete)'!$B$1*1000</f>
        <v>6.9624654861111956</v>
      </c>
      <c r="N1554" s="3">
        <f>M1554*'NOx Info (Obsolete)'!$I$2*($D$13+273)/$F$2/1000</f>
        <v>1889.0545189011987</v>
      </c>
      <c r="O1554" s="3">
        <f t="shared" si="382"/>
        <v>34.000074916359033</v>
      </c>
      <c r="P1554" s="3">
        <f t="shared" si="383"/>
        <v>10.541376058531478</v>
      </c>
      <c r="Q1554" s="3">
        <f t="shared" si="384"/>
        <v>1.9229057177928284E-3</v>
      </c>
      <c r="R1554" s="3">
        <f t="shared" si="385"/>
        <v>5.9364076123542595E-2</v>
      </c>
    </row>
    <row r="1555" spans="1:18" x14ac:dyDescent="0.25">
      <c r="A1555" s="3">
        <f t="shared" si="372"/>
        <v>15.259999999999719</v>
      </c>
      <c r="B1555" s="3">
        <f t="shared" si="374"/>
        <v>0.67427278142312541</v>
      </c>
      <c r="C1555" s="3">
        <f t="shared" si="375"/>
        <v>1.5319873294330969E-2</v>
      </c>
      <c r="D1555" s="3">
        <f t="shared" si="376"/>
        <v>273.45342542913698</v>
      </c>
      <c r="E1555" s="3">
        <f t="shared" si="377"/>
        <v>2.1184434693457397</v>
      </c>
      <c r="F1555" s="3">
        <f t="shared" si="378"/>
        <v>34.575713471983242</v>
      </c>
      <c r="G1555" s="3">
        <f t="shared" si="379"/>
        <v>6.7905492518135935E-2</v>
      </c>
      <c r="H1555" s="3">
        <f t="shared" si="380"/>
        <v>0.13062169495816728</v>
      </c>
      <c r="I1555" s="3">
        <f t="shared" si="371"/>
        <v>2465.4066871052914</v>
      </c>
      <c r="K1555" s="3">
        <f t="shared" si="373"/>
        <v>15.259999999999719</v>
      </c>
      <c r="L1555" s="3">
        <f t="shared" si="381"/>
        <v>0.30584535267897661</v>
      </c>
      <c r="M1555" s="3">
        <f>L1555/'NOx Info (Obsolete)'!$B$1*1000</f>
        <v>6.9489776356752921</v>
      </c>
      <c r="N1555" s="3">
        <f>M1555*'NOx Info (Obsolete)'!$I$2*($D$13+273)/$F$2/1000</f>
        <v>1885.3949984530136</v>
      </c>
      <c r="O1555" s="3">
        <f t="shared" si="382"/>
        <v>33.934209178683759</v>
      </c>
      <c r="P1555" s="3">
        <f t="shared" si="383"/>
        <v>10.541376058531478</v>
      </c>
      <c r="Q1555" s="3">
        <f t="shared" si="384"/>
        <v>1.9229057177928284E-3</v>
      </c>
      <c r="R1555" s="3">
        <f t="shared" si="385"/>
        <v>5.9249074651489736E-2</v>
      </c>
    </row>
    <row r="1556" spans="1:18" x14ac:dyDescent="0.25">
      <c r="A1556" s="3">
        <f t="shared" si="372"/>
        <v>15.269999999999719</v>
      </c>
      <c r="B1556" s="3">
        <f t="shared" si="374"/>
        <v>0.67296656447354364</v>
      </c>
      <c r="C1556" s="3">
        <f t="shared" si="375"/>
        <v>1.5290195278676437E-2</v>
      </c>
      <c r="D1556" s="3">
        <f t="shared" si="376"/>
        <v>272.92368507915154</v>
      </c>
      <c r="E1556" s="3">
        <f t="shared" si="377"/>
        <v>2.1143395712756594</v>
      </c>
      <c r="F1556" s="3">
        <f t="shared" si="378"/>
        <v>34.575713471983242</v>
      </c>
      <c r="G1556" s="3">
        <f t="shared" si="379"/>
        <v>6.7905492518135935E-2</v>
      </c>
      <c r="H1556" s="3">
        <f t="shared" si="380"/>
        <v>0.13036865156588123</v>
      </c>
      <c r="I1556" s="3">
        <f t="shared" si="371"/>
        <v>2465.6674244084234</v>
      </c>
      <c r="K1556" s="3">
        <f t="shared" si="373"/>
        <v>15.269999999999719</v>
      </c>
      <c r="L1556" s="3">
        <f t="shared" si="381"/>
        <v>0.30525286193246171</v>
      </c>
      <c r="M1556" s="3">
        <f>L1556/'NOx Info (Obsolete)'!$B$1*1000</f>
        <v>6.9355159142176559</v>
      </c>
      <c r="N1556" s="3">
        <f>M1556*'NOx Info (Obsolete)'!$I$2*($D$13+273)/$F$2/1000</f>
        <v>1881.7425673131443</v>
      </c>
      <c r="O1556" s="3">
        <f t="shared" si="382"/>
        <v>33.868471037650842</v>
      </c>
      <c r="P1556" s="3">
        <f t="shared" si="383"/>
        <v>10.541376058531478</v>
      </c>
      <c r="Q1556" s="3">
        <f t="shared" si="384"/>
        <v>1.9229057177928284E-3</v>
      </c>
      <c r="R1556" s="3">
        <f t="shared" si="385"/>
        <v>5.9134295962969242E-2</v>
      </c>
    </row>
    <row r="1557" spans="1:18" x14ac:dyDescent="0.25">
      <c r="A1557" s="3">
        <f t="shared" si="372"/>
        <v>15.279999999999719</v>
      </c>
      <c r="B1557" s="3">
        <f t="shared" si="374"/>
        <v>0.67166287795788482</v>
      </c>
      <c r="C1557" s="3">
        <f t="shared" si="375"/>
        <v>1.5260574755965635E-2</v>
      </c>
      <c r="D1557" s="3">
        <f t="shared" si="376"/>
        <v>272.39497095452055</v>
      </c>
      <c r="E1557" s="3">
        <f t="shared" si="377"/>
        <v>2.110243623372583</v>
      </c>
      <c r="F1557" s="3">
        <f t="shared" si="378"/>
        <v>34.575713471983242</v>
      </c>
      <c r="G1557" s="3">
        <f t="shared" si="379"/>
        <v>6.7905492518135935E-2</v>
      </c>
      <c r="H1557" s="3">
        <f t="shared" si="380"/>
        <v>0.13011609837515326</v>
      </c>
      <c r="I1557" s="3">
        <f t="shared" si="371"/>
        <v>2465.9276566051735</v>
      </c>
      <c r="K1557" s="3">
        <f t="shared" si="373"/>
        <v>15.279999999999719</v>
      </c>
      <c r="L1557" s="3">
        <f t="shared" si="381"/>
        <v>0.304661518972832</v>
      </c>
      <c r="M1557" s="3">
        <f>L1557/'NOx Info (Obsolete)'!$B$1*1000</f>
        <v>6.922080271120624</v>
      </c>
      <c r="N1557" s="3">
        <f>M1557*'NOx Info (Obsolete)'!$I$2*($D$13+273)/$F$2/1000</f>
        <v>1878.0972117480187</v>
      </c>
      <c r="O1557" s="3">
        <f t="shared" si="382"/>
        <v>33.80286024607711</v>
      </c>
      <c r="P1557" s="3">
        <f t="shared" si="383"/>
        <v>10.541376058531478</v>
      </c>
      <c r="Q1557" s="3">
        <f t="shared" si="384"/>
        <v>1.9229057177928284E-3</v>
      </c>
      <c r="R1557" s="3">
        <f t="shared" si="385"/>
        <v>5.9019739626399684E-2</v>
      </c>
    </row>
    <row r="1558" spans="1:18" x14ac:dyDescent="0.25">
      <c r="A1558" s="3">
        <f t="shared" si="372"/>
        <v>15.289999999999718</v>
      </c>
      <c r="B1558" s="3">
        <f t="shared" si="374"/>
        <v>0.67036171697413338</v>
      </c>
      <c r="C1558" s="3">
        <f t="shared" si="375"/>
        <v>1.5231011614821885E-2</v>
      </c>
      <c r="D1558" s="3">
        <f t="shared" si="376"/>
        <v>271.86728106721614</v>
      </c>
      <c r="E1558" s="3">
        <f t="shared" si="377"/>
        <v>2.1061556102352617</v>
      </c>
      <c r="F1558" s="3">
        <f t="shared" si="378"/>
        <v>34.575713471983249</v>
      </c>
      <c r="G1558" s="3">
        <f t="shared" si="379"/>
        <v>6.7905492518135963E-2</v>
      </c>
      <c r="H1558" s="3">
        <f t="shared" si="380"/>
        <v>0.12986403443635339</v>
      </c>
      <c r="I1558" s="3">
        <f t="shared" si="371"/>
        <v>2466.1873846740464</v>
      </c>
      <c r="K1558" s="3">
        <f t="shared" si="373"/>
        <v>15.289999999999718</v>
      </c>
      <c r="L1558" s="3">
        <f t="shared" si="381"/>
        <v>0.30407132157656802</v>
      </c>
      <c r="M1558" s="3">
        <f>L1558/'NOx Info (Obsolete)'!$B$1*1000</f>
        <v>6.9086706558645865</v>
      </c>
      <c r="N1558" s="3">
        <f>M1558*'NOx Info (Obsolete)'!$I$2*($D$13+273)/$F$2/1000</f>
        <v>1874.4589180506675</v>
      </c>
      <c r="O1558" s="3">
        <f t="shared" si="382"/>
        <v>33.737376557258209</v>
      </c>
      <c r="P1558" s="3">
        <f t="shared" si="383"/>
        <v>10.54137605853148</v>
      </c>
      <c r="Q1558" s="3">
        <f t="shared" si="384"/>
        <v>1.9229057177928288E-3</v>
      </c>
      <c r="R1558" s="3">
        <f t="shared" si="385"/>
        <v>5.8905405211035648E-2</v>
      </c>
    </row>
    <row r="1559" spans="1:18" x14ac:dyDescent="0.25">
      <c r="A1559" s="3">
        <f t="shared" si="372"/>
        <v>15.299999999999718</v>
      </c>
      <c r="B1559" s="3">
        <f t="shared" si="374"/>
        <v>0.66906307662976983</v>
      </c>
      <c r="C1559" s="3">
        <f t="shared" si="375"/>
        <v>1.5201505744084281E-2</v>
      </c>
      <c r="D1559" s="3">
        <f t="shared" si="376"/>
        <v>271.34061343306195</v>
      </c>
      <c r="E1559" s="3">
        <f t="shared" si="377"/>
        <v>2.1020755164922824</v>
      </c>
      <c r="F1559" s="3">
        <f t="shared" si="378"/>
        <v>34.575713471983242</v>
      </c>
      <c r="G1559" s="3">
        <f t="shared" si="379"/>
        <v>6.7905492518135935E-2</v>
      </c>
      <c r="H1559" s="3">
        <f t="shared" si="380"/>
        <v>0.12961245880169139</v>
      </c>
      <c r="I1559" s="3">
        <f t="shared" si="371"/>
        <v>2466.4466095916496</v>
      </c>
      <c r="K1559" s="3">
        <f t="shared" si="373"/>
        <v>15.299999999999718</v>
      </c>
      <c r="L1559" s="3">
        <f t="shared" si="381"/>
        <v>0.30348226752445767</v>
      </c>
      <c r="M1559" s="3">
        <f>L1559/'NOx Info (Obsolete)'!$B$1*1000</f>
        <v>6.895287018027803</v>
      </c>
      <c r="N1559" s="3">
        <f>M1559*'NOx Info (Obsolete)'!$I$2*($D$13+273)/$F$2/1000</f>
        <v>1870.8276725406758</v>
      </c>
      <c r="O1559" s="3">
        <f t="shared" si="382"/>
        <v>33.672019724967726</v>
      </c>
      <c r="P1559" s="3">
        <f t="shared" si="383"/>
        <v>10.541376058531478</v>
      </c>
      <c r="Q1559" s="3">
        <f t="shared" si="384"/>
        <v>1.9229057177928284E-3</v>
      </c>
      <c r="R1559" s="3">
        <f t="shared" si="385"/>
        <v>5.8791292286966196E-2</v>
      </c>
    </row>
    <row r="1560" spans="1:18" x14ac:dyDescent="0.25">
      <c r="A1560" s="3">
        <f t="shared" si="372"/>
        <v>15.309999999999718</v>
      </c>
      <c r="B1560" s="3">
        <f t="shared" si="374"/>
        <v>0.66776695204175296</v>
      </c>
      <c r="C1560" s="3">
        <f t="shared" si="375"/>
        <v>1.5172057032807258E-2</v>
      </c>
      <c r="D1560" s="3">
        <f t="shared" si="376"/>
        <v>270.81496607172534</v>
      </c>
      <c r="E1560" s="3">
        <f t="shared" si="377"/>
        <v>2.0980033268020097</v>
      </c>
      <c r="F1560" s="3">
        <f t="shared" si="378"/>
        <v>34.575713471983242</v>
      </c>
      <c r="G1560" s="3">
        <f t="shared" si="379"/>
        <v>6.7905492518135935E-2</v>
      </c>
      <c r="H1560" s="3">
        <f t="shared" si="380"/>
        <v>0.12936137052521315</v>
      </c>
      <c r="I1560" s="3">
        <f t="shared" si="371"/>
        <v>2466.7053323327</v>
      </c>
      <c r="K1560" s="3">
        <f t="shared" si="373"/>
        <v>15.309999999999718</v>
      </c>
      <c r="L1560" s="3">
        <f t="shared" si="381"/>
        <v>0.30289435460158803</v>
      </c>
      <c r="M1560" s="3">
        <f>L1560/'NOx Info (Obsolete)'!$B$1*1000</f>
        <v>6.881929307286212</v>
      </c>
      <c r="N1560" s="3">
        <f>M1560*'NOx Info (Obsolete)'!$I$2*($D$13+273)/$F$2/1000</f>
        <v>1867.203461564131</v>
      </c>
      <c r="O1560" s="3">
        <f t="shared" si="382"/>
        <v>33.606789503456234</v>
      </c>
      <c r="P1560" s="3">
        <f t="shared" si="383"/>
        <v>10.541376058531478</v>
      </c>
      <c r="Q1560" s="3">
        <f t="shared" si="384"/>
        <v>1.9229057177928284E-3</v>
      </c>
      <c r="R1560" s="3">
        <f t="shared" si="385"/>
        <v>5.8677400425113241E-2</v>
      </c>
    </row>
    <row r="1561" spans="1:18" x14ac:dyDescent="0.25">
      <c r="A1561" s="3">
        <f t="shared" si="372"/>
        <v>15.319999999999718</v>
      </c>
      <c r="B1561" s="3">
        <f t="shared" si="374"/>
        <v>0.66647333833650091</v>
      </c>
      <c r="C1561" s="3">
        <f t="shared" si="375"/>
        <v>1.5142665370260173E-2</v>
      </c>
      <c r="D1561" s="3">
        <f t="shared" si="376"/>
        <v>270.29033700670999</v>
      </c>
      <c r="E1561" s="3">
        <f t="shared" si="377"/>
        <v>2.0939390258525279</v>
      </c>
      <c r="F1561" s="3">
        <f t="shared" si="378"/>
        <v>34.575713471983242</v>
      </c>
      <c r="G1561" s="3">
        <f t="shared" si="379"/>
        <v>6.7905492518135935E-2</v>
      </c>
      <c r="H1561" s="3">
        <f t="shared" si="380"/>
        <v>0.129110768662797</v>
      </c>
      <c r="I1561" s="3">
        <f t="shared" si="371"/>
        <v>2466.9635538700254</v>
      </c>
      <c r="K1561" s="3">
        <f t="shared" si="373"/>
        <v>15.319999999999718</v>
      </c>
      <c r="L1561" s="3">
        <f t="shared" si="381"/>
        <v>0.30230758059733692</v>
      </c>
      <c r="M1561" s="3">
        <f>L1561/'NOx Info (Obsolete)'!$B$1*1000</f>
        <v>6.8685974734132396</v>
      </c>
      <c r="N1561" s="3">
        <f>M1561*'NOx Info (Obsolete)'!$I$2*($D$13+273)/$F$2/1000</f>
        <v>1863.5862714935706</v>
      </c>
      <c r="O1561" s="3">
        <f t="shared" si="382"/>
        <v>33.541685647450379</v>
      </c>
      <c r="P1561" s="3">
        <f t="shared" si="383"/>
        <v>10.541376058531478</v>
      </c>
      <c r="Q1561" s="3">
        <f t="shared" si="384"/>
        <v>1.9229057177928284E-3</v>
      </c>
      <c r="R1561" s="3">
        <f t="shared" si="385"/>
        <v>5.8563729197229915E-2</v>
      </c>
    </row>
    <row r="1562" spans="1:18" x14ac:dyDescent="0.25">
      <c r="A1562" s="3">
        <f t="shared" si="372"/>
        <v>15.329999999999718</v>
      </c>
      <c r="B1562" s="3">
        <f t="shared" si="374"/>
        <v>0.66518223064987292</v>
      </c>
      <c r="C1562" s="3">
        <f t="shared" si="375"/>
        <v>1.51133306459269E-2</v>
      </c>
      <c r="D1562" s="3">
        <f t="shared" si="376"/>
        <v>269.76672426534867</v>
      </c>
      <c r="E1562" s="3">
        <f t="shared" si="377"/>
        <v>2.0898825983615854</v>
      </c>
      <c r="F1562" s="3">
        <f t="shared" si="378"/>
        <v>34.575713471983242</v>
      </c>
      <c r="G1562" s="3">
        <f t="shared" si="379"/>
        <v>6.7905492518135935E-2</v>
      </c>
      <c r="H1562" s="3">
        <f t="shared" si="380"/>
        <v>0.12886065227215029</v>
      </c>
      <c r="I1562" s="3">
        <f t="shared" si="371"/>
        <v>2467.2212751745697</v>
      </c>
      <c r="K1562" s="3">
        <f t="shared" si="373"/>
        <v>15.329999999999718</v>
      </c>
      <c r="L1562" s="3">
        <f t="shared" si="381"/>
        <v>0.30172194330536461</v>
      </c>
      <c r="M1562" s="3">
        <f>L1562/'NOx Info (Obsolete)'!$B$1*1000</f>
        <v>6.8552914662796134</v>
      </c>
      <c r="N1562" s="3">
        <f>M1562*'NOx Info (Obsolete)'!$I$2*($D$13+273)/$F$2/1000</f>
        <v>1859.9760887279326</v>
      </c>
      <c r="O1562" s="3">
        <f t="shared" si="382"/>
        <v>33.476707912151959</v>
      </c>
      <c r="P1562" s="3">
        <f t="shared" si="383"/>
        <v>10.541376058531478</v>
      </c>
      <c r="Q1562" s="3">
        <f t="shared" si="384"/>
        <v>1.9229057177928284E-3</v>
      </c>
      <c r="R1562" s="3">
        <f t="shared" si="385"/>
        <v>5.8450278175898936E-2</v>
      </c>
    </row>
    <row r="1563" spans="1:18" x14ac:dyDescent="0.25">
      <c r="A1563" s="3">
        <f t="shared" si="372"/>
        <v>15.339999999999717</v>
      </c>
      <c r="B1563" s="3">
        <f t="shared" si="374"/>
        <v>0.66389362412715136</v>
      </c>
      <c r="C1563" s="3">
        <f t="shared" si="375"/>
        <v>1.5084052749505401E-2</v>
      </c>
      <c r="D1563" s="3">
        <f t="shared" si="376"/>
        <v>269.24412587879539</v>
      </c>
      <c r="E1563" s="3">
        <f t="shared" si="377"/>
        <v>2.0858340290765347</v>
      </c>
      <c r="F1563" s="3">
        <f t="shared" si="378"/>
        <v>34.575713471983242</v>
      </c>
      <c r="G1563" s="3">
        <f t="shared" si="379"/>
        <v>6.7905492518135935E-2</v>
      </c>
      <c r="H1563" s="3">
        <f t="shared" si="380"/>
        <v>0.12861102041280587</v>
      </c>
      <c r="I1563" s="3">
        <f t="shared" si="371"/>
        <v>2467.4784972153952</v>
      </c>
      <c r="K1563" s="3">
        <f t="shared" si="373"/>
        <v>15.339999999999717</v>
      </c>
      <c r="L1563" s="3">
        <f t="shared" si="381"/>
        <v>0.30113744052360564</v>
      </c>
      <c r="M1563" s="3">
        <f>L1563/'NOx Info (Obsolete)'!$B$1*1000</f>
        <v>6.8420112358531711</v>
      </c>
      <c r="N1563" s="3">
        <f>M1563*'NOx Info (Obsolete)'!$I$2*($D$13+273)/$F$2/1000</f>
        <v>1856.3728996925022</v>
      </c>
      <c r="O1563" s="3">
        <f t="shared" si="382"/>
        <v>33.41185605323701</v>
      </c>
      <c r="P1563" s="3">
        <f t="shared" si="383"/>
        <v>10.541376058531478</v>
      </c>
      <c r="Q1563" s="3">
        <f t="shared" si="384"/>
        <v>1.9229057177928284E-3</v>
      </c>
      <c r="R1563" s="3">
        <f t="shared" si="385"/>
        <v>5.833704693453106E-2</v>
      </c>
    </row>
    <row r="1564" spans="1:18" x14ac:dyDescent="0.25">
      <c r="A1564" s="3">
        <f t="shared" si="372"/>
        <v>15.349999999999717</v>
      </c>
      <c r="B1564" s="3">
        <f t="shared" si="374"/>
        <v>0.66260751392302331</v>
      </c>
      <c r="C1564" s="3">
        <f t="shared" si="375"/>
        <v>1.5054831570907324E-2</v>
      </c>
      <c r="D1564" s="3">
        <f t="shared" si="376"/>
        <v>268.72253988201845</v>
      </c>
      <c r="E1564" s="3">
        <f t="shared" si="377"/>
        <v>2.0817933027742752</v>
      </c>
      <c r="F1564" s="3">
        <f t="shared" si="378"/>
        <v>34.575713471983242</v>
      </c>
      <c r="G1564" s="3">
        <f t="shared" si="379"/>
        <v>6.7905492518135935E-2</v>
      </c>
      <c r="H1564" s="3">
        <f t="shared" si="380"/>
        <v>0.12836187214611824</v>
      </c>
      <c r="I1564" s="3">
        <f t="shared" si="371"/>
        <v>2467.7352209596875</v>
      </c>
      <c r="K1564" s="3">
        <f t="shared" si="373"/>
        <v>15.349999999999717</v>
      </c>
      <c r="L1564" s="3">
        <f t="shared" si="381"/>
        <v>0.30055407005426032</v>
      </c>
      <c r="M1564" s="3">
        <f>L1564/'NOx Info (Obsolete)'!$B$1*1000</f>
        <v>6.8287567321986762</v>
      </c>
      <c r="N1564" s="3">
        <f>M1564*'NOx Info (Obsolete)'!$I$2*($D$13+273)/$F$2/1000</f>
        <v>1852.7766908388624</v>
      </c>
      <c r="O1564" s="3">
        <f t="shared" si="382"/>
        <v>33.347129826854847</v>
      </c>
      <c r="P1564" s="3">
        <f t="shared" si="383"/>
        <v>10.541376058531478</v>
      </c>
      <c r="Q1564" s="3">
        <f t="shared" si="384"/>
        <v>1.9229057177928284E-3</v>
      </c>
      <c r="R1564" s="3">
        <f t="shared" si="385"/>
        <v>5.8224035047363377E-2</v>
      </c>
    </row>
    <row r="1565" spans="1:18" x14ac:dyDescent="0.25">
      <c r="A1565" s="3">
        <f t="shared" si="372"/>
        <v>15.359999999999717</v>
      </c>
      <c r="B1565" s="3">
        <f t="shared" si="374"/>
        <v>0.66132389520156221</v>
      </c>
      <c r="C1565" s="3">
        <f t="shared" si="375"/>
        <v>1.5025667000257576E-2</v>
      </c>
      <c r="D1565" s="3">
        <f t="shared" si="376"/>
        <v>268.20196431379264</v>
      </c>
      <c r="E1565" s="3">
        <f t="shared" si="377"/>
        <v>2.0777604042611983</v>
      </c>
      <c r="F1565" s="3">
        <f t="shared" si="378"/>
        <v>34.575713471983242</v>
      </c>
      <c r="G1565" s="3">
        <f t="shared" si="379"/>
        <v>6.7905492518135935E-2</v>
      </c>
      <c r="H1565" s="3">
        <f t="shared" si="380"/>
        <v>0.12811320653526054</v>
      </c>
      <c r="I1565" s="3">
        <f t="shared" si="371"/>
        <v>2467.9914473727581</v>
      </c>
      <c r="K1565" s="3">
        <f t="shared" si="373"/>
        <v>15.359999999999717</v>
      </c>
      <c r="L1565" s="3">
        <f t="shared" si="381"/>
        <v>0.29997182970378672</v>
      </c>
      <c r="M1565" s="3">
        <f>L1565/'NOx Info (Obsolete)'!$B$1*1000</f>
        <v>6.8155279054776248</v>
      </c>
      <c r="N1565" s="3">
        <f>M1565*'NOx Info (Obsolete)'!$I$2*($D$13+273)/$F$2/1000</f>
        <v>1849.1874486448417</v>
      </c>
      <c r="O1565" s="3">
        <f t="shared" si="382"/>
        <v>33.282528989627217</v>
      </c>
      <c r="P1565" s="3">
        <f t="shared" si="383"/>
        <v>10.541376058531478</v>
      </c>
      <c r="Q1565" s="3">
        <f t="shared" si="384"/>
        <v>1.9229057177928284E-3</v>
      </c>
      <c r="R1565" s="3">
        <f t="shared" si="385"/>
        <v>5.8111242089457844E-2</v>
      </c>
    </row>
    <row r="1566" spans="1:18" x14ac:dyDescent="0.25">
      <c r="A1566" s="3">
        <f t="shared" si="372"/>
        <v>15.369999999999717</v>
      </c>
      <c r="B1566" s="3">
        <f t="shared" si="374"/>
        <v>0.66004276313620958</v>
      </c>
      <c r="C1566" s="3">
        <f t="shared" si="375"/>
        <v>1.4996558927893923E-2</v>
      </c>
      <c r="D1566" s="3">
        <f t="shared" si="376"/>
        <v>267.68239721669232</v>
      </c>
      <c r="E1566" s="3">
        <f t="shared" si="377"/>
        <v>2.0737353183731293</v>
      </c>
      <c r="F1566" s="3">
        <f t="shared" si="378"/>
        <v>34.575713471983242</v>
      </c>
      <c r="G1566" s="3">
        <f t="shared" si="379"/>
        <v>6.7905492518135935E-2</v>
      </c>
      <c r="H1566" s="3">
        <f t="shared" si="380"/>
        <v>0.12786502264522065</v>
      </c>
      <c r="I1566" s="3">
        <f t="shared" si="371"/>
        <v>2468.2471774180485</v>
      </c>
      <c r="K1566" s="3">
        <f t="shared" si="373"/>
        <v>15.369999999999717</v>
      </c>
      <c r="L1566" s="3">
        <f t="shared" si="381"/>
        <v>0.29939071728289213</v>
      </c>
      <c r="M1566" s="3">
        <f>L1566/'NOx Info (Obsolete)'!$B$1*1000</f>
        <v>6.802324705948064</v>
      </c>
      <c r="N1566" s="3">
        <f>M1566*'NOx Info (Obsolete)'!$I$2*($D$13+273)/$F$2/1000</f>
        <v>1845.605159614465</v>
      </c>
      <c r="O1566" s="3">
        <f t="shared" si="382"/>
        <v>33.21805329864732</v>
      </c>
      <c r="P1566" s="3">
        <f t="shared" si="383"/>
        <v>10.541376058531478</v>
      </c>
      <c r="Q1566" s="3">
        <f t="shared" si="384"/>
        <v>1.9229057177928284E-3</v>
      </c>
      <c r="R1566" s="3">
        <f t="shared" si="385"/>
        <v>5.79986676366996E-2</v>
      </c>
    </row>
    <row r="1567" spans="1:18" x14ac:dyDescent="0.25">
      <c r="A1567" s="3">
        <f t="shared" si="372"/>
        <v>15.379999999999717</v>
      </c>
      <c r="B1567" s="3">
        <f t="shared" si="374"/>
        <v>0.65876411290975734</v>
      </c>
      <c r="C1567" s="3">
        <f t="shared" si="375"/>
        <v>1.4967507244366567E-2</v>
      </c>
      <c r="D1567" s="3">
        <f t="shared" si="376"/>
        <v>267.1638366370837</v>
      </c>
      <c r="E1567" s="3">
        <f t="shared" si="377"/>
        <v>2.0697180299752671</v>
      </c>
      <c r="F1567" s="3">
        <f t="shared" si="378"/>
        <v>34.575713471983242</v>
      </c>
      <c r="G1567" s="3">
        <f t="shared" si="379"/>
        <v>6.7905492518135935E-2</v>
      </c>
      <c r="H1567" s="3">
        <f t="shared" si="380"/>
        <v>0.12761731954279776</v>
      </c>
      <c r="I1567" s="3">
        <f t="shared" ref="I1567:I1630" si="386">I1566+$N$3*$J$1*H1567</f>
        <v>2468.5024120571343</v>
      </c>
      <c r="K1567" s="3">
        <f t="shared" si="373"/>
        <v>15.379999999999717</v>
      </c>
      <c r="L1567" s="3">
        <f t="shared" si="381"/>
        <v>0.29881073060652513</v>
      </c>
      <c r="M1567" s="3">
        <f>L1567/'NOx Info (Obsolete)'!$B$1*1000</f>
        <v>6.7891470839644006</v>
      </c>
      <c r="N1567" s="3">
        <f>M1567*'NOx Info (Obsolete)'!$I$2*($D$13+273)/$F$2/1000</f>
        <v>1842.029810277902</v>
      </c>
      <c r="O1567" s="3">
        <f t="shared" si="382"/>
        <v>33.153702511478926</v>
      </c>
      <c r="P1567" s="3">
        <f t="shared" si="383"/>
        <v>10.541376058531478</v>
      </c>
      <c r="Q1567" s="3">
        <f t="shared" si="384"/>
        <v>1.9229057177928284E-3</v>
      </c>
      <c r="R1567" s="3">
        <f t="shared" si="385"/>
        <v>5.7886311265795361E-2</v>
      </c>
    </row>
    <row r="1568" spans="1:18" x14ac:dyDescent="0.25">
      <c r="A1568" s="3">
        <f t="shared" ref="A1568:A1631" si="387">$A$30+A1567</f>
        <v>15.389999999999716</v>
      </c>
      <c r="B1568" s="3">
        <f t="shared" si="374"/>
        <v>0.65748793971432939</v>
      </c>
      <c r="C1568" s="3">
        <f t="shared" si="375"/>
        <v>1.4938511840437738E-2</v>
      </c>
      <c r="D1568" s="3">
        <f t="shared" si="376"/>
        <v>266.64628062511758</v>
      </c>
      <c r="E1568" s="3">
        <f t="shared" si="377"/>
        <v>2.0657085239621331</v>
      </c>
      <c r="F1568" s="3">
        <f t="shared" si="378"/>
        <v>34.575713471983242</v>
      </c>
      <c r="G1568" s="3">
        <f t="shared" si="379"/>
        <v>6.7905492518135935E-2</v>
      </c>
      <c r="H1568" s="3">
        <f t="shared" si="380"/>
        <v>0.12737009629659882</v>
      </c>
      <c r="I1568" s="3">
        <f t="shared" si="386"/>
        <v>2468.7571522497274</v>
      </c>
      <c r="K1568" s="3">
        <f t="shared" ref="K1568:K1631" si="388">$A$30+K1567</f>
        <v>15.389999999999716</v>
      </c>
      <c r="L1568" s="3">
        <f t="shared" si="381"/>
        <v>0.29823186749386715</v>
      </c>
      <c r="M1568" s="3">
        <f>L1568/'NOx Info (Obsolete)'!$B$1*1000</f>
        <v>6.7759949899772156</v>
      </c>
      <c r="N1568" s="3">
        <f>M1568*'NOx Info (Obsolete)'!$I$2*($D$13+273)/$F$2/1000</f>
        <v>1838.4613871914153</v>
      </c>
      <c r="O1568" s="3">
        <f t="shared" si="382"/>
        <v>33.089476386155454</v>
      </c>
      <c r="P1568" s="3">
        <f t="shared" si="383"/>
        <v>10.541376058531478</v>
      </c>
      <c r="Q1568" s="3">
        <f t="shared" si="384"/>
        <v>1.9229057177928284E-3</v>
      </c>
      <c r="R1568" s="3">
        <f t="shared" si="385"/>
        <v>5.7774172554271863E-2</v>
      </c>
    </row>
    <row r="1569" spans="1:18" x14ac:dyDescent="0.25">
      <c r="A1569" s="3">
        <f t="shared" si="387"/>
        <v>15.399999999999716</v>
      </c>
      <c r="B1569" s="3">
        <f t="shared" si="374"/>
        <v>0.65621423875136342</v>
      </c>
      <c r="C1569" s="3">
        <f t="shared" si="375"/>
        <v>1.4909572607081287E-2</v>
      </c>
      <c r="D1569" s="3">
        <f t="shared" si="376"/>
        <v>266.12972723472217</v>
      </c>
      <c r="E1569" s="3">
        <f t="shared" si="377"/>
        <v>2.0617067852575106</v>
      </c>
      <c r="F1569" s="3">
        <f t="shared" si="378"/>
        <v>34.575713471983242</v>
      </c>
      <c r="G1569" s="3">
        <f t="shared" si="379"/>
        <v>6.7905492518135935E-2</v>
      </c>
      <c r="H1569" s="3">
        <f t="shared" si="380"/>
        <v>0.12712335197703531</v>
      </c>
      <c r="I1569" s="3">
        <f t="shared" si="386"/>
        <v>2469.0113989536812</v>
      </c>
      <c r="K1569" s="3">
        <f t="shared" si="388"/>
        <v>15.399999999999716</v>
      </c>
      <c r="L1569" s="3">
        <f t="shared" si="381"/>
        <v>0.29765412576832445</v>
      </c>
      <c r="M1569" s="3">
        <f>L1569/'NOx Info (Obsolete)'!$B$1*1000</f>
        <v>6.7628683745330802</v>
      </c>
      <c r="N1569" s="3">
        <f>M1569*'NOx Info (Obsolete)'!$I$2*($D$13+273)/$F$2/1000</f>
        <v>1834.8998769373125</v>
      </c>
      <c r="O1569" s="3">
        <f t="shared" si="382"/>
        <v>33.025374681179095</v>
      </c>
      <c r="P1569" s="3">
        <f t="shared" si="383"/>
        <v>10.541376058531478</v>
      </c>
      <c r="Q1569" s="3">
        <f t="shared" si="384"/>
        <v>1.9229057177928284E-3</v>
      </c>
      <c r="R1569" s="3">
        <f t="shared" si="385"/>
        <v>5.7662251080474333E-2</v>
      </c>
    </row>
    <row r="1570" spans="1:18" x14ac:dyDescent="0.25">
      <c r="A1570" s="3">
        <f t="shared" si="387"/>
        <v>15.409999999999716</v>
      </c>
      <c r="B1570" s="3">
        <f t="shared" si="374"/>
        <v>0.65494300523159299</v>
      </c>
      <c r="C1570" s="3">
        <f t="shared" si="375"/>
        <v>1.4880689435482274E-2</v>
      </c>
      <c r="D1570" s="3">
        <f t="shared" si="376"/>
        <v>265.61417452359564</v>
      </c>
      <c r="E1570" s="3">
        <f t="shared" si="377"/>
        <v>2.0577127988143871</v>
      </c>
      <c r="F1570" s="3">
        <f t="shared" si="378"/>
        <v>34.575713471983242</v>
      </c>
      <c r="G1570" s="3">
        <f t="shared" si="379"/>
        <v>6.7905492518135935E-2</v>
      </c>
      <c r="H1570" s="3">
        <f t="shared" si="380"/>
        <v>0.12687708565631925</v>
      </c>
      <c r="I1570" s="3">
        <f t="shared" si="386"/>
        <v>2469.265153124994</v>
      </c>
      <c r="K1570" s="3">
        <f t="shared" si="388"/>
        <v>15.409999999999716</v>
      </c>
      <c r="L1570" s="3">
        <f t="shared" si="381"/>
        <v>0.29707750325751969</v>
      </c>
      <c r="M1570" s="3">
        <f>L1570/'NOx Info (Obsolete)'!$B$1*1000</f>
        <v>6.7497671882743671</v>
      </c>
      <c r="N1570" s="3">
        <f>M1570*'NOx Info (Obsolete)'!$I$2*($D$13+273)/$F$2/1000</f>
        <v>1831.3452661238932</v>
      </c>
      <c r="O1570" s="3">
        <f t="shared" si="382"/>
        <v>32.961397155519826</v>
      </c>
      <c r="P1570" s="3">
        <f t="shared" si="383"/>
        <v>10.541376058531478</v>
      </c>
      <c r="Q1570" s="3">
        <f t="shared" si="384"/>
        <v>1.9229057177928284E-3</v>
      </c>
      <c r="R1570" s="3">
        <f t="shared" si="385"/>
        <v>5.7550546423564726E-2</v>
      </c>
    </row>
    <row r="1571" spans="1:18" x14ac:dyDescent="0.25">
      <c r="A1571" s="3">
        <f t="shared" si="387"/>
        <v>15.419999999999716</v>
      </c>
      <c r="B1571" s="3">
        <f t="shared" si="374"/>
        <v>0.65367423437502981</v>
      </c>
      <c r="C1571" s="3">
        <f t="shared" si="375"/>
        <v>1.4851862217036554E-2</v>
      </c>
      <c r="D1571" s="3">
        <f t="shared" si="376"/>
        <v>265.09962055319875</v>
      </c>
      <c r="E1571" s="3">
        <f t="shared" si="377"/>
        <v>2.0537265496149022</v>
      </c>
      <c r="F1571" s="3">
        <f t="shared" si="378"/>
        <v>34.575713471983242</v>
      </c>
      <c r="G1571" s="3">
        <f t="shared" si="379"/>
        <v>6.7905492518135935E-2</v>
      </c>
      <c r="H1571" s="3">
        <f t="shared" si="380"/>
        <v>0.12663129640846024</v>
      </c>
      <c r="I1571" s="3">
        <f t="shared" si="386"/>
        <v>2469.518415717811</v>
      </c>
      <c r="K1571" s="3">
        <f t="shared" si="388"/>
        <v>15.419999999999716</v>
      </c>
      <c r="L1571" s="3">
        <f t="shared" si="381"/>
        <v>0.29650199779328407</v>
      </c>
      <c r="M1571" s="3">
        <f>L1571/'NOx Info (Obsolete)'!$B$1*1000</f>
        <v>6.7366913819390648</v>
      </c>
      <c r="N1571" s="3">
        <f>M1571*'NOx Info (Obsolete)'!$I$2*($D$13+273)/$F$2/1000</f>
        <v>1827.7975413854008</v>
      </c>
      <c r="O1571" s="3">
        <f t="shared" si="382"/>
        <v>32.897543568614601</v>
      </c>
      <c r="P1571" s="3">
        <f t="shared" si="383"/>
        <v>10.541376058531478</v>
      </c>
      <c r="Q1571" s="3">
        <f t="shared" si="384"/>
        <v>1.9229057177928284E-3</v>
      </c>
      <c r="R1571" s="3">
        <f t="shared" si="385"/>
        <v>5.7439058163520365E-2</v>
      </c>
    </row>
    <row r="1572" spans="1:18" x14ac:dyDescent="0.25">
      <c r="A1572" s="3">
        <f t="shared" si="387"/>
        <v>15.429999999999715</v>
      </c>
      <c r="B1572" s="3">
        <f t="shared" si="374"/>
        <v>0.65240792141094517</v>
      </c>
      <c r="C1572" s="3">
        <f t="shared" si="375"/>
        <v>1.4823090843350373E-2</v>
      </c>
      <c r="D1572" s="3">
        <f t="shared" si="376"/>
        <v>264.5860633887475</v>
      </c>
      <c r="E1572" s="3">
        <f t="shared" si="377"/>
        <v>2.0497480226702862</v>
      </c>
      <c r="F1572" s="3">
        <f t="shared" si="378"/>
        <v>34.575713471983242</v>
      </c>
      <c r="G1572" s="3">
        <f t="shared" si="379"/>
        <v>6.7905492518135935E-2</v>
      </c>
      <c r="H1572" s="3">
        <f t="shared" si="380"/>
        <v>0.12638598330926151</v>
      </c>
      <c r="I1572" s="3">
        <f t="shared" si="386"/>
        <v>2469.7711876844296</v>
      </c>
      <c r="K1572" s="3">
        <f t="shared" si="388"/>
        <v>15.429999999999715</v>
      </c>
      <c r="L1572" s="3">
        <f t="shared" si="381"/>
        <v>0.29592760721164885</v>
      </c>
      <c r="M1572" s="3">
        <f>L1572/'NOx Info (Obsolete)'!$B$1*1000</f>
        <v>6.7236409063605942</v>
      </c>
      <c r="N1572" s="3">
        <f>M1572*'NOx Info (Obsolete)'!$I$2*($D$13+273)/$F$2/1000</f>
        <v>1824.256689381969</v>
      </c>
      <c r="O1572" s="3">
        <f t="shared" si="382"/>
        <v>32.833813680366355</v>
      </c>
      <c r="P1572" s="3">
        <f t="shared" si="383"/>
        <v>10.541376058531478</v>
      </c>
      <c r="Q1572" s="3">
        <f t="shared" si="384"/>
        <v>1.9229057177928284E-3</v>
      </c>
      <c r="R1572" s="3">
        <f t="shared" si="385"/>
        <v>5.7327785881132139E-2</v>
      </c>
    </row>
    <row r="1573" spans="1:18" x14ac:dyDescent="0.25">
      <c r="A1573" s="3">
        <f t="shared" si="387"/>
        <v>15.439999999999715</v>
      </c>
      <c r="B1573" s="3">
        <f t="shared" si="374"/>
        <v>0.65114406157785254</v>
      </c>
      <c r="C1573" s="3">
        <f t="shared" si="375"/>
        <v>1.4794375206239961E-2</v>
      </c>
      <c r="D1573" s="3">
        <f t="shared" si="376"/>
        <v>264.07350109920634</v>
      </c>
      <c r="E1573" s="3">
        <f t="shared" si="377"/>
        <v>2.0457772030208079</v>
      </c>
      <c r="F1573" s="3">
        <f t="shared" si="378"/>
        <v>34.575713471983242</v>
      </c>
      <c r="G1573" s="3">
        <f t="shared" si="379"/>
        <v>6.7905492518135935E-2</v>
      </c>
      <c r="H1573" s="3">
        <f t="shared" si="380"/>
        <v>0.12614114543631688</v>
      </c>
      <c r="I1573" s="3">
        <f t="shared" si="386"/>
        <v>2470.0234699753023</v>
      </c>
      <c r="K1573" s="3">
        <f t="shared" si="388"/>
        <v>15.439999999999715</v>
      </c>
      <c r="L1573" s="3">
        <f t="shared" si="381"/>
        <v>0.29535432935283751</v>
      </c>
      <c r="M1573" s="3">
        <f>L1573/'NOx Info (Obsolete)'!$B$1*1000</f>
        <v>6.7106157124676233</v>
      </c>
      <c r="N1573" s="3">
        <f>M1573*'NOx Info (Obsolete)'!$I$2*($D$13+273)/$F$2/1000</f>
        <v>1820.7226967995762</v>
      </c>
      <c r="O1573" s="3">
        <f t="shared" si="382"/>
        <v>32.770207251143184</v>
      </c>
      <c r="P1573" s="3">
        <f t="shared" si="383"/>
        <v>10.541376058531478</v>
      </c>
      <c r="Q1573" s="3">
        <f t="shared" si="384"/>
        <v>1.9229057177928284E-3</v>
      </c>
      <c r="R1573" s="3">
        <f t="shared" si="385"/>
        <v>5.7216729158003139E-2</v>
      </c>
    </row>
    <row r="1574" spans="1:18" x14ac:dyDescent="0.25">
      <c r="A1574" s="3">
        <f t="shared" si="387"/>
        <v>15.449999999999715</v>
      </c>
      <c r="B1574" s="3">
        <f t="shared" si="374"/>
        <v>0.64988265012348934</v>
      </c>
      <c r="C1574" s="3">
        <f t="shared" si="375"/>
        <v>1.4765715197731129E-2</v>
      </c>
      <c r="D1574" s="3">
        <f t="shared" si="376"/>
        <v>263.56193175728055</v>
      </c>
      <c r="E1574" s="3">
        <f t="shared" si="377"/>
        <v>2.0418140757357146</v>
      </c>
      <c r="F1574" s="3">
        <f t="shared" si="378"/>
        <v>34.575713471983242</v>
      </c>
      <c r="G1574" s="3">
        <f t="shared" si="379"/>
        <v>6.7905492518135935E-2</v>
      </c>
      <c r="H1574" s="3">
        <f t="shared" si="380"/>
        <v>0.12589678186900691</v>
      </c>
      <c r="I1574" s="3">
        <f t="shared" si="386"/>
        <v>2470.2752635390402</v>
      </c>
      <c r="K1574" s="3">
        <f t="shared" si="388"/>
        <v>15.449999999999715</v>
      </c>
      <c r="L1574" s="3">
        <f t="shared" si="381"/>
        <v>0.29478216206125746</v>
      </c>
      <c r="M1574" s="3">
        <f>L1574/'NOx Info (Obsolete)'!$B$1*1000</f>
        <v>6.6976157512838812</v>
      </c>
      <c r="N1574" s="3">
        <f>M1574*'NOx Info (Obsolete)'!$I$2*($D$13+273)/$F$2/1000</f>
        <v>1817.1955503499926</v>
      </c>
      <c r="O1574" s="3">
        <f t="shared" si="382"/>
        <v>32.706724041777377</v>
      </c>
      <c r="P1574" s="3">
        <f t="shared" si="383"/>
        <v>10.541376058531478</v>
      </c>
      <c r="Q1574" s="3">
        <f t="shared" si="384"/>
        <v>1.9229057177928284E-3</v>
      </c>
      <c r="R1574" s="3">
        <f t="shared" si="385"/>
        <v>5.7105887576546943E-2</v>
      </c>
    </row>
    <row r="1575" spans="1:18" x14ac:dyDescent="0.25">
      <c r="A1575" s="3">
        <f t="shared" si="387"/>
        <v>15.459999999999715</v>
      </c>
      <c r="B1575" s="3">
        <f t="shared" si="374"/>
        <v>0.64862368230479928</v>
      </c>
      <c r="C1575" s="3">
        <f t="shared" si="375"/>
        <v>1.473711071005885E-2</v>
      </c>
      <c r="D1575" s="3">
        <f t="shared" si="376"/>
        <v>263.05135343940862</v>
      </c>
      <c r="E1575" s="3">
        <f t="shared" si="377"/>
        <v>2.0378586259131795</v>
      </c>
      <c r="F1575" s="3">
        <f t="shared" si="378"/>
        <v>34.575713471983242</v>
      </c>
      <c r="G1575" s="3">
        <f t="shared" si="379"/>
        <v>6.7905492518135935E-2</v>
      </c>
      <c r="H1575" s="3">
        <f t="shared" si="380"/>
        <v>0.12565289168849572</v>
      </c>
      <c r="I1575" s="3">
        <f t="shared" si="386"/>
        <v>2470.5265693224173</v>
      </c>
      <c r="K1575" s="3">
        <f t="shared" si="388"/>
        <v>15.459999999999715</v>
      </c>
      <c r="L1575" s="3">
        <f t="shared" si="381"/>
        <v>0.29421110318549198</v>
      </c>
      <c r="M1575" s="3">
        <f>L1575/'NOx Info (Obsolete)'!$B$1*1000</f>
        <v>6.6846409739279764</v>
      </c>
      <c r="N1575" s="3">
        <f>M1575*'NOx Info (Obsolete)'!$I$2*($D$13+273)/$F$2/1000</f>
        <v>1813.6752367707293</v>
      </c>
      <c r="O1575" s="3">
        <f t="shared" si="382"/>
        <v>32.643363813564562</v>
      </c>
      <c r="P1575" s="3">
        <f t="shared" si="383"/>
        <v>10.541376058531478</v>
      </c>
      <c r="Q1575" s="3">
        <f t="shared" si="384"/>
        <v>1.9229057177928284E-3</v>
      </c>
      <c r="R1575" s="3">
        <f t="shared" si="385"/>
        <v>5.6995260719986091E-2</v>
      </c>
    </row>
    <row r="1576" spans="1:18" x14ac:dyDescent="0.25">
      <c r="A1576" s="3">
        <f t="shared" si="387"/>
        <v>15.469999999999715</v>
      </c>
      <c r="B1576" s="3">
        <f t="shared" si="374"/>
        <v>0.64736715338791428</v>
      </c>
      <c r="C1576" s="3">
        <f t="shared" si="375"/>
        <v>1.4708561635666861E-2</v>
      </c>
      <c r="D1576" s="3">
        <f t="shared" si="376"/>
        <v>262.54176422575574</v>
      </c>
      <c r="E1576" s="3">
        <f t="shared" si="377"/>
        <v>2.0339108386802423</v>
      </c>
      <c r="F1576" s="3">
        <f t="shared" si="378"/>
        <v>34.575713471983249</v>
      </c>
      <c r="G1576" s="3">
        <f t="shared" si="379"/>
        <v>6.7905492518135963E-2</v>
      </c>
      <c r="H1576" s="3">
        <f t="shared" si="380"/>
        <v>0.12540947397772731</v>
      </c>
      <c r="I1576" s="3">
        <f t="shared" si="386"/>
        <v>2470.7773882703727</v>
      </c>
      <c r="K1576" s="3">
        <f t="shared" si="388"/>
        <v>15.469999999999715</v>
      </c>
      <c r="L1576" s="3">
        <f t="shared" si="381"/>
        <v>0.2936411505782921</v>
      </c>
      <c r="M1576" s="3">
        <f>L1576/'NOx Info (Obsolete)'!$B$1*1000</f>
        <v>6.671691331613208</v>
      </c>
      <c r="N1576" s="3">
        <f>M1576*'NOx Info (Obsolete)'!$I$2*($D$13+273)/$F$2/1000</f>
        <v>1810.1617428249906</v>
      </c>
      <c r="O1576" s="3">
        <f t="shared" si="382"/>
        <v>32.580126328262772</v>
      </c>
      <c r="P1576" s="3">
        <f t="shared" si="383"/>
        <v>10.54137605853148</v>
      </c>
      <c r="Q1576" s="3">
        <f t="shared" si="384"/>
        <v>1.9229057177928288E-3</v>
      </c>
      <c r="R1576" s="3">
        <f t="shared" si="385"/>
        <v>5.6884848172350483E-2</v>
      </c>
    </row>
    <row r="1577" spans="1:18" x14ac:dyDescent="0.25">
      <c r="A1577" s="3">
        <f t="shared" si="387"/>
        <v>15.479999999999714</v>
      </c>
      <c r="B1577" s="3">
        <f t="shared" si="374"/>
        <v>0.64611305864813695</v>
      </c>
      <c r="C1577" s="3">
        <f t="shared" si="375"/>
        <v>1.4680067867207269E-2</v>
      </c>
      <c r="D1577" s="3">
        <f t="shared" si="376"/>
        <v>262.03316220020611</v>
      </c>
      <c r="E1577" s="3">
        <f t="shared" si="377"/>
        <v>2.0299706991927566</v>
      </c>
      <c r="F1577" s="3">
        <f t="shared" si="378"/>
        <v>34.575713471983242</v>
      </c>
      <c r="G1577" s="3">
        <f t="shared" si="379"/>
        <v>6.7905492518135935E-2</v>
      </c>
      <c r="H1577" s="3">
        <f t="shared" si="380"/>
        <v>0.12516652782142226</v>
      </c>
      <c r="I1577" s="3">
        <f t="shared" si="386"/>
        <v>2471.0277213260156</v>
      </c>
      <c r="K1577" s="3">
        <f t="shared" si="388"/>
        <v>15.479999999999714</v>
      </c>
      <c r="L1577" s="3">
        <f t="shared" si="381"/>
        <v>0.29307230209656859</v>
      </c>
      <c r="M1577" s="3">
        <f>L1577/'NOx Info (Obsolete)'!$B$1*1000</f>
        <v>6.6587667756473907</v>
      </c>
      <c r="N1577" s="3">
        <f>M1577*'NOx Info (Obsolete)'!$I$2*($D$13+273)/$F$2/1000</f>
        <v>1806.6550553016236</v>
      </c>
      <c r="O1577" s="3">
        <f t="shared" si="382"/>
        <v>32.517011348091586</v>
      </c>
      <c r="P1577" s="3">
        <f t="shared" si="383"/>
        <v>10.541376058531478</v>
      </c>
      <c r="Q1577" s="3">
        <f t="shared" si="384"/>
        <v>1.9229057177928284E-3</v>
      </c>
      <c r="R1577" s="3">
        <f t="shared" si="385"/>
        <v>5.6774649518475877E-2</v>
      </c>
    </row>
    <row r="1578" spans="1:18" x14ac:dyDescent="0.25">
      <c r="A1578" s="3">
        <f t="shared" si="387"/>
        <v>15.489999999999714</v>
      </c>
      <c r="B1578" s="3">
        <f t="shared" si="374"/>
        <v>0.64486139336992276</v>
      </c>
      <c r="C1578" s="3">
        <f t="shared" si="375"/>
        <v>1.4651629297540133E-2</v>
      </c>
      <c r="D1578" s="3">
        <f t="shared" si="376"/>
        <v>261.52554545035599</v>
      </c>
      <c r="E1578" s="3">
        <f t="shared" si="377"/>
        <v>2.0260381926353315</v>
      </c>
      <c r="F1578" s="3">
        <f t="shared" si="378"/>
        <v>34.575713471983242</v>
      </c>
      <c r="G1578" s="3">
        <f t="shared" si="379"/>
        <v>6.7905492518135935E-2</v>
      </c>
      <c r="H1578" s="3">
        <f t="shared" si="380"/>
        <v>0.12492405230607438</v>
      </c>
      <c r="I1578" s="3">
        <f t="shared" si="386"/>
        <v>2471.2775694306279</v>
      </c>
      <c r="K1578" s="3">
        <f t="shared" si="388"/>
        <v>15.489999999999714</v>
      </c>
      <c r="L1578" s="3">
        <f t="shared" si="381"/>
        <v>0.29250455560138383</v>
      </c>
      <c r="M1578" s="3">
        <f>L1578/'NOx Info (Obsolete)'!$B$1*1000</f>
        <v>6.6458672574326645</v>
      </c>
      <c r="N1578" s="3">
        <f>M1578*'NOx Info (Obsolete)'!$I$2*($D$13+273)/$F$2/1000</f>
        <v>1803.1551610150684</v>
      </c>
      <c r="O1578" s="3">
        <f t="shared" si="382"/>
        <v>32.454018635731209</v>
      </c>
      <c r="P1578" s="3">
        <f t="shared" si="383"/>
        <v>10.541376058531478</v>
      </c>
      <c r="Q1578" s="3">
        <f t="shared" si="384"/>
        <v>1.9229057177928284E-3</v>
      </c>
      <c r="R1578" s="3">
        <f t="shared" si="385"/>
        <v>5.6664664344002316E-2</v>
      </c>
    </row>
    <row r="1579" spans="1:18" x14ac:dyDescent="0.25">
      <c r="A1579" s="3">
        <f t="shared" si="387"/>
        <v>15.499999999999714</v>
      </c>
      <c r="B1579" s="3">
        <f t="shared" si="374"/>
        <v>0.64361215284686202</v>
      </c>
      <c r="C1579" s="3">
        <f t="shared" si="375"/>
        <v>1.4623245819733063E-2</v>
      </c>
      <c r="D1579" s="3">
        <f t="shared" si="376"/>
        <v>261.01891206750634</v>
      </c>
      <c r="E1579" s="3">
        <f t="shared" si="377"/>
        <v>2.0221133042212767</v>
      </c>
      <c r="F1579" s="3">
        <f t="shared" si="378"/>
        <v>34.575713471983242</v>
      </c>
      <c r="G1579" s="3">
        <f t="shared" si="379"/>
        <v>6.7905492518135935E-2</v>
      </c>
      <c r="H1579" s="3">
        <f t="shared" si="380"/>
        <v>0.12468204651994697</v>
      </c>
      <c r="I1579" s="3">
        <f t="shared" si="386"/>
        <v>2471.5269335236676</v>
      </c>
      <c r="K1579" s="3">
        <f t="shared" si="388"/>
        <v>15.499999999999714</v>
      </c>
      <c r="L1579" s="3">
        <f t="shared" si="381"/>
        <v>0.2919379089579438</v>
      </c>
      <c r="M1579" s="3">
        <f>L1579/'NOx Info (Obsolete)'!$B$1*1000</f>
        <v>6.6329927284653127</v>
      </c>
      <c r="N1579" s="3">
        <f>M1579*'NOx Info (Obsolete)'!$I$2*($D$13+273)/$F$2/1000</f>
        <v>1799.6620468053084</v>
      </c>
      <c r="O1579" s="3">
        <f t="shared" si="382"/>
        <v>32.391147954321589</v>
      </c>
      <c r="P1579" s="3">
        <f t="shared" si="383"/>
        <v>10.541376058531478</v>
      </c>
      <c r="Q1579" s="3">
        <f t="shared" si="384"/>
        <v>1.9229057177928284E-3</v>
      </c>
      <c r="R1579" s="3">
        <f t="shared" si="385"/>
        <v>5.6554892235372523E-2</v>
      </c>
    </row>
    <row r="1580" spans="1:18" x14ac:dyDescent="0.25">
      <c r="A1580" s="3">
        <f t="shared" si="387"/>
        <v>15.509999999999714</v>
      </c>
      <c r="B1580" s="3">
        <f t="shared" si="374"/>
        <v>0.6423653323816626</v>
      </c>
      <c r="C1580" s="3">
        <f t="shared" si="375"/>
        <v>1.4594917327060824E-2</v>
      </c>
      <c r="D1580" s="3">
        <f t="shared" si="376"/>
        <v>260.51326014665563</v>
      </c>
      <c r="E1580" s="3">
        <f t="shared" si="377"/>
        <v>2.0181960191925477</v>
      </c>
      <c r="F1580" s="3">
        <f t="shared" si="378"/>
        <v>34.575713471983242</v>
      </c>
      <c r="G1580" s="3">
        <f t="shared" si="379"/>
        <v>6.7905492518135935E-2</v>
      </c>
      <c r="H1580" s="3">
        <f t="shared" si="380"/>
        <v>0.12444050955306965</v>
      </c>
      <c r="I1580" s="3">
        <f t="shared" si="386"/>
        <v>2471.7758145427738</v>
      </c>
      <c r="K1580" s="3">
        <f t="shared" si="388"/>
        <v>15.509999999999714</v>
      </c>
      <c r="L1580" s="3">
        <f t="shared" si="381"/>
        <v>0.29137236003559008</v>
      </c>
      <c r="M1580" s="3">
        <f>L1580/'NOx Info (Obsolete)'!$B$1*1000</f>
        <v>6.6201431403355846</v>
      </c>
      <c r="N1580" s="3">
        <f>M1580*'NOx Info (Obsolete)'!$I$2*($D$13+273)/$F$2/1000</f>
        <v>1796.1756995378203</v>
      </c>
      <c r="O1580" s="3">
        <f t="shared" si="382"/>
        <v>32.328399067461525</v>
      </c>
      <c r="P1580" s="3">
        <f t="shared" si="383"/>
        <v>10.541376058531478</v>
      </c>
      <c r="Q1580" s="3">
        <f t="shared" si="384"/>
        <v>1.9229057177928284E-3</v>
      </c>
      <c r="R1580" s="3">
        <f t="shared" si="385"/>
        <v>5.6445332779830382E-2</v>
      </c>
    </row>
    <row r="1581" spans="1:18" x14ac:dyDescent="0.25">
      <c r="A1581" s="3">
        <f t="shared" si="387"/>
        <v>15.519999999999714</v>
      </c>
      <c r="B1581" s="3">
        <f t="shared" si="374"/>
        <v>0.64112092728613179</v>
      </c>
      <c r="C1581" s="3">
        <f t="shared" si="375"/>
        <v>1.4566643713004934E-2</v>
      </c>
      <c r="D1581" s="3">
        <f t="shared" si="376"/>
        <v>260.00858778649285</v>
      </c>
      <c r="E1581" s="3">
        <f t="shared" si="377"/>
        <v>2.0142863228196886</v>
      </c>
      <c r="F1581" s="3">
        <f t="shared" si="378"/>
        <v>34.575713471983242</v>
      </c>
      <c r="G1581" s="3">
        <f t="shared" si="379"/>
        <v>6.7905492518135935E-2</v>
      </c>
      <c r="H1581" s="3">
        <f t="shared" si="380"/>
        <v>0.1241994404972348</v>
      </c>
      <c r="I1581" s="3">
        <f t="shared" si="386"/>
        <v>2472.0242134237683</v>
      </c>
      <c r="K1581" s="3">
        <f t="shared" si="388"/>
        <v>15.519999999999714</v>
      </c>
      <c r="L1581" s="3">
        <f t="shared" si="381"/>
        <v>0.29080790670779177</v>
      </c>
      <c r="M1581" s="3">
        <f>L1581/'NOx Info (Obsolete)'!$B$1*1000</f>
        <v>6.6073184447275075</v>
      </c>
      <c r="N1581" s="3">
        <f>M1581*'NOx Info (Obsolete)'!$I$2*($D$13+273)/$F$2/1000</f>
        <v>1792.6961061035265</v>
      </c>
      <c r="O1581" s="3">
        <f t="shared" si="382"/>
        <v>32.265771739207771</v>
      </c>
      <c r="P1581" s="3">
        <f t="shared" si="383"/>
        <v>10.541376058531478</v>
      </c>
      <c r="Q1581" s="3">
        <f t="shared" si="384"/>
        <v>1.9229057177928284E-3</v>
      </c>
      <c r="R1581" s="3">
        <f t="shared" si="385"/>
        <v>5.6335985565419355E-2</v>
      </c>
    </row>
    <row r="1582" spans="1:18" x14ac:dyDescent="0.25">
      <c r="A1582" s="3">
        <f t="shared" si="387"/>
        <v>15.529999999999713</v>
      </c>
      <c r="B1582" s="3">
        <f t="shared" si="374"/>
        <v>0.63987893288115949</v>
      </c>
      <c r="C1582" s="3">
        <f t="shared" si="375"/>
        <v>1.4538424871253253E-2</v>
      </c>
      <c r="D1582" s="3">
        <f t="shared" si="376"/>
        <v>259.50489308939012</v>
      </c>
      <c r="E1582" s="3">
        <f t="shared" si="377"/>
        <v>2.0103842004017785</v>
      </c>
      <c r="F1582" s="3">
        <f t="shared" si="378"/>
        <v>34.575713471983242</v>
      </c>
      <c r="G1582" s="3">
        <f t="shared" si="379"/>
        <v>6.7905492518135935E-2</v>
      </c>
      <c r="H1582" s="3">
        <f t="shared" si="380"/>
        <v>0.12395883844599428</v>
      </c>
      <c r="I1582" s="3">
        <f t="shared" si="386"/>
        <v>2472.2721311006603</v>
      </c>
      <c r="K1582" s="3">
        <f t="shared" si="388"/>
        <v>15.529999999999713</v>
      </c>
      <c r="L1582" s="3">
        <f t="shared" si="381"/>
        <v>0.29024454685213757</v>
      </c>
      <c r="M1582" s="3">
        <f>L1582/'NOx Info (Obsolete)'!$B$1*1000</f>
        <v>6.5945185934187078</v>
      </c>
      <c r="N1582" s="3">
        <f>M1582*'NOx Info (Obsolete)'!$I$2*($D$13+273)/$F$2/1000</f>
        <v>1789.2232534187433</v>
      </c>
      <c r="O1582" s="3">
        <f t="shared" si="382"/>
        <v>32.203265734074158</v>
      </c>
      <c r="P1582" s="3">
        <f t="shared" si="383"/>
        <v>10.541376058531478</v>
      </c>
      <c r="Q1582" s="3">
        <f t="shared" si="384"/>
        <v>1.9229057177928284E-3</v>
      </c>
      <c r="R1582" s="3">
        <f t="shared" si="385"/>
        <v>5.6226850180980982E-2</v>
      </c>
    </row>
    <row r="1583" spans="1:18" x14ac:dyDescent="0.25">
      <c r="A1583" s="3">
        <f t="shared" si="387"/>
        <v>15.539999999999713</v>
      </c>
      <c r="B1583" s="3">
        <f t="shared" si="374"/>
        <v>0.63863934449669957</v>
      </c>
      <c r="C1583" s="3">
        <f t="shared" si="375"/>
        <v>1.4510260695699599E-2</v>
      </c>
      <c r="D1583" s="3">
        <f t="shared" si="376"/>
        <v>259.00217416139589</v>
      </c>
      <c r="E1583" s="3">
        <f t="shared" si="377"/>
        <v>2.0064896372663763</v>
      </c>
      <c r="F1583" s="3">
        <f t="shared" si="378"/>
        <v>34.575713471983242</v>
      </c>
      <c r="G1583" s="3">
        <f t="shared" si="379"/>
        <v>6.7905492518135935E-2</v>
      </c>
      <c r="H1583" s="3">
        <f t="shared" si="380"/>
        <v>0.12371870249465593</v>
      </c>
      <c r="I1583" s="3">
        <f t="shared" si="386"/>
        <v>2472.5195685056497</v>
      </c>
      <c r="K1583" s="3">
        <f t="shared" si="388"/>
        <v>15.539999999999713</v>
      </c>
      <c r="L1583" s="3">
        <f t="shared" si="381"/>
        <v>0.28968227835032778</v>
      </c>
      <c r="M1583" s="3">
        <f>L1583/'NOx Info (Obsolete)'!$B$1*1000</f>
        <v>6.5817435382802305</v>
      </c>
      <c r="N1583" s="3">
        <f>M1583*'NOx Info (Obsolete)'!$I$2*($D$13+273)/$F$2/1000</f>
        <v>1785.7571284251342</v>
      </c>
      <c r="O1583" s="3">
        <f t="shared" si="382"/>
        <v>32.140880817030727</v>
      </c>
      <c r="P1583" s="3">
        <f t="shared" si="383"/>
        <v>10.541376058531478</v>
      </c>
      <c r="Q1583" s="3">
        <f t="shared" si="384"/>
        <v>1.9229057177928284E-3</v>
      </c>
      <c r="R1583" s="3">
        <f t="shared" si="385"/>
        <v>5.6117926216153323E-2</v>
      </c>
    </row>
    <row r="1584" spans="1:18" x14ac:dyDescent="0.25">
      <c r="A1584" s="3">
        <f t="shared" si="387"/>
        <v>15.549999999999713</v>
      </c>
      <c r="B1584" s="3">
        <f t="shared" si="374"/>
        <v>0.63740215747175299</v>
      </c>
      <c r="C1584" s="3">
        <f t="shared" si="375"/>
        <v>1.4482151080443342E-2</v>
      </c>
      <c r="D1584" s="3">
        <f t="shared" si="376"/>
        <v>258.50042911222744</v>
      </c>
      <c r="E1584" s="3">
        <f t="shared" si="377"/>
        <v>2.0026026187694623</v>
      </c>
      <c r="F1584" s="3">
        <f t="shared" si="378"/>
        <v>34.575713471983242</v>
      </c>
      <c r="G1584" s="3">
        <f t="shared" si="379"/>
        <v>6.7905492518135935E-2</v>
      </c>
      <c r="H1584" s="3">
        <f t="shared" si="380"/>
        <v>0.12347903174028009</v>
      </c>
      <c r="I1584" s="3">
        <f t="shared" si="386"/>
        <v>2472.7665265691303</v>
      </c>
      <c r="K1584" s="3">
        <f t="shared" si="388"/>
        <v>15.549999999999713</v>
      </c>
      <c r="L1584" s="3">
        <f t="shared" si="381"/>
        <v>0.28912109908816624</v>
      </c>
      <c r="M1584" s="3">
        <f>L1584/'NOx Info (Obsolete)'!$B$1*1000</f>
        <v>6.5689932312763561</v>
      </c>
      <c r="N1584" s="3">
        <f>M1584*'NOx Info (Obsolete)'!$I$2*($D$13+273)/$F$2/1000</f>
        <v>1782.2977180896582</v>
      </c>
      <c r="O1584" s="3">
        <f t="shared" si="382"/>
        <v>32.078616753502786</v>
      </c>
      <c r="P1584" s="3">
        <f t="shared" si="383"/>
        <v>10.541376058531478</v>
      </c>
      <c r="Q1584" s="3">
        <f t="shared" si="384"/>
        <v>1.9229057177928284E-3</v>
      </c>
      <c r="R1584" s="3">
        <f t="shared" si="385"/>
        <v>5.6009213261369352E-2</v>
      </c>
    </row>
    <row r="1585" spans="1:18" x14ac:dyDescent="0.25">
      <c r="A1585" s="3">
        <f t="shared" si="387"/>
        <v>15.559999999999713</v>
      </c>
      <c r="B1585" s="3">
        <f t="shared" si="374"/>
        <v>0.63616736715435018</v>
      </c>
      <c r="C1585" s="3">
        <f t="shared" si="375"/>
        <v>1.4454095919788995E-2</v>
      </c>
      <c r="D1585" s="3">
        <f t="shared" si="376"/>
        <v>257.99965605526393</v>
      </c>
      <c r="E1585" s="3">
        <f t="shared" si="377"/>
        <v>1.998723130295387</v>
      </c>
      <c r="F1585" s="3">
        <f t="shared" si="378"/>
        <v>34.575713471983242</v>
      </c>
      <c r="G1585" s="3">
        <f t="shared" si="379"/>
        <v>6.7905492518135935E-2</v>
      </c>
      <c r="H1585" s="3">
        <f t="shared" si="380"/>
        <v>0.12323982528167637</v>
      </c>
      <c r="I1585" s="3">
        <f t="shared" si="386"/>
        <v>2473.0130062196936</v>
      </c>
      <c r="K1585" s="3">
        <f t="shared" si="388"/>
        <v>15.559999999999713</v>
      </c>
      <c r="L1585" s="3">
        <f t="shared" si="381"/>
        <v>0.28856100695555253</v>
      </c>
      <c r="M1585" s="3">
        <f>L1585/'NOx Info (Obsolete)'!$B$1*1000</f>
        <v>6.5562676244644207</v>
      </c>
      <c r="N1585" s="3">
        <f>M1585*'NOx Info (Obsolete)'!$I$2*($D$13+273)/$F$2/1000</f>
        <v>1778.8450094045236</v>
      </c>
      <c r="O1585" s="3">
        <f t="shared" si="382"/>
        <v>32.016473309370092</v>
      </c>
      <c r="P1585" s="3">
        <f t="shared" si="383"/>
        <v>10.541376058531478</v>
      </c>
      <c r="Q1585" s="3">
        <f t="shared" si="384"/>
        <v>1.9229057177928284E-3</v>
      </c>
      <c r="R1585" s="3">
        <f t="shared" si="385"/>
        <v>5.5900710907855498E-2</v>
      </c>
    </row>
    <row r="1586" spans="1:18" x14ac:dyDescent="0.25">
      <c r="A1586" s="3">
        <f t="shared" si="387"/>
        <v>15.569999999999713</v>
      </c>
      <c r="B1586" s="3">
        <f t="shared" si="374"/>
        <v>0.63493496890153334</v>
      </c>
      <c r="C1586" s="3">
        <f t="shared" si="375"/>
        <v>1.4426095108245839E-2</v>
      </c>
      <c r="D1586" s="3">
        <f t="shared" si="376"/>
        <v>257.49985310753948</v>
      </c>
      <c r="E1586" s="3">
        <f t="shared" si="377"/>
        <v>1.9948511572568157</v>
      </c>
      <c r="F1586" s="3">
        <f t="shared" si="378"/>
        <v>34.575713471983242</v>
      </c>
      <c r="G1586" s="3">
        <f t="shared" si="379"/>
        <v>6.7905492518135935E-2</v>
      </c>
      <c r="H1586" s="3">
        <f t="shared" si="380"/>
        <v>0.12300108221940023</v>
      </c>
      <c r="I1586" s="3">
        <f t="shared" si="386"/>
        <v>2473.2590083841324</v>
      </c>
      <c r="K1586" s="3">
        <f t="shared" si="388"/>
        <v>15.569999999999713</v>
      </c>
      <c r="L1586" s="3">
        <f t="shared" si="381"/>
        <v>0.28800199984647396</v>
      </c>
      <c r="M1586" s="3">
        <f>L1586/'NOx Info (Obsolete)'!$B$1*1000</f>
        <v>6.5435666699946369</v>
      </c>
      <c r="N1586" s="3">
        <f>M1586*'NOx Info (Obsolete)'!$I$2*($D$13+273)/$F$2/1000</f>
        <v>1775.3989893871369</v>
      </c>
      <c r="O1586" s="3">
        <f t="shared" si="382"/>
        <v>31.954450250965952</v>
      </c>
      <c r="P1586" s="3">
        <f t="shared" si="383"/>
        <v>10.541376058531478</v>
      </c>
      <c r="Q1586" s="3">
        <f t="shared" si="384"/>
        <v>1.9229057177928284E-3</v>
      </c>
      <c r="R1586" s="3">
        <f t="shared" si="385"/>
        <v>5.5792418747630086E-2</v>
      </c>
    </row>
    <row r="1587" spans="1:18" x14ac:dyDescent="0.25">
      <c r="A1587" s="3">
        <f t="shared" si="387"/>
        <v>15.579999999999712</v>
      </c>
      <c r="B1587" s="3">
        <f t="shared" si="374"/>
        <v>0.63370495807933935</v>
      </c>
      <c r="C1587" s="3">
        <f t="shared" si="375"/>
        <v>1.4398148540527509E-2</v>
      </c>
      <c r="D1587" s="3">
        <f t="shared" si="376"/>
        <v>257.00101838973586</v>
      </c>
      <c r="E1587" s="3">
        <f t="shared" si="377"/>
        <v>1.9909866850946711</v>
      </c>
      <c r="F1587" s="3">
        <f t="shared" si="378"/>
        <v>34.575713471983242</v>
      </c>
      <c r="G1587" s="3">
        <f t="shared" si="379"/>
        <v>6.7905492518135935E-2</v>
      </c>
      <c r="H1587" s="3">
        <f t="shared" si="380"/>
        <v>0.12276280165574949</v>
      </c>
      <c r="I1587" s="3">
        <f t="shared" si="386"/>
        <v>2473.5045339874437</v>
      </c>
      <c r="K1587" s="3">
        <f t="shared" si="388"/>
        <v>15.579999999999712</v>
      </c>
      <c r="L1587" s="3">
        <f t="shared" si="381"/>
        <v>0.28744407565899766</v>
      </c>
      <c r="M1587" s="3">
        <f>L1587/'NOx Info (Obsolete)'!$B$1*1000</f>
        <v>6.530890320109914</v>
      </c>
      <c r="N1587" s="3">
        <f>M1587*'NOx Info (Obsolete)'!$I$2*($D$13+273)/$F$2/1000</f>
        <v>1771.9596450800555</v>
      </c>
      <c r="O1587" s="3">
        <f t="shared" si="382"/>
        <v>31.89254734507632</v>
      </c>
      <c r="P1587" s="3">
        <f t="shared" si="383"/>
        <v>10.541376058531478</v>
      </c>
      <c r="Q1587" s="3">
        <f t="shared" si="384"/>
        <v>1.9229057177928284E-3</v>
      </c>
      <c r="R1587" s="3">
        <f t="shared" si="385"/>
        <v>5.5684336373501779E-2</v>
      </c>
    </row>
    <row r="1588" spans="1:18" x14ac:dyDescent="0.25">
      <c r="A1588" s="3">
        <f t="shared" si="387"/>
        <v>15.589999999999712</v>
      </c>
      <c r="B1588" s="3">
        <f t="shared" si="374"/>
        <v>0.63247733006278184</v>
      </c>
      <c r="C1588" s="3">
        <f t="shared" si="375"/>
        <v>1.4370256111551603E-2</v>
      </c>
      <c r="D1588" s="3">
        <f t="shared" si="376"/>
        <v>256.50315002617543</v>
      </c>
      <c r="E1588" s="3">
        <f t="shared" si="377"/>
        <v>1.9871296992780805</v>
      </c>
      <c r="F1588" s="3">
        <f t="shared" si="378"/>
        <v>34.575713471983242</v>
      </c>
      <c r="G1588" s="3">
        <f t="shared" si="379"/>
        <v>6.7905492518135935E-2</v>
      </c>
      <c r="H1588" s="3">
        <f t="shared" si="380"/>
        <v>0.12252498269476098</v>
      </c>
      <c r="I1588" s="3">
        <f t="shared" si="386"/>
        <v>2473.7495839528333</v>
      </c>
      <c r="K1588" s="3">
        <f t="shared" si="388"/>
        <v>15.589999999999712</v>
      </c>
      <c r="L1588" s="3">
        <f t="shared" si="381"/>
        <v>0.28688723229526264</v>
      </c>
      <c r="M1588" s="3">
        <f>L1588/'NOx Info (Obsolete)'!$B$1*1000</f>
        <v>6.5182385271456758</v>
      </c>
      <c r="N1588" s="3">
        <f>M1588*'NOx Info (Obsolete)'!$I$2*($D$13+273)/$F$2/1000</f>
        <v>1768.5269635509369</v>
      </c>
      <c r="O1588" s="3">
        <f t="shared" si="382"/>
        <v>31.830764358938943</v>
      </c>
      <c r="P1588" s="3">
        <f t="shared" si="383"/>
        <v>10.541376058531478</v>
      </c>
      <c r="Q1588" s="3">
        <f t="shared" si="384"/>
        <v>1.9229057177928284E-3</v>
      </c>
      <c r="R1588" s="3">
        <f t="shared" si="385"/>
        <v>5.557646337906804E-2</v>
      </c>
    </row>
    <row r="1589" spans="1:18" x14ac:dyDescent="0.25">
      <c r="A1589" s="3">
        <f t="shared" si="387"/>
        <v>15.599999999999712</v>
      </c>
      <c r="B1589" s="3">
        <f t="shared" si="374"/>
        <v>0.63125208023583423</v>
      </c>
      <c r="C1589" s="3">
        <f t="shared" si="375"/>
        <v>1.4342417716439283E-2</v>
      </c>
      <c r="D1589" s="3">
        <f t="shared" si="376"/>
        <v>256.00624614481433</v>
      </c>
      <c r="E1589" s="3">
        <f t="shared" si="377"/>
        <v>1.9832801853043207</v>
      </c>
      <c r="F1589" s="3">
        <f t="shared" si="378"/>
        <v>34.575713471983242</v>
      </c>
      <c r="G1589" s="3">
        <f t="shared" si="379"/>
        <v>6.7905492518135935E-2</v>
      </c>
      <c r="H1589" s="3">
        <f t="shared" si="380"/>
        <v>0.1222876244422073</v>
      </c>
      <c r="I1589" s="3">
        <f t="shared" si="386"/>
        <v>2473.9941592017176</v>
      </c>
      <c r="K1589" s="3">
        <f t="shared" si="388"/>
        <v>15.599999999999712</v>
      </c>
      <c r="L1589" s="3">
        <f t="shared" si="381"/>
        <v>0.28633146766147194</v>
      </c>
      <c r="M1589" s="3">
        <f>L1589/'NOx Info (Obsolete)'!$B$1*1000</f>
        <v>6.5056112435296827</v>
      </c>
      <c r="N1589" s="3">
        <f>M1589*'NOx Info (Obsolete)'!$I$2*($D$13+273)/$F$2/1000</f>
        <v>1765.1009318924932</v>
      </c>
      <c r="O1589" s="3">
        <f t="shared" si="382"/>
        <v>31.769101060242484</v>
      </c>
      <c r="P1589" s="3">
        <f t="shared" si="383"/>
        <v>10.541376058531478</v>
      </c>
      <c r="Q1589" s="3">
        <f t="shared" si="384"/>
        <v>1.9229057177928284E-3</v>
      </c>
      <c r="R1589" s="3">
        <f t="shared" si="385"/>
        <v>5.5468799358713662E-2</v>
      </c>
    </row>
    <row r="1590" spans="1:18" x14ac:dyDescent="0.25">
      <c r="A1590" s="3">
        <f t="shared" si="387"/>
        <v>15.609999999999712</v>
      </c>
      <c r="B1590" s="3">
        <f t="shared" si="374"/>
        <v>0.63002920399141205</v>
      </c>
      <c r="C1590" s="3">
        <f t="shared" si="375"/>
        <v>1.4314633250514894E-2</v>
      </c>
      <c r="D1590" s="3">
        <f t="shared" si="376"/>
        <v>255.51030487723514</v>
      </c>
      <c r="E1590" s="3">
        <f t="shared" si="377"/>
        <v>1.9794381286987637</v>
      </c>
      <c r="F1590" s="3">
        <f t="shared" si="378"/>
        <v>34.575713471983242</v>
      </c>
      <c r="G1590" s="3">
        <f t="shared" si="379"/>
        <v>6.7905492518135935E-2</v>
      </c>
      <c r="H1590" s="3">
        <f t="shared" si="380"/>
        <v>0.12205072600559333</v>
      </c>
      <c r="I1590" s="3">
        <f t="shared" si="386"/>
        <v>2474.238260653729</v>
      </c>
      <c r="K1590" s="3">
        <f t="shared" si="388"/>
        <v>15.609999999999712</v>
      </c>
      <c r="L1590" s="3">
        <f t="shared" si="381"/>
        <v>0.28577677966788478</v>
      </c>
      <c r="M1590" s="3">
        <f>L1590/'NOx Info (Obsolete)'!$B$1*1000</f>
        <v>6.4930084217818544</v>
      </c>
      <c r="N1590" s="3">
        <f>M1590*'NOx Info (Obsolete)'!$I$2*($D$13+273)/$F$2/1000</f>
        <v>1761.6815372224396</v>
      </c>
      <c r="O1590" s="3">
        <f t="shared" si="382"/>
        <v>31.70755721712564</v>
      </c>
      <c r="P1590" s="3">
        <f t="shared" si="383"/>
        <v>10.541376058531478</v>
      </c>
      <c r="Q1590" s="3">
        <f t="shared" si="384"/>
        <v>1.9229057177928284E-3</v>
      </c>
      <c r="R1590" s="3">
        <f t="shared" si="385"/>
        <v>5.5361343907609176E-2</v>
      </c>
    </row>
    <row r="1591" spans="1:18" x14ac:dyDescent="0.25">
      <c r="A1591" s="3">
        <f t="shared" si="387"/>
        <v>15.619999999999711</v>
      </c>
      <c r="B1591" s="3">
        <f t="shared" si="374"/>
        <v>0.62880869673135609</v>
      </c>
      <c r="C1591" s="3">
        <f t="shared" si="375"/>
        <v>1.4286902609305556E-2</v>
      </c>
      <c r="D1591" s="3">
        <f t="shared" si="376"/>
        <v>255.01532435864002</v>
      </c>
      <c r="E1591" s="3">
        <f t="shared" si="377"/>
        <v>1.9756035150148217</v>
      </c>
      <c r="F1591" s="3">
        <f t="shared" si="378"/>
        <v>34.575713471983242</v>
      </c>
      <c r="G1591" s="3">
        <f t="shared" si="379"/>
        <v>6.7905492518135935E-2</v>
      </c>
      <c r="H1591" s="3">
        <f t="shared" si="380"/>
        <v>0.12181428649415289</v>
      </c>
      <c r="I1591" s="3">
        <f t="shared" si="386"/>
        <v>2474.4818892267172</v>
      </c>
      <c r="K1591" s="3">
        <f t="shared" si="388"/>
        <v>15.619999999999711</v>
      </c>
      <c r="L1591" s="3">
        <f t="shared" si="381"/>
        <v>0.28522316622880867</v>
      </c>
      <c r="M1591" s="3">
        <f>L1591/'NOx Info (Obsolete)'!$B$1*1000</f>
        <v>6.4804300145140914</v>
      </c>
      <c r="N1591" s="3">
        <f>M1591*'NOx Info (Obsolete)'!$I$2*($D$13+273)/$F$2/1000</f>
        <v>1758.2687666834479</v>
      </c>
      <c r="O1591" s="3">
        <f t="shared" si="382"/>
        <v>31.646132598176276</v>
      </c>
      <c r="P1591" s="3">
        <f t="shared" si="383"/>
        <v>10.541376058531478</v>
      </c>
      <c r="Q1591" s="3">
        <f t="shared" si="384"/>
        <v>1.9229057177928284E-3</v>
      </c>
      <c r="R1591" s="3">
        <f t="shared" si="385"/>
        <v>5.5254096621709367E-2</v>
      </c>
    </row>
    <row r="1592" spans="1:18" x14ac:dyDescent="0.25">
      <c r="A1592" s="3">
        <f t="shared" si="387"/>
        <v>15.629999999999711</v>
      </c>
      <c r="B1592" s="3">
        <f t="shared" si="374"/>
        <v>0.6275905538664146</v>
      </c>
      <c r="C1592" s="3">
        <f t="shared" si="375"/>
        <v>1.4259225688540772E-2</v>
      </c>
      <c r="D1592" s="3">
        <f t="shared" si="376"/>
        <v>254.52130272784353</v>
      </c>
      <c r="E1592" s="3">
        <f t="shared" si="377"/>
        <v>1.9717763298338939</v>
      </c>
      <c r="F1592" s="3">
        <f t="shared" si="378"/>
        <v>34.575713471983242</v>
      </c>
      <c r="G1592" s="3">
        <f t="shared" si="379"/>
        <v>6.7905492518135935E-2</v>
      </c>
      <c r="H1592" s="3">
        <f t="shared" si="380"/>
        <v>0.12157830501884546</v>
      </c>
      <c r="I1592" s="3">
        <f t="shared" si="386"/>
        <v>2474.7250458367548</v>
      </c>
      <c r="K1592" s="3">
        <f t="shared" si="388"/>
        <v>15.629999999999711</v>
      </c>
      <c r="L1592" s="3">
        <f t="shared" si="381"/>
        <v>0.28467062526259157</v>
      </c>
      <c r="M1592" s="3">
        <f>L1592/'NOx Info (Obsolete)'!$B$1*1000</f>
        <v>6.4678759744300907</v>
      </c>
      <c r="N1592" s="3">
        <f>M1592*'NOx Info (Obsolete)'!$I$2*($D$13+273)/$F$2/1000</f>
        <v>1754.8626074430961</v>
      </c>
      <c r="O1592" s="3">
        <f t="shared" si="382"/>
        <v>31.584826972430562</v>
      </c>
      <c r="P1592" s="3">
        <f t="shared" si="383"/>
        <v>10.541376058531478</v>
      </c>
      <c r="Q1592" s="3">
        <f t="shared" si="384"/>
        <v>1.9229057177928284E-3</v>
      </c>
      <c r="R1592" s="3">
        <f t="shared" si="385"/>
        <v>5.5147057097751757E-2</v>
      </c>
    </row>
    <row r="1593" spans="1:18" x14ac:dyDescent="0.25">
      <c r="A1593" s="3">
        <f t="shared" si="387"/>
        <v>15.639999999999711</v>
      </c>
      <c r="B1593" s="3">
        <f t="shared" si="374"/>
        <v>0.62637477081622606</v>
      </c>
      <c r="C1593" s="3">
        <f t="shared" si="375"/>
        <v>1.4231602384152048E-2</v>
      </c>
      <c r="D1593" s="3">
        <f t="shared" si="376"/>
        <v>254.02823812726598</v>
      </c>
      <c r="E1593" s="3">
        <f t="shared" si="377"/>
        <v>1.9679565587653109</v>
      </c>
      <c r="F1593" s="3">
        <f t="shared" si="378"/>
        <v>34.575713471983249</v>
      </c>
      <c r="G1593" s="3">
        <f t="shared" si="379"/>
        <v>6.7905492518135963E-2</v>
      </c>
      <c r="H1593" s="3">
        <f t="shared" si="380"/>
        <v>0.12134278069235281</v>
      </c>
      <c r="I1593" s="3">
        <f t="shared" si="386"/>
        <v>2474.9677313981397</v>
      </c>
      <c r="K1593" s="3">
        <f t="shared" si="388"/>
        <v>15.639999999999711</v>
      </c>
      <c r="L1593" s="3">
        <f t="shared" si="381"/>
        <v>0.28411915469161403</v>
      </c>
      <c r="M1593" s="3">
        <f>L1593/'NOx Info (Obsolete)'!$B$1*1000</f>
        <v>6.4553462543251783</v>
      </c>
      <c r="N1593" s="3">
        <f>M1593*'NOx Info (Obsolete)'!$I$2*($D$13+273)/$F$2/1000</f>
        <v>1751.4630466938231</v>
      </c>
      <c r="O1593" s="3">
        <f t="shared" si="382"/>
        <v>31.523640109372085</v>
      </c>
      <c r="P1593" s="3">
        <f t="shared" si="383"/>
        <v>10.54137605853148</v>
      </c>
      <c r="Q1593" s="3">
        <f t="shared" si="384"/>
        <v>1.9229057177928288E-3</v>
      </c>
      <c r="R1593" s="3">
        <f t="shared" si="385"/>
        <v>5.5040224933255083E-2</v>
      </c>
    </row>
    <row r="1594" spans="1:18" x14ac:dyDescent="0.25">
      <c r="A1594" s="3">
        <f t="shared" si="387"/>
        <v>15.649999999999711</v>
      </c>
      <c r="B1594" s="3">
        <f t="shared" si="374"/>
        <v>0.62516134300930248</v>
      </c>
      <c r="C1594" s="3">
        <f t="shared" si="375"/>
        <v>1.4204032592272488E-2</v>
      </c>
      <c r="D1594" s="3">
        <f t="shared" si="376"/>
        <v>253.53612870292605</v>
      </c>
      <c r="E1594" s="3">
        <f t="shared" si="377"/>
        <v>1.9641441874462815</v>
      </c>
      <c r="F1594" s="3">
        <f t="shared" si="378"/>
        <v>34.575713471983242</v>
      </c>
      <c r="G1594" s="3">
        <f t="shared" si="379"/>
        <v>6.7905492518135935E-2</v>
      </c>
      <c r="H1594" s="3">
        <f t="shared" si="380"/>
        <v>0.12110771262907551</v>
      </c>
      <c r="I1594" s="3">
        <f t="shared" si="386"/>
        <v>2475.2099468233978</v>
      </c>
      <c r="K1594" s="3">
        <f t="shared" si="388"/>
        <v>15.649999999999711</v>
      </c>
      <c r="L1594" s="3">
        <f t="shared" si="381"/>
        <v>0.28356875244228147</v>
      </c>
      <c r="M1594" s="3">
        <f>L1594/'NOx Info (Obsolete)'!$B$1*1000</f>
        <v>6.4428408070861218</v>
      </c>
      <c r="N1594" s="3">
        <f>M1594*'NOx Info (Obsolete)'!$I$2*($D$13+273)/$F$2/1000</f>
        <v>1748.0700716528777</v>
      </c>
      <c r="O1594" s="3">
        <f t="shared" si="382"/>
        <v>31.462571778931004</v>
      </c>
      <c r="P1594" s="3">
        <f t="shared" si="383"/>
        <v>10.541376058531478</v>
      </c>
      <c r="Q1594" s="3">
        <f t="shared" si="384"/>
        <v>1.9229057177928284E-3</v>
      </c>
      <c r="R1594" s="3">
        <f t="shared" si="385"/>
        <v>5.4933599726517728E-2</v>
      </c>
    </row>
    <row r="1595" spans="1:18" x14ac:dyDescent="0.25">
      <c r="A1595" s="3">
        <f t="shared" si="387"/>
        <v>15.659999999999711</v>
      </c>
      <c r="B1595" s="3">
        <f t="shared" si="374"/>
        <v>0.62395026588301172</v>
      </c>
      <c r="C1595" s="3">
        <f t="shared" si="375"/>
        <v>1.4176516209236413E-2</v>
      </c>
      <c r="D1595" s="3">
        <f t="shared" si="376"/>
        <v>253.04497260443401</v>
      </c>
      <c r="E1595" s="3">
        <f t="shared" si="377"/>
        <v>1.9603392015418382</v>
      </c>
      <c r="F1595" s="3">
        <f t="shared" si="378"/>
        <v>34.575713471983242</v>
      </c>
      <c r="G1595" s="3">
        <f t="shared" si="379"/>
        <v>6.7905492518135935E-2</v>
      </c>
      <c r="H1595" s="3">
        <f t="shared" si="380"/>
        <v>0.12087309994512986</v>
      </c>
      <c r="I1595" s="3">
        <f t="shared" si="386"/>
        <v>2475.451693023288</v>
      </c>
      <c r="K1595" s="3">
        <f t="shared" si="388"/>
        <v>15.659999999999711</v>
      </c>
      <c r="L1595" s="3">
        <f t="shared" si="381"/>
        <v>0.28301941644501627</v>
      </c>
      <c r="M1595" s="3">
        <f>L1595/'NOx Info (Obsolete)'!$B$1*1000</f>
        <v>6.4303595856909608</v>
      </c>
      <c r="N1595" s="3">
        <f>M1595*'NOx Info (Obsolete)'!$I$2*($D$13+273)/$F$2/1000</f>
        <v>1744.6836695622717</v>
      </c>
      <c r="O1595" s="3">
        <f t="shared" si="382"/>
        <v>31.401621751483162</v>
      </c>
      <c r="P1595" s="3">
        <f t="shared" si="383"/>
        <v>10.541376058531478</v>
      </c>
      <c r="Q1595" s="3">
        <f t="shared" si="384"/>
        <v>1.9229057177928284E-3</v>
      </c>
      <c r="R1595" s="3">
        <f t="shared" si="385"/>
        <v>5.482718107661632E-2</v>
      </c>
    </row>
    <row r="1596" spans="1:18" x14ac:dyDescent="0.25">
      <c r="A1596" s="3">
        <f t="shared" si="387"/>
        <v>15.66999999999971</v>
      </c>
      <c r="B1596" s="3">
        <f t="shared" si="374"/>
        <v>0.62274153488356043</v>
      </c>
      <c r="C1596" s="3">
        <f t="shared" si="375"/>
        <v>1.414905313157897E-2</v>
      </c>
      <c r="D1596" s="3">
        <f t="shared" si="376"/>
        <v>252.55476798498506</v>
      </c>
      <c r="E1596" s="3">
        <f t="shared" si="377"/>
        <v>1.956541586744784</v>
      </c>
      <c r="F1596" s="3">
        <f t="shared" si="378"/>
        <v>34.575713471983242</v>
      </c>
      <c r="G1596" s="3">
        <f t="shared" si="379"/>
        <v>6.7905492518135935E-2</v>
      </c>
      <c r="H1596" s="3">
        <f t="shared" si="380"/>
        <v>0.12063894175834443</v>
      </c>
      <c r="I1596" s="3">
        <f t="shared" si="386"/>
        <v>2475.6929709068049</v>
      </c>
      <c r="K1596" s="3">
        <f t="shared" si="388"/>
        <v>15.66999999999971</v>
      </c>
      <c r="L1596" s="3">
        <f t="shared" si="381"/>
        <v>0.2824711446342501</v>
      </c>
      <c r="M1596" s="3">
        <f>L1596/'NOx Info (Obsolete)'!$B$1*1000</f>
        <v>6.417902543208827</v>
      </c>
      <c r="N1596" s="3">
        <f>M1596*'NOx Info (Obsolete)'!$I$2*($D$13+273)/$F$2/1000</f>
        <v>1741.3038276887344</v>
      </c>
      <c r="O1596" s="3">
        <f t="shared" si="382"/>
        <v>31.340789797849251</v>
      </c>
      <c r="P1596" s="3">
        <f t="shared" si="383"/>
        <v>10.541376058531478</v>
      </c>
      <c r="Q1596" s="3">
        <f t="shared" si="384"/>
        <v>1.9229057177928284E-3</v>
      </c>
      <c r="R1596" s="3">
        <f t="shared" si="385"/>
        <v>5.4720968583404139E-2</v>
      </c>
    </row>
    <row r="1597" spans="1:18" x14ac:dyDescent="0.25">
      <c r="A1597" s="3">
        <f t="shared" si="387"/>
        <v>15.67999999999971</v>
      </c>
      <c r="B1597" s="3">
        <f t="shared" si="374"/>
        <v>0.62153514546597699</v>
      </c>
      <c r="C1597" s="3">
        <f t="shared" si="375"/>
        <v>1.4121643256035734E-2</v>
      </c>
      <c r="D1597" s="3">
        <f t="shared" si="376"/>
        <v>252.06551300135166</v>
      </c>
      <c r="E1597" s="3">
        <f t="shared" si="377"/>
        <v>1.9527513287756377</v>
      </c>
      <c r="F1597" s="3">
        <f t="shared" si="378"/>
        <v>34.575713471983242</v>
      </c>
      <c r="G1597" s="3">
        <f t="shared" si="379"/>
        <v>6.7905492518135935E-2</v>
      </c>
      <c r="H1597" s="3">
        <f t="shared" si="380"/>
        <v>0.12040523718825671</v>
      </c>
      <c r="I1597" s="3">
        <f t="shared" si="386"/>
        <v>2475.9337813811812</v>
      </c>
      <c r="K1597" s="3">
        <f t="shared" si="388"/>
        <v>15.67999999999971</v>
      </c>
      <c r="L1597" s="3">
        <f t="shared" si="381"/>
        <v>0.28192393494841606</v>
      </c>
      <c r="M1597" s="3">
        <f>L1597/'NOx Info (Obsolete)'!$B$1*1000</f>
        <v>6.4054696327997656</v>
      </c>
      <c r="N1597" s="3">
        <f>M1597*'NOx Info (Obsolete)'!$I$2*($D$13+273)/$F$2/1000</f>
        <v>1737.9305333236591</v>
      </c>
      <c r="O1597" s="3">
        <f t="shared" si="382"/>
        <v>31.280075689293923</v>
      </c>
      <c r="P1597" s="3">
        <f t="shared" si="383"/>
        <v>10.541376058531478</v>
      </c>
      <c r="Q1597" s="3">
        <f t="shared" si="384"/>
        <v>1.9229057177928284E-3</v>
      </c>
      <c r="R1597" s="3">
        <f t="shared" si="385"/>
        <v>5.4614961847509649E-2</v>
      </c>
    </row>
    <row r="1598" spans="1:18" x14ac:dyDescent="0.25">
      <c r="A1598" s="3">
        <f t="shared" si="387"/>
        <v>15.68999999999971</v>
      </c>
      <c r="B1598" s="3">
        <f t="shared" si="374"/>
        <v>0.6203310930940944</v>
      </c>
      <c r="C1598" s="3">
        <f t="shared" si="375"/>
        <v>1.4094286479542327E-2</v>
      </c>
      <c r="D1598" s="3">
        <f t="shared" si="376"/>
        <v>251.57720581387707</v>
      </c>
      <c r="E1598" s="3">
        <f t="shared" si="377"/>
        <v>1.9489684133825809</v>
      </c>
      <c r="F1598" s="3">
        <f t="shared" si="378"/>
        <v>34.575713471983242</v>
      </c>
      <c r="G1598" s="3">
        <f t="shared" si="379"/>
        <v>6.7905492518135935E-2</v>
      </c>
      <c r="H1598" s="3">
        <f t="shared" si="380"/>
        <v>0.12017198535610985</v>
      </c>
      <c r="I1598" s="3">
        <f t="shared" si="386"/>
        <v>2476.1741253518935</v>
      </c>
      <c r="K1598" s="3">
        <f t="shared" si="388"/>
        <v>15.68999999999971</v>
      </c>
      <c r="L1598" s="3">
        <f t="shared" si="381"/>
        <v>0.28137778532994095</v>
      </c>
      <c r="M1598" s="3">
        <f>L1598/'NOx Info (Obsolete)'!$B$1*1000</f>
        <v>6.3930608077145612</v>
      </c>
      <c r="N1598" s="3">
        <f>M1598*'NOx Info (Obsolete)'!$I$2*($D$13+273)/$F$2/1000</f>
        <v>1734.5637737830593</v>
      </c>
      <c r="O1598" s="3">
        <f t="shared" si="382"/>
        <v>31.219479197524944</v>
      </c>
      <c r="P1598" s="3">
        <f t="shared" si="383"/>
        <v>10.541376058531478</v>
      </c>
      <c r="Q1598" s="3">
        <f t="shared" si="384"/>
        <v>1.9229057177928284E-3</v>
      </c>
      <c r="R1598" s="3">
        <f t="shared" si="385"/>
        <v>5.4509160470334959E-2</v>
      </c>
    </row>
    <row r="1599" spans="1:18" x14ac:dyDescent="0.25">
      <c r="A1599" s="3">
        <f t="shared" si="387"/>
        <v>15.69999999999971</v>
      </c>
      <c r="B1599" s="3">
        <f t="shared" si="374"/>
        <v>0.6191293732405333</v>
      </c>
      <c r="C1599" s="3">
        <f t="shared" si="375"/>
        <v>1.4066982699234036E-2</v>
      </c>
      <c r="D1599" s="3">
        <f t="shared" si="376"/>
        <v>251.08984458646862</v>
      </c>
      <c r="E1599" s="3">
        <f t="shared" si="377"/>
        <v>1.9451928263414036</v>
      </c>
      <c r="F1599" s="3">
        <f t="shared" si="378"/>
        <v>34.575713471983242</v>
      </c>
      <c r="G1599" s="3">
        <f t="shared" si="379"/>
        <v>6.7905492518135935E-2</v>
      </c>
      <c r="H1599" s="3">
        <f t="shared" si="380"/>
        <v>0.11993918538484936</v>
      </c>
      <c r="I1599" s="3">
        <f t="shared" si="386"/>
        <v>2476.414003722663</v>
      </c>
      <c r="K1599" s="3">
        <f t="shared" si="388"/>
        <v>15.69999999999971</v>
      </c>
      <c r="L1599" s="3">
        <f t="shared" si="381"/>
        <v>0.28083269372523761</v>
      </c>
      <c r="M1599" s="3">
        <f>L1599/'NOx Info (Obsolete)'!$B$1*1000</f>
        <v>6.3806760212945637</v>
      </c>
      <c r="N1599" s="3">
        <f>M1599*'NOx Info (Obsolete)'!$I$2*($D$13+273)/$F$2/1000</f>
        <v>1731.2035364075216</v>
      </c>
      <c r="O1599" s="3">
        <f t="shared" si="382"/>
        <v>31.159000094692331</v>
      </c>
      <c r="P1599" s="3">
        <f t="shared" si="383"/>
        <v>10.541376058531478</v>
      </c>
      <c r="Q1599" s="3">
        <f t="shared" si="384"/>
        <v>1.9229057177928284E-3</v>
      </c>
      <c r="R1599" s="3">
        <f t="shared" si="385"/>
        <v>5.4403564054054381E-2</v>
      </c>
    </row>
    <row r="1600" spans="1:18" x14ac:dyDescent="0.25">
      <c r="A1600" s="3">
        <f t="shared" si="387"/>
        <v>15.70999999999971</v>
      </c>
      <c r="B1600" s="3">
        <f t="shared" si="374"/>
        <v>0.61792998138668476</v>
      </c>
      <c r="C1600" s="3">
        <f t="shared" si="375"/>
        <v>1.4039731812445411E-2</v>
      </c>
      <c r="D1600" s="3">
        <f t="shared" si="376"/>
        <v>250.60342748659042</v>
      </c>
      <c r="E1600" s="3">
        <f t="shared" si="377"/>
        <v>1.941424553455452</v>
      </c>
      <c r="F1600" s="3">
        <f t="shared" si="378"/>
        <v>34.575713471983249</v>
      </c>
      <c r="G1600" s="3">
        <f t="shared" si="379"/>
        <v>6.7905492518135963E-2</v>
      </c>
      <c r="H1600" s="3">
        <f t="shared" si="380"/>
        <v>0.11970683639911982</v>
      </c>
      <c r="I1600" s="3">
        <f t="shared" si="386"/>
        <v>2476.653417395461</v>
      </c>
      <c r="K1600" s="3">
        <f t="shared" si="388"/>
        <v>15.70999999999971</v>
      </c>
      <c r="L1600" s="3">
        <f t="shared" si="381"/>
        <v>0.28028865808469705</v>
      </c>
      <c r="M1600" s="3">
        <f>L1600/'NOx Info (Obsolete)'!$B$1*1000</f>
        <v>6.36831522697151</v>
      </c>
      <c r="N1600" s="3">
        <f>M1600*'NOx Info (Obsolete)'!$I$2*($D$13+273)/$F$2/1000</f>
        <v>1727.8498085621557</v>
      </c>
      <c r="O1600" s="3">
        <f t="shared" si="382"/>
        <v>31.098638153387505</v>
      </c>
      <c r="P1600" s="3">
        <f t="shared" si="383"/>
        <v>10.54137605853148</v>
      </c>
      <c r="Q1600" s="3">
        <f t="shared" si="384"/>
        <v>1.9229057177928288E-3</v>
      </c>
      <c r="R1600" s="3">
        <f t="shared" si="385"/>
        <v>5.4298172201612899E-2</v>
      </c>
    </row>
    <row r="1601" spans="1:18" x14ac:dyDescent="0.25">
      <c r="A1601" s="3">
        <f t="shared" si="387"/>
        <v>15.719999999999709</v>
      </c>
      <c r="B1601" s="3">
        <f t="shared" si="374"/>
        <v>0.61673291302269362</v>
      </c>
      <c r="C1601" s="3">
        <f t="shared" si="375"/>
        <v>1.4012533716709897E-2</v>
      </c>
      <c r="D1601" s="3">
        <f t="shared" si="376"/>
        <v>250.11795268525645</v>
      </c>
      <c r="E1601" s="3">
        <f t="shared" si="377"/>
        <v>1.9376635805555744</v>
      </c>
      <c r="F1601" s="3">
        <f t="shared" si="378"/>
        <v>34.575713471983242</v>
      </c>
      <c r="G1601" s="3">
        <f t="shared" si="379"/>
        <v>6.7905492518135935E-2</v>
      </c>
      <c r="H1601" s="3">
        <f t="shared" si="380"/>
        <v>0.11947493752526149</v>
      </c>
      <c r="I1601" s="3">
        <f t="shared" si="386"/>
        <v>2476.8923672705114</v>
      </c>
      <c r="K1601" s="3">
        <f t="shared" si="388"/>
        <v>15.719999999999709</v>
      </c>
      <c r="L1601" s="3">
        <f t="shared" si="381"/>
        <v>0.27974567636268094</v>
      </c>
      <c r="M1601" s="3">
        <f>L1601/'NOx Info (Obsolete)'!$B$1*1000</f>
        <v>6.3559783782673511</v>
      </c>
      <c r="N1601" s="3">
        <f>M1601*'NOx Info (Obsolete)'!$I$2*($D$13+273)/$F$2/1000</f>
        <v>1724.5025776365471</v>
      </c>
      <c r="O1601" s="3">
        <f t="shared" si="382"/>
        <v>31.038393146642424</v>
      </c>
      <c r="P1601" s="3">
        <f t="shared" si="383"/>
        <v>10.541376058531478</v>
      </c>
      <c r="Q1601" s="3">
        <f t="shared" si="384"/>
        <v>1.9229057177928284E-3</v>
      </c>
      <c r="R1601" s="3">
        <f t="shared" si="385"/>
        <v>5.4192984516724649E-2</v>
      </c>
    </row>
    <row r="1602" spans="1:18" x14ac:dyDescent="0.25">
      <c r="A1602" s="3">
        <f t="shared" si="387"/>
        <v>15.729999999999709</v>
      </c>
      <c r="B1602" s="3">
        <f t="shared" si="374"/>
        <v>0.61553816364744096</v>
      </c>
      <c r="C1602" s="3">
        <f t="shared" si="375"/>
        <v>1.3985388309759435E-2</v>
      </c>
      <c r="D1602" s="3">
        <f t="shared" si="376"/>
        <v>249.63341835702417</v>
      </c>
      <c r="E1602" s="3">
        <f t="shared" si="377"/>
        <v>1.9339098935000671</v>
      </c>
      <c r="F1602" s="3">
        <f t="shared" si="378"/>
        <v>34.575713471983242</v>
      </c>
      <c r="G1602" s="3">
        <f t="shared" si="379"/>
        <v>6.7905492518135935E-2</v>
      </c>
      <c r="H1602" s="3">
        <f t="shared" si="380"/>
        <v>0.11924348789130723</v>
      </c>
      <c r="I1602" s="3">
        <f t="shared" si="386"/>
        <v>2477.1308542462939</v>
      </c>
      <c r="K1602" s="3">
        <f t="shared" si="388"/>
        <v>15.729999999999709</v>
      </c>
      <c r="L1602" s="3">
        <f t="shared" si="381"/>
        <v>0.27920374651751367</v>
      </c>
      <c r="M1602" s="3">
        <f>L1602/'NOx Info (Obsolete)'!$B$1*1000</f>
        <v>6.3436654287940764</v>
      </c>
      <c r="N1602" s="3">
        <f>M1602*'NOx Info (Obsolete)'!$I$2*($D$13+273)/$F$2/1000</f>
        <v>1721.1618310447122</v>
      </c>
      <c r="O1602" s="3">
        <f t="shared" si="382"/>
        <v>30.978264847928727</v>
      </c>
      <c r="P1602" s="3">
        <f t="shared" si="383"/>
        <v>10.541376058531478</v>
      </c>
      <c r="Q1602" s="3">
        <f t="shared" si="384"/>
        <v>1.9229057177928284E-3</v>
      </c>
      <c r="R1602" s="3">
        <f t="shared" si="385"/>
        <v>5.4088000603871526E-2</v>
      </c>
    </row>
    <row r="1603" spans="1:18" x14ac:dyDescent="0.25">
      <c r="A1603" s="3">
        <f t="shared" si="387"/>
        <v>15.739999999999709</v>
      </c>
      <c r="B1603" s="3">
        <f t="shared" si="374"/>
        <v>0.61434572876852789</v>
      </c>
      <c r="C1603" s="3">
        <f t="shared" si="375"/>
        <v>1.3958295489524082E-2</v>
      </c>
      <c r="D1603" s="3">
        <f t="shared" si="376"/>
        <v>249.14982267998718</v>
      </c>
      <c r="E1603" s="3">
        <f t="shared" si="377"/>
        <v>1.9301634781746231</v>
      </c>
      <c r="F1603" s="3">
        <f t="shared" si="378"/>
        <v>34.575713471983242</v>
      </c>
      <c r="G1603" s="3">
        <f t="shared" si="379"/>
        <v>6.7905492518135935E-2</v>
      </c>
      <c r="H1603" s="3">
        <f t="shared" si="380"/>
        <v>0.11901248662697898</v>
      </c>
      <c r="I1603" s="3">
        <f t="shared" si="386"/>
        <v>2477.368879219548</v>
      </c>
      <c r="K1603" s="3">
        <f t="shared" si="388"/>
        <v>15.739999999999709</v>
      </c>
      <c r="L1603" s="3">
        <f t="shared" si="381"/>
        <v>0.27866286651147498</v>
      </c>
      <c r="M1603" s="3">
        <f>L1603/'NOx Info (Obsolete)'!$B$1*1000</f>
        <v>6.331376332253539</v>
      </c>
      <c r="N1603" s="3">
        <f>M1603*'NOx Info (Obsolete)'!$I$2*($D$13+273)/$F$2/1000</f>
        <v>1717.827556225049</v>
      </c>
      <c r="O1603" s="3">
        <f t="shared" si="382"/>
        <v>30.918253031156901</v>
      </c>
      <c r="P1603" s="3">
        <f t="shared" si="383"/>
        <v>10.541376058531478</v>
      </c>
      <c r="Q1603" s="3">
        <f t="shared" si="384"/>
        <v>1.9229057177928284E-3</v>
      </c>
      <c r="R1603" s="3">
        <f t="shared" si="385"/>
        <v>5.3983220068301564E-2</v>
      </c>
    </row>
    <row r="1604" spans="1:18" x14ac:dyDescent="0.25">
      <c r="A1604" s="3">
        <f t="shared" si="387"/>
        <v>15.749999999999709</v>
      </c>
      <c r="B1604" s="3">
        <f t="shared" ref="B1604:B1667" si="389">L1604*2.20462</f>
        <v>0.61315560390225821</v>
      </c>
      <c r="C1604" s="3">
        <f t="shared" ref="C1604:C1667" si="390">M1604/453.59237</f>
        <v>1.3931255154131626E-2</v>
      </c>
      <c r="D1604" s="3">
        <f t="shared" ref="D1604:D1667" si="391">N1604/6.89475729</f>
        <v>248.66716383576846</v>
      </c>
      <c r="E1604" s="3">
        <f t="shared" ref="E1604:E1667" si="392">O1604/16.0184634</f>
        <v>1.9264243204922771</v>
      </c>
      <c r="F1604" s="3">
        <f t="shared" ref="F1604:F1667" si="393">P1604*3.28</f>
        <v>34.575713471983242</v>
      </c>
      <c r="G1604" s="3">
        <f t="shared" ref="G1604:G1667" si="394">Q1604*35.314</f>
        <v>6.7905492518135935E-2</v>
      </c>
      <c r="H1604" s="3">
        <f t="shared" ref="H1604:H1667" si="395">R1604*2.20462</f>
        <v>0.1187819328636847</v>
      </c>
      <c r="I1604" s="3">
        <f t="shared" si="386"/>
        <v>2477.6064430852753</v>
      </c>
      <c r="K1604" s="3">
        <f t="shared" si="388"/>
        <v>15.749999999999709</v>
      </c>
      <c r="L1604" s="3">
        <f t="shared" ref="L1604:L1667" si="396">L1603-R1603*$J$1</f>
        <v>0.27812303431079199</v>
      </c>
      <c r="M1604" s="3">
        <f>L1604/'NOx Info (Obsolete)'!$B$1*1000</f>
        <v>6.3191110424372798</v>
      </c>
      <c r="N1604" s="3">
        <f>M1604*'NOx Info (Obsolete)'!$I$2*($D$13+273)/$F$2/1000</f>
        <v>1714.499740640289</v>
      </c>
      <c r="O1604" s="3">
        <f t="shared" ref="O1604:O1667" si="397">L1604/$F$2</f>
        <v>30.858357470675415</v>
      </c>
      <c r="P1604" s="3">
        <f t="shared" ref="P1604:P1667" si="398">SQRT(2*(N1604)/O1604)</f>
        <v>10.541376058531478</v>
      </c>
      <c r="Q1604" s="3">
        <f t="shared" ref="Q1604:Q1667" si="399">P1604*$F$25</f>
        <v>1.9229057177928284E-3</v>
      </c>
      <c r="R1604" s="3">
        <f t="shared" ref="R1604:R1667" si="400">Q1604*O1604*0.908</f>
        <v>5.3878642516027572E-2</v>
      </c>
    </row>
    <row r="1605" spans="1:18" x14ac:dyDescent="0.25">
      <c r="A1605" s="3">
        <f t="shared" si="387"/>
        <v>15.759999999999708</v>
      </c>
      <c r="B1605" s="3">
        <f t="shared" si="389"/>
        <v>0.61196778457362144</v>
      </c>
      <c r="C1605" s="3">
        <f t="shared" si="390"/>
        <v>1.3904267201907209E-2</v>
      </c>
      <c r="D1605" s="3">
        <f t="shared" si="391"/>
        <v>248.18544000951354</v>
      </c>
      <c r="E1605" s="3">
        <f t="shared" si="392"/>
        <v>1.9226924063933537</v>
      </c>
      <c r="F1605" s="3">
        <f t="shared" si="393"/>
        <v>34.575713471983242</v>
      </c>
      <c r="G1605" s="3">
        <f t="shared" si="394"/>
        <v>6.7905492518135935E-2</v>
      </c>
      <c r="H1605" s="3">
        <f t="shared" si="395"/>
        <v>0.11855182573451491</v>
      </c>
      <c r="I1605" s="3">
        <f t="shared" si="386"/>
        <v>2477.8435467367444</v>
      </c>
      <c r="K1605" s="3">
        <f t="shared" si="388"/>
        <v>15.759999999999708</v>
      </c>
      <c r="L1605" s="3">
        <f t="shared" si="396"/>
        <v>0.27758424788563174</v>
      </c>
      <c r="M1605" s="3">
        <f>L1605/'NOx Info (Obsolete)'!$B$1*1000</f>
        <v>6.3068695132263599</v>
      </c>
      <c r="N1605" s="3">
        <f>M1605*'NOx Info (Obsolete)'!$I$2*($D$13+273)/$F$2/1000</f>
        <v>1711.1783717774513</v>
      </c>
      <c r="O1605" s="3">
        <f t="shared" si="397"/>
        <v>30.798577941269865</v>
      </c>
      <c r="P1605" s="3">
        <f t="shared" si="398"/>
        <v>10.541376058531478</v>
      </c>
      <c r="Q1605" s="3">
        <f t="shared" si="399"/>
        <v>1.9229057177928284E-3</v>
      </c>
      <c r="R1605" s="3">
        <f t="shared" si="400"/>
        <v>5.3774267553825562E-2</v>
      </c>
    </row>
    <row r="1606" spans="1:18" x14ac:dyDescent="0.25">
      <c r="A1606" s="3">
        <f t="shared" si="387"/>
        <v>15.769999999999708</v>
      </c>
      <c r="B1606" s="3">
        <f t="shared" si="389"/>
        <v>0.6107822663162763</v>
      </c>
      <c r="C1606" s="3">
        <f t="shared" si="390"/>
        <v>1.3877331531372931E-2</v>
      </c>
      <c r="D1606" s="3">
        <f t="shared" si="391"/>
        <v>247.70464938988391</v>
      </c>
      <c r="E1606" s="3">
        <f t="shared" si="392"/>
        <v>1.9189677218454142</v>
      </c>
      <c r="F1606" s="3">
        <f t="shared" si="393"/>
        <v>34.575713471983242</v>
      </c>
      <c r="G1606" s="3">
        <f t="shared" si="394"/>
        <v>6.7905492518135935E-2</v>
      </c>
      <c r="H1606" s="3">
        <f t="shared" si="395"/>
        <v>0.11832216437423955</v>
      </c>
      <c r="I1606" s="3">
        <f t="shared" si="386"/>
        <v>2478.0801910654927</v>
      </c>
      <c r="K1606" s="3">
        <f t="shared" si="388"/>
        <v>15.769999999999708</v>
      </c>
      <c r="L1606" s="3">
        <f t="shared" si="396"/>
        <v>0.2770465052100935</v>
      </c>
      <c r="M1606" s="3">
        <f>L1606/'NOx Info (Obsolete)'!$B$1*1000</f>
        <v>6.2946516985911778</v>
      </c>
      <c r="N1606" s="3">
        <f>M1606*'NOx Info (Obsolete)'!$I$2*($D$13+273)/$F$2/1000</f>
        <v>1707.8634371477963</v>
      </c>
      <c r="O1606" s="3">
        <f t="shared" si="397"/>
        <v>30.738914218162151</v>
      </c>
      <c r="P1606" s="3">
        <f t="shared" si="398"/>
        <v>10.541376058531478</v>
      </c>
      <c r="Q1606" s="3">
        <f t="shared" si="399"/>
        <v>1.9229057177928284E-3</v>
      </c>
      <c r="R1606" s="3">
        <f t="shared" si="400"/>
        <v>5.3670094789233319E-2</v>
      </c>
    </row>
    <row r="1607" spans="1:18" x14ac:dyDescent="0.25">
      <c r="A1607" s="3">
        <f t="shared" si="387"/>
        <v>15.779999999999708</v>
      </c>
      <c r="B1607" s="3">
        <f t="shared" si="389"/>
        <v>0.6095990446725339</v>
      </c>
      <c r="C1607" s="3">
        <f t="shared" si="390"/>
        <v>1.3850448041247489E-2</v>
      </c>
      <c r="D1607" s="3">
        <f t="shared" si="391"/>
        <v>247.22479016904995</v>
      </c>
      <c r="E1607" s="3">
        <f t="shared" si="392"/>
        <v>1.9152502528432038</v>
      </c>
      <c r="F1607" s="3">
        <f t="shared" si="393"/>
        <v>34.575713471983242</v>
      </c>
      <c r="G1607" s="3">
        <f t="shared" si="394"/>
        <v>6.7905492518135935E-2</v>
      </c>
      <c r="H1607" s="3">
        <f t="shared" si="395"/>
        <v>0.11809294791930477</v>
      </c>
      <c r="I1607" s="3">
        <f t="shared" si="386"/>
        <v>2478.3163769613311</v>
      </c>
      <c r="K1607" s="3">
        <f t="shared" si="388"/>
        <v>15.779999999999708</v>
      </c>
      <c r="L1607" s="3">
        <f t="shared" si="396"/>
        <v>0.27650980426220118</v>
      </c>
      <c r="M1607" s="3">
        <f>L1607/'NOx Info (Obsolete)'!$B$1*1000</f>
        <v>6.2824575525913069</v>
      </c>
      <c r="N1607" s="3">
        <f>M1607*'NOx Info (Obsolete)'!$I$2*($D$13+273)/$F$2/1000</f>
        <v>1704.5549242867776</v>
      </c>
      <c r="O1607" s="3">
        <f t="shared" si="397"/>
        <v>30.679366077009611</v>
      </c>
      <c r="P1607" s="3">
        <f t="shared" si="398"/>
        <v>10.541376058531478</v>
      </c>
      <c r="Q1607" s="3">
        <f t="shared" si="399"/>
        <v>1.9229057177928284E-3</v>
      </c>
      <c r="R1607" s="3">
        <f t="shared" si="400"/>
        <v>5.3566123830548928E-2</v>
      </c>
    </row>
    <row r="1608" spans="1:18" x14ac:dyDescent="0.25">
      <c r="A1608" s="3">
        <f t="shared" si="387"/>
        <v>15.789999999999708</v>
      </c>
      <c r="B1608" s="3">
        <f t="shared" si="389"/>
        <v>0.60841811519334077</v>
      </c>
      <c r="C1608" s="3">
        <f t="shared" si="390"/>
        <v>1.3823616630445778E-2</v>
      </c>
      <c r="D1608" s="3">
        <f t="shared" si="391"/>
        <v>246.7458605426842</v>
      </c>
      <c r="E1608" s="3">
        <f t="shared" si="392"/>
        <v>1.9115399854085993</v>
      </c>
      <c r="F1608" s="3">
        <f t="shared" si="393"/>
        <v>34.575713471983242</v>
      </c>
      <c r="G1608" s="3">
        <f t="shared" si="394"/>
        <v>6.7905492518135935E-2</v>
      </c>
      <c r="H1608" s="3">
        <f t="shared" si="395"/>
        <v>0.11786417550782957</v>
      </c>
      <c r="I1608" s="3">
        <f t="shared" si="386"/>
        <v>2478.5521053123466</v>
      </c>
      <c r="K1608" s="3">
        <f t="shared" si="388"/>
        <v>15.789999999999708</v>
      </c>
      <c r="L1608" s="3">
        <f t="shared" si="396"/>
        <v>0.27597414302389567</v>
      </c>
      <c r="M1608" s="3">
        <f>L1608/'NOx Info (Obsolete)'!$B$1*1000</f>
        <v>6.2702870293753143</v>
      </c>
      <c r="N1608" s="3">
        <f>M1608*'NOx Info (Obsolete)'!$I$2*($D$13+273)/$F$2/1000</f>
        <v>1701.2528207539954</v>
      </c>
      <c r="O1608" s="3">
        <f t="shared" si="397"/>
        <v>30.619933293904186</v>
      </c>
      <c r="P1608" s="3">
        <f t="shared" si="398"/>
        <v>10.541376058531478</v>
      </c>
      <c r="Q1608" s="3">
        <f t="shared" si="399"/>
        <v>1.9229057177928284E-3</v>
      </c>
      <c r="R1608" s="3">
        <f t="shared" si="400"/>
        <v>5.3462354286829286E-2</v>
      </c>
    </row>
    <row r="1609" spans="1:18" x14ac:dyDescent="0.25">
      <c r="A1609" s="3">
        <f t="shared" si="387"/>
        <v>15.799999999999708</v>
      </c>
      <c r="B1609" s="3">
        <f t="shared" si="389"/>
        <v>0.60723947343826246</v>
      </c>
      <c r="C1609" s="3">
        <f t="shared" si="390"/>
        <v>1.3796837198078511E-2</v>
      </c>
      <c r="D1609" s="3">
        <f t="shared" si="391"/>
        <v>246.26785870995454</v>
      </c>
      <c r="E1609" s="3">
        <f t="shared" si="392"/>
        <v>1.907836905590556</v>
      </c>
      <c r="F1609" s="3">
        <f t="shared" si="393"/>
        <v>34.575713471983242</v>
      </c>
      <c r="G1609" s="3">
        <f t="shared" si="394"/>
        <v>6.7905492518135935E-2</v>
      </c>
      <c r="H1609" s="3">
        <f t="shared" si="395"/>
        <v>0.11763584627960258</v>
      </c>
      <c r="I1609" s="3">
        <f t="shared" si="386"/>
        <v>2478.7873770049059</v>
      </c>
      <c r="K1609" s="3">
        <f t="shared" si="388"/>
        <v>15.799999999999708</v>
      </c>
      <c r="L1609" s="3">
        <f t="shared" si="396"/>
        <v>0.27543951948102735</v>
      </c>
      <c r="M1609" s="3">
        <f>L1609/'NOx Info (Obsolete)'!$B$1*1000</f>
        <v>6.2581400831805913</v>
      </c>
      <c r="N1609" s="3">
        <f>M1609*'NOx Info (Obsolete)'!$I$2*($D$13+273)/$F$2/1000</f>
        <v>1697.9571141331492</v>
      </c>
      <c r="O1609" s="3">
        <f t="shared" si="397"/>
        <v>30.56061564537158</v>
      </c>
      <c r="P1609" s="3">
        <f t="shared" si="398"/>
        <v>10.541376058531478</v>
      </c>
      <c r="Q1609" s="3">
        <f t="shared" si="399"/>
        <v>1.9229057177928284E-3</v>
      </c>
      <c r="R1609" s="3">
        <f t="shared" si="400"/>
        <v>5.3358785767888613E-2</v>
      </c>
    </row>
    <row r="1610" spans="1:18" x14ac:dyDescent="0.25">
      <c r="A1610" s="3">
        <f t="shared" si="387"/>
        <v>15.809999999999707</v>
      </c>
      <c r="B1610" s="3">
        <f t="shared" si="389"/>
        <v>0.6060631149754665</v>
      </c>
      <c r="C1610" s="3">
        <f t="shared" si="390"/>
        <v>1.3770109643451864E-2</v>
      </c>
      <c r="D1610" s="3">
        <f t="shared" si="391"/>
        <v>245.79078287351763</v>
      </c>
      <c r="E1610" s="3">
        <f t="shared" si="392"/>
        <v>1.9041409994650558</v>
      </c>
      <c r="F1610" s="3">
        <f t="shared" si="393"/>
        <v>34.575713471983249</v>
      </c>
      <c r="G1610" s="3">
        <f t="shared" si="394"/>
        <v>6.7905492518135963E-2</v>
      </c>
      <c r="H1610" s="3">
        <f t="shared" si="395"/>
        <v>0.11740795937607897</v>
      </c>
      <c r="I1610" s="3">
        <f t="shared" si="386"/>
        <v>2479.0221929236582</v>
      </c>
      <c r="K1610" s="3">
        <f t="shared" si="388"/>
        <v>15.809999999999707</v>
      </c>
      <c r="L1610" s="3">
        <f t="shared" si="396"/>
        <v>0.27490593162334848</v>
      </c>
      <c r="M1610" s="3">
        <f>L1610/'NOx Info (Obsolete)'!$B$1*1000</f>
        <v>6.2460166683331861</v>
      </c>
      <c r="N1610" s="3">
        <f>M1610*'NOx Info (Obsolete)'!$I$2*($D$13+273)/$F$2/1000</f>
        <v>1694.6677920319928</v>
      </c>
      <c r="O1610" s="3">
        <f t="shared" si="397"/>
        <v>30.501412908370419</v>
      </c>
      <c r="P1610" s="3">
        <f t="shared" si="398"/>
        <v>10.54137605853148</v>
      </c>
      <c r="Q1610" s="3">
        <f t="shared" si="399"/>
        <v>1.9229057177928288E-3</v>
      </c>
      <c r="R1610" s="3">
        <f t="shared" si="400"/>
        <v>5.3255417884297059E-2</v>
      </c>
    </row>
    <row r="1611" spans="1:18" x14ac:dyDescent="0.25">
      <c r="A1611" s="3">
        <f t="shared" si="387"/>
        <v>15.819999999999707</v>
      </c>
      <c r="B1611" s="3">
        <f t="shared" si="389"/>
        <v>0.60488903538170569</v>
      </c>
      <c r="C1611" s="3">
        <f t="shared" si="390"/>
        <v>1.3743433866067059E-2</v>
      </c>
      <c r="D1611" s="3">
        <f t="shared" si="391"/>
        <v>245.31463123951164</v>
      </c>
      <c r="E1611" s="3">
        <f t="shared" si="392"/>
        <v>1.9004522531350541</v>
      </c>
      <c r="F1611" s="3">
        <f t="shared" si="393"/>
        <v>34.575713471983242</v>
      </c>
      <c r="G1611" s="3">
        <f t="shared" si="394"/>
        <v>6.7905492518135935E-2</v>
      </c>
      <c r="H1611" s="3">
        <f t="shared" si="395"/>
        <v>0.11718051394037686</v>
      </c>
      <c r="I1611" s="3">
        <f t="shared" si="386"/>
        <v>2479.256553951539</v>
      </c>
      <c r="K1611" s="3">
        <f t="shared" si="388"/>
        <v>15.819999999999707</v>
      </c>
      <c r="L1611" s="3">
        <f t="shared" si="396"/>
        <v>0.27437337744450552</v>
      </c>
      <c r="M1611" s="3">
        <f>L1611/'NOx Info (Obsolete)'!$B$1*1000</f>
        <v>6.2339167392476202</v>
      </c>
      <c r="N1611" s="3">
        <f>M1611*'NOx Info (Obsolete)'!$I$2*($D$13+273)/$F$2/1000</f>
        <v>1691.3848420822846</v>
      </c>
      <c r="O1611" s="3">
        <f t="shared" si="397"/>
        <v>30.442324860291404</v>
      </c>
      <c r="P1611" s="3">
        <f t="shared" si="398"/>
        <v>10.541376058531478</v>
      </c>
      <c r="Q1611" s="3">
        <f t="shared" si="399"/>
        <v>1.9229057177928284E-3</v>
      </c>
      <c r="R1611" s="3">
        <f t="shared" si="400"/>
        <v>5.3152250247379081E-2</v>
      </c>
    </row>
    <row r="1612" spans="1:18" x14ac:dyDescent="0.25">
      <c r="A1612" s="3">
        <f t="shared" si="387"/>
        <v>15.829999999999707</v>
      </c>
      <c r="B1612" s="3">
        <f t="shared" si="389"/>
        <v>0.60371723024230195</v>
      </c>
      <c r="C1612" s="3">
        <f t="shared" si="390"/>
        <v>1.3716809765620026E-2</v>
      </c>
      <c r="D1612" s="3">
        <f t="shared" si="391"/>
        <v>244.8394020175503</v>
      </c>
      <c r="E1612" s="3">
        <f t="shared" si="392"/>
        <v>1.896770652730428</v>
      </c>
      <c r="F1612" s="3">
        <f t="shared" si="393"/>
        <v>34.575713471983242</v>
      </c>
      <c r="G1612" s="3">
        <f t="shared" si="394"/>
        <v>6.7905492518135935E-2</v>
      </c>
      <c r="H1612" s="3">
        <f t="shared" si="395"/>
        <v>0.11695350911727462</v>
      </c>
      <c r="I1612" s="3">
        <f t="shared" si="386"/>
        <v>2479.4904609697737</v>
      </c>
      <c r="K1612" s="3">
        <f t="shared" si="388"/>
        <v>15.829999999999707</v>
      </c>
      <c r="L1612" s="3">
        <f t="shared" si="396"/>
        <v>0.27384185494203173</v>
      </c>
      <c r="M1612" s="3">
        <f>L1612/'NOx Info (Obsolete)'!$B$1*1000</f>
        <v>6.2218402504267321</v>
      </c>
      <c r="N1612" s="3">
        <f>M1612*'NOx Info (Obsolete)'!$I$2*($D$13+273)/$F$2/1000</f>
        <v>1688.1082519397457</v>
      </c>
      <c r="O1612" s="3">
        <f t="shared" si="397"/>
        <v>30.383351278956475</v>
      </c>
      <c r="P1612" s="3">
        <f t="shared" si="398"/>
        <v>10.541376058531478</v>
      </c>
      <c r="Q1612" s="3">
        <f t="shared" si="399"/>
        <v>1.9229057177928284E-3</v>
      </c>
      <c r="R1612" s="3">
        <f t="shared" si="400"/>
        <v>5.3049282469212214E-2</v>
      </c>
    </row>
    <row r="1613" spans="1:18" x14ac:dyDescent="0.25">
      <c r="A1613" s="3">
        <f t="shared" si="387"/>
        <v>15.839999999999707</v>
      </c>
      <c r="B1613" s="3">
        <f t="shared" si="389"/>
        <v>0.60254769515112916</v>
      </c>
      <c r="C1613" s="3">
        <f t="shared" si="390"/>
        <v>1.3690237242000986E-2</v>
      </c>
      <c r="D1613" s="3">
        <f t="shared" si="391"/>
        <v>244.3650934207154</v>
      </c>
      <c r="E1613" s="3">
        <f t="shared" si="392"/>
        <v>1.8930961844079246</v>
      </c>
      <c r="F1613" s="3">
        <f t="shared" si="393"/>
        <v>34.575713471983242</v>
      </c>
      <c r="G1613" s="3">
        <f t="shared" si="394"/>
        <v>6.7905492518135935E-2</v>
      </c>
      <c r="H1613" s="3">
        <f t="shared" si="395"/>
        <v>0.11672694405320722</v>
      </c>
      <c r="I1613" s="3">
        <f t="shared" si="386"/>
        <v>2479.7239148578801</v>
      </c>
      <c r="K1613" s="3">
        <f t="shared" si="388"/>
        <v>15.839999999999707</v>
      </c>
      <c r="L1613" s="3">
        <f t="shared" si="396"/>
        <v>0.27331136211733958</v>
      </c>
      <c r="M1613" s="3">
        <f>L1613/'NOx Info (Obsolete)'!$B$1*1000</f>
        <v>6.2097871564614913</v>
      </c>
      <c r="N1613" s="3">
        <f>M1613*'NOx Info (Obsolete)'!$I$2*($D$13+273)/$F$2/1000</f>
        <v>1684.8380092840086</v>
      </c>
      <c r="O1613" s="3">
        <f t="shared" si="397"/>
        <v>30.324491942617993</v>
      </c>
      <c r="P1613" s="3">
        <f t="shared" si="398"/>
        <v>10.541376058531478</v>
      </c>
      <c r="Q1613" s="3">
        <f t="shared" si="399"/>
        <v>1.9229057177928284E-3</v>
      </c>
      <c r="R1613" s="3">
        <f t="shared" si="400"/>
        <v>5.2946514162625406E-2</v>
      </c>
    </row>
    <row r="1614" spans="1:18" x14ac:dyDescent="0.25">
      <c r="A1614" s="3">
        <f t="shared" si="387"/>
        <v>15.849999999999707</v>
      </c>
      <c r="B1614" s="3">
        <f t="shared" si="389"/>
        <v>0.60138042571059702</v>
      </c>
      <c r="C1614" s="3">
        <f t="shared" si="390"/>
        <v>1.3663716195294112E-2</v>
      </c>
      <c r="D1614" s="3">
        <f t="shared" si="391"/>
        <v>243.89170366555047</v>
      </c>
      <c r="E1614" s="3">
        <f t="shared" si="392"/>
        <v>1.8894288343511076</v>
      </c>
      <c r="F1614" s="3">
        <f t="shared" si="393"/>
        <v>34.575713471983242</v>
      </c>
      <c r="G1614" s="3">
        <f t="shared" si="394"/>
        <v>6.7905492518135935E-2</v>
      </c>
      <c r="H1614" s="3">
        <f t="shared" si="395"/>
        <v>0.11650081789626317</v>
      </c>
      <c r="I1614" s="3">
        <f t="shared" si="386"/>
        <v>2479.9569164936725</v>
      </c>
      <c r="K1614" s="3">
        <f t="shared" si="388"/>
        <v>15.849999999999707</v>
      </c>
      <c r="L1614" s="3">
        <f t="shared" si="396"/>
        <v>0.27278189697571331</v>
      </c>
      <c r="M1614" s="3">
        <f>L1614/'NOx Info (Obsolete)'!$B$1*1000</f>
        <v>6.197757412030839</v>
      </c>
      <c r="N1614" s="3">
        <f>M1614*'NOx Info (Obsolete)'!$I$2*($D$13+273)/$F$2/1000</f>
        <v>1681.5741018185738</v>
      </c>
      <c r="O1614" s="3">
        <f t="shared" si="397"/>
        <v>30.265746629957885</v>
      </c>
      <c r="P1614" s="3">
        <f t="shared" si="398"/>
        <v>10.541376058531478</v>
      </c>
      <c r="Q1614" s="3">
        <f t="shared" si="399"/>
        <v>1.9229057177928284E-3</v>
      </c>
      <c r="R1614" s="3">
        <f t="shared" si="400"/>
        <v>5.2843944941197658E-2</v>
      </c>
    </row>
    <row r="1615" spans="1:18" x14ac:dyDescent="0.25">
      <c r="A1615" s="3">
        <f t="shared" si="387"/>
        <v>15.859999999999706</v>
      </c>
      <c r="B1615" s="3">
        <f t="shared" si="389"/>
        <v>0.60021541753163432</v>
      </c>
      <c r="C1615" s="3">
        <f t="shared" si="390"/>
        <v>1.3637246525777127E-2</v>
      </c>
      <c r="D1615" s="3">
        <f t="shared" si="391"/>
        <v>243.41923097205404</v>
      </c>
      <c r="E1615" s="3">
        <f t="shared" si="392"/>
        <v>1.8857685887703075</v>
      </c>
      <c r="F1615" s="3">
        <f t="shared" si="393"/>
        <v>34.575713471983242</v>
      </c>
      <c r="G1615" s="3">
        <f t="shared" si="394"/>
        <v>6.7905492518135935E-2</v>
      </c>
      <c r="H1615" s="3">
        <f t="shared" si="395"/>
        <v>0.1162751297961814</v>
      </c>
      <c r="I1615" s="3">
        <f t="shared" si="386"/>
        <v>2480.1894667532647</v>
      </c>
      <c r="K1615" s="3">
        <f t="shared" si="388"/>
        <v>15.859999999999706</v>
      </c>
      <c r="L1615" s="3">
        <f t="shared" si="396"/>
        <v>0.27225345752630131</v>
      </c>
      <c r="M1615" s="3">
        <f>L1615/'NOx Info (Obsolete)'!$B$1*1000</f>
        <v>6.1857509719015136</v>
      </c>
      <c r="N1615" s="3">
        <f>M1615*'NOx Info (Obsolete)'!$I$2*($D$13+273)/$F$2/1000</f>
        <v>1678.3165172707634</v>
      </c>
      <c r="O1615" s="3">
        <f t="shared" si="397"/>
        <v>30.207115120086826</v>
      </c>
      <c r="P1615" s="3">
        <f t="shared" si="398"/>
        <v>10.541376058531478</v>
      </c>
      <c r="Q1615" s="3">
        <f t="shared" si="399"/>
        <v>1.9229057177928284E-3</v>
      </c>
      <c r="R1615" s="3">
        <f t="shared" si="400"/>
        <v>5.2741574419256566E-2</v>
      </c>
    </row>
    <row r="1616" spans="1:18" x14ac:dyDescent="0.25">
      <c r="A1616" s="3">
        <f t="shared" si="387"/>
        <v>15.869999999999706</v>
      </c>
      <c r="B1616" s="3">
        <f t="shared" si="389"/>
        <v>0.59905266623367248</v>
      </c>
      <c r="C1616" s="3">
        <f t="shared" si="390"/>
        <v>1.3610828133920944E-2</v>
      </c>
      <c r="D1616" s="3">
        <f t="shared" si="391"/>
        <v>242.94767356367288</v>
      </c>
      <c r="E1616" s="3">
        <f t="shared" si="392"/>
        <v>1.8821154339025674</v>
      </c>
      <c r="F1616" s="3">
        <f t="shared" si="393"/>
        <v>34.575713471983242</v>
      </c>
      <c r="G1616" s="3">
        <f t="shared" si="394"/>
        <v>6.7905492518135935E-2</v>
      </c>
      <c r="H1616" s="3">
        <f t="shared" si="395"/>
        <v>0.11604987890434797</v>
      </c>
      <c r="I1616" s="3">
        <f t="shared" si="386"/>
        <v>2480.4215665110733</v>
      </c>
      <c r="K1616" s="3">
        <f t="shared" si="388"/>
        <v>15.869999999999706</v>
      </c>
      <c r="L1616" s="3">
        <f t="shared" si="396"/>
        <v>0.27172604178210874</v>
      </c>
      <c r="M1616" s="3">
        <f>L1616/'NOx Info (Obsolete)'!$B$1*1000</f>
        <v>6.1737677909278785</v>
      </c>
      <c r="N1616" s="3">
        <f>M1616*'NOx Info (Obsolete)'!$I$2*($D$13+273)/$F$2/1000</f>
        <v>1675.0652433916739</v>
      </c>
      <c r="O1616" s="3">
        <f t="shared" si="397"/>
        <v>30.148597192543399</v>
      </c>
      <c r="P1616" s="3">
        <f t="shared" si="398"/>
        <v>10.541376058531478</v>
      </c>
      <c r="Q1616" s="3">
        <f t="shared" si="399"/>
        <v>1.9229057177928284E-3</v>
      </c>
      <c r="R1616" s="3">
        <f t="shared" si="400"/>
        <v>5.2639402211876865E-2</v>
      </c>
    </row>
    <row r="1617" spans="1:18" x14ac:dyDescent="0.25">
      <c r="A1617" s="3">
        <f t="shared" si="387"/>
        <v>15.879999999999706</v>
      </c>
      <c r="B1617" s="3">
        <f t="shared" si="389"/>
        <v>0.59789216744462903</v>
      </c>
      <c r="C1617" s="3">
        <f t="shared" si="390"/>
        <v>1.3584460920389282E-2</v>
      </c>
      <c r="D1617" s="3">
        <f t="shared" si="391"/>
        <v>242.47702966729531</v>
      </c>
      <c r="E1617" s="3">
        <f t="shared" si="392"/>
        <v>1.8784693560115926</v>
      </c>
      <c r="F1617" s="3">
        <f t="shared" si="393"/>
        <v>34.575713471983242</v>
      </c>
      <c r="G1617" s="3">
        <f t="shared" si="394"/>
        <v>6.7905492518135935E-2</v>
      </c>
      <c r="H1617" s="3">
        <f t="shared" si="395"/>
        <v>0.11582506437379279</v>
      </c>
      <c r="I1617" s="3">
        <f t="shared" si="386"/>
        <v>2480.653216639821</v>
      </c>
      <c r="K1617" s="3">
        <f t="shared" si="388"/>
        <v>15.879999999999706</v>
      </c>
      <c r="L1617" s="3">
        <f t="shared" si="396"/>
        <v>0.27119964775998995</v>
      </c>
      <c r="M1617" s="3">
        <f>L1617/'NOx Info (Obsolete)'!$B$1*1000</f>
        <v>6.1618078240517562</v>
      </c>
      <c r="N1617" s="3">
        <f>M1617*'NOx Info (Obsolete)'!$I$2*($D$13+273)/$F$2/1000</f>
        <v>1671.8202679561307</v>
      </c>
      <c r="O1617" s="3">
        <f t="shared" si="397"/>
        <v>30.09019262729327</v>
      </c>
      <c r="P1617" s="3">
        <f t="shared" si="398"/>
        <v>10.541376058531478</v>
      </c>
      <c r="Q1617" s="3">
        <f t="shared" si="399"/>
        <v>1.9229057177928284E-3</v>
      </c>
      <c r="R1617" s="3">
        <f t="shared" si="400"/>
        <v>5.2537427934878936E-2</v>
      </c>
    </row>
    <row r="1618" spans="1:18" x14ac:dyDescent="0.25">
      <c r="A1618" s="3">
        <f t="shared" si="387"/>
        <v>15.889999999999706</v>
      </c>
      <c r="B1618" s="3">
        <f t="shared" si="389"/>
        <v>0.59673391680089105</v>
      </c>
      <c r="C1618" s="3">
        <f t="shared" si="390"/>
        <v>1.35581447860383E-2</v>
      </c>
      <c r="D1618" s="3">
        <f t="shared" si="391"/>
        <v>242.00729751324462</v>
      </c>
      <c r="E1618" s="3">
        <f t="shared" si="392"/>
        <v>1.8748303413876992</v>
      </c>
      <c r="F1618" s="3">
        <f t="shared" si="393"/>
        <v>34.575713471983242</v>
      </c>
      <c r="G1618" s="3">
        <f t="shared" si="394"/>
        <v>6.7905492518135935E-2</v>
      </c>
      <c r="H1618" s="3">
        <f t="shared" si="395"/>
        <v>0.11560068535918669</v>
      </c>
      <c r="I1618" s="3">
        <f t="shared" si="386"/>
        <v>2480.8844180105393</v>
      </c>
      <c r="K1618" s="3">
        <f t="shared" si="388"/>
        <v>15.889999999999706</v>
      </c>
      <c r="L1618" s="3">
        <f t="shared" si="396"/>
        <v>0.27067427348064116</v>
      </c>
      <c r="M1618" s="3">
        <f>L1618/'NOx Info (Obsolete)'!$B$1*1000</f>
        <v>6.1498710263022556</v>
      </c>
      <c r="N1618" s="3">
        <f>M1618*'NOx Info (Obsolete)'!$I$2*($D$13+273)/$F$2/1000</f>
        <v>1668.5815787626423</v>
      </c>
      <c r="O1618" s="3">
        <f t="shared" si="397"/>
        <v>30.031901204728367</v>
      </c>
      <c r="P1618" s="3">
        <f t="shared" si="398"/>
        <v>10.541376058531478</v>
      </c>
      <c r="Q1618" s="3">
        <f t="shared" si="399"/>
        <v>1.9229057177928284E-3</v>
      </c>
      <c r="R1618" s="3">
        <f t="shared" si="400"/>
        <v>5.2435651204827453E-2</v>
      </c>
    </row>
    <row r="1619" spans="1:18" x14ac:dyDescent="0.25">
      <c r="A1619" s="3">
        <f t="shared" si="387"/>
        <v>15.899999999999705</v>
      </c>
      <c r="B1619" s="3">
        <f t="shared" si="389"/>
        <v>0.59557790994729909</v>
      </c>
      <c r="C1619" s="3">
        <f t="shared" si="390"/>
        <v>1.3531879631916212E-2</v>
      </c>
      <c r="D1619" s="3">
        <f t="shared" si="391"/>
        <v>241.53847533527227</v>
      </c>
      <c r="E1619" s="3">
        <f t="shared" si="392"/>
        <v>1.8711983763477609</v>
      </c>
      <c r="F1619" s="3">
        <f t="shared" si="393"/>
        <v>34.575713471983242</v>
      </c>
      <c r="G1619" s="3">
        <f t="shared" si="394"/>
        <v>6.7905492518135935E-2</v>
      </c>
      <c r="H1619" s="3">
        <f t="shared" si="395"/>
        <v>0.11537674101683798</v>
      </c>
      <c r="I1619" s="3">
        <f t="shared" si="386"/>
        <v>2481.1151714925732</v>
      </c>
      <c r="K1619" s="3">
        <f t="shared" si="388"/>
        <v>15.899999999999705</v>
      </c>
      <c r="L1619" s="3">
        <f t="shared" si="396"/>
        <v>0.27014991696859286</v>
      </c>
      <c r="M1619" s="3">
        <f>L1619/'NOx Info (Obsolete)'!$B$1*1000</f>
        <v>6.1379573527956026</v>
      </c>
      <c r="N1619" s="3">
        <f>M1619*'NOx Info (Obsolete)'!$I$2*($D$13+273)/$F$2/1000</f>
        <v>1665.3491636333538</v>
      </c>
      <c r="O1619" s="3">
        <f t="shared" si="397"/>
        <v>29.973722705666038</v>
      </c>
      <c r="P1619" s="3">
        <f t="shared" si="398"/>
        <v>10.541376058531478</v>
      </c>
      <c r="Q1619" s="3">
        <f t="shared" si="399"/>
        <v>1.9229057177928284E-3</v>
      </c>
      <c r="R1619" s="3">
        <f t="shared" si="400"/>
        <v>5.2334071639029853E-2</v>
      </c>
    </row>
    <row r="1620" spans="1:18" x14ac:dyDescent="0.25">
      <c r="A1620" s="3">
        <f t="shared" si="387"/>
        <v>15.909999999999705</v>
      </c>
      <c r="B1620" s="3">
        <f t="shared" si="389"/>
        <v>0.59442414253713072</v>
      </c>
      <c r="C1620" s="3">
        <f t="shared" si="390"/>
        <v>1.3505665359262935E-2</v>
      </c>
      <c r="D1620" s="3">
        <f t="shared" si="391"/>
        <v>241.07056137055145</v>
      </c>
      <c r="E1620" s="3">
        <f t="shared" si="392"/>
        <v>1.8675734472351597</v>
      </c>
      <c r="F1620" s="3">
        <f t="shared" si="393"/>
        <v>34.575713471983242</v>
      </c>
      <c r="G1620" s="3">
        <f t="shared" si="394"/>
        <v>6.7905492518135935E-2</v>
      </c>
      <c r="H1620" s="3">
        <f t="shared" si="395"/>
        <v>0.11515323050468945</v>
      </c>
      <c r="I1620" s="3">
        <f t="shared" si="386"/>
        <v>2481.3454779535828</v>
      </c>
      <c r="K1620" s="3">
        <f t="shared" si="388"/>
        <v>15.909999999999705</v>
      </c>
      <c r="L1620" s="3">
        <f t="shared" si="396"/>
        <v>0.26962657625220254</v>
      </c>
      <c r="M1620" s="3">
        <f>L1620/'NOx Info (Obsolete)'!$B$1*1000</f>
        <v>6.1260667587349769</v>
      </c>
      <c r="N1620" s="3">
        <f>M1620*'NOx Info (Obsolete)'!$I$2*($D$13+273)/$F$2/1000</f>
        <v>1662.123010414002</v>
      </c>
      <c r="O1620" s="3">
        <f t="shared" si="397"/>
        <v>29.91565691134824</v>
      </c>
      <c r="P1620" s="3">
        <f t="shared" si="398"/>
        <v>10.541376058531478</v>
      </c>
      <c r="Q1620" s="3">
        <f t="shared" si="399"/>
        <v>1.9229057177928284E-3</v>
      </c>
      <c r="R1620" s="3">
        <f t="shared" si="400"/>
        <v>5.2232688855534948E-2</v>
      </c>
    </row>
    <row r="1621" spans="1:18" x14ac:dyDescent="0.25">
      <c r="A1621" s="3">
        <f t="shared" si="387"/>
        <v>15.919999999999705</v>
      </c>
      <c r="B1621" s="3">
        <f t="shared" si="389"/>
        <v>0.59327261023208377</v>
      </c>
      <c r="C1621" s="3">
        <f t="shared" si="390"/>
        <v>1.3479501869509705E-2</v>
      </c>
      <c r="D1621" s="3">
        <f t="shared" si="391"/>
        <v>240.6035538596702</v>
      </c>
      <c r="E1621" s="3">
        <f t="shared" si="392"/>
        <v>1.8639555404197334</v>
      </c>
      <c r="F1621" s="3">
        <f t="shared" si="393"/>
        <v>34.575713471983242</v>
      </c>
      <c r="G1621" s="3">
        <f t="shared" si="394"/>
        <v>6.7905492518135935E-2</v>
      </c>
      <c r="H1621" s="3">
        <f t="shared" si="395"/>
        <v>0.11493015298231513</v>
      </c>
      <c r="I1621" s="3">
        <f t="shared" si="386"/>
        <v>2481.5753382595476</v>
      </c>
      <c r="K1621" s="3">
        <f t="shared" si="388"/>
        <v>15.919999999999705</v>
      </c>
      <c r="L1621" s="3">
        <f t="shared" si="396"/>
        <v>0.26910424936364719</v>
      </c>
      <c r="M1621" s="3">
        <f>L1621/'NOx Info (Obsolete)'!$B$1*1000</f>
        <v>6.1141991994103382</v>
      </c>
      <c r="N1621" s="3">
        <f>M1621*'NOx Info (Obsolete)'!$I$2*($D$13+273)/$F$2/1000</f>
        <v>1658.9031069738687</v>
      </c>
      <c r="O1621" s="3">
        <f t="shared" si="397"/>
        <v>29.857703603440722</v>
      </c>
      <c r="P1621" s="3">
        <f t="shared" si="398"/>
        <v>10.541376058531478</v>
      </c>
      <c r="Q1621" s="3">
        <f t="shared" si="399"/>
        <v>1.9229057177928284E-3</v>
      </c>
      <c r="R1621" s="3">
        <f t="shared" si="400"/>
        <v>5.2131502473131489E-2</v>
      </c>
    </row>
    <row r="1622" spans="1:18" x14ac:dyDescent="0.25">
      <c r="A1622" s="3">
        <f t="shared" si="387"/>
        <v>15.929999999999705</v>
      </c>
      <c r="B1622" s="3">
        <f t="shared" si="389"/>
        <v>0.59212330870226071</v>
      </c>
      <c r="C1622" s="3">
        <f t="shared" si="390"/>
        <v>1.3453389064278698E-2</v>
      </c>
      <c r="D1622" s="3">
        <f t="shared" si="391"/>
        <v>240.1374510466251</v>
      </c>
      <c r="E1622" s="3">
        <f t="shared" si="392"/>
        <v>1.8603446422977239</v>
      </c>
      <c r="F1622" s="3">
        <f t="shared" si="393"/>
        <v>34.575713471983242</v>
      </c>
      <c r="G1622" s="3">
        <f t="shared" si="394"/>
        <v>6.7905492518135935E-2</v>
      </c>
      <c r="H1622" s="3">
        <f t="shared" si="395"/>
        <v>0.11470750761091712</v>
      </c>
      <c r="I1622" s="3">
        <f t="shared" si="386"/>
        <v>2481.8047532747696</v>
      </c>
      <c r="K1622" s="3">
        <f t="shared" si="388"/>
        <v>15.929999999999705</v>
      </c>
      <c r="L1622" s="3">
        <f t="shared" si="396"/>
        <v>0.26858293433891589</v>
      </c>
      <c r="M1622" s="3">
        <f>L1622/'NOx Info (Obsolete)'!$B$1*1000</f>
        <v>6.1023546301982572</v>
      </c>
      <c r="N1622" s="3">
        <f>M1622*'NOx Info (Obsolete)'!$I$2*($D$13+273)/$F$2/1000</f>
        <v>1655.6894412057366</v>
      </c>
      <c r="O1622" s="3">
        <f t="shared" si="397"/>
        <v>29.799862564032185</v>
      </c>
      <c r="P1622" s="3">
        <f t="shared" si="398"/>
        <v>10.541376058531478</v>
      </c>
      <c r="Q1622" s="3">
        <f t="shared" si="399"/>
        <v>1.9229057177928284E-3</v>
      </c>
      <c r="R1622" s="3">
        <f t="shared" si="400"/>
        <v>5.203051211134669E-2</v>
      </c>
    </row>
    <row r="1623" spans="1:18" x14ac:dyDescent="0.25">
      <c r="A1623" s="3">
        <f t="shared" si="387"/>
        <v>15.939999999999705</v>
      </c>
      <c r="B1623" s="3">
        <f t="shared" si="389"/>
        <v>0.59097623362615159</v>
      </c>
      <c r="C1623" s="3">
        <f t="shared" si="390"/>
        <v>1.342732684538268E-2</v>
      </c>
      <c r="D1623" s="3">
        <f t="shared" si="391"/>
        <v>239.67225117881432</v>
      </c>
      <c r="E1623" s="3">
        <f t="shared" si="392"/>
        <v>1.856740739291727</v>
      </c>
      <c r="F1623" s="3">
        <f t="shared" si="393"/>
        <v>34.575713471983242</v>
      </c>
      <c r="G1623" s="3">
        <f t="shared" si="394"/>
        <v>6.7905492518135935E-2</v>
      </c>
      <c r="H1623" s="3">
        <f t="shared" si="395"/>
        <v>0.11448529355332251</v>
      </c>
      <c r="I1623" s="3">
        <f t="shared" si="386"/>
        <v>2482.0337238618763</v>
      </c>
      <c r="K1623" s="3">
        <f t="shared" si="388"/>
        <v>15.939999999999705</v>
      </c>
      <c r="L1623" s="3">
        <f t="shared" si="396"/>
        <v>0.26806262921780244</v>
      </c>
      <c r="M1623" s="3">
        <f>L1623/'NOx Info (Obsolete)'!$B$1*1000</f>
        <v>6.0905330065617536</v>
      </c>
      <c r="N1623" s="3">
        <f>M1623*'NOx Info (Obsolete)'!$I$2*($D$13+273)/$F$2/1000</f>
        <v>1652.4820010258411</v>
      </c>
      <c r="O1623" s="3">
        <f t="shared" si="397"/>
        <v>29.742133575633474</v>
      </c>
      <c r="P1623" s="3">
        <f t="shared" si="398"/>
        <v>10.541376058531478</v>
      </c>
      <c r="Q1623" s="3">
        <f t="shared" si="399"/>
        <v>1.9229057177928284E-3</v>
      </c>
      <c r="R1623" s="3">
        <f t="shared" si="400"/>
        <v>5.192971739044485E-2</v>
      </c>
    </row>
    <row r="1624" spans="1:18" x14ac:dyDescent="0.25">
      <c r="A1624" s="3">
        <f t="shared" si="387"/>
        <v>15.949999999999704</v>
      </c>
      <c r="B1624" s="3">
        <f t="shared" si="389"/>
        <v>0.58983138069061825</v>
      </c>
      <c r="C1624" s="3">
        <f t="shared" si="390"/>
        <v>1.3401315114824619E-2</v>
      </c>
      <c r="D1624" s="3">
        <f t="shared" si="391"/>
        <v>239.20795250703134</v>
      </c>
      <c r="E1624" s="3">
        <f t="shared" si="392"/>
        <v>1.8531438178506405</v>
      </c>
      <c r="F1624" s="3">
        <f t="shared" si="393"/>
        <v>34.575713471983242</v>
      </c>
      <c r="G1624" s="3">
        <f t="shared" si="394"/>
        <v>6.7905492518135935E-2</v>
      </c>
      <c r="H1624" s="3">
        <f t="shared" si="395"/>
        <v>0.11426350997398009</v>
      </c>
      <c r="I1624" s="3">
        <f t="shared" si="386"/>
        <v>2482.2622508818245</v>
      </c>
      <c r="K1624" s="3">
        <f t="shared" si="388"/>
        <v>15.949999999999704</v>
      </c>
      <c r="L1624" s="3">
        <f t="shared" si="396"/>
        <v>0.26754333204389796</v>
      </c>
      <c r="M1624" s="3">
        <f>L1624/'NOx Info (Obsolete)'!$B$1*1000</f>
        <v>6.0787342840501211</v>
      </c>
      <c r="N1624" s="3">
        <f>M1624*'NOx Info (Obsolete)'!$I$2*($D$13+273)/$F$2/1000</f>
        <v>1649.2807743738281</v>
      </c>
      <c r="O1624" s="3">
        <f t="shared" si="397"/>
        <v>29.684516421176756</v>
      </c>
      <c r="P1624" s="3">
        <f t="shared" si="398"/>
        <v>10.541376058531478</v>
      </c>
      <c r="Q1624" s="3">
        <f t="shared" si="399"/>
        <v>1.9229057177928284E-3</v>
      </c>
      <c r="R1624" s="3">
        <f t="shared" si="400"/>
        <v>5.1829117931425868E-2</v>
      </c>
    </row>
    <row r="1625" spans="1:18" x14ac:dyDescent="0.25">
      <c r="A1625" s="3">
        <f t="shared" si="387"/>
        <v>15.959999999999704</v>
      </c>
      <c r="B1625" s="3">
        <f t="shared" si="389"/>
        <v>0.58868874559087858</v>
      </c>
      <c r="C1625" s="3">
        <f t="shared" si="390"/>
        <v>1.3375353774797335E-2</v>
      </c>
      <c r="D1625" s="3">
        <f t="shared" si="391"/>
        <v>238.74455328545821</v>
      </c>
      <c r="E1625" s="3">
        <f t="shared" si="392"/>
        <v>1.849553864449615</v>
      </c>
      <c r="F1625" s="3">
        <f t="shared" si="393"/>
        <v>34.575713471983242</v>
      </c>
      <c r="G1625" s="3">
        <f t="shared" si="394"/>
        <v>6.7905492518135935E-2</v>
      </c>
      <c r="H1625" s="3">
        <f t="shared" si="395"/>
        <v>0.1140421560389574</v>
      </c>
      <c r="I1625" s="3">
        <f t="shared" si="386"/>
        <v>2482.4903351939024</v>
      </c>
      <c r="K1625" s="3">
        <f t="shared" si="388"/>
        <v>15.959999999999704</v>
      </c>
      <c r="L1625" s="3">
        <f t="shared" si="396"/>
        <v>0.26702504086458373</v>
      </c>
      <c r="M1625" s="3">
        <f>L1625/'NOx Info (Obsolete)'!$B$1*1000</f>
        <v>6.0669584182987695</v>
      </c>
      <c r="N1625" s="3">
        <f>M1625*'NOx Info (Obsolete)'!$I$2*($D$13+273)/$F$2/1000</f>
        <v>1646.0857492127066</v>
      </c>
      <c r="O1625" s="3">
        <f t="shared" si="397"/>
        <v>29.627010884014723</v>
      </c>
      <c r="P1625" s="3">
        <f t="shared" si="398"/>
        <v>10.541376058531478</v>
      </c>
      <c r="Q1625" s="3">
        <f t="shared" si="399"/>
        <v>1.9229057177928284E-3</v>
      </c>
      <c r="R1625" s="3">
        <f t="shared" si="400"/>
        <v>5.17287133560239E-2</v>
      </c>
    </row>
    <row r="1626" spans="1:18" x14ac:dyDescent="0.25">
      <c r="A1626" s="3">
        <f t="shared" si="387"/>
        <v>15.969999999999704</v>
      </c>
      <c r="B1626" s="3">
        <f t="shared" si="389"/>
        <v>0.58754832403048896</v>
      </c>
      <c r="C1626" s="3">
        <f t="shared" si="390"/>
        <v>1.3349442727683113E-2</v>
      </c>
      <c r="D1626" s="3">
        <f t="shared" si="391"/>
        <v>238.28205177165904</v>
      </c>
      <c r="E1626" s="3">
        <f t="shared" si="392"/>
        <v>1.8459708655900002</v>
      </c>
      <c r="F1626" s="3">
        <f t="shared" si="393"/>
        <v>34.575713471983242</v>
      </c>
      <c r="G1626" s="3">
        <f t="shared" si="394"/>
        <v>6.7905492518135935E-2</v>
      </c>
      <c r="H1626" s="3">
        <f t="shared" si="395"/>
        <v>0.11382123091593743</v>
      </c>
      <c r="I1626" s="3">
        <f t="shared" si="386"/>
        <v>2482.7179776557341</v>
      </c>
      <c r="K1626" s="3">
        <f t="shared" si="388"/>
        <v>15.969999999999704</v>
      </c>
      <c r="L1626" s="3">
        <f t="shared" si="396"/>
        <v>0.26650775373102348</v>
      </c>
      <c r="M1626" s="3">
        <f>L1626/'NOx Info (Obsolete)'!$B$1*1000</f>
        <v>6.0552053650290478</v>
      </c>
      <c r="N1626" s="3">
        <f>M1626*'NOx Info (Obsolete)'!$I$2*($D$13+273)/$F$2/1000</f>
        <v>1642.8969135288037</v>
      </c>
      <c r="O1626" s="3">
        <f t="shared" si="397"/>
        <v>29.569616747919742</v>
      </c>
      <c r="P1626" s="3">
        <f t="shared" si="398"/>
        <v>10.541376058531478</v>
      </c>
      <c r="Q1626" s="3">
        <f t="shared" si="399"/>
        <v>1.9229057177928284E-3</v>
      </c>
      <c r="R1626" s="3">
        <f t="shared" si="400"/>
        <v>5.1628503286705846E-2</v>
      </c>
    </row>
    <row r="1627" spans="1:18" x14ac:dyDescent="0.25">
      <c r="A1627" s="3">
        <f t="shared" si="387"/>
        <v>15.979999999999704</v>
      </c>
      <c r="B1627" s="3">
        <f t="shared" si="389"/>
        <v>0.58641011172132962</v>
      </c>
      <c r="C1627" s="3">
        <f t="shared" si="390"/>
        <v>1.3323581876053352E-2</v>
      </c>
      <c r="D1627" s="3">
        <f t="shared" si="391"/>
        <v>237.82044622657338</v>
      </c>
      <c r="E1627" s="3">
        <f t="shared" si="392"/>
        <v>1.8423948077992967</v>
      </c>
      <c r="F1627" s="3">
        <f t="shared" si="393"/>
        <v>34.575713471983242</v>
      </c>
      <c r="G1627" s="3">
        <f t="shared" si="394"/>
        <v>6.7905492518135935E-2</v>
      </c>
      <c r="H1627" s="3">
        <f t="shared" si="395"/>
        <v>0.11360073377421556</v>
      </c>
      <c r="I1627" s="3">
        <f t="shared" si="386"/>
        <v>2482.9451791232827</v>
      </c>
      <c r="K1627" s="3">
        <f t="shared" si="388"/>
        <v>15.979999999999704</v>
      </c>
      <c r="L1627" s="3">
        <f t="shared" si="396"/>
        <v>0.26599146869815643</v>
      </c>
      <c r="M1627" s="3">
        <f>L1627/'NOx Info (Obsolete)'!$B$1*1000</f>
        <v>6.0434750800480863</v>
      </c>
      <c r="N1627" s="3">
        <f>M1627*'NOx Info (Obsolete)'!$I$2*($D$13+273)/$F$2/1000</f>
        <v>1639.7142553317199</v>
      </c>
      <c r="O1627" s="3">
        <f t="shared" si="397"/>
        <v>29.51233379708307</v>
      </c>
      <c r="P1627" s="3">
        <f t="shared" si="398"/>
        <v>10.541376058531478</v>
      </c>
      <c r="Q1627" s="3">
        <f t="shared" si="399"/>
        <v>1.9229057177928284E-3</v>
      </c>
      <c r="R1627" s="3">
        <f t="shared" si="400"/>
        <v>5.1528487346669982E-2</v>
      </c>
    </row>
    <row r="1628" spans="1:18" x14ac:dyDescent="0.25">
      <c r="A1628" s="3">
        <f t="shared" si="387"/>
        <v>15.989999999999704</v>
      </c>
      <c r="B1628" s="3">
        <f t="shared" si="389"/>
        <v>0.5852741043835874</v>
      </c>
      <c r="C1628" s="3">
        <f t="shared" si="390"/>
        <v>1.3297771122668191E-2</v>
      </c>
      <c r="D1628" s="3">
        <f t="shared" si="391"/>
        <v>237.3597349145098</v>
      </c>
      <c r="E1628" s="3">
        <f t="shared" si="392"/>
        <v>1.8388256776311036</v>
      </c>
      <c r="F1628" s="3">
        <f t="shared" si="393"/>
        <v>34.575713471983242</v>
      </c>
      <c r="G1628" s="3">
        <f t="shared" si="394"/>
        <v>6.7905492518135935E-2</v>
      </c>
      <c r="H1628" s="3">
        <f t="shared" si="395"/>
        <v>0.11338066378469648</v>
      </c>
      <c r="I1628" s="3">
        <f t="shared" si="386"/>
        <v>2483.1719404508522</v>
      </c>
      <c r="K1628" s="3">
        <f t="shared" si="388"/>
        <v>15.989999999999704</v>
      </c>
      <c r="L1628" s="3">
        <f t="shared" si="396"/>
        <v>0.26547618382468974</v>
      </c>
      <c r="M1628" s="3">
        <f>L1628/'NOx Info (Obsolete)'!$B$1*1000</f>
        <v>6.0317675192486258</v>
      </c>
      <c r="N1628" s="3">
        <f>M1628*'NOx Info (Obsolete)'!$I$2*($D$13+273)/$F$2/1000</f>
        <v>1636.5377626542841</v>
      </c>
      <c r="O1628" s="3">
        <f t="shared" si="397"/>
        <v>29.455161816114035</v>
      </c>
      <c r="P1628" s="3">
        <f t="shared" si="398"/>
        <v>10.541376058531478</v>
      </c>
      <c r="Q1628" s="3">
        <f t="shared" si="399"/>
        <v>1.9229057177928284E-3</v>
      </c>
      <c r="R1628" s="3">
        <f t="shared" si="400"/>
        <v>5.1428665159844553E-2</v>
      </c>
    </row>
    <row r="1629" spans="1:18" x14ac:dyDescent="0.25">
      <c r="A1629" s="3">
        <f t="shared" si="387"/>
        <v>15.999999999999703</v>
      </c>
      <c r="B1629" s="3">
        <f t="shared" si="389"/>
        <v>0.58414029774574039</v>
      </c>
      <c r="C1629" s="3">
        <f t="shared" si="390"/>
        <v>1.3272010370476138E-2</v>
      </c>
      <c r="D1629" s="3">
        <f t="shared" si="391"/>
        <v>236.89991610313916</v>
      </c>
      <c r="E1629" s="3">
        <f t="shared" si="392"/>
        <v>1.8352634616650692</v>
      </c>
      <c r="F1629" s="3">
        <f t="shared" si="393"/>
        <v>34.575713471983242</v>
      </c>
      <c r="G1629" s="3">
        <f t="shared" si="394"/>
        <v>6.7905492518135935E-2</v>
      </c>
      <c r="H1629" s="3">
        <f t="shared" si="395"/>
        <v>0.11316102011989095</v>
      </c>
      <c r="I1629" s="3">
        <f t="shared" si="386"/>
        <v>2483.3982624910918</v>
      </c>
      <c r="K1629" s="3">
        <f t="shared" si="388"/>
        <v>15.999999999999703</v>
      </c>
      <c r="L1629" s="3">
        <f t="shared" si="396"/>
        <v>0.26496189717309127</v>
      </c>
      <c r="M1629" s="3">
        <f>L1629/'NOx Info (Obsolete)'!$B$1*1000</f>
        <v>6.0200826386088497</v>
      </c>
      <c r="N1629" s="3">
        <f>M1629*'NOx Info (Obsolete)'!$I$2*($D$13+273)/$F$2/1000</f>
        <v>1633.3674235525073</v>
      </c>
      <c r="O1629" s="3">
        <f t="shared" si="397"/>
        <v>29.398100590039217</v>
      </c>
      <c r="P1629" s="3">
        <f t="shared" si="398"/>
        <v>10.541376058531478</v>
      </c>
      <c r="Q1629" s="3">
        <f t="shared" si="399"/>
        <v>1.9229057177928284E-3</v>
      </c>
      <c r="R1629" s="3">
        <f t="shared" si="400"/>
        <v>5.1329036350886301E-2</v>
      </c>
    </row>
    <row r="1630" spans="1:18" x14ac:dyDescent="0.25">
      <c r="A1630" s="3">
        <f t="shared" si="387"/>
        <v>16.009999999999703</v>
      </c>
      <c r="B1630" s="3">
        <f t="shared" si="389"/>
        <v>0.58300868754454149</v>
      </c>
      <c r="C1630" s="3">
        <f t="shared" si="390"/>
        <v>1.3246299522613718E-2</v>
      </c>
      <c r="D1630" s="3">
        <f t="shared" si="391"/>
        <v>236.44098806348836</v>
      </c>
      <c r="E1630" s="3">
        <f t="shared" si="392"/>
        <v>1.8317081465068401</v>
      </c>
      <c r="F1630" s="3">
        <f t="shared" si="393"/>
        <v>34.575713471983242</v>
      </c>
      <c r="G1630" s="3">
        <f t="shared" si="394"/>
        <v>6.7905492518135935E-2</v>
      </c>
      <c r="H1630" s="3">
        <f t="shared" si="395"/>
        <v>0.1129418019539128</v>
      </c>
      <c r="I1630" s="3">
        <f t="shared" si="386"/>
        <v>2483.6241460949996</v>
      </c>
      <c r="K1630" s="3">
        <f t="shared" si="388"/>
        <v>16.009999999999703</v>
      </c>
      <c r="L1630" s="3">
        <f t="shared" si="396"/>
        <v>0.26444860680958238</v>
      </c>
      <c r="M1630" s="3">
        <f>L1630/'NOx Info (Obsolete)'!$B$1*1000</f>
        <v>6.0084203941922247</v>
      </c>
      <c r="N1630" s="3">
        <f>M1630*'NOx Info (Obsolete)'!$I$2*($D$13+273)/$F$2/1000</f>
        <v>1630.2032261055394</v>
      </c>
      <c r="O1630" s="3">
        <f t="shared" si="397"/>
        <v>29.341149904301659</v>
      </c>
      <c r="P1630" s="3">
        <f t="shared" si="398"/>
        <v>10.541376058531478</v>
      </c>
      <c r="Q1630" s="3">
        <f t="shared" si="399"/>
        <v>1.9229057177928284E-3</v>
      </c>
      <c r="R1630" s="3">
        <f t="shared" si="400"/>
        <v>5.1229600545179131E-2</v>
      </c>
    </row>
    <row r="1631" spans="1:18" x14ac:dyDescent="0.25">
      <c r="A1631" s="3">
        <f t="shared" si="387"/>
        <v>16.019999999999705</v>
      </c>
      <c r="B1631" s="3">
        <f t="shared" si="389"/>
        <v>0.58187926952500235</v>
      </c>
      <c r="C1631" s="3">
        <f t="shared" si="390"/>
        <v>1.3220638482405102E-2</v>
      </c>
      <c r="D1631" s="3">
        <f t="shared" si="391"/>
        <v>235.98294906993368</v>
      </c>
      <c r="E1631" s="3">
        <f t="shared" si="392"/>
        <v>1.8281597187880108</v>
      </c>
      <c r="F1631" s="3">
        <f t="shared" si="393"/>
        <v>34.575713471983242</v>
      </c>
      <c r="G1631" s="3">
        <f t="shared" si="394"/>
        <v>6.7905492518135935E-2</v>
      </c>
      <c r="H1631" s="3">
        <f t="shared" si="395"/>
        <v>0.11272300846247582</v>
      </c>
      <c r="I1631" s="3">
        <f t="shared" ref="I1631:I1694" si="401">I1630+$N$3*$J$1*H1631</f>
        <v>2483.8495921119247</v>
      </c>
      <c r="K1631" s="3">
        <f t="shared" si="388"/>
        <v>16.019999999999705</v>
      </c>
      <c r="L1631" s="3">
        <f t="shared" si="396"/>
        <v>0.2639363108041306</v>
      </c>
      <c r="M1631" s="3">
        <f>L1631/'NOx Info (Obsolete)'!$B$1*1000</f>
        <v>5.996780742147334</v>
      </c>
      <c r="N1631" s="3">
        <f>M1631*'NOx Info (Obsolete)'!$I$2*($D$13+273)/$F$2/1000</f>
        <v>1627.045158415624</v>
      </c>
      <c r="O1631" s="3">
        <f t="shared" si="397"/>
        <v>29.284309544760045</v>
      </c>
      <c r="P1631" s="3">
        <f t="shared" si="398"/>
        <v>10.541376058531478</v>
      </c>
      <c r="Q1631" s="3">
        <f t="shared" si="399"/>
        <v>1.9229057177928284E-3</v>
      </c>
      <c r="R1631" s="3">
        <f t="shared" si="400"/>
        <v>5.1130357368832646E-2</v>
      </c>
    </row>
    <row r="1632" spans="1:18" x14ac:dyDescent="0.25">
      <c r="A1632" s="3">
        <f t="shared" ref="A1632:A1695" si="402">$A$30+A1631</f>
        <v>16.029999999999706</v>
      </c>
      <c r="B1632" s="3">
        <f t="shared" si="389"/>
        <v>0.58075203944037757</v>
      </c>
      <c r="C1632" s="3">
        <f t="shared" si="390"/>
        <v>1.3195027153361742E-2</v>
      </c>
      <c r="D1632" s="3">
        <f t="shared" si="391"/>
        <v>235.52579740019425</v>
      </c>
      <c r="E1632" s="3">
        <f t="shared" si="392"/>
        <v>1.8246181651660727</v>
      </c>
      <c r="F1632" s="3">
        <f t="shared" si="393"/>
        <v>34.575713471983242</v>
      </c>
      <c r="G1632" s="3">
        <f t="shared" si="394"/>
        <v>6.7905492518135935E-2</v>
      </c>
      <c r="H1632" s="3">
        <f t="shared" si="395"/>
        <v>0.11250463882289055</v>
      </c>
      <c r="I1632" s="3">
        <f t="shared" si="401"/>
        <v>2484.0746013895705</v>
      </c>
      <c r="K1632" s="3">
        <f t="shared" ref="K1632:K1695" si="403">$A$30+K1631</f>
        <v>16.029999999999706</v>
      </c>
      <c r="L1632" s="3">
        <f t="shared" si="396"/>
        <v>0.26342500723044227</v>
      </c>
      <c r="M1632" s="3">
        <f>L1632/'NOx Info (Obsolete)'!$B$1*1000</f>
        <v>5.9851636387077063</v>
      </c>
      <c r="N1632" s="3">
        <f>M1632*'NOx Info (Obsolete)'!$I$2*($D$13+273)/$F$2/1000</f>
        <v>1623.8932086080524</v>
      </c>
      <c r="O1632" s="3">
        <f t="shared" si="397"/>
        <v>29.227579297687893</v>
      </c>
      <c r="P1632" s="3">
        <f t="shared" si="398"/>
        <v>10.541376058531478</v>
      </c>
      <c r="Q1632" s="3">
        <f t="shared" si="399"/>
        <v>1.9229057177928284E-3</v>
      </c>
      <c r="R1632" s="3">
        <f t="shared" si="400"/>
        <v>5.1031306448680751E-2</v>
      </c>
    </row>
    <row r="1633" spans="1:18" x14ac:dyDescent="0.25">
      <c r="A1633" s="3">
        <f t="shared" si="402"/>
        <v>16.039999999999708</v>
      </c>
      <c r="B1633" s="3">
        <f t="shared" si="389"/>
        <v>0.57962699305214871</v>
      </c>
      <c r="C1633" s="3">
        <f t="shared" si="390"/>
        <v>1.3169465439182008E-2</v>
      </c>
      <c r="D1633" s="3">
        <f t="shared" si="391"/>
        <v>235.06953133532573</v>
      </c>
      <c r="E1633" s="3">
        <f t="shared" si="392"/>
        <v>1.8210834723243652</v>
      </c>
      <c r="F1633" s="3">
        <f t="shared" si="393"/>
        <v>34.575713471983242</v>
      </c>
      <c r="G1633" s="3">
        <f t="shared" si="394"/>
        <v>6.7905492518135935E-2</v>
      </c>
      <c r="H1633" s="3">
        <f t="shared" si="395"/>
        <v>0.11228669221406132</v>
      </c>
      <c r="I1633" s="3">
        <f t="shared" si="401"/>
        <v>2484.2991747739984</v>
      </c>
      <c r="K1633" s="3">
        <f t="shared" si="403"/>
        <v>16.039999999999708</v>
      </c>
      <c r="L1633" s="3">
        <f t="shared" si="396"/>
        <v>0.26291469416595548</v>
      </c>
      <c r="M1633" s="3">
        <f>L1633/'NOx Info (Obsolete)'!$B$1*1000</f>
        <v>5.9735690401916584</v>
      </c>
      <c r="N1633" s="3">
        <f>M1633*'NOx Info (Obsolete)'!$I$2*($D$13+273)/$F$2/1000</f>
        <v>1620.7473648311206</v>
      </c>
      <c r="O1633" s="3">
        <f t="shared" si="397"/>
        <v>29.170958949772761</v>
      </c>
      <c r="P1633" s="3">
        <f t="shared" si="398"/>
        <v>10.541376058531478</v>
      </c>
      <c r="Q1633" s="3">
        <f t="shared" si="399"/>
        <v>1.9229057177928284E-3</v>
      </c>
      <c r="R1633" s="3">
        <f t="shared" si="400"/>
        <v>5.0932447412280271E-2</v>
      </c>
    </row>
    <row r="1634" spans="1:18" x14ac:dyDescent="0.25">
      <c r="A1634" s="3">
        <f t="shared" si="402"/>
        <v>16.049999999999709</v>
      </c>
      <c r="B1634" s="3">
        <f t="shared" si="389"/>
        <v>0.57850412613000801</v>
      </c>
      <c r="C1634" s="3">
        <f t="shared" si="390"/>
        <v>1.3143953243750832E-2</v>
      </c>
      <c r="D1634" s="3">
        <f t="shared" si="391"/>
        <v>234.61414915971369</v>
      </c>
      <c r="E1634" s="3">
        <f t="shared" si="392"/>
        <v>1.8175556269720248</v>
      </c>
      <c r="F1634" s="3">
        <f t="shared" si="393"/>
        <v>34.575713471983242</v>
      </c>
      <c r="G1634" s="3">
        <f t="shared" si="394"/>
        <v>6.7905492518135935E-2</v>
      </c>
      <c r="H1634" s="3">
        <f t="shared" si="395"/>
        <v>0.11206916781648307</v>
      </c>
      <c r="I1634" s="3">
        <f t="shared" si="401"/>
        <v>2484.5233131096315</v>
      </c>
      <c r="K1634" s="3">
        <f t="shared" si="403"/>
        <v>16.049999999999709</v>
      </c>
      <c r="L1634" s="3">
        <f t="shared" si="396"/>
        <v>0.26240536969183265</v>
      </c>
      <c r="M1634" s="3">
        <f>L1634/'NOx Info (Obsolete)'!$B$1*1000</f>
        <v>5.9619969030021274</v>
      </c>
      <c r="N1634" s="3">
        <f>M1634*'NOx Info (Obsolete)'!$I$2*($D$13+273)/$F$2/1000</f>
        <v>1617.6076152560834</v>
      </c>
      <c r="O1634" s="3">
        <f t="shared" si="397"/>
        <v>29.114448288115433</v>
      </c>
      <c r="P1634" s="3">
        <f t="shared" si="398"/>
        <v>10.541376058531478</v>
      </c>
      <c r="Q1634" s="3">
        <f t="shared" si="399"/>
        <v>1.9229057177928284E-3</v>
      </c>
      <c r="R1634" s="3">
        <f t="shared" si="400"/>
        <v>5.0833779887909519E-2</v>
      </c>
    </row>
    <row r="1635" spans="1:18" x14ac:dyDescent="0.25">
      <c r="A1635" s="3">
        <f t="shared" si="402"/>
        <v>16.059999999999711</v>
      </c>
      <c r="B1635" s="3">
        <f t="shared" si="389"/>
        <v>0.57738343445184315</v>
      </c>
      <c r="C1635" s="3">
        <f t="shared" si="390"/>
        <v>1.3118490471139338E-2</v>
      </c>
      <c r="D1635" s="3">
        <f t="shared" si="391"/>
        <v>234.15964916106736</v>
      </c>
      <c r="E1635" s="3">
        <f t="shared" si="392"/>
        <v>1.8140346158439355</v>
      </c>
      <c r="F1635" s="3">
        <f t="shared" si="393"/>
        <v>34.575713471983242</v>
      </c>
      <c r="G1635" s="3">
        <f t="shared" si="394"/>
        <v>6.7905492518135935E-2</v>
      </c>
      <c r="H1635" s="3">
        <f t="shared" si="395"/>
        <v>0.11185206481223836</v>
      </c>
      <c r="I1635" s="3">
        <f t="shared" si="401"/>
        <v>2484.7470172392559</v>
      </c>
      <c r="K1635" s="3">
        <f t="shared" si="403"/>
        <v>16.059999999999711</v>
      </c>
      <c r="L1635" s="3">
        <f t="shared" si="396"/>
        <v>0.26189703189295355</v>
      </c>
      <c r="M1635" s="3">
        <f>L1635/'NOx Info (Obsolete)'!$B$1*1000</f>
        <v>5.9504471836265092</v>
      </c>
      <c r="N1635" s="3">
        <f>M1635*'NOx Info (Obsolete)'!$I$2*($D$13+273)/$F$2/1000</f>
        <v>1614.4739480771116</v>
      </c>
      <c r="O1635" s="3">
        <f t="shared" si="397"/>
        <v>29.058047100229146</v>
      </c>
      <c r="P1635" s="3">
        <f t="shared" si="398"/>
        <v>10.541376058531478</v>
      </c>
      <c r="Q1635" s="3">
        <f t="shared" si="399"/>
        <v>1.9229057177928284E-3</v>
      </c>
      <c r="R1635" s="3">
        <f t="shared" si="400"/>
        <v>5.0735303504566939E-2</v>
      </c>
    </row>
    <row r="1636" spans="1:18" x14ac:dyDescent="0.25">
      <c r="A1636" s="3">
        <f t="shared" si="402"/>
        <v>16.069999999999713</v>
      </c>
      <c r="B1636" s="3">
        <f t="shared" si="389"/>
        <v>0.5762649138037208</v>
      </c>
      <c r="C1636" s="3">
        <f t="shared" si="390"/>
        <v>1.3093077025604489E-2</v>
      </c>
      <c r="D1636" s="3">
        <f t="shared" si="391"/>
        <v>233.70602963041281</v>
      </c>
      <c r="E1636" s="3">
        <f t="shared" si="392"/>
        <v>1.8105204257006791</v>
      </c>
      <c r="F1636" s="3">
        <f t="shared" si="393"/>
        <v>34.575713471983242</v>
      </c>
      <c r="G1636" s="3">
        <f t="shared" si="394"/>
        <v>6.7905492518135935E-2</v>
      </c>
      <c r="H1636" s="3">
        <f t="shared" si="395"/>
        <v>0.11163538238499415</v>
      </c>
      <c r="I1636" s="3">
        <f t="shared" si="401"/>
        <v>2484.9702880040259</v>
      </c>
      <c r="K1636" s="3">
        <f t="shared" si="403"/>
        <v>16.069999999999713</v>
      </c>
      <c r="L1636" s="3">
        <f t="shared" si="396"/>
        <v>0.26138967885790787</v>
      </c>
      <c r="M1636" s="3">
        <f>L1636/'NOx Info (Obsolete)'!$B$1*1000</f>
        <v>5.9389198386364912</v>
      </c>
      <c r="N1636" s="3">
        <f>M1636*'NOx Info (Obsolete)'!$I$2*($D$13+273)/$F$2/1000</f>
        <v>1611.3463515112448</v>
      </c>
      <c r="O1636" s="3">
        <f t="shared" si="397"/>
        <v>29.001755174038749</v>
      </c>
      <c r="P1636" s="3">
        <f t="shared" si="398"/>
        <v>10.541376058531478</v>
      </c>
      <c r="Q1636" s="3">
        <f t="shared" si="399"/>
        <v>1.9229057177928284E-3</v>
      </c>
      <c r="R1636" s="3">
        <f t="shared" si="400"/>
        <v>5.0637017891969664E-2</v>
      </c>
    </row>
    <row r="1637" spans="1:18" x14ac:dyDescent="0.25">
      <c r="A1637" s="3">
        <f t="shared" si="402"/>
        <v>16.079999999999714</v>
      </c>
      <c r="B1637" s="3">
        <f t="shared" si="389"/>
        <v>0.57514855997987091</v>
      </c>
      <c r="C1637" s="3">
        <f t="shared" si="390"/>
        <v>1.3067712811588724E-2</v>
      </c>
      <c r="D1637" s="3">
        <f t="shared" si="391"/>
        <v>233.25328886208706</v>
      </c>
      <c r="E1637" s="3">
        <f t="shared" si="392"/>
        <v>1.8070130433284846</v>
      </c>
      <c r="F1637" s="3">
        <f t="shared" si="393"/>
        <v>34.575713471983249</v>
      </c>
      <c r="G1637" s="3">
        <f t="shared" si="394"/>
        <v>6.7905492518135963E-2</v>
      </c>
      <c r="H1637" s="3">
        <f t="shared" si="395"/>
        <v>0.11141911971999896</v>
      </c>
      <c r="I1637" s="3">
        <f t="shared" si="401"/>
        <v>2485.1931262434659</v>
      </c>
      <c r="K1637" s="3">
        <f t="shared" si="403"/>
        <v>16.079999999999714</v>
      </c>
      <c r="L1637" s="3">
        <f t="shared" si="396"/>
        <v>0.26088330867898818</v>
      </c>
      <c r="M1637" s="3">
        <f>L1637/'NOx Info (Obsolete)'!$B$1*1000</f>
        <v>5.9274148246878928</v>
      </c>
      <c r="N1637" s="3">
        <f>M1637*'NOx Info (Obsolete)'!$I$2*($D$13+273)/$F$2/1000</f>
        <v>1608.2248137983506</v>
      </c>
      <c r="O1637" s="3">
        <f t="shared" si="397"/>
        <v>28.945572297879949</v>
      </c>
      <c r="P1637" s="3">
        <f t="shared" si="398"/>
        <v>10.54137605853148</v>
      </c>
      <c r="Q1637" s="3">
        <f t="shared" si="399"/>
        <v>1.9229057177928288E-3</v>
      </c>
      <c r="R1637" s="3">
        <f t="shared" si="400"/>
        <v>5.0538922680552191E-2</v>
      </c>
    </row>
    <row r="1638" spans="1:18" x14ac:dyDescent="0.25">
      <c r="A1638" s="3">
        <f t="shared" si="402"/>
        <v>16.089999999999716</v>
      </c>
      <c r="B1638" s="3">
        <f t="shared" si="389"/>
        <v>0.57403436878267089</v>
      </c>
      <c r="C1638" s="3">
        <f t="shared" si="390"/>
        <v>1.3042397733719589E-2</v>
      </c>
      <c r="D1638" s="3">
        <f t="shared" si="391"/>
        <v>232.80142515373106</v>
      </c>
      <c r="E1638" s="3">
        <f t="shared" si="392"/>
        <v>1.803512455539179</v>
      </c>
      <c r="F1638" s="3">
        <f t="shared" si="393"/>
        <v>34.575713471983242</v>
      </c>
      <c r="G1638" s="3">
        <f t="shared" si="394"/>
        <v>6.7905492518135935E-2</v>
      </c>
      <c r="H1638" s="3">
        <f t="shared" si="395"/>
        <v>0.11120327600407945</v>
      </c>
      <c r="I1638" s="3">
        <f t="shared" si="401"/>
        <v>2485.4155327954741</v>
      </c>
      <c r="K1638" s="3">
        <f t="shared" si="403"/>
        <v>16.089999999999716</v>
      </c>
      <c r="L1638" s="3">
        <f t="shared" si="396"/>
        <v>0.26037791945218264</v>
      </c>
      <c r="M1638" s="3">
        <f>L1638/'NOx Info (Obsolete)'!$B$1*1000</f>
        <v>5.9159320985204973</v>
      </c>
      <c r="N1638" s="3">
        <f>M1638*'NOx Info (Obsolete)'!$I$2*($D$13+273)/$F$2/1000</f>
        <v>1605.1093232010767</v>
      </c>
      <c r="O1638" s="3">
        <f t="shared" si="397"/>
        <v>28.88949826049847</v>
      </c>
      <c r="P1638" s="3">
        <f t="shared" si="398"/>
        <v>10.541376058531478</v>
      </c>
      <c r="Q1638" s="3">
        <f t="shared" si="399"/>
        <v>1.9229057177928284E-3</v>
      </c>
      <c r="R1638" s="3">
        <f t="shared" si="400"/>
        <v>5.044101750146486E-2</v>
      </c>
    </row>
    <row r="1639" spans="1:18" x14ac:dyDescent="0.25">
      <c r="A1639" s="3">
        <f t="shared" si="402"/>
        <v>16.099999999999717</v>
      </c>
      <c r="B1639" s="3">
        <f t="shared" si="389"/>
        <v>0.5729223360226301</v>
      </c>
      <c r="C1639" s="3">
        <f t="shared" si="390"/>
        <v>1.3017131696809403E-2</v>
      </c>
      <c r="D1639" s="3">
        <f t="shared" si="391"/>
        <v>232.35043680628394</v>
      </c>
      <c r="E1639" s="3">
        <f t="shared" si="392"/>
        <v>1.8000186491701384</v>
      </c>
      <c r="F1639" s="3">
        <f t="shared" si="393"/>
        <v>34.575713471983242</v>
      </c>
      <c r="G1639" s="3">
        <f t="shared" si="394"/>
        <v>6.7905492518135935E-2</v>
      </c>
      <c r="H1639" s="3">
        <f t="shared" si="395"/>
        <v>0.1109878504256378</v>
      </c>
      <c r="I1639" s="3">
        <f t="shared" si="401"/>
        <v>2485.6375084963252</v>
      </c>
      <c r="K1639" s="3">
        <f t="shared" si="403"/>
        <v>16.099999999999717</v>
      </c>
      <c r="L1639" s="3">
        <f t="shared" si="396"/>
        <v>0.25987350927716801</v>
      </c>
      <c r="M1639" s="3">
        <f>L1639/'NOx Info (Obsolete)'!$B$1*1000</f>
        <v>5.904471616957899</v>
      </c>
      <c r="N1639" s="3">
        <f>M1639*'NOx Info (Obsolete)'!$I$2*($D$13+273)/$F$2/1000</f>
        <v>1601.9998680048107</v>
      </c>
      <c r="O1639" s="3">
        <f t="shared" si="397"/>
        <v>28.833532851049306</v>
      </c>
      <c r="P1639" s="3">
        <f t="shared" si="398"/>
        <v>10.541376058531478</v>
      </c>
      <c r="Q1639" s="3">
        <f t="shared" si="399"/>
        <v>1.9229057177928284E-3</v>
      </c>
      <c r="R1639" s="3">
        <f t="shared" si="400"/>
        <v>5.0343301986572657E-2</v>
      </c>
    </row>
    <row r="1640" spans="1:18" x14ac:dyDescent="0.25">
      <c r="A1640" s="3">
        <f t="shared" si="402"/>
        <v>16.109999999999719</v>
      </c>
      <c r="B1640" s="3">
        <f t="shared" si="389"/>
        <v>0.57181245751837373</v>
      </c>
      <c r="C1640" s="3">
        <f t="shared" si="390"/>
        <v>1.2991914605854877E-2</v>
      </c>
      <c r="D1640" s="3">
        <f t="shared" si="391"/>
        <v>231.90032212397617</v>
      </c>
      <c r="E1640" s="3">
        <f t="shared" si="392"/>
        <v>1.7965316110842369</v>
      </c>
      <c r="F1640" s="3">
        <f t="shared" si="393"/>
        <v>34.575713471983242</v>
      </c>
      <c r="G1640" s="3">
        <f t="shared" si="394"/>
        <v>6.7905492518135935E-2</v>
      </c>
      <c r="H1640" s="3">
        <f t="shared" si="395"/>
        <v>0.11077284217464831</v>
      </c>
      <c r="I1640" s="3">
        <f t="shared" si="401"/>
        <v>2485.8590541806743</v>
      </c>
      <c r="K1640" s="3">
        <f t="shared" si="403"/>
        <v>16.109999999999719</v>
      </c>
      <c r="L1640" s="3">
        <f t="shared" si="396"/>
        <v>0.2593700762573023</v>
      </c>
      <c r="M1640" s="3">
        <f>L1640/'NOx Info (Obsolete)'!$B$1*1000</f>
        <v>5.8930333369073296</v>
      </c>
      <c r="N1640" s="3">
        <f>M1640*'NOx Info (Obsolete)'!$I$2*($D$13+273)/$F$2/1000</f>
        <v>1598.896436517633</v>
      </c>
      <c r="O1640" s="3">
        <f t="shared" si="397"/>
        <v>28.777675859095886</v>
      </c>
      <c r="P1640" s="3">
        <f t="shared" si="398"/>
        <v>10.541376058531478</v>
      </c>
      <c r="Q1640" s="3">
        <f t="shared" si="399"/>
        <v>1.9229057177928284E-3</v>
      </c>
      <c r="R1640" s="3">
        <f t="shared" si="400"/>
        <v>5.0245775768453661E-2</v>
      </c>
    </row>
    <row r="1641" spans="1:18" x14ac:dyDescent="0.25">
      <c r="A1641" s="3">
        <f t="shared" si="402"/>
        <v>16.11999999999972</v>
      </c>
      <c r="B1641" s="3">
        <f t="shared" si="389"/>
        <v>0.57070472909662728</v>
      </c>
      <c r="C1641" s="3">
        <f t="shared" si="390"/>
        <v>1.2966746366036761E-2</v>
      </c>
      <c r="D1641" s="3">
        <f t="shared" si="391"/>
        <v>231.45107941432317</v>
      </c>
      <c r="E1641" s="3">
        <f t="shared" si="392"/>
        <v>1.7930513281697991</v>
      </c>
      <c r="F1641" s="3">
        <f t="shared" si="393"/>
        <v>34.575713471983242</v>
      </c>
      <c r="G1641" s="3">
        <f t="shared" si="394"/>
        <v>6.7905492518135935E-2</v>
      </c>
      <c r="H1641" s="3">
        <f t="shared" si="395"/>
        <v>0.11055825044265453</v>
      </c>
      <c r="I1641" s="3">
        <f t="shared" si="401"/>
        <v>2486.0801706815596</v>
      </c>
      <c r="K1641" s="3">
        <f t="shared" si="403"/>
        <v>16.11999999999972</v>
      </c>
      <c r="L1641" s="3">
        <f t="shared" si="396"/>
        <v>0.25886761849961776</v>
      </c>
      <c r="M1641" s="3">
        <f>L1641/'NOx Info (Obsolete)'!$B$1*1000</f>
        <v>5.8816172153595021</v>
      </c>
      <c r="N1641" s="3">
        <f>M1641*'NOx Info (Obsolete)'!$I$2*($D$13+273)/$F$2/1000</f>
        <v>1595.7990170702737</v>
      </c>
      <c r="O1641" s="3">
        <f t="shared" si="397"/>
        <v>28.721927074609319</v>
      </c>
      <c r="P1641" s="3">
        <f t="shared" si="398"/>
        <v>10.541376058531478</v>
      </c>
      <c r="Q1641" s="3">
        <f t="shared" si="399"/>
        <v>1.9229057177928284E-3</v>
      </c>
      <c r="R1641" s="3">
        <f t="shared" si="400"/>
        <v>5.0148438480397774E-2</v>
      </c>
    </row>
    <row r="1642" spans="1:18" x14ac:dyDescent="0.25">
      <c r="A1642" s="3">
        <f t="shared" si="402"/>
        <v>16.129999999999722</v>
      </c>
      <c r="B1642" s="3">
        <f t="shared" si="389"/>
        <v>0.56959914659220079</v>
      </c>
      <c r="C1642" s="3">
        <f t="shared" si="390"/>
        <v>1.2941626882719498E-2</v>
      </c>
      <c r="D1642" s="3">
        <f t="shared" si="391"/>
        <v>231.00270698811929</v>
      </c>
      <c r="E1642" s="3">
        <f t="shared" si="392"/>
        <v>1.789577787340549</v>
      </c>
      <c r="F1642" s="3">
        <f t="shared" si="393"/>
        <v>34.575713471983242</v>
      </c>
      <c r="G1642" s="3">
        <f t="shared" si="394"/>
        <v>6.7905492518135935E-2</v>
      </c>
      <c r="H1642" s="3">
        <f t="shared" si="395"/>
        <v>0.11034407442276613</v>
      </c>
      <c r="I1642" s="3">
        <f t="shared" si="401"/>
        <v>2486.3008588304051</v>
      </c>
      <c r="K1642" s="3">
        <f t="shared" si="403"/>
        <v>16.129999999999722</v>
      </c>
      <c r="L1642" s="3">
        <f t="shared" si="396"/>
        <v>0.25836613411481379</v>
      </c>
      <c r="M1642" s="3">
        <f>L1642/'NOx Info (Obsolete)'!$B$1*1000</f>
        <v>5.870223209388449</v>
      </c>
      <c r="N1642" s="3">
        <f>M1642*'NOx Info (Obsolete)'!$I$2*($D$13+273)/$F$2/1000</f>
        <v>1592.7075980160694</v>
      </c>
      <c r="O1642" s="3">
        <f t="shared" si="397"/>
        <v>28.666286287967569</v>
      </c>
      <c r="P1642" s="3">
        <f t="shared" si="398"/>
        <v>10.541376058531478</v>
      </c>
      <c r="Q1642" s="3">
        <f t="shared" si="399"/>
        <v>1.9229057177928284E-3</v>
      </c>
      <c r="R1642" s="3">
        <f t="shared" si="400"/>
        <v>5.005128975640525E-2</v>
      </c>
    </row>
    <row r="1643" spans="1:18" x14ac:dyDescent="0.25">
      <c r="A1643" s="3">
        <f t="shared" si="402"/>
        <v>16.139999999999723</v>
      </c>
      <c r="B1643" s="3">
        <f t="shared" si="389"/>
        <v>0.56849570584797315</v>
      </c>
      <c r="C1643" s="3">
        <f t="shared" si="390"/>
        <v>1.2916556061450856E-2</v>
      </c>
      <c r="D1643" s="3">
        <f t="shared" si="391"/>
        <v>230.55520315943102</v>
      </c>
      <c r="E1643" s="3">
        <f t="shared" si="392"/>
        <v>1.7861109755355622</v>
      </c>
      <c r="F1643" s="3">
        <f t="shared" si="393"/>
        <v>34.575713471983242</v>
      </c>
      <c r="G1643" s="3">
        <f t="shared" si="394"/>
        <v>6.7905492518135935E-2</v>
      </c>
      <c r="H1643" s="3">
        <f t="shared" si="395"/>
        <v>0.11013031330965593</v>
      </c>
      <c r="I1643" s="3">
        <f t="shared" si="401"/>
        <v>2486.5211194570243</v>
      </c>
      <c r="K1643" s="3">
        <f t="shared" si="403"/>
        <v>16.139999999999723</v>
      </c>
      <c r="L1643" s="3">
        <f t="shared" si="396"/>
        <v>0.25786562121724976</v>
      </c>
      <c r="M1643" s="3">
        <f>L1643/'NOx Info (Obsolete)'!$B$1*1000</f>
        <v>5.8588512761513591</v>
      </c>
      <c r="N1643" s="3">
        <f>M1643*'NOx Info (Obsolete)'!$I$2*($D$13+273)/$F$2/1000</f>
        <v>1589.6221677309181</v>
      </c>
      <c r="O1643" s="3">
        <f t="shared" si="397"/>
        <v>28.610753289954701</v>
      </c>
      <c r="P1643" s="3">
        <f t="shared" si="398"/>
        <v>10.541376058531478</v>
      </c>
      <c r="Q1643" s="3">
        <f t="shared" si="399"/>
        <v>1.9229057177928284E-3</v>
      </c>
      <c r="R1643" s="3">
        <f t="shared" si="400"/>
        <v>4.9954329231185396E-2</v>
      </c>
    </row>
    <row r="1644" spans="1:18" x14ac:dyDescent="0.25">
      <c r="A1644" s="3">
        <f t="shared" si="402"/>
        <v>16.149999999999725</v>
      </c>
      <c r="B1644" s="3">
        <f t="shared" si="389"/>
        <v>0.56739440271487662</v>
      </c>
      <c r="C1644" s="3">
        <f t="shared" si="390"/>
        <v>1.289153380796158E-2</v>
      </c>
      <c r="D1644" s="3">
        <f t="shared" si="391"/>
        <v>230.10856624559111</v>
      </c>
      <c r="E1644" s="3">
        <f t="shared" si="392"/>
        <v>1.7826508797192158</v>
      </c>
      <c r="F1644" s="3">
        <f t="shared" si="393"/>
        <v>34.575713471983242</v>
      </c>
      <c r="G1644" s="3">
        <f t="shared" si="394"/>
        <v>6.7905492518135935E-2</v>
      </c>
      <c r="H1644" s="3">
        <f t="shared" si="395"/>
        <v>0.10991696629955686</v>
      </c>
      <c r="I1644" s="3">
        <f t="shared" si="401"/>
        <v>2486.7409533896234</v>
      </c>
      <c r="K1644" s="3">
        <f t="shared" si="403"/>
        <v>16.149999999999725</v>
      </c>
      <c r="L1644" s="3">
        <f t="shared" si="396"/>
        <v>0.25736607792493793</v>
      </c>
      <c r="M1644" s="3">
        <f>L1644/'NOx Info (Obsolete)'!$B$1*1000</f>
        <v>5.8475013728884182</v>
      </c>
      <c r="N1644" s="3">
        <f>M1644*'NOx Info (Obsolete)'!$I$2*($D$13+273)/$F$2/1000</f>
        <v>1586.5427146132372</v>
      </c>
      <c r="O1644" s="3">
        <f t="shared" si="397"/>
        <v>28.555327871760063</v>
      </c>
      <c r="P1644" s="3">
        <f t="shared" si="398"/>
        <v>10.541376058531478</v>
      </c>
      <c r="Q1644" s="3">
        <f t="shared" si="399"/>
        <v>1.9229057177928284E-3</v>
      </c>
      <c r="R1644" s="3">
        <f t="shared" si="400"/>
        <v>4.9857556540155161E-2</v>
      </c>
    </row>
    <row r="1645" spans="1:18" x14ac:dyDescent="0.25">
      <c r="A1645" s="3">
        <f t="shared" si="402"/>
        <v>16.159999999999727</v>
      </c>
      <c r="B1645" s="3">
        <f t="shared" si="389"/>
        <v>0.56629523305188101</v>
      </c>
      <c r="C1645" s="3">
        <f t="shared" si="390"/>
        <v>1.2866560028165035E-2</v>
      </c>
      <c r="D1645" s="3">
        <f t="shared" si="391"/>
        <v>229.66279456719181</v>
      </c>
      <c r="E1645" s="3">
        <f t="shared" si="392"/>
        <v>1.7791974868811402</v>
      </c>
      <c r="F1645" s="3">
        <f t="shared" si="393"/>
        <v>34.575713471983242</v>
      </c>
      <c r="G1645" s="3">
        <f t="shared" si="394"/>
        <v>6.7905492518135935E-2</v>
      </c>
      <c r="H1645" s="3">
        <f t="shared" si="395"/>
        <v>0.1097040325902589</v>
      </c>
      <c r="I1645" s="3">
        <f t="shared" si="401"/>
        <v>2486.9603614548041</v>
      </c>
      <c r="K1645" s="3">
        <f t="shared" si="403"/>
        <v>16.159999999999727</v>
      </c>
      <c r="L1645" s="3">
        <f t="shared" si="396"/>
        <v>0.25686750235953637</v>
      </c>
      <c r="M1645" s="3">
        <f>L1645/'NOx Info (Obsolete)'!$B$1*1000</f>
        <v>5.8361734569226451</v>
      </c>
      <c r="N1645" s="3">
        <f>M1645*'NOx Info (Obsolete)'!$I$2*($D$13+273)/$F$2/1000</f>
        <v>1583.4692270839182</v>
      </c>
      <c r="O1645" s="3">
        <f t="shared" si="397"/>
        <v>28.500009824977528</v>
      </c>
      <c r="P1645" s="3">
        <f t="shared" si="398"/>
        <v>10.541376058531478</v>
      </c>
      <c r="Q1645" s="3">
        <f t="shared" si="399"/>
        <v>1.9229057177928284E-3</v>
      </c>
      <c r="R1645" s="3">
        <f t="shared" si="400"/>
        <v>4.9760971319437776E-2</v>
      </c>
    </row>
    <row r="1646" spans="1:18" x14ac:dyDescent="0.25">
      <c r="A1646" s="3">
        <f t="shared" si="402"/>
        <v>16.169999999999728</v>
      </c>
      <c r="B1646" s="3">
        <f t="shared" si="389"/>
        <v>0.56519819272597838</v>
      </c>
      <c r="C1646" s="3">
        <f t="shared" si="390"/>
        <v>1.2841634628156854E-2</v>
      </c>
      <c r="D1646" s="3">
        <f t="shared" si="391"/>
        <v>229.21788644807899</v>
      </c>
      <c r="E1646" s="3">
        <f t="shared" si="392"/>
        <v>1.7757507840361695</v>
      </c>
      <c r="F1646" s="3">
        <f t="shared" si="393"/>
        <v>34.575713471983249</v>
      </c>
      <c r="G1646" s="3">
        <f t="shared" si="394"/>
        <v>6.7905492518135963E-2</v>
      </c>
      <c r="H1646" s="3">
        <f t="shared" si="395"/>
        <v>0.10949151138110612</v>
      </c>
      <c r="I1646" s="3">
        <f t="shared" si="401"/>
        <v>2487.1793444775662</v>
      </c>
      <c r="K1646" s="3">
        <f t="shared" si="403"/>
        <v>16.169999999999728</v>
      </c>
      <c r="L1646" s="3">
        <f t="shared" si="396"/>
        <v>0.25636989264634197</v>
      </c>
      <c r="M1646" s="3">
        <f>L1646/'NOx Info (Obsolete)'!$B$1*1000</f>
        <v>5.8248674856597367</v>
      </c>
      <c r="N1646" s="3">
        <f>M1646*'NOx Info (Obsolete)'!$I$2*($D$13+273)/$F$2/1000</f>
        <v>1580.4016935862849</v>
      </c>
      <c r="O1646" s="3">
        <f t="shared" si="397"/>
        <v>28.444798941604688</v>
      </c>
      <c r="P1646" s="3">
        <f t="shared" si="398"/>
        <v>10.54137605853148</v>
      </c>
      <c r="Q1646" s="3">
        <f t="shared" si="399"/>
        <v>1.9229057177928288E-3</v>
      </c>
      <c r="R1646" s="3">
        <f t="shared" si="400"/>
        <v>4.9664573205861387E-2</v>
      </c>
    </row>
    <row r="1647" spans="1:18" x14ac:dyDescent="0.25">
      <c r="A1647" s="3">
        <f t="shared" si="402"/>
        <v>16.17999999999973</v>
      </c>
      <c r="B1647" s="3">
        <f t="shared" si="389"/>
        <v>0.56410327761216739</v>
      </c>
      <c r="C1647" s="3">
        <f t="shared" si="390"/>
        <v>1.2816757514214587E-2</v>
      </c>
      <c r="D1647" s="3">
        <f t="shared" si="391"/>
        <v>228.77384021534536</v>
      </c>
      <c r="E1647" s="3">
        <f t="shared" si="392"/>
        <v>1.7723107582242936</v>
      </c>
      <c r="F1647" s="3">
        <f t="shared" si="393"/>
        <v>34.575713471983242</v>
      </c>
      <c r="G1647" s="3">
        <f t="shared" si="394"/>
        <v>6.7905492518135935E-2</v>
      </c>
      <c r="H1647" s="3">
        <f t="shared" si="395"/>
        <v>0.10927940187299359</v>
      </c>
      <c r="I1647" s="3">
        <f t="shared" si="401"/>
        <v>2487.3979032813122</v>
      </c>
      <c r="K1647" s="3">
        <f t="shared" si="403"/>
        <v>16.17999999999973</v>
      </c>
      <c r="L1647" s="3">
        <f t="shared" si="396"/>
        <v>0.25587324691428337</v>
      </c>
      <c r="M1647" s="3">
        <f>L1647/'NOx Info (Obsolete)'!$B$1*1000</f>
        <v>5.8135834165879032</v>
      </c>
      <c r="N1647" s="3">
        <f>M1647*'NOx Info (Obsolete)'!$I$2*($D$13+273)/$F$2/1000</f>
        <v>1577.3401025860476</v>
      </c>
      <c r="O1647" s="3">
        <f t="shared" si="397"/>
        <v>28.3896950140421</v>
      </c>
      <c r="P1647" s="3">
        <f t="shared" si="398"/>
        <v>10.541376058531478</v>
      </c>
      <c r="Q1647" s="3">
        <f t="shared" si="399"/>
        <v>1.9229057177928284E-3</v>
      </c>
      <c r="R1647" s="3">
        <f t="shared" si="400"/>
        <v>4.9568361836957661E-2</v>
      </c>
    </row>
    <row r="1648" spans="1:18" x14ac:dyDescent="0.25">
      <c r="A1648" s="3">
        <f t="shared" si="402"/>
        <v>16.189999999999731</v>
      </c>
      <c r="B1648" s="3">
        <f t="shared" si="389"/>
        <v>0.56301048359343731</v>
      </c>
      <c r="C1648" s="3">
        <f t="shared" si="390"/>
        <v>1.2791928592797335E-2</v>
      </c>
      <c r="D1648" s="3">
        <f t="shared" si="391"/>
        <v>228.3306541993245</v>
      </c>
      <c r="E1648" s="3">
        <f t="shared" si="392"/>
        <v>1.7688773965106077</v>
      </c>
      <c r="F1648" s="3">
        <f t="shared" si="393"/>
        <v>34.575713471983242</v>
      </c>
      <c r="G1648" s="3">
        <f t="shared" si="394"/>
        <v>6.7905492518135935E-2</v>
      </c>
      <c r="H1648" s="3">
        <f t="shared" si="395"/>
        <v>0.10906770326836449</v>
      </c>
      <c r="I1648" s="3">
        <f t="shared" si="401"/>
        <v>2487.6160386878491</v>
      </c>
      <c r="K1648" s="3">
        <f t="shared" si="403"/>
        <v>16.189999999999731</v>
      </c>
      <c r="L1648" s="3">
        <f t="shared" si="396"/>
        <v>0.25537756329591377</v>
      </c>
      <c r="M1648" s="3">
        <f>L1648/'NOx Info (Obsolete)'!$B$1*1000</f>
        <v>5.8023212072777079</v>
      </c>
      <c r="N1648" s="3">
        <f>M1648*'NOx Info (Obsolete)'!$I$2*($D$13+273)/$F$2/1000</f>
        <v>1574.2844425712617</v>
      </c>
      <c r="O1648" s="3">
        <f t="shared" si="397"/>
        <v>28.334697835092459</v>
      </c>
      <c r="P1648" s="3">
        <f t="shared" si="398"/>
        <v>10.541376058531478</v>
      </c>
      <c r="Q1648" s="3">
        <f t="shared" si="399"/>
        <v>1.9229057177928284E-3</v>
      </c>
      <c r="R1648" s="3">
        <f t="shared" si="400"/>
        <v>4.9472336850960481E-2</v>
      </c>
    </row>
    <row r="1649" spans="1:18" x14ac:dyDescent="0.25">
      <c r="A1649" s="3">
        <f t="shared" si="402"/>
        <v>16.199999999999733</v>
      </c>
      <c r="B1649" s="3">
        <f t="shared" si="389"/>
        <v>0.5619198065607538</v>
      </c>
      <c r="C1649" s="3">
        <f t="shared" si="390"/>
        <v>1.276714777054542E-2</v>
      </c>
      <c r="D1649" s="3">
        <f t="shared" si="391"/>
        <v>227.88832673358471</v>
      </c>
      <c r="E1649" s="3">
        <f t="shared" si="392"/>
        <v>1.7654506859852663</v>
      </c>
      <c r="F1649" s="3">
        <f t="shared" si="393"/>
        <v>34.575713471983242</v>
      </c>
      <c r="G1649" s="3">
        <f t="shared" si="394"/>
        <v>6.7905492518135935E-2</v>
      </c>
      <c r="H1649" s="3">
        <f t="shared" si="395"/>
        <v>0.10885641477120703</v>
      </c>
      <c r="I1649" s="3">
        <f t="shared" si="401"/>
        <v>2487.8337515173916</v>
      </c>
      <c r="K1649" s="3">
        <f t="shared" si="403"/>
        <v>16.199999999999733</v>
      </c>
      <c r="L1649" s="3">
        <f t="shared" si="396"/>
        <v>0.25488283992740418</v>
      </c>
      <c r="M1649" s="3">
        <f>L1649/'NOx Info (Obsolete)'!$B$1*1000</f>
        <v>5.791080815381914</v>
      </c>
      <c r="N1649" s="3">
        <f>M1649*'NOx Info (Obsolete)'!$I$2*($D$13+273)/$F$2/1000</f>
        <v>1571.234702052285</v>
      </c>
      <c r="O1649" s="3">
        <f t="shared" si="397"/>
        <v>28.279807197959883</v>
      </c>
      <c r="P1649" s="3">
        <f t="shared" si="398"/>
        <v>10.541376058531478</v>
      </c>
      <c r="Q1649" s="3">
        <f t="shared" si="399"/>
        <v>1.9229057177928284E-3</v>
      </c>
      <c r="R1649" s="3">
        <f t="shared" si="400"/>
        <v>4.9376497886804545E-2</v>
      </c>
    </row>
    <row r="1650" spans="1:18" x14ac:dyDescent="0.25">
      <c r="A1650" s="3">
        <f t="shared" si="402"/>
        <v>16.209999999999734</v>
      </c>
      <c r="B1650" s="3">
        <f t="shared" si="389"/>
        <v>0.56083124241304172</v>
      </c>
      <c r="C1650" s="3">
        <f t="shared" si="390"/>
        <v>1.274241495428002E-2</v>
      </c>
      <c r="D1650" s="3">
        <f t="shared" si="391"/>
        <v>227.44685615492227</v>
      </c>
      <c r="E1650" s="3">
        <f t="shared" si="392"/>
        <v>1.7620306137634312</v>
      </c>
      <c r="F1650" s="3">
        <f t="shared" si="393"/>
        <v>34.575713471983242</v>
      </c>
      <c r="G1650" s="3">
        <f t="shared" si="394"/>
        <v>6.7905492518135935E-2</v>
      </c>
      <c r="H1650" s="3">
        <f t="shared" si="395"/>
        <v>0.10864553558705141</v>
      </c>
      <c r="I1650" s="3">
        <f t="shared" si="401"/>
        <v>2488.0510425885659</v>
      </c>
      <c r="K1650" s="3">
        <f t="shared" si="403"/>
        <v>16.209999999999734</v>
      </c>
      <c r="L1650" s="3">
        <f t="shared" si="396"/>
        <v>0.25438907494853613</v>
      </c>
      <c r="M1650" s="3">
        <f>L1650/'NOx Info (Obsolete)'!$B$1*1000</f>
        <v>5.7798621986353158</v>
      </c>
      <c r="N1650" s="3">
        <f>M1650*'NOx Info (Obsolete)'!$I$2*($D$13+273)/$F$2/1000</f>
        <v>1568.1908695617317</v>
      </c>
      <c r="O1650" s="3">
        <f t="shared" si="397"/>
        <v>28.225022896249062</v>
      </c>
      <c r="P1650" s="3">
        <f t="shared" si="398"/>
        <v>10.541376058531478</v>
      </c>
      <c r="Q1650" s="3">
        <f t="shared" si="399"/>
        <v>1.9229057177928284E-3</v>
      </c>
      <c r="R1650" s="3">
        <f t="shared" si="400"/>
        <v>4.9280844584123983E-2</v>
      </c>
    </row>
    <row r="1651" spans="1:18" x14ac:dyDescent="0.25">
      <c r="A1651" s="3">
        <f t="shared" si="402"/>
        <v>16.219999999999736</v>
      </c>
      <c r="B1651" s="3">
        <f t="shared" si="389"/>
        <v>0.55974478705717112</v>
      </c>
      <c r="C1651" s="3">
        <f t="shared" si="390"/>
        <v>1.2717730051002811E-2</v>
      </c>
      <c r="D1651" s="3">
        <f t="shared" si="391"/>
        <v>227.00624080335552</v>
      </c>
      <c r="E1651" s="3">
        <f t="shared" si="392"/>
        <v>1.7586171669852269</v>
      </c>
      <c r="F1651" s="3">
        <f t="shared" si="393"/>
        <v>34.575713471983249</v>
      </c>
      <c r="G1651" s="3">
        <f t="shared" si="394"/>
        <v>6.7905492518135963E-2</v>
      </c>
      <c r="H1651" s="3">
        <f t="shared" si="395"/>
        <v>0.10843506492296699</v>
      </c>
      <c r="I1651" s="3">
        <f t="shared" si="401"/>
        <v>2488.2679127184119</v>
      </c>
      <c r="K1651" s="3">
        <f t="shared" si="403"/>
        <v>16.219999999999736</v>
      </c>
      <c r="L1651" s="3">
        <f t="shared" si="396"/>
        <v>0.25389626650269487</v>
      </c>
      <c r="M1651" s="3">
        <f>L1651/'NOx Info (Obsolete)'!$B$1*1000</f>
        <v>5.7686653148545863</v>
      </c>
      <c r="N1651" s="3">
        <f>M1651*'NOx Info (Obsolete)'!$I$2*($D$13+273)/$F$2/1000</f>
        <v>1565.1529336544311</v>
      </c>
      <c r="O1651" s="3">
        <f t="shared" si="397"/>
        <v>28.170344723964547</v>
      </c>
      <c r="P1651" s="3">
        <f t="shared" si="398"/>
        <v>10.54137605853148</v>
      </c>
      <c r="Q1651" s="3">
        <f t="shared" si="399"/>
        <v>1.9229057177928288E-3</v>
      </c>
      <c r="R1651" s="3">
        <f t="shared" si="400"/>
        <v>4.9185376583251082E-2</v>
      </c>
    </row>
    <row r="1652" spans="1:18" x14ac:dyDescent="0.25">
      <c r="A1652" s="3">
        <f t="shared" si="402"/>
        <v>16.229999999999738</v>
      </c>
      <c r="B1652" s="3">
        <f t="shared" si="389"/>
        <v>0.5586604364079415</v>
      </c>
      <c r="C1652" s="3">
        <f t="shared" si="390"/>
        <v>1.2693092967895642E-2</v>
      </c>
      <c r="D1652" s="3">
        <f t="shared" si="391"/>
        <v>226.56647902211864</v>
      </c>
      <c r="E1652" s="3">
        <f t="shared" si="392"/>
        <v>1.7552103328156894</v>
      </c>
      <c r="F1652" s="3">
        <f t="shared" si="393"/>
        <v>34.575713471983242</v>
      </c>
      <c r="G1652" s="3">
        <f t="shared" si="394"/>
        <v>6.7905492518135935E-2</v>
      </c>
      <c r="H1652" s="3">
        <f t="shared" si="395"/>
        <v>0.10822500198755909</v>
      </c>
      <c r="I1652" s="3">
        <f t="shared" si="401"/>
        <v>2488.4843627223872</v>
      </c>
      <c r="K1652" s="3">
        <f t="shared" si="403"/>
        <v>16.229999999999738</v>
      </c>
      <c r="L1652" s="3">
        <f t="shared" si="396"/>
        <v>0.25340441273686237</v>
      </c>
      <c r="M1652" s="3">
        <f>L1652/'NOx Info (Obsolete)'!$B$1*1000</f>
        <v>5.757490121938118</v>
      </c>
      <c r="N1652" s="3">
        <f>M1652*'NOx Info (Obsolete)'!$I$2*($D$13+273)/$F$2/1000</f>
        <v>1562.1208829073846</v>
      </c>
      <c r="O1652" s="3">
        <f t="shared" si="397"/>
        <v>28.115772475509942</v>
      </c>
      <c r="P1652" s="3">
        <f t="shared" si="398"/>
        <v>10.541376058531478</v>
      </c>
      <c r="Q1652" s="3">
        <f t="shared" si="399"/>
        <v>1.9229057177928284E-3</v>
      </c>
      <c r="R1652" s="3">
        <f t="shared" si="400"/>
        <v>4.9090093525214824E-2</v>
      </c>
    </row>
    <row r="1653" spans="1:18" x14ac:dyDescent="0.25">
      <c r="A1653" s="3">
        <f t="shared" si="402"/>
        <v>16.239999999999739</v>
      </c>
      <c r="B1653" s="3">
        <f t="shared" si="389"/>
        <v>0.55757818638806589</v>
      </c>
      <c r="C1653" s="3">
        <f t="shared" si="390"/>
        <v>1.2668503612320159E-2</v>
      </c>
      <c r="D1653" s="3">
        <f t="shared" si="391"/>
        <v>226.1275691576553</v>
      </c>
      <c r="E1653" s="3">
        <f t="shared" si="392"/>
        <v>1.7518100984447187</v>
      </c>
      <c r="F1653" s="3">
        <f t="shared" si="393"/>
        <v>34.575713471983242</v>
      </c>
      <c r="G1653" s="3">
        <f t="shared" si="394"/>
        <v>6.7905492518135935E-2</v>
      </c>
      <c r="H1653" s="3">
        <f t="shared" si="395"/>
        <v>0.10801534599096629</v>
      </c>
      <c r="I1653" s="3">
        <f t="shared" si="401"/>
        <v>2488.700393414369</v>
      </c>
      <c r="K1653" s="3">
        <f t="shared" si="403"/>
        <v>16.239999999999739</v>
      </c>
      <c r="L1653" s="3">
        <f t="shared" si="396"/>
        <v>0.2529135118016102</v>
      </c>
      <c r="M1653" s="3">
        <f>L1653/'NOx Info (Obsolete)'!$B$1*1000</f>
        <v>5.7463365778658622</v>
      </c>
      <c r="N1653" s="3">
        <f>M1653*'NOx Info (Obsolete)'!$I$2*($D$13+273)/$F$2/1000</f>
        <v>1559.0947059197231</v>
      </c>
      <c r="O1653" s="3">
        <f t="shared" si="397"/>
        <v>28.061305945687128</v>
      </c>
      <c r="P1653" s="3">
        <f t="shared" si="398"/>
        <v>10.541376058531478</v>
      </c>
      <c r="Q1653" s="3">
        <f t="shared" si="399"/>
        <v>1.9229057177928284E-3</v>
      </c>
      <c r="R1653" s="3">
        <f t="shared" si="400"/>
        <v>4.8994995051739668E-2</v>
      </c>
    </row>
    <row r="1654" spans="1:18" x14ac:dyDescent="0.25">
      <c r="A1654" s="3">
        <f t="shared" si="402"/>
        <v>16.249999999999741</v>
      </c>
      <c r="B1654" s="3">
        <f t="shared" si="389"/>
        <v>0.55649803292815625</v>
      </c>
      <c r="C1654" s="3">
        <f t="shared" si="390"/>
        <v>1.2643961891817483E-2</v>
      </c>
      <c r="D1654" s="3">
        <f t="shared" si="391"/>
        <v>225.6895095596125</v>
      </c>
      <c r="E1654" s="3">
        <f t="shared" si="392"/>
        <v>1.7484164510870319</v>
      </c>
      <c r="F1654" s="3">
        <f t="shared" si="393"/>
        <v>34.575713471983242</v>
      </c>
      <c r="G1654" s="3">
        <f t="shared" si="394"/>
        <v>6.7905492518135935E-2</v>
      </c>
      <c r="H1654" s="3">
        <f t="shared" si="395"/>
        <v>0.10780609614485724</v>
      </c>
      <c r="I1654" s="3">
        <f t="shared" si="401"/>
        <v>2488.9160056066589</v>
      </c>
      <c r="K1654" s="3">
        <f t="shared" si="403"/>
        <v>16.249999999999741</v>
      </c>
      <c r="L1654" s="3">
        <f t="shared" si="396"/>
        <v>0.25242356185109283</v>
      </c>
      <c r="M1654" s="3">
        <f>L1654/'NOx Info (Obsolete)'!$B$1*1000</f>
        <v>5.7352046406991759</v>
      </c>
      <c r="N1654" s="3">
        <f>M1654*'NOx Info (Obsolete)'!$I$2*($D$13+273)/$F$2/1000</f>
        <v>1556.074391312663</v>
      </c>
      <c r="O1654" s="3">
        <f t="shared" si="397"/>
        <v>28.006944929695514</v>
      </c>
      <c r="P1654" s="3">
        <f t="shared" si="398"/>
        <v>10.541376058531478</v>
      </c>
      <c r="Q1654" s="3">
        <f t="shared" si="399"/>
        <v>1.9229057177928284E-3</v>
      </c>
      <c r="R1654" s="3">
        <f t="shared" si="400"/>
        <v>4.8900080805244099E-2</v>
      </c>
    </row>
    <row r="1655" spans="1:18" x14ac:dyDescent="0.25">
      <c r="A1655" s="3">
        <f t="shared" si="402"/>
        <v>16.259999999999742</v>
      </c>
      <c r="B1655" s="3">
        <f t="shared" si="389"/>
        <v>0.55541997196670767</v>
      </c>
      <c r="C1655" s="3">
        <f t="shared" si="390"/>
        <v>1.2619467714107834E-2</v>
      </c>
      <c r="D1655" s="3">
        <f t="shared" si="391"/>
        <v>225.25229858083424</v>
      </c>
      <c r="E1655" s="3">
        <f t="shared" si="392"/>
        <v>1.7450293779821129</v>
      </c>
      <c r="F1655" s="3">
        <f t="shared" si="393"/>
        <v>34.575713471983242</v>
      </c>
      <c r="G1655" s="3">
        <f t="shared" si="394"/>
        <v>6.7905492518135935E-2</v>
      </c>
      <c r="H1655" s="3">
        <f t="shared" si="395"/>
        <v>0.10759725166242769</v>
      </c>
      <c r="I1655" s="3">
        <f t="shared" si="401"/>
        <v>2489.1312001099836</v>
      </c>
      <c r="K1655" s="3">
        <f t="shared" si="403"/>
        <v>16.259999999999742</v>
      </c>
      <c r="L1655" s="3">
        <f t="shared" si="396"/>
        <v>0.25193456104304041</v>
      </c>
      <c r="M1655" s="3">
        <f>L1655/'NOx Info (Obsolete)'!$B$1*1000</f>
        <v>5.7240942685806555</v>
      </c>
      <c r="N1655" s="3">
        <f>M1655*'NOx Info (Obsolete)'!$I$2*($D$13+273)/$F$2/1000</f>
        <v>1553.0599277294637</v>
      </c>
      <c r="O1655" s="3">
        <f t="shared" si="397"/>
        <v>27.952689223131244</v>
      </c>
      <c r="P1655" s="3">
        <f t="shared" si="398"/>
        <v>10.541376058531478</v>
      </c>
      <c r="Q1655" s="3">
        <f t="shared" si="399"/>
        <v>1.9229057177928284E-3</v>
      </c>
      <c r="R1655" s="3">
        <f t="shared" si="400"/>
        <v>4.8805350428839302E-2</v>
      </c>
    </row>
    <row r="1656" spans="1:18" x14ac:dyDescent="0.25">
      <c r="A1656" s="3">
        <f t="shared" si="402"/>
        <v>16.269999999999744</v>
      </c>
      <c r="B1656" s="3">
        <f t="shared" si="389"/>
        <v>0.5543439994500835</v>
      </c>
      <c r="C1656" s="3">
        <f t="shared" si="390"/>
        <v>1.259502098709021E-2</v>
      </c>
      <c r="D1656" s="3">
        <f t="shared" si="391"/>
        <v>224.81593457735553</v>
      </c>
      <c r="E1656" s="3">
        <f t="shared" si="392"/>
        <v>1.7416488663941658</v>
      </c>
      <c r="F1656" s="3">
        <f t="shared" si="393"/>
        <v>34.575713471983242</v>
      </c>
      <c r="G1656" s="3">
        <f t="shared" si="394"/>
        <v>6.7905492518135935E-2</v>
      </c>
      <c r="H1656" s="3">
        <f t="shared" si="395"/>
        <v>0.10738881175839771</v>
      </c>
      <c r="I1656" s="3">
        <f t="shared" si="401"/>
        <v>2489.3459777335006</v>
      </c>
      <c r="K1656" s="3">
        <f t="shared" si="403"/>
        <v>16.269999999999744</v>
      </c>
      <c r="L1656" s="3">
        <f t="shared" si="396"/>
        <v>0.25144650753875203</v>
      </c>
      <c r="M1656" s="3">
        <f>L1656/'NOx Info (Obsolete)'!$B$1*1000</f>
        <v>5.7130054197339879</v>
      </c>
      <c r="N1656" s="3">
        <f>M1656*'NOx Info (Obsolete)'!$I$2*($D$13+273)/$F$2/1000</f>
        <v>1550.0513038353852</v>
      </c>
      <c r="O1656" s="3">
        <f t="shared" si="397"/>
        <v>27.89853862198644</v>
      </c>
      <c r="P1656" s="3">
        <f t="shared" si="398"/>
        <v>10.541376058531478</v>
      </c>
      <c r="Q1656" s="3">
        <f t="shared" si="399"/>
        <v>1.9229057177928284E-3</v>
      </c>
      <c r="R1656" s="3">
        <f t="shared" si="400"/>
        <v>4.8710803566327857E-2</v>
      </c>
    </row>
    <row r="1657" spans="1:18" x14ac:dyDescent="0.25">
      <c r="A1657" s="3">
        <f t="shared" si="402"/>
        <v>16.279999999999745</v>
      </c>
      <c r="B1657" s="3">
        <f t="shared" si="389"/>
        <v>0.55327011133249948</v>
      </c>
      <c r="C1657" s="3">
        <f t="shared" si="390"/>
        <v>1.2570621618842023E-2</v>
      </c>
      <c r="D1657" s="3">
        <f t="shared" si="391"/>
        <v>224.38041590839617</v>
      </c>
      <c r="E1657" s="3">
        <f t="shared" si="392"/>
        <v>1.7382749036120675</v>
      </c>
      <c r="F1657" s="3">
        <f t="shared" si="393"/>
        <v>34.575713471983242</v>
      </c>
      <c r="G1657" s="3">
        <f t="shared" si="394"/>
        <v>6.7905492518135935E-2</v>
      </c>
      <c r="H1657" s="3">
        <f t="shared" si="395"/>
        <v>0.10718077564900859</v>
      </c>
      <c r="I1657" s="3">
        <f t="shared" si="401"/>
        <v>2489.5603392847988</v>
      </c>
      <c r="K1657" s="3">
        <f t="shared" si="403"/>
        <v>16.279999999999745</v>
      </c>
      <c r="L1657" s="3">
        <f t="shared" si="396"/>
        <v>0.25095939950308876</v>
      </c>
      <c r="M1657" s="3">
        <f>L1657/'NOx Info (Obsolete)'!$B$1*1000</f>
        <v>5.7019380524637899</v>
      </c>
      <c r="N1657" s="3">
        <f>M1657*'NOx Info (Obsolete)'!$I$2*($D$13+273)/$F$2/1000</f>
        <v>1547.0485083176466</v>
      </c>
      <c r="O1657" s="3">
        <f t="shared" si="397"/>
        <v>27.844492922648435</v>
      </c>
      <c r="P1657" s="3">
        <f t="shared" si="398"/>
        <v>10.541376058531478</v>
      </c>
      <c r="Q1657" s="3">
        <f t="shared" si="399"/>
        <v>1.9229057177928284E-3</v>
      </c>
      <c r="R1657" s="3">
        <f t="shared" si="400"/>
        <v>4.8616439862202376E-2</v>
      </c>
    </row>
    <row r="1658" spans="1:18" x14ac:dyDescent="0.25">
      <c r="A1658" s="3">
        <f t="shared" si="402"/>
        <v>16.289999999999747</v>
      </c>
      <c r="B1658" s="3">
        <f t="shared" si="389"/>
        <v>0.55219830357600941</v>
      </c>
      <c r="C1658" s="3">
        <f t="shared" si="390"/>
        <v>1.2546269517618754E-2</v>
      </c>
      <c r="D1658" s="3">
        <f t="shared" si="391"/>
        <v>223.94574093635416</v>
      </c>
      <c r="E1658" s="3">
        <f t="shared" si="392"/>
        <v>1.7349074769493178</v>
      </c>
      <c r="F1658" s="3">
        <f t="shared" si="393"/>
        <v>34.575713471983242</v>
      </c>
      <c r="G1658" s="3">
        <f t="shared" si="394"/>
        <v>6.7905492518135935E-2</v>
      </c>
      <c r="H1658" s="3">
        <f t="shared" si="395"/>
        <v>0.10697314255201992</v>
      </c>
      <c r="I1658" s="3">
        <f t="shared" si="401"/>
        <v>2489.774285569903</v>
      </c>
      <c r="K1658" s="3">
        <f t="shared" si="403"/>
        <v>16.289999999999747</v>
      </c>
      <c r="L1658" s="3">
        <f t="shared" si="396"/>
        <v>0.25047323510446673</v>
      </c>
      <c r="M1658" s="3">
        <f>L1658/'NOx Info (Obsolete)'!$B$1*1000</f>
        <v>5.6908921251554476</v>
      </c>
      <c r="N1658" s="3">
        <f>M1658*'NOx Info (Obsolete)'!$I$2*($D$13+273)/$F$2/1000</f>
        <v>1544.0515298853793</v>
      </c>
      <c r="O1658" s="3">
        <f t="shared" si="397"/>
        <v>27.790551921898995</v>
      </c>
      <c r="P1658" s="3">
        <f t="shared" si="398"/>
        <v>10.541376058531476</v>
      </c>
      <c r="Q1658" s="3">
        <f t="shared" si="399"/>
        <v>1.9229057177928281E-3</v>
      </c>
      <c r="R1658" s="3">
        <f t="shared" si="400"/>
        <v>4.8522258961644152E-2</v>
      </c>
    </row>
    <row r="1659" spans="1:18" x14ac:dyDescent="0.25">
      <c r="A1659" s="3">
        <f t="shared" si="402"/>
        <v>16.299999999999748</v>
      </c>
      <c r="B1659" s="3">
        <f t="shared" si="389"/>
        <v>0.55112857215048916</v>
      </c>
      <c r="C1659" s="3">
        <f t="shared" si="390"/>
        <v>1.252196459185363E-2</v>
      </c>
      <c r="D1659" s="3">
        <f t="shared" si="391"/>
        <v>223.51190802680046</v>
      </c>
      <c r="E1659" s="3">
        <f t="shared" si="392"/>
        <v>1.7315465737439946</v>
      </c>
      <c r="F1659" s="3">
        <f t="shared" si="393"/>
        <v>34.575713471983242</v>
      </c>
      <c r="G1659" s="3">
        <f t="shared" si="394"/>
        <v>6.7905492518135935E-2</v>
      </c>
      <c r="H1659" s="3">
        <f t="shared" si="395"/>
        <v>0.1067659116867067</v>
      </c>
      <c r="I1659" s="3">
        <f t="shared" si="401"/>
        <v>2489.9878173932766</v>
      </c>
      <c r="K1659" s="3">
        <f t="shared" si="403"/>
        <v>16.299999999999748</v>
      </c>
      <c r="L1659" s="3">
        <f t="shared" si="396"/>
        <v>0.24998801251485028</v>
      </c>
      <c r="M1659" s="3">
        <f>L1659/'NOx Info (Obsolete)'!$B$1*1000</f>
        <v>5.6798675962749714</v>
      </c>
      <c r="N1659" s="3">
        <f>M1659*'NOx Info (Obsolete)'!$I$2*($D$13+273)/$F$2/1000</f>
        <v>1541.060357269592</v>
      </c>
      <c r="O1659" s="3">
        <f t="shared" si="397"/>
        <v>27.736715416913579</v>
      </c>
      <c r="P1659" s="3">
        <f t="shared" si="398"/>
        <v>10.541376058531478</v>
      </c>
      <c r="Q1659" s="3">
        <f t="shared" si="399"/>
        <v>1.9229057177928284E-3</v>
      </c>
      <c r="R1659" s="3">
        <f t="shared" si="400"/>
        <v>4.8428260510521862E-2</v>
      </c>
    </row>
    <row r="1660" spans="1:18" x14ac:dyDescent="0.25">
      <c r="A1660" s="3">
        <f t="shared" si="402"/>
        <v>16.30999999999975</v>
      </c>
      <c r="B1660" s="3">
        <f t="shared" si="389"/>
        <v>0.55006091303362215</v>
      </c>
      <c r="C1660" s="3">
        <f t="shared" si="390"/>
        <v>1.249770675015725E-2</v>
      </c>
      <c r="D1660" s="3">
        <f t="shared" si="391"/>
        <v>223.0789155484718</v>
      </c>
      <c r="E1660" s="3">
        <f t="shared" si="392"/>
        <v>1.7281921813587038</v>
      </c>
      <c r="F1660" s="3">
        <f t="shared" si="393"/>
        <v>34.575713471983242</v>
      </c>
      <c r="G1660" s="3">
        <f t="shared" si="394"/>
        <v>6.7905492518135935E-2</v>
      </c>
      <c r="H1660" s="3">
        <f t="shared" si="395"/>
        <v>0.10655908227385634</v>
      </c>
      <c r="I1660" s="3">
        <f t="shared" si="401"/>
        <v>2490.2009355578243</v>
      </c>
      <c r="K1660" s="3">
        <f t="shared" si="403"/>
        <v>16.30999999999975</v>
      </c>
      <c r="L1660" s="3">
        <f t="shared" si="396"/>
        <v>0.24950372990974506</v>
      </c>
      <c r="M1660" s="3">
        <f>L1660/'NOx Info (Obsolete)'!$B$1*1000</f>
        <v>5.6688644243688247</v>
      </c>
      <c r="N1660" s="3">
        <f>M1660*'NOx Info (Obsolete)'!$I$2*($D$13+273)/$F$2/1000</f>
        <v>1538.0749792231204</v>
      </c>
      <c r="O1660" s="3">
        <f t="shared" si="397"/>
        <v>27.682983205260562</v>
      </c>
      <c r="P1660" s="3">
        <f t="shared" si="398"/>
        <v>10.541376058531478</v>
      </c>
      <c r="Q1660" s="3">
        <f t="shared" si="399"/>
        <v>1.9229057177928284E-3</v>
      </c>
      <c r="R1660" s="3">
        <f t="shared" si="400"/>
        <v>4.8334444155390205E-2</v>
      </c>
    </row>
    <row r="1661" spans="1:18" x14ac:dyDescent="0.25">
      <c r="A1661" s="3">
        <f t="shared" si="402"/>
        <v>16.319999999999752</v>
      </c>
      <c r="B1661" s="3">
        <f t="shared" si="389"/>
        <v>0.54899532221088354</v>
      </c>
      <c r="C1661" s="3">
        <f t="shared" si="390"/>
        <v>1.2473495901317256E-2</v>
      </c>
      <c r="D1661" s="3">
        <f t="shared" si="391"/>
        <v>222.64676187326529</v>
      </c>
      <c r="E1661" s="3">
        <f t="shared" si="392"/>
        <v>1.7248442871805334</v>
      </c>
      <c r="F1661" s="3">
        <f t="shared" si="393"/>
        <v>34.575713471983242</v>
      </c>
      <c r="G1661" s="3">
        <f t="shared" si="394"/>
        <v>6.7905492518135935E-2</v>
      </c>
      <c r="H1661" s="3">
        <f t="shared" si="395"/>
        <v>0.10635265353576581</v>
      </c>
      <c r="I1661" s="3">
        <f t="shared" si="401"/>
        <v>2490.413640864896</v>
      </c>
      <c r="K1661" s="3">
        <f t="shared" si="403"/>
        <v>16.319999999999752</v>
      </c>
      <c r="L1661" s="3">
        <f t="shared" si="396"/>
        <v>0.24902038546819116</v>
      </c>
      <c r="M1661" s="3">
        <f>L1661/'NOx Info (Obsolete)'!$B$1*1000</f>
        <v>5.6578825680637808</v>
      </c>
      <c r="N1661" s="3">
        <f>M1661*'NOx Info (Obsolete)'!$I$2*($D$13+273)/$F$2/1000</f>
        <v>1535.09538452059</v>
      </c>
      <c r="O1661" s="3">
        <f t="shared" si="397"/>
        <v>27.629355084900467</v>
      </c>
      <c r="P1661" s="3">
        <f t="shared" si="398"/>
        <v>10.541376058531478</v>
      </c>
      <c r="Q1661" s="3">
        <f t="shared" si="399"/>
        <v>1.9229057177928284E-3</v>
      </c>
      <c r="R1661" s="3">
        <f t="shared" si="400"/>
        <v>4.824080954348859E-2</v>
      </c>
    </row>
    <row r="1662" spans="1:18" x14ac:dyDescent="0.25">
      <c r="A1662" s="3">
        <f t="shared" si="402"/>
        <v>16.329999999999753</v>
      </c>
      <c r="B1662" s="3">
        <f t="shared" si="389"/>
        <v>0.54793179567552586</v>
      </c>
      <c r="C1662" s="3">
        <f t="shared" si="390"/>
        <v>1.2449331954297996E-2</v>
      </c>
      <c r="D1662" s="3">
        <f t="shared" si="391"/>
        <v>222.215445376232</v>
      </c>
      <c r="E1662" s="3">
        <f t="shared" si="392"/>
        <v>1.7215028786210049</v>
      </c>
      <c r="F1662" s="3">
        <f t="shared" si="393"/>
        <v>34.575713471983242</v>
      </c>
      <c r="G1662" s="3">
        <f t="shared" si="394"/>
        <v>6.7905492518135935E-2</v>
      </c>
      <c r="H1662" s="3">
        <f t="shared" si="395"/>
        <v>0.10614662469623856</v>
      </c>
      <c r="I1662" s="3">
        <f t="shared" si="401"/>
        <v>2490.6259341142886</v>
      </c>
      <c r="K1662" s="3">
        <f t="shared" si="403"/>
        <v>16.329999999999753</v>
      </c>
      <c r="L1662" s="3">
        <f t="shared" si="396"/>
        <v>0.24853797737275626</v>
      </c>
      <c r="M1662" s="3">
        <f>L1662/'NOx Info (Obsolete)'!$B$1*1000</f>
        <v>5.6469219860667597</v>
      </c>
      <c r="N1662" s="3">
        <f>M1662*'NOx Info (Obsolete)'!$I$2*($D$13+273)/$F$2/1000</f>
        <v>1532.1215619583725</v>
      </c>
      <c r="O1662" s="3">
        <f t="shared" si="397"/>
        <v>27.575830854185213</v>
      </c>
      <c r="P1662" s="3">
        <f t="shared" si="398"/>
        <v>10.541376058531478</v>
      </c>
      <c r="Q1662" s="3">
        <f t="shared" si="399"/>
        <v>1.9229057177928284E-3</v>
      </c>
      <c r="R1662" s="3">
        <f t="shared" si="400"/>
        <v>4.8147356322739782E-2</v>
      </c>
    </row>
    <row r="1663" spans="1:18" x14ac:dyDescent="0.25">
      <c r="A1663" s="3">
        <f t="shared" si="402"/>
        <v>16.339999999999755</v>
      </c>
      <c r="B1663" s="3">
        <f t="shared" si="389"/>
        <v>0.54687032942856351</v>
      </c>
      <c r="C1663" s="3">
        <f t="shared" si="390"/>
        <v>1.2425214818240165E-2</v>
      </c>
      <c r="D1663" s="3">
        <f t="shared" si="391"/>
        <v>221.78496443557077</v>
      </c>
      <c r="E1663" s="3">
        <f t="shared" si="392"/>
        <v>1.7181679431160268</v>
      </c>
      <c r="F1663" s="3">
        <f t="shared" si="393"/>
        <v>34.575713471983242</v>
      </c>
      <c r="G1663" s="3">
        <f t="shared" si="394"/>
        <v>6.7905492518135935E-2</v>
      </c>
      <c r="H1663" s="3">
        <f t="shared" si="395"/>
        <v>0.10594099498058183</v>
      </c>
      <c r="I1663" s="3">
        <f t="shared" si="401"/>
        <v>2490.8378161042497</v>
      </c>
      <c r="K1663" s="3">
        <f t="shared" si="403"/>
        <v>16.339999999999755</v>
      </c>
      <c r="L1663" s="3">
        <f t="shared" si="396"/>
        <v>0.24805650380952887</v>
      </c>
      <c r="M1663" s="3">
        <f>L1663/'NOx Info (Obsolete)'!$B$1*1000</f>
        <v>5.635982637164676</v>
      </c>
      <c r="N1663" s="3">
        <f>M1663*'NOx Info (Obsolete)'!$I$2*($D$13+273)/$F$2/1000</f>
        <v>1529.1535003545423</v>
      </c>
      <c r="O1663" s="3">
        <f t="shared" si="397"/>
        <v>27.52241031185736</v>
      </c>
      <c r="P1663" s="3">
        <f t="shared" si="398"/>
        <v>10.541376058531478</v>
      </c>
      <c r="Q1663" s="3">
        <f t="shared" si="399"/>
        <v>1.9229057177928284E-3</v>
      </c>
      <c r="R1663" s="3">
        <f t="shared" si="400"/>
        <v>4.8054084141748624E-2</v>
      </c>
    </row>
    <row r="1664" spans="1:18" x14ac:dyDescent="0.25">
      <c r="A1664" s="3">
        <f t="shared" si="402"/>
        <v>16.349999999999756</v>
      </c>
      <c r="B1664" s="3">
        <f t="shared" si="389"/>
        <v>0.54581091947875771</v>
      </c>
      <c r="C1664" s="3">
        <f t="shared" si="390"/>
        <v>1.2401144402460481E-2</v>
      </c>
      <c r="D1664" s="3">
        <f t="shared" si="391"/>
        <v>221.35531743262237</v>
      </c>
      <c r="E1664" s="3">
        <f t="shared" si="392"/>
        <v>1.7148394681258468</v>
      </c>
      <c r="F1664" s="3">
        <f t="shared" si="393"/>
        <v>34.575713471983242</v>
      </c>
      <c r="G1664" s="3">
        <f t="shared" si="394"/>
        <v>6.7905492518135935E-2</v>
      </c>
      <c r="H1664" s="3">
        <f t="shared" si="395"/>
        <v>0.10573576361560355</v>
      </c>
      <c r="I1664" s="3">
        <f t="shared" si="401"/>
        <v>2491.0492876314811</v>
      </c>
      <c r="K1664" s="3">
        <f t="shared" si="403"/>
        <v>16.349999999999756</v>
      </c>
      <c r="L1664" s="3">
        <f t="shared" si="396"/>
        <v>0.24757596296811138</v>
      </c>
      <c r="M1664" s="3">
        <f>L1664/'NOx Info (Obsolete)'!$B$1*1000</f>
        <v>5.6250644802242835</v>
      </c>
      <c r="N1664" s="3">
        <f>M1664*'NOx Info (Obsolete)'!$I$2*($D$13+273)/$F$2/1000</f>
        <v>1526.1911885488373</v>
      </c>
      <c r="O1664" s="3">
        <f t="shared" si="397"/>
        <v>27.469093257049344</v>
      </c>
      <c r="P1664" s="3">
        <f t="shared" si="398"/>
        <v>10.541376058531478</v>
      </c>
      <c r="Q1664" s="3">
        <f t="shared" si="399"/>
        <v>1.9229057177928284E-3</v>
      </c>
      <c r="R1664" s="3">
        <f t="shared" si="400"/>
        <v>4.7960992649800673E-2</v>
      </c>
    </row>
    <row r="1665" spans="1:18" x14ac:dyDescent="0.25">
      <c r="A1665" s="3">
        <f t="shared" si="402"/>
        <v>16.359999999999758</v>
      </c>
      <c r="B1665" s="3">
        <f t="shared" si="389"/>
        <v>0.5447535618426016</v>
      </c>
      <c r="C1665" s="3">
        <f t="shared" si="390"/>
        <v>1.2377120616451333E-2</v>
      </c>
      <c r="D1665" s="3">
        <f t="shared" si="391"/>
        <v>220.92650275186332</v>
      </c>
      <c r="E1665" s="3">
        <f t="shared" si="392"/>
        <v>1.7115174411350047</v>
      </c>
      <c r="F1665" s="3">
        <f t="shared" si="393"/>
        <v>34.575713471983249</v>
      </c>
      <c r="G1665" s="3">
        <f t="shared" si="394"/>
        <v>6.7905492518135963E-2</v>
      </c>
      <c r="H1665" s="3">
        <f t="shared" si="395"/>
        <v>0.10553092982960946</v>
      </c>
      <c r="I1665" s="3">
        <f t="shared" si="401"/>
        <v>2491.2603494911405</v>
      </c>
      <c r="K1665" s="3">
        <f t="shared" si="403"/>
        <v>16.359999999999758</v>
      </c>
      <c r="L1665" s="3">
        <f t="shared" si="396"/>
        <v>0.24709635304161337</v>
      </c>
      <c r="M1665" s="3">
        <f>L1665/'NOx Info (Obsolete)'!$B$1*1000</f>
        <v>5.6141674741920209</v>
      </c>
      <c r="N1665" s="3">
        <f>M1665*'NOx Info (Obsolete)'!$I$2*($D$13+273)/$F$2/1000</f>
        <v>1523.2346154026147</v>
      </c>
      <c r="O1665" s="3">
        <f t="shared" si="397"/>
        <v>27.41587948928273</v>
      </c>
      <c r="P1665" s="3">
        <f t="shared" si="398"/>
        <v>10.54137605853148</v>
      </c>
      <c r="Q1665" s="3">
        <f t="shared" si="399"/>
        <v>1.9229057177928288E-3</v>
      </c>
      <c r="R1665" s="3">
        <f t="shared" si="400"/>
        <v>4.7868081496860899E-2</v>
      </c>
    </row>
    <row r="1666" spans="1:18" x14ac:dyDescent="0.25">
      <c r="A1666" s="3">
        <f t="shared" si="402"/>
        <v>16.369999999999759</v>
      </c>
      <c r="B1666" s="3">
        <f t="shared" si="389"/>
        <v>0.54369825254430559</v>
      </c>
      <c r="C1666" s="3">
        <f t="shared" si="390"/>
        <v>1.2353143369880437E-2</v>
      </c>
      <c r="D1666" s="3">
        <f t="shared" si="391"/>
        <v>220.49851878089947</v>
      </c>
      <c r="E1666" s="3">
        <f t="shared" si="392"/>
        <v>1.7082018496522868</v>
      </c>
      <c r="F1666" s="3">
        <f t="shared" si="393"/>
        <v>34.575713471983242</v>
      </c>
      <c r="G1666" s="3">
        <f t="shared" si="394"/>
        <v>6.7905492518135935E-2</v>
      </c>
      <c r="H1666" s="3">
        <f t="shared" si="395"/>
        <v>0.1053264928524003</v>
      </c>
      <c r="I1666" s="3">
        <f t="shared" si="401"/>
        <v>2491.4710024768451</v>
      </c>
      <c r="K1666" s="3">
        <f t="shared" si="403"/>
        <v>16.369999999999759</v>
      </c>
      <c r="L1666" s="3">
        <f t="shared" si="396"/>
        <v>0.24661767222664477</v>
      </c>
      <c r="M1666" s="3">
        <f>L1666/'NOx Info (Obsolete)'!$B$1*1000</f>
        <v>5.6032915780938541</v>
      </c>
      <c r="N1666" s="3">
        <f>M1666*'NOx Info (Obsolete)'!$I$2*($D$13+273)/$F$2/1000</f>
        <v>1520.2837697988086</v>
      </c>
      <c r="O1666" s="3">
        <f t="shared" si="397"/>
        <v>27.362768808467461</v>
      </c>
      <c r="P1666" s="3">
        <f t="shared" si="398"/>
        <v>10.541376058531478</v>
      </c>
      <c r="Q1666" s="3">
        <f t="shared" si="399"/>
        <v>1.9229057177928284E-3</v>
      </c>
      <c r="R1666" s="3">
        <f t="shared" si="400"/>
        <v>4.7775350333572365E-2</v>
      </c>
    </row>
    <row r="1667" spans="1:18" x14ac:dyDescent="0.25">
      <c r="A1667" s="3">
        <f t="shared" si="402"/>
        <v>16.379999999999761</v>
      </c>
      <c r="B1667" s="3">
        <f t="shared" si="389"/>
        <v>0.5426449876157815</v>
      </c>
      <c r="C1667" s="3">
        <f t="shared" si="390"/>
        <v>1.2329212572590512E-2</v>
      </c>
      <c r="D1667" s="3">
        <f t="shared" si="391"/>
        <v>220.07136391046058</v>
      </c>
      <c r="E1667" s="3">
        <f t="shared" si="392"/>
        <v>1.7048926812106757</v>
      </c>
      <c r="F1667" s="3">
        <f t="shared" si="393"/>
        <v>34.575713471983242</v>
      </c>
      <c r="G1667" s="3">
        <f t="shared" si="394"/>
        <v>6.7905492518135935E-2</v>
      </c>
      <c r="H1667" s="3">
        <f t="shared" si="395"/>
        <v>0.10512245191526887</v>
      </c>
      <c r="I1667" s="3">
        <f t="shared" si="401"/>
        <v>2491.6812473806758</v>
      </c>
      <c r="K1667" s="3">
        <f t="shared" si="403"/>
        <v>16.379999999999761</v>
      </c>
      <c r="L1667" s="3">
        <f t="shared" si="396"/>
        <v>0.24613991872330904</v>
      </c>
      <c r="M1667" s="3">
        <f>L1667/'NOx Info (Obsolete)'!$B$1*1000</f>
        <v>5.5924367510351276</v>
      </c>
      <c r="N1667" s="3">
        <f>M1667*'NOx Info (Obsolete)'!$I$2*($D$13+273)/$F$2/1000</f>
        <v>1517.3386406418911</v>
      </c>
      <c r="O1667" s="3">
        <f t="shared" si="397"/>
        <v>27.309761014901081</v>
      </c>
      <c r="P1667" s="3">
        <f t="shared" si="398"/>
        <v>10.541376058531478</v>
      </c>
      <c r="Q1667" s="3">
        <f t="shared" si="399"/>
        <v>1.9229057177928284E-3</v>
      </c>
      <c r="R1667" s="3">
        <f t="shared" si="400"/>
        <v>4.7682798811254944E-2</v>
      </c>
    </row>
    <row r="1668" spans="1:18" x14ac:dyDescent="0.25">
      <c r="A1668" s="3">
        <f t="shared" si="402"/>
        <v>16.389999999999763</v>
      </c>
      <c r="B1668" s="3">
        <f t="shared" ref="B1668:B1731" si="404">L1668*2.20462</f>
        <v>0.54159376309662888</v>
      </c>
      <c r="C1668" s="3">
        <f t="shared" ref="C1668:C1731" si="405">M1668/453.59237</f>
        <v>1.2305328134598928E-2</v>
      </c>
      <c r="D1668" s="3">
        <f t="shared" ref="D1668:D1731" si="406">N1668/6.89475729</f>
        <v>219.64503653439374</v>
      </c>
      <c r="E1668" s="3">
        <f t="shared" ref="E1668:E1731" si="407">O1668/16.0184634</f>
        <v>1.7015899233673073</v>
      </c>
      <c r="F1668" s="3">
        <f t="shared" ref="F1668:F1731" si="408">P1668*3.28</f>
        <v>34.575713471983242</v>
      </c>
      <c r="G1668" s="3">
        <f t="shared" ref="G1668:G1731" si="409">Q1668*35.314</f>
        <v>6.7905492518135935E-2</v>
      </c>
      <c r="H1668" s="3">
        <f t="shared" ref="H1668:H1731" si="410">R1668*2.20462</f>
        <v>0.10491880625099706</v>
      </c>
      <c r="I1668" s="3">
        <f t="shared" si="401"/>
        <v>2491.8910849931776</v>
      </c>
      <c r="K1668" s="3">
        <f t="shared" si="403"/>
        <v>16.389999999999763</v>
      </c>
      <c r="L1668" s="3">
        <f t="shared" ref="L1668:L1731" si="411">L1667-R1667*$J$1</f>
        <v>0.24566309073519649</v>
      </c>
      <c r="M1668" s="3">
        <f>L1668/'NOx Info (Obsolete)'!$B$1*1000</f>
        <v>5.5816029522004067</v>
      </c>
      <c r="N1668" s="3">
        <f>M1668*'NOx Info (Obsolete)'!$I$2*($D$13+273)/$F$2/1000</f>
        <v>1514.3992168578277</v>
      </c>
      <c r="O1668" s="3">
        <f t="shared" ref="O1668:O1731" si="412">L1668/$F$2</f>
        <v>27.256855909268019</v>
      </c>
      <c r="P1668" s="3">
        <f t="shared" ref="P1668:P1731" si="413">SQRT(2*(N1668)/O1668)</f>
        <v>10.541376058531478</v>
      </c>
      <c r="Q1668" s="3">
        <f t="shared" ref="Q1668:Q1731" si="414">P1668*$F$25</f>
        <v>1.9229057177928284E-3</v>
      </c>
      <c r="R1668" s="3">
        <f t="shared" ref="R1668:R1731" si="415">Q1668*O1668*0.908</f>
        <v>4.759042658190394E-2</v>
      </c>
    </row>
    <row r="1669" spans="1:18" x14ac:dyDescent="0.25">
      <c r="A1669" s="3">
        <f t="shared" si="402"/>
        <v>16.399999999999764</v>
      </c>
      <c r="B1669" s="3">
        <f t="shared" si="404"/>
        <v>0.5405445750341189</v>
      </c>
      <c r="C1669" s="3">
        <f t="shared" si="405"/>
        <v>1.228148996609737E-2</v>
      </c>
      <c r="D1669" s="3">
        <f t="shared" si="406"/>
        <v>219.21953504965754</v>
      </c>
      <c r="E1669" s="3">
        <f t="shared" si="407"/>
        <v>1.6982935637034209</v>
      </c>
      <c r="F1669" s="3">
        <f t="shared" si="408"/>
        <v>34.575713471983242</v>
      </c>
      <c r="G1669" s="3">
        <f t="shared" si="409"/>
        <v>6.7905492518135935E-2</v>
      </c>
      <c r="H1669" s="3">
        <f t="shared" si="410"/>
        <v>0.10471555509385308</v>
      </c>
      <c r="I1669" s="3">
        <f t="shared" si="401"/>
        <v>2492.1005161033654</v>
      </c>
      <c r="K1669" s="3">
        <f t="shared" si="403"/>
        <v>16.399999999999764</v>
      </c>
      <c r="L1669" s="3">
        <f t="shared" si="411"/>
        <v>0.24518718646937745</v>
      </c>
      <c r="M1669" s="3">
        <f>L1669/'NOx Info (Obsolete)'!$B$1*1000</f>
        <v>5.570790140853326</v>
      </c>
      <c r="N1669" s="3">
        <f>M1669*'NOx Info (Obsolete)'!$I$2*($D$13+273)/$F$2/1000</f>
        <v>1511.4654873940369</v>
      </c>
      <c r="O1669" s="3">
        <f t="shared" si="412"/>
        <v>27.204053292638818</v>
      </c>
      <c r="P1669" s="3">
        <f t="shared" si="413"/>
        <v>10.541376058531476</v>
      </c>
      <c r="Q1669" s="3">
        <f t="shared" si="414"/>
        <v>1.9229057177928281E-3</v>
      </c>
      <c r="R1669" s="3">
        <f t="shared" si="415"/>
        <v>4.7498233298188842E-2</v>
      </c>
    </row>
    <row r="1670" spans="1:18" x14ac:dyDescent="0.25">
      <c r="A1670" s="3">
        <f t="shared" si="402"/>
        <v>16.409999999999766</v>
      </c>
      <c r="B1670" s="3">
        <f t="shared" si="404"/>
        <v>0.53949741948318042</v>
      </c>
      <c r="C1670" s="3">
        <f t="shared" si="405"/>
        <v>1.2257697977451508E-2</v>
      </c>
      <c r="D1670" s="3">
        <f t="shared" si="406"/>
        <v>218.79485785631618</v>
      </c>
      <c r="E1670" s="3">
        <f t="shared" si="407"/>
        <v>1.6950035898243141</v>
      </c>
      <c r="F1670" s="3">
        <f t="shared" si="408"/>
        <v>34.575713471983242</v>
      </c>
      <c r="G1670" s="3">
        <f t="shared" si="409"/>
        <v>6.7905492518135935E-2</v>
      </c>
      <c r="H1670" s="3">
        <f t="shared" si="410"/>
        <v>0.10451269767958858</v>
      </c>
      <c r="I1670" s="3">
        <f t="shared" si="401"/>
        <v>2492.3095414987247</v>
      </c>
      <c r="K1670" s="3">
        <f t="shared" si="403"/>
        <v>16.409999999999766</v>
      </c>
      <c r="L1670" s="3">
        <f t="shared" si="411"/>
        <v>0.24471220413639558</v>
      </c>
      <c r="M1670" s="3">
        <f>L1670/'NOx Info (Obsolete)'!$B$1*1000</f>
        <v>5.5599982763364366</v>
      </c>
      <c r="N1670" s="3">
        <f>M1670*'NOx Info (Obsolete)'!$I$2*($D$13+273)/$F$2/1000</f>
        <v>1508.5374412193498</v>
      </c>
      <c r="O1670" s="3">
        <f t="shared" si="412"/>
        <v>27.151352966469389</v>
      </c>
      <c r="P1670" s="3">
        <f t="shared" si="413"/>
        <v>10.541376058531478</v>
      </c>
      <c r="Q1670" s="3">
        <f t="shared" si="414"/>
        <v>1.9229057177928284E-3</v>
      </c>
      <c r="R1670" s="3">
        <f t="shared" si="415"/>
        <v>4.7406218613452018E-2</v>
      </c>
    </row>
    <row r="1671" spans="1:18" x14ac:dyDescent="0.25">
      <c r="A1671" s="3">
        <f t="shared" si="402"/>
        <v>16.419999999999767</v>
      </c>
      <c r="B1671" s="3">
        <f t="shared" si="404"/>
        <v>0.53845229250638449</v>
      </c>
      <c r="C1671" s="3">
        <f t="shared" si="405"/>
        <v>1.2233952079200645E-2</v>
      </c>
      <c r="D1671" s="3">
        <f t="shared" si="406"/>
        <v>218.37100335753303</v>
      </c>
      <c r="E1671" s="3">
        <f t="shared" si="407"/>
        <v>1.6917199893592954</v>
      </c>
      <c r="F1671" s="3">
        <f t="shared" si="408"/>
        <v>34.575713471983242</v>
      </c>
      <c r="G1671" s="3">
        <f t="shared" si="409"/>
        <v>6.7905492518135935E-2</v>
      </c>
      <c r="H1671" s="3">
        <f t="shared" si="410"/>
        <v>0.10431023324543559</v>
      </c>
      <c r="I1671" s="3">
        <f t="shared" si="401"/>
        <v>2492.5181619652158</v>
      </c>
      <c r="K1671" s="3">
        <f t="shared" si="403"/>
        <v>16.419999999999767</v>
      </c>
      <c r="L1671" s="3">
        <f t="shared" si="411"/>
        <v>0.24423814195026106</v>
      </c>
      <c r="M1671" s="3">
        <f>L1671/'NOx Info (Obsolete)'!$B$1*1000</f>
        <v>5.5492273180710487</v>
      </c>
      <c r="N1671" s="3">
        <f>M1671*'NOx Info (Obsolete)'!$I$2*($D$13+273)/$F$2/1000</f>
        <v>1505.6150673239654</v>
      </c>
      <c r="O1671" s="3">
        <f t="shared" si="412"/>
        <v>27.098754732600266</v>
      </c>
      <c r="P1671" s="3">
        <f t="shared" si="413"/>
        <v>10.541376058531478</v>
      </c>
      <c r="Q1671" s="3">
        <f t="shared" si="414"/>
        <v>1.9229057177928284E-3</v>
      </c>
      <c r="R1671" s="3">
        <f t="shared" si="415"/>
        <v>4.7314382181707325E-2</v>
      </c>
    </row>
    <row r="1672" spans="1:18" x14ac:dyDescent="0.25">
      <c r="A1672" s="3">
        <f t="shared" si="402"/>
        <v>16.429999999999769</v>
      </c>
      <c r="B1672" s="3">
        <f t="shared" si="404"/>
        <v>0.53740919017393018</v>
      </c>
      <c r="C1672" s="3">
        <f t="shared" si="405"/>
        <v>1.2210252182057395E-2</v>
      </c>
      <c r="D1672" s="3">
        <f t="shared" si="406"/>
        <v>217.94796995956503</v>
      </c>
      <c r="E1672" s="3">
        <f t="shared" si="407"/>
        <v>1.688442749961639</v>
      </c>
      <c r="F1672" s="3">
        <f t="shared" si="408"/>
        <v>34.575713471983242</v>
      </c>
      <c r="G1672" s="3">
        <f t="shared" si="409"/>
        <v>6.7905492518135935E-2</v>
      </c>
      <c r="H1672" s="3">
        <f t="shared" si="410"/>
        <v>0.10410816103010397</v>
      </c>
      <c r="I1672" s="3">
        <f t="shared" si="401"/>
        <v>2492.726378287276</v>
      </c>
      <c r="K1672" s="3">
        <f t="shared" si="403"/>
        <v>16.429999999999769</v>
      </c>
      <c r="L1672" s="3">
        <f t="shared" si="411"/>
        <v>0.24376499812844399</v>
      </c>
      <c r="M1672" s="3">
        <f>L1672/'NOx Info (Obsolete)'!$B$1*1000</f>
        <v>5.5384772255570853</v>
      </c>
      <c r="N1672" s="3">
        <f>M1672*'NOx Info (Obsolete)'!$I$2*($D$13+273)/$F$2/1000</f>
        <v>1502.698354719412</v>
      </c>
      <c r="O1672" s="3">
        <f t="shared" si="412"/>
        <v>27.046258393255869</v>
      </c>
      <c r="P1672" s="3">
        <f t="shared" si="413"/>
        <v>10.541376058531478</v>
      </c>
      <c r="Q1672" s="3">
        <f t="shared" si="414"/>
        <v>1.9229057177928284E-3</v>
      </c>
      <c r="R1672" s="3">
        <f t="shared" si="415"/>
        <v>4.7222723657638944E-2</v>
      </c>
    </row>
    <row r="1673" spans="1:18" x14ac:dyDescent="0.25">
      <c r="A1673" s="3">
        <f t="shared" si="402"/>
        <v>16.43999999999977</v>
      </c>
      <c r="B1673" s="3">
        <f t="shared" si="404"/>
        <v>0.53636810856362915</v>
      </c>
      <c r="C1673" s="3">
        <f t="shared" si="405"/>
        <v>1.2186598196907339E-2</v>
      </c>
      <c r="D1673" s="3">
        <f t="shared" si="406"/>
        <v>217.52575607175652</v>
      </c>
      <c r="E1673" s="3">
        <f t="shared" si="407"/>
        <v>1.6851718593085367</v>
      </c>
      <c r="F1673" s="3">
        <f t="shared" si="408"/>
        <v>34.575713471983242</v>
      </c>
      <c r="G1673" s="3">
        <f t="shared" si="409"/>
        <v>6.7905492518135935E-2</v>
      </c>
      <c r="H1673" s="3">
        <f t="shared" si="410"/>
        <v>0.10390648027377816</v>
      </c>
      <c r="I1673" s="3">
        <f t="shared" si="401"/>
        <v>2492.9341912478235</v>
      </c>
      <c r="K1673" s="3">
        <f t="shared" si="403"/>
        <v>16.43999999999977</v>
      </c>
      <c r="L1673" s="3">
        <f t="shared" si="411"/>
        <v>0.2432927708918676</v>
      </c>
      <c r="M1673" s="3">
        <f>L1673/'NOx Info (Obsolete)'!$B$1*1000</f>
        <v>5.5277479583729265</v>
      </c>
      <c r="N1673" s="3">
        <f>M1673*'NOx Info (Obsolete)'!$I$2*($D$13+273)/$F$2/1000</f>
        <v>1499.7872924385051</v>
      </c>
      <c r="O1673" s="3">
        <f t="shared" si="412"/>
        <v>26.993863751043747</v>
      </c>
      <c r="P1673" s="3">
        <f t="shared" si="413"/>
        <v>10.541376058531478</v>
      </c>
      <c r="Q1673" s="3">
        <f t="shared" si="414"/>
        <v>1.9229057177928284E-3</v>
      </c>
      <c r="R1673" s="3">
        <f t="shared" si="415"/>
        <v>4.7131242696599948E-2</v>
      </c>
    </row>
    <row r="1674" spans="1:18" x14ac:dyDescent="0.25">
      <c r="A1674" s="3">
        <f t="shared" si="402"/>
        <v>16.449999999999772</v>
      </c>
      <c r="B1674" s="3">
        <f t="shared" si="404"/>
        <v>0.5353290437608913</v>
      </c>
      <c r="C1674" s="3">
        <f t="shared" si="405"/>
        <v>1.2162990034808693E-2</v>
      </c>
      <c r="D1674" s="3">
        <f t="shared" si="406"/>
        <v>217.10436010653342</v>
      </c>
      <c r="E1674" s="3">
        <f t="shared" si="407"/>
        <v>1.6819073051010527</v>
      </c>
      <c r="F1674" s="3">
        <f t="shared" si="408"/>
        <v>34.575713471983242</v>
      </c>
      <c r="G1674" s="3">
        <f t="shared" si="409"/>
        <v>6.7905492518135935E-2</v>
      </c>
      <c r="H1674" s="3">
        <f t="shared" si="410"/>
        <v>0.10370519021811478</v>
      </c>
      <c r="I1674" s="3">
        <f t="shared" si="401"/>
        <v>2493.1416016282597</v>
      </c>
      <c r="K1674" s="3">
        <f t="shared" si="403"/>
        <v>16.449999999999772</v>
      </c>
      <c r="L1674" s="3">
        <f t="shared" si="411"/>
        <v>0.24282145846490161</v>
      </c>
      <c r="M1674" s="3">
        <f>L1674/'NOx Info (Obsolete)'!$B$1*1000</f>
        <v>5.5170394761752579</v>
      </c>
      <c r="N1674" s="3">
        <f>M1674*'NOx Info (Obsolete)'!$I$2*($D$13+273)/$F$2/1000</f>
        <v>1496.8818695353066</v>
      </c>
      <c r="O1674" s="3">
        <f t="shared" si="412"/>
        <v>26.94157060895385</v>
      </c>
      <c r="P1674" s="3">
        <f t="shared" si="413"/>
        <v>10.541376058531478</v>
      </c>
      <c r="Q1674" s="3">
        <f t="shared" si="414"/>
        <v>1.9229057177928284E-3</v>
      </c>
      <c r="R1674" s="3">
        <f t="shared" si="415"/>
        <v>4.703993895461113E-2</v>
      </c>
    </row>
    <row r="1675" spans="1:18" x14ac:dyDescent="0.25">
      <c r="A1675" s="3">
        <f t="shared" si="402"/>
        <v>16.459999999999773</v>
      </c>
      <c r="B1675" s="3">
        <f t="shared" si="404"/>
        <v>0.53429199185871024</v>
      </c>
      <c r="C1675" s="3">
        <f t="shared" si="405"/>
        <v>1.2139427606991975E-2</v>
      </c>
      <c r="D1675" s="3">
        <f t="shared" si="406"/>
        <v>216.68378047939686</v>
      </c>
      <c r="E1675" s="3">
        <f t="shared" si="407"/>
        <v>1.6786490750640766</v>
      </c>
      <c r="F1675" s="3">
        <f t="shared" si="408"/>
        <v>34.575713471983242</v>
      </c>
      <c r="G1675" s="3">
        <f t="shared" si="409"/>
        <v>6.7905492518135935E-2</v>
      </c>
      <c r="H1675" s="3">
        <f t="shared" si="410"/>
        <v>0.10350429010623929</v>
      </c>
      <c r="I1675" s="3">
        <f t="shared" si="401"/>
        <v>2493.3486102084721</v>
      </c>
      <c r="K1675" s="3">
        <f t="shared" si="403"/>
        <v>16.459999999999773</v>
      </c>
      <c r="L1675" s="3">
        <f t="shared" si="411"/>
        <v>0.24235105907535551</v>
      </c>
      <c r="M1675" s="3">
        <f>L1675/'NOx Info (Obsolete)'!$B$1*1000</f>
        <v>5.5063517386989185</v>
      </c>
      <c r="N1675" s="3">
        <f>M1675*'NOx Info (Obsolete)'!$I$2*($D$13+273)/$F$2/1000</f>
        <v>1493.9820750850813</v>
      </c>
      <c r="O1675" s="3">
        <f t="shared" si="412"/>
        <v>26.889378770357766</v>
      </c>
      <c r="P1675" s="3">
        <f t="shared" si="413"/>
        <v>10.541376058531478</v>
      </c>
      <c r="Q1675" s="3">
        <f t="shared" si="414"/>
        <v>1.9229057177928284E-3</v>
      </c>
      <c r="R1675" s="3">
        <f t="shared" si="415"/>
        <v>4.6948812088359583E-2</v>
      </c>
    </row>
    <row r="1676" spans="1:18" x14ac:dyDescent="0.25">
      <c r="A1676" s="3">
        <f t="shared" si="402"/>
        <v>16.469999999999775</v>
      </c>
      <c r="B1676" s="3">
        <f t="shared" si="404"/>
        <v>0.53325694895764786</v>
      </c>
      <c r="C1676" s="3">
        <f t="shared" si="405"/>
        <v>1.2115910824859667E-2</v>
      </c>
      <c r="D1676" s="3">
        <f t="shared" si="406"/>
        <v>216.26401560891784</v>
      </c>
      <c r="E1676" s="3">
        <f t="shared" si="407"/>
        <v>1.6753971569462782</v>
      </c>
      <c r="F1676" s="3">
        <f t="shared" si="408"/>
        <v>34.575713471983242</v>
      </c>
      <c r="G1676" s="3">
        <f t="shared" si="409"/>
        <v>6.7905492518135935E-2</v>
      </c>
      <c r="H1676" s="3">
        <f t="shared" si="410"/>
        <v>0.10330377918274357</v>
      </c>
      <c r="I1676" s="3">
        <f t="shared" si="401"/>
        <v>2493.5552177668378</v>
      </c>
      <c r="K1676" s="3">
        <f t="shared" si="403"/>
        <v>16.469999999999775</v>
      </c>
      <c r="L1676" s="3">
        <f t="shared" si="411"/>
        <v>0.24188157095447191</v>
      </c>
      <c r="M1676" s="3">
        <f>L1676/'NOx Info (Obsolete)'!$B$1*1000</f>
        <v>5.4956847057567515</v>
      </c>
      <c r="N1676" s="3">
        <f>M1676*'NOx Info (Obsolete)'!$I$2*($D$13+273)/$F$2/1000</f>
        <v>1491.0878981842602</v>
      </c>
      <c r="O1676" s="3">
        <f t="shared" si="412"/>
        <v>26.837288039008016</v>
      </c>
      <c r="P1676" s="3">
        <f t="shared" si="413"/>
        <v>10.541376058531478</v>
      </c>
      <c r="Q1676" s="3">
        <f t="shared" si="414"/>
        <v>1.9229057177928284E-3</v>
      </c>
      <c r="R1676" s="3">
        <f t="shared" si="415"/>
        <v>4.685786175519753E-2</v>
      </c>
    </row>
    <row r="1677" spans="1:18" x14ac:dyDescent="0.25">
      <c r="A1677" s="3">
        <f t="shared" si="402"/>
        <v>16.479999999999777</v>
      </c>
      <c r="B1677" s="3">
        <f t="shared" si="404"/>
        <v>0.53222391116582035</v>
      </c>
      <c r="C1677" s="3">
        <f t="shared" si="405"/>
        <v>1.2092439599985887E-2</v>
      </c>
      <c r="D1677" s="3">
        <f t="shared" si="406"/>
        <v>215.84506391673074</v>
      </c>
      <c r="E1677" s="3">
        <f t="shared" si="407"/>
        <v>1.6721515385200598</v>
      </c>
      <c r="F1677" s="3">
        <f t="shared" si="408"/>
        <v>34.575713471983249</v>
      </c>
      <c r="G1677" s="3">
        <f t="shared" si="409"/>
        <v>6.7905492518135963E-2</v>
      </c>
      <c r="H1677" s="3">
        <f t="shared" si="410"/>
        <v>0.10310365669368278</v>
      </c>
      <c r="I1677" s="3">
        <f t="shared" si="401"/>
        <v>2493.7614250802253</v>
      </c>
      <c r="K1677" s="3">
        <f t="shared" si="403"/>
        <v>16.479999999999777</v>
      </c>
      <c r="L1677" s="3">
        <f t="shared" si="411"/>
        <v>0.24141299233691993</v>
      </c>
      <c r="M1677" s="3">
        <f>L1677/'NOx Info (Obsolete)'!$B$1*1000</f>
        <v>5.4850383372394509</v>
      </c>
      <c r="N1677" s="3">
        <f>M1677*'NOx Info (Obsolete)'!$I$2*($D$13+273)/$F$2/1000</f>
        <v>1488.1993279503952</v>
      </c>
      <c r="O1677" s="3">
        <f t="shared" si="412"/>
        <v>26.785298219037273</v>
      </c>
      <c r="P1677" s="3">
        <f t="shared" si="413"/>
        <v>10.54137605853148</v>
      </c>
      <c r="Q1677" s="3">
        <f t="shared" si="414"/>
        <v>1.9229057177928288E-3</v>
      </c>
      <c r="R1677" s="3">
        <f t="shared" si="415"/>
        <v>4.6767087613140947E-2</v>
      </c>
    </row>
    <row r="1678" spans="1:18" x14ac:dyDescent="0.25">
      <c r="A1678" s="3">
        <f t="shared" si="402"/>
        <v>16.489999999999778</v>
      </c>
      <c r="B1678" s="3">
        <f t="shared" si="404"/>
        <v>0.53119287459888354</v>
      </c>
      <c r="C1678" s="3">
        <f t="shared" si="405"/>
        <v>1.2069013844116051E-2</v>
      </c>
      <c r="D1678" s="3">
        <f t="shared" si="406"/>
        <v>215.42692382752745</v>
      </c>
      <c r="E1678" s="3">
        <f t="shared" si="407"/>
        <v>1.668912207581513</v>
      </c>
      <c r="F1678" s="3">
        <f t="shared" si="408"/>
        <v>34.575713471983242</v>
      </c>
      <c r="G1678" s="3">
        <f t="shared" si="409"/>
        <v>6.7905492518135935E-2</v>
      </c>
      <c r="H1678" s="3">
        <f t="shared" si="410"/>
        <v>0.10290392188657267</v>
      </c>
      <c r="I1678" s="3">
        <f t="shared" si="401"/>
        <v>2493.9672329239984</v>
      </c>
      <c r="K1678" s="3">
        <f t="shared" si="403"/>
        <v>16.489999999999778</v>
      </c>
      <c r="L1678" s="3">
        <f t="shared" si="411"/>
        <v>0.24094532146078851</v>
      </c>
      <c r="M1678" s="3">
        <f>L1678/'NOx Info (Obsolete)'!$B$1*1000</f>
        <v>5.4744125931154102</v>
      </c>
      <c r="N1678" s="3">
        <f>M1678*'NOx Info (Obsolete)'!$I$2*($D$13+273)/$F$2/1000</f>
        <v>1485.3163535221197</v>
      </c>
      <c r="O1678" s="3">
        <f t="shared" si="412"/>
        <v>26.733409114957674</v>
      </c>
      <c r="P1678" s="3">
        <f t="shared" si="413"/>
        <v>10.541376058531478</v>
      </c>
      <c r="Q1678" s="3">
        <f t="shared" si="414"/>
        <v>1.9229057177928284E-3</v>
      </c>
      <c r="R1678" s="3">
        <f t="shared" si="415"/>
        <v>4.6676489320868306E-2</v>
      </c>
    </row>
    <row r="1679" spans="1:18" x14ac:dyDescent="0.25">
      <c r="A1679" s="3">
        <f t="shared" si="402"/>
        <v>16.49999999999978</v>
      </c>
      <c r="B1679" s="3">
        <f t="shared" si="404"/>
        <v>0.53016383538001777</v>
      </c>
      <c r="C1679" s="3">
        <f t="shared" si="405"/>
        <v>1.2045633469166542E-2</v>
      </c>
      <c r="D1679" s="3">
        <f t="shared" si="406"/>
        <v>215.00959376905197</v>
      </c>
      <c r="E1679" s="3">
        <f t="shared" si="407"/>
        <v>1.6656791519503695</v>
      </c>
      <c r="F1679" s="3">
        <f t="shared" si="408"/>
        <v>34.575713471983249</v>
      </c>
      <c r="G1679" s="3">
        <f t="shared" si="409"/>
        <v>6.7905492518135963E-2</v>
      </c>
      <c r="H1679" s="3">
        <f t="shared" si="410"/>
        <v>0.10270457401038677</v>
      </c>
      <c r="I1679" s="3">
        <f t="shared" si="401"/>
        <v>2494.1726420720192</v>
      </c>
      <c r="K1679" s="3">
        <f t="shared" si="403"/>
        <v>16.49999999999978</v>
      </c>
      <c r="L1679" s="3">
        <f t="shared" si="411"/>
        <v>0.24047855656757983</v>
      </c>
      <c r="M1679" s="3">
        <f>L1679/'NOx Info (Obsolete)'!$B$1*1000</f>
        <v>5.4638074334305742</v>
      </c>
      <c r="N1679" s="3">
        <f>M1679*'NOx Info (Obsolete)'!$I$2*($D$13+273)/$F$2/1000</f>
        <v>1482.4389640591098</v>
      </c>
      <c r="O1679" s="3">
        <f t="shared" si="412"/>
        <v>26.681620531660037</v>
      </c>
      <c r="P1679" s="3">
        <f t="shared" si="413"/>
        <v>10.54137605853148</v>
      </c>
      <c r="Q1679" s="3">
        <f t="shared" si="414"/>
        <v>1.9229057177928288E-3</v>
      </c>
      <c r="R1679" s="3">
        <f t="shared" si="415"/>
        <v>4.6586066537719323E-2</v>
      </c>
    </row>
    <row r="1680" spans="1:18" x14ac:dyDescent="0.25">
      <c r="A1680" s="3">
        <f t="shared" si="402"/>
        <v>16.509999999999781</v>
      </c>
      <c r="B1680" s="3">
        <f t="shared" si="404"/>
        <v>0.52913678963991395</v>
      </c>
      <c r="C1680" s="3">
        <f t="shared" si="405"/>
        <v>1.2022298387224385E-2</v>
      </c>
      <c r="D1680" s="3">
        <f t="shared" si="406"/>
        <v>214.59307217209374</v>
      </c>
      <c r="E1680" s="3">
        <f t="shared" si="407"/>
        <v>1.6624523594699583</v>
      </c>
      <c r="F1680" s="3">
        <f t="shared" si="408"/>
        <v>34.575713471983242</v>
      </c>
      <c r="G1680" s="3">
        <f t="shared" si="409"/>
        <v>6.7905492518135935E-2</v>
      </c>
      <c r="H1680" s="3">
        <f t="shared" si="410"/>
        <v>0.10250561231555341</v>
      </c>
      <c r="I1680" s="3">
        <f t="shared" si="401"/>
        <v>2494.3776532966504</v>
      </c>
      <c r="K1680" s="3">
        <f t="shared" si="403"/>
        <v>16.509999999999781</v>
      </c>
      <c r="L1680" s="3">
        <f t="shared" si="411"/>
        <v>0.24001269590220264</v>
      </c>
      <c r="M1680" s="3">
        <f>L1680/'NOx Info (Obsolete)'!$B$1*1000</f>
        <v>5.4532228183082871</v>
      </c>
      <c r="N1680" s="3">
        <f>M1680*'NOx Info (Obsolete)'!$I$2*($D$13+273)/$F$2/1000</f>
        <v>1479.5671487420395</v>
      </c>
      <c r="O1680" s="3">
        <f t="shared" si="412"/>
        <v>26.629932274413171</v>
      </c>
      <c r="P1680" s="3">
        <f t="shared" si="413"/>
        <v>10.541376058531478</v>
      </c>
      <c r="Q1680" s="3">
        <f t="shared" si="414"/>
        <v>1.9229057177928284E-3</v>
      </c>
      <c r="R1680" s="3">
        <f t="shared" si="415"/>
        <v>4.6495818923693616E-2</v>
      </c>
    </row>
    <row r="1681" spans="1:18" x14ac:dyDescent="0.25">
      <c r="A1681" s="3">
        <f t="shared" si="402"/>
        <v>16.519999999999783</v>
      </c>
      <c r="B1681" s="3">
        <f t="shared" si="404"/>
        <v>0.52811173351675844</v>
      </c>
      <c r="C1681" s="3">
        <f t="shared" si="405"/>
        <v>1.1999008510546914E-2</v>
      </c>
      <c r="D1681" s="3">
        <f t="shared" si="406"/>
        <v>214.17735747048238</v>
      </c>
      <c r="E1681" s="3">
        <f t="shared" si="407"/>
        <v>1.6592318180071564</v>
      </c>
      <c r="F1681" s="3">
        <f t="shared" si="408"/>
        <v>34.575713471983249</v>
      </c>
      <c r="G1681" s="3">
        <f t="shared" si="409"/>
        <v>6.7905492518135963E-2</v>
      </c>
      <c r="H1681" s="3">
        <f t="shared" si="410"/>
        <v>0.10230703605395317</v>
      </c>
      <c r="I1681" s="3">
        <f t="shared" si="401"/>
        <v>2494.582267368758</v>
      </c>
      <c r="K1681" s="3">
        <f t="shared" si="403"/>
        <v>16.519999999999783</v>
      </c>
      <c r="L1681" s="3">
        <f t="shared" si="411"/>
        <v>0.2395477377129657</v>
      </c>
      <c r="M1681" s="3">
        <f>L1681/'NOx Info (Obsolete)'!$B$1*1000</f>
        <v>5.4426587079491453</v>
      </c>
      <c r="N1681" s="3">
        <f>M1681*'NOx Info (Obsolete)'!$I$2*($D$13+273)/$F$2/1000</f>
        <v>1476.7008967725444</v>
      </c>
      <c r="O1681" s="3">
        <f t="shared" si="412"/>
        <v>26.578344148863099</v>
      </c>
      <c r="P1681" s="3">
        <f t="shared" si="413"/>
        <v>10.54137605853148</v>
      </c>
      <c r="Q1681" s="3">
        <f t="shared" si="414"/>
        <v>1.9229057177928288E-3</v>
      </c>
      <c r="R1681" s="3">
        <f t="shared" si="415"/>
        <v>4.6405746139449505E-2</v>
      </c>
    </row>
    <row r="1682" spans="1:18" x14ac:dyDescent="0.25">
      <c r="A1682" s="3">
        <f t="shared" si="402"/>
        <v>16.529999999999784</v>
      </c>
      <c r="B1682" s="3">
        <f t="shared" si="404"/>
        <v>0.52708866315621883</v>
      </c>
      <c r="C1682" s="3">
        <f t="shared" si="405"/>
        <v>1.1975763751561432E-2</v>
      </c>
      <c r="D1682" s="3">
        <f t="shared" si="406"/>
        <v>213.76244810108133</v>
      </c>
      <c r="E1682" s="3">
        <f t="shared" si="407"/>
        <v>1.656017515452348</v>
      </c>
      <c r="F1682" s="3">
        <f t="shared" si="408"/>
        <v>34.575713471983242</v>
      </c>
      <c r="G1682" s="3">
        <f t="shared" si="409"/>
        <v>6.7905492518135935E-2</v>
      </c>
      <c r="H1682" s="3">
        <f t="shared" si="410"/>
        <v>0.10210884447891569</v>
      </c>
      <c r="I1682" s="3">
        <f t="shared" si="401"/>
        <v>2494.7864850577157</v>
      </c>
      <c r="K1682" s="3">
        <f t="shared" si="403"/>
        <v>16.529999999999784</v>
      </c>
      <c r="L1682" s="3">
        <f t="shared" si="411"/>
        <v>0.2390836802515712</v>
      </c>
      <c r="M1682" s="3">
        <f>L1682/'NOx Info (Obsolete)'!$B$1*1000</f>
        <v>5.4321150626308414</v>
      </c>
      <c r="N1682" s="3">
        <f>M1682*'NOx Info (Obsolete)'!$I$2*($D$13+273)/$F$2/1000</f>
        <v>1473.8401973731773</v>
      </c>
      <c r="O1682" s="3">
        <f t="shared" si="412"/>
        <v>26.526855961032375</v>
      </c>
      <c r="P1682" s="3">
        <f t="shared" si="413"/>
        <v>10.541376058531478</v>
      </c>
      <c r="Q1682" s="3">
        <f t="shared" si="414"/>
        <v>1.9229057177928284E-3</v>
      </c>
      <c r="R1682" s="3">
        <f t="shared" si="415"/>
        <v>4.6315847846302625E-2</v>
      </c>
    </row>
    <row r="1683" spans="1:18" x14ac:dyDescent="0.25">
      <c r="A1683" s="3">
        <f t="shared" si="402"/>
        <v>16.539999999999786</v>
      </c>
      <c r="B1683" s="3">
        <f t="shared" si="404"/>
        <v>0.52606757471142962</v>
      </c>
      <c r="C1683" s="3">
        <f t="shared" si="405"/>
        <v>1.1952564022864895E-2</v>
      </c>
      <c r="D1683" s="3">
        <f t="shared" si="406"/>
        <v>213.34834250378225</v>
      </c>
      <c r="E1683" s="3">
        <f t="shared" si="407"/>
        <v>1.6528094397193744</v>
      </c>
      <c r="F1683" s="3">
        <f t="shared" si="408"/>
        <v>34.575713471983242</v>
      </c>
      <c r="G1683" s="3">
        <f t="shared" si="409"/>
        <v>6.7905492518135935E-2</v>
      </c>
      <c r="H1683" s="3">
        <f t="shared" si="410"/>
        <v>0.10191103684521725</v>
      </c>
      <c r="I1683" s="3">
        <f t="shared" si="401"/>
        <v>2494.9903071314061</v>
      </c>
      <c r="K1683" s="3">
        <f t="shared" si="403"/>
        <v>16.539999999999786</v>
      </c>
      <c r="L1683" s="3">
        <f t="shared" si="411"/>
        <v>0.23862052177310816</v>
      </c>
      <c r="M1683" s="3">
        <f>L1683/'NOx Info (Obsolete)'!$B$1*1000</f>
        <v>5.4215918427080219</v>
      </c>
      <c r="N1683" s="3">
        <f>M1683*'NOx Info (Obsolete)'!$I$2*($D$13+273)/$F$2/1000</f>
        <v>1470.9850397873695</v>
      </c>
      <c r="O1683" s="3">
        <f t="shared" si="412"/>
        <v>26.475467517319309</v>
      </c>
      <c r="P1683" s="3">
        <f t="shared" si="413"/>
        <v>10.541376058531478</v>
      </c>
      <c r="Q1683" s="3">
        <f t="shared" si="414"/>
        <v>1.9229057177928284E-3</v>
      </c>
      <c r="R1683" s="3">
        <f t="shared" si="415"/>
        <v>4.6226123706224774E-2</v>
      </c>
    </row>
    <row r="1684" spans="1:18" x14ac:dyDescent="0.25">
      <c r="A1684" s="3">
        <f t="shared" si="402"/>
        <v>16.549999999999788</v>
      </c>
      <c r="B1684" s="3">
        <f t="shared" si="404"/>
        <v>0.52504846434297747</v>
      </c>
      <c r="C1684" s="3">
        <f t="shared" si="405"/>
        <v>1.192940923722358E-2</v>
      </c>
      <c r="D1684" s="3">
        <f t="shared" si="406"/>
        <v>212.93503912149916</v>
      </c>
      <c r="E1684" s="3">
        <f t="shared" si="407"/>
        <v>1.649607578745492</v>
      </c>
      <c r="F1684" s="3">
        <f t="shared" si="408"/>
        <v>34.575713471983242</v>
      </c>
      <c r="G1684" s="3">
        <f t="shared" si="409"/>
        <v>6.7905492518135935E-2</v>
      </c>
      <c r="H1684" s="3">
        <f t="shared" si="410"/>
        <v>0.10171361240907777</v>
      </c>
      <c r="I1684" s="3">
        <f t="shared" si="401"/>
        <v>2495.1937343562245</v>
      </c>
      <c r="K1684" s="3">
        <f t="shared" si="403"/>
        <v>16.549999999999788</v>
      </c>
      <c r="L1684" s="3">
        <f t="shared" si="411"/>
        <v>0.23815826053604591</v>
      </c>
      <c r="M1684" s="3">
        <f>L1684/'NOx Info (Obsolete)'!$B$1*1000</f>
        <v>5.4110890086121355</v>
      </c>
      <c r="N1684" s="3">
        <f>M1684*'NOx Info (Obsolete)'!$I$2*($D$13+273)/$F$2/1000</f>
        <v>1468.1354132793915</v>
      </c>
      <c r="O1684" s="3">
        <f t="shared" si="412"/>
        <v>26.424178624497284</v>
      </c>
      <c r="P1684" s="3">
        <f t="shared" si="413"/>
        <v>10.541376058531478</v>
      </c>
      <c r="Q1684" s="3">
        <f t="shared" si="414"/>
        <v>1.9229057177928284E-3</v>
      </c>
      <c r="R1684" s="3">
        <f t="shared" si="415"/>
        <v>4.6136573381842572E-2</v>
      </c>
    </row>
    <row r="1685" spans="1:18" x14ac:dyDescent="0.25">
      <c r="A1685" s="3">
        <f t="shared" si="402"/>
        <v>16.559999999999789</v>
      </c>
      <c r="B1685" s="3">
        <f t="shared" si="404"/>
        <v>0.52403132821888676</v>
      </c>
      <c r="C1685" s="3">
        <f t="shared" si="405"/>
        <v>1.1906299307572751E-2</v>
      </c>
      <c r="D1685" s="3">
        <f t="shared" si="406"/>
        <v>212.52253640016247</v>
      </c>
      <c r="E1685" s="3">
        <f t="shared" si="407"/>
        <v>1.6464119204913237</v>
      </c>
      <c r="F1685" s="3">
        <f t="shared" si="408"/>
        <v>34.575713471983242</v>
      </c>
      <c r="G1685" s="3">
        <f t="shared" si="409"/>
        <v>6.7905492518135935E-2</v>
      </c>
      <c r="H1685" s="3">
        <f t="shared" si="410"/>
        <v>0.10151657042815797</v>
      </c>
      <c r="I1685" s="3">
        <f t="shared" si="401"/>
        <v>2495.3967674970809</v>
      </c>
      <c r="K1685" s="3">
        <f t="shared" si="403"/>
        <v>16.559999999999789</v>
      </c>
      <c r="L1685" s="3">
        <f t="shared" si="411"/>
        <v>0.2376968948022275</v>
      </c>
      <c r="M1685" s="3">
        <f>L1685/'NOx Info (Obsolete)'!$B$1*1000</f>
        <v>5.4006065208512828</v>
      </c>
      <c r="N1685" s="3">
        <f>M1685*'NOx Info (Obsolete)'!$I$2*($D$13+273)/$F$2/1000</f>
        <v>1465.2913071343105</v>
      </c>
      <c r="O1685" s="3">
        <f t="shared" si="412"/>
        <v>26.372989089713982</v>
      </c>
      <c r="P1685" s="3">
        <f t="shared" si="413"/>
        <v>10.541376058531478</v>
      </c>
      <c r="Q1685" s="3">
        <f t="shared" si="414"/>
        <v>1.9229057177928284E-3</v>
      </c>
      <c r="R1685" s="3">
        <f t="shared" si="415"/>
        <v>4.60471965364362E-2</v>
      </c>
    </row>
    <row r="1686" spans="1:18" x14ac:dyDescent="0.25">
      <c r="A1686" s="3">
        <f t="shared" si="402"/>
        <v>16.569999999999791</v>
      </c>
      <c r="B1686" s="3">
        <f t="shared" si="404"/>
        <v>0.52301616251460514</v>
      </c>
      <c r="C1686" s="3">
        <f t="shared" si="405"/>
        <v>1.1883234147016336E-2</v>
      </c>
      <c r="D1686" s="3">
        <f t="shared" si="406"/>
        <v>212.110832788713</v>
      </c>
      <c r="E1686" s="3">
        <f t="shared" si="407"/>
        <v>1.6432224529408168</v>
      </c>
      <c r="F1686" s="3">
        <f t="shared" si="408"/>
        <v>34.575713471983242</v>
      </c>
      <c r="G1686" s="3">
        <f t="shared" si="409"/>
        <v>6.7905492518135935E-2</v>
      </c>
      <c r="H1686" s="3">
        <f t="shared" si="410"/>
        <v>0.10131991016155668</v>
      </c>
      <c r="I1686" s="3">
        <f t="shared" si="401"/>
        <v>2495.5994073174038</v>
      </c>
      <c r="K1686" s="3">
        <f t="shared" si="403"/>
        <v>16.569999999999791</v>
      </c>
      <c r="L1686" s="3">
        <f t="shared" si="411"/>
        <v>0.23723642283686314</v>
      </c>
      <c r="M1686" s="3">
        <f>L1686/'NOx Info (Obsolete)'!$B$1*1000</f>
        <v>5.3901443400100684</v>
      </c>
      <c r="N1686" s="3">
        <f>M1686*'NOx Info (Obsolete)'!$I$2*($D$13+273)/$F$2/1000</f>
        <v>1462.4527106579501</v>
      </c>
      <c r="O1686" s="3">
        <f t="shared" si="412"/>
        <v>26.321898720490701</v>
      </c>
      <c r="P1686" s="3">
        <f t="shared" si="413"/>
        <v>10.541376058531478</v>
      </c>
      <c r="Q1686" s="3">
        <f t="shared" si="414"/>
        <v>1.9229057177928284E-3</v>
      </c>
      <c r="R1686" s="3">
        <f t="shared" si="415"/>
        <v>4.5957992833938137E-2</v>
      </c>
    </row>
    <row r="1687" spans="1:18" x14ac:dyDescent="0.25">
      <c r="A1687" s="3">
        <f t="shared" si="402"/>
        <v>16.579999999999792</v>
      </c>
      <c r="B1687" s="3">
        <f t="shared" si="404"/>
        <v>0.52200296341298957</v>
      </c>
      <c r="C1687" s="3">
        <f t="shared" si="405"/>
        <v>1.1860213668826603E-2</v>
      </c>
      <c r="D1687" s="3">
        <f t="shared" si="406"/>
        <v>211.69992673909647</v>
      </c>
      <c r="E1687" s="3">
        <f t="shared" si="407"/>
        <v>1.6400391641011958</v>
      </c>
      <c r="F1687" s="3">
        <f t="shared" si="408"/>
        <v>34.575713471983242</v>
      </c>
      <c r="G1687" s="3">
        <f t="shared" si="409"/>
        <v>6.7905492518135935E-2</v>
      </c>
      <c r="H1687" s="3">
        <f t="shared" si="410"/>
        <v>0.10112363086980804</v>
      </c>
      <c r="I1687" s="3">
        <f t="shared" si="401"/>
        <v>2495.8016545791434</v>
      </c>
      <c r="K1687" s="3">
        <f t="shared" si="403"/>
        <v>16.579999999999792</v>
      </c>
      <c r="L1687" s="3">
        <f t="shared" si="411"/>
        <v>0.23677684290852374</v>
      </c>
      <c r="M1687" s="3">
        <f>L1687/'NOx Info (Obsolete)'!$B$1*1000</f>
        <v>5.3797024267494544</v>
      </c>
      <c r="N1687" s="3">
        <f>M1687*'NOx Info (Obsolete)'!$I$2*($D$13+273)/$F$2/1000</f>
        <v>1459.6196131768513</v>
      </c>
      <c r="O1687" s="3">
        <f t="shared" si="412"/>
        <v>26.270907324721602</v>
      </c>
      <c r="P1687" s="3">
        <f t="shared" si="413"/>
        <v>10.541376058531478</v>
      </c>
      <c r="Q1687" s="3">
        <f t="shared" si="414"/>
        <v>1.9229057177928284E-3</v>
      </c>
      <c r="R1687" s="3">
        <f t="shared" si="415"/>
        <v>4.5868961938931897E-2</v>
      </c>
    </row>
    <row r="1688" spans="1:18" x14ac:dyDescent="0.25">
      <c r="A1688" s="3">
        <f t="shared" si="402"/>
        <v>16.589999999999794</v>
      </c>
      <c r="B1688" s="3">
        <f t="shared" si="404"/>
        <v>0.52099172710429142</v>
      </c>
      <c r="C1688" s="3">
        <f t="shared" si="405"/>
        <v>1.1837237786443834E-2</v>
      </c>
      <c r="D1688" s="3">
        <f t="shared" si="406"/>
        <v>211.28981670625757</v>
      </c>
      <c r="E1688" s="3">
        <f t="shared" si="407"/>
        <v>1.6368620420029176</v>
      </c>
      <c r="F1688" s="3">
        <f t="shared" si="408"/>
        <v>34.575713471983242</v>
      </c>
      <c r="G1688" s="3">
        <f t="shared" si="409"/>
        <v>6.7905492518135935E-2</v>
      </c>
      <c r="H1688" s="3">
        <f t="shared" si="410"/>
        <v>0.10092773181487867</v>
      </c>
      <c r="I1688" s="3">
        <f t="shared" si="401"/>
        <v>2496.0035100427731</v>
      </c>
      <c r="K1688" s="3">
        <f t="shared" si="403"/>
        <v>16.589999999999794</v>
      </c>
      <c r="L1688" s="3">
        <f t="shared" si="411"/>
        <v>0.23631815328913441</v>
      </c>
      <c r="M1688" s="3">
        <f>L1688/'NOx Info (Obsolete)'!$B$1*1000</f>
        <v>5.3692807418066124</v>
      </c>
      <c r="N1688" s="3">
        <f>M1688*'NOx Info (Obsolete)'!$I$2*($D$13+273)/$F$2/1000</f>
        <v>1456.7920040382332</v>
      </c>
      <c r="O1688" s="3">
        <f t="shared" si="412"/>
        <v>26.220014710673002</v>
      </c>
      <c r="P1688" s="3">
        <f t="shared" si="413"/>
        <v>10.541376058531478</v>
      </c>
      <c r="Q1688" s="3">
        <f t="shared" si="414"/>
        <v>1.9229057177928284E-3</v>
      </c>
      <c r="R1688" s="3">
        <f t="shared" si="415"/>
        <v>4.5780103516650794E-2</v>
      </c>
    </row>
    <row r="1689" spans="1:18" x14ac:dyDescent="0.25">
      <c r="A1689" s="3">
        <f t="shared" si="402"/>
        <v>16.599999999999795</v>
      </c>
      <c r="B1689" s="3">
        <f t="shared" si="404"/>
        <v>0.51998244978614261</v>
      </c>
      <c r="C1689" s="3">
        <f t="shared" si="405"/>
        <v>1.1814306413475984E-2</v>
      </c>
      <c r="D1689" s="3">
        <f t="shared" si="406"/>
        <v>210.88050114813402</v>
      </c>
      <c r="E1689" s="3">
        <f t="shared" si="407"/>
        <v>1.6336910746996276</v>
      </c>
      <c r="F1689" s="3">
        <f t="shared" si="408"/>
        <v>34.575713471983242</v>
      </c>
      <c r="G1689" s="3">
        <f t="shared" si="409"/>
        <v>6.7905492518135935E-2</v>
      </c>
      <c r="H1689" s="3">
        <f t="shared" si="410"/>
        <v>0.10073221226016495</v>
      </c>
      <c r="I1689" s="3">
        <f t="shared" si="401"/>
        <v>2496.2049744672936</v>
      </c>
      <c r="K1689" s="3">
        <f t="shared" si="403"/>
        <v>16.599999999999795</v>
      </c>
      <c r="L1689" s="3">
        <f t="shared" si="411"/>
        <v>0.2358603522539679</v>
      </c>
      <c r="M1689" s="3">
        <f>L1689/'NOx Info (Obsolete)'!$B$1*1000</f>
        <v>5.3588792459947721</v>
      </c>
      <c r="N1689" s="3">
        <f>M1689*'NOx Info (Obsolete)'!$I$2*($D$13+273)/$F$2/1000</f>
        <v>1453.9698726099505</v>
      </c>
      <c r="O1689" s="3">
        <f t="shared" si="412"/>
        <v>26.169220686982655</v>
      </c>
      <c r="P1689" s="3">
        <f t="shared" si="413"/>
        <v>10.541376058531478</v>
      </c>
      <c r="Q1689" s="3">
        <f t="shared" si="414"/>
        <v>1.9229057177928284E-3</v>
      </c>
      <c r="R1689" s="3">
        <f t="shared" si="415"/>
        <v>4.5691417232976636E-2</v>
      </c>
    </row>
    <row r="1690" spans="1:18" x14ac:dyDescent="0.25">
      <c r="A1690" s="3">
        <f t="shared" si="402"/>
        <v>16.609999999999797</v>
      </c>
      <c r="B1690" s="3">
        <f t="shared" si="404"/>
        <v>0.51897512766354104</v>
      </c>
      <c r="C1690" s="3">
        <f t="shared" si="405"/>
        <v>1.1791419463698384E-2</v>
      </c>
      <c r="D1690" s="3">
        <f t="shared" si="406"/>
        <v>210.47197852565088</v>
      </c>
      <c r="E1690" s="3">
        <f t="shared" si="407"/>
        <v>1.6305262502681137</v>
      </c>
      <c r="F1690" s="3">
        <f t="shared" si="408"/>
        <v>34.575713471983242</v>
      </c>
      <c r="G1690" s="3">
        <f t="shared" si="409"/>
        <v>6.7905492518135935E-2</v>
      </c>
      <c r="H1690" s="3">
        <f t="shared" si="410"/>
        <v>0.10053707147049022</v>
      </c>
      <c r="I1690" s="3">
        <f t="shared" si="401"/>
        <v>2496.4060486102344</v>
      </c>
      <c r="K1690" s="3">
        <f t="shared" si="403"/>
        <v>16.609999999999797</v>
      </c>
      <c r="L1690" s="3">
        <f t="shared" si="411"/>
        <v>0.23540343808163813</v>
      </c>
      <c r="M1690" s="3">
        <f>L1690/'NOx Info (Obsolete)'!$B$1*1000</f>
        <v>5.3484979002030792</v>
      </c>
      <c r="N1690" s="3">
        <f>M1690*'NOx Info (Obsolete)'!$I$2*($D$13+273)/$F$2/1000</f>
        <v>1451.1532082804549</v>
      </c>
      <c r="O1690" s="3">
        <f t="shared" si="412"/>
        <v>26.118525062659021</v>
      </c>
      <c r="P1690" s="3">
        <f t="shared" si="413"/>
        <v>10.541376058531478</v>
      </c>
      <c r="Q1690" s="3">
        <f t="shared" si="414"/>
        <v>1.9229057177928284E-3</v>
      </c>
      <c r="R1690" s="3">
        <f t="shared" si="415"/>
        <v>4.5602902754438512E-2</v>
      </c>
    </row>
    <row r="1691" spans="1:18" x14ac:dyDescent="0.25">
      <c r="A1691" s="3">
        <f t="shared" si="402"/>
        <v>16.619999999999798</v>
      </c>
      <c r="B1691" s="3">
        <f t="shared" si="404"/>
        <v>0.51796975694883607</v>
      </c>
      <c r="C1691" s="3">
        <f t="shared" si="405"/>
        <v>1.1768576851053394E-2</v>
      </c>
      <c r="D1691" s="3">
        <f t="shared" si="406"/>
        <v>210.06424730271476</v>
      </c>
      <c r="E1691" s="3">
        <f t="shared" si="407"/>
        <v>1.6273675568082608</v>
      </c>
      <c r="F1691" s="3">
        <f t="shared" si="408"/>
        <v>34.575713471983242</v>
      </c>
      <c r="G1691" s="3">
        <f t="shared" si="409"/>
        <v>6.7905492518135935E-2</v>
      </c>
      <c r="H1691" s="3">
        <f t="shared" si="410"/>
        <v>0.10034230871210201</v>
      </c>
      <c r="I1691" s="3">
        <f t="shared" si="401"/>
        <v>2496.6067332276584</v>
      </c>
      <c r="K1691" s="3">
        <f t="shared" si="403"/>
        <v>16.619999999999798</v>
      </c>
      <c r="L1691" s="3">
        <f t="shared" si="411"/>
        <v>0.23494740905409375</v>
      </c>
      <c r="M1691" s="3">
        <f>L1691/'NOx Info (Obsolete)'!$B$1*1000</f>
        <v>5.3381366653964459</v>
      </c>
      <c r="N1691" s="3">
        <f>M1691*'NOx Info (Obsolete)'!$I$2*($D$13+273)/$F$2/1000</f>
        <v>1448.3420004587556</v>
      </c>
      <c r="O1691" s="3">
        <f t="shared" si="412"/>
        <v>26.067927647080548</v>
      </c>
      <c r="P1691" s="3">
        <f t="shared" si="413"/>
        <v>10.541376058531478</v>
      </c>
      <c r="Q1691" s="3">
        <f t="shared" si="414"/>
        <v>1.9229057177928284E-3</v>
      </c>
      <c r="R1691" s="3">
        <f t="shared" si="415"/>
        <v>4.5514559748211489E-2</v>
      </c>
    </row>
    <row r="1692" spans="1:18" x14ac:dyDescent="0.25">
      <c r="A1692" s="3">
        <f t="shared" si="402"/>
        <v>16.6299999999998</v>
      </c>
      <c r="B1692" s="3">
        <f t="shared" si="404"/>
        <v>0.51696633386171509</v>
      </c>
      <c r="C1692" s="3">
        <f t="shared" si="405"/>
        <v>1.1745778489650081E-2</v>
      </c>
      <c r="D1692" s="3">
        <f t="shared" si="406"/>
        <v>209.65730594620797</v>
      </c>
      <c r="E1692" s="3">
        <f t="shared" si="407"/>
        <v>1.6242149824430079</v>
      </c>
      <c r="F1692" s="3">
        <f t="shared" si="408"/>
        <v>34.575713471983242</v>
      </c>
      <c r="G1692" s="3">
        <f t="shared" si="409"/>
        <v>6.7905492518135935E-2</v>
      </c>
      <c r="H1692" s="3">
        <f t="shared" si="410"/>
        <v>0.1001479232526693</v>
      </c>
      <c r="I1692" s="3">
        <f t="shared" si="401"/>
        <v>2496.8070290741639</v>
      </c>
      <c r="K1692" s="3">
        <f t="shared" si="403"/>
        <v>16.6299999999998</v>
      </c>
      <c r="L1692" s="3">
        <f t="shared" si="411"/>
        <v>0.23449226345661164</v>
      </c>
      <c r="M1692" s="3">
        <f>L1692/'NOx Info (Obsolete)'!$B$1*1000</f>
        <v>5.3277955026154009</v>
      </c>
      <c r="N1692" s="3">
        <f>M1692*'NOx Info (Obsolete)'!$I$2*($D$13+273)/$F$2/1000</f>
        <v>1445.5362385743779</v>
      </c>
      <c r="O1692" s="3">
        <f t="shared" si="412"/>
        <v>26.017428249994968</v>
      </c>
      <c r="P1692" s="3">
        <f t="shared" si="413"/>
        <v>10.541376058531478</v>
      </c>
      <c r="Q1692" s="3">
        <f t="shared" si="414"/>
        <v>1.9229057177928284E-3</v>
      </c>
      <c r="R1692" s="3">
        <f t="shared" si="415"/>
        <v>4.5426387882115428E-2</v>
      </c>
    </row>
    <row r="1693" spans="1:18" x14ac:dyDescent="0.25">
      <c r="A1693" s="3">
        <f t="shared" si="402"/>
        <v>16.639999999999802</v>
      </c>
      <c r="B1693" s="3">
        <f t="shared" si="404"/>
        <v>0.5159648546291884</v>
      </c>
      <c r="C1693" s="3">
        <f t="shared" si="405"/>
        <v>1.1723024293763915E-2</v>
      </c>
      <c r="D1693" s="3">
        <f t="shared" si="406"/>
        <v>209.25115292598292</v>
      </c>
      <c r="E1693" s="3">
        <f t="shared" si="407"/>
        <v>1.6210685153183024</v>
      </c>
      <c r="F1693" s="3">
        <f t="shared" si="408"/>
        <v>34.575713471983242</v>
      </c>
      <c r="G1693" s="3">
        <f t="shared" si="409"/>
        <v>6.7905492518135935E-2</v>
      </c>
      <c r="H1693" s="3">
        <f t="shared" si="410"/>
        <v>9.9953914361279747E-2</v>
      </c>
      <c r="I1693" s="3">
        <f t="shared" si="401"/>
        <v>2497.0069369028865</v>
      </c>
      <c r="K1693" s="3">
        <f t="shared" si="403"/>
        <v>16.639999999999802</v>
      </c>
      <c r="L1693" s="3">
        <f t="shared" si="411"/>
        <v>0.23403799957779048</v>
      </c>
      <c r="M1693" s="3">
        <f>L1693/'NOx Info (Obsolete)'!$B$1*1000</f>
        <v>5.3174743729759504</v>
      </c>
      <c r="N1693" s="3">
        <f>M1693*'NOx Info (Obsolete)'!$I$2*($D$13+273)/$F$2/1000</f>
        <v>1442.7359120773256</v>
      </c>
      <c r="O1693" s="3">
        <f t="shared" si="412"/>
        <v>25.967026681518568</v>
      </c>
      <c r="P1693" s="3">
        <f t="shared" si="413"/>
        <v>10.541376058531478</v>
      </c>
      <c r="Q1693" s="3">
        <f t="shared" si="414"/>
        <v>1.9229057177928284E-3</v>
      </c>
      <c r="R1693" s="3">
        <f t="shared" si="415"/>
        <v>4.5338386824613656E-2</v>
      </c>
    </row>
    <row r="1694" spans="1:18" x14ac:dyDescent="0.25">
      <c r="A1694" s="3">
        <f t="shared" si="402"/>
        <v>16.649999999999803</v>
      </c>
      <c r="B1694" s="3">
        <f t="shared" si="404"/>
        <v>0.51496531548557556</v>
      </c>
      <c r="C1694" s="3">
        <f t="shared" si="405"/>
        <v>1.1700314177836421E-2</v>
      </c>
      <c r="D1694" s="3">
        <f t="shared" si="406"/>
        <v>208.8457867148561</v>
      </c>
      <c r="E1694" s="3">
        <f t="shared" si="407"/>
        <v>1.6179281436030555</v>
      </c>
      <c r="F1694" s="3">
        <f t="shared" si="408"/>
        <v>34.575713471983242</v>
      </c>
      <c r="G1694" s="3">
        <f t="shared" si="409"/>
        <v>6.7905492518135935E-2</v>
      </c>
      <c r="H1694" s="3">
        <f t="shared" si="410"/>
        <v>9.976028130843699E-2</v>
      </c>
      <c r="I1694" s="3">
        <f t="shared" si="401"/>
        <v>2497.2064574655033</v>
      </c>
      <c r="K1694" s="3">
        <f t="shared" si="403"/>
        <v>16.649999999999803</v>
      </c>
      <c r="L1694" s="3">
        <f t="shared" si="411"/>
        <v>0.23358461570954434</v>
      </c>
      <c r="M1694" s="3">
        <f>L1694/'NOx Info (Obsolete)'!$B$1*1000</f>
        <v>5.3071732376694234</v>
      </c>
      <c r="N1694" s="3">
        <f>M1694*'NOx Info (Obsolete)'!$I$2*($D$13+273)/$F$2/1000</f>
        <v>1439.9410104380393</v>
      </c>
      <c r="O1694" s="3">
        <f t="shared" si="412"/>
        <v>25.916722752135492</v>
      </c>
      <c r="P1694" s="3">
        <f t="shared" si="413"/>
        <v>10.541376058531478</v>
      </c>
      <c r="Q1694" s="3">
        <f t="shared" si="414"/>
        <v>1.9229057177928284E-3</v>
      </c>
      <c r="R1694" s="3">
        <f t="shared" si="415"/>
        <v>4.5250556244811807E-2</v>
      </c>
    </row>
    <row r="1695" spans="1:18" x14ac:dyDescent="0.25">
      <c r="A1695" s="3">
        <f t="shared" si="402"/>
        <v>16.659999999999805</v>
      </c>
      <c r="B1695" s="3">
        <f t="shared" si="404"/>
        <v>0.51396771267249119</v>
      </c>
      <c r="C1695" s="3">
        <f t="shared" si="405"/>
        <v>1.1677648056474881E-2</v>
      </c>
      <c r="D1695" s="3">
        <f t="shared" si="406"/>
        <v>208.44120578860267</v>
      </c>
      <c r="E1695" s="3">
        <f t="shared" si="407"/>
        <v>1.6147938554890984</v>
      </c>
      <c r="F1695" s="3">
        <f t="shared" si="408"/>
        <v>34.575713471983242</v>
      </c>
      <c r="G1695" s="3">
        <f t="shared" si="409"/>
        <v>6.7905492518135935E-2</v>
      </c>
      <c r="H1695" s="3">
        <f t="shared" si="410"/>
        <v>9.9567023366057827E-2</v>
      </c>
      <c r="I1695" s="3">
        <f t="shared" ref="I1695:I1758" si="416">I1694+$N$3*$J$1*H1695</f>
        <v>2497.4055915122353</v>
      </c>
      <c r="K1695" s="3">
        <f t="shared" si="403"/>
        <v>16.659999999999805</v>
      </c>
      <c r="L1695" s="3">
        <f t="shared" si="411"/>
        <v>0.23313211014709623</v>
      </c>
      <c r="M1695" s="3">
        <f>L1695/'NOx Info (Obsolete)'!$B$1*1000</f>
        <v>5.2968920579623351</v>
      </c>
      <c r="N1695" s="3">
        <f>M1695*'NOx Info (Obsolete)'!$I$2*($D$13+273)/$F$2/1000</f>
        <v>1437.1515231473586</v>
      </c>
      <c r="O1695" s="3">
        <f t="shared" si="412"/>
        <v>25.866516272697012</v>
      </c>
      <c r="P1695" s="3">
        <f t="shared" si="413"/>
        <v>10.541376058531478</v>
      </c>
      <c r="Q1695" s="3">
        <f t="shared" si="414"/>
        <v>1.9229057177928284E-3</v>
      </c>
      <c r="R1695" s="3">
        <f t="shared" si="415"/>
        <v>4.5162895812456492E-2</v>
      </c>
    </row>
    <row r="1696" spans="1:18" x14ac:dyDescent="0.25">
      <c r="A1696" s="3">
        <f t="shared" ref="A1696:A1759" si="417">$A$30+A1695</f>
        <v>16.669999999999806</v>
      </c>
      <c r="B1696" s="3">
        <f t="shared" si="404"/>
        <v>0.51297204243883066</v>
      </c>
      <c r="C1696" s="3">
        <f t="shared" si="405"/>
        <v>1.1655025844451992E-2</v>
      </c>
      <c r="D1696" s="3">
        <f t="shared" si="406"/>
        <v>208.03740862595041</v>
      </c>
      <c r="E1696" s="3">
        <f t="shared" si="407"/>
        <v>1.6116656391911359</v>
      </c>
      <c r="F1696" s="3">
        <f t="shared" si="408"/>
        <v>34.575713471983242</v>
      </c>
      <c r="G1696" s="3">
        <f t="shared" si="409"/>
        <v>6.7905492518135935E-2</v>
      </c>
      <c r="H1696" s="3">
        <f t="shared" si="410"/>
        <v>9.9374139807469494E-2</v>
      </c>
      <c r="I1696" s="3">
        <f t="shared" si="416"/>
        <v>2497.6043397918502</v>
      </c>
      <c r="K1696" s="3">
        <f t="shared" ref="K1696:K1759" si="418">$A$30+K1695</f>
        <v>16.669999999999806</v>
      </c>
      <c r="L1696" s="3">
        <f t="shared" si="411"/>
        <v>0.23268048118897167</v>
      </c>
      <c r="M1696" s="3">
        <f>L1696/'NOx Info (Obsolete)'!$B$1*1000</f>
        <v>5.2866307951962304</v>
      </c>
      <c r="N1696" s="3">
        <f>M1696*'NOx Info (Obsolete)'!$I$2*($D$13+273)/$F$2/1000</f>
        <v>1434.3674397164805</v>
      </c>
      <c r="O1696" s="3">
        <f t="shared" si="412"/>
        <v>25.816407054420818</v>
      </c>
      <c r="P1696" s="3">
        <f t="shared" si="413"/>
        <v>10.541376058531478</v>
      </c>
      <c r="Q1696" s="3">
        <f t="shared" si="414"/>
        <v>1.9229057177928284E-3</v>
      </c>
      <c r="R1696" s="3">
        <f t="shared" si="415"/>
        <v>4.5075405197934112E-2</v>
      </c>
    </row>
    <row r="1697" spans="1:18" x14ac:dyDescent="0.25">
      <c r="A1697" s="3">
        <f t="shared" si="417"/>
        <v>16.679999999999808</v>
      </c>
      <c r="B1697" s="3">
        <f t="shared" si="404"/>
        <v>0.51197830104075603</v>
      </c>
      <c r="C1697" s="3">
        <f t="shared" si="405"/>
        <v>1.1632447456705559E-2</v>
      </c>
      <c r="D1697" s="3">
        <f t="shared" si="406"/>
        <v>207.63439370857415</v>
      </c>
      <c r="E1697" s="3">
        <f t="shared" si="407"/>
        <v>1.6085434829467053</v>
      </c>
      <c r="F1697" s="3">
        <f t="shared" si="408"/>
        <v>34.575713471983242</v>
      </c>
      <c r="G1697" s="3">
        <f t="shared" si="409"/>
        <v>6.7905492518135935E-2</v>
      </c>
      <c r="H1697" s="3">
        <f t="shared" si="410"/>
        <v>9.9181629907407032E-2</v>
      </c>
      <c r="I1697" s="3">
        <f t="shared" si="416"/>
        <v>2497.802703051665</v>
      </c>
      <c r="K1697" s="3">
        <f t="shared" si="418"/>
        <v>16.679999999999808</v>
      </c>
      <c r="L1697" s="3">
        <f t="shared" si="411"/>
        <v>0.23222972713699233</v>
      </c>
      <c r="M1697" s="3">
        <f>L1697/'NOx Info (Obsolete)'!$B$1*1000</f>
        <v>5.2763894107875471</v>
      </c>
      <c r="N1697" s="3">
        <f>M1697*'NOx Info (Obsolete)'!$I$2*($D$13+273)/$F$2/1000</f>
        <v>1431.5887496769219</v>
      </c>
      <c r="O1697" s="3">
        <f t="shared" si="412"/>
        <v>25.766394908890327</v>
      </c>
      <c r="P1697" s="3">
        <f t="shared" si="413"/>
        <v>10.541376058531478</v>
      </c>
      <c r="Q1697" s="3">
        <f t="shared" si="414"/>
        <v>1.9229057177928284E-3</v>
      </c>
      <c r="R1697" s="3">
        <f t="shared" si="415"/>
        <v>4.4988084072269618E-2</v>
      </c>
    </row>
    <row r="1698" spans="1:18" x14ac:dyDescent="0.25">
      <c r="A1698" s="3">
        <f t="shared" si="417"/>
        <v>16.689999999999809</v>
      </c>
      <c r="B1698" s="3">
        <f t="shared" si="404"/>
        <v>0.51098648474168196</v>
      </c>
      <c r="C1698" s="3">
        <f t="shared" si="405"/>
        <v>1.1609912808338179E-2</v>
      </c>
      <c r="D1698" s="3">
        <f t="shared" si="406"/>
        <v>207.23215952109024</v>
      </c>
      <c r="E1698" s="3">
        <f t="shared" si="407"/>
        <v>1.6054273750161292</v>
      </c>
      <c r="F1698" s="3">
        <f t="shared" si="408"/>
        <v>34.575713471983242</v>
      </c>
      <c r="G1698" s="3">
        <f t="shared" si="409"/>
        <v>6.7905492518135935E-2</v>
      </c>
      <c r="H1698" s="3">
        <f t="shared" si="410"/>
        <v>9.8989492942010385E-2</v>
      </c>
      <c r="I1698" s="3">
        <f t="shared" si="416"/>
        <v>2498.0006820375493</v>
      </c>
      <c r="K1698" s="3">
        <f t="shared" si="418"/>
        <v>16.689999999999809</v>
      </c>
      <c r="L1698" s="3">
        <f t="shared" si="411"/>
        <v>0.23177984629626963</v>
      </c>
      <c r="M1698" s="3">
        <f>L1698/'NOx Info (Obsolete)'!$B$1*1000</f>
        <v>5.2661678662274705</v>
      </c>
      <c r="N1698" s="3">
        <f>M1698*'NOx Info (Obsolete)'!$I$2*($D$13+273)/$F$2/1000</f>
        <v>1428.8154425804798</v>
      </c>
      <c r="O1698" s="3">
        <f t="shared" si="412"/>
        <v>25.716479648053944</v>
      </c>
      <c r="P1698" s="3">
        <f t="shared" si="413"/>
        <v>10.541376058531478</v>
      </c>
      <c r="Q1698" s="3">
        <f t="shared" si="414"/>
        <v>1.9229057177928284E-3</v>
      </c>
      <c r="R1698" s="3">
        <f t="shared" si="415"/>
        <v>4.4900932107125216E-2</v>
      </c>
    </row>
    <row r="1699" spans="1:18" x14ac:dyDescent="0.25">
      <c r="A1699" s="3">
        <f t="shared" si="417"/>
        <v>16.699999999999811</v>
      </c>
      <c r="B1699" s="3">
        <f t="shared" si="404"/>
        <v>0.50999658981226181</v>
      </c>
      <c r="C1699" s="3">
        <f t="shared" si="405"/>
        <v>1.1587421814616899E-2</v>
      </c>
      <c r="D1699" s="3">
        <f t="shared" si="406"/>
        <v>206.83070455105047</v>
      </c>
      <c r="E1699" s="3">
        <f t="shared" si="407"/>
        <v>1.6023173036824734</v>
      </c>
      <c r="F1699" s="3">
        <f t="shared" si="408"/>
        <v>34.575713471983242</v>
      </c>
      <c r="G1699" s="3">
        <f t="shared" si="409"/>
        <v>6.7905492518135935E-2</v>
      </c>
      <c r="H1699" s="3">
        <f t="shared" si="410"/>
        <v>9.8797728188821848E-2</v>
      </c>
      <c r="I1699" s="3">
        <f t="shared" si="416"/>
        <v>2498.198277493927</v>
      </c>
      <c r="K1699" s="3">
        <f t="shared" si="418"/>
        <v>16.699999999999811</v>
      </c>
      <c r="L1699" s="3">
        <f t="shared" si="411"/>
        <v>0.23133083697519838</v>
      </c>
      <c r="M1699" s="3">
        <f>L1699/'NOx Info (Obsolete)'!$B$1*1000</f>
        <v>5.2559661230817802</v>
      </c>
      <c r="N1699" s="3">
        <f>M1699*'NOx Info (Obsolete)'!$I$2*($D$13+273)/$F$2/1000</f>
        <v>1426.0475079991916</v>
      </c>
      <c r="O1699" s="3">
        <f t="shared" si="412"/>
        <v>25.666661084224387</v>
      </c>
      <c r="P1699" s="3">
        <f t="shared" si="413"/>
        <v>10.541376058531478</v>
      </c>
      <c r="Q1699" s="3">
        <f t="shared" si="414"/>
        <v>1.9229057177928284E-3</v>
      </c>
      <c r="R1699" s="3">
        <f t="shared" si="415"/>
        <v>4.481394897479922E-2</v>
      </c>
    </row>
    <row r="1700" spans="1:18" x14ac:dyDescent="0.25">
      <c r="A1700" s="3">
        <f t="shared" si="417"/>
        <v>16.709999999999813</v>
      </c>
      <c r="B1700" s="3">
        <f t="shared" si="404"/>
        <v>0.50900861253037366</v>
      </c>
      <c r="C1700" s="3">
        <f t="shared" si="405"/>
        <v>1.1564974390972926E-2</v>
      </c>
      <c r="D1700" s="3">
        <f t="shared" si="406"/>
        <v>206.43002728893669</v>
      </c>
      <c r="E1700" s="3">
        <f t="shared" si="407"/>
        <v>1.5992132572515014</v>
      </c>
      <c r="F1700" s="3">
        <f t="shared" si="408"/>
        <v>34.575713471983249</v>
      </c>
      <c r="G1700" s="3">
        <f t="shared" si="409"/>
        <v>6.7905492518135963E-2</v>
      </c>
      <c r="H1700" s="3">
        <f t="shared" si="410"/>
        <v>9.8606334926783293E-2</v>
      </c>
      <c r="I1700" s="3">
        <f t="shared" si="416"/>
        <v>2498.3954901637803</v>
      </c>
      <c r="K1700" s="3">
        <f t="shared" si="418"/>
        <v>16.709999999999813</v>
      </c>
      <c r="L1700" s="3">
        <f t="shared" si="411"/>
        <v>0.2308826974854504</v>
      </c>
      <c r="M1700" s="3">
        <f>L1700/'NOx Info (Obsolete)'!$B$1*1000</f>
        <v>5.2457841429907166</v>
      </c>
      <c r="N1700" s="3">
        <f>M1700*'NOx Info (Obsolete)'!$I$2*($D$13+273)/$F$2/1000</f>
        <v>1423.2849355252952</v>
      </c>
      <c r="O1700" s="3">
        <f t="shared" si="412"/>
        <v>25.616939030077962</v>
      </c>
      <c r="P1700" s="3">
        <f t="shared" si="413"/>
        <v>10.54137605853148</v>
      </c>
      <c r="Q1700" s="3">
        <f t="shared" si="414"/>
        <v>1.9229057177928288E-3</v>
      </c>
      <c r="R1700" s="3">
        <f t="shared" si="415"/>
        <v>4.4727134348224777E-2</v>
      </c>
    </row>
    <row r="1701" spans="1:18" x14ac:dyDescent="0.25">
      <c r="A1701" s="3">
        <f t="shared" si="417"/>
        <v>16.719999999999814</v>
      </c>
      <c r="B1701" s="3">
        <f t="shared" si="404"/>
        <v>0.50802254918110579</v>
      </c>
      <c r="C1701" s="3">
        <f t="shared" si="405"/>
        <v>1.1542570453001291E-2</v>
      </c>
      <c r="D1701" s="3">
        <f t="shared" si="406"/>
        <v>206.03012622815481</v>
      </c>
      <c r="E1701" s="3">
        <f t="shared" si="407"/>
        <v>1.5961152240516312</v>
      </c>
      <c r="F1701" s="3">
        <f t="shared" si="408"/>
        <v>34.575713471983242</v>
      </c>
      <c r="G1701" s="3">
        <f t="shared" si="409"/>
        <v>6.7905492518135935E-2</v>
      </c>
      <c r="H1701" s="3">
        <f t="shared" si="410"/>
        <v>9.8415312436233318E-2</v>
      </c>
      <c r="I1701" s="3">
        <f t="shared" si="416"/>
        <v>2498.5923207886526</v>
      </c>
      <c r="K1701" s="3">
        <f t="shared" si="418"/>
        <v>16.719999999999814</v>
      </c>
      <c r="L1701" s="3">
        <f t="shared" si="411"/>
        <v>0.23043542614196816</v>
      </c>
      <c r="M1701" s="3">
        <f>L1701/'NOx Info (Obsolete)'!$B$1*1000</f>
        <v>5.2356218876688292</v>
      </c>
      <c r="N1701" s="3">
        <f>M1701*'NOx Info (Obsolete)'!$I$2*($D$13+273)/$F$2/1000</f>
        <v>1420.5277147711906</v>
      </c>
      <c r="O1701" s="3">
        <f t="shared" si="412"/>
        <v>25.567313298653858</v>
      </c>
      <c r="P1701" s="3">
        <f t="shared" si="413"/>
        <v>10.541376058531478</v>
      </c>
      <c r="Q1701" s="3">
        <f t="shared" si="414"/>
        <v>1.9229057177928284E-3</v>
      </c>
      <c r="R1701" s="3">
        <f t="shared" si="415"/>
        <v>4.464048790096857E-2</v>
      </c>
    </row>
    <row r="1702" spans="1:18" x14ac:dyDescent="0.25">
      <c r="A1702" s="3">
        <f t="shared" si="417"/>
        <v>16.729999999999816</v>
      </c>
      <c r="B1702" s="3">
        <f t="shared" si="404"/>
        <v>0.5070383960567435</v>
      </c>
      <c r="C1702" s="3">
        <f t="shared" si="405"/>
        <v>1.1520209916460532E-2</v>
      </c>
      <c r="D1702" s="3">
        <f t="shared" si="406"/>
        <v>205.63099986502974</v>
      </c>
      <c r="E1702" s="3">
        <f t="shared" si="407"/>
        <v>1.5930231924338918</v>
      </c>
      <c r="F1702" s="3">
        <f t="shared" si="408"/>
        <v>34.575713471983242</v>
      </c>
      <c r="G1702" s="3">
        <f t="shared" si="409"/>
        <v>6.7905492518135935E-2</v>
      </c>
      <c r="H1702" s="3">
        <f t="shared" si="410"/>
        <v>9.822465999890484E-2</v>
      </c>
      <c r="I1702" s="3">
        <f t="shared" si="416"/>
        <v>2498.7887701086506</v>
      </c>
      <c r="K1702" s="3">
        <f t="shared" si="418"/>
        <v>16.729999999999816</v>
      </c>
      <c r="L1702" s="3">
        <f t="shared" si="411"/>
        <v>0.22998902126295848</v>
      </c>
      <c r="M1702" s="3">
        <f>L1702/'NOx Info (Obsolete)'!$B$1*1000</f>
        <v>5.225479318904835</v>
      </c>
      <c r="N1702" s="3">
        <f>M1702*'NOx Info (Obsolete)'!$I$2*($D$13+273)/$F$2/1000</f>
        <v>1417.7758353694028</v>
      </c>
      <c r="O1702" s="3">
        <f t="shared" si="412"/>
        <v>25.517783703353455</v>
      </c>
      <c r="P1702" s="3">
        <f t="shared" si="413"/>
        <v>10.541376058531478</v>
      </c>
      <c r="Q1702" s="3">
        <f t="shared" si="414"/>
        <v>1.9229057177928284E-3</v>
      </c>
      <c r="R1702" s="3">
        <f t="shared" si="415"/>
        <v>4.4554009307229747E-2</v>
      </c>
    </row>
    <row r="1703" spans="1:18" x14ac:dyDescent="0.25">
      <c r="A1703" s="3">
        <f t="shared" si="417"/>
        <v>16.739999999999817</v>
      </c>
      <c r="B1703" s="3">
        <f t="shared" si="404"/>
        <v>0.50605614945675448</v>
      </c>
      <c r="C1703" s="3">
        <f t="shared" si="405"/>
        <v>1.1497892697272387E-2</v>
      </c>
      <c r="D1703" s="3">
        <f t="shared" si="406"/>
        <v>205.23264669879893</v>
      </c>
      <c r="E1703" s="3">
        <f t="shared" si="407"/>
        <v>1.5899371507718776</v>
      </c>
      <c r="F1703" s="3">
        <f t="shared" si="408"/>
        <v>34.575713471983242</v>
      </c>
      <c r="G1703" s="3">
        <f t="shared" si="409"/>
        <v>6.7905492518135935E-2</v>
      </c>
      <c r="H1703" s="3">
        <f t="shared" si="410"/>
        <v>9.8034376897922063E-2</v>
      </c>
      <c r="I1703" s="3">
        <f t="shared" si="416"/>
        <v>2498.9848388624464</v>
      </c>
      <c r="K1703" s="3">
        <f t="shared" si="418"/>
        <v>16.739999999999817</v>
      </c>
      <c r="L1703" s="3">
        <f t="shared" si="411"/>
        <v>0.22954348116988618</v>
      </c>
      <c r="M1703" s="3">
        <f>L1703/'NOx Info (Obsolete)'!$B$1*1000</f>
        <v>5.2153563985614744</v>
      </c>
      <c r="N1703" s="3">
        <f>M1703*'NOx Info (Obsolete)'!$I$2*($D$13+273)/$F$2/1000</f>
        <v>1415.0292869725383</v>
      </c>
      <c r="O1703" s="3">
        <f t="shared" si="412"/>
        <v>25.468350057939606</v>
      </c>
      <c r="P1703" s="3">
        <f t="shared" si="413"/>
        <v>10.541376058531478</v>
      </c>
      <c r="Q1703" s="3">
        <f t="shared" si="414"/>
        <v>1.9229057177928284E-3</v>
      </c>
      <c r="R1703" s="3">
        <f t="shared" si="415"/>
        <v>4.4467698241838535E-2</v>
      </c>
    </row>
    <row r="1704" spans="1:18" x14ac:dyDescent="0.25">
      <c r="A1704" s="3">
        <f t="shared" si="417"/>
        <v>16.749999999999819</v>
      </c>
      <c r="B1704" s="3">
        <f t="shared" si="404"/>
        <v>0.50507580568777521</v>
      </c>
      <c r="C1704" s="3">
        <f t="shared" si="405"/>
        <v>1.1475618711521472E-2</v>
      </c>
      <c r="D1704" s="3">
        <f t="shared" si="406"/>
        <v>204.8350652316075</v>
      </c>
      <c r="E1704" s="3">
        <f t="shared" si="407"/>
        <v>1.5868570874617074</v>
      </c>
      <c r="F1704" s="3">
        <f t="shared" si="408"/>
        <v>34.575713471983242</v>
      </c>
      <c r="G1704" s="3">
        <f t="shared" si="409"/>
        <v>6.7905492518135935E-2</v>
      </c>
      <c r="H1704" s="3">
        <f t="shared" si="410"/>
        <v>9.7844462417798053E-2</v>
      </c>
      <c r="I1704" s="3">
        <f t="shared" si="416"/>
        <v>2499.1805277872818</v>
      </c>
      <c r="K1704" s="3">
        <f t="shared" si="418"/>
        <v>16.749999999999819</v>
      </c>
      <c r="L1704" s="3">
        <f t="shared" si="411"/>
        <v>0.22909880418746781</v>
      </c>
      <c r="M1704" s="3">
        <f>L1704/'NOx Info (Obsolete)'!$B$1*1000</f>
        <v>5.2052530885753709</v>
      </c>
      <c r="N1704" s="3">
        <f>M1704*'NOx Info (Obsolete)'!$I$2*($D$13+273)/$F$2/1000</f>
        <v>1412.2880592532515</v>
      </c>
      <c r="O1704" s="3">
        <f t="shared" si="412"/>
        <v>25.419012176535961</v>
      </c>
      <c r="P1704" s="3">
        <f t="shared" si="413"/>
        <v>10.541376058531478</v>
      </c>
      <c r="Q1704" s="3">
        <f t="shared" si="414"/>
        <v>1.9229057177928284E-3</v>
      </c>
      <c r="R1704" s="3">
        <f t="shared" si="415"/>
        <v>4.438155438025513E-2</v>
      </c>
    </row>
    <row r="1705" spans="1:18" x14ac:dyDescent="0.25">
      <c r="A1705" s="3">
        <f t="shared" si="417"/>
        <v>16.75999999999982</v>
      </c>
      <c r="B1705" s="3">
        <f t="shared" si="404"/>
        <v>0.50409736106359726</v>
      </c>
      <c r="C1705" s="3">
        <f t="shared" si="405"/>
        <v>1.1453387875454966E-2</v>
      </c>
      <c r="D1705" s="3">
        <f t="shared" si="406"/>
        <v>204.43825396850195</v>
      </c>
      <c r="E1705" s="3">
        <f t="shared" si="407"/>
        <v>1.5837829909219785</v>
      </c>
      <c r="F1705" s="3">
        <f t="shared" si="408"/>
        <v>34.575713471983242</v>
      </c>
      <c r="G1705" s="3">
        <f t="shared" si="409"/>
        <v>6.7905492518135935E-2</v>
      </c>
      <c r="H1705" s="3">
        <f t="shared" si="410"/>
        <v>9.765491584443188E-2</v>
      </c>
      <c r="I1705" s="3">
        <f t="shared" si="416"/>
        <v>2499.3758376189708</v>
      </c>
      <c r="K1705" s="3">
        <f t="shared" si="418"/>
        <v>16.75999999999982</v>
      </c>
      <c r="L1705" s="3">
        <f t="shared" si="411"/>
        <v>0.22865498864366526</v>
      </c>
      <c r="M1705" s="3">
        <f>L1705/'NOx Info (Obsolete)'!$B$1*1000</f>
        <v>5.195169350956883</v>
      </c>
      <c r="N1705" s="3">
        <f>M1705*'NOx Info (Obsolete)'!$I$2*($D$13+273)/$F$2/1000</f>
        <v>1409.5521419042004</v>
      </c>
      <c r="O1705" s="3">
        <f t="shared" si="412"/>
        <v>25.369769873626247</v>
      </c>
      <c r="P1705" s="3">
        <f t="shared" si="413"/>
        <v>10.541376058531478</v>
      </c>
      <c r="Q1705" s="3">
        <f t="shared" si="414"/>
        <v>1.9229057177928284E-3</v>
      </c>
      <c r="R1705" s="3">
        <f t="shared" si="415"/>
        <v>4.429557739856841E-2</v>
      </c>
    </row>
    <row r="1706" spans="1:18" x14ac:dyDescent="0.25">
      <c r="A1706" s="3">
        <f t="shared" si="417"/>
        <v>16.769999999999822</v>
      </c>
      <c r="B1706" s="3">
        <f t="shared" si="404"/>
        <v>0.50312081190515301</v>
      </c>
      <c r="C1706" s="3">
        <f t="shared" si="405"/>
        <v>1.143120010548229E-2</v>
      </c>
      <c r="D1706" s="3">
        <f t="shared" si="406"/>
        <v>204.04221141742511</v>
      </c>
      <c r="E1706" s="3">
        <f t="shared" si="407"/>
        <v>1.580714849593724</v>
      </c>
      <c r="F1706" s="3">
        <f t="shared" si="408"/>
        <v>34.575713471983242</v>
      </c>
      <c r="G1706" s="3">
        <f t="shared" si="409"/>
        <v>6.7905492518135935E-2</v>
      </c>
      <c r="H1706" s="3">
        <f t="shared" si="410"/>
        <v>9.7465736465105993E-2</v>
      </c>
      <c r="I1706" s="3">
        <f t="shared" si="416"/>
        <v>2499.5707690919012</v>
      </c>
      <c r="K1706" s="3">
        <f t="shared" si="418"/>
        <v>16.769999999999822</v>
      </c>
      <c r="L1706" s="3">
        <f t="shared" si="411"/>
        <v>0.22821203286967959</v>
      </c>
      <c r="M1706" s="3">
        <f>L1706/'NOx Info (Obsolete)'!$B$1*1000</f>
        <v>5.1851051477899626</v>
      </c>
      <c r="N1706" s="3">
        <f>M1706*'NOx Info (Obsolete)'!$I$2*($D$13+273)/$F$2/1000</f>
        <v>1406.821524638013</v>
      </c>
      <c r="O1706" s="3">
        <f t="shared" si="412"/>
        <v>25.320622964053577</v>
      </c>
      <c r="P1706" s="3">
        <f t="shared" si="413"/>
        <v>10.541376058531478</v>
      </c>
      <c r="Q1706" s="3">
        <f t="shared" si="414"/>
        <v>1.9229057177928284E-3</v>
      </c>
      <c r="R1706" s="3">
        <f t="shared" si="415"/>
        <v>4.4209766973494755E-2</v>
      </c>
    </row>
    <row r="1707" spans="1:18" x14ac:dyDescent="0.25">
      <c r="A1707" s="3">
        <f t="shared" si="417"/>
        <v>16.779999999999824</v>
      </c>
      <c r="B1707" s="3">
        <f t="shared" si="404"/>
        <v>0.50214615454050193</v>
      </c>
      <c r="C1707" s="3">
        <f t="shared" si="405"/>
        <v>1.1409055318174807E-2</v>
      </c>
      <c r="D1707" s="3">
        <f t="shared" si="406"/>
        <v>203.64693608920993</v>
      </c>
      <c r="E1707" s="3">
        <f t="shared" si="407"/>
        <v>1.5776526519403695</v>
      </c>
      <c r="F1707" s="3">
        <f t="shared" si="408"/>
        <v>34.575713471983242</v>
      </c>
      <c r="G1707" s="3">
        <f t="shared" si="409"/>
        <v>6.7905492518135935E-2</v>
      </c>
      <c r="H1707" s="3">
        <f t="shared" si="410"/>
        <v>9.7276923568483553E-2</v>
      </c>
      <c r="I1707" s="3">
        <f t="shared" si="416"/>
        <v>2499.765322939038</v>
      </c>
      <c r="K1707" s="3">
        <f t="shared" si="418"/>
        <v>16.779999999999824</v>
      </c>
      <c r="L1707" s="3">
        <f t="shared" si="411"/>
        <v>0.22776993519994465</v>
      </c>
      <c r="M1707" s="3">
        <f>L1707/'NOx Info (Obsolete)'!$B$1*1000</f>
        <v>5.1750604412320147</v>
      </c>
      <c r="N1707" s="3">
        <f>M1707*'NOx Info (Obsolete)'!$I$2*($D$13+273)/$F$2/1000</f>
        <v>1404.0961971872443</v>
      </c>
      <c r="O1707" s="3">
        <f t="shared" si="412"/>
        <v>25.271571263019752</v>
      </c>
      <c r="P1707" s="3">
        <f t="shared" si="413"/>
        <v>10.541376058531478</v>
      </c>
      <c r="Q1707" s="3">
        <f t="shared" si="414"/>
        <v>1.9229057177928284E-3</v>
      </c>
      <c r="R1707" s="3">
        <f t="shared" si="415"/>
        <v>4.4124122782376811E-2</v>
      </c>
    </row>
    <row r="1708" spans="1:18" x14ac:dyDescent="0.25">
      <c r="A1708" s="3">
        <f t="shared" si="417"/>
        <v>16.789999999999825</v>
      </c>
      <c r="B1708" s="3">
        <f t="shared" si="404"/>
        <v>0.50117338530481714</v>
      </c>
      <c r="C1708" s="3">
        <f t="shared" si="405"/>
        <v>1.1386953430265493E-2</v>
      </c>
      <c r="D1708" s="3">
        <f t="shared" si="406"/>
        <v>203.2524264975745</v>
      </c>
      <c r="E1708" s="3">
        <f t="shared" si="407"/>
        <v>1.5745963864476893</v>
      </c>
      <c r="F1708" s="3">
        <f t="shared" si="408"/>
        <v>34.575713471983242</v>
      </c>
      <c r="G1708" s="3">
        <f t="shared" si="409"/>
        <v>6.7905492518135935E-2</v>
      </c>
      <c r="H1708" s="3">
        <f t="shared" si="410"/>
        <v>9.7088476444605679E-2</v>
      </c>
      <c r="I1708" s="3">
        <f t="shared" si="416"/>
        <v>2499.9594998919274</v>
      </c>
      <c r="K1708" s="3">
        <f t="shared" si="418"/>
        <v>16.789999999999825</v>
      </c>
      <c r="L1708" s="3">
        <f t="shared" si="411"/>
        <v>0.22732869397212088</v>
      </c>
      <c r="M1708" s="3">
        <f>L1708/'NOx Info (Obsolete)'!$B$1*1000</f>
        <v>5.1650351935137548</v>
      </c>
      <c r="N1708" s="3">
        <f>M1708*'NOx Info (Obsolete)'!$I$2*($D$13+273)/$F$2/1000</f>
        <v>1401.376149304341</v>
      </c>
      <c r="O1708" s="3">
        <f t="shared" si="412"/>
        <v>25.222614586084571</v>
      </c>
      <c r="P1708" s="3">
        <f t="shared" si="413"/>
        <v>10.541376058531478</v>
      </c>
      <c r="Q1708" s="3">
        <f t="shared" si="414"/>
        <v>1.9229057177928284E-3</v>
      </c>
      <c r="R1708" s="3">
        <f t="shared" si="415"/>
        <v>4.4038644503182268E-2</v>
      </c>
    </row>
    <row r="1709" spans="1:18" x14ac:dyDescent="0.25">
      <c r="A1709" s="3">
        <f t="shared" si="417"/>
        <v>16.799999999999827</v>
      </c>
      <c r="B1709" s="3">
        <f t="shared" si="404"/>
        <v>0.50020250054037096</v>
      </c>
      <c r="C1709" s="3">
        <f t="shared" si="405"/>
        <v>1.1364894358648635E-2</v>
      </c>
      <c r="D1709" s="3">
        <f t="shared" si="406"/>
        <v>202.85868115911614</v>
      </c>
      <c r="E1709" s="3">
        <f t="shared" si="407"/>
        <v>1.5715460416237637</v>
      </c>
      <c r="F1709" s="3">
        <f t="shared" si="408"/>
        <v>34.575713471983249</v>
      </c>
      <c r="G1709" s="3">
        <f t="shared" si="409"/>
        <v>6.7905492518135963E-2</v>
      </c>
      <c r="H1709" s="3">
        <f t="shared" si="410"/>
        <v>9.6900394384888955E-2</v>
      </c>
      <c r="I1709" s="3">
        <f t="shared" si="416"/>
        <v>2500.1533006806972</v>
      </c>
      <c r="K1709" s="3">
        <f t="shared" si="418"/>
        <v>16.799999999999827</v>
      </c>
      <c r="L1709" s="3">
        <f t="shared" si="411"/>
        <v>0.22688830752708905</v>
      </c>
      <c r="M1709" s="3">
        <f>L1709/'NOx Info (Obsolete)'!$B$1*1000</f>
        <v>5.1550293669390648</v>
      </c>
      <c r="N1709" s="3">
        <f>M1709*'NOx Info (Obsolete)'!$I$2*($D$13+273)/$F$2/1000</f>
        <v>1398.6613707616018</v>
      </c>
      <c r="O1709" s="3">
        <f t="shared" si="412"/>
        <v>25.173752749165136</v>
      </c>
      <c r="P1709" s="3">
        <f t="shared" si="413"/>
        <v>10.54137605853148</v>
      </c>
      <c r="Q1709" s="3">
        <f t="shared" si="414"/>
        <v>1.9229057177928288E-3</v>
      </c>
      <c r="R1709" s="3">
        <f t="shared" si="415"/>
        <v>4.3953331814502707E-2</v>
      </c>
    </row>
    <row r="1710" spans="1:18" x14ac:dyDescent="0.25">
      <c r="A1710" s="3">
        <f t="shared" si="417"/>
        <v>16.809999999999828</v>
      </c>
      <c r="B1710" s="3">
        <f t="shared" si="404"/>
        <v>0.49923349659652211</v>
      </c>
      <c r="C1710" s="3">
        <f t="shared" si="405"/>
        <v>1.1342878020379516E-2</v>
      </c>
      <c r="D1710" s="3">
        <f t="shared" si="406"/>
        <v>202.46569859330563</v>
      </c>
      <c r="E1710" s="3">
        <f t="shared" si="407"/>
        <v>1.5685016059989347</v>
      </c>
      <c r="F1710" s="3">
        <f t="shared" si="408"/>
        <v>34.575713471983242</v>
      </c>
      <c r="G1710" s="3">
        <f t="shared" si="409"/>
        <v>6.7905492518135935E-2</v>
      </c>
      <c r="H1710" s="3">
        <f t="shared" si="410"/>
        <v>9.6712676682122481E-2</v>
      </c>
      <c r="I1710" s="3">
        <f t="shared" si="416"/>
        <v>2500.3467260340612</v>
      </c>
      <c r="K1710" s="3">
        <f t="shared" si="418"/>
        <v>16.809999999999828</v>
      </c>
      <c r="L1710" s="3">
        <f t="shared" si="411"/>
        <v>0.22644877420894402</v>
      </c>
      <c r="M1710" s="3">
        <f>L1710/'NOx Info (Obsolete)'!$B$1*1000</f>
        <v>5.1450429238848532</v>
      </c>
      <c r="N1710" s="3">
        <f>M1710*'NOx Info (Obsolete)'!$I$2*($D$13+273)/$F$2/1000</f>
        <v>1395.9518513511368</v>
      </c>
      <c r="O1710" s="3">
        <f t="shared" si="412"/>
        <v>25.124985568535159</v>
      </c>
      <c r="P1710" s="3">
        <f t="shared" si="413"/>
        <v>10.541376058531478</v>
      </c>
      <c r="Q1710" s="3">
        <f t="shared" si="414"/>
        <v>1.9229057177928284E-3</v>
      </c>
      <c r="R1710" s="3">
        <f t="shared" si="415"/>
        <v>4.386818439555229E-2</v>
      </c>
    </row>
    <row r="1711" spans="1:18" x14ac:dyDescent="0.25">
      <c r="A1711" s="3">
        <f t="shared" si="417"/>
        <v>16.81999999999983</v>
      </c>
      <c r="B1711" s="3">
        <f t="shared" si="404"/>
        <v>0.49826636982970091</v>
      </c>
      <c r="C1711" s="3">
        <f t="shared" si="405"/>
        <v>1.1320904332674096E-2</v>
      </c>
      <c r="D1711" s="3">
        <f t="shared" si="406"/>
        <v>202.07347732248218</v>
      </c>
      <c r="E1711" s="3">
        <f t="shared" si="407"/>
        <v>1.5654630681257646</v>
      </c>
      <c r="F1711" s="3">
        <f t="shared" si="408"/>
        <v>34.575713471983242</v>
      </c>
      <c r="G1711" s="3">
        <f t="shared" si="409"/>
        <v>6.7905492518135935E-2</v>
      </c>
      <c r="H1711" s="3">
        <f t="shared" si="410"/>
        <v>9.6525322630465565E-2</v>
      </c>
      <c r="I1711" s="3">
        <f t="shared" si="416"/>
        <v>2500.5397766793221</v>
      </c>
      <c r="K1711" s="3">
        <f t="shared" si="418"/>
        <v>16.81999999999983</v>
      </c>
      <c r="L1711" s="3">
        <f t="shared" si="411"/>
        <v>0.22601009236498851</v>
      </c>
      <c r="M1711" s="3">
        <f>L1711/'NOx Info (Obsolete)'!$B$1*1000</f>
        <v>5.1350758268009118</v>
      </c>
      <c r="N1711" s="3">
        <f>M1711*'NOx Info (Obsolete)'!$I$2*($D$13+273)/$F$2/1000</f>
        <v>1393.2475808848337</v>
      </c>
      <c r="O1711" s="3">
        <f t="shared" si="412"/>
        <v>25.07631286082427</v>
      </c>
      <c r="P1711" s="3">
        <f t="shared" si="413"/>
        <v>10.541376058531478</v>
      </c>
      <c r="Q1711" s="3">
        <f t="shared" si="414"/>
        <v>1.9229057177928284E-3</v>
      </c>
      <c r="R1711" s="3">
        <f t="shared" si="415"/>
        <v>4.3783201926166672E-2</v>
      </c>
    </row>
    <row r="1712" spans="1:18" x14ac:dyDescent="0.25">
      <c r="A1712" s="3">
        <f t="shared" si="417"/>
        <v>16.829999999999831</v>
      </c>
      <c r="B1712" s="3">
        <f t="shared" si="404"/>
        <v>0.49730111660339626</v>
      </c>
      <c r="C1712" s="3">
        <f t="shared" si="405"/>
        <v>1.1298973212908707E-2</v>
      </c>
      <c r="D1712" s="3">
        <f t="shared" si="406"/>
        <v>201.6820158718472</v>
      </c>
      <c r="E1712" s="3">
        <f t="shared" si="407"/>
        <v>1.5624304165789915</v>
      </c>
      <c r="F1712" s="3">
        <f t="shared" si="408"/>
        <v>34.575713471983242</v>
      </c>
      <c r="G1712" s="3">
        <f t="shared" si="409"/>
        <v>6.7905492518135935E-2</v>
      </c>
      <c r="H1712" s="3">
        <f t="shared" si="410"/>
        <v>9.633833152544477E-2</v>
      </c>
      <c r="I1712" s="3">
        <f t="shared" si="416"/>
        <v>2500.732453342373</v>
      </c>
      <c r="K1712" s="3">
        <f t="shared" si="418"/>
        <v>16.829999999999831</v>
      </c>
      <c r="L1712" s="3">
        <f t="shared" si="411"/>
        <v>0.22557226034572683</v>
      </c>
      <c r="M1712" s="3">
        <f>L1712/'NOx Info (Obsolete)'!$B$1*1000</f>
        <v>5.125128038209775</v>
      </c>
      <c r="N1712" s="3">
        <f>M1712*'NOx Info (Obsolete)'!$I$2*($D$13+273)/$F$2/1000</f>
        <v>1390.5485491943143</v>
      </c>
      <c r="O1712" s="3">
        <f t="shared" si="412"/>
        <v>25.02773444301733</v>
      </c>
      <c r="P1712" s="3">
        <f t="shared" si="413"/>
        <v>10.541376058531478</v>
      </c>
      <c r="Q1712" s="3">
        <f t="shared" si="414"/>
        <v>1.9229057177928284E-3</v>
      </c>
      <c r="R1712" s="3">
        <f t="shared" si="415"/>
        <v>4.3698384086801705E-2</v>
      </c>
    </row>
    <row r="1713" spans="1:18" x14ac:dyDescent="0.25">
      <c r="A1713" s="3">
        <f t="shared" si="417"/>
        <v>16.839999999999833</v>
      </c>
      <c r="B1713" s="3">
        <f t="shared" si="404"/>
        <v>0.49633773328814179</v>
      </c>
      <c r="C1713" s="3">
        <f t="shared" si="405"/>
        <v>1.1277084578619749E-2</v>
      </c>
      <c r="D1713" s="3">
        <f t="shared" si="406"/>
        <v>201.29131276945952</v>
      </c>
      <c r="E1713" s="3">
        <f t="shared" si="407"/>
        <v>1.559403639955486</v>
      </c>
      <c r="F1713" s="3">
        <f t="shared" si="408"/>
        <v>34.575713471983242</v>
      </c>
      <c r="G1713" s="3">
        <f t="shared" si="409"/>
        <v>6.7905492518135935E-2</v>
      </c>
      <c r="H1713" s="3">
        <f t="shared" si="410"/>
        <v>9.6151702663951413E-2</v>
      </c>
      <c r="I1713" s="3">
        <f t="shared" si="416"/>
        <v>2500.9247567477009</v>
      </c>
      <c r="K1713" s="3">
        <f t="shared" si="418"/>
        <v>16.839999999999833</v>
      </c>
      <c r="L1713" s="3">
        <f t="shared" si="411"/>
        <v>0.22513527650485882</v>
      </c>
      <c r="M1713" s="3">
        <f>L1713/'NOx Info (Obsolete)'!$B$1*1000</f>
        <v>5.1151995207065832</v>
      </c>
      <c r="N1713" s="3">
        <f>M1713*'NOx Info (Obsolete)'!$I$2*($D$13+273)/$F$2/1000</f>
        <v>1387.8547461309013</v>
      </c>
      <c r="O1713" s="3">
        <f t="shared" si="412"/>
        <v>24.979250132453732</v>
      </c>
      <c r="P1713" s="3">
        <f t="shared" si="413"/>
        <v>10.541376058531478</v>
      </c>
      <c r="Q1713" s="3">
        <f t="shared" si="414"/>
        <v>1.9229057177928284E-3</v>
      </c>
      <c r="R1713" s="3">
        <f t="shared" si="415"/>
        <v>4.3613730558532272E-2</v>
      </c>
    </row>
    <row r="1714" spans="1:18" x14ac:dyDescent="0.25">
      <c r="A1714" s="3">
        <f t="shared" si="417"/>
        <v>16.849999999999834</v>
      </c>
      <c r="B1714" s="3">
        <f t="shared" si="404"/>
        <v>0.4953762162615023</v>
      </c>
      <c r="C1714" s="3">
        <f t="shared" si="405"/>
        <v>1.125523834750336E-2</v>
      </c>
      <c r="D1714" s="3">
        <f t="shared" si="406"/>
        <v>200.90136654622913</v>
      </c>
      <c r="E1714" s="3">
        <f t="shared" si="407"/>
        <v>1.5563827268742105</v>
      </c>
      <c r="F1714" s="3">
        <f t="shared" si="408"/>
        <v>34.575713471983242</v>
      </c>
      <c r="G1714" s="3">
        <f t="shared" si="409"/>
        <v>6.7905492518135935E-2</v>
      </c>
      <c r="H1714" s="3">
        <f t="shared" si="410"/>
        <v>9.5965435344238903E-2</v>
      </c>
      <c r="I1714" s="3">
        <f t="shared" si="416"/>
        <v>2501.1166876183893</v>
      </c>
      <c r="K1714" s="3">
        <f t="shared" si="418"/>
        <v>16.849999999999834</v>
      </c>
      <c r="L1714" s="3">
        <f t="shared" si="411"/>
        <v>0.22469913919927351</v>
      </c>
      <c r="M1714" s="3">
        <f>L1714/'NOx Info (Obsolete)'!$B$1*1000</f>
        <v>5.1052902369589326</v>
      </c>
      <c r="N1714" s="3">
        <f>M1714*'NOx Info (Obsolete)'!$I$2*($D$13+273)/$F$2/1000</f>
        <v>1385.1661615655755</v>
      </c>
      <c r="O1714" s="3">
        <f t="shared" si="412"/>
        <v>24.930859746826741</v>
      </c>
      <c r="P1714" s="3">
        <f t="shared" si="413"/>
        <v>10.541376058531478</v>
      </c>
      <c r="Q1714" s="3">
        <f t="shared" si="414"/>
        <v>1.9229057177928284E-3</v>
      </c>
      <c r="R1714" s="3">
        <f t="shared" si="415"/>
        <v>4.3529241023051099E-2</v>
      </c>
    </row>
    <row r="1715" spans="1:18" x14ac:dyDescent="0.25">
      <c r="A1715" s="3">
        <f t="shared" si="417"/>
        <v>16.859999999999836</v>
      </c>
      <c r="B1715" s="3">
        <f t="shared" si="404"/>
        <v>0.49441656190805988</v>
      </c>
      <c r="C1715" s="3">
        <f t="shared" si="405"/>
        <v>1.1233434437415131E-2</v>
      </c>
      <c r="D1715" s="3">
        <f t="shared" si="406"/>
        <v>200.51217573591208</v>
      </c>
      <c r="E1715" s="3">
        <f t="shared" si="407"/>
        <v>1.5533676659761739</v>
      </c>
      <c r="F1715" s="3">
        <f t="shared" si="408"/>
        <v>34.575713471983242</v>
      </c>
      <c r="G1715" s="3">
        <f t="shared" si="409"/>
        <v>6.7905492518135935E-2</v>
      </c>
      <c r="H1715" s="3">
        <f t="shared" si="410"/>
        <v>9.5779528865920061E-2</v>
      </c>
      <c r="I1715" s="3">
        <f t="shared" si="416"/>
        <v>2501.3082466761211</v>
      </c>
      <c r="K1715" s="3">
        <f t="shared" si="418"/>
        <v>16.859999999999836</v>
      </c>
      <c r="L1715" s="3">
        <f t="shared" si="411"/>
        <v>0.22426384678904299</v>
      </c>
      <c r="M1715" s="3">
        <f>L1715/'NOx Info (Obsolete)'!$B$1*1000</f>
        <v>5.0954001497067463</v>
      </c>
      <c r="N1715" s="3">
        <f>M1715*'NOx Info (Obsolete)'!$I$2*($D$13+273)/$F$2/1000</f>
        <v>1382.482785388941</v>
      </c>
      <c r="O1715" s="3">
        <f t="shared" si="412"/>
        <v>24.882563104182768</v>
      </c>
      <c r="P1715" s="3">
        <f t="shared" si="413"/>
        <v>10.541376058531478</v>
      </c>
      <c r="Q1715" s="3">
        <f t="shared" si="414"/>
        <v>1.9229057177928284E-3</v>
      </c>
      <c r="R1715" s="3">
        <f t="shared" si="415"/>
        <v>4.3444915162667519E-2</v>
      </c>
    </row>
    <row r="1716" spans="1:18" x14ac:dyDescent="0.25">
      <c r="A1716" s="3">
        <f t="shared" si="417"/>
        <v>16.869999999999838</v>
      </c>
      <c r="B1716" s="3">
        <f t="shared" si="404"/>
        <v>0.49345876661940069</v>
      </c>
      <c r="C1716" s="3">
        <f t="shared" si="405"/>
        <v>1.1211672766369776E-2</v>
      </c>
      <c r="D1716" s="3">
        <f t="shared" si="406"/>
        <v>200.12373887510481</v>
      </c>
      <c r="E1716" s="3">
        <f t="shared" si="407"/>
        <v>1.5503584459243904</v>
      </c>
      <c r="F1716" s="3">
        <f t="shared" si="408"/>
        <v>34.575713471983242</v>
      </c>
      <c r="G1716" s="3">
        <f t="shared" si="409"/>
        <v>6.7905492518135935E-2</v>
      </c>
      <c r="H1716" s="3">
        <f t="shared" si="410"/>
        <v>9.5593982529964511E-2</v>
      </c>
      <c r="I1716" s="3">
        <f t="shared" si="416"/>
        <v>2501.4994346411809</v>
      </c>
      <c r="K1716" s="3">
        <f t="shared" si="418"/>
        <v>16.869999999999838</v>
      </c>
      <c r="L1716" s="3">
        <f t="shared" si="411"/>
        <v>0.2238293976374163</v>
      </c>
      <c r="M1716" s="3">
        <f>L1716/'NOx Info (Obsolete)'!$B$1*1000</f>
        <v>5.0855292217621226</v>
      </c>
      <c r="N1716" s="3">
        <f>M1716*'NOx Info (Obsolete)'!$I$2*($D$13+273)/$F$2/1000</f>
        <v>1379.8046075111854</v>
      </c>
      <c r="O1716" s="3">
        <f t="shared" si="412"/>
        <v>24.83436002292073</v>
      </c>
      <c r="P1716" s="3">
        <f t="shared" si="413"/>
        <v>10.541376058531478</v>
      </c>
      <c r="Q1716" s="3">
        <f t="shared" si="414"/>
        <v>1.9229057177928284E-3</v>
      </c>
      <c r="R1716" s="3">
        <f t="shared" si="415"/>
        <v>4.3360752660306319E-2</v>
      </c>
    </row>
    <row r="1717" spans="1:18" x14ac:dyDescent="0.25">
      <c r="A1717" s="3">
        <f t="shared" si="417"/>
        <v>16.879999999999839</v>
      </c>
      <c r="B1717" s="3">
        <f t="shared" si="404"/>
        <v>0.49250282679410101</v>
      </c>
      <c r="C1717" s="3">
        <f t="shared" si="405"/>
        <v>1.1189953252540838E-2</v>
      </c>
      <c r="D1717" s="3">
        <f t="shared" si="406"/>
        <v>199.7360545032389</v>
      </c>
      <c r="E1717" s="3">
        <f t="shared" si="407"/>
        <v>1.5473550554038367</v>
      </c>
      <c r="F1717" s="3">
        <f t="shared" si="408"/>
        <v>34.575713471983242</v>
      </c>
      <c r="G1717" s="3">
        <f t="shared" si="409"/>
        <v>6.7905492518135935E-2</v>
      </c>
      <c r="H1717" s="3">
        <f t="shared" si="410"/>
        <v>9.5408795638696073E-2</v>
      </c>
      <c r="I1717" s="3">
        <f t="shared" si="416"/>
        <v>2501.6902522324581</v>
      </c>
      <c r="K1717" s="3">
        <f t="shared" si="418"/>
        <v>16.879999999999839</v>
      </c>
      <c r="L1717" s="3">
        <f t="shared" si="411"/>
        <v>0.22339579011081323</v>
      </c>
      <c r="M1717" s="3">
        <f>L1717/'NOx Info (Obsolete)'!$B$1*1000</f>
        <v>5.0756774160092073</v>
      </c>
      <c r="N1717" s="3">
        <f>M1717*'NOx Info (Obsolete)'!$I$2*($D$13+273)/$F$2/1000</f>
        <v>1377.1316178620439</v>
      </c>
      <c r="O1717" s="3">
        <f t="shared" si="412"/>
        <v>24.786250321791332</v>
      </c>
      <c r="P1717" s="3">
        <f t="shared" si="413"/>
        <v>10.541376058531478</v>
      </c>
      <c r="Q1717" s="3">
        <f t="shared" si="414"/>
        <v>1.9229057177928284E-3</v>
      </c>
      <c r="R1717" s="3">
        <f t="shared" si="415"/>
        <v>4.327675319950653E-2</v>
      </c>
    </row>
    <row r="1718" spans="1:18" x14ac:dyDescent="0.25">
      <c r="A1718" s="3">
        <f t="shared" si="417"/>
        <v>16.889999999999841</v>
      </c>
      <c r="B1718" s="3">
        <f t="shared" si="404"/>
        <v>0.49154873883771405</v>
      </c>
      <c r="C1718" s="3">
        <f t="shared" si="405"/>
        <v>1.1168275814260376E-2</v>
      </c>
      <c r="D1718" s="3">
        <f t="shared" si="406"/>
        <v>199.34912116257516</v>
      </c>
      <c r="E1718" s="3">
        <f t="shared" si="407"/>
        <v>1.5443574831214091</v>
      </c>
      <c r="F1718" s="3">
        <f t="shared" si="408"/>
        <v>34.575713471983249</v>
      </c>
      <c r="G1718" s="3">
        <f t="shared" si="409"/>
        <v>6.7905492518135963E-2</v>
      </c>
      <c r="H1718" s="3">
        <f t="shared" si="410"/>
        <v>9.5223967495790193E-2</v>
      </c>
      <c r="I1718" s="3">
        <f t="shared" si="416"/>
        <v>2501.8807001674495</v>
      </c>
      <c r="K1718" s="3">
        <f t="shared" si="418"/>
        <v>16.889999999999841</v>
      </c>
      <c r="L1718" s="3">
        <f t="shared" si="411"/>
        <v>0.22296302257881817</v>
      </c>
      <c r="M1718" s="3">
        <f>L1718/'NOx Info (Obsolete)'!$B$1*1000</f>
        <v>5.0658446954040439</v>
      </c>
      <c r="N1718" s="3">
        <f>M1718*'NOx Info (Obsolete)'!$I$2*($D$13+273)/$F$2/1000</f>
        <v>1374.4638063907585</v>
      </c>
      <c r="O1718" s="3">
        <f t="shared" si="412"/>
        <v>24.738233819896411</v>
      </c>
      <c r="P1718" s="3">
        <f t="shared" si="413"/>
        <v>10.54137605853148</v>
      </c>
      <c r="Q1718" s="3">
        <f t="shared" si="414"/>
        <v>1.9229057177928288E-3</v>
      </c>
      <c r="R1718" s="3">
        <f t="shared" si="415"/>
        <v>4.3192916464420264E-2</v>
      </c>
    </row>
    <row r="1719" spans="1:18" x14ac:dyDescent="0.25">
      <c r="A1719" s="3">
        <f t="shared" si="417"/>
        <v>16.899999999999842</v>
      </c>
      <c r="B1719" s="3">
        <f t="shared" si="404"/>
        <v>0.49059649916275616</v>
      </c>
      <c r="C1719" s="3">
        <f t="shared" si="405"/>
        <v>1.1146640370018654E-2</v>
      </c>
      <c r="D1719" s="3">
        <f t="shared" si="406"/>
        <v>198.96293739819836</v>
      </c>
      <c r="E1719" s="3">
        <f t="shared" si="407"/>
        <v>1.5413657178058808</v>
      </c>
      <c r="F1719" s="3">
        <f t="shared" si="408"/>
        <v>34.575713471983242</v>
      </c>
      <c r="G1719" s="3">
        <f t="shared" si="409"/>
        <v>6.7905492518135935E-2</v>
      </c>
      <c r="H1719" s="3">
        <f t="shared" si="410"/>
        <v>9.5039497406271073E-2</v>
      </c>
      <c r="I1719" s="3">
        <f t="shared" si="416"/>
        <v>2502.0707791622622</v>
      </c>
      <c r="K1719" s="3">
        <f t="shared" si="418"/>
        <v>16.899999999999842</v>
      </c>
      <c r="L1719" s="3">
        <f t="shared" si="411"/>
        <v>0.22253109341417396</v>
      </c>
      <c r="M1719" s="3">
        <f>L1719/'NOx Info (Obsolete)'!$B$1*1000</f>
        <v>5.0560310229744383</v>
      </c>
      <c r="N1719" s="3">
        <f>M1719*'NOx Info (Obsolete)'!$I$2*($D$13+273)/$F$2/1000</f>
        <v>1371.8011630660419</v>
      </c>
      <c r="O1719" s="3">
        <f t="shared" si="412"/>
        <v>24.690310336688231</v>
      </c>
      <c r="P1719" s="3">
        <f t="shared" si="413"/>
        <v>10.541376058531478</v>
      </c>
      <c r="Q1719" s="3">
        <f t="shared" si="414"/>
        <v>1.9229057177928284E-3</v>
      </c>
      <c r="R1719" s="3">
        <f t="shared" si="415"/>
        <v>4.3109242139811432E-2</v>
      </c>
    </row>
    <row r="1720" spans="1:18" x14ac:dyDescent="0.25">
      <c r="A1720" s="3">
        <f t="shared" si="417"/>
        <v>16.909999999999844</v>
      </c>
      <c r="B1720" s="3">
        <f t="shared" si="404"/>
        <v>0.48964610418869348</v>
      </c>
      <c r="C1720" s="3">
        <f t="shared" si="405"/>
        <v>1.1125046838463847E-2</v>
      </c>
      <c r="D1720" s="3">
        <f t="shared" si="406"/>
        <v>198.57750175801203</v>
      </c>
      <c r="E1720" s="3">
        <f t="shared" si="407"/>
        <v>1.5383797482078605</v>
      </c>
      <c r="F1720" s="3">
        <f t="shared" si="408"/>
        <v>34.575713471983242</v>
      </c>
      <c r="G1720" s="3">
        <f t="shared" si="409"/>
        <v>6.7905492518135935E-2</v>
      </c>
      <c r="H1720" s="3">
        <f t="shared" si="410"/>
        <v>9.4855384676509447E-2</v>
      </c>
      <c r="I1720" s="3">
        <f t="shared" si="416"/>
        <v>2502.2604899316152</v>
      </c>
      <c r="K1720" s="3">
        <f t="shared" si="418"/>
        <v>16.909999999999844</v>
      </c>
      <c r="L1720" s="3">
        <f t="shared" si="411"/>
        <v>0.22210000099277585</v>
      </c>
      <c r="M1720" s="3">
        <f>L1720/'NOx Info (Obsolete)'!$B$1*1000</f>
        <v>5.0462363618198234</v>
      </c>
      <c r="N1720" s="3">
        <f>M1720*'NOx Info (Obsolete)'!$I$2*($D$13+273)/$F$2/1000</f>
        <v>1369.1436778760412</v>
      </c>
      <c r="O1720" s="3">
        <f t="shared" si="412"/>
        <v>24.64247969196883</v>
      </c>
      <c r="P1720" s="3">
        <f t="shared" si="413"/>
        <v>10.541376058531478</v>
      </c>
      <c r="Q1720" s="3">
        <f t="shared" si="414"/>
        <v>1.9229057177928284E-3</v>
      </c>
      <c r="R1720" s="3">
        <f t="shared" si="415"/>
        <v>4.3025729911054716E-2</v>
      </c>
    </row>
    <row r="1721" spans="1:18" x14ac:dyDescent="0.25">
      <c r="A1721" s="3">
        <f t="shared" si="417"/>
        <v>16.919999999999845</v>
      </c>
      <c r="B1721" s="3">
        <f t="shared" si="404"/>
        <v>0.48869755034192836</v>
      </c>
      <c r="C1721" s="3">
        <f t="shared" si="405"/>
        <v>1.1103495138401712E-2</v>
      </c>
      <c r="D1721" s="3">
        <f t="shared" si="406"/>
        <v>198.1928127927323</v>
      </c>
      <c r="E1721" s="3">
        <f t="shared" si="407"/>
        <v>1.5353995630997486</v>
      </c>
      <c r="F1721" s="3">
        <f t="shared" si="408"/>
        <v>34.575713471983242</v>
      </c>
      <c r="G1721" s="3">
        <f t="shared" si="409"/>
        <v>6.7905492518135935E-2</v>
      </c>
      <c r="H1721" s="3">
        <f t="shared" si="410"/>
        <v>9.4671628614219572E-2</v>
      </c>
      <c r="I1721" s="3">
        <f t="shared" si="416"/>
        <v>2502.4498331888435</v>
      </c>
      <c r="K1721" s="3">
        <f t="shared" si="418"/>
        <v>16.919999999999845</v>
      </c>
      <c r="L1721" s="3">
        <f t="shared" si="411"/>
        <v>0.22166974369366529</v>
      </c>
      <c r="M1721" s="3">
        <f>L1721/'NOx Info (Obsolete)'!$B$1*1000</f>
        <v>5.036460675111111</v>
      </c>
      <c r="N1721" s="3">
        <f>M1721*'NOx Info (Obsolete)'!$I$2*($D$13+273)/$F$2/1000</f>
        <v>1366.4913408282964</v>
      </c>
      <c r="O1721" s="3">
        <f t="shared" si="412"/>
        <v>24.594741705889316</v>
      </c>
      <c r="P1721" s="3">
        <f t="shared" si="413"/>
        <v>10.541376058531478</v>
      </c>
      <c r="Q1721" s="3">
        <f t="shared" si="414"/>
        <v>1.9229057177928284E-3</v>
      </c>
      <c r="R1721" s="3">
        <f t="shared" si="415"/>
        <v>4.294237946413422E-2</v>
      </c>
    </row>
    <row r="1722" spans="1:18" x14ac:dyDescent="0.25">
      <c r="A1722" s="3">
        <f t="shared" si="417"/>
        <v>16.929999999999847</v>
      </c>
      <c r="B1722" s="3">
        <f t="shared" si="404"/>
        <v>0.48775083405578618</v>
      </c>
      <c r="C1722" s="3">
        <f t="shared" si="405"/>
        <v>1.1081985188795312E-2</v>
      </c>
      <c r="D1722" s="3">
        <f t="shared" si="406"/>
        <v>197.80886905588335</v>
      </c>
      <c r="E1722" s="3">
        <f t="shared" si="407"/>
        <v>1.5324251512756968</v>
      </c>
      <c r="F1722" s="3">
        <f t="shared" si="408"/>
        <v>34.575713471983242</v>
      </c>
      <c r="G1722" s="3">
        <f t="shared" si="409"/>
        <v>6.7905492518135935E-2</v>
      </c>
      <c r="H1722" s="3">
        <f t="shared" si="410"/>
        <v>9.4488228528456966E-2</v>
      </c>
      <c r="I1722" s="3">
        <f t="shared" si="416"/>
        <v>2502.6388096459004</v>
      </c>
      <c r="K1722" s="3">
        <f t="shared" si="418"/>
        <v>16.929999999999847</v>
      </c>
      <c r="L1722" s="3">
        <f t="shared" si="411"/>
        <v>0.22124031989902396</v>
      </c>
      <c r="M1722" s="3">
        <f>L1722/'NOx Info (Obsolete)'!$B$1*1000</f>
        <v>5.0267039260905628</v>
      </c>
      <c r="N1722" s="3">
        <f>M1722*'NOx Info (Obsolete)'!$I$2*($D$13+273)/$F$2/1000</f>
        <v>1363.8441419497071</v>
      </c>
      <c r="O1722" s="3">
        <f t="shared" si="412"/>
        <v>24.547096198949216</v>
      </c>
      <c r="P1722" s="3">
        <f t="shared" si="413"/>
        <v>10.541376058531478</v>
      </c>
      <c r="Q1722" s="3">
        <f t="shared" si="414"/>
        <v>1.9229057177928284E-3</v>
      </c>
      <c r="R1722" s="3">
        <f t="shared" si="415"/>
        <v>4.2859190485642414E-2</v>
      </c>
    </row>
    <row r="1723" spans="1:18" x14ac:dyDescent="0.25">
      <c r="A1723" s="3">
        <f t="shared" si="417"/>
        <v>16.939999999999849</v>
      </c>
      <c r="B1723" s="3">
        <f t="shared" si="404"/>
        <v>0.48680595177050162</v>
      </c>
      <c r="C1723" s="3">
        <f t="shared" si="405"/>
        <v>1.1060516908764691E-2</v>
      </c>
      <c r="D1723" s="3">
        <f t="shared" si="406"/>
        <v>197.42566910379125</v>
      </c>
      <c r="E1723" s="3">
        <f t="shared" si="407"/>
        <v>1.5294565015515647</v>
      </c>
      <c r="F1723" s="3">
        <f t="shared" si="408"/>
        <v>34.575713471983249</v>
      </c>
      <c r="G1723" s="3">
        <f t="shared" si="409"/>
        <v>6.7905492518135963E-2</v>
      </c>
      <c r="H1723" s="3">
        <f t="shared" si="410"/>
        <v>9.4305183729615591E-2</v>
      </c>
      <c r="I1723" s="3">
        <f t="shared" si="416"/>
        <v>2502.8274200133596</v>
      </c>
      <c r="K1723" s="3">
        <f t="shared" si="418"/>
        <v>16.939999999999849</v>
      </c>
      <c r="L1723" s="3">
        <f t="shared" si="411"/>
        <v>0.22081172799416754</v>
      </c>
      <c r="M1723" s="3">
        <f>L1723/'NOx Info (Obsolete)'!$B$1*1000</f>
        <v>5.0169660780716505</v>
      </c>
      <c r="N1723" s="3">
        <f>M1723*'NOx Info (Obsolete)'!$I$2*($D$13+273)/$F$2/1000</f>
        <v>1361.2020712864926</v>
      </c>
      <c r="O1723" s="3">
        <f t="shared" si="412"/>
        <v>24.499542991995785</v>
      </c>
      <c r="P1723" s="3">
        <f t="shared" si="413"/>
        <v>10.54137605853148</v>
      </c>
      <c r="Q1723" s="3">
        <f t="shared" si="414"/>
        <v>1.9229057177928288E-3</v>
      </c>
      <c r="R1723" s="3">
        <f t="shared" si="415"/>
        <v>4.2776162662778894E-2</v>
      </c>
    </row>
    <row r="1724" spans="1:18" x14ac:dyDescent="0.25">
      <c r="A1724" s="3">
        <f t="shared" si="417"/>
        <v>16.94999999999985</v>
      </c>
      <c r="B1724" s="3">
        <f t="shared" si="404"/>
        <v>0.48586289993320547</v>
      </c>
      <c r="C1724" s="3">
        <f t="shared" si="405"/>
        <v>1.1039090217586577E-2</v>
      </c>
      <c r="D1724" s="3">
        <f t="shared" si="406"/>
        <v>197.04321149557879</v>
      </c>
      <c r="E1724" s="3">
        <f t="shared" si="407"/>
        <v>1.5264936027648779</v>
      </c>
      <c r="F1724" s="3">
        <f t="shared" si="408"/>
        <v>34.575713471983249</v>
      </c>
      <c r="G1724" s="3">
        <f t="shared" si="409"/>
        <v>6.7905492518135963E-2</v>
      </c>
      <c r="H1724" s="3">
        <f t="shared" si="410"/>
        <v>9.4122493529425325E-2</v>
      </c>
      <c r="I1724" s="3">
        <f t="shared" si="416"/>
        <v>2503.0156650004183</v>
      </c>
      <c r="K1724" s="3">
        <f t="shared" si="418"/>
        <v>16.94999999999985</v>
      </c>
      <c r="L1724" s="3">
        <f t="shared" si="411"/>
        <v>0.22038396636753976</v>
      </c>
      <c r="M1724" s="3">
        <f>L1724/'NOx Info (Obsolete)'!$B$1*1000</f>
        <v>5.0072470944389114</v>
      </c>
      <c r="N1724" s="3">
        <f>M1724*'NOx Info (Obsolete)'!$I$2*($D$13+273)/$F$2/1000</f>
        <v>1358.5651189041537</v>
      </c>
      <c r="O1724" s="3">
        <f t="shared" si="412"/>
        <v>24.452081906223338</v>
      </c>
      <c r="P1724" s="3">
        <f t="shared" si="413"/>
        <v>10.54137605853148</v>
      </c>
      <c r="Q1724" s="3">
        <f t="shared" si="414"/>
        <v>1.9229057177928288E-3</v>
      </c>
      <c r="R1724" s="3">
        <f t="shared" si="415"/>
        <v>4.269329568334921E-2</v>
      </c>
    </row>
    <row r="1725" spans="1:18" x14ac:dyDescent="0.25">
      <c r="A1725" s="3">
        <f t="shared" si="417"/>
        <v>16.959999999999852</v>
      </c>
      <c r="B1725" s="3">
        <f t="shared" si="404"/>
        <v>0.48492167499791122</v>
      </c>
      <c r="C1725" s="3">
        <f t="shared" si="405"/>
        <v>1.101770503469407E-2</v>
      </c>
      <c r="D1725" s="3">
        <f t="shared" si="406"/>
        <v>196.66149479316005</v>
      </c>
      <c r="E1725" s="3">
        <f t="shared" si="407"/>
        <v>1.5235364437747863</v>
      </c>
      <c r="F1725" s="3">
        <f t="shared" si="408"/>
        <v>34.575713471983242</v>
      </c>
      <c r="G1725" s="3">
        <f t="shared" si="409"/>
        <v>6.7905492518135935E-2</v>
      </c>
      <c r="H1725" s="3">
        <f t="shared" si="410"/>
        <v>9.3940157240949382E-2</v>
      </c>
      <c r="I1725" s="3">
        <f t="shared" si="416"/>
        <v>2503.2035453149001</v>
      </c>
      <c r="K1725" s="3">
        <f t="shared" si="418"/>
        <v>16.959999999999852</v>
      </c>
      <c r="L1725" s="3">
        <f t="shared" si="411"/>
        <v>0.21995703341070627</v>
      </c>
      <c r="M1725" s="3">
        <f>L1725/'NOx Info (Obsolete)'!$B$1*1000</f>
        <v>4.9975469386478153</v>
      </c>
      <c r="N1725" s="3">
        <f>M1725*'NOx Info (Obsolete)'!$I$2*($D$13+273)/$F$2/1000</f>
        <v>1355.9332748874374</v>
      </c>
      <c r="O1725" s="3">
        <f t="shared" si="412"/>
        <v>24.404712763172576</v>
      </c>
      <c r="P1725" s="3">
        <f t="shared" si="413"/>
        <v>10.541376058531478</v>
      </c>
      <c r="Q1725" s="3">
        <f t="shared" si="414"/>
        <v>1.9229057177928284E-3</v>
      </c>
      <c r="R1725" s="3">
        <f t="shared" si="415"/>
        <v>4.2610589235763711E-2</v>
      </c>
    </row>
    <row r="1726" spans="1:18" x14ac:dyDescent="0.25">
      <c r="A1726" s="3">
        <f t="shared" si="417"/>
        <v>16.969999999999853</v>
      </c>
      <c r="B1726" s="3">
        <f t="shared" si="404"/>
        <v>0.48398227342550171</v>
      </c>
      <c r="C1726" s="3">
        <f t="shared" si="405"/>
        <v>1.0996361279676353E-2</v>
      </c>
      <c r="D1726" s="3">
        <f t="shared" si="406"/>
        <v>196.28051756123509</v>
      </c>
      <c r="E1726" s="3">
        <f t="shared" si="407"/>
        <v>1.520585013462022</v>
      </c>
      <c r="F1726" s="3">
        <f t="shared" si="408"/>
        <v>34.575713471983242</v>
      </c>
      <c r="G1726" s="3">
        <f t="shared" si="409"/>
        <v>6.7905492518135935E-2</v>
      </c>
      <c r="H1726" s="3">
        <f t="shared" si="410"/>
        <v>9.3758174178581802E-2</v>
      </c>
      <c r="I1726" s="3">
        <f t="shared" si="416"/>
        <v>2503.3910616632575</v>
      </c>
      <c r="K1726" s="3">
        <f t="shared" si="418"/>
        <v>16.969999999999853</v>
      </c>
      <c r="L1726" s="3">
        <f t="shared" si="411"/>
        <v>0.21953092751834863</v>
      </c>
      <c r="M1726" s="3">
        <f>L1726/'NOx Info (Obsolete)'!$B$1*1000</f>
        <v>4.9878655742246298</v>
      </c>
      <c r="N1726" s="3">
        <f>M1726*'NOx Info (Obsolete)'!$I$2*($D$13+273)/$F$2/1000</f>
        <v>1353.3065293402988</v>
      </c>
      <c r="O1726" s="3">
        <f t="shared" si="412"/>
        <v>24.357435384729911</v>
      </c>
      <c r="P1726" s="3">
        <f t="shared" si="413"/>
        <v>10.541376058531478</v>
      </c>
      <c r="Q1726" s="3">
        <f t="shared" si="414"/>
        <v>1.9229057177928284E-3</v>
      </c>
      <c r="R1726" s="3">
        <f t="shared" si="415"/>
        <v>4.2528043009036391E-2</v>
      </c>
    </row>
    <row r="1727" spans="1:18" x14ac:dyDescent="0.25">
      <c r="A1727" s="3">
        <f t="shared" si="417"/>
        <v>16.979999999999855</v>
      </c>
      <c r="B1727" s="3">
        <f t="shared" si="404"/>
        <v>0.48304469168371594</v>
      </c>
      <c r="C1727" s="3">
        <f t="shared" si="405"/>
        <v>1.0975058872278384E-2</v>
      </c>
      <c r="D1727" s="3">
        <f t="shared" si="406"/>
        <v>195.90027836728453</v>
      </c>
      <c r="E1727" s="3">
        <f t="shared" si="407"/>
        <v>1.5176393007288582</v>
      </c>
      <c r="F1727" s="3">
        <f t="shared" si="408"/>
        <v>34.575713471983242</v>
      </c>
      <c r="G1727" s="3">
        <f t="shared" si="409"/>
        <v>6.7905492518135935E-2</v>
      </c>
      <c r="H1727" s="3">
        <f t="shared" si="410"/>
        <v>9.3576543658044672E-2</v>
      </c>
      <c r="I1727" s="3">
        <f t="shared" si="416"/>
        <v>2503.5782147505734</v>
      </c>
      <c r="K1727" s="3">
        <f t="shared" si="418"/>
        <v>16.979999999999855</v>
      </c>
      <c r="L1727" s="3">
        <f t="shared" si="411"/>
        <v>0.21910564708825828</v>
      </c>
      <c r="M1727" s="3">
        <f>L1727/'NOx Info (Obsolete)'!$B$1*1000</f>
        <v>4.9782029647662798</v>
      </c>
      <c r="N1727" s="3">
        <f>M1727*'NOx Info (Obsolete)'!$I$2*($D$13+273)/$F$2/1000</f>
        <v>1350.6848723858643</v>
      </c>
      <c r="O1727" s="3">
        <f t="shared" si="412"/>
        <v>24.310249593126812</v>
      </c>
      <c r="P1727" s="3">
        <f t="shared" si="413"/>
        <v>10.541376058531478</v>
      </c>
      <c r="Q1727" s="3">
        <f t="shared" si="414"/>
        <v>1.9229057177928284E-3</v>
      </c>
      <c r="R1727" s="3">
        <f t="shared" si="415"/>
        <v>4.2445656692783648E-2</v>
      </c>
    </row>
    <row r="1728" spans="1:18" x14ac:dyDescent="0.25">
      <c r="A1728" s="3">
        <f t="shared" si="417"/>
        <v>16.989999999999856</v>
      </c>
      <c r="B1728" s="3">
        <f t="shared" si="404"/>
        <v>0.48210892624713547</v>
      </c>
      <c r="C1728" s="3">
        <f t="shared" si="405"/>
        <v>1.0953797732400589E-2</v>
      </c>
      <c r="D1728" s="3">
        <f t="shared" si="406"/>
        <v>195.52077578156391</v>
      </c>
      <c r="E1728" s="3">
        <f t="shared" si="407"/>
        <v>1.514699294499066</v>
      </c>
      <c r="F1728" s="3">
        <f t="shared" si="408"/>
        <v>34.575713471983242</v>
      </c>
      <c r="G1728" s="3">
        <f t="shared" si="409"/>
        <v>6.7905492518135935E-2</v>
      </c>
      <c r="H1728" s="3">
        <f t="shared" si="410"/>
        <v>9.3395264996385785E-2</v>
      </c>
      <c r="I1728" s="3">
        <f t="shared" si="416"/>
        <v>2503.7650052805661</v>
      </c>
      <c r="K1728" s="3">
        <f t="shared" si="418"/>
        <v>16.989999999999856</v>
      </c>
      <c r="L1728" s="3">
        <f t="shared" si="411"/>
        <v>0.21868119052133045</v>
      </c>
      <c r="M1728" s="3">
        <f>L1728/'NOx Info (Obsolete)'!$B$1*1000</f>
        <v>4.9685590739402095</v>
      </c>
      <c r="N1728" s="3">
        <f>M1728*'NOx Info (Obsolete)'!$I$2*($D$13+273)/$F$2/1000</f>
        <v>1348.0682941663933</v>
      </c>
      <c r="O1728" s="3">
        <f t="shared" si="412"/>
        <v>24.263155210939114</v>
      </c>
      <c r="P1728" s="3">
        <f t="shared" si="413"/>
        <v>10.541376058531478</v>
      </c>
      <c r="Q1728" s="3">
        <f t="shared" si="414"/>
        <v>1.9229057177928284E-3</v>
      </c>
      <c r="R1728" s="3">
        <f t="shared" si="415"/>
        <v>4.2363429977223192E-2</v>
      </c>
    </row>
    <row r="1729" spans="1:18" x14ac:dyDescent="0.25">
      <c r="A1729" s="3">
        <f t="shared" si="417"/>
        <v>16.999999999999858</v>
      </c>
      <c r="B1729" s="3">
        <f t="shared" si="404"/>
        <v>0.4811749735971716</v>
      </c>
      <c r="C1729" s="3">
        <f t="shared" si="405"/>
        <v>1.0932577780098566E-2</v>
      </c>
      <c r="D1729" s="3">
        <f t="shared" si="406"/>
        <v>195.14200837709859</v>
      </c>
      <c r="E1729" s="3">
        <f t="shared" si="407"/>
        <v>1.5117649837178742</v>
      </c>
      <c r="F1729" s="3">
        <f t="shared" si="408"/>
        <v>34.575713471983242</v>
      </c>
      <c r="G1729" s="3">
        <f t="shared" si="409"/>
        <v>6.7905492518135935E-2</v>
      </c>
      <c r="H1729" s="3">
        <f t="shared" si="410"/>
        <v>9.3214337511975873E-2</v>
      </c>
      <c r="I1729" s="3">
        <f t="shared" si="416"/>
        <v>2503.9514339555899</v>
      </c>
      <c r="K1729" s="3">
        <f t="shared" si="418"/>
        <v>16.999999999999858</v>
      </c>
      <c r="L1729" s="3">
        <f t="shared" si="411"/>
        <v>0.21825755622155821</v>
      </c>
      <c r="M1729" s="3">
        <f>L1729/'NOx Info (Obsolete)'!$B$1*1000</f>
        <v>4.9589338654842479</v>
      </c>
      <c r="N1729" s="3">
        <f>M1729*'NOx Info (Obsolete)'!$I$2*($D$13+273)/$F$2/1000</f>
        <v>1345.4567848432416</v>
      </c>
      <c r="O1729" s="3">
        <f t="shared" si="412"/>
        <v>24.216152061086365</v>
      </c>
      <c r="P1729" s="3">
        <f t="shared" si="413"/>
        <v>10.541376058531478</v>
      </c>
      <c r="Q1729" s="3">
        <f t="shared" si="414"/>
        <v>1.9229057177928284E-3</v>
      </c>
      <c r="R1729" s="3">
        <f t="shared" si="415"/>
        <v>4.228136255317283E-2</v>
      </c>
    </row>
    <row r="1730" spans="1:18" x14ac:dyDescent="0.25">
      <c r="A1730" s="3">
        <f t="shared" si="417"/>
        <v>17.009999999999859</v>
      </c>
      <c r="B1730" s="3">
        <f t="shared" si="404"/>
        <v>0.48024283022205183</v>
      </c>
      <c r="C1730" s="3">
        <f t="shared" si="405"/>
        <v>1.0911398935582784E-2</v>
      </c>
      <c r="D1730" s="3">
        <f t="shared" si="406"/>
        <v>194.76397472967838</v>
      </c>
      <c r="E1730" s="3">
        <f t="shared" si="407"/>
        <v>1.508836357351927</v>
      </c>
      <c r="F1730" s="3">
        <f t="shared" si="408"/>
        <v>34.575713471983242</v>
      </c>
      <c r="G1730" s="3">
        <f t="shared" si="409"/>
        <v>6.7905492518135935E-2</v>
      </c>
      <c r="H1730" s="3">
        <f t="shared" si="410"/>
        <v>9.3033760524506237E-2</v>
      </c>
      <c r="I1730" s="3">
        <f t="shared" si="416"/>
        <v>2504.137501476639</v>
      </c>
      <c r="K1730" s="3">
        <f t="shared" si="418"/>
        <v>17.009999999999859</v>
      </c>
      <c r="L1730" s="3">
        <f t="shared" si="411"/>
        <v>0.21783474259602648</v>
      </c>
      <c r="M1730" s="3">
        <f>L1730/'NOx Info (Obsolete)'!$B$1*1000</f>
        <v>4.9493273032064726</v>
      </c>
      <c r="N1730" s="3">
        <f>M1730*'NOx Info (Obsolete)'!$I$2*($D$13+273)/$F$2/1000</f>
        <v>1342.8503345968259</v>
      </c>
      <c r="O1730" s="3">
        <f t="shared" si="412"/>
        <v>24.169239966831167</v>
      </c>
      <c r="P1730" s="3">
        <f t="shared" si="413"/>
        <v>10.541376058531478</v>
      </c>
      <c r="Q1730" s="3">
        <f t="shared" si="414"/>
        <v>1.9229057177928284E-3</v>
      </c>
      <c r="R1730" s="3">
        <f t="shared" si="415"/>
        <v>4.2199454112049353E-2</v>
      </c>
    </row>
    <row r="1731" spans="1:18" x14ac:dyDescent="0.25">
      <c r="A1731" s="3">
        <f t="shared" si="417"/>
        <v>17.019999999999861</v>
      </c>
      <c r="B1731" s="3">
        <f t="shared" si="404"/>
        <v>0.47931249261680681</v>
      </c>
      <c r="C1731" s="3">
        <f t="shared" si="405"/>
        <v>1.0890261119218283E-2</v>
      </c>
      <c r="D1731" s="3">
        <f t="shared" si="406"/>
        <v>194.38667341785194</v>
      </c>
      <c r="E1731" s="3">
        <f t="shared" si="407"/>
        <v>1.5059134043892428</v>
      </c>
      <c r="F1731" s="3">
        <f t="shared" si="408"/>
        <v>34.575713471983242</v>
      </c>
      <c r="G1731" s="3">
        <f t="shared" si="409"/>
        <v>6.7905492518135935E-2</v>
      </c>
      <c r="H1731" s="3">
        <f t="shared" si="410"/>
        <v>9.2853533354985987E-2</v>
      </c>
      <c r="I1731" s="3">
        <f t="shared" si="416"/>
        <v>2504.3232085433492</v>
      </c>
      <c r="K1731" s="3">
        <f t="shared" si="418"/>
        <v>17.019999999999861</v>
      </c>
      <c r="L1731" s="3">
        <f t="shared" si="411"/>
        <v>0.21741274805490599</v>
      </c>
      <c r="M1731" s="3">
        <f>L1731/'NOx Info (Obsolete)'!$B$1*1000</f>
        <v>4.9397393509850733</v>
      </c>
      <c r="N1731" s="3">
        <f>M1731*'NOx Info (Obsolete)'!$I$2*($D$13+273)/$F$2/1000</f>
        <v>1340.2489336265839</v>
      </c>
      <c r="O1731" s="3">
        <f t="shared" si="412"/>
        <v>24.122418751778486</v>
      </c>
      <c r="P1731" s="3">
        <f t="shared" si="413"/>
        <v>10.541376058531478</v>
      </c>
      <c r="Q1731" s="3">
        <f t="shared" si="414"/>
        <v>1.9229057177928284E-3</v>
      </c>
      <c r="R1731" s="3">
        <f t="shared" si="415"/>
        <v>4.2117704345867313E-2</v>
      </c>
    </row>
    <row r="1732" spans="1:18" x14ac:dyDescent="0.25">
      <c r="A1732" s="3">
        <f t="shared" si="417"/>
        <v>17.029999999999863</v>
      </c>
      <c r="B1732" s="3">
        <f t="shared" ref="B1732:B1795" si="419">L1732*2.20462</f>
        <v>0.47838395728325694</v>
      </c>
      <c r="C1732" s="3">
        <f t="shared" ref="C1732:C1795" si="420">M1732/453.59237</f>
        <v>1.0869164251524363E-2</v>
      </c>
      <c r="D1732" s="3">
        <f t="shared" ref="D1732:D1795" si="421">N1732/6.89475729</f>
        <v>194.01010302292173</v>
      </c>
      <c r="E1732" s="3">
        <f t="shared" ref="E1732:E1795" si="422">O1732/16.0184634</f>
        <v>1.5029961138391721</v>
      </c>
      <c r="F1732" s="3">
        <f t="shared" ref="F1732:F1795" si="423">P1732*3.28</f>
        <v>34.575713471983242</v>
      </c>
      <c r="G1732" s="3">
        <f t="shared" ref="G1732:G1795" si="424">Q1732*35.314</f>
        <v>6.7905492518135935E-2</v>
      </c>
      <c r="H1732" s="3">
        <f t="shared" ref="H1732:H1795" si="425">R1732*2.20462</f>
        <v>9.2673655325739665E-2</v>
      </c>
      <c r="I1732" s="3">
        <f t="shared" si="416"/>
        <v>2504.5085558540009</v>
      </c>
      <c r="K1732" s="3">
        <f t="shared" si="418"/>
        <v>17.029999999999863</v>
      </c>
      <c r="L1732" s="3">
        <f t="shared" ref="L1732:L1795" si="426">L1731-R1731*$J$1</f>
        <v>0.21699157101144731</v>
      </c>
      <c r="M1732" s="3">
        <f>L1732/'NOx Info (Obsolete)'!$B$1*1000</f>
        <v>4.930169972768212</v>
      </c>
      <c r="N1732" s="3">
        <f>M1732*'NOx Info (Obsolete)'!$I$2*($D$13+273)/$F$2/1000</f>
        <v>1337.6525721509406</v>
      </c>
      <c r="O1732" s="3">
        <f t="shared" ref="O1732:O1795" si="427">L1732/$F$2</f>
        <v>24.075688239875014</v>
      </c>
      <c r="P1732" s="3">
        <f t="shared" ref="P1732:P1795" si="428">SQRT(2*(N1732)/O1732)</f>
        <v>10.541376058531478</v>
      </c>
      <c r="Q1732" s="3">
        <f t="shared" ref="Q1732:Q1795" si="429">P1732*$F$25</f>
        <v>1.9229057177928284E-3</v>
      </c>
      <c r="R1732" s="3">
        <f t="shared" ref="R1732:R1795" si="430">Q1732*O1732*0.908</f>
        <v>4.2036112947237927E-2</v>
      </c>
    </row>
    <row r="1733" spans="1:18" x14ac:dyDescent="0.25">
      <c r="A1733" s="3">
        <f t="shared" si="417"/>
        <v>17.039999999999864</v>
      </c>
      <c r="B1733" s="3">
        <f t="shared" si="419"/>
        <v>0.47745722072999952</v>
      </c>
      <c r="C1733" s="3">
        <f t="shared" si="420"/>
        <v>1.0848108253174314E-2</v>
      </c>
      <c r="D1733" s="3">
        <f t="shared" si="421"/>
        <v>193.63426212893847</v>
      </c>
      <c r="E1733" s="3">
        <f t="shared" si="422"/>
        <v>1.5000844747323576</v>
      </c>
      <c r="F1733" s="3">
        <f t="shared" si="423"/>
        <v>34.575713471983242</v>
      </c>
      <c r="G1733" s="3">
        <f t="shared" si="424"/>
        <v>6.7905492518135935E-2</v>
      </c>
      <c r="H1733" s="3">
        <f t="shared" si="425"/>
        <v>9.2494125760404569E-2</v>
      </c>
      <c r="I1733" s="3">
        <f t="shared" si="416"/>
        <v>2504.6935441055216</v>
      </c>
      <c r="K1733" s="3">
        <f t="shared" si="418"/>
        <v>17.039999999999864</v>
      </c>
      <c r="L1733" s="3">
        <f t="shared" si="426"/>
        <v>0.21657120988197492</v>
      </c>
      <c r="M1733" s="3">
        <f>L1733/'NOx Info (Obsolete)'!$B$1*1000</f>
        <v>4.920619132573897</v>
      </c>
      <c r="N1733" s="3">
        <f>M1733*'NOx Info (Obsolete)'!$I$2*($D$13+273)/$F$2/1000</f>
        <v>1335.0612404072695</v>
      </c>
      <c r="O1733" s="3">
        <f t="shared" si="427"/>
        <v>24.029048255408497</v>
      </c>
      <c r="P1733" s="3">
        <f t="shared" si="428"/>
        <v>10.541376058531478</v>
      </c>
      <c r="Q1733" s="3">
        <f t="shared" si="429"/>
        <v>1.9229057177928284E-3</v>
      </c>
      <c r="R1733" s="3">
        <f t="shared" si="430"/>
        <v>4.1954679609367863E-2</v>
      </c>
    </row>
    <row r="1734" spans="1:18" x14ac:dyDescent="0.25">
      <c r="A1734" s="3">
        <f t="shared" si="417"/>
        <v>17.049999999999866</v>
      </c>
      <c r="B1734" s="3">
        <f t="shared" si="419"/>
        <v>0.47653227947239546</v>
      </c>
      <c r="C1734" s="3">
        <f t="shared" si="420"/>
        <v>1.0827093044995085E-2</v>
      </c>
      <c r="D1734" s="3">
        <f t="shared" si="421"/>
        <v>193.25914932269598</v>
      </c>
      <c r="E1734" s="3">
        <f t="shared" si="422"/>
        <v>1.4971784761206917</v>
      </c>
      <c r="F1734" s="3">
        <f t="shared" si="423"/>
        <v>34.575713471983242</v>
      </c>
      <c r="G1734" s="3">
        <f t="shared" si="424"/>
        <v>6.7905492518135935E-2</v>
      </c>
      <c r="H1734" s="3">
        <f t="shared" si="425"/>
        <v>9.2314943983928324E-2</v>
      </c>
      <c r="I1734" s="3">
        <f t="shared" si="416"/>
        <v>2504.8781739934893</v>
      </c>
      <c r="K1734" s="3">
        <f t="shared" si="418"/>
        <v>17.049999999999866</v>
      </c>
      <c r="L1734" s="3">
        <f t="shared" si="426"/>
        <v>0.21615166308588124</v>
      </c>
      <c r="M1734" s="3">
        <f>L1734/'NOx Info (Obsolete)'!$B$1*1000</f>
        <v>4.9110867944898375</v>
      </c>
      <c r="N1734" s="3">
        <f>M1734*'NOx Info (Obsolete)'!$I$2*($D$13+273)/$F$2/1000</f>
        <v>1332.4749286518568</v>
      </c>
      <c r="O1734" s="3">
        <f t="shared" si="427"/>
        <v>23.982498623007075</v>
      </c>
      <c r="P1734" s="3">
        <f t="shared" si="428"/>
        <v>10.541376058531478</v>
      </c>
      <c r="Q1734" s="3">
        <f t="shared" si="429"/>
        <v>1.9229057177928284E-3</v>
      </c>
      <c r="R1734" s="3">
        <f t="shared" si="430"/>
        <v>4.1873404026058159E-2</v>
      </c>
    </row>
    <row r="1735" spans="1:18" x14ac:dyDescent="0.25">
      <c r="A1735" s="3">
        <f t="shared" si="417"/>
        <v>17.059999999999867</v>
      </c>
      <c r="B1735" s="3">
        <f t="shared" si="419"/>
        <v>0.47560913003255617</v>
      </c>
      <c r="C1735" s="3">
        <f t="shared" si="420"/>
        <v>1.0806118547967012E-2</v>
      </c>
      <c r="D1735" s="3">
        <f t="shared" si="421"/>
        <v>192.88476319372572</v>
      </c>
      <c r="E1735" s="3">
        <f t="shared" si="422"/>
        <v>1.4942781070772755</v>
      </c>
      <c r="F1735" s="3">
        <f t="shared" si="423"/>
        <v>34.575713471983242</v>
      </c>
      <c r="G1735" s="3">
        <f t="shared" si="424"/>
        <v>6.7905492518135935E-2</v>
      </c>
      <c r="H1735" s="3">
        <f t="shared" si="425"/>
        <v>9.2136109322566231E-2</v>
      </c>
      <c r="I1735" s="3">
        <f t="shared" si="416"/>
        <v>2505.0624462121345</v>
      </c>
      <c r="K1735" s="3">
        <f t="shared" si="418"/>
        <v>17.059999999999867</v>
      </c>
      <c r="L1735" s="3">
        <f t="shared" si="426"/>
        <v>0.21573292904562066</v>
      </c>
      <c r="M1735" s="3">
        <f>L1735/'NOx Info (Obsolete)'!$B$1*1000</f>
        <v>4.9015729226733162</v>
      </c>
      <c r="N1735" s="3">
        <f>M1735*'NOx Info (Obsolete)'!$I$2*($D$13+273)/$F$2/1000</f>
        <v>1329.8936271598641</v>
      </c>
      <c r="O1735" s="3">
        <f t="shared" si="427"/>
        <v>23.936039167638622</v>
      </c>
      <c r="P1735" s="3">
        <f t="shared" si="428"/>
        <v>10.541376058531478</v>
      </c>
      <c r="Q1735" s="3">
        <f t="shared" si="429"/>
        <v>1.9229057177928284E-3</v>
      </c>
      <c r="R1735" s="3">
        <f t="shared" si="430"/>
        <v>4.1792285891702988E-2</v>
      </c>
    </row>
    <row r="1736" spans="1:18" x14ac:dyDescent="0.25">
      <c r="A1736" s="3">
        <f t="shared" si="417"/>
        <v>17.069999999999869</v>
      </c>
      <c r="B1736" s="3">
        <f t="shared" si="419"/>
        <v>0.47468776893933051</v>
      </c>
      <c r="C1736" s="3">
        <f t="shared" si="420"/>
        <v>1.0785184683223502E-2</v>
      </c>
      <c r="D1736" s="3">
        <f t="shared" si="421"/>
        <v>192.51110233429142</v>
      </c>
      <c r="E1736" s="3">
        <f t="shared" si="422"/>
        <v>1.4913833566963783</v>
      </c>
      <c r="F1736" s="3">
        <f t="shared" si="423"/>
        <v>34.575713471983242</v>
      </c>
      <c r="G1736" s="3">
        <f t="shared" si="424"/>
        <v>6.7905492518135935E-2</v>
      </c>
      <c r="H1736" s="3">
        <f t="shared" si="425"/>
        <v>9.1957621103878756E-2</v>
      </c>
      <c r="I1736" s="3">
        <f t="shared" si="416"/>
        <v>2505.2463614543421</v>
      </c>
      <c r="K1736" s="3">
        <f t="shared" si="418"/>
        <v>17.069999999999869</v>
      </c>
      <c r="L1736" s="3">
        <f t="shared" si="426"/>
        <v>0.21531500618670363</v>
      </c>
      <c r="M1736" s="3">
        <f>L1736/'NOx Info (Obsolete)'!$B$1*1000</f>
        <v>4.8920774813510475</v>
      </c>
      <c r="N1736" s="3">
        <f>M1736*'NOx Info (Obsolete)'!$I$2*($D$13+273)/$F$2/1000</f>
        <v>1327.3173262252919</v>
      </c>
      <c r="O1736" s="3">
        <f t="shared" si="427"/>
        <v>23.889669714610083</v>
      </c>
      <c r="P1736" s="3">
        <f t="shared" si="428"/>
        <v>10.541376058531478</v>
      </c>
      <c r="Q1736" s="3">
        <f t="shared" si="429"/>
        <v>1.9229057177928284E-3</v>
      </c>
      <c r="R1736" s="3">
        <f t="shared" si="430"/>
        <v>4.1711324901288552E-2</v>
      </c>
    </row>
    <row r="1737" spans="1:18" x14ac:dyDescent="0.25">
      <c r="A1737" s="3">
        <f t="shared" si="417"/>
        <v>17.07999999999987</v>
      </c>
      <c r="B1737" s="3">
        <f t="shared" si="419"/>
        <v>0.47376819272829174</v>
      </c>
      <c r="C1737" s="3">
        <f t="shared" si="420"/>
        <v>1.0764291372050741E-2</v>
      </c>
      <c r="D1737" s="3">
        <f t="shared" si="421"/>
        <v>192.13816533938416</v>
      </c>
      <c r="E1737" s="3">
        <f t="shared" si="422"/>
        <v>1.4884942140933963</v>
      </c>
      <c r="F1737" s="3">
        <f t="shared" si="423"/>
        <v>34.575713471983242</v>
      </c>
      <c r="G1737" s="3">
        <f t="shared" si="424"/>
        <v>6.7905492518135935E-2</v>
      </c>
      <c r="H1737" s="3">
        <f t="shared" si="425"/>
        <v>9.1779478656729169E-2</v>
      </c>
      <c r="I1737" s="3">
        <f t="shared" si="416"/>
        <v>2505.4299204116555</v>
      </c>
      <c r="K1737" s="3">
        <f t="shared" si="418"/>
        <v>17.07999999999987</v>
      </c>
      <c r="L1737" s="3">
        <f t="shared" si="426"/>
        <v>0.21489789293769074</v>
      </c>
      <c r="M1737" s="3">
        <f>L1737/'NOx Info (Obsolete)'!$B$1*1000</f>
        <v>4.8826004348190475</v>
      </c>
      <c r="N1737" s="3">
        <f>M1737*'NOx Info (Obsolete)'!$I$2*($D$13+273)/$F$2/1000</f>
        <v>1324.7460161609442</v>
      </c>
      <c r="O1737" s="3">
        <f t="shared" si="427"/>
        <v>23.843390089566835</v>
      </c>
      <c r="P1737" s="3">
        <f t="shared" si="428"/>
        <v>10.541376058531478</v>
      </c>
      <c r="Q1737" s="3">
        <f t="shared" si="429"/>
        <v>1.9229057177928284E-3</v>
      </c>
      <c r="R1737" s="3">
        <f t="shared" si="430"/>
        <v>4.1630520750391982E-2</v>
      </c>
    </row>
    <row r="1738" spans="1:18" x14ac:dyDescent="0.25">
      <c r="A1738" s="3">
        <f t="shared" si="417"/>
        <v>17.089999999999872</v>
      </c>
      <c r="B1738" s="3">
        <f t="shared" si="419"/>
        <v>0.47285039794172445</v>
      </c>
      <c r="C1738" s="3">
        <f t="shared" si="420"/>
        <v>1.0743438535887414E-2</v>
      </c>
      <c r="D1738" s="3">
        <f t="shared" si="421"/>
        <v>191.76595080671663</v>
      </c>
      <c r="E1738" s="3">
        <f t="shared" si="422"/>
        <v>1.4856106684048109</v>
      </c>
      <c r="F1738" s="3">
        <f t="shared" si="423"/>
        <v>34.575713471983242</v>
      </c>
      <c r="G1738" s="3">
        <f t="shared" si="424"/>
        <v>6.7905492518135935E-2</v>
      </c>
      <c r="H1738" s="3">
        <f t="shared" si="425"/>
        <v>9.1601681311280672E-2</v>
      </c>
      <c r="I1738" s="3">
        <f t="shared" si="416"/>
        <v>2505.6131237742779</v>
      </c>
      <c r="K1738" s="3">
        <f t="shared" si="418"/>
        <v>17.089999999999872</v>
      </c>
      <c r="L1738" s="3">
        <f t="shared" si="426"/>
        <v>0.21448158773018683</v>
      </c>
      <c r="M1738" s="3">
        <f>L1738/'NOx Info (Obsolete)'!$B$1*1000</f>
        <v>4.8731417474425021</v>
      </c>
      <c r="N1738" s="3">
        <f>M1738*'NOx Info (Obsolete)'!$I$2*($D$13+273)/$F$2/1000</f>
        <v>1322.1796872983909</v>
      </c>
      <c r="O1738" s="3">
        <f t="shared" si="427"/>
        <v>23.797200118492004</v>
      </c>
      <c r="P1738" s="3">
        <f t="shared" si="428"/>
        <v>10.541376058531478</v>
      </c>
      <c r="Q1738" s="3">
        <f t="shared" si="429"/>
        <v>1.9229057177928284E-3</v>
      </c>
      <c r="R1738" s="3">
        <f t="shared" si="430"/>
        <v>4.154987313518007E-2</v>
      </c>
    </row>
    <row r="1739" spans="1:18" x14ac:dyDescent="0.25">
      <c r="A1739" s="3">
        <f t="shared" si="417"/>
        <v>17.099999999999874</v>
      </c>
      <c r="B1739" s="3">
        <f t="shared" si="419"/>
        <v>0.47193438112861164</v>
      </c>
      <c r="C1739" s="3">
        <f t="shared" si="420"/>
        <v>1.0722626096324383E-2</v>
      </c>
      <c r="D1739" s="3">
        <f t="shared" si="421"/>
        <v>191.3944573367182</v>
      </c>
      <c r="E1739" s="3">
        <f t="shared" si="422"/>
        <v>1.4827327087881494</v>
      </c>
      <c r="F1739" s="3">
        <f t="shared" si="423"/>
        <v>34.575713471983242</v>
      </c>
      <c r="G1739" s="3">
        <f t="shared" si="424"/>
        <v>6.7905492518135935E-2</v>
      </c>
      <c r="H1739" s="3">
        <f t="shared" si="425"/>
        <v>9.1424228398994292E-2</v>
      </c>
      <c r="I1739" s="3">
        <f t="shared" si="416"/>
        <v>2505.7959722310761</v>
      </c>
      <c r="K1739" s="3">
        <f t="shared" si="418"/>
        <v>17.099999999999874</v>
      </c>
      <c r="L1739" s="3">
        <f t="shared" si="426"/>
        <v>0.21406608899883503</v>
      </c>
      <c r="M1739" s="3">
        <f>L1739/'NOx Info (Obsolete)'!$B$1*1000</f>
        <v>4.8637013836556253</v>
      </c>
      <c r="N1739" s="3">
        <f>M1739*'NOx Info (Obsolete)'!$I$2*($D$13+273)/$F$2/1000</f>
        <v>1319.6183299879319</v>
      </c>
      <c r="O1739" s="3">
        <f t="shared" si="427"/>
        <v>23.751099627705834</v>
      </c>
      <c r="P1739" s="3">
        <f t="shared" si="428"/>
        <v>10.541376058531478</v>
      </c>
      <c r="Q1739" s="3">
        <f t="shared" si="429"/>
        <v>1.9229057177928284E-3</v>
      </c>
      <c r="R1739" s="3">
        <f t="shared" si="430"/>
        <v>4.146938175240826E-2</v>
      </c>
    </row>
    <row r="1740" spans="1:18" x14ac:dyDescent="0.25">
      <c r="A1740" s="3">
        <f t="shared" si="417"/>
        <v>17.109999999999875</v>
      </c>
      <c r="B1740" s="3">
        <f t="shared" si="419"/>
        <v>0.47102013884462174</v>
      </c>
      <c r="C1740" s="3">
        <f t="shared" si="420"/>
        <v>1.0701853975104416E-2</v>
      </c>
      <c r="D1740" s="3">
        <f t="shared" si="421"/>
        <v>191.02368353252945</v>
      </c>
      <c r="E1740" s="3">
        <f t="shared" si="422"/>
        <v>1.4798603244219435</v>
      </c>
      <c r="F1740" s="3">
        <f t="shared" si="423"/>
        <v>34.575713471983242</v>
      </c>
      <c r="G1740" s="3">
        <f t="shared" si="424"/>
        <v>6.7905492518135935E-2</v>
      </c>
      <c r="H1740" s="3">
        <f t="shared" si="425"/>
        <v>9.124711925262606E-2</v>
      </c>
      <c r="I1740" s="3">
        <f t="shared" si="416"/>
        <v>2505.9784664695812</v>
      </c>
      <c r="K1740" s="3">
        <f t="shared" si="418"/>
        <v>17.109999999999875</v>
      </c>
      <c r="L1740" s="3">
        <f t="shared" si="426"/>
        <v>0.21365139518131096</v>
      </c>
      <c r="M1740" s="3">
        <f>L1740/'NOx Info (Obsolete)'!$B$1*1000</f>
        <v>4.8542793079615336</v>
      </c>
      <c r="N1740" s="3">
        <f>M1740*'NOx Info (Obsolete)'!$I$2*($D$13+273)/$F$2/1000</f>
        <v>1317.0619345985604</v>
      </c>
      <c r="O1740" s="3">
        <f t="shared" si="427"/>
        <v>23.70508844386503</v>
      </c>
      <c r="P1740" s="3">
        <f t="shared" si="428"/>
        <v>10.541376058531478</v>
      </c>
      <c r="Q1740" s="3">
        <f t="shared" si="429"/>
        <v>1.9229057177928284E-3</v>
      </c>
      <c r="R1740" s="3">
        <f t="shared" si="430"/>
        <v>4.1389046299419432E-2</v>
      </c>
    </row>
    <row r="1741" spans="1:18" x14ac:dyDescent="0.25">
      <c r="A1741" s="3">
        <f t="shared" si="417"/>
        <v>17.119999999999877</v>
      </c>
      <c r="B1741" s="3">
        <f t="shared" si="419"/>
        <v>0.47010766765209544</v>
      </c>
      <c r="C1741" s="3">
        <f t="shared" si="420"/>
        <v>1.0681122094121878E-2</v>
      </c>
      <c r="D1741" s="3">
        <f t="shared" si="421"/>
        <v>190.65362799999693</v>
      </c>
      <c r="E1741" s="3">
        <f t="shared" si="422"/>
        <v>1.476993504505687</v>
      </c>
      <c r="F1741" s="3">
        <f t="shared" si="423"/>
        <v>34.575713471983242</v>
      </c>
      <c r="G1741" s="3">
        <f t="shared" si="424"/>
        <v>6.7905492518135935E-2</v>
      </c>
      <c r="H1741" s="3">
        <f t="shared" si="425"/>
        <v>9.1070353206224586E-2</v>
      </c>
      <c r="I1741" s="3">
        <f t="shared" si="416"/>
        <v>2506.1606071759938</v>
      </c>
      <c r="K1741" s="3">
        <f t="shared" si="418"/>
        <v>17.119999999999877</v>
      </c>
      <c r="L1741" s="3">
        <f t="shared" si="426"/>
        <v>0.21323750471831676</v>
      </c>
      <c r="M1741" s="3">
        <f>L1741/'NOx Info (Obsolete)'!$B$1*1000</f>
        <v>4.8448754849321061</v>
      </c>
      <c r="N1741" s="3">
        <f>M1741*'NOx Info (Obsolete)'!$I$2*($D$13+273)/$F$2/1000</f>
        <v>1314.510491517927</v>
      </c>
      <c r="O1741" s="3">
        <f t="shared" si="427"/>
        <v>23.659166393962085</v>
      </c>
      <c r="P1741" s="3">
        <f t="shared" si="428"/>
        <v>10.541376058531478</v>
      </c>
      <c r="Q1741" s="3">
        <f t="shared" si="429"/>
        <v>1.9229057177928284E-3</v>
      </c>
      <c r="R1741" s="3">
        <f t="shared" si="430"/>
        <v>4.1308866474142752E-2</v>
      </c>
    </row>
    <row r="1742" spans="1:18" x14ac:dyDescent="0.25">
      <c r="A1742" s="3">
        <f t="shared" si="417"/>
        <v>17.129999999999878</v>
      </c>
      <c r="B1742" s="3">
        <f t="shared" si="419"/>
        <v>0.4691969641200332</v>
      </c>
      <c r="C1742" s="3">
        <f t="shared" si="420"/>
        <v>1.0660430375422442E-2</v>
      </c>
      <c r="D1742" s="3">
        <f t="shared" si="421"/>
        <v>190.28428934766808</v>
      </c>
      <c r="E1742" s="3">
        <f t="shared" si="422"/>
        <v>1.4741322382597983</v>
      </c>
      <c r="F1742" s="3">
        <f t="shared" si="423"/>
        <v>34.575713471983242</v>
      </c>
      <c r="G1742" s="3">
        <f t="shared" si="424"/>
        <v>6.7905492518135935E-2</v>
      </c>
      <c r="H1742" s="3">
        <f t="shared" si="425"/>
        <v>9.0893929595128653E-2</v>
      </c>
      <c r="I1742" s="3">
        <f t="shared" si="416"/>
        <v>2506.3423950351839</v>
      </c>
      <c r="K1742" s="3">
        <f t="shared" si="418"/>
        <v>17.129999999999878</v>
      </c>
      <c r="L1742" s="3">
        <f t="shared" si="426"/>
        <v>0.21282441605357533</v>
      </c>
      <c r="M1742" s="3">
        <f>L1742/'NOx Info (Obsolete)'!$B$1*1000</f>
        <v>4.8354898792078549</v>
      </c>
      <c r="N1742" s="3">
        <f>M1742*'NOx Info (Obsolete)'!$I$2*($D$13+273)/$F$2/1000</f>
        <v>1311.9639911523038</v>
      </c>
      <c r="O1742" s="3">
        <f t="shared" si="427"/>
        <v>23.613333305324662</v>
      </c>
      <c r="P1742" s="3">
        <f t="shared" si="428"/>
        <v>10.541376058531478</v>
      </c>
      <c r="Q1742" s="3">
        <f t="shared" si="429"/>
        <v>1.9229057177928284E-3</v>
      </c>
      <c r="R1742" s="3">
        <f t="shared" si="430"/>
        <v>4.1228841975092606E-2</v>
      </c>
    </row>
    <row r="1743" spans="1:18" x14ac:dyDescent="0.25">
      <c r="A1743" s="3">
        <f t="shared" si="417"/>
        <v>17.13999999999988</v>
      </c>
      <c r="B1743" s="3">
        <f t="shared" si="419"/>
        <v>0.46828802482408188</v>
      </c>
      <c r="C1743" s="3">
        <f t="shared" si="420"/>
        <v>1.0639778741202798E-2</v>
      </c>
      <c r="D1743" s="3">
        <f t="shared" si="421"/>
        <v>189.91566618678587</v>
      </c>
      <c r="E1743" s="3">
        <f t="shared" si="422"/>
        <v>1.471276514925578</v>
      </c>
      <c r="F1743" s="3">
        <f t="shared" si="423"/>
        <v>34.575713471983242</v>
      </c>
      <c r="G1743" s="3">
        <f t="shared" si="424"/>
        <v>6.7905492518135935E-2</v>
      </c>
      <c r="H1743" s="3">
        <f t="shared" si="425"/>
        <v>9.0717847755964628E-2</v>
      </c>
      <c r="I1743" s="3">
        <f t="shared" si="416"/>
        <v>2506.5238307306959</v>
      </c>
      <c r="K1743" s="3">
        <f t="shared" si="418"/>
        <v>17.13999999999988</v>
      </c>
      <c r="L1743" s="3">
        <f t="shared" si="426"/>
        <v>0.21241212763382439</v>
      </c>
      <c r="M1743" s="3">
        <f>L1743/'NOx Info (Obsolete)'!$B$1*1000</f>
        <v>4.826122455497794</v>
      </c>
      <c r="N1743" s="3">
        <f>M1743*'NOx Info (Obsolete)'!$I$2*($D$13+273)/$F$2/1000</f>
        <v>1309.4224239265484</v>
      </c>
      <c r="O1743" s="3">
        <f t="shared" si="427"/>
        <v>23.567589005614927</v>
      </c>
      <c r="P1743" s="3">
        <f t="shared" si="428"/>
        <v>10.541376058531478</v>
      </c>
      <c r="Q1743" s="3">
        <f t="shared" si="429"/>
        <v>1.9229057177928284E-3</v>
      </c>
      <c r="R1743" s="3">
        <f t="shared" si="430"/>
        <v>4.1148972501367419E-2</v>
      </c>
    </row>
    <row r="1744" spans="1:18" x14ac:dyDescent="0.25">
      <c r="A1744" s="3">
        <f t="shared" si="417"/>
        <v>17.149999999999881</v>
      </c>
      <c r="B1744" s="3">
        <f t="shared" si="419"/>
        <v>0.46738084634652222</v>
      </c>
      <c r="C1744" s="3">
        <f t="shared" si="420"/>
        <v>1.0619167113810356E-2</v>
      </c>
      <c r="D1744" s="3">
        <f t="shared" si="421"/>
        <v>189.54775713128356</v>
      </c>
      <c r="E1744" s="3">
        <f t="shared" si="422"/>
        <v>1.468426323765168</v>
      </c>
      <c r="F1744" s="3">
        <f t="shared" si="423"/>
        <v>34.575713471983242</v>
      </c>
      <c r="G1744" s="3">
        <f t="shared" si="424"/>
        <v>6.7905492518135935E-2</v>
      </c>
      <c r="H1744" s="3">
        <f t="shared" si="425"/>
        <v>9.0542107026643906E-2</v>
      </c>
      <c r="I1744" s="3">
        <f t="shared" si="416"/>
        <v>2506.7049149447494</v>
      </c>
      <c r="K1744" s="3">
        <f t="shared" si="418"/>
        <v>17.149999999999881</v>
      </c>
      <c r="L1744" s="3">
        <f t="shared" si="426"/>
        <v>0.21200063790881071</v>
      </c>
      <c r="M1744" s="3">
        <f>L1744/'NOx Info (Obsolete)'!$B$1*1000</f>
        <v>4.8167731785792993</v>
      </c>
      <c r="N1744" s="3">
        <f>M1744*'NOx Info (Obsolete)'!$I$2*($D$13+273)/$F$2/1000</f>
        <v>1306.8857802840669</v>
      </c>
      <c r="O1744" s="3">
        <f t="shared" si="427"/>
        <v>23.521933322828897</v>
      </c>
      <c r="P1744" s="3">
        <f t="shared" si="428"/>
        <v>10.541376058531478</v>
      </c>
      <c r="Q1744" s="3">
        <f t="shared" si="429"/>
        <v>1.9229057177928284E-3</v>
      </c>
      <c r="R1744" s="3">
        <f t="shared" si="430"/>
        <v>4.106925775264849E-2</v>
      </c>
    </row>
    <row r="1745" spans="1:18" x14ac:dyDescent="0.25">
      <c r="A1745" s="3">
        <f t="shared" si="417"/>
        <v>17.159999999999883</v>
      </c>
      <c r="B1745" s="3">
        <f t="shared" si="419"/>
        <v>0.4664754252762558</v>
      </c>
      <c r="C1745" s="3">
        <f t="shared" si="420"/>
        <v>1.0598595415742963E-2</v>
      </c>
      <c r="D1745" s="3">
        <f t="shared" si="421"/>
        <v>189.18056079777963</v>
      </c>
      <c r="E1745" s="3">
        <f t="shared" si="422"/>
        <v>1.4655816540615123</v>
      </c>
      <c r="F1745" s="3">
        <f t="shared" si="423"/>
        <v>34.575713471983242</v>
      </c>
      <c r="G1745" s="3">
        <f t="shared" si="424"/>
        <v>6.7905492518135935E-2</v>
      </c>
      <c r="H1745" s="3">
        <f t="shared" si="425"/>
        <v>9.0366706746360562E-2</v>
      </c>
      <c r="I1745" s="3">
        <f t="shared" si="416"/>
        <v>2506.8856483582422</v>
      </c>
      <c r="K1745" s="3">
        <f t="shared" si="418"/>
        <v>17.159999999999883</v>
      </c>
      <c r="L1745" s="3">
        <f t="shared" si="426"/>
        <v>0.21158994533128422</v>
      </c>
      <c r="M1745" s="3">
        <f>L1745/'NOx Info (Obsolete)'!$B$1*1000</f>
        <v>4.8074420132979858</v>
      </c>
      <c r="N1745" s="3">
        <f>M1745*'NOx Info (Obsolete)'!$I$2*($D$13+273)/$F$2/1000</f>
        <v>1304.3540506867794</v>
      </c>
      <c r="O1745" s="3">
        <f t="shared" si="427"/>
        <v>23.476366085295798</v>
      </c>
      <c r="P1745" s="3">
        <f t="shared" si="428"/>
        <v>10.541376058531478</v>
      </c>
      <c r="Q1745" s="3">
        <f t="shared" si="429"/>
        <v>1.9229057177928284E-3</v>
      </c>
      <c r="R1745" s="3">
        <f t="shared" si="430"/>
        <v>4.0989697429198939E-2</v>
      </c>
    </row>
    <row r="1746" spans="1:18" x14ac:dyDescent="0.25">
      <c r="A1746" s="3">
        <f t="shared" si="417"/>
        <v>17.169999999999884</v>
      </c>
      <c r="B1746" s="3">
        <f t="shared" si="419"/>
        <v>0.46557175820879215</v>
      </c>
      <c r="C1746" s="3">
        <f t="shared" si="420"/>
        <v>1.0578063569648591E-2</v>
      </c>
      <c r="D1746" s="3">
        <f t="shared" si="421"/>
        <v>188.81407580557237</v>
      </c>
      <c r="E1746" s="3">
        <f t="shared" si="422"/>
        <v>1.4627424951183161</v>
      </c>
      <c r="F1746" s="3">
        <f t="shared" si="423"/>
        <v>34.575713471983242</v>
      </c>
      <c r="G1746" s="3">
        <f t="shared" si="424"/>
        <v>6.7905492518135935E-2</v>
      </c>
      <c r="H1746" s="3">
        <f t="shared" si="425"/>
        <v>9.01916462555888E-2</v>
      </c>
      <c r="I1746" s="3">
        <f t="shared" si="416"/>
        <v>2507.0660316507533</v>
      </c>
      <c r="K1746" s="3">
        <f t="shared" si="418"/>
        <v>17.169999999999884</v>
      </c>
      <c r="L1746" s="3">
        <f t="shared" si="426"/>
        <v>0.21118004835699222</v>
      </c>
      <c r="M1746" s="3">
        <f>L1746/'NOx Info (Obsolete)'!$B$1*1000</f>
        <v>4.7981289245675649</v>
      </c>
      <c r="N1746" s="3">
        <f>M1746*'NOx Info (Obsolete)'!$I$2*($D$13+273)/$F$2/1000</f>
        <v>1301.8272256150829</v>
      </c>
      <c r="O1746" s="3">
        <f t="shared" si="427"/>
        <v>23.430887121677429</v>
      </c>
      <c r="P1746" s="3">
        <f t="shared" si="428"/>
        <v>10.541376058531478</v>
      </c>
      <c r="Q1746" s="3">
        <f t="shared" si="429"/>
        <v>1.9229057177928284E-3</v>
      </c>
      <c r="R1746" s="3">
        <f t="shared" si="430"/>
        <v>4.0910291231862544E-2</v>
      </c>
    </row>
    <row r="1747" spans="1:18" x14ac:dyDescent="0.25">
      <c r="A1747" s="3">
        <f t="shared" si="417"/>
        <v>17.179999999999886</v>
      </c>
      <c r="B1747" s="3">
        <f t="shared" si="419"/>
        <v>0.46466984174623627</v>
      </c>
      <c r="C1747" s="3">
        <f t="shared" si="420"/>
        <v>1.0557571498325076E-2</v>
      </c>
      <c r="D1747" s="3">
        <f t="shared" si="421"/>
        <v>188.44830077663482</v>
      </c>
      <c r="E1747" s="3">
        <f t="shared" si="422"/>
        <v>1.4599088362600063</v>
      </c>
      <c r="F1747" s="3">
        <f t="shared" si="423"/>
        <v>34.575713471983242</v>
      </c>
      <c r="G1747" s="3">
        <f t="shared" si="424"/>
        <v>6.7905492518135935E-2</v>
      </c>
      <c r="H1747" s="3">
        <f t="shared" si="425"/>
        <v>9.0016924896080444E-2</v>
      </c>
      <c r="I1747" s="3">
        <f t="shared" si="416"/>
        <v>2507.2460655005457</v>
      </c>
      <c r="K1747" s="3">
        <f t="shared" si="418"/>
        <v>17.179999999999886</v>
      </c>
      <c r="L1747" s="3">
        <f t="shared" si="426"/>
        <v>0.21077094544467359</v>
      </c>
      <c r="M1747" s="3">
        <f>L1747/'NOx Info (Obsolete)'!$B$1*1000</f>
        <v>4.7888338773697221</v>
      </c>
      <c r="N1747" s="3">
        <f>M1747*'NOx Info (Obsolete)'!$I$2*($D$13+273)/$F$2/1000</f>
        <v>1299.3052955678156</v>
      </c>
      <c r="O1747" s="3">
        <f t="shared" si="427"/>
        <v>23.385496260967507</v>
      </c>
      <c r="P1747" s="3">
        <f t="shared" si="428"/>
        <v>10.541376058531478</v>
      </c>
      <c r="Q1747" s="3">
        <f t="shared" si="429"/>
        <v>1.9229057177928284E-3</v>
      </c>
      <c r="R1747" s="3">
        <f t="shared" si="430"/>
        <v>4.0831038862062602E-2</v>
      </c>
    </row>
    <row r="1748" spans="1:18" x14ac:dyDescent="0.25">
      <c r="A1748" s="3">
        <f t="shared" si="417"/>
        <v>17.189999999999888</v>
      </c>
      <c r="B1748" s="3">
        <f t="shared" si="419"/>
        <v>0.46376967249727541</v>
      </c>
      <c r="C1748" s="3">
        <f t="shared" si="420"/>
        <v>1.0537119124719803E-2</v>
      </c>
      <c r="D1748" s="3">
        <f t="shared" si="421"/>
        <v>188.08323433560963</v>
      </c>
      <c r="E1748" s="3">
        <f t="shared" si="422"/>
        <v>1.4570806668316896</v>
      </c>
      <c r="F1748" s="3">
        <f t="shared" si="423"/>
        <v>34.575713471983242</v>
      </c>
      <c r="G1748" s="3">
        <f t="shared" si="424"/>
        <v>6.7905492518135935E-2</v>
      </c>
      <c r="H1748" s="3">
        <f t="shared" si="425"/>
        <v>8.9842542010862517E-2</v>
      </c>
      <c r="I1748" s="3">
        <f t="shared" si="416"/>
        <v>2507.4257505845676</v>
      </c>
      <c r="K1748" s="3">
        <f t="shared" si="418"/>
        <v>17.189999999999888</v>
      </c>
      <c r="L1748" s="3">
        <f t="shared" si="426"/>
        <v>0.21036263505605296</v>
      </c>
      <c r="M1748" s="3">
        <f>L1748/'NOx Info (Obsolete)'!$B$1*1000</f>
        <v>4.7795568367539811</v>
      </c>
      <c r="N1748" s="3">
        <f>M1748*'NOx Info (Obsolete)'!$I$2*($D$13+273)/$F$2/1000</f>
        <v>1296.7882510622228</v>
      </c>
      <c r="O1748" s="3">
        <f t="shared" si="427"/>
        <v>23.340193332491015</v>
      </c>
      <c r="P1748" s="3">
        <f t="shared" si="428"/>
        <v>10.541376058531478</v>
      </c>
      <c r="Q1748" s="3">
        <f t="shared" si="429"/>
        <v>1.9229057177928284E-3</v>
      </c>
      <c r="R1748" s="3">
        <f t="shared" si="430"/>
        <v>4.0751940021800818E-2</v>
      </c>
    </row>
    <row r="1749" spans="1:18" x14ac:dyDescent="0.25">
      <c r="A1749" s="3">
        <f t="shared" si="417"/>
        <v>17.199999999999889</v>
      </c>
      <c r="B1749" s="3">
        <f t="shared" si="419"/>
        <v>0.46287124707716676</v>
      </c>
      <c r="C1749" s="3">
        <f t="shared" si="420"/>
        <v>1.0516706371929424E-2</v>
      </c>
      <c r="D1749" s="3">
        <f t="shared" si="421"/>
        <v>187.71887510980369</v>
      </c>
      <c r="E1749" s="3">
        <f t="shared" si="422"/>
        <v>1.4542579761991146</v>
      </c>
      <c r="F1749" s="3">
        <f t="shared" si="423"/>
        <v>34.575713471983242</v>
      </c>
      <c r="G1749" s="3">
        <f t="shared" si="424"/>
        <v>6.7905492518135935E-2</v>
      </c>
      <c r="H1749" s="3">
        <f t="shared" si="425"/>
        <v>8.9668496944234719E-2</v>
      </c>
      <c r="I1749" s="3">
        <f t="shared" si="416"/>
        <v>2507.6050875784563</v>
      </c>
      <c r="K1749" s="3">
        <f t="shared" si="418"/>
        <v>17.199999999999889</v>
      </c>
      <c r="L1749" s="3">
        <f t="shared" si="426"/>
        <v>0.20995511565583494</v>
      </c>
      <c r="M1749" s="3">
        <f>L1749/'NOx Info (Obsolete)'!$B$1*1000</f>
        <v>4.7702977678375689</v>
      </c>
      <c r="N1749" s="3">
        <f>M1749*'NOx Info (Obsolete)'!$I$2*($D$13+273)/$F$2/1000</f>
        <v>1294.2760826339186</v>
      </c>
      <c r="O1749" s="3">
        <f t="shared" si="427"/>
        <v>23.29497816590359</v>
      </c>
      <c r="P1749" s="3">
        <f t="shared" si="428"/>
        <v>10.541376058531478</v>
      </c>
      <c r="Q1749" s="3">
        <f t="shared" si="429"/>
        <v>1.9229057177928284E-3</v>
      </c>
      <c r="R1749" s="3">
        <f t="shared" si="430"/>
        <v>4.0672994413656197E-2</v>
      </c>
    </row>
    <row r="1750" spans="1:18" x14ac:dyDescent="0.25">
      <c r="A1750" s="3">
        <f t="shared" si="417"/>
        <v>17.209999999999891</v>
      </c>
      <c r="B1750" s="3">
        <f t="shared" si="419"/>
        <v>0.46197456210772442</v>
      </c>
      <c r="C1750" s="3">
        <f t="shared" si="420"/>
        <v>1.0496333163199579E-2</v>
      </c>
      <c r="D1750" s="3">
        <f t="shared" si="421"/>
        <v>187.35522172918337</v>
      </c>
      <c r="E1750" s="3">
        <f t="shared" si="422"/>
        <v>1.4514407537486302</v>
      </c>
      <c r="F1750" s="3">
        <f t="shared" si="423"/>
        <v>34.575713471983249</v>
      </c>
      <c r="G1750" s="3">
        <f t="shared" si="424"/>
        <v>6.7905492518135963E-2</v>
      </c>
      <c r="H1750" s="3">
        <f t="shared" si="425"/>
        <v>8.9494789041767026E-2</v>
      </c>
      <c r="I1750" s="3">
        <f t="shared" si="416"/>
        <v>2507.7840771565398</v>
      </c>
      <c r="K1750" s="3">
        <f t="shared" si="418"/>
        <v>17.209999999999891</v>
      </c>
      <c r="L1750" s="3">
        <f t="shared" si="426"/>
        <v>0.20954838571169837</v>
      </c>
      <c r="M1750" s="3">
        <f>L1750/'NOx Info (Obsolete)'!$B$1*1000</f>
        <v>4.7610566358052937</v>
      </c>
      <c r="N1750" s="3">
        <f>M1750*'NOx Info (Obsolete)'!$I$2*($D$13+273)/$F$2/1000</f>
        <v>1291.7687808368535</v>
      </c>
      <c r="O1750" s="3">
        <f t="shared" si="427"/>
        <v>23.24985059119085</v>
      </c>
      <c r="P1750" s="3">
        <f t="shared" si="428"/>
        <v>10.54137605853148</v>
      </c>
      <c r="Q1750" s="3">
        <f t="shared" si="429"/>
        <v>1.9229057177928288E-3</v>
      </c>
      <c r="R1750" s="3">
        <f t="shared" si="430"/>
        <v>4.0594201740783917E-2</v>
      </c>
    </row>
    <row r="1751" spans="1:18" x14ac:dyDescent="0.25">
      <c r="A1751" s="3">
        <f t="shared" si="417"/>
        <v>17.219999999999892</v>
      </c>
      <c r="B1751" s="3">
        <f t="shared" si="419"/>
        <v>0.46107961421730675</v>
      </c>
      <c r="C1751" s="3">
        <f t="shared" si="420"/>
        <v>1.0475999421924585E-2</v>
      </c>
      <c r="D1751" s="3">
        <f t="shared" si="421"/>
        <v>186.99227282636866</v>
      </c>
      <c r="E1751" s="3">
        <f t="shared" si="422"/>
        <v>1.4486289888871473</v>
      </c>
      <c r="F1751" s="3">
        <f t="shared" si="423"/>
        <v>34.575713471983242</v>
      </c>
      <c r="G1751" s="3">
        <f t="shared" si="424"/>
        <v>6.7905492518135935E-2</v>
      </c>
      <c r="H1751" s="3">
        <f t="shared" si="425"/>
        <v>8.932141765029715E-2</v>
      </c>
      <c r="I1751" s="3">
        <f t="shared" si="416"/>
        <v>2507.9627199918405</v>
      </c>
      <c r="K1751" s="3">
        <f t="shared" si="418"/>
        <v>17.219999999999892</v>
      </c>
      <c r="L1751" s="3">
        <f t="shared" si="426"/>
        <v>0.20914244369429053</v>
      </c>
      <c r="M1751" s="3">
        <f>L1751/'NOx Info (Obsolete)'!$B$1*1000</f>
        <v>4.7518334059094025</v>
      </c>
      <c r="N1751" s="3">
        <f>M1751*'NOx Info (Obsolete)'!$I$2*($D$13+273)/$F$2/1000</f>
        <v>1289.2663362432743</v>
      </c>
      <c r="O1751" s="3">
        <f t="shared" si="427"/>
        <v>23.204810438667778</v>
      </c>
      <c r="P1751" s="3">
        <f t="shared" si="428"/>
        <v>10.541376058531478</v>
      </c>
      <c r="Q1751" s="3">
        <f t="shared" si="429"/>
        <v>1.9229057177928284E-3</v>
      </c>
      <c r="R1751" s="3">
        <f t="shared" si="430"/>
        <v>4.0515561706914185E-2</v>
      </c>
    </row>
    <row r="1752" spans="1:18" x14ac:dyDescent="0.25">
      <c r="A1752" s="3">
        <f t="shared" si="417"/>
        <v>17.229999999999894</v>
      </c>
      <c r="B1752" s="3">
        <f t="shared" si="419"/>
        <v>0.4601864000408038</v>
      </c>
      <c r="C1752" s="3">
        <f t="shared" si="420"/>
        <v>1.0455705071647172E-2</v>
      </c>
      <c r="D1752" s="3">
        <f t="shared" si="421"/>
        <v>186.63002703662897</v>
      </c>
      <c r="E1752" s="3">
        <f t="shared" si="422"/>
        <v>1.4458226710420963</v>
      </c>
      <c r="F1752" s="3">
        <f t="shared" si="423"/>
        <v>34.575713471983242</v>
      </c>
      <c r="G1752" s="3">
        <f t="shared" si="424"/>
        <v>6.7905492518135935E-2</v>
      </c>
      <c r="H1752" s="3">
        <f t="shared" si="425"/>
        <v>8.9148382117928138E-2</v>
      </c>
      <c r="I1752" s="3">
        <f t="shared" si="416"/>
        <v>2508.1410167560762</v>
      </c>
      <c r="K1752" s="3">
        <f t="shared" si="418"/>
        <v>17.229999999999894</v>
      </c>
      <c r="L1752" s="3">
        <f t="shared" si="426"/>
        <v>0.20873728807722139</v>
      </c>
      <c r="M1752" s="3">
        <f>L1752/'NOx Info (Obsolete)'!$B$1*1000</f>
        <v>4.7426280434694608</v>
      </c>
      <c r="N1752" s="3">
        <f>M1752*'NOx Info (Obsolete)'!$I$2*($D$13+273)/$F$2/1000</f>
        <v>1286.7687394436948</v>
      </c>
      <c r="O1752" s="3">
        <f t="shared" si="427"/>
        <v>23.159857538978063</v>
      </c>
      <c r="P1752" s="3">
        <f t="shared" si="428"/>
        <v>10.541376058531478</v>
      </c>
      <c r="Q1752" s="3">
        <f t="shared" si="429"/>
        <v>1.9229057177928284E-3</v>
      </c>
      <c r="R1752" s="3">
        <f t="shared" si="430"/>
        <v>4.0437074016351181E-2</v>
      </c>
    </row>
    <row r="1753" spans="1:18" x14ac:dyDescent="0.25">
      <c r="A1753" s="3">
        <f t="shared" si="417"/>
        <v>17.239999999999895</v>
      </c>
      <c r="B1753" s="3">
        <f t="shared" si="419"/>
        <v>0.45929491621962454</v>
      </c>
      <c r="C1753" s="3">
        <f t="shared" si="420"/>
        <v>1.0435450036058185E-2</v>
      </c>
      <c r="D1753" s="3">
        <f t="shared" si="421"/>
        <v>186.26848299787719</v>
      </c>
      <c r="E1753" s="3">
        <f t="shared" si="422"/>
        <v>1.4430217896613908</v>
      </c>
      <c r="F1753" s="3">
        <f t="shared" si="423"/>
        <v>34.575713471983242</v>
      </c>
      <c r="G1753" s="3">
        <f t="shared" si="424"/>
        <v>6.7905492518135935E-2</v>
      </c>
      <c r="H1753" s="3">
        <f t="shared" si="425"/>
        <v>8.8975681794025929E-2</v>
      </c>
      <c r="I1753" s="3">
        <f t="shared" si="416"/>
        <v>2508.3189681196641</v>
      </c>
      <c r="K1753" s="3">
        <f t="shared" si="418"/>
        <v>17.239999999999895</v>
      </c>
      <c r="L1753" s="3">
        <f t="shared" si="426"/>
        <v>0.20833291733705789</v>
      </c>
      <c r="M1753" s="3">
        <f>L1753/'NOx Info (Obsolete)'!$B$1*1000</f>
        <v>4.7334405138722175</v>
      </c>
      <c r="N1753" s="3">
        <f>M1753*'NOx Info (Obsolete)'!$I$2*($D$13+273)/$F$2/1000</f>
        <v>1284.2759810468549</v>
      </c>
      <c r="O1753" s="3">
        <f t="shared" si="427"/>
        <v>23.114991723093489</v>
      </c>
      <c r="P1753" s="3">
        <f t="shared" si="428"/>
        <v>10.541376058531478</v>
      </c>
      <c r="Q1753" s="3">
        <f t="shared" si="429"/>
        <v>1.9229057177928284E-3</v>
      </c>
      <c r="R1753" s="3">
        <f t="shared" si="430"/>
        <v>4.03587383739719E-2</v>
      </c>
    </row>
    <row r="1754" spans="1:18" x14ac:dyDescent="0.25">
      <c r="A1754" s="3">
        <f t="shared" si="417"/>
        <v>17.249999999999897</v>
      </c>
      <c r="B1754" s="3">
        <f t="shared" si="419"/>
        <v>0.45840515940168425</v>
      </c>
      <c r="C1754" s="3">
        <f t="shared" si="420"/>
        <v>1.0415234238996285E-2</v>
      </c>
      <c r="D1754" s="3">
        <f t="shared" si="421"/>
        <v>185.90763935066494</v>
      </c>
      <c r="E1754" s="3">
        <f t="shared" si="422"/>
        <v>1.440226334213385</v>
      </c>
      <c r="F1754" s="3">
        <f t="shared" si="423"/>
        <v>34.575713471983242</v>
      </c>
      <c r="G1754" s="3">
        <f t="shared" si="424"/>
        <v>6.7905492518135935E-2</v>
      </c>
      <c r="H1754" s="3">
        <f t="shared" si="425"/>
        <v>8.8803316029216844E-2</v>
      </c>
      <c r="I1754" s="3">
        <f t="shared" si="416"/>
        <v>2508.4965747517226</v>
      </c>
      <c r="K1754" s="3">
        <f t="shared" si="418"/>
        <v>17.249999999999897</v>
      </c>
      <c r="L1754" s="3">
        <f t="shared" si="426"/>
        <v>0.20792932995331817</v>
      </c>
      <c r="M1754" s="3">
        <f>L1754/'NOx Info (Obsolete)'!$B$1*1000</f>
        <v>4.7242707825714714</v>
      </c>
      <c r="N1754" s="3">
        <f>M1754*'NOx Info (Obsolete)'!$I$2*($D$13+273)/$F$2/1000</f>
        <v>1281.7880516796879</v>
      </c>
      <c r="O1754" s="3">
        <f t="shared" si="427"/>
        <v>23.070212822313277</v>
      </c>
      <c r="P1754" s="3">
        <f t="shared" si="428"/>
        <v>10.541376058531478</v>
      </c>
      <c r="Q1754" s="3">
        <f t="shared" si="429"/>
        <v>1.9229057177928284E-3</v>
      </c>
      <c r="R1754" s="3">
        <f t="shared" si="430"/>
        <v>4.0280554485225051E-2</v>
      </c>
    </row>
    <row r="1755" spans="1:18" x14ac:dyDescent="0.25">
      <c r="A1755" s="3">
        <f t="shared" si="417"/>
        <v>17.259999999999899</v>
      </c>
      <c r="B1755" s="3">
        <f t="shared" si="419"/>
        <v>0.45751712624139207</v>
      </c>
      <c r="C1755" s="3">
        <f t="shared" si="420"/>
        <v>1.0395057604447687E-2</v>
      </c>
      <c r="D1755" s="3">
        <f t="shared" si="421"/>
        <v>185.54749473817736</v>
      </c>
      <c r="E1755" s="3">
        <f t="shared" si="422"/>
        <v>1.4374362941868353</v>
      </c>
      <c r="F1755" s="3">
        <f t="shared" si="423"/>
        <v>34.575713471983249</v>
      </c>
      <c r="G1755" s="3">
        <f t="shared" si="424"/>
        <v>6.7905492518135963E-2</v>
      </c>
      <c r="H1755" s="3">
        <f t="shared" si="425"/>
        <v>8.8631284175385253E-2</v>
      </c>
      <c r="I1755" s="3">
        <f t="shared" si="416"/>
        <v>2508.6738373200733</v>
      </c>
      <c r="K1755" s="3">
        <f t="shared" si="418"/>
        <v>17.259999999999899</v>
      </c>
      <c r="L1755" s="3">
        <f t="shared" si="426"/>
        <v>0.20752652440846592</v>
      </c>
      <c r="M1755" s="3">
        <f>L1755/'NOx Info (Obsolete)'!$B$1*1000</f>
        <v>4.7151188150879495</v>
      </c>
      <c r="N1755" s="3">
        <f>M1755*'NOx Info (Obsolete)'!$I$2*($D$13+273)/$F$2/1000</f>
        <v>1279.304941987285</v>
      </c>
      <c r="O1755" s="3">
        <f t="shared" si="427"/>
        <v>23.025520668263457</v>
      </c>
      <c r="P1755" s="3">
        <f t="shared" si="428"/>
        <v>10.54137605853148</v>
      </c>
      <c r="Q1755" s="3">
        <f t="shared" si="429"/>
        <v>1.9229057177928288E-3</v>
      </c>
      <c r="R1755" s="3">
        <f t="shared" si="430"/>
        <v>4.0202522056129973E-2</v>
      </c>
    </row>
    <row r="1756" spans="1:18" x14ac:dyDescent="0.25">
      <c r="A1756" s="3">
        <f t="shared" si="417"/>
        <v>17.2699999999999</v>
      </c>
      <c r="B1756" s="3">
        <f t="shared" si="419"/>
        <v>0.45663081339963824</v>
      </c>
      <c r="C1756" s="3">
        <f t="shared" si="420"/>
        <v>1.0374920056545861E-2</v>
      </c>
      <c r="D1756" s="3">
        <f t="shared" si="421"/>
        <v>185.1880478062281</v>
      </c>
      <c r="E1756" s="3">
        <f t="shared" si="422"/>
        <v>1.4346516590908616</v>
      </c>
      <c r="F1756" s="3">
        <f t="shared" si="423"/>
        <v>34.575713471983242</v>
      </c>
      <c r="G1756" s="3">
        <f t="shared" si="424"/>
        <v>6.7905492518135935E-2</v>
      </c>
      <c r="H1756" s="3">
        <f t="shared" si="425"/>
        <v>8.8459585585670963E-2</v>
      </c>
      <c r="I1756" s="3">
        <f t="shared" si="416"/>
        <v>2508.8507564912447</v>
      </c>
      <c r="K1756" s="3">
        <f t="shared" si="418"/>
        <v>17.2699999999999</v>
      </c>
      <c r="L1756" s="3">
        <f t="shared" si="426"/>
        <v>0.20712449918790463</v>
      </c>
      <c r="M1756" s="3">
        <f>L1756/'NOx Info (Obsolete)'!$B$1*1000</f>
        <v>4.7059845770091711</v>
      </c>
      <c r="N1756" s="3">
        <f>M1756*'NOx Info (Obsolete)'!$I$2*($D$13+273)/$F$2/1000</f>
        <v>1276.8266426328598</v>
      </c>
      <c r="O1756" s="3">
        <f t="shared" si="427"/>
        <v>22.980915092896247</v>
      </c>
      <c r="P1756" s="3">
        <f t="shared" si="428"/>
        <v>10.541376058531478</v>
      </c>
      <c r="Q1756" s="3">
        <f t="shared" si="429"/>
        <v>1.9229057177928284E-3</v>
      </c>
      <c r="R1756" s="3">
        <f t="shared" si="430"/>
        <v>4.0124640793275469E-2</v>
      </c>
    </row>
    <row r="1757" spans="1:18" x14ac:dyDescent="0.25">
      <c r="A1757" s="3">
        <f t="shared" si="417"/>
        <v>17.279999999999902</v>
      </c>
      <c r="B1757" s="3">
        <f t="shared" si="419"/>
        <v>0.45574621754378153</v>
      </c>
      <c r="C1757" s="3">
        <f t="shared" si="420"/>
        <v>1.0354821519571235E-2</v>
      </c>
      <c r="D1757" s="3">
        <f t="shared" si="421"/>
        <v>184.82929720325419</v>
      </c>
      <c r="E1757" s="3">
        <f t="shared" si="422"/>
        <v>1.4318724184549061</v>
      </c>
      <c r="F1757" s="3">
        <f t="shared" si="423"/>
        <v>34.575713471983242</v>
      </c>
      <c r="G1757" s="3">
        <f t="shared" si="424"/>
        <v>6.7905492518135935E-2</v>
      </c>
      <c r="H1757" s="3">
        <f t="shared" si="425"/>
        <v>8.8288219614466992E-2</v>
      </c>
      <c r="I1757" s="3">
        <f t="shared" si="416"/>
        <v>2509.0273329304737</v>
      </c>
      <c r="K1757" s="3">
        <f t="shared" si="418"/>
        <v>17.279999999999902</v>
      </c>
      <c r="L1757" s="3">
        <f t="shared" si="426"/>
        <v>0.20672325277997186</v>
      </c>
      <c r="M1757" s="3">
        <f>L1757/'NOx Info (Obsolete)'!$B$1*1000</f>
        <v>4.6968680339893183</v>
      </c>
      <c r="N1757" s="3">
        <f>M1757*'NOx Info (Obsolete)'!$I$2*($D$13+273)/$F$2/1000</f>
        <v>1274.3531442977135</v>
      </c>
      <c r="O1757" s="3">
        <f t="shared" si="427"/>
        <v>22.9363959284894</v>
      </c>
      <c r="P1757" s="3">
        <f t="shared" si="428"/>
        <v>10.541376058531478</v>
      </c>
      <c r="Q1757" s="3">
        <f t="shared" si="429"/>
        <v>1.9229057177928284E-3</v>
      </c>
      <c r="R1757" s="3">
        <f t="shared" si="430"/>
        <v>4.0046910403818796E-2</v>
      </c>
    </row>
    <row r="1758" spans="1:18" x14ac:dyDescent="0.25">
      <c r="A1758" s="3">
        <f t="shared" si="417"/>
        <v>17.289999999999903</v>
      </c>
      <c r="B1758" s="3">
        <f t="shared" si="419"/>
        <v>0.45486333534763684</v>
      </c>
      <c r="C1758" s="3">
        <f t="shared" si="420"/>
        <v>1.0334761917950941E-2</v>
      </c>
      <c r="D1758" s="3">
        <f t="shared" si="421"/>
        <v>184.47124158031093</v>
      </c>
      <c r="E1758" s="3">
        <f t="shared" si="422"/>
        <v>1.4290985618286949</v>
      </c>
      <c r="F1758" s="3">
        <f t="shared" si="423"/>
        <v>34.575713471983242</v>
      </c>
      <c r="G1758" s="3">
        <f t="shared" si="424"/>
        <v>6.7905492518135935E-2</v>
      </c>
      <c r="H1758" s="3">
        <f t="shared" si="425"/>
        <v>8.8117185617416993E-2</v>
      </c>
      <c r="I1758" s="3">
        <f t="shared" si="416"/>
        <v>2509.2035673017085</v>
      </c>
      <c r="K1758" s="3">
        <f t="shared" si="418"/>
        <v>17.289999999999903</v>
      </c>
      <c r="L1758" s="3">
        <f t="shared" si="426"/>
        <v>0.20632278367593368</v>
      </c>
      <c r="M1758" s="3">
        <f>L1758/'NOx Info (Obsolete)'!$B$1*1000</f>
        <v>4.6877691517491131</v>
      </c>
      <c r="N1758" s="3">
        <f>M1758*'NOx Info (Obsolete)'!$I$2*($D$13+273)/$F$2/1000</f>
        <v>1271.8844376811999</v>
      </c>
      <c r="O1758" s="3">
        <f t="shared" si="427"/>
        <v>22.89196300764559</v>
      </c>
      <c r="P1758" s="3">
        <f t="shared" si="428"/>
        <v>10.541376058531478</v>
      </c>
      <c r="Q1758" s="3">
        <f t="shared" si="429"/>
        <v>1.9229057177928284E-3</v>
      </c>
      <c r="R1758" s="3">
        <f t="shared" si="430"/>
        <v>3.9969330595484485E-2</v>
      </c>
    </row>
    <row r="1759" spans="1:18" x14ac:dyDescent="0.25">
      <c r="A1759" s="3">
        <f t="shared" si="417"/>
        <v>17.299999999999905</v>
      </c>
      <c r="B1759" s="3">
        <f t="shared" si="419"/>
        <v>0.4539821634914627</v>
      </c>
      <c r="C1759" s="3">
        <f t="shared" si="420"/>
        <v>1.0314741176258494E-2</v>
      </c>
      <c r="D1759" s="3">
        <f t="shared" si="421"/>
        <v>184.11387959106673</v>
      </c>
      <c r="E1759" s="3">
        <f t="shared" si="422"/>
        <v>1.4263300787821991</v>
      </c>
      <c r="F1759" s="3">
        <f t="shared" si="423"/>
        <v>34.575713471983242</v>
      </c>
      <c r="G1759" s="3">
        <f t="shared" si="424"/>
        <v>6.7905492518135935E-2</v>
      </c>
      <c r="H1759" s="3">
        <f t="shared" si="425"/>
        <v>8.7946482951412927E-2</v>
      </c>
      <c r="I1759" s="3">
        <f t="shared" ref="I1759:I1822" si="431">I1758+$N$3*$J$1*H1759</f>
        <v>2509.3794602676112</v>
      </c>
      <c r="K1759" s="3">
        <f t="shared" si="418"/>
        <v>17.299999999999905</v>
      </c>
      <c r="L1759" s="3">
        <f t="shared" si="426"/>
        <v>0.20592309036997883</v>
      </c>
      <c r="M1759" s="3">
        <f>L1759/'NOx Info (Obsolete)'!$B$1*1000</f>
        <v>4.6786878960756786</v>
      </c>
      <c r="N1759" s="3">
        <f>M1759*'NOx Info (Obsolete)'!$I$2*($D$13+273)/$F$2/1000</f>
        <v>1269.4205135006896</v>
      </c>
      <c r="O1759" s="3">
        <f t="shared" si="427"/>
        <v>22.847616163291775</v>
      </c>
      <c r="P1759" s="3">
        <f t="shared" si="428"/>
        <v>10.541376058531478</v>
      </c>
      <c r="Q1759" s="3">
        <f t="shared" si="429"/>
        <v>1.9229057177928284E-3</v>
      </c>
      <c r="R1759" s="3">
        <f t="shared" si="430"/>
        <v>3.9891901076563277E-2</v>
      </c>
    </row>
    <row r="1760" spans="1:18" x14ac:dyDescent="0.25">
      <c r="A1760" s="3">
        <f t="shared" ref="A1760:A1823" si="432">$A$30+A1759</f>
        <v>17.309999999999906</v>
      </c>
      <c r="B1760" s="3">
        <f t="shared" si="419"/>
        <v>0.45310269866194852</v>
      </c>
      <c r="C1760" s="3">
        <f t="shared" si="420"/>
        <v>1.0294759219213544E-2</v>
      </c>
      <c r="D1760" s="3">
        <f t="shared" si="421"/>
        <v>183.75720989179825</v>
      </c>
      <c r="E1760" s="3">
        <f t="shared" si="422"/>
        <v>1.423566958905595</v>
      </c>
      <c r="F1760" s="3">
        <f t="shared" si="423"/>
        <v>34.575713471983242</v>
      </c>
      <c r="G1760" s="3">
        <f t="shared" si="424"/>
        <v>6.7905492518135935E-2</v>
      </c>
      <c r="H1760" s="3">
        <f t="shared" si="425"/>
        <v>8.7776110974592564E-2</v>
      </c>
      <c r="I1760" s="3">
        <f t="shared" si="431"/>
        <v>2509.5550124895603</v>
      </c>
      <c r="K1760" s="3">
        <f t="shared" ref="K1760:K1823" si="433">$A$30+K1759</f>
        <v>17.309999999999906</v>
      </c>
      <c r="L1760" s="3">
        <f t="shared" si="426"/>
        <v>0.20552417135921319</v>
      </c>
      <c r="M1760" s="3">
        <f>L1760/'NOx Info (Obsolete)'!$B$1*1000</f>
        <v>4.6696242328224207</v>
      </c>
      <c r="N1760" s="3">
        <f>M1760*'NOx Info (Obsolete)'!$I$2*($D$13+273)/$F$2/1000</f>
        <v>1266.9613624915362</v>
      </c>
      <c r="O1760" s="3">
        <f t="shared" si="427"/>
        <v>22.80335522867858</v>
      </c>
      <c r="P1760" s="3">
        <f t="shared" si="428"/>
        <v>10.541376058531478</v>
      </c>
      <c r="Q1760" s="3">
        <f t="shared" si="429"/>
        <v>1.9229057177928284E-3</v>
      </c>
      <c r="R1760" s="3">
        <f t="shared" si="430"/>
        <v>3.9814621555911027E-2</v>
      </c>
    </row>
    <row r="1761" spans="1:18" x14ac:dyDescent="0.25">
      <c r="A1761" s="3">
        <f t="shared" si="432"/>
        <v>17.319999999999908</v>
      </c>
      <c r="B1761" s="3">
        <f t="shared" si="419"/>
        <v>0.45222493755220261</v>
      </c>
      <c r="C1761" s="3">
        <f t="shared" si="420"/>
        <v>1.0274815971681561E-2</v>
      </c>
      <c r="D1761" s="3">
        <f t="shared" si="421"/>
        <v>183.40123114138527</v>
      </c>
      <c r="E1761" s="3">
        <f t="shared" si="422"/>
        <v>1.4208091918092245</v>
      </c>
      <c r="F1761" s="3">
        <f t="shared" si="423"/>
        <v>34.575713471983242</v>
      </c>
      <c r="G1761" s="3">
        <f t="shared" si="424"/>
        <v>6.7905492518135935E-2</v>
      </c>
      <c r="H1761" s="3">
        <f t="shared" si="425"/>
        <v>8.7606069046337068E-2</v>
      </c>
      <c r="I1761" s="3">
        <f t="shared" si="431"/>
        <v>2509.7302246276531</v>
      </c>
      <c r="K1761" s="3">
        <f t="shared" si="433"/>
        <v>17.319999999999908</v>
      </c>
      <c r="L1761" s="3">
        <f t="shared" si="426"/>
        <v>0.20512602514365408</v>
      </c>
      <c r="M1761" s="3">
        <f>L1761/'NOx Info (Obsolete)'!$B$1*1000</f>
        <v>4.6605781279088925</v>
      </c>
      <c r="N1761" s="3">
        <f>M1761*'NOx Info (Obsolete)'!$I$2*($D$13+273)/$F$2/1000</f>
        <v>1264.5069754070412</v>
      </c>
      <c r="O1761" s="3">
        <f t="shared" si="427"/>
        <v>22.759180037379643</v>
      </c>
      <c r="P1761" s="3">
        <f t="shared" si="428"/>
        <v>10.541376058531478</v>
      </c>
      <c r="Q1761" s="3">
        <f t="shared" si="429"/>
        <v>1.9229057177928284E-3</v>
      </c>
      <c r="R1761" s="3">
        <f t="shared" si="430"/>
        <v>3.9737491742947571E-2</v>
      </c>
    </row>
    <row r="1762" spans="1:18" x14ac:dyDescent="0.25">
      <c r="A1762" s="3">
        <f t="shared" si="432"/>
        <v>17.329999999999909</v>
      </c>
      <c r="B1762" s="3">
        <f t="shared" si="419"/>
        <v>0.45134887686173925</v>
      </c>
      <c r="C1762" s="3">
        <f t="shared" si="420"/>
        <v>1.0254911358673579E-2</v>
      </c>
      <c r="D1762" s="3">
        <f t="shared" si="421"/>
        <v>183.04594200130546</v>
      </c>
      <c r="E1762" s="3">
        <f t="shared" si="422"/>
        <v>1.4180567671235571</v>
      </c>
      <c r="F1762" s="3">
        <f t="shared" si="423"/>
        <v>34.575713471983242</v>
      </c>
      <c r="G1762" s="3">
        <f t="shared" si="424"/>
        <v>6.7905492518135935E-2</v>
      </c>
      <c r="H1762" s="3">
        <f t="shared" si="425"/>
        <v>8.7436356527268708E-2</v>
      </c>
      <c r="I1762" s="3">
        <f t="shared" si="431"/>
        <v>2509.9050973407075</v>
      </c>
      <c r="K1762" s="3">
        <f t="shared" si="433"/>
        <v>17.329999999999909</v>
      </c>
      <c r="L1762" s="3">
        <f t="shared" si="426"/>
        <v>0.20472865022622461</v>
      </c>
      <c r="M1762" s="3">
        <f>L1762/'NOx Info (Obsolete)'!$B$1*1000</f>
        <v>4.6515495473206689</v>
      </c>
      <c r="N1762" s="3">
        <f>M1762*'NOx Info (Obsolete)'!$I$2*($D$13+273)/$F$2/1000</f>
        <v>1262.0573430184181</v>
      </c>
      <c r="O1762" s="3">
        <f t="shared" si="427"/>
        <v>22.715090423291024</v>
      </c>
      <c r="P1762" s="3">
        <f t="shared" si="428"/>
        <v>10.541376058531478</v>
      </c>
      <c r="Q1762" s="3">
        <f t="shared" si="429"/>
        <v>1.9229057177928284E-3</v>
      </c>
      <c r="R1762" s="3">
        <f t="shared" si="430"/>
        <v>3.9660511347655705E-2</v>
      </c>
    </row>
    <row r="1763" spans="1:18" x14ac:dyDescent="0.25">
      <c r="A1763" s="3">
        <f t="shared" si="432"/>
        <v>17.339999999999911</v>
      </c>
      <c r="B1763" s="3">
        <f t="shared" si="419"/>
        <v>0.45047451329646659</v>
      </c>
      <c r="C1763" s="3">
        <f t="shared" si="420"/>
        <v>1.0235045305345896E-2</v>
      </c>
      <c r="D1763" s="3">
        <f t="shared" si="421"/>
        <v>182.6913411356297</v>
      </c>
      <c r="E1763" s="3">
        <f t="shared" si="422"/>
        <v>1.4153096744991502</v>
      </c>
      <c r="F1763" s="3">
        <f t="shared" si="423"/>
        <v>34.575713471983242</v>
      </c>
      <c r="G1763" s="3">
        <f t="shared" si="424"/>
        <v>6.7905492518135935E-2</v>
      </c>
      <c r="H1763" s="3">
        <f t="shared" si="425"/>
        <v>8.7266972779248331E-2</v>
      </c>
      <c r="I1763" s="3">
        <f t="shared" si="431"/>
        <v>2510.0796312862658</v>
      </c>
      <c r="K1763" s="3">
        <f t="shared" si="433"/>
        <v>17.339999999999911</v>
      </c>
      <c r="L1763" s="3">
        <f t="shared" si="426"/>
        <v>0.20433204511274805</v>
      </c>
      <c r="M1763" s="3">
        <f>L1763/'NOx Info (Obsolete)'!$B$1*1000</f>
        <v>4.642538457109219</v>
      </c>
      <c r="N1763" s="3">
        <f>M1763*'NOx Info (Obsolete)'!$I$2*($D$13+273)/$F$2/1000</f>
        <v>1259.6124561147599</v>
      </c>
      <c r="O1763" s="3">
        <f t="shared" si="427"/>
        <v>22.671086220630553</v>
      </c>
      <c r="P1763" s="3">
        <f t="shared" si="428"/>
        <v>10.541376058531478</v>
      </c>
      <c r="Q1763" s="3">
        <f t="shared" si="429"/>
        <v>1.9229057177928284E-3</v>
      </c>
      <c r="R1763" s="3">
        <f t="shared" si="430"/>
        <v>3.9583680080580025E-2</v>
      </c>
    </row>
    <row r="1764" spans="1:18" x14ac:dyDescent="0.25">
      <c r="A1764" s="3">
        <f t="shared" si="432"/>
        <v>17.349999999999913</v>
      </c>
      <c r="B1764" s="3">
        <f t="shared" si="419"/>
        <v>0.44960184356867411</v>
      </c>
      <c r="C1764" s="3">
        <f t="shared" si="420"/>
        <v>1.0215217736999802E-2</v>
      </c>
      <c r="D1764" s="3">
        <f t="shared" si="421"/>
        <v>182.33742721101677</v>
      </c>
      <c r="E1764" s="3">
        <f t="shared" si="422"/>
        <v>1.4125679036066106</v>
      </c>
      <c r="F1764" s="3">
        <f t="shared" si="423"/>
        <v>34.575713471983242</v>
      </c>
      <c r="G1764" s="3">
        <f t="shared" si="424"/>
        <v>6.7905492518135935E-2</v>
      </c>
      <c r="H1764" s="3">
        <f t="shared" si="425"/>
        <v>8.7097917165372948E-2</v>
      </c>
      <c r="I1764" s="3">
        <f t="shared" si="431"/>
        <v>2510.2538271205967</v>
      </c>
      <c r="K1764" s="3">
        <f t="shared" si="433"/>
        <v>17.349999999999913</v>
      </c>
      <c r="L1764" s="3">
        <f t="shared" si="426"/>
        <v>0.20393620831194226</v>
      </c>
      <c r="M1764" s="3">
        <f>L1764/'NOx Info (Obsolete)'!$B$1*1000</f>
        <v>4.6335448233917766</v>
      </c>
      <c r="N1764" s="3">
        <f>M1764*'NOx Info (Obsolete)'!$I$2*($D$13+273)/$F$2/1000</f>
        <v>1257.1723055030022</v>
      </c>
      <c r="O1764" s="3">
        <f t="shared" si="427"/>
        <v>22.627167263937221</v>
      </c>
      <c r="P1764" s="3">
        <f t="shared" si="428"/>
        <v>10.541376058531478</v>
      </c>
      <c r="Q1764" s="3">
        <f t="shared" si="429"/>
        <v>1.9229057177928284E-3</v>
      </c>
      <c r="R1764" s="3">
        <f t="shared" si="430"/>
        <v>3.9506997652825865E-2</v>
      </c>
    </row>
    <row r="1765" spans="1:18" x14ac:dyDescent="0.25">
      <c r="A1765" s="3">
        <f t="shared" si="432"/>
        <v>17.359999999999914</v>
      </c>
      <c r="B1765" s="3">
        <f t="shared" si="419"/>
        <v>0.44873086439702042</v>
      </c>
      <c r="C1765" s="3">
        <f t="shared" si="420"/>
        <v>1.0195428579081291E-2</v>
      </c>
      <c r="D1765" s="3">
        <f t="shared" si="421"/>
        <v>181.98419889670836</v>
      </c>
      <c r="E1765" s="3">
        <f t="shared" si="422"/>
        <v>1.4098314441365549</v>
      </c>
      <c r="F1765" s="3">
        <f t="shared" si="423"/>
        <v>34.575713471983249</v>
      </c>
      <c r="G1765" s="3">
        <f t="shared" si="424"/>
        <v>6.7905492518135963E-2</v>
      </c>
      <c r="H1765" s="3">
        <f t="shared" si="425"/>
        <v>8.6929189049973529E-2</v>
      </c>
      <c r="I1765" s="3">
        <f t="shared" si="431"/>
        <v>2510.4276854986965</v>
      </c>
      <c r="K1765" s="3">
        <f t="shared" si="433"/>
        <v>17.359999999999914</v>
      </c>
      <c r="L1765" s="3">
        <f t="shared" si="426"/>
        <v>0.20354113833541401</v>
      </c>
      <c r="M1765" s="3">
        <f>L1765/'NOx Info (Obsolete)'!$B$1*1000</f>
        <v>4.6245686123512151</v>
      </c>
      <c r="N1765" s="3">
        <f>M1765*'NOx Info (Obsolete)'!$I$2*($D$13+273)/$F$2/1000</f>
        <v>1254.73688200789</v>
      </c>
      <c r="O1765" s="3">
        <f t="shared" si="427"/>
        <v>22.583333388070553</v>
      </c>
      <c r="P1765" s="3">
        <f t="shared" si="428"/>
        <v>10.54137605853148</v>
      </c>
      <c r="Q1765" s="3">
        <f t="shared" si="429"/>
        <v>1.9229057177928288E-3</v>
      </c>
      <c r="R1765" s="3">
        <f t="shared" si="430"/>
        <v>3.9430463776058251E-2</v>
      </c>
    </row>
    <row r="1766" spans="1:18" x14ac:dyDescent="0.25">
      <c r="A1766" s="3">
        <f t="shared" si="432"/>
        <v>17.369999999999916</v>
      </c>
      <c r="B1766" s="3">
        <f t="shared" si="419"/>
        <v>0.4478615725065207</v>
      </c>
      <c r="C1766" s="3">
        <f t="shared" si="420"/>
        <v>1.0175677757180786E-2</v>
      </c>
      <c r="D1766" s="3">
        <f t="shared" si="421"/>
        <v>181.63165486452417</v>
      </c>
      <c r="E1766" s="3">
        <f t="shared" si="422"/>
        <v>1.407100285799572</v>
      </c>
      <c r="F1766" s="3">
        <f t="shared" si="423"/>
        <v>34.575713471983242</v>
      </c>
      <c r="G1766" s="3">
        <f t="shared" si="424"/>
        <v>6.7905492518135935E-2</v>
      </c>
      <c r="H1766" s="3">
        <f t="shared" si="425"/>
        <v>8.6760787798612293E-2</v>
      </c>
      <c r="I1766" s="3">
        <f t="shared" si="431"/>
        <v>2510.6012070742936</v>
      </c>
      <c r="K1766" s="3">
        <f t="shared" si="433"/>
        <v>17.369999999999916</v>
      </c>
      <c r="L1766" s="3">
        <f t="shared" si="426"/>
        <v>0.20314683369765343</v>
      </c>
      <c r="M1766" s="3">
        <f>L1766/'NOx Info (Obsolete)'!$B$1*1000</f>
        <v>4.6156097902359177</v>
      </c>
      <c r="N1766" s="3">
        <f>M1766*'NOx Info (Obsolete)'!$I$2*($D$13+273)/$F$2/1000</f>
        <v>1252.3061764719421</v>
      </c>
      <c r="O1766" s="3">
        <f t="shared" si="427"/>
        <v>22.539584428209988</v>
      </c>
      <c r="P1766" s="3">
        <f t="shared" si="428"/>
        <v>10.541376058531478</v>
      </c>
      <c r="Q1766" s="3">
        <f t="shared" si="429"/>
        <v>1.9229057177928284E-3</v>
      </c>
      <c r="R1766" s="3">
        <f t="shared" si="430"/>
        <v>3.9354078162500701E-2</v>
      </c>
    </row>
    <row r="1767" spans="1:18" x14ac:dyDescent="0.25">
      <c r="A1767" s="3">
        <f t="shared" si="432"/>
        <v>17.379999999999917</v>
      </c>
      <c r="B1767" s="3">
        <f t="shared" si="419"/>
        <v>0.44699396462853452</v>
      </c>
      <c r="C1767" s="3">
        <f t="shared" si="420"/>
        <v>1.0155965197032863E-2</v>
      </c>
      <c r="D1767" s="3">
        <f t="shared" si="421"/>
        <v>181.27979378885706</v>
      </c>
      <c r="E1767" s="3">
        <f t="shared" si="422"/>
        <v>1.4043744183261835</v>
      </c>
      <c r="F1767" s="3">
        <f t="shared" si="423"/>
        <v>34.575713471983242</v>
      </c>
      <c r="G1767" s="3">
        <f t="shared" si="424"/>
        <v>6.7905492518135935E-2</v>
      </c>
      <c r="H1767" s="3">
        <f t="shared" si="425"/>
        <v>8.6592712778080658E-2</v>
      </c>
      <c r="I1767" s="3">
        <f t="shared" si="431"/>
        <v>2510.7743924998499</v>
      </c>
      <c r="K1767" s="3">
        <f t="shared" si="433"/>
        <v>17.379999999999917</v>
      </c>
      <c r="L1767" s="3">
        <f t="shared" si="426"/>
        <v>0.20275329291602842</v>
      </c>
      <c r="M1767" s="3">
        <f>L1767/'NOx Info (Obsolete)'!$B$1*1000</f>
        <v>4.6066683233596537</v>
      </c>
      <c r="N1767" s="3">
        <f>M1767*'NOx Info (Obsolete)'!$I$2*($D$13+273)/$F$2/1000</f>
        <v>1249.880179755419</v>
      </c>
      <c r="O1767" s="3">
        <f t="shared" si="427"/>
        <v>22.495920219854263</v>
      </c>
      <c r="P1767" s="3">
        <f t="shared" si="428"/>
        <v>10.541376058531478</v>
      </c>
      <c r="Q1767" s="3">
        <f t="shared" si="429"/>
        <v>1.9229057177928284E-3</v>
      </c>
      <c r="R1767" s="3">
        <f t="shared" si="430"/>
        <v>3.9277840524934306E-2</v>
      </c>
    </row>
    <row r="1768" spans="1:18" x14ac:dyDescent="0.25">
      <c r="A1768" s="3">
        <f t="shared" si="432"/>
        <v>17.389999999999919</v>
      </c>
      <c r="B1768" s="3">
        <f t="shared" si="419"/>
        <v>0.44612803750075375</v>
      </c>
      <c r="C1768" s="3">
        <f t="shared" si="420"/>
        <v>1.0136290824515962E-2</v>
      </c>
      <c r="D1768" s="3">
        <f t="shared" si="421"/>
        <v>180.92861434666764</v>
      </c>
      <c r="E1768" s="3">
        <f t="shared" si="422"/>
        <v>1.4016538314668046</v>
      </c>
      <c r="F1768" s="3">
        <f t="shared" si="423"/>
        <v>34.575713471983242</v>
      </c>
      <c r="G1768" s="3">
        <f t="shared" si="424"/>
        <v>6.7905492518135935E-2</v>
      </c>
      <c r="H1768" s="3">
        <f t="shared" si="425"/>
        <v>8.642496335639667E-2</v>
      </c>
      <c r="I1768" s="3">
        <f t="shared" si="431"/>
        <v>2510.9472424265628</v>
      </c>
      <c r="K1768" s="3">
        <f t="shared" si="433"/>
        <v>17.389999999999919</v>
      </c>
      <c r="L1768" s="3">
        <f t="shared" si="426"/>
        <v>0.20236051451077908</v>
      </c>
      <c r="M1768" s="3">
        <f>L1768/'NOx Info (Obsolete)'!$B$1*1000</f>
        <v>4.5977441781014496</v>
      </c>
      <c r="N1768" s="3">
        <f>M1768*'NOx Info (Obsolete)'!$I$2*($D$13+273)/$F$2/1000</f>
        <v>1247.4588827362854</v>
      </c>
      <c r="O1768" s="3">
        <f t="shared" si="427"/>
        <v>22.452340598820779</v>
      </c>
      <c r="P1768" s="3">
        <f t="shared" si="428"/>
        <v>10.541376058531478</v>
      </c>
      <c r="Q1768" s="3">
        <f t="shared" si="429"/>
        <v>1.9229057177928284E-3</v>
      </c>
      <c r="R1768" s="3">
        <f t="shared" si="430"/>
        <v>3.9201750576696517E-2</v>
      </c>
    </row>
    <row r="1769" spans="1:18" x14ac:dyDescent="0.25">
      <c r="A1769" s="3">
        <f t="shared" si="432"/>
        <v>17.39999999999992</v>
      </c>
      <c r="B1769" s="3">
        <f t="shared" si="419"/>
        <v>0.44526378786718973</v>
      </c>
      <c r="C1769" s="3">
        <f t="shared" si="420"/>
        <v>1.0116654565652111E-2</v>
      </c>
      <c r="D1769" s="3">
        <f t="shared" si="421"/>
        <v>180.57811521747968</v>
      </c>
      <c r="E1769" s="3">
        <f t="shared" si="422"/>
        <v>1.3989385149917071</v>
      </c>
      <c r="F1769" s="3">
        <f t="shared" si="423"/>
        <v>34.575713471983242</v>
      </c>
      <c r="G1769" s="3">
        <f t="shared" si="424"/>
        <v>6.7905492518135935E-2</v>
      </c>
      <c r="H1769" s="3">
        <f t="shared" si="425"/>
        <v>8.6257538902802633E-2</v>
      </c>
      <c r="I1769" s="3">
        <f t="shared" si="431"/>
        <v>2511.1197575043684</v>
      </c>
      <c r="K1769" s="3">
        <f t="shared" si="433"/>
        <v>17.39999999999992</v>
      </c>
      <c r="L1769" s="3">
        <f t="shared" si="426"/>
        <v>0.2019684970050121</v>
      </c>
      <c r="M1769" s="3">
        <f>L1769/'NOx Info (Obsolete)'!$B$1*1000</f>
        <v>4.588837320905462</v>
      </c>
      <c r="N1769" s="3">
        <f>M1769*'NOx Info (Obsolete)'!$I$2*($D$13+273)/$F$2/1000</f>
        <v>1245.0422763101781</v>
      </c>
      <c r="O1769" s="3">
        <f t="shared" si="427"/>
        <v>22.408845401245014</v>
      </c>
      <c r="P1769" s="3">
        <f t="shared" si="428"/>
        <v>10.541376058531478</v>
      </c>
      <c r="Q1769" s="3">
        <f t="shared" si="429"/>
        <v>1.9229057177928284E-3</v>
      </c>
      <c r="R1769" s="3">
        <f t="shared" si="430"/>
        <v>3.9125808031680129E-2</v>
      </c>
    </row>
    <row r="1770" spans="1:18" x14ac:dyDescent="0.25">
      <c r="A1770" s="3">
        <f t="shared" si="432"/>
        <v>17.409999999999922</v>
      </c>
      <c r="B1770" s="3">
        <f t="shared" si="419"/>
        <v>0.44440121247816167</v>
      </c>
      <c r="C1770" s="3">
        <f t="shared" si="420"/>
        <v>1.0097056346606658E-2</v>
      </c>
      <c r="D1770" s="3">
        <f t="shared" si="421"/>
        <v>180.22829508337497</v>
      </c>
      <c r="E1770" s="3">
        <f t="shared" si="422"/>
        <v>1.3962284586909794</v>
      </c>
      <c r="F1770" s="3">
        <f t="shared" si="423"/>
        <v>34.575713471983242</v>
      </c>
      <c r="G1770" s="3">
        <f t="shared" si="424"/>
        <v>6.7905492518135935E-2</v>
      </c>
      <c r="H1770" s="3">
        <f t="shared" si="425"/>
        <v>8.6090438787762777E-2</v>
      </c>
      <c r="I1770" s="3">
        <f t="shared" si="431"/>
        <v>2511.291938381944</v>
      </c>
      <c r="K1770" s="3">
        <f t="shared" si="433"/>
        <v>17.409999999999922</v>
      </c>
      <c r="L1770" s="3">
        <f t="shared" si="426"/>
        <v>0.20157723892469528</v>
      </c>
      <c r="M1770" s="3">
        <f>L1770/'NOx Info (Obsolete)'!$B$1*1000</f>
        <v>4.5799477182808559</v>
      </c>
      <c r="N1770" s="3">
        <f>M1770*'NOx Info (Obsolete)'!$I$2*($D$13+273)/$F$2/1000</f>
        <v>1242.6303513903708</v>
      </c>
      <c r="O1770" s="3">
        <f t="shared" si="427"/>
        <v>22.36543446357987</v>
      </c>
      <c r="P1770" s="3">
        <f t="shared" si="428"/>
        <v>10.541376058531478</v>
      </c>
      <c r="Q1770" s="3">
        <f t="shared" si="429"/>
        <v>1.9229057177928284E-3</v>
      </c>
      <c r="R1770" s="3">
        <f t="shared" si="430"/>
        <v>3.905001260433217E-2</v>
      </c>
    </row>
    <row r="1771" spans="1:18" x14ac:dyDescent="0.25">
      <c r="A1771" s="3">
        <f t="shared" si="432"/>
        <v>17.419999999999924</v>
      </c>
      <c r="B1771" s="3">
        <f t="shared" si="419"/>
        <v>0.44354030809028405</v>
      </c>
      <c r="C1771" s="3">
        <f t="shared" si="420"/>
        <v>1.0077496093687976E-2</v>
      </c>
      <c r="D1771" s="3">
        <f t="shared" si="421"/>
        <v>179.87915262898841</v>
      </c>
      <c r="E1771" s="3">
        <f t="shared" si="422"/>
        <v>1.3935236523744896</v>
      </c>
      <c r="F1771" s="3">
        <f t="shared" si="423"/>
        <v>34.575713471983242</v>
      </c>
      <c r="G1771" s="3">
        <f t="shared" si="424"/>
        <v>6.7905492518135935E-2</v>
      </c>
      <c r="H1771" s="3">
        <f t="shared" si="425"/>
        <v>8.5923662382960911E-2</v>
      </c>
      <c r="I1771" s="3">
        <f t="shared" si="431"/>
        <v>2511.46378570671</v>
      </c>
      <c r="K1771" s="3">
        <f t="shared" si="433"/>
        <v>17.419999999999924</v>
      </c>
      <c r="L1771" s="3">
        <f t="shared" si="426"/>
        <v>0.20118673879865195</v>
      </c>
      <c r="M1771" s="3">
        <f>L1771/'NOx Info (Obsolete)'!$B$1*1000</f>
        <v>4.5710753368016714</v>
      </c>
      <c r="N1771" s="3">
        <f>M1771*'NOx Info (Obsolete)'!$I$2*($D$13+273)/$F$2/1000</f>
        <v>1240.2230989077405</v>
      </c>
      <c r="O1771" s="3">
        <f t="shared" si="427"/>
        <v>22.322107622595087</v>
      </c>
      <c r="P1771" s="3">
        <f t="shared" si="428"/>
        <v>10.541376058531478</v>
      </c>
      <c r="Q1771" s="3">
        <f t="shared" si="429"/>
        <v>1.9229057177928284E-3</v>
      </c>
      <c r="R1771" s="3">
        <f t="shared" si="430"/>
        <v>3.8974364009652873E-2</v>
      </c>
    </row>
    <row r="1772" spans="1:18" x14ac:dyDescent="0.25">
      <c r="A1772" s="3">
        <f t="shared" si="432"/>
        <v>17.429999999999925</v>
      </c>
      <c r="B1772" s="3">
        <f t="shared" si="419"/>
        <v>0.44268107146645441</v>
      </c>
      <c r="C1772" s="3">
        <f t="shared" si="420"/>
        <v>1.0057973733347204E-2</v>
      </c>
      <c r="D1772" s="3">
        <f t="shared" si="421"/>
        <v>179.53068654150314</v>
      </c>
      <c r="E1772" s="3">
        <f t="shared" si="422"/>
        <v>1.3908240858718455</v>
      </c>
      <c r="F1772" s="3">
        <f t="shared" si="423"/>
        <v>34.575713471983249</v>
      </c>
      <c r="G1772" s="3">
        <f t="shared" si="424"/>
        <v>6.7905492518135963E-2</v>
      </c>
      <c r="H1772" s="3">
        <f t="shared" si="425"/>
        <v>8.5757209061298037E-2</v>
      </c>
      <c r="I1772" s="3">
        <f t="shared" si="431"/>
        <v>2511.6353001248326</v>
      </c>
      <c r="K1772" s="3">
        <f t="shared" si="433"/>
        <v>17.429999999999925</v>
      </c>
      <c r="L1772" s="3">
        <f t="shared" si="426"/>
        <v>0.20079699515855542</v>
      </c>
      <c r="M1772" s="3">
        <f>L1772/'NOx Info (Obsolete)'!$B$1*1000</f>
        <v>4.562220143106706</v>
      </c>
      <c r="N1772" s="3">
        <f>M1772*'NOx Info (Obsolete)'!$I$2*($D$13+273)/$F$2/1000</f>
        <v>1237.8205098107337</v>
      </c>
      <c r="O1772" s="3">
        <f t="shared" si="427"/>
        <v>22.278864715376617</v>
      </c>
      <c r="P1772" s="3">
        <f t="shared" si="428"/>
        <v>10.54137605853148</v>
      </c>
      <c r="Q1772" s="3">
        <f t="shared" si="429"/>
        <v>1.9229057177928288E-3</v>
      </c>
      <c r="R1772" s="3">
        <f t="shared" si="430"/>
        <v>3.8898861963194586E-2</v>
      </c>
    </row>
    <row r="1773" spans="1:18" x14ac:dyDescent="0.25">
      <c r="A1773" s="3">
        <f t="shared" si="432"/>
        <v>17.439999999999927</v>
      </c>
      <c r="B1773" s="3">
        <f t="shared" si="419"/>
        <v>0.44182349937584148</v>
      </c>
      <c r="C1773" s="3">
        <f t="shared" si="420"/>
        <v>1.0038489192177952E-2</v>
      </c>
      <c r="D1773" s="3">
        <f t="shared" si="421"/>
        <v>179.18289551064527</v>
      </c>
      <c r="E1773" s="3">
        <f t="shared" si="422"/>
        <v>1.3881297490323576</v>
      </c>
      <c r="F1773" s="3">
        <f t="shared" si="423"/>
        <v>34.575713471983249</v>
      </c>
      <c r="G1773" s="3">
        <f t="shared" si="424"/>
        <v>6.7905492518135963E-2</v>
      </c>
      <c r="H1773" s="3">
        <f t="shared" si="425"/>
        <v>8.5591078196889936E-2</v>
      </c>
      <c r="I1773" s="3">
        <f t="shared" si="431"/>
        <v>2511.8064822812262</v>
      </c>
      <c r="K1773" s="3">
        <f t="shared" si="433"/>
        <v>17.439999999999927</v>
      </c>
      <c r="L1773" s="3">
        <f t="shared" si="426"/>
        <v>0.20040800653892349</v>
      </c>
      <c r="M1773" s="3">
        <f>L1773/'NOx Info (Obsolete)'!$B$1*1000</f>
        <v>4.5533821038993825</v>
      </c>
      <c r="N1773" s="3">
        <f>M1773*'NOx Info (Obsolete)'!$I$2*($D$13+273)/$F$2/1000</f>
        <v>1235.4225750653297</v>
      </c>
      <c r="O1773" s="3">
        <f t="shared" si="427"/>
        <v>22.235705579326009</v>
      </c>
      <c r="P1773" s="3">
        <f t="shared" si="428"/>
        <v>10.54137605853148</v>
      </c>
      <c r="Q1773" s="3">
        <f t="shared" si="429"/>
        <v>1.9229057177928288E-3</v>
      </c>
      <c r="R1773" s="3">
        <f t="shared" si="430"/>
        <v>3.8823506181060653E-2</v>
      </c>
    </row>
    <row r="1774" spans="1:18" x14ac:dyDescent="0.25">
      <c r="A1774" s="3">
        <f t="shared" si="432"/>
        <v>17.449999999999928</v>
      </c>
      <c r="B1774" s="3">
        <f t="shared" si="419"/>
        <v>0.44096758859387258</v>
      </c>
      <c r="C1774" s="3">
        <f t="shared" si="420"/>
        <v>1.0019042396916039E-2</v>
      </c>
      <c r="D1774" s="3">
        <f t="shared" si="421"/>
        <v>178.8357782286794</v>
      </c>
      <c r="E1774" s="3">
        <f t="shared" si="422"/>
        <v>1.3854406317250008</v>
      </c>
      <c r="F1774" s="3">
        <f t="shared" si="423"/>
        <v>34.575713471983242</v>
      </c>
      <c r="G1774" s="3">
        <f t="shared" si="424"/>
        <v>6.7905492518135935E-2</v>
      </c>
      <c r="H1774" s="3">
        <f t="shared" si="425"/>
        <v>8.5425269165064863E-2</v>
      </c>
      <c r="I1774" s="3">
        <f t="shared" si="431"/>
        <v>2511.9773328195565</v>
      </c>
      <c r="K1774" s="3">
        <f t="shared" si="433"/>
        <v>17.449999999999928</v>
      </c>
      <c r="L1774" s="3">
        <f t="shared" si="426"/>
        <v>0.20001977147711289</v>
      </c>
      <c r="M1774" s="3">
        <f>L1774/'NOx Info (Obsolete)'!$B$1*1000</f>
        <v>4.5445611859476269</v>
      </c>
      <c r="N1774" s="3">
        <f>M1774*'NOx Info (Obsolete)'!$I$2*($D$13+273)/$F$2/1000</f>
        <v>1233.0292856550107</v>
      </c>
      <c r="O1774" s="3">
        <f t="shared" si="427"/>
        <v>22.192630052159807</v>
      </c>
      <c r="P1774" s="3">
        <f t="shared" si="428"/>
        <v>10.541376058531478</v>
      </c>
      <c r="Q1774" s="3">
        <f t="shared" si="429"/>
        <v>1.9229057177928284E-3</v>
      </c>
      <c r="R1774" s="3">
        <f t="shared" si="430"/>
        <v>3.8748296379904415E-2</v>
      </c>
    </row>
    <row r="1775" spans="1:18" x14ac:dyDescent="0.25">
      <c r="A1775" s="3">
        <f t="shared" si="432"/>
        <v>17.45999999999993</v>
      </c>
      <c r="B1775" s="3">
        <f t="shared" si="419"/>
        <v>0.44011333590222196</v>
      </c>
      <c r="C1775" s="3">
        <f t="shared" si="420"/>
        <v>9.999633274439217E-3</v>
      </c>
      <c r="D1775" s="3">
        <f t="shared" si="421"/>
        <v>178.4893333904036</v>
      </c>
      <c r="E1775" s="3">
        <f t="shared" si="422"/>
        <v>1.3827567238383756</v>
      </c>
      <c r="F1775" s="3">
        <f t="shared" si="423"/>
        <v>34.575713471983242</v>
      </c>
      <c r="G1775" s="3">
        <f t="shared" si="424"/>
        <v>6.7905492518135935E-2</v>
      </c>
      <c r="H1775" s="3">
        <f t="shared" si="425"/>
        <v>8.5259781342361327E-2</v>
      </c>
      <c r="I1775" s="3">
        <f t="shared" si="431"/>
        <v>2512.1478523822411</v>
      </c>
      <c r="K1775" s="3">
        <f t="shared" si="433"/>
        <v>17.45999999999993</v>
      </c>
      <c r="L1775" s="3">
        <f t="shared" si="426"/>
        <v>0.19963228851331385</v>
      </c>
      <c r="M1775" s="3">
        <f>L1775/'NOx Info (Obsolete)'!$B$1*1000</f>
        <v>4.535757356083745</v>
      </c>
      <c r="N1775" s="3">
        <f>M1775*'NOx Info (Obsolete)'!$I$2*($D$13+273)/$F$2/1000</f>
        <v>1230.6406325807257</v>
      </c>
      <c r="O1775" s="3">
        <f t="shared" si="427"/>
        <v>22.14963797190893</v>
      </c>
      <c r="P1775" s="3">
        <f t="shared" si="428"/>
        <v>10.541376058531478</v>
      </c>
      <c r="Q1775" s="3">
        <f t="shared" si="429"/>
        <v>1.9229057177928284E-3</v>
      </c>
      <c r="R1775" s="3">
        <f t="shared" si="430"/>
        <v>3.8673232276928149E-2</v>
      </c>
    </row>
    <row r="1776" spans="1:18" x14ac:dyDescent="0.25">
      <c r="A1776" s="3">
        <f t="shared" si="432"/>
        <v>17.469999999999931</v>
      </c>
      <c r="B1776" s="3">
        <f t="shared" si="419"/>
        <v>0.43926073808879834</v>
      </c>
      <c r="C1776" s="3">
        <f t="shared" si="420"/>
        <v>9.9802617517668873E-3</v>
      </c>
      <c r="D1776" s="3">
        <f t="shared" si="421"/>
        <v>178.14355969314414</v>
      </c>
      <c r="E1776" s="3">
        <f t="shared" si="422"/>
        <v>1.3800780152806704</v>
      </c>
      <c r="F1776" s="3">
        <f t="shared" si="423"/>
        <v>34.575713471983242</v>
      </c>
      <c r="G1776" s="3">
        <f t="shared" si="424"/>
        <v>6.7905492518135935E-2</v>
      </c>
      <c r="H1776" s="3">
        <f t="shared" si="425"/>
        <v>8.5094614106525454E-2</v>
      </c>
      <c r="I1776" s="3">
        <f t="shared" si="431"/>
        <v>2512.3180416104542</v>
      </c>
      <c r="K1776" s="3">
        <f t="shared" si="433"/>
        <v>17.469999999999931</v>
      </c>
      <c r="L1776" s="3">
        <f t="shared" si="426"/>
        <v>0.19924555619054457</v>
      </c>
      <c r="M1776" s="3">
        <f>L1776/'NOx Info (Obsolete)'!$B$1*1000</f>
        <v>4.526970581204294</v>
      </c>
      <c r="N1776" s="3">
        <f>M1776*'NOx Info (Obsolete)'!$I$2*($D$13+273)/$F$2/1000</f>
        <v>1228.2566068608558</v>
      </c>
      <c r="O1776" s="3">
        <f t="shared" si="427"/>
        <v>22.106729176918062</v>
      </c>
      <c r="P1776" s="3">
        <f t="shared" si="428"/>
        <v>10.541376058531478</v>
      </c>
      <c r="Q1776" s="3">
        <f t="shared" si="429"/>
        <v>1.9229057177928284E-3</v>
      </c>
      <c r="R1776" s="3">
        <f t="shared" si="430"/>
        <v>3.8598313589881909E-2</v>
      </c>
    </row>
    <row r="1777" spans="1:18" x14ac:dyDescent="0.25">
      <c r="A1777" s="3">
        <f t="shared" si="432"/>
        <v>17.479999999999933</v>
      </c>
      <c r="B1777" s="3">
        <f t="shared" si="419"/>
        <v>0.43840979194773305</v>
      </c>
      <c r="C1777" s="3">
        <f t="shared" si="420"/>
        <v>9.9609277560598307E-3</v>
      </c>
      <c r="D1777" s="3">
        <f t="shared" si="421"/>
        <v>177.79845583675109</v>
      </c>
      <c r="E1777" s="3">
        <f t="shared" si="422"/>
        <v>1.3774044959796246</v>
      </c>
      <c r="F1777" s="3">
        <f t="shared" si="423"/>
        <v>34.575713471983242</v>
      </c>
      <c r="G1777" s="3">
        <f t="shared" si="424"/>
        <v>6.7905492518135935E-2</v>
      </c>
      <c r="H1777" s="3">
        <f t="shared" si="425"/>
        <v>8.4929766836508921E-2</v>
      </c>
      <c r="I1777" s="3">
        <f t="shared" si="431"/>
        <v>2512.4879011441271</v>
      </c>
      <c r="K1777" s="3">
        <f t="shared" si="433"/>
        <v>17.479999999999933</v>
      </c>
      <c r="L1777" s="3">
        <f t="shared" si="426"/>
        <v>0.19885957305464574</v>
      </c>
      <c r="M1777" s="3">
        <f>L1777/'NOx Info (Obsolete)'!$B$1*1000</f>
        <v>4.5182008282699604</v>
      </c>
      <c r="N1777" s="3">
        <f>M1777*'NOx Info (Obsolete)'!$I$2*($D$13+273)/$F$2/1000</f>
        <v>1225.8771995311827</v>
      </c>
      <c r="O1777" s="3">
        <f t="shared" si="427"/>
        <v>22.063903505845065</v>
      </c>
      <c r="P1777" s="3">
        <f t="shared" si="428"/>
        <v>10.541376058531478</v>
      </c>
      <c r="Q1777" s="3">
        <f t="shared" si="429"/>
        <v>1.9229057177928284E-3</v>
      </c>
      <c r="R1777" s="3">
        <f t="shared" si="430"/>
        <v>3.8523540037062591E-2</v>
      </c>
    </row>
    <row r="1778" spans="1:18" x14ac:dyDescent="0.25">
      <c r="A1778" s="3">
        <f t="shared" si="432"/>
        <v>17.489999999999934</v>
      </c>
      <c r="B1778" s="3">
        <f t="shared" si="419"/>
        <v>0.43756049427936794</v>
      </c>
      <c r="C1778" s="3">
        <f t="shared" si="420"/>
        <v>9.9416312146199358E-3</v>
      </c>
      <c r="D1778" s="3">
        <f t="shared" si="421"/>
        <v>177.45402052359304</v>
      </c>
      <c r="E1778" s="3">
        <f t="shared" si="422"/>
        <v>1.3747361558824887</v>
      </c>
      <c r="F1778" s="3">
        <f t="shared" si="423"/>
        <v>34.575713471983242</v>
      </c>
      <c r="G1778" s="3">
        <f t="shared" si="424"/>
        <v>6.7905492518135935E-2</v>
      </c>
      <c r="H1778" s="3">
        <f t="shared" si="425"/>
        <v>8.476523891246647E-2</v>
      </c>
      <c r="I1778" s="3">
        <f t="shared" si="431"/>
        <v>2512.6574316219521</v>
      </c>
      <c r="K1778" s="3">
        <f t="shared" si="433"/>
        <v>17.489999999999934</v>
      </c>
      <c r="L1778" s="3">
        <f t="shared" si="426"/>
        <v>0.19847433765427511</v>
      </c>
      <c r="M1778" s="3">
        <f>L1778/'NOx Info (Obsolete)'!$B$1*1000</f>
        <v>4.5094480643054355</v>
      </c>
      <c r="N1778" s="3">
        <f>M1778*'NOx Info (Obsolete)'!$I$2*($D$13+273)/$F$2/1000</f>
        <v>1223.5024016448529</v>
      </c>
      <c r="O1778" s="3">
        <f t="shared" si="427"/>
        <v>22.021160797660343</v>
      </c>
      <c r="P1778" s="3">
        <f t="shared" si="428"/>
        <v>10.541376058531478</v>
      </c>
      <c r="Q1778" s="3">
        <f t="shared" si="429"/>
        <v>1.9229057177928284E-3</v>
      </c>
      <c r="R1778" s="3">
        <f t="shared" si="430"/>
        <v>3.844891133731277E-2</v>
      </c>
    </row>
    <row r="1779" spans="1:18" x14ac:dyDescent="0.25">
      <c r="A1779" s="3">
        <f t="shared" si="432"/>
        <v>17.499999999999936</v>
      </c>
      <c r="B1779" s="3">
        <f t="shared" si="419"/>
        <v>0.43671284189024329</v>
      </c>
      <c r="C1779" s="3">
        <f t="shared" si="420"/>
        <v>9.9223720548899247E-3</v>
      </c>
      <c r="D1779" s="3">
        <f t="shared" si="421"/>
        <v>177.11025245855251</v>
      </c>
      <c r="E1779" s="3">
        <f t="shared" si="422"/>
        <v>1.3720729849559885</v>
      </c>
      <c r="F1779" s="3">
        <f t="shared" si="423"/>
        <v>34.575713471983242</v>
      </c>
      <c r="G1779" s="3">
        <f t="shared" si="424"/>
        <v>6.7905492518135935E-2</v>
      </c>
      <c r="H1779" s="3">
        <f t="shared" si="425"/>
        <v>8.4601029715753673E-2</v>
      </c>
      <c r="I1779" s="3">
        <f t="shared" si="431"/>
        <v>2512.8266336813836</v>
      </c>
      <c r="K1779" s="3">
        <f t="shared" si="433"/>
        <v>17.499999999999936</v>
      </c>
      <c r="L1779" s="3">
        <f t="shared" si="426"/>
        <v>0.19808984854090197</v>
      </c>
      <c r="M1779" s="3">
        <f>L1779/'NOx Info (Obsolete)'!$B$1*1000</f>
        <v>4.5007122563992912</v>
      </c>
      <c r="N1779" s="3">
        <f>M1779*'NOx Info (Obsolete)'!$I$2*($D$13+273)/$F$2/1000</f>
        <v>1221.1322042723455</v>
      </c>
      <c r="O1779" s="3">
        <f t="shared" si="427"/>
        <v>21.978500891646256</v>
      </c>
      <c r="P1779" s="3">
        <f t="shared" si="428"/>
        <v>10.541376058531478</v>
      </c>
      <c r="Q1779" s="3">
        <f t="shared" si="429"/>
        <v>1.9229057177928284E-3</v>
      </c>
      <c r="R1779" s="3">
        <f t="shared" si="430"/>
        <v>3.837442721001972E-2</v>
      </c>
    </row>
    <row r="1780" spans="1:18" x14ac:dyDescent="0.25">
      <c r="A1780" s="3">
        <f t="shared" si="432"/>
        <v>17.509999999999938</v>
      </c>
      <c r="B1780" s="3">
        <f t="shared" si="419"/>
        <v>0.43586683159308576</v>
      </c>
      <c r="C1780" s="3">
        <f t="shared" si="420"/>
        <v>9.9031502044530772E-3</v>
      </c>
      <c r="D1780" s="3">
        <f t="shared" si="421"/>
        <v>176.76715034902088</v>
      </c>
      <c r="E1780" s="3">
        <f t="shared" si="422"/>
        <v>1.3694149731862861</v>
      </c>
      <c r="F1780" s="3">
        <f t="shared" si="423"/>
        <v>34.575713471983249</v>
      </c>
      <c r="G1780" s="3">
        <f t="shared" si="424"/>
        <v>6.7905492518135963E-2</v>
      </c>
      <c r="H1780" s="3">
        <f t="shared" si="425"/>
        <v>8.4437138628924477E-2</v>
      </c>
      <c r="I1780" s="3">
        <f t="shared" si="431"/>
        <v>2512.9955079586416</v>
      </c>
      <c r="K1780" s="3">
        <f t="shared" si="433"/>
        <v>17.509999999999938</v>
      </c>
      <c r="L1780" s="3">
        <f t="shared" si="426"/>
        <v>0.19770610426880178</v>
      </c>
      <c r="M1780" s="3">
        <f>L1780/'NOx Info (Obsolete)'!$B$1*1000</f>
        <v>4.491993371703856</v>
      </c>
      <c r="N1780" s="3">
        <f>M1780*'NOx Info (Obsolete)'!$I$2*($D$13+273)/$F$2/1000</f>
        <v>1218.7665985014378</v>
      </c>
      <c r="O1780" s="3">
        <f t="shared" si="427"/>
        <v>21.935923627396509</v>
      </c>
      <c r="P1780" s="3">
        <f t="shared" si="428"/>
        <v>10.54137605853148</v>
      </c>
      <c r="Q1780" s="3">
        <f t="shared" si="429"/>
        <v>1.9229057177928288E-3</v>
      </c>
      <c r="R1780" s="3">
        <f t="shared" si="430"/>
        <v>3.8300087375114297E-2</v>
      </c>
    </row>
    <row r="1781" spans="1:18" x14ac:dyDescent="0.25">
      <c r="A1781" s="3">
        <f t="shared" si="432"/>
        <v>17.519999999999939</v>
      </c>
      <c r="B1781" s="3">
        <f t="shared" si="419"/>
        <v>0.43502246020679647</v>
      </c>
      <c r="C1781" s="3">
        <f t="shared" si="420"/>
        <v>9.8839655910329585E-3</v>
      </c>
      <c r="D1781" s="3">
        <f t="shared" si="421"/>
        <v>176.42471290489354</v>
      </c>
      <c r="E1781" s="3">
        <f t="shared" si="422"/>
        <v>1.3667621105789427</v>
      </c>
      <c r="F1781" s="3">
        <f t="shared" si="423"/>
        <v>34.575713471983242</v>
      </c>
      <c r="G1781" s="3">
        <f t="shared" si="424"/>
        <v>6.7905492518135935E-2</v>
      </c>
      <c r="H1781" s="3">
        <f t="shared" si="425"/>
        <v>8.4273565035728998E-2</v>
      </c>
      <c r="I1781" s="3">
        <f t="shared" si="431"/>
        <v>2513.1640550887132</v>
      </c>
      <c r="K1781" s="3">
        <f t="shared" si="433"/>
        <v>17.519999999999939</v>
      </c>
      <c r="L1781" s="3">
        <f t="shared" si="426"/>
        <v>0.19732310339505063</v>
      </c>
      <c r="M1781" s="3">
        <f>L1781/'NOx Info (Obsolete)'!$B$1*1000</f>
        <v>4.4832913774350907</v>
      </c>
      <c r="N1781" s="3">
        <f>M1781*'NOx Info (Obsolete)'!$I$2*($D$13+273)/$F$2/1000</f>
        <v>1216.4055754371718</v>
      </c>
      <c r="O1781" s="3">
        <f t="shared" si="427"/>
        <v>21.893428844815549</v>
      </c>
      <c r="P1781" s="3">
        <f t="shared" si="428"/>
        <v>10.541376058531478</v>
      </c>
      <c r="Q1781" s="3">
        <f t="shared" si="429"/>
        <v>1.9229057177928284E-3</v>
      </c>
      <c r="R1781" s="3">
        <f t="shared" si="430"/>
        <v>3.8225891553069921E-2</v>
      </c>
    </row>
    <row r="1782" spans="1:18" x14ac:dyDescent="0.25">
      <c r="A1782" s="3">
        <f t="shared" si="432"/>
        <v>17.529999999999941</v>
      </c>
      <c r="B1782" s="3">
        <f t="shared" si="419"/>
        <v>0.43417972455643916</v>
      </c>
      <c r="C1782" s="3">
        <f t="shared" si="420"/>
        <v>9.8648181424931536E-3</v>
      </c>
      <c r="D1782" s="3">
        <f t="shared" si="421"/>
        <v>176.08293883856521</v>
      </c>
      <c r="E1782" s="3">
        <f t="shared" si="422"/>
        <v>1.3641143871588808</v>
      </c>
      <c r="F1782" s="3">
        <f t="shared" si="423"/>
        <v>34.575713471983242</v>
      </c>
      <c r="G1782" s="3">
        <f t="shared" si="424"/>
        <v>6.7905492518135935E-2</v>
      </c>
      <c r="H1782" s="3">
        <f t="shared" si="425"/>
        <v>8.4110308321111202E-2</v>
      </c>
      <c r="I1782" s="3">
        <f t="shared" si="431"/>
        <v>2513.3322757053556</v>
      </c>
      <c r="K1782" s="3">
        <f t="shared" si="433"/>
        <v>17.529999999999941</v>
      </c>
      <c r="L1782" s="3">
        <f t="shared" si="426"/>
        <v>0.19694084447951993</v>
      </c>
      <c r="M1782" s="3">
        <f>L1782/'NOx Info (Obsolete)'!$B$1*1000</f>
        <v>4.4746062408724674</v>
      </c>
      <c r="N1782" s="3">
        <f>M1782*'NOx Info (Obsolete)'!$I$2*($D$13+273)/$F$2/1000</f>
        <v>1214.0491262018218</v>
      </c>
      <c r="O1782" s="3">
        <f t="shared" si="427"/>
        <v>21.851016384117965</v>
      </c>
      <c r="P1782" s="3">
        <f t="shared" si="428"/>
        <v>10.541376058531478</v>
      </c>
      <c r="Q1782" s="3">
        <f t="shared" si="429"/>
        <v>1.9229057177928284E-3</v>
      </c>
      <c r="R1782" s="3">
        <f t="shared" si="430"/>
        <v>3.8151839464901527E-2</v>
      </c>
    </row>
    <row r="1783" spans="1:18" x14ac:dyDescent="0.25">
      <c r="A1783" s="3">
        <f t="shared" si="432"/>
        <v>17.539999999999942</v>
      </c>
      <c r="B1783" s="3">
        <f t="shared" si="419"/>
        <v>0.4333386214732281</v>
      </c>
      <c r="C1783" s="3">
        <f t="shared" si="420"/>
        <v>9.8457077868369935E-3</v>
      </c>
      <c r="D1783" s="3">
        <f t="shared" si="421"/>
        <v>175.74182686492512</v>
      </c>
      <c r="E1783" s="3">
        <f t="shared" si="422"/>
        <v>1.3614717929703473</v>
      </c>
      <c r="F1783" s="3">
        <f t="shared" si="423"/>
        <v>34.575713471983242</v>
      </c>
      <c r="G1783" s="3">
        <f t="shared" si="424"/>
        <v>6.7905492518135935E-2</v>
      </c>
      <c r="H1783" s="3">
        <f t="shared" si="425"/>
        <v>8.3947367871206505E-2</v>
      </c>
      <c r="I1783" s="3">
        <f t="shared" si="431"/>
        <v>2513.5001704410979</v>
      </c>
      <c r="K1783" s="3">
        <f t="shared" si="433"/>
        <v>17.539999999999942</v>
      </c>
      <c r="L1783" s="3">
        <f t="shared" si="426"/>
        <v>0.19655932608487092</v>
      </c>
      <c r="M1783" s="3">
        <f>L1783/'NOx Info (Obsolete)'!$B$1*1000</f>
        <v>4.465937929358847</v>
      </c>
      <c r="N1783" s="3">
        <f>M1783*'NOx Info (Obsolete)'!$I$2*($D$13+273)/$F$2/1000</f>
        <v>1211.6972419348604</v>
      </c>
      <c r="O1783" s="3">
        <f t="shared" si="427"/>
        <v>21.808686085827887</v>
      </c>
      <c r="P1783" s="3">
        <f t="shared" si="428"/>
        <v>10.541376058531478</v>
      </c>
      <c r="Q1783" s="3">
        <f t="shared" si="429"/>
        <v>1.9229057177928284E-3</v>
      </c>
      <c r="R1783" s="3">
        <f t="shared" si="430"/>
        <v>3.8077930832164507E-2</v>
      </c>
    </row>
    <row r="1784" spans="1:18" x14ac:dyDescent="0.25">
      <c r="A1784" s="3">
        <f t="shared" si="432"/>
        <v>17.549999999999944</v>
      </c>
      <c r="B1784" s="3">
        <f t="shared" si="419"/>
        <v>0.43249914779451604</v>
      </c>
      <c r="C1784" s="3">
        <f t="shared" si="420"/>
        <v>9.8266344522072759E-3</v>
      </c>
      <c r="D1784" s="3">
        <f t="shared" si="421"/>
        <v>175.40137570135167</v>
      </c>
      <c r="E1784" s="3">
        <f t="shared" si="422"/>
        <v>1.3588343180768749</v>
      </c>
      <c r="F1784" s="3">
        <f t="shared" si="423"/>
        <v>34.575713471983249</v>
      </c>
      <c r="G1784" s="3">
        <f t="shared" si="424"/>
        <v>6.7905492518135963E-2</v>
      </c>
      <c r="H1784" s="3">
        <f t="shared" si="425"/>
        <v>8.3784743073339565E-2</v>
      </c>
      <c r="I1784" s="3">
        <f t="shared" si="431"/>
        <v>2513.6677399272444</v>
      </c>
      <c r="K1784" s="3">
        <f t="shared" si="433"/>
        <v>17.549999999999944</v>
      </c>
      <c r="L1784" s="3">
        <f t="shared" si="426"/>
        <v>0.19617854677654928</v>
      </c>
      <c r="M1784" s="3">
        <f>L1784/'NOx Info (Obsolete)'!$B$1*1000</f>
        <v>4.45728641030035</v>
      </c>
      <c r="N1784" s="3">
        <f>M1784*'NOx Info (Obsolete)'!$I$2*($D$13+273)/$F$2/1000</f>
        <v>1209.3499137929234</v>
      </c>
      <c r="O1784" s="3">
        <f t="shared" si="427"/>
        <v>21.766437790778383</v>
      </c>
      <c r="P1784" s="3">
        <f t="shared" si="428"/>
        <v>10.54137605853148</v>
      </c>
      <c r="Q1784" s="3">
        <f t="shared" si="429"/>
        <v>1.9229057177928288E-3</v>
      </c>
      <c r="R1784" s="3">
        <f t="shared" si="430"/>
        <v>3.8004165376953655E-2</v>
      </c>
    </row>
    <row r="1785" spans="1:18" x14ac:dyDescent="0.25">
      <c r="A1785" s="3">
        <f t="shared" si="432"/>
        <v>17.559999999999945</v>
      </c>
      <c r="B1785" s="3">
        <f t="shared" si="419"/>
        <v>0.43166130036378264</v>
      </c>
      <c r="C1785" s="3">
        <f t="shared" si="420"/>
        <v>9.8075980668860009E-3</v>
      </c>
      <c r="D1785" s="3">
        <f t="shared" si="421"/>
        <v>175.06158406770822</v>
      </c>
      <c r="E1785" s="3">
        <f t="shared" si="422"/>
        <v>1.3562019525612463</v>
      </c>
      <c r="F1785" s="3">
        <f t="shared" si="423"/>
        <v>34.575713471983242</v>
      </c>
      <c r="G1785" s="3">
        <f t="shared" si="424"/>
        <v>6.7905492518135935E-2</v>
      </c>
      <c r="H1785" s="3">
        <f t="shared" si="425"/>
        <v>8.3622433316021816E-2</v>
      </c>
      <c r="I1785" s="3">
        <f t="shared" si="431"/>
        <v>2513.8349847938766</v>
      </c>
      <c r="K1785" s="3">
        <f t="shared" si="433"/>
        <v>17.559999999999945</v>
      </c>
      <c r="L1785" s="3">
        <f t="shared" si="426"/>
        <v>0.19579850512277974</v>
      </c>
      <c r="M1785" s="3">
        <f>L1785/'NOx Info (Obsolete)'!$B$1*1000</f>
        <v>4.44865165116624</v>
      </c>
      <c r="N1785" s="3">
        <f>M1785*'NOx Info (Obsolete)'!$I$2*($D$13+273)/$F$2/1000</f>
        <v>1207.0071329497791</v>
      </c>
      <c r="O1785" s="3">
        <f t="shared" si="427"/>
        <v>21.724271340110864</v>
      </c>
      <c r="P1785" s="3">
        <f t="shared" si="428"/>
        <v>10.541376058531478</v>
      </c>
      <c r="Q1785" s="3">
        <f t="shared" si="429"/>
        <v>1.9229057177928284E-3</v>
      </c>
      <c r="R1785" s="3">
        <f t="shared" si="430"/>
        <v>3.7930542821902107E-2</v>
      </c>
    </row>
    <row r="1786" spans="1:18" x14ac:dyDescent="0.25">
      <c r="A1786" s="3">
        <f t="shared" si="432"/>
        <v>17.569999999999947</v>
      </c>
      <c r="B1786" s="3">
        <f t="shared" si="419"/>
        <v>0.43082507603062242</v>
      </c>
      <c r="C1786" s="3">
        <f t="shared" si="420"/>
        <v>9.788598559294117E-3</v>
      </c>
      <c r="D1786" s="3">
        <f t="shared" si="421"/>
        <v>174.72245068633814</v>
      </c>
      <c r="E1786" s="3">
        <f t="shared" si="422"/>
        <v>1.3535746865254554</v>
      </c>
      <c r="F1786" s="3">
        <f t="shared" si="423"/>
        <v>34.575713471983242</v>
      </c>
      <c r="G1786" s="3">
        <f t="shared" si="424"/>
        <v>6.7905492518135935E-2</v>
      </c>
      <c r="H1786" s="3">
        <f t="shared" si="425"/>
        <v>8.3460437988949407E-2</v>
      </c>
      <c r="I1786" s="3">
        <f t="shared" si="431"/>
        <v>2514.0019056698548</v>
      </c>
      <c r="K1786" s="3">
        <f t="shared" si="433"/>
        <v>17.569999999999947</v>
      </c>
      <c r="L1786" s="3">
        <f t="shared" si="426"/>
        <v>0.19541919969456073</v>
      </c>
      <c r="M1786" s="3">
        <f>L1786/'NOx Info (Obsolete)'!$B$1*1000</f>
        <v>4.4400336194888039</v>
      </c>
      <c r="N1786" s="3">
        <f>M1786*'NOx Info (Obsolete)'!$I$2*($D$13+273)/$F$2/1000</f>
        <v>1204.6688905962953</v>
      </c>
      <c r="O1786" s="3">
        <f t="shared" si="427"/>
        <v>21.682186575274482</v>
      </c>
      <c r="P1786" s="3">
        <f t="shared" si="428"/>
        <v>10.541376058531478</v>
      </c>
      <c r="Q1786" s="3">
        <f t="shared" si="429"/>
        <v>1.9229057177928284E-3</v>
      </c>
      <c r="R1786" s="3">
        <f t="shared" si="430"/>
        <v>3.7857062890180357E-2</v>
      </c>
    </row>
    <row r="1787" spans="1:18" x14ac:dyDescent="0.25">
      <c r="A1787" s="3">
        <f t="shared" si="432"/>
        <v>17.579999999999949</v>
      </c>
      <c r="B1787" s="3">
        <f t="shared" si="419"/>
        <v>0.4299904716507329</v>
      </c>
      <c r="C1787" s="3">
        <f t="shared" si="420"/>
        <v>9.7696358579912202E-3</v>
      </c>
      <c r="D1787" s="3">
        <f t="shared" si="421"/>
        <v>174.38397428205965</v>
      </c>
      <c r="E1787" s="3">
        <f t="shared" si="422"/>
        <v>1.350952510090671</v>
      </c>
      <c r="F1787" s="3">
        <f t="shared" si="423"/>
        <v>34.575713471983242</v>
      </c>
      <c r="G1787" s="3">
        <f t="shared" si="424"/>
        <v>6.7905492518135935E-2</v>
      </c>
      <c r="H1787" s="3">
        <f t="shared" si="425"/>
        <v>8.3298756483000766E-2</v>
      </c>
      <c r="I1787" s="3">
        <f t="shared" si="431"/>
        <v>2514.1685031828206</v>
      </c>
      <c r="K1787" s="3">
        <f t="shared" si="433"/>
        <v>17.579999999999949</v>
      </c>
      <c r="L1787" s="3">
        <f t="shared" si="426"/>
        <v>0.19504062906565892</v>
      </c>
      <c r="M1787" s="3">
        <f>L1787/'NOx Info (Obsolete)'!$B$1*1000</f>
        <v>4.4314322828632209</v>
      </c>
      <c r="N1787" s="3">
        <f>M1787*'NOx Info (Obsolete)'!$I$2*($D$13+273)/$F$2/1000</f>
        <v>1202.3351779404034</v>
      </c>
      <c r="O1787" s="3">
        <f t="shared" si="427"/>
        <v>21.640183338025547</v>
      </c>
      <c r="P1787" s="3">
        <f t="shared" si="428"/>
        <v>10.541376058531478</v>
      </c>
      <c r="Q1787" s="3">
        <f t="shared" si="429"/>
        <v>1.9229057177928284E-3</v>
      </c>
      <c r="R1787" s="3">
        <f t="shared" si="430"/>
        <v>3.7783725305495175E-2</v>
      </c>
    </row>
    <row r="1788" spans="1:18" x14ac:dyDescent="0.25">
      <c r="A1788" s="3">
        <f t="shared" si="432"/>
        <v>17.58999999999995</v>
      </c>
      <c r="B1788" s="3">
        <f t="shared" si="419"/>
        <v>0.42915748408590287</v>
      </c>
      <c r="C1788" s="3">
        <f t="shared" si="420"/>
        <v>9.7507098916753097E-3</v>
      </c>
      <c r="D1788" s="3">
        <f t="shared" si="421"/>
        <v>174.04615358216151</v>
      </c>
      <c r="E1788" s="3">
        <f t="shared" si="422"/>
        <v>1.3483354133971992</v>
      </c>
      <c r="F1788" s="3">
        <f t="shared" si="423"/>
        <v>34.575713471983249</v>
      </c>
      <c r="G1788" s="3">
        <f t="shared" si="424"/>
        <v>6.7905492518135963E-2</v>
      </c>
      <c r="H1788" s="3">
        <f t="shared" si="425"/>
        <v>8.3137388190234279E-2</v>
      </c>
      <c r="I1788" s="3">
        <f t="shared" si="431"/>
        <v>2514.3347779592009</v>
      </c>
      <c r="K1788" s="3">
        <f t="shared" si="433"/>
        <v>17.58999999999995</v>
      </c>
      <c r="L1788" s="3">
        <f t="shared" si="426"/>
        <v>0.19466279181260396</v>
      </c>
      <c r="M1788" s="3">
        <f>L1788/'NOx Info (Obsolete)'!$B$1*1000</f>
        <v>4.4228476089474471</v>
      </c>
      <c r="N1788" s="3">
        <f>M1788*'NOx Info (Obsolete)'!$I$2*($D$13+273)/$F$2/1000</f>
        <v>1200.0059862070677</v>
      </c>
      <c r="O1788" s="3">
        <f t="shared" si="427"/>
        <v>21.598261470426909</v>
      </c>
      <c r="P1788" s="3">
        <f t="shared" si="428"/>
        <v>10.54137605853148</v>
      </c>
      <c r="Q1788" s="3">
        <f t="shared" si="429"/>
        <v>1.9229057177928288E-3</v>
      </c>
      <c r="R1788" s="3">
        <f t="shared" si="430"/>
        <v>3.7710529792088561E-2</v>
      </c>
    </row>
    <row r="1789" spans="1:18" x14ac:dyDescent="0.25">
      <c r="A1789" s="3">
        <f t="shared" si="432"/>
        <v>17.599999999999952</v>
      </c>
      <c r="B1789" s="3">
        <f t="shared" si="419"/>
        <v>0.42832611020400052</v>
      </c>
      <c r="C1789" s="3">
        <f t="shared" si="420"/>
        <v>9.7318205891825122E-3</v>
      </c>
      <c r="D1789" s="3">
        <f t="shared" si="421"/>
        <v>173.70898731639775</v>
      </c>
      <c r="E1789" s="3">
        <f t="shared" si="422"/>
        <v>1.3457233866044473</v>
      </c>
      <c r="F1789" s="3">
        <f t="shared" si="423"/>
        <v>34.575713471983242</v>
      </c>
      <c r="G1789" s="3">
        <f t="shared" si="424"/>
        <v>6.7905492518135935E-2</v>
      </c>
      <c r="H1789" s="3">
        <f t="shared" si="425"/>
        <v>8.2976332503886016E-2</v>
      </c>
      <c r="I1789" s="3">
        <f t="shared" si="431"/>
        <v>2514.5007306242087</v>
      </c>
      <c r="K1789" s="3">
        <f t="shared" si="433"/>
        <v>17.599999999999952</v>
      </c>
      <c r="L1789" s="3">
        <f t="shared" si="426"/>
        <v>0.19428568651468306</v>
      </c>
      <c r="M1789" s="3">
        <f>L1789/'NOx Info (Obsolete)'!$B$1*1000</f>
        <v>4.4142795654620919</v>
      </c>
      <c r="N1789" s="3">
        <f>M1789*'NOx Info (Obsolete)'!$I$2*($D$13+273)/$F$2/1000</f>
        <v>1197.681306638251</v>
      </c>
      <c r="O1789" s="3">
        <f t="shared" si="427"/>
        <v>21.556420814847392</v>
      </c>
      <c r="P1789" s="3">
        <f t="shared" si="428"/>
        <v>10.541376058531476</v>
      </c>
      <c r="Q1789" s="3">
        <f t="shared" si="429"/>
        <v>1.9229057177928281E-3</v>
      </c>
      <c r="R1789" s="3">
        <f t="shared" si="430"/>
        <v>3.7637476074736699E-2</v>
      </c>
    </row>
    <row r="1790" spans="1:18" x14ac:dyDescent="0.25">
      <c r="A1790" s="3">
        <f t="shared" si="432"/>
        <v>17.609999999999953</v>
      </c>
      <c r="B1790" s="3">
        <f t="shared" si="419"/>
        <v>0.42749634687896165</v>
      </c>
      <c r="C1790" s="3">
        <f t="shared" si="420"/>
        <v>9.7129678794868179E-3</v>
      </c>
      <c r="D1790" s="3">
        <f t="shared" si="421"/>
        <v>173.37247421698359</v>
      </c>
      <c r="E1790" s="3">
        <f t="shared" si="422"/>
        <v>1.3431164198908847</v>
      </c>
      <c r="F1790" s="3">
        <f t="shared" si="423"/>
        <v>34.575713471983249</v>
      </c>
      <c r="G1790" s="3">
        <f t="shared" si="424"/>
        <v>6.7905492518135963E-2</v>
      </c>
      <c r="H1790" s="3">
        <f t="shared" si="425"/>
        <v>8.2815588818367605E-2</v>
      </c>
      <c r="I1790" s="3">
        <f t="shared" si="431"/>
        <v>2514.6663618018456</v>
      </c>
      <c r="K1790" s="3">
        <f t="shared" si="433"/>
        <v>17.609999999999953</v>
      </c>
      <c r="L1790" s="3">
        <f t="shared" si="426"/>
        <v>0.19390931175393569</v>
      </c>
      <c r="M1790" s="3">
        <f>L1790/'NOx Info (Obsolete)'!$B$1*1000</f>
        <v>4.4057281201903002</v>
      </c>
      <c r="N1790" s="3">
        <f>M1790*'NOx Info (Obsolete)'!$I$2*($D$13+273)/$F$2/1000</f>
        <v>1195.3611304928847</v>
      </c>
      <c r="O1790" s="3">
        <f t="shared" si="427"/>
        <v>21.514661213961173</v>
      </c>
      <c r="P1790" s="3">
        <f t="shared" si="428"/>
        <v>10.54137605853148</v>
      </c>
      <c r="Q1790" s="3">
        <f t="shared" si="429"/>
        <v>1.9229057177928288E-3</v>
      </c>
      <c r="R1790" s="3">
        <f t="shared" si="430"/>
        <v>3.7564563878748999E-2</v>
      </c>
    </row>
    <row r="1791" spans="1:18" x14ac:dyDescent="0.25">
      <c r="A1791" s="3">
        <f t="shared" si="432"/>
        <v>17.619999999999955</v>
      </c>
      <c r="B1791" s="3">
        <f t="shared" si="419"/>
        <v>0.42666819099077796</v>
      </c>
      <c r="C1791" s="3">
        <f t="shared" si="420"/>
        <v>9.6941516916998066E-3</v>
      </c>
      <c r="D1791" s="3">
        <f t="shared" si="421"/>
        <v>173.03661301858975</v>
      </c>
      <c r="E1791" s="3">
        <f t="shared" si="422"/>
        <v>1.3405145034540087</v>
      </c>
      <c r="F1791" s="3">
        <f t="shared" si="423"/>
        <v>34.575713471983249</v>
      </c>
      <c r="G1791" s="3">
        <f t="shared" si="424"/>
        <v>6.7905492518135963E-2</v>
      </c>
      <c r="H1791" s="3">
        <f t="shared" si="425"/>
        <v>8.2655156529263751E-2</v>
      </c>
      <c r="I1791" s="3">
        <f t="shared" si="431"/>
        <v>2514.831672114904</v>
      </c>
      <c r="K1791" s="3">
        <f t="shared" si="433"/>
        <v>17.619999999999955</v>
      </c>
      <c r="L1791" s="3">
        <f t="shared" si="426"/>
        <v>0.19353366611514819</v>
      </c>
      <c r="M1791" s="3">
        <f>L1791/'NOx Info (Obsolete)'!$B$1*1000</f>
        <v>4.3971932409776251</v>
      </c>
      <c r="N1791" s="3">
        <f>M1791*'NOx Info (Obsolete)'!$I$2*($D$13+273)/$F$2/1000</f>
        <v>1193.0454490468305</v>
      </c>
      <c r="O1791" s="3">
        <f t="shared" si="427"/>
        <v>21.472982510747215</v>
      </c>
      <c r="P1791" s="3">
        <f t="shared" si="428"/>
        <v>10.54137605853148</v>
      </c>
      <c r="Q1791" s="3">
        <f t="shared" si="429"/>
        <v>1.9229057177928288E-3</v>
      </c>
      <c r="R1791" s="3">
        <f t="shared" si="430"/>
        <v>3.7491792929966961E-2</v>
      </c>
    </row>
    <row r="1792" spans="1:18" x14ac:dyDescent="0.25">
      <c r="A1792" s="3">
        <f t="shared" si="432"/>
        <v>17.629999999999956</v>
      </c>
      <c r="B1792" s="3">
        <f t="shared" si="419"/>
        <v>0.42584163942548531</v>
      </c>
      <c r="C1792" s="3">
        <f t="shared" si="420"/>
        <v>9.6753719550703842E-3</v>
      </c>
      <c r="D1792" s="3">
        <f t="shared" si="421"/>
        <v>172.70140245833835</v>
      </c>
      <c r="E1792" s="3">
        <f t="shared" si="422"/>
        <v>1.3379176275103053</v>
      </c>
      <c r="F1792" s="3">
        <f t="shared" si="423"/>
        <v>34.575713471983242</v>
      </c>
      <c r="G1792" s="3">
        <f t="shared" si="424"/>
        <v>6.7905492518135935E-2</v>
      </c>
      <c r="H1792" s="3">
        <f t="shared" si="425"/>
        <v>8.2495035033330028E-2</v>
      </c>
      <c r="I1792" s="3">
        <f t="shared" si="431"/>
        <v>2514.9966621849708</v>
      </c>
      <c r="K1792" s="3">
        <f t="shared" si="433"/>
        <v>17.629999999999956</v>
      </c>
      <c r="L1792" s="3">
        <f t="shared" si="426"/>
        <v>0.19315874818584852</v>
      </c>
      <c r="M1792" s="3">
        <f>L1792/'NOx Info (Obsolete)'!$B$1*1000</f>
        <v>4.3886748957319091</v>
      </c>
      <c r="N1792" s="3">
        <f>M1792*'NOx Info (Obsolete)'!$I$2*($D$13+273)/$F$2/1000</f>
        <v>1190.7342535928524</v>
      </c>
      <c r="O1792" s="3">
        <f t="shared" si="427"/>
        <v>21.431384548488662</v>
      </c>
      <c r="P1792" s="3">
        <f t="shared" si="428"/>
        <v>10.541376058531478</v>
      </c>
      <c r="Q1792" s="3">
        <f t="shared" si="429"/>
        <v>1.9229057177928284E-3</v>
      </c>
      <c r="R1792" s="3">
        <f t="shared" si="430"/>
        <v>3.7419162954763198E-2</v>
      </c>
    </row>
    <row r="1793" spans="1:18" x14ac:dyDescent="0.25">
      <c r="A1793" s="3">
        <f t="shared" si="432"/>
        <v>17.639999999999958</v>
      </c>
      <c r="B1793" s="3">
        <f t="shared" si="419"/>
        <v>0.42501668907515205</v>
      </c>
      <c r="C1793" s="3">
        <f t="shared" si="420"/>
        <v>9.6566285989845204E-3</v>
      </c>
      <c r="D1793" s="3">
        <f t="shared" si="421"/>
        <v>172.36684127579809</v>
      </c>
      <c r="E1793" s="3">
        <f t="shared" si="422"/>
        <v>1.3353257822952138</v>
      </c>
      <c r="F1793" s="3">
        <f t="shared" si="423"/>
        <v>34.575713471983242</v>
      </c>
      <c r="G1793" s="3">
        <f t="shared" si="424"/>
        <v>6.7905492518135935E-2</v>
      </c>
      <c r="H1793" s="3">
        <f t="shared" si="425"/>
        <v>8.2335223728490711E-2</v>
      </c>
      <c r="I1793" s="3">
        <f t="shared" si="431"/>
        <v>2515.1613326324277</v>
      </c>
      <c r="K1793" s="3">
        <f t="shared" si="433"/>
        <v>17.639999999999958</v>
      </c>
      <c r="L1793" s="3">
        <f t="shared" si="426"/>
        <v>0.19278455655630089</v>
      </c>
      <c r="M1793" s="3">
        <f>L1793/'NOx Info (Obsolete)'!$B$1*1000</f>
        <v>4.3801730524231681</v>
      </c>
      <c r="N1793" s="3">
        <f>M1793*'NOx Info (Obsolete)'!$I$2*($D$13+273)/$F$2/1000</f>
        <v>1188.4275354405818</v>
      </c>
      <c r="O1793" s="3">
        <f t="shared" si="427"/>
        <v>21.389867170772252</v>
      </c>
      <c r="P1793" s="3">
        <f t="shared" si="428"/>
        <v>10.541376058531478</v>
      </c>
      <c r="Q1793" s="3">
        <f t="shared" si="429"/>
        <v>1.9229057177928284E-3</v>
      </c>
      <c r="R1793" s="3">
        <f t="shared" si="430"/>
        <v>3.7346673680040424E-2</v>
      </c>
    </row>
    <row r="1794" spans="1:18" x14ac:dyDescent="0.25">
      <c r="A1794" s="3">
        <f t="shared" si="432"/>
        <v>17.649999999999959</v>
      </c>
      <c r="B1794" s="3">
        <f t="shared" si="419"/>
        <v>0.42419333683786709</v>
      </c>
      <c r="C1794" s="3">
        <f t="shared" si="420"/>
        <v>9.6379215529649748E-3</v>
      </c>
      <c r="D1794" s="3">
        <f t="shared" si="421"/>
        <v>172.03292821297941</v>
      </c>
      <c r="E1794" s="3">
        <f t="shared" si="422"/>
        <v>1.3327389580630891</v>
      </c>
      <c r="F1794" s="3">
        <f t="shared" si="423"/>
        <v>34.575713471983249</v>
      </c>
      <c r="G1794" s="3">
        <f t="shared" si="424"/>
        <v>6.7905492518135963E-2</v>
      </c>
      <c r="H1794" s="3">
        <f t="shared" si="425"/>
        <v>8.2175722013836369E-2</v>
      </c>
      <c r="I1794" s="3">
        <f t="shared" si="431"/>
        <v>2515.3256840764552</v>
      </c>
      <c r="K1794" s="3">
        <f t="shared" si="433"/>
        <v>17.649999999999959</v>
      </c>
      <c r="L1794" s="3">
        <f t="shared" si="426"/>
        <v>0.19241108981950047</v>
      </c>
      <c r="M1794" s="3">
        <f>L1794/'NOx Info (Obsolete)'!$B$1*1000</f>
        <v>4.3716876790834638</v>
      </c>
      <c r="N1794" s="3">
        <f>M1794*'NOx Info (Obsolete)'!$I$2*($D$13+273)/$F$2/1000</f>
        <v>1186.1252859164865</v>
      </c>
      <c r="O1794" s="3">
        <f t="shared" si="427"/>
        <v>21.348430221487728</v>
      </c>
      <c r="P1794" s="3">
        <f t="shared" si="428"/>
        <v>10.54137605853148</v>
      </c>
      <c r="Q1794" s="3">
        <f t="shared" si="429"/>
        <v>1.9229057177928288E-3</v>
      </c>
      <c r="R1794" s="3">
        <f t="shared" si="430"/>
        <v>3.7274324833230385E-2</v>
      </c>
    </row>
    <row r="1795" spans="1:18" x14ac:dyDescent="0.25">
      <c r="A1795" s="3">
        <f t="shared" si="432"/>
        <v>17.659999999999961</v>
      </c>
      <c r="B1795" s="3">
        <f t="shared" si="419"/>
        <v>0.4233715796177287</v>
      </c>
      <c r="C1795" s="3">
        <f t="shared" si="420"/>
        <v>9.6192507466710438E-3</v>
      </c>
      <c r="D1795" s="3">
        <f t="shared" si="421"/>
        <v>171.69966201432953</v>
      </c>
      <c r="E1795" s="3">
        <f t="shared" si="422"/>
        <v>1.3301571450871663</v>
      </c>
      <c r="F1795" s="3">
        <f t="shared" si="423"/>
        <v>34.575713471983242</v>
      </c>
      <c r="G1795" s="3">
        <f t="shared" si="424"/>
        <v>6.7905492518135935E-2</v>
      </c>
      <c r="H1795" s="3">
        <f t="shared" si="425"/>
        <v>8.2016529289621623E-2</v>
      </c>
      <c r="I1795" s="3">
        <f t="shared" si="431"/>
        <v>2515.4897171350344</v>
      </c>
      <c r="K1795" s="3">
        <f t="shared" si="433"/>
        <v>17.659999999999961</v>
      </c>
      <c r="L1795" s="3">
        <f t="shared" si="426"/>
        <v>0.19203834657116817</v>
      </c>
      <c r="M1795" s="3">
        <f>L1795/'NOx Info (Obsolete)'!$B$1*1000</f>
        <v>4.3632187438067884</v>
      </c>
      <c r="N1795" s="3">
        <f>M1795*'NOx Info (Obsolete)'!$I$2*($D$13+273)/$F$2/1000</f>
        <v>1183.8274963638346</v>
      </c>
      <c r="O1795" s="3">
        <f t="shared" si="427"/>
        <v>21.307073544827265</v>
      </c>
      <c r="P1795" s="3">
        <f t="shared" si="428"/>
        <v>10.541376058531478</v>
      </c>
      <c r="Q1795" s="3">
        <f t="shared" si="429"/>
        <v>1.9229057177928284E-3</v>
      </c>
      <c r="R1795" s="3">
        <f t="shared" si="430"/>
        <v>3.7202116142292838E-2</v>
      </c>
    </row>
    <row r="1796" spans="1:18" x14ac:dyDescent="0.25">
      <c r="A1796" s="3">
        <f t="shared" si="432"/>
        <v>17.669999999999963</v>
      </c>
      <c r="B1796" s="3">
        <f t="shared" ref="B1796:B1859" si="434">L1796*2.20462</f>
        <v>0.42255141432483251</v>
      </c>
      <c r="C1796" s="3">
        <f t="shared" ref="C1796:C1859" si="435">M1796/453.59237</f>
        <v>9.6006161098982825E-3</v>
      </c>
      <c r="D1796" s="3">
        <f t="shared" ref="D1796:D1859" si="436">N1796/6.89475729</f>
        <v>171.36704142672809</v>
      </c>
      <c r="E1796" s="3">
        <f t="shared" ref="E1796:E1859" si="437">O1796/16.0184634</f>
        <v>1.3275803336595227</v>
      </c>
      <c r="F1796" s="3">
        <f t="shared" ref="F1796:F1859" si="438">P1796*3.28</f>
        <v>34.575713471983242</v>
      </c>
      <c r="G1796" s="3">
        <f t="shared" ref="G1796:G1859" si="439">Q1796*35.314</f>
        <v>6.7905492518135935E-2</v>
      </c>
      <c r="H1796" s="3">
        <f t="shared" ref="H1796:H1859" si="440">R1796*2.20462</f>
        <v>8.185764495726304E-2</v>
      </c>
      <c r="I1796" s="3">
        <f t="shared" si="431"/>
        <v>2515.6534324249487</v>
      </c>
      <c r="K1796" s="3">
        <f t="shared" si="433"/>
        <v>17.669999999999963</v>
      </c>
      <c r="L1796" s="3">
        <f t="shared" ref="L1796:L1859" si="441">L1795-R1795*$J$1</f>
        <v>0.19166632540974524</v>
      </c>
      <c r="M1796" s="3">
        <f>L1796/'NOx Info (Obsolete)'!$B$1*1000</f>
        <v>4.3547662147489428</v>
      </c>
      <c r="N1796" s="3">
        <f>M1796*'NOx Info (Obsolete)'!$I$2*($D$13+273)/$F$2/1000</f>
        <v>1181.5341581426655</v>
      </c>
      <c r="O1796" s="3">
        <f t="shared" ref="O1796:O1859" si="442">L1796/$F$2</f>
        <v>21.265796985284855</v>
      </c>
      <c r="P1796" s="3">
        <f t="shared" ref="P1796:P1859" si="443">SQRT(2*(N1796)/O1796)</f>
        <v>10.541376058531476</v>
      </c>
      <c r="Q1796" s="3">
        <f t="shared" ref="Q1796:Q1859" si="444">P1796*$F$25</f>
        <v>1.9229057177928281E-3</v>
      </c>
      <c r="R1796" s="3">
        <f t="shared" ref="R1796:R1859" si="445">Q1796*O1796*0.908</f>
        <v>3.7130047335714567E-2</v>
      </c>
    </row>
    <row r="1797" spans="1:18" x14ac:dyDescent="0.25">
      <c r="A1797" s="3">
        <f t="shared" si="432"/>
        <v>17.679999999999964</v>
      </c>
      <c r="B1797" s="3">
        <f t="shared" si="434"/>
        <v>0.42173283787525989</v>
      </c>
      <c r="C1797" s="3">
        <f t="shared" si="435"/>
        <v>9.5820175725782591E-3</v>
      </c>
      <c r="D1797" s="3">
        <f t="shared" si="436"/>
        <v>171.03506519948257</v>
      </c>
      <c r="E1797" s="3">
        <f t="shared" si="437"/>
        <v>1.3250085140910428</v>
      </c>
      <c r="F1797" s="3">
        <f t="shared" si="438"/>
        <v>34.575713471983249</v>
      </c>
      <c r="G1797" s="3">
        <f t="shared" si="439"/>
        <v>6.7905492518135963E-2</v>
      </c>
      <c r="H1797" s="3">
        <f t="shared" si="440"/>
        <v>8.1699068419336773E-2</v>
      </c>
      <c r="I1797" s="3">
        <f t="shared" si="431"/>
        <v>2515.8168305617874</v>
      </c>
      <c r="K1797" s="3">
        <f t="shared" si="433"/>
        <v>17.679999999999964</v>
      </c>
      <c r="L1797" s="3">
        <f t="shared" si="441"/>
        <v>0.19129502493638809</v>
      </c>
      <c r="M1797" s="3">
        <f>L1797/'NOx Info (Obsolete)'!$B$1*1000</f>
        <v>4.3463300601274195</v>
      </c>
      <c r="N1797" s="3">
        <f>M1797*'NOx Info (Obsolete)'!$I$2*($D$13+273)/$F$2/1000</f>
        <v>1179.2452626297579</v>
      </c>
      <c r="O1797" s="3">
        <f t="shared" si="442"/>
        <v>21.224600387655755</v>
      </c>
      <c r="P1797" s="3">
        <f t="shared" si="443"/>
        <v>10.54137605853148</v>
      </c>
      <c r="Q1797" s="3">
        <f t="shared" si="444"/>
        <v>1.9229057177928288E-3</v>
      </c>
      <c r="R1797" s="3">
        <f t="shared" si="445"/>
        <v>3.705811814250836E-2</v>
      </c>
    </row>
    <row r="1798" spans="1:18" x14ac:dyDescent="0.25">
      <c r="A1798" s="3">
        <f t="shared" si="432"/>
        <v>17.689999999999966</v>
      </c>
      <c r="B1798" s="3">
        <f t="shared" si="434"/>
        <v>0.42091584719106651</v>
      </c>
      <c r="C1798" s="3">
        <f t="shared" si="435"/>
        <v>9.5634550647782611E-3</v>
      </c>
      <c r="D1798" s="3">
        <f t="shared" si="436"/>
        <v>170.7037320843227</v>
      </c>
      <c r="E1798" s="3">
        <f t="shared" si="437"/>
        <v>1.3224416767113807</v>
      </c>
      <c r="F1798" s="3">
        <f t="shared" si="438"/>
        <v>34.575713471983242</v>
      </c>
      <c r="G1798" s="3">
        <f t="shared" si="439"/>
        <v>6.7905492518135935E-2</v>
      </c>
      <c r="H1798" s="3">
        <f t="shared" si="440"/>
        <v>8.1540799079576162E-2</v>
      </c>
      <c r="I1798" s="3">
        <f t="shared" si="431"/>
        <v>2515.9799121599467</v>
      </c>
      <c r="K1798" s="3">
        <f t="shared" si="433"/>
        <v>17.689999999999966</v>
      </c>
      <c r="L1798" s="3">
        <f t="shared" si="441"/>
        <v>0.19092444375496301</v>
      </c>
      <c r="M1798" s="3">
        <f>L1798/'NOx Info (Obsolete)'!$B$1*1000</f>
        <v>4.3379102482212755</v>
      </c>
      <c r="N1798" s="3">
        <f>M1798*'NOx Info (Obsolete)'!$I$2*($D$13+273)/$F$2/1000</f>
        <v>1176.9608012185909</v>
      </c>
      <c r="O1798" s="3">
        <f t="shared" si="442"/>
        <v>21.183483597035885</v>
      </c>
      <c r="P1798" s="3">
        <f t="shared" si="443"/>
        <v>10.541376058531476</v>
      </c>
      <c r="Q1798" s="3">
        <f t="shared" si="444"/>
        <v>1.9229057177928281E-3</v>
      </c>
      <c r="R1798" s="3">
        <f t="shared" si="445"/>
        <v>3.6986328292211886E-2</v>
      </c>
    </row>
    <row r="1799" spans="1:18" x14ac:dyDescent="0.25">
      <c r="A1799" s="3">
        <f t="shared" si="432"/>
        <v>17.699999999999967</v>
      </c>
      <c r="B1799" s="3">
        <f t="shared" si="434"/>
        <v>0.42010043920027074</v>
      </c>
      <c r="C1799" s="3">
        <f t="shared" si="435"/>
        <v>9.544928516701072E-3</v>
      </c>
      <c r="D1799" s="3">
        <f t="shared" si="436"/>
        <v>170.37304083539709</v>
      </c>
      <c r="E1799" s="3">
        <f t="shared" si="437"/>
        <v>1.3198798118689237</v>
      </c>
      <c r="F1799" s="3">
        <f t="shared" si="438"/>
        <v>34.575713471983242</v>
      </c>
      <c r="G1799" s="3">
        <f t="shared" si="439"/>
        <v>6.7905492518135935E-2</v>
      </c>
      <c r="H1799" s="3">
        <f t="shared" si="440"/>
        <v>8.1382836342869871E-2</v>
      </c>
      <c r="I1799" s="3">
        <f t="shared" si="431"/>
        <v>2516.1426778326327</v>
      </c>
      <c r="K1799" s="3">
        <f t="shared" si="433"/>
        <v>17.699999999999967</v>
      </c>
      <c r="L1799" s="3">
        <f t="shared" si="441"/>
        <v>0.19055458047204088</v>
      </c>
      <c r="M1799" s="3">
        <f>L1799/'NOx Info (Obsolete)'!$B$1*1000</f>
        <v>4.329506747371024</v>
      </c>
      <c r="N1799" s="3">
        <f>M1799*'NOx Info (Obsolete)'!$I$2*($D$13+273)/$F$2/1000</f>
        <v>1174.6807653193218</v>
      </c>
      <c r="O1799" s="3">
        <f t="shared" si="442"/>
        <v>21.14244645882124</v>
      </c>
      <c r="P1799" s="3">
        <f t="shared" si="443"/>
        <v>10.541376058531478</v>
      </c>
      <c r="Q1799" s="3">
        <f t="shared" si="444"/>
        <v>1.9229057177928284E-3</v>
      </c>
      <c r="R1799" s="3">
        <f t="shared" si="445"/>
        <v>3.6914677514886862E-2</v>
      </c>
    </row>
    <row r="1800" spans="1:18" x14ac:dyDescent="0.25">
      <c r="A1800" s="3">
        <f t="shared" si="432"/>
        <v>17.709999999999969</v>
      </c>
      <c r="B1800" s="3">
        <f t="shared" si="434"/>
        <v>0.41928661083684199</v>
      </c>
      <c r="C1800" s="3">
        <f t="shared" si="435"/>
        <v>9.5264378586846742E-3</v>
      </c>
      <c r="D1800" s="3">
        <f t="shared" si="436"/>
        <v>170.04299020926729</v>
      </c>
      <c r="E1800" s="3">
        <f t="shared" si="437"/>
        <v>1.3173229099307566</v>
      </c>
      <c r="F1800" s="3">
        <f t="shared" si="438"/>
        <v>34.575713471983242</v>
      </c>
      <c r="G1800" s="3">
        <f t="shared" si="439"/>
        <v>6.7905492518135935E-2</v>
      </c>
      <c r="H1800" s="3">
        <f t="shared" si="440"/>
        <v>8.1225179615259213E-2</v>
      </c>
      <c r="I1800" s="3">
        <f t="shared" si="431"/>
        <v>2516.3051281918633</v>
      </c>
      <c r="K1800" s="3">
        <f t="shared" si="433"/>
        <v>17.709999999999969</v>
      </c>
      <c r="L1800" s="3">
        <f t="shared" si="441"/>
        <v>0.190185433696892</v>
      </c>
      <c r="M1800" s="3">
        <f>L1800/'NOx Info (Obsolete)'!$B$1*1000</f>
        <v>4.3211195259785065</v>
      </c>
      <c r="N1800" s="3">
        <f>M1800*'NOx Info (Obsolete)'!$I$2*($D$13+273)/$F$2/1000</f>
        <v>1172.4051463587443</v>
      </c>
      <c r="O1800" s="3">
        <f t="shared" si="442"/>
        <v>21.101488818707324</v>
      </c>
      <c r="P1800" s="3">
        <f t="shared" si="443"/>
        <v>10.541376058531478</v>
      </c>
      <c r="Q1800" s="3">
        <f t="shared" si="444"/>
        <v>1.9229057177928284E-3</v>
      </c>
      <c r="R1800" s="3">
        <f t="shared" si="445"/>
        <v>3.6843165541117842E-2</v>
      </c>
    </row>
    <row r="1801" spans="1:18" x14ac:dyDescent="0.25">
      <c r="A1801" s="3">
        <f t="shared" si="432"/>
        <v>17.71999999999997</v>
      </c>
      <c r="B1801" s="3">
        <f t="shared" si="434"/>
        <v>0.41847435904068941</v>
      </c>
      <c r="C1801" s="3">
        <f t="shared" si="435"/>
        <v>9.5079830212020048E-3</v>
      </c>
      <c r="D1801" s="3">
        <f t="shared" si="436"/>
        <v>169.71357896490397</v>
      </c>
      <c r="E1801" s="3">
        <f t="shared" si="437"/>
        <v>1.3147709612826264</v>
      </c>
      <c r="F1801" s="3">
        <f t="shared" si="438"/>
        <v>34.575713471983242</v>
      </c>
      <c r="G1801" s="3">
        <f t="shared" si="439"/>
        <v>6.7905492518135935E-2</v>
      </c>
      <c r="H1801" s="3">
        <f t="shared" si="440"/>
        <v>8.1067828303936315E-2</v>
      </c>
      <c r="I1801" s="3">
        <f t="shared" si="431"/>
        <v>2516.4672638484712</v>
      </c>
      <c r="K1801" s="3">
        <f t="shared" si="433"/>
        <v>17.71999999999997</v>
      </c>
      <c r="L1801" s="3">
        <f t="shared" si="441"/>
        <v>0.18981700204148083</v>
      </c>
      <c r="M1801" s="3">
        <f>L1801/'NOx Info (Obsolete)'!$B$1*1000</f>
        <v>4.3127485525067781</v>
      </c>
      <c r="N1801" s="3">
        <f>M1801*'NOx Info (Obsolete)'!$I$2*($D$13+273)/$F$2/1000</f>
        <v>1170.1339357802624</v>
      </c>
      <c r="O1801" s="3">
        <f t="shared" si="442"/>
        <v>21.06061052268857</v>
      </c>
      <c r="P1801" s="3">
        <f t="shared" si="443"/>
        <v>10.541376058531478</v>
      </c>
      <c r="Q1801" s="3">
        <f t="shared" si="444"/>
        <v>1.9229057177928284E-3</v>
      </c>
      <c r="R1801" s="3">
        <f t="shared" si="445"/>
        <v>3.6771792102011376E-2</v>
      </c>
    </row>
    <row r="1802" spans="1:18" x14ac:dyDescent="0.25">
      <c r="A1802" s="3">
        <f t="shared" si="432"/>
        <v>17.729999999999972</v>
      </c>
      <c r="B1802" s="3">
        <f t="shared" si="434"/>
        <v>0.41766368075765009</v>
      </c>
      <c r="C1802" s="3">
        <f t="shared" si="435"/>
        <v>9.4895639348606953E-3</v>
      </c>
      <c r="D1802" s="3">
        <f t="shared" si="436"/>
        <v>169.38480586368195</v>
      </c>
      <c r="E1802" s="3">
        <f t="shared" si="437"/>
        <v>1.3122239563289038</v>
      </c>
      <c r="F1802" s="3">
        <f t="shared" si="438"/>
        <v>34.575713471983242</v>
      </c>
      <c r="G1802" s="3">
        <f t="shared" si="439"/>
        <v>6.7905492518135935E-2</v>
      </c>
      <c r="H1802" s="3">
        <f t="shared" si="440"/>
        <v>8.0910781817241595E-2</v>
      </c>
      <c r="I1802" s="3">
        <f t="shared" si="431"/>
        <v>2516.6290854121057</v>
      </c>
      <c r="K1802" s="3">
        <f t="shared" si="433"/>
        <v>17.729999999999972</v>
      </c>
      <c r="L1802" s="3">
        <f t="shared" si="441"/>
        <v>0.18944928412046072</v>
      </c>
      <c r="M1802" s="3">
        <f>L1802/'NOx Info (Obsolete)'!$B$1*1000</f>
        <v>4.3043937954799887</v>
      </c>
      <c r="N1802" s="3">
        <f>M1802*'NOx Info (Obsolete)'!$I$2*($D$13+273)/$F$2/1000</f>
        <v>1167.8671250438558</v>
      </c>
      <c r="O1802" s="3">
        <f t="shared" si="442"/>
        <v>21.019811417057745</v>
      </c>
      <c r="P1802" s="3">
        <f t="shared" si="443"/>
        <v>10.541376058531478</v>
      </c>
      <c r="Q1802" s="3">
        <f t="shared" si="444"/>
        <v>1.9229057177928284E-3</v>
      </c>
      <c r="R1802" s="3">
        <f t="shared" si="445"/>
        <v>3.6700556929194876E-2</v>
      </c>
    </row>
    <row r="1803" spans="1:18" x14ac:dyDescent="0.25">
      <c r="A1803" s="3">
        <f t="shared" si="432"/>
        <v>17.739999999999974</v>
      </c>
      <c r="B1803" s="3">
        <f t="shared" si="434"/>
        <v>0.41685457293947764</v>
      </c>
      <c r="C1803" s="3">
        <f t="shared" si="435"/>
        <v>9.4711805304027955E-3</v>
      </c>
      <c r="D1803" s="3">
        <f t="shared" si="436"/>
        <v>169.05666966937528</v>
      </c>
      <c r="E1803" s="3">
        <f t="shared" si="437"/>
        <v>1.3096818854925485</v>
      </c>
      <c r="F1803" s="3">
        <f t="shared" si="438"/>
        <v>34.575713471983242</v>
      </c>
      <c r="G1803" s="3">
        <f t="shared" si="439"/>
        <v>6.7905492518135935E-2</v>
      </c>
      <c r="H1803" s="3">
        <f t="shared" si="440"/>
        <v>8.0754039564661692E-2</v>
      </c>
      <c r="I1803" s="3">
        <f t="shared" si="431"/>
        <v>2516.7905934912351</v>
      </c>
      <c r="K1803" s="3">
        <f t="shared" si="433"/>
        <v>17.739999999999974</v>
      </c>
      <c r="L1803" s="3">
        <f t="shared" si="441"/>
        <v>0.18908227855116877</v>
      </c>
      <c r="M1803" s="3">
        <f>L1803/'NOx Info (Obsolete)'!$B$1*1000</f>
        <v>4.2960552234832612</v>
      </c>
      <c r="N1803" s="3">
        <f>M1803*'NOx Info (Obsolete)'!$I$2*($D$13+273)/$F$2/1000</f>
        <v>1165.6047056260472</v>
      </c>
      <c r="O1803" s="3">
        <f t="shared" si="442"/>
        <v>20.97909134840538</v>
      </c>
      <c r="P1803" s="3">
        <f t="shared" si="443"/>
        <v>10.541376058531478</v>
      </c>
      <c r="Q1803" s="3">
        <f t="shared" si="444"/>
        <v>1.9229057177928284E-3</v>
      </c>
      <c r="R1803" s="3">
        <f t="shared" si="445"/>
        <v>3.6629459754815658E-2</v>
      </c>
    </row>
    <row r="1804" spans="1:18" x14ac:dyDescent="0.25">
      <c r="A1804" s="3">
        <f t="shared" si="432"/>
        <v>17.749999999999975</v>
      </c>
      <c r="B1804" s="3">
        <f t="shared" si="434"/>
        <v>0.41604703254383102</v>
      </c>
      <c r="C1804" s="3">
        <f t="shared" si="435"/>
        <v>9.4528327387045311E-3</v>
      </c>
      <c r="D1804" s="3">
        <f t="shared" si="436"/>
        <v>168.72916914815315</v>
      </c>
      <c r="E1804" s="3">
        <f t="shared" si="437"/>
        <v>1.3071447392150732</v>
      </c>
      <c r="F1804" s="3">
        <f t="shared" si="438"/>
        <v>34.575713471983242</v>
      </c>
      <c r="G1804" s="3">
        <f t="shared" si="439"/>
        <v>6.7905492518135935E-2</v>
      </c>
      <c r="H1804" s="3">
        <f t="shared" si="440"/>
        <v>8.0597600956827165E-2</v>
      </c>
      <c r="I1804" s="3">
        <f t="shared" si="431"/>
        <v>2516.951788693149</v>
      </c>
      <c r="K1804" s="3">
        <f t="shared" si="433"/>
        <v>17.749999999999975</v>
      </c>
      <c r="L1804" s="3">
        <f t="shared" si="441"/>
        <v>0.1887159839536206</v>
      </c>
      <c r="M1804" s="3">
        <f>L1804/'NOx Info (Obsolete)'!$B$1*1000</f>
        <v>4.2877328051625794</v>
      </c>
      <c r="N1804" s="3">
        <f>M1804*'NOx Info (Obsolete)'!$I$2*($D$13+273)/$F$2/1000</f>
        <v>1163.346669019872</v>
      </c>
      <c r="O1804" s="3">
        <f t="shared" si="442"/>
        <v>20.938450163619198</v>
      </c>
      <c r="P1804" s="3">
        <f t="shared" si="443"/>
        <v>10.541376058531478</v>
      </c>
      <c r="Q1804" s="3">
        <f t="shared" si="444"/>
        <v>1.9229057177928284E-3</v>
      </c>
      <c r="R1804" s="3">
        <f t="shared" si="445"/>
        <v>3.6558500311539933E-2</v>
      </c>
    </row>
    <row r="1805" spans="1:18" x14ac:dyDescent="0.25">
      <c r="A1805" s="3">
        <f t="shared" si="432"/>
        <v>17.759999999999977</v>
      </c>
      <c r="B1805" s="3">
        <f t="shared" si="434"/>
        <v>0.41524105653426274</v>
      </c>
      <c r="C1805" s="3">
        <f t="shared" si="435"/>
        <v>9.4345204907760362E-3</v>
      </c>
      <c r="D1805" s="3">
        <f t="shared" si="436"/>
        <v>168.40230306857481</v>
      </c>
      <c r="E1805" s="3">
        <f t="shared" si="437"/>
        <v>1.3046125079565081</v>
      </c>
      <c r="F1805" s="3">
        <f t="shared" si="438"/>
        <v>34.575713471983242</v>
      </c>
      <c r="G1805" s="3">
        <f t="shared" si="439"/>
        <v>6.7905492518135935E-2</v>
      </c>
      <c r="H1805" s="3">
        <f t="shared" si="440"/>
        <v>8.044146540551031E-2</v>
      </c>
      <c r="I1805" s="3">
        <f t="shared" si="431"/>
        <v>2517.1126716239601</v>
      </c>
      <c r="K1805" s="3">
        <f t="shared" si="433"/>
        <v>17.759999999999977</v>
      </c>
      <c r="L1805" s="3">
        <f t="shared" si="441"/>
        <v>0.1883503989505052</v>
      </c>
      <c r="M1805" s="3">
        <f>L1805/'NOx Info (Obsolete)'!$B$1*1000</f>
        <v>4.2794265092246659</v>
      </c>
      <c r="N1805" s="3">
        <f>M1805*'NOx Info (Obsolete)'!$I$2*($D$13+273)/$F$2/1000</f>
        <v>1161.0930067348456</v>
      </c>
      <c r="O1805" s="3">
        <f t="shared" si="442"/>
        <v>20.897887709883534</v>
      </c>
      <c r="P1805" s="3">
        <f t="shared" si="443"/>
        <v>10.541376058531478</v>
      </c>
      <c r="Q1805" s="3">
        <f t="shared" si="444"/>
        <v>1.9229057177928284E-3</v>
      </c>
      <c r="R1805" s="3">
        <f t="shared" si="445"/>
        <v>3.6487678332551787E-2</v>
      </c>
    </row>
    <row r="1806" spans="1:18" x14ac:dyDescent="0.25">
      <c r="A1806" s="3">
        <f t="shared" si="432"/>
        <v>17.769999999999978</v>
      </c>
      <c r="B1806" s="3">
        <f t="shared" si="434"/>
        <v>0.41443664188020762</v>
      </c>
      <c r="C1806" s="3">
        <f t="shared" si="435"/>
        <v>9.4162437177610896E-3</v>
      </c>
      <c r="D1806" s="3">
        <f t="shared" si="436"/>
        <v>168.07607020158514</v>
      </c>
      <c r="E1806" s="3">
        <f t="shared" si="437"/>
        <v>1.3020851821953636</v>
      </c>
      <c r="F1806" s="3">
        <f t="shared" si="438"/>
        <v>34.575713471983242</v>
      </c>
      <c r="G1806" s="3">
        <f t="shared" si="439"/>
        <v>6.7905492518135935E-2</v>
      </c>
      <c r="H1806" s="3">
        <f t="shared" si="440"/>
        <v>8.0285632323623055E-2</v>
      </c>
      <c r="I1806" s="3">
        <f t="shared" si="431"/>
        <v>2517.2732428886075</v>
      </c>
      <c r="K1806" s="3">
        <f t="shared" si="433"/>
        <v>17.769999999999978</v>
      </c>
      <c r="L1806" s="3">
        <f t="shared" si="441"/>
        <v>0.18798552216717968</v>
      </c>
      <c r="M1806" s="3">
        <f>L1806/'NOx Info (Obsolete)'!$B$1*1000</f>
        <v>4.2711363044368635</v>
      </c>
      <c r="N1806" s="3">
        <f>M1806*'NOx Info (Obsolete)'!$I$2*($D$13+273)/$F$2/1000</f>
        <v>1158.843710296931</v>
      </c>
      <c r="O1806" s="3">
        <f t="shared" si="442"/>
        <v>20.857403834678767</v>
      </c>
      <c r="P1806" s="3">
        <f t="shared" si="443"/>
        <v>10.541376058531478</v>
      </c>
      <c r="Q1806" s="3">
        <f t="shared" si="444"/>
        <v>1.9229057177928284E-3</v>
      </c>
      <c r="R1806" s="3">
        <f t="shared" si="445"/>
        <v>3.6416993551552222E-2</v>
      </c>
    </row>
    <row r="1807" spans="1:18" x14ac:dyDescent="0.25">
      <c r="A1807" s="3">
        <f t="shared" si="432"/>
        <v>17.77999999999998</v>
      </c>
      <c r="B1807" s="3">
        <f t="shared" si="434"/>
        <v>0.41363378555697139</v>
      </c>
      <c r="C1807" s="3">
        <f t="shared" si="435"/>
        <v>9.398002350936862E-3</v>
      </c>
      <c r="D1807" s="3">
        <f t="shared" si="436"/>
        <v>167.75046932050995</v>
      </c>
      <c r="E1807" s="3">
        <f t="shared" si="437"/>
        <v>1.2995627524285964</v>
      </c>
      <c r="F1807" s="3">
        <f t="shared" si="438"/>
        <v>34.575713471983242</v>
      </c>
      <c r="G1807" s="3">
        <f t="shared" si="439"/>
        <v>6.7905492518135935E-2</v>
      </c>
      <c r="H1807" s="3">
        <f t="shared" si="440"/>
        <v>8.0130101125214528E-2</v>
      </c>
      <c r="I1807" s="3">
        <f t="shared" si="431"/>
        <v>2517.4335030908578</v>
      </c>
      <c r="K1807" s="3">
        <f t="shared" si="433"/>
        <v>17.77999999999998</v>
      </c>
      <c r="L1807" s="3">
        <f t="shared" si="441"/>
        <v>0.18762135223166415</v>
      </c>
      <c r="M1807" s="3">
        <f>L1807/'NOx Info (Obsolete)'!$B$1*1000</f>
        <v>4.2628621596270229</v>
      </c>
      <c r="N1807" s="3">
        <f>M1807*'NOx Info (Obsolete)'!$I$2*($D$13+273)/$F$2/1000</f>
        <v>1156.5987712485073</v>
      </c>
      <c r="O1807" s="3">
        <f t="shared" si="442"/>
        <v>20.816998385780735</v>
      </c>
      <c r="P1807" s="3">
        <f t="shared" si="443"/>
        <v>10.541376058531478</v>
      </c>
      <c r="Q1807" s="3">
        <f t="shared" si="444"/>
        <v>1.9229057177928284E-3</v>
      </c>
      <c r="R1807" s="3">
        <f t="shared" si="445"/>
        <v>3.6346445702758086E-2</v>
      </c>
    </row>
    <row r="1808" spans="1:18" x14ac:dyDescent="0.25">
      <c r="A1808" s="3">
        <f t="shared" si="432"/>
        <v>17.789999999999981</v>
      </c>
      <c r="B1808" s="3">
        <f t="shared" si="434"/>
        <v>0.41283248454571919</v>
      </c>
      <c r="C1808" s="3">
        <f t="shared" si="435"/>
        <v>9.379796321713655E-3</v>
      </c>
      <c r="D1808" s="3">
        <f t="shared" si="436"/>
        <v>167.42549920105137</v>
      </c>
      <c r="E1808" s="3">
        <f t="shared" si="437"/>
        <v>1.2970452091715714</v>
      </c>
      <c r="F1808" s="3">
        <f t="shared" si="438"/>
        <v>34.575713471983242</v>
      </c>
      <c r="G1808" s="3">
        <f t="shared" si="439"/>
        <v>6.7905492518135935E-2</v>
      </c>
      <c r="H1808" s="3">
        <f t="shared" si="440"/>
        <v>7.997487122546898E-2</v>
      </c>
      <c r="I1808" s="3">
        <f t="shared" si="431"/>
        <v>2517.5934528333087</v>
      </c>
      <c r="K1808" s="3">
        <f t="shared" si="433"/>
        <v>17.789999999999981</v>
      </c>
      <c r="L1808" s="3">
        <f t="shared" si="441"/>
        <v>0.18725788777463656</v>
      </c>
      <c r="M1808" s="3">
        <f>L1808/'NOx Info (Obsolete)'!$B$1*1000</f>
        <v>4.2546040436833792</v>
      </c>
      <c r="N1808" s="3">
        <f>M1808*'NOx Info (Obsolete)'!$I$2*($D$13+273)/$F$2/1000</f>
        <v>1154.3581811483382</v>
      </c>
      <c r="O1808" s="3">
        <f t="shared" si="442"/>
        <v>20.776671211260162</v>
      </c>
      <c r="P1808" s="3">
        <f t="shared" si="443"/>
        <v>10.541376058531478</v>
      </c>
      <c r="Q1808" s="3">
        <f t="shared" si="444"/>
        <v>1.9229057177928284E-3</v>
      </c>
      <c r="R1808" s="3">
        <f t="shared" si="445"/>
        <v>3.6276034520901099E-2</v>
      </c>
    </row>
    <row r="1809" spans="1:18" x14ac:dyDescent="0.25">
      <c r="A1809" s="3">
        <f t="shared" si="432"/>
        <v>17.799999999999983</v>
      </c>
      <c r="B1809" s="3">
        <f t="shared" si="434"/>
        <v>0.4120327358334645</v>
      </c>
      <c r="C1809" s="3">
        <f t="shared" si="435"/>
        <v>9.3616255616346452E-3</v>
      </c>
      <c r="D1809" s="3">
        <f t="shared" si="436"/>
        <v>167.10115862128333</v>
      </c>
      <c r="E1809" s="3">
        <f t="shared" si="437"/>
        <v>1.2945325429580283</v>
      </c>
      <c r="F1809" s="3">
        <f t="shared" si="438"/>
        <v>34.575713471983242</v>
      </c>
      <c r="G1809" s="3">
        <f t="shared" si="439"/>
        <v>6.7905492518135935E-2</v>
      </c>
      <c r="H1809" s="3">
        <f t="shared" si="440"/>
        <v>7.9819942040703681E-2</v>
      </c>
      <c r="I1809" s="3">
        <f t="shared" si="431"/>
        <v>2517.7530927173902</v>
      </c>
      <c r="K1809" s="3">
        <f t="shared" si="433"/>
        <v>17.799999999999983</v>
      </c>
      <c r="L1809" s="3">
        <f t="shared" si="441"/>
        <v>0.18689512742942754</v>
      </c>
      <c r="M1809" s="3">
        <f>L1809/'NOx Info (Obsolete)'!$B$1*1000</f>
        <v>4.2463619255544396</v>
      </c>
      <c r="N1809" s="3">
        <f>M1809*'NOx Info (Obsolete)'!$I$2*($D$13+273)/$F$2/1000</f>
        <v>1152.1219315715396</v>
      </c>
      <c r="O1809" s="3">
        <f t="shared" si="442"/>
        <v>20.736422159482107</v>
      </c>
      <c r="P1809" s="3">
        <f t="shared" si="443"/>
        <v>10.541376058531478</v>
      </c>
      <c r="Q1809" s="3">
        <f t="shared" si="444"/>
        <v>1.9229057177928284E-3</v>
      </c>
      <c r="R1809" s="3">
        <f t="shared" si="445"/>
        <v>3.6205759741226917E-2</v>
      </c>
    </row>
    <row r="1810" spans="1:18" x14ac:dyDescent="0.25">
      <c r="A1810" s="3">
        <f t="shared" si="432"/>
        <v>17.809999999999985</v>
      </c>
      <c r="B1810" s="3">
        <f t="shared" si="434"/>
        <v>0.41123453641305752</v>
      </c>
      <c r="C1810" s="3">
        <f t="shared" si="435"/>
        <v>9.3434900023756234E-3</v>
      </c>
      <c r="D1810" s="3">
        <f t="shared" si="436"/>
        <v>166.77744636164687</v>
      </c>
      <c r="E1810" s="3">
        <f t="shared" si="437"/>
        <v>1.2920247443400448</v>
      </c>
      <c r="F1810" s="3">
        <f t="shared" si="438"/>
        <v>34.575713471983242</v>
      </c>
      <c r="G1810" s="3">
        <f t="shared" si="439"/>
        <v>6.7905492518135935E-2</v>
      </c>
      <c r="H1810" s="3">
        <f t="shared" si="440"/>
        <v>7.9665312988366543E-2</v>
      </c>
      <c r="I1810" s="3">
        <f t="shared" si="431"/>
        <v>2517.9124233433668</v>
      </c>
      <c r="K1810" s="3">
        <f t="shared" si="433"/>
        <v>17.809999999999985</v>
      </c>
      <c r="L1810" s="3">
        <f t="shared" si="441"/>
        <v>0.18653306983201529</v>
      </c>
      <c r="M1810" s="3">
        <f>L1810/'NOx Info (Obsolete)'!$B$1*1000</f>
        <v>4.2381357742488648</v>
      </c>
      <c r="N1810" s="3">
        <f>M1810*'NOx Info (Obsolete)'!$I$2*($D$13+273)/$F$2/1000</f>
        <v>1149.8900141095487</v>
      </c>
      <c r="O1810" s="3">
        <f t="shared" si="442"/>
        <v>20.696251079105366</v>
      </c>
      <c r="P1810" s="3">
        <f t="shared" si="443"/>
        <v>10.541376058531478</v>
      </c>
      <c r="Q1810" s="3">
        <f t="shared" si="444"/>
        <v>1.9229057177928284E-3</v>
      </c>
      <c r="R1810" s="3">
        <f t="shared" si="445"/>
        <v>3.6135621099494038E-2</v>
      </c>
    </row>
    <row r="1811" spans="1:18" x14ac:dyDescent="0.25">
      <c r="A1811" s="3">
        <f t="shared" si="432"/>
        <v>17.819999999999986</v>
      </c>
      <c r="B1811" s="3">
        <f t="shared" si="434"/>
        <v>0.41043788328317382</v>
      </c>
      <c r="C1811" s="3">
        <f t="shared" si="435"/>
        <v>9.3253895757447417E-3</v>
      </c>
      <c r="D1811" s="3">
        <f t="shared" si="436"/>
        <v>166.45436120494551</v>
      </c>
      <c r="E1811" s="3">
        <f t="shared" si="437"/>
        <v>1.2895218038880012</v>
      </c>
      <c r="F1811" s="3">
        <f t="shared" si="438"/>
        <v>34.575713471983242</v>
      </c>
      <c r="G1811" s="3">
        <f t="shared" si="439"/>
        <v>6.7905492518135935E-2</v>
      </c>
      <c r="H1811" s="3">
        <f t="shared" si="440"/>
        <v>7.9510983487034004E-2</v>
      </c>
      <c r="I1811" s="3">
        <f t="shared" si="431"/>
        <v>2518.071445310341</v>
      </c>
      <c r="K1811" s="3">
        <f t="shared" si="433"/>
        <v>17.819999999999986</v>
      </c>
      <c r="L1811" s="3">
        <f t="shared" si="441"/>
        <v>0.18617171362102033</v>
      </c>
      <c r="M1811" s="3">
        <f>L1811/'NOx Info (Obsolete)'!$B$1*1000</f>
        <v>4.2299255588353519</v>
      </c>
      <c r="N1811" s="3">
        <f>M1811*'NOx Info (Obsolete)'!$I$2*($D$13+273)/$F$2/1000</f>
        <v>1147.6624203700912</v>
      </c>
      <c r="O1811" s="3">
        <f t="shared" si="442"/>
        <v>20.656157819081926</v>
      </c>
      <c r="P1811" s="3">
        <f t="shared" si="443"/>
        <v>10.541376058531478</v>
      </c>
      <c r="Q1811" s="3">
        <f t="shared" si="444"/>
        <v>1.9229057177928284E-3</v>
      </c>
      <c r="R1811" s="3">
        <f t="shared" si="445"/>
        <v>3.606561833197286E-2</v>
      </c>
    </row>
    <row r="1812" spans="1:18" x14ac:dyDescent="0.25">
      <c r="A1812" s="3">
        <f t="shared" si="432"/>
        <v>17.829999999999988</v>
      </c>
      <c r="B1812" s="3">
        <f t="shared" si="434"/>
        <v>0.40964277344830347</v>
      </c>
      <c r="C1812" s="3">
        <f t="shared" si="435"/>
        <v>9.3073242136822512E-3</v>
      </c>
      <c r="D1812" s="3">
        <f t="shared" si="436"/>
        <v>166.13190193634091</v>
      </c>
      <c r="E1812" s="3">
        <f t="shared" si="437"/>
        <v>1.287023712190545</v>
      </c>
      <c r="F1812" s="3">
        <f t="shared" si="438"/>
        <v>34.575713471983242</v>
      </c>
      <c r="G1812" s="3">
        <f t="shared" si="439"/>
        <v>6.7905492518135935E-2</v>
      </c>
      <c r="H1812" s="3">
        <f t="shared" si="440"/>
        <v>7.9356952956408877E-2</v>
      </c>
      <c r="I1812" s="3">
        <f t="shared" si="431"/>
        <v>2518.2301592162539</v>
      </c>
      <c r="K1812" s="3">
        <f t="shared" si="433"/>
        <v>17.829999999999988</v>
      </c>
      <c r="L1812" s="3">
        <f t="shared" si="441"/>
        <v>0.1858110574377006</v>
      </c>
      <c r="M1812" s="3">
        <f>L1812/'NOx Info (Obsolete)'!$B$1*1000</f>
        <v>4.2217312484425191</v>
      </c>
      <c r="N1812" s="3">
        <f>M1812*'NOx Info (Obsolete)'!$I$2*($D$13+273)/$F$2/1000</f>
        <v>1145.4391419771516</v>
      </c>
      <c r="O1812" s="3">
        <f t="shared" si="442"/>
        <v>20.616142228656383</v>
      </c>
      <c r="P1812" s="3">
        <f t="shared" si="443"/>
        <v>10.541376058531478</v>
      </c>
      <c r="Q1812" s="3">
        <f t="shared" si="444"/>
        <v>1.9229057177928284E-3</v>
      </c>
      <c r="R1812" s="3">
        <f t="shared" si="445"/>
        <v>3.5995751175444693E-2</v>
      </c>
    </row>
    <row r="1813" spans="1:18" x14ac:dyDescent="0.25">
      <c r="A1813" s="3">
        <f t="shared" si="432"/>
        <v>17.839999999999989</v>
      </c>
      <c r="B1813" s="3">
        <f t="shared" si="434"/>
        <v>0.40884920391873941</v>
      </c>
      <c r="C1813" s="3">
        <f t="shared" si="435"/>
        <v>9.2892938482602577E-3</v>
      </c>
      <c r="D1813" s="3">
        <f t="shared" si="436"/>
        <v>165.81006734334801</v>
      </c>
      <c r="E1813" s="3">
        <f t="shared" si="437"/>
        <v>1.2845304598545566</v>
      </c>
      <c r="F1813" s="3">
        <f t="shared" si="438"/>
        <v>34.575713471983242</v>
      </c>
      <c r="G1813" s="3">
        <f t="shared" si="439"/>
        <v>6.7905492518135935E-2</v>
      </c>
      <c r="H1813" s="3">
        <f t="shared" si="440"/>
        <v>7.9203220817318176E-2</v>
      </c>
      <c r="I1813" s="3">
        <f t="shared" si="431"/>
        <v>2518.3885656578886</v>
      </c>
      <c r="K1813" s="3">
        <f t="shared" si="433"/>
        <v>17.839999999999989</v>
      </c>
      <c r="L1813" s="3">
        <f t="shared" si="441"/>
        <v>0.18545109992594616</v>
      </c>
      <c r="M1813" s="3">
        <f>L1813/'NOx Info (Obsolete)'!$B$1*1000</f>
        <v>4.2135528122587909</v>
      </c>
      <c r="N1813" s="3">
        <f>M1813*'NOx Info (Obsolete)'!$I$2*($D$13+273)/$F$2/1000</f>
        <v>1143.2201705709397</v>
      </c>
      <c r="O1813" s="3">
        <f t="shared" si="442"/>
        <v>20.576204157365385</v>
      </c>
      <c r="P1813" s="3">
        <f t="shared" si="443"/>
        <v>10.541376058531476</v>
      </c>
      <c r="Q1813" s="3">
        <f t="shared" si="444"/>
        <v>1.9229057177928281E-3</v>
      </c>
      <c r="R1813" s="3">
        <f t="shared" si="445"/>
        <v>3.592601936720078E-2</v>
      </c>
    </row>
    <row r="1814" spans="1:18" x14ac:dyDescent="0.25">
      <c r="A1814" s="3">
        <f t="shared" si="432"/>
        <v>17.849999999999991</v>
      </c>
      <c r="B1814" s="3">
        <f t="shared" si="434"/>
        <v>0.40805717171056621</v>
      </c>
      <c r="C1814" s="3">
        <f t="shared" si="435"/>
        <v>9.2712984116824493E-3</v>
      </c>
      <c r="D1814" s="3">
        <f t="shared" si="436"/>
        <v>165.48885621583074</v>
      </c>
      <c r="E1814" s="3">
        <f t="shared" si="437"/>
        <v>1.2820420375051111</v>
      </c>
      <c r="F1814" s="3">
        <f t="shared" si="438"/>
        <v>34.575713471983242</v>
      </c>
      <c r="G1814" s="3">
        <f t="shared" si="439"/>
        <v>6.7905492518135935E-2</v>
      </c>
      <c r="H1814" s="3">
        <f t="shared" si="440"/>
        <v>7.9049786491710849E-2</v>
      </c>
      <c r="I1814" s="3">
        <f t="shared" si="431"/>
        <v>2518.5466652308719</v>
      </c>
      <c r="K1814" s="3">
        <f t="shared" si="433"/>
        <v>17.849999999999991</v>
      </c>
      <c r="L1814" s="3">
        <f t="shared" si="441"/>
        <v>0.18509183973227417</v>
      </c>
      <c r="M1814" s="3">
        <f>L1814/'NOx Info (Obsolete)'!$B$1*1000</f>
        <v>4.2053902195322781</v>
      </c>
      <c r="N1814" s="3">
        <f>M1814*'NOx Info (Obsolete)'!$I$2*($D$13+273)/$F$2/1000</f>
        <v>1141.0054978078608</v>
      </c>
      <c r="O1814" s="3">
        <f t="shared" si="442"/>
        <v>20.536343455037052</v>
      </c>
      <c r="P1814" s="3">
        <f t="shared" si="443"/>
        <v>10.541376058531478</v>
      </c>
      <c r="Q1814" s="3">
        <f t="shared" si="444"/>
        <v>1.9229057177928284E-3</v>
      </c>
      <c r="R1814" s="3">
        <f t="shared" si="445"/>
        <v>3.5856422645041255E-2</v>
      </c>
    </row>
    <row r="1815" spans="1:18" x14ac:dyDescent="0.25">
      <c r="A1815" s="3">
        <f t="shared" si="432"/>
        <v>17.859999999999992</v>
      </c>
      <c r="B1815" s="3">
        <f t="shared" si="434"/>
        <v>0.40726667384564913</v>
      </c>
      <c r="C1815" s="3">
        <f t="shared" si="435"/>
        <v>9.2533378362838585E-3</v>
      </c>
      <c r="D1815" s="3">
        <f t="shared" si="436"/>
        <v>165.16826734599715</v>
      </c>
      <c r="E1815" s="3">
        <f t="shared" si="437"/>
        <v>1.2795584357854466</v>
      </c>
      <c r="F1815" s="3">
        <f t="shared" si="438"/>
        <v>34.575713471983249</v>
      </c>
      <c r="G1815" s="3">
        <f t="shared" si="439"/>
        <v>6.7905492518135963E-2</v>
      </c>
      <c r="H1815" s="3">
        <f t="shared" si="440"/>
        <v>7.8896649402655658E-2</v>
      </c>
      <c r="I1815" s="3">
        <f t="shared" si="431"/>
        <v>2518.7044585296771</v>
      </c>
      <c r="K1815" s="3">
        <f t="shared" si="433"/>
        <v>17.859999999999992</v>
      </c>
      <c r="L1815" s="3">
        <f t="shared" si="441"/>
        <v>0.18473327550582375</v>
      </c>
      <c r="M1815" s="3">
        <f>L1815/'NOx Info (Obsolete)'!$B$1*1000</f>
        <v>4.1972434395706673</v>
      </c>
      <c r="N1815" s="3">
        <f>M1815*'NOx Info (Obsolete)'!$I$2*($D$13+273)/$F$2/1000</f>
        <v>1138.7951153604829</v>
      </c>
      <c r="O1815" s="3">
        <f t="shared" si="442"/>
        <v>20.496559971790429</v>
      </c>
      <c r="P1815" s="3">
        <f t="shared" si="443"/>
        <v>10.54137605853148</v>
      </c>
      <c r="Q1815" s="3">
        <f t="shared" si="444"/>
        <v>1.9229057177928288E-3</v>
      </c>
      <c r="R1815" s="3">
        <f t="shared" si="445"/>
        <v>3.5786960747274207E-2</v>
      </c>
    </row>
    <row r="1816" spans="1:18" x14ac:dyDescent="0.25">
      <c r="A1816" s="3">
        <f t="shared" si="432"/>
        <v>17.869999999999994</v>
      </c>
      <c r="B1816" s="3">
        <f t="shared" si="434"/>
        <v>0.40647770735162253</v>
      </c>
      <c r="C1816" s="3">
        <f t="shared" si="435"/>
        <v>9.2354120545305885E-3</v>
      </c>
      <c r="D1816" s="3">
        <f t="shared" si="436"/>
        <v>164.84829952839513</v>
      </c>
      <c r="E1816" s="3">
        <f t="shared" si="437"/>
        <v>1.2770796453569266</v>
      </c>
      <c r="F1816" s="3">
        <f t="shared" si="438"/>
        <v>34.575713471983242</v>
      </c>
      <c r="G1816" s="3">
        <f t="shared" si="439"/>
        <v>6.7905492518135935E-2</v>
      </c>
      <c r="H1816" s="3">
        <f t="shared" si="440"/>
        <v>7.8743808974339038E-2</v>
      </c>
      <c r="I1816" s="3">
        <f t="shared" si="431"/>
        <v>2518.861946147626</v>
      </c>
      <c r="K1816" s="3">
        <f t="shared" si="433"/>
        <v>17.869999999999994</v>
      </c>
      <c r="L1816" s="3">
        <f t="shared" si="441"/>
        <v>0.184375405898351</v>
      </c>
      <c r="M1816" s="3">
        <f>L1816/'NOx Info (Obsolete)'!$B$1*1000</f>
        <v>4.1891124417410994</v>
      </c>
      <c r="N1816" s="3">
        <f>M1816*'NOx Info (Obsolete)'!$I$2*($D$13+273)/$F$2/1000</f>
        <v>1136.5890149175059</v>
      </c>
      <c r="O1816" s="3">
        <f t="shared" si="442"/>
        <v>20.456853558034911</v>
      </c>
      <c r="P1816" s="3">
        <f t="shared" si="443"/>
        <v>10.541376058531478</v>
      </c>
      <c r="Q1816" s="3">
        <f t="shared" si="444"/>
        <v>1.9229057177928284E-3</v>
      </c>
      <c r="R1816" s="3">
        <f t="shared" si="445"/>
        <v>3.5717633412714681E-2</v>
      </c>
    </row>
    <row r="1817" spans="1:18" x14ac:dyDescent="0.25">
      <c r="A1817" s="3">
        <f t="shared" si="432"/>
        <v>17.879999999999995</v>
      </c>
      <c r="B1817" s="3">
        <f t="shared" si="434"/>
        <v>0.40569026926187912</v>
      </c>
      <c r="C1817" s="3">
        <f t="shared" si="435"/>
        <v>9.2175209990195874E-3</v>
      </c>
      <c r="D1817" s="3">
        <f t="shared" si="436"/>
        <v>164.52895155990794</v>
      </c>
      <c r="E1817" s="3">
        <f t="shared" si="437"/>
        <v>1.2746056568990058</v>
      </c>
      <c r="F1817" s="3">
        <f t="shared" si="438"/>
        <v>34.575713471983249</v>
      </c>
      <c r="G1817" s="3">
        <f t="shared" si="439"/>
        <v>6.7905492518135963E-2</v>
      </c>
      <c r="H1817" s="3">
        <f t="shared" si="440"/>
        <v>7.8591264632062882E-2</v>
      </c>
      <c r="I1817" s="3">
        <f t="shared" si="431"/>
        <v>2519.01912867689</v>
      </c>
      <c r="K1817" s="3">
        <f t="shared" si="433"/>
        <v>17.879999999999995</v>
      </c>
      <c r="L1817" s="3">
        <f t="shared" si="441"/>
        <v>0.18401822956422384</v>
      </c>
      <c r="M1817" s="3">
        <f>L1817/'NOx Info (Obsolete)'!$B$1*1000</f>
        <v>4.1809971954700629</v>
      </c>
      <c r="N1817" s="3">
        <f>M1817*'NOx Info (Obsolete)'!$I$2*($D$13+273)/$F$2/1000</f>
        <v>1134.3871881837322</v>
      </c>
      <c r="O1817" s="3">
        <f t="shared" si="442"/>
        <v>20.417224064469686</v>
      </c>
      <c r="P1817" s="3">
        <f t="shared" si="443"/>
        <v>10.54137605853148</v>
      </c>
      <c r="Q1817" s="3">
        <f t="shared" si="444"/>
        <v>1.9229057177928288E-3</v>
      </c>
      <c r="R1817" s="3">
        <f t="shared" si="445"/>
        <v>3.5648440380683696E-2</v>
      </c>
    </row>
    <row r="1818" spans="1:18" x14ac:dyDescent="0.25">
      <c r="A1818" s="3">
        <f t="shared" si="432"/>
        <v>17.889999999999997</v>
      </c>
      <c r="B1818" s="3">
        <f t="shared" si="434"/>
        <v>0.40490435661555851</v>
      </c>
      <c r="C1818" s="3">
        <f t="shared" si="435"/>
        <v>9.1996646024783638E-3</v>
      </c>
      <c r="D1818" s="3">
        <f t="shared" si="436"/>
        <v>164.21022223974924</v>
      </c>
      <c r="E1818" s="3">
        <f t="shared" si="437"/>
        <v>1.2721364611091948</v>
      </c>
      <c r="F1818" s="3">
        <f t="shared" si="438"/>
        <v>34.575713471983242</v>
      </c>
      <c r="G1818" s="3">
        <f t="shared" si="439"/>
        <v>6.7905492518135935E-2</v>
      </c>
      <c r="H1818" s="3">
        <f t="shared" si="440"/>
        <v>7.8439015802242384E-2</v>
      </c>
      <c r="I1818" s="3">
        <f t="shared" si="431"/>
        <v>2519.1760067084942</v>
      </c>
      <c r="K1818" s="3">
        <f t="shared" si="433"/>
        <v>17.889999999999997</v>
      </c>
      <c r="L1818" s="3">
        <f t="shared" si="441"/>
        <v>0.183661745160417</v>
      </c>
      <c r="M1818" s="3">
        <f>L1818/'NOx Info (Obsolete)'!$B$1*1000</f>
        <v>4.1728976702432687</v>
      </c>
      <c r="N1818" s="3">
        <f>M1818*'NOx Info (Obsolete)'!$I$2*($D$13+273)/$F$2/1000</f>
        <v>1132.1896268800313</v>
      </c>
      <c r="O1818" s="3">
        <f t="shared" si="442"/>
        <v>20.377671342083161</v>
      </c>
      <c r="P1818" s="3">
        <f t="shared" si="443"/>
        <v>10.541376058531478</v>
      </c>
      <c r="Q1818" s="3">
        <f t="shared" si="444"/>
        <v>1.9229057177928284E-3</v>
      </c>
      <c r="R1818" s="3">
        <f t="shared" si="445"/>
        <v>3.5579381391007248E-2</v>
      </c>
    </row>
    <row r="1819" spans="1:18" x14ac:dyDescent="0.25">
      <c r="A1819" s="3">
        <f t="shared" si="432"/>
        <v>17.899999999999999</v>
      </c>
      <c r="B1819" s="3">
        <f t="shared" si="434"/>
        <v>0.40411996645753606</v>
      </c>
      <c r="C1819" s="3">
        <f t="shared" si="435"/>
        <v>9.1818427977647579E-3</v>
      </c>
      <c r="D1819" s="3">
        <f t="shared" si="436"/>
        <v>163.89211036945929</v>
      </c>
      <c r="E1819" s="3">
        <f t="shared" si="437"/>
        <v>1.2696720487030251</v>
      </c>
      <c r="F1819" s="3">
        <f t="shared" si="438"/>
        <v>34.575713471983242</v>
      </c>
      <c r="G1819" s="3">
        <f t="shared" si="439"/>
        <v>6.7905492518135935E-2</v>
      </c>
      <c r="H1819" s="3">
        <f t="shared" si="440"/>
        <v>7.8287061912404005E-2</v>
      </c>
      <c r="I1819" s="3">
        <f t="shared" si="431"/>
        <v>2519.3325808323189</v>
      </c>
      <c r="K1819" s="3">
        <f t="shared" si="433"/>
        <v>17.899999999999999</v>
      </c>
      <c r="L1819" s="3">
        <f t="shared" si="441"/>
        <v>0.18330595134650693</v>
      </c>
      <c r="M1819" s="3">
        <f>L1819/'NOx Info (Obsolete)'!$B$1*1000</f>
        <v>4.1648138356055471</v>
      </c>
      <c r="N1819" s="3">
        <f>M1819*'NOx Info (Obsolete)'!$I$2*($D$13+273)/$F$2/1000</f>
        <v>1129.9963227433141</v>
      </c>
      <c r="O1819" s="3">
        <f t="shared" si="442"/>
        <v>20.338195242152427</v>
      </c>
      <c r="P1819" s="3">
        <f t="shared" si="443"/>
        <v>10.541376058531478</v>
      </c>
      <c r="Q1819" s="3">
        <f t="shared" si="444"/>
        <v>1.9229057177928284E-3</v>
      </c>
      <c r="R1819" s="3">
        <f t="shared" si="445"/>
        <v>3.5510456184015389E-2</v>
      </c>
    </row>
    <row r="1820" spans="1:18" x14ac:dyDescent="0.25">
      <c r="A1820" s="3">
        <f t="shared" si="432"/>
        <v>17.91</v>
      </c>
      <c r="B1820" s="3">
        <f t="shared" si="434"/>
        <v>0.40333709583841204</v>
      </c>
      <c r="C1820" s="3">
        <f t="shared" si="435"/>
        <v>9.1640555178666705E-3</v>
      </c>
      <c r="D1820" s="3">
        <f t="shared" si="436"/>
        <v>163.57461475289972</v>
      </c>
      <c r="E1820" s="3">
        <f t="shared" si="437"/>
        <v>1.2672124104140146</v>
      </c>
      <c r="F1820" s="3">
        <f t="shared" si="438"/>
        <v>34.575713471983242</v>
      </c>
      <c r="G1820" s="3">
        <f t="shared" si="439"/>
        <v>6.7905492518135935E-2</v>
      </c>
      <c r="H1820" s="3">
        <f t="shared" si="440"/>
        <v>7.8135402391183092E-2</v>
      </c>
      <c r="I1820" s="3">
        <f t="shared" si="431"/>
        <v>2519.4888516371011</v>
      </c>
      <c r="K1820" s="3">
        <f t="shared" si="433"/>
        <v>17.91</v>
      </c>
      <c r="L1820" s="3">
        <f t="shared" si="441"/>
        <v>0.18295084678466678</v>
      </c>
      <c r="M1820" s="3">
        <f>L1820/'NOx Info (Obsolete)'!$B$1*1000</f>
        <v>4.1567456611607208</v>
      </c>
      <c r="N1820" s="3">
        <f>M1820*'NOx Info (Obsolete)'!$I$2*($D$13+273)/$F$2/1000</f>
        <v>1127.8072675264968</v>
      </c>
      <c r="O1820" s="3">
        <f t="shared" si="442"/>
        <v>20.298795616242675</v>
      </c>
      <c r="P1820" s="3">
        <f t="shared" si="443"/>
        <v>10.541376058531478</v>
      </c>
      <c r="Q1820" s="3">
        <f t="shared" si="444"/>
        <v>1.9229057177928284E-3</v>
      </c>
      <c r="R1820" s="3">
        <f t="shared" si="445"/>
        <v>3.5441664500541183E-2</v>
      </c>
    </row>
    <row r="1821" spans="1:18" x14ac:dyDescent="0.25">
      <c r="A1821" s="3">
        <f t="shared" si="432"/>
        <v>17.920000000000002</v>
      </c>
      <c r="B1821" s="3">
        <f t="shared" si="434"/>
        <v>0.40255574181450021</v>
      </c>
      <c r="C1821" s="3">
        <f t="shared" si="435"/>
        <v>9.146302695901826E-3</v>
      </c>
      <c r="D1821" s="3">
        <f t="shared" si="436"/>
        <v>163.25773419624937</v>
      </c>
      <c r="E1821" s="3">
        <f t="shared" si="437"/>
        <v>1.2647575369936321</v>
      </c>
      <c r="F1821" s="3">
        <f t="shared" si="438"/>
        <v>34.575713471983242</v>
      </c>
      <c r="G1821" s="3">
        <f t="shared" si="439"/>
        <v>6.7905492518135935E-2</v>
      </c>
      <c r="H1821" s="3">
        <f t="shared" si="440"/>
        <v>7.7984036668321891E-2</v>
      </c>
      <c r="I1821" s="3">
        <f t="shared" si="431"/>
        <v>2519.6448197104378</v>
      </c>
      <c r="K1821" s="3">
        <f t="shared" si="433"/>
        <v>17.920000000000002</v>
      </c>
      <c r="L1821" s="3">
        <f t="shared" si="441"/>
        <v>0.18259643013966137</v>
      </c>
      <c r="M1821" s="3">
        <f>L1821/'NOx Info (Obsolete)'!$B$1*1000</f>
        <v>4.1486931165714989</v>
      </c>
      <c r="N1821" s="3">
        <f>M1821*'NOx Info (Obsolete)'!$I$2*($D$13+273)/$F$2/1000</f>
        <v>1125.6224529984727</v>
      </c>
      <c r="O1821" s="3">
        <f t="shared" si="442"/>
        <v>20.259472316206644</v>
      </c>
      <c r="P1821" s="3">
        <f t="shared" si="443"/>
        <v>10.541376058531478</v>
      </c>
      <c r="Q1821" s="3">
        <f t="shared" si="444"/>
        <v>1.9229057177928284E-3</v>
      </c>
      <c r="R1821" s="3">
        <f t="shared" si="445"/>
        <v>3.537300608191974E-2</v>
      </c>
    </row>
    <row r="1822" spans="1:18" x14ac:dyDescent="0.25">
      <c r="A1822" s="3">
        <f t="shared" si="432"/>
        <v>17.930000000000003</v>
      </c>
      <c r="B1822" s="3">
        <f t="shared" si="434"/>
        <v>0.401775901447817</v>
      </c>
      <c r="C1822" s="3">
        <f t="shared" si="435"/>
        <v>9.1285842651175134E-3</v>
      </c>
      <c r="D1822" s="3">
        <f t="shared" si="436"/>
        <v>162.94146750799987</v>
      </c>
      <c r="E1822" s="3">
        <f t="shared" si="437"/>
        <v>1.2623074192112629</v>
      </c>
      <c r="F1822" s="3">
        <f t="shared" si="438"/>
        <v>34.575713471983242</v>
      </c>
      <c r="G1822" s="3">
        <f t="shared" si="439"/>
        <v>6.7905492518135935E-2</v>
      </c>
      <c r="H1822" s="3">
        <f t="shared" si="440"/>
        <v>7.7832964174667368E-2</v>
      </c>
      <c r="I1822" s="3">
        <f t="shared" si="431"/>
        <v>2519.800485638787</v>
      </c>
      <c r="K1822" s="3">
        <f t="shared" si="433"/>
        <v>17.930000000000003</v>
      </c>
      <c r="L1822" s="3">
        <f t="shared" si="441"/>
        <v>0.18224270007884216</v>
      </c>
      <c r="M1822" s="3">
        <f>L1822/'NOx Info (Obsolete)'!$B$1*1000</f>
        <v>4.1406561715593613</v>
      </c>
      <c r="N1822" s="3">
        <f>M1822*'NOx Info (Obsolete)'!$I$2*($D$13+273)/$F$2/1000</f>
        <v>1123.4418709440804</v>
      </c>
      <c r="O1822" s="3">
        <f t="shared" si="442"/>
        <v>20.220225194184074</v>
      </c>
      <c r="P1822" s="3">
        <f t="shared" si="443"/>
        <v>10.541376058531478</v>
      </c>
      <c r="Q1822" s="3">
        <f t="shared" si="444"/>
        <v>1.9229057177928284E-3</v>
      </c>
      <c r="R1822" s="3">
        <f t="shared" si="445"/>
        <v>3.5304480669987287E-2</v>
      </c>
    </row>
    <row r="1823" spans="1:18" x14ac:dyDescent="0.25">
      <c r="A1823" s="3">
        <f t="shared" si="432"/>
        <v>17.940000000000005</v>
      </c>
      <c r="B1823" s="3">
        <f t="shared" si="434"/>
        <v>0.40099757180607032</v>
      </c>
      <c r="C1823" s="3">
        <f t="shared" si="435"/>
        <v>9.1109001588903348E-3</v>
      </c>
      <c r="D1823" s="3">
        <f t="shared" si="436"/>
        <v>162.62581349895117</v>
      </c>
      <c r="E1823" s="3">
        <f t="shared" si="437"/>
        <v>1.2598620478541744</v>
      </c>
      <c r="F1823" s="3">
        <f t="shared" si="438"/>
        <v>34.575713471983249</v>
      </c>
      <c r="G1823" s="3">
        <f t="shared" si="439"/>
        <v>6.7905492518135963E-2</v>
      </c>
      <c r="H1823" s="3">
        <f t="shared" si="440"/>
        <v>7.76821843421691E-2</v>
      </c>
      <c r="I1823" s="3">
        <f t="shared" ref="I1823:I1886" si="446">I1822+$N$3*$J$1*H1823</f>
        <v>2519.9558500074713</v>
      </c>
      <c r="K1823" s="3">
        <f t="shared" si="433"/>
        <v>17.940000000000005</v>
      </c>
      <c r="L1823" s="3">
        <f t="shared" si="441"/>
        <v>0.18188965527214229</v>
      </c>
      <c r="M1823" s="3">
        <f>L1823/'NOx Info (Obsolete)'!$B$1*1000</f>
        <v>4.132634795904444</v>
      </c>
      <c r="N1823" s="3">
        <f>M1823*'NOx Info (Obsolete)'!$I$2*($D$13+273)/$F$2/1000</f>
        <v>1121.265513164074</v>
      </c>
      <c r="O1823" s="3">
        <f t="shared" si="442"/>
        <v>20.181054102601145</v>
      </c>
      <c r="P1823" s="3">
        <f t="shared" si="443"/>
        <v>10.54137605853148</v>
      </c>
      <c r="Q1823" s="3">
        <f t="shared" si="444"/>
        <v>1.9229057177928288E-3</v>
      </c>
      <c r="R1823" s="3">
        <f t="shared" si="445"/>
        <v>3.5236088007080182E-2</v>
      </c>
    </row>
    <row r="1824" spans="1:18" x14ac:dyDescent="0.25">
      <c r="A1824" s="3">
        <f t="shared" ref="A1824:A1887" si="447">$A$30+A1823</f>
        <v>17.950000000000006</v>
      </c>
      <c r="B1824" s="3">
        <f t="shared" si="434"/>
        <v>0.40022074996264861</v>
      </c>
      <c r="C1824" s="3">
        <f t="shared" si="435"/>
        <v>9.093250310725963E-3</v>
      </c>
      <c r="D1824" s="3">
        <f t="shared" si="436"/>
        <v>162.31077098220666</v>
      </c>
      <c r="E1824" s="3">
        <f t="shared" si="437"/>
        <v>1.2574214137274813</v>
      </c>
      <c r="F1824" s="3">
        <f t="shared" si="438"/>
        <v>34.575713471983242</v>
      </c>
      <c r="G1824" s="3">
        <f t="shared" si="439"/>
        <v>6.7905492518135935E-2</v>
      </c>
      <c r="H1824" s="3">
        <f t="shared" si="440"/>
        <v>7.7531696603877015E-2</v>
      </c>
      <c r="I1824" s="3">
        <f t="shared" si="446"/>
        <v>2520.1109134006792</v>
      </c>
      <c r="K1824" s="3">
        <f t="shared" ref="K1824:K1887" si="448">$A$30+K1823</f>
        <v>17.950000000000006</v>
      </c>
      <c r="L1824" s="3">
        <f t="shared" si="441"/>
        <v>0.1815372943920715</v>
      </c>
      <c r="M1824" s="3">
        <f>L1824/'NOx Info (Obsolete)'!$B$1*1000</f>
        <v>4.1246289594454257</v>
      </c>
      <c r="N1824" s="3">
        <f>M1824*'NOx Info (Obsolete)'!$I$2*($D$13+273)/$F$2/1000</f>
        <v>1119.09337147509</v>
      </c>
      <c r="O1824" s="3">
        <f t="shared" si="442"/>
        <v>20.141958894169917</v>
      </c>
      <c r="P1824" s="3">
        <f t="shared" si="443"/>
        <v>10.541376058531478</v>
      </c>
      <c r="Q1824" s="3">
        <f t="shared" si="444"/>
        <v>1.9229057177928284E-3</v>
      </c>
      <c r="R1824" s="3">
        <f t="shared" si="445"/>
        <v>3.5167827836033887E-2</v>
      </c>
    </row>
    <row r="1825" spans="1:18" x14ac:dyDescent="0.25">
      <c r="A1825" s="3">
        <f t="shared" si="447"/>
        <v>17.960000000000008</v>
      </c>
      <c r="B1825" s="3">
        <f t="shared" si="434"/>
        <v>0.39944543299660989</v>
      </c>
      <c r="C1825" s="3">
        <f t="shared" si="435"/>
        <v>9.0756346542588736E-3</v>
      </c>
      <c r="D1825" s="3">
        <f t="shared" si="436"/>
        <v>161.99633877316936</v>
      </c>
      <c r="E1825" s="3">
        <f t="shared" si="437"/>
        <v>1.2549855076541094</v>
      </c>
      <c r="F1825" s="3">
        <f t="shared" si="438"/>
        <v>34.575713471983242</v>
      </c>
      <c r="G1825" s="3">
        <f t="shared" si="439"/>
        <v>6.7905492518135935E-2</v>
      </c>
      <c r="H1825" s="3">
        <f t="shared" si="440"/>
        <v>7.7381500393939456E-2</v>
      </c>
      <c r="I1825" s="3">
        <f t="shared" si="446"/>
        <v>2520.2656764014673</v>
      </c>
      <c r="K1825" s="3">
        <f t="shared" si="448"/>
        <v>17.960000000000008</v>
      </c>
      <c r="L1825" s="3">
        <f t="shared" si="441"/>
        <v>0.18118561611371117</v>
      </c>
      <c r="M1825" s="3">
        <f>L1825/'NOx Info (Obsolete)'!$B$1*1000</f>
        <v>4.1166386320794128</v>
      </c>
      <c r="N1825" s="3">
        <f>M1825*'NOx Info (Obsolete)'!$I$2*($D$13+273)/$F$2/1000</f>
        <v>1116.925437709619</v>
      </c>
      <c r="O1825" s="3">
        <f t="shared" si="442"/>
        <v>20.102939421887775</v>
      </c>
      <c r="P1825" s="3">
        <f t="shared" si="443"/>
        <v>10.541376058531478</v>
      </c>
      <c r="Q1825" s="3">
        <f t="shared" si="444"/>
        <v>1.9229057177928284E-3</v>
      </c>
      <c r="R1825" s="3">
        <f t="shared" si="445"/>
        <v>3.5099699900182101E-2</v>
      </c>
    </row>
    <row r="1826" spans="1:18" x14ac:dyDescent="0.25">
      <c r="A1826" s="3">
        <f t="shared" si="447"/>
        <v>17.97000000000001</v>
      </c>
      <c r="B1826" s="3">
        <f t="shared" si="434"/>
        <v>0.39867161799267048</v>
      </c>
      <c r="C1826" s="3">
        <f t="shared" si="435"/>
        <v>9.0580531232521116E-3</v>
      </c>
      <c r="D1826" s="3">
        <f t="shared" si="436"/>
        <v>161.68251568953676</v>
      </c>
      <c r="E1826" s="3">
        <f t="shared" si="437"/>
        <v>1.2525543204747644</v>
      </c>
      <c r="F1826" s="3">
        <f t="shared" si="438"/>
        <v>34.575713471983242</v>
      </c>
      <c r="G1826" s="3">
        <f t="shared" si="439"/>
        <v>6.7905492518135935E-2</v>
      </c>
      <c r="H1826" s="3">
        <f t="shared" si="440"/>
        <v>7.7231595147600876E-2</v>
      </c>
      <c r="I1826" s="3">
        <f t="shared" si="446"/>
        <v>2520.4201395917626</v>
      </c>
      <c r="K1826" s="3">
        <f t="shared" si="448"/>
        <v>17.97000000000001</v>
      </c>
      <c r="L1826" s="3">
        <f t="shared" si="441"/>
        <v>0.18083461911470936</v>
      </c>
      <c r="M1826" s="3">
        <f>L1826/'NOx Info (Obsolete)'!$B$1*1000</f>
        <v>4.1086637837618278</v>
      </c>
      <c r="N1826" s="3">
        <f>M1826*'NOx Info (Obsolete)'!$I$2*($D$13+273)/$F$2/1000</f>
        <v>1114.761703715973</v>
      </c>
      <c r="O1826" s="3">
        <f t="shared" si="442"/>
        <v>20.063995539036888</v>
      </c>
      <c r="P1826" s="3">
        <f t="shared" si="443"/>
        <v>10.541376058531476</v>
      </c>
      <c r="Q1826" s="3">
        <f t="shared" si="444"/>
        <v>1.9229057177928281E-3</v>
      </c>
      <c r="R1826" s="3">
        <f t="shared" si="445"/>
        <v>3.5031703943355717E-2</v>
      </c>
    </row>
    <row r="1827" spans="1:18" x14ac:dyDescent="0.25">
      <c r="A1827" s="3">
        <f t="shared" si="447"/>
        <v>17.980000000000011</v>
      </c>
      <c r="B1827" s="3">
        <f t="shared" si="434"/>
        <v>0.3978993020411945</v>
      </c>
      <c r="C1827" s="3">
        <f t="shared" si="435"/>
        <v>9.0405056515970496E-3</v>
      </c>
      <c r="D1827" s="3">
        <f t="shared" si="436"/>
        <v>161.3693005512971</v>
      </c>
      <c r="E1827" s="3">
        <f t="shared" si="437"/>
        <v>1.2501278430478948</v>
      </c>
      <c r="F1827" s="3">
        <f t="shared" si="438"/>
        <v>34.575713471983242</v>
      </c>
      <c r="G1827" s="3">
        <f t="shared" si="439"/>
        <v>6.7905492518135935E-2</v>
      </c>
      <c r="H1827" s="3">
        <f t="shared" si="440"/>
        <v>7.7081980301199823E-2</v>
      </c>
      <c r="I1827" s="3">
        <f t="shared" si="446"/>
        <v>2520.5743035523651</v>
      </c>
      <c r="K1827" s="3">
        <f t="shared" si="448"/>
        <v>17.980000000000011</v>
      </c>
      <c r="L1827" s="3">
        <f t="shared" si="441"/>
        <v>0.1804843020752758</v>
      </c>
      <c r="M1827" s="3">
        <f>L1827/'NOx Info (Obsolete)'!$B$1*1000</f>
        <v>4.1007043845063</v>
      </c>
      <c r="N1827" s="3">
        <f>M1827*'NOx Info (Obsolete)'!$I$2*($D$13+273)/$F$2/1000</f>
        <v>1112.6021613582568</v>
      </c>
      <c r="O1827" s="3">
        <f t="shared" si="442"/>
        <v>20.025127099183649</v>
      </c>
      <c r="P1827" s="3">
        <f t="shared" si="443"/>
        <v>10.541376058531476</v>
      </c>
      <c r="Q1827" s="3">
        <f t="shared" si="444"/>
        <v>1.9229057177928281E-3</v>
      </c>
      <c r="R1827" s="3">
        <f t="shared" si="445"/>
        <v>3.49638397098819E-2</v>
      </c>
    </row>
    <row r="1828" spans="1:18" x14ac:dyDescent="0.25">
      <c r="A1828" s="3">
        <f t="shared" si="447"/>
        <v>17.990000000000013</v>
      </c>
      <c r="B1828" s="3">
        <f t="shared" si="434"/>
        <v>0.39712848223818253</v>
      </c>
      <c r="C1828" s="3">
        <f t="shared" si="435"/>
        <v>9.0229921733131126E-3</v>
      </c>
      <c r="D1828" s="3">
        <f t="shared" si="436"/>
        <v>161.05669218072438</v>
      </c>
      <c r="E1828" s="3">
        <f t="shared" si="437"/>
        <v>1.2477060662496582</v>
      </c>
      <c r="F1828" s="3">
        <f t="shared" si="438"/>
        <v>34.575713471983242</v>
      </c>
      <c r="G1828" s="3">
        <f t="shared" si="439"/>
        <v>6.7905492518135935E-2</v>
      </c>
      <c r="H1828" s="3">
        <f t="shared" si="440"/>
        <v>7.6932655292166793E-2</v>
      </c>
      <c r="I1828" s="3">
        <f t="shared" si="446"/>
        <v>2520.7281688629496</v>
      </c>
      <c r="K1828" s="3">
        <f t="shared" si="448"/>
        <v>17.990000000000013</v>
      </c>
      <c r="L1828" s="3">
        <f t="shared" si="441"/>
        <v>0.18013466367817699</v>
      </c>
      <c r="M1828" s="3">
        <f>L1828/'NOx Info (Obsolete)'!$B$1*1000</f>
        <v>4.0927604043845456</v>
      </c>
      <c r="N1828" s="3">
        <f>M1828*'NOx Info (Obsolete)'!$I$2*($D$13+273)/$F$2/1000</f>
        <v>1110.4468025163355</v>
      </c>
      <c r="O1828" s="3">
        <f t="shared" si="442"/>
        <v>19.986333956178125</v>
      </c>
      <c r="P1828" s="3">
        <f t="shared" si="443"/>
        <v>10.541376058531478</v>
      </c>
      <c r="Q1828" s="3">
        <f t="shared" si="444"/>
        <v>1.9229057177928284E-3</v>
      </c>
      <c r="R1828" s="3">
        <f t="shared" si="445"/>
        <v>3.4896106944583102E-2</v>
      </c>
    </row>
    <row r="1829" spans="1:18" x14ac:dyDescent="0.25">
      <c r="A1829" s="3">
        <f t="shared" si="447"/>
        <v>18.000000000000014</v>
      </c>
      <c r="B1829" s="3">
        <f t="shared" si="434"/>
        <v>0.39635915568526087</v>
      </c>
      <c r="C1829" s="3">
        <f t="shared" si="435"/>
        <v>9.0055126225475467E-3</v>
      </c>
      <c r="D1829" s="3">
        <f t="shared" si="436"/>
        <v>160.74468940237404</v>
      </c>
      <c r="E1829" s="3">
        <f t="shared" si="437"/>
        <v>1.245288980973887</v>
      </c>
      <c r="F1829" s="3">
        <f t="shared" si="438"/>
        <v>34.575713471983242</v>
      </c>
      <c r="G1829" s="3">
        <f t="shared" si="439"/>
        <v>6.7905492518135935E-2</v>
      </c>
      <c r="H1829" s="3">
        <f t="shared" si="440"/>
        <v>7.6783619559022034E-2</v>
      </c>
      <c r="I1829" s="3">
        <f t="shared" si="446"/>
        <v>2520.8817361020674</v>
      </c>
      <c r="K1829" s="3">
        <f t="shared" si="448"/>
        <v>18.000000000000014</v>
      </c>
      <c r="L1829" s="3">
        <f t="shared" si="441"/>
        <v>0.17978570260873117</v>
      </c>
      <c r="M1829" s="3">
        <f>L1829/'NOx Info (Obsolete)'!$B$1*1000</f>
        <v>4.0848318135262573</v>
      </c>
      <c r="N1829" s="3">
        <f>M1829*'NOx Info (Obsolete)'!$I$2*($D$13+273)/$F$2/1000</f>
        <v>1108.2956190858042</v>
      </c>
      <c r="O1829" s="3">
        <f t="shared" si="442"/>
        <v>19.947615964153506</v>
      </c>
      <c r="P1829" s="3">
        <f t="shared" si="443"/>
        <v>10.541376058531476</v>
      </c>
      <c r="Q1829" s="3">
        <f t="shared" si="444"/>
        <v>1.9229057177928281E-3</v>
      </c>
      <c r="R1829" s="3">
        <f t="shared" si="445"/>
        <v>3.4828505392776099E-2</v>
      </c>
    </row>
    <row r="1830" spans="1:18" x14ac:dyDescent="0.25">
      <c r="A1830" s="3">
        <f t="shared" si="447"/>
        <v>18.010000000000016</v>
      </c>
      <c r="B1830" s="3">
        <f t="shared" si="434"/>
        <v>0.39559131948967069</v>
      </c>
      <c r="C1830" s="3">
        <f t="shared" si="435"/>
        <v>8.9880669335751749E-3</v>
      </c>
      <c r="D1830" s="3">
        <f t="shared" si="436"/>
        <v>160.43329104307878</v>
      </c>
      <c r="E1830" s="3">
        <f t="shared" si="437"/>
        <v>1.2428765781320545</v>
      </c>
      <c r="F1830" s="3">
        <f t="shared" si="438"/>
        <v>34.575713471983242</v>
      </c>
      <c r="G1830" s="3">
        <f t="shared" si="439"/>
        <v>6.7905492518135935E-2</v>
      </c>
      <c r="H1830" s="3">
        <f t="shared" si="440"/>
        <v>7.6634872541373564E-2</v>
      </c>
      <c r="I1830" s="3">
        <f t="shared" si="446"/>
        <v>2521.0350058471499</v>
      </c>
      <c r="K1830" s="3">
        <f t="shared" si="448"/>
        <v>18.010000000000016</v>
      </c>
      <c r="L1830" s="3">
        <f t="shared" si="441"/>
        <v>0.17943741755480341</v>
      </c>
      <c r="M1830" s="3">
        <f>L1830/'NOx Info (Obsolete)'!$B$1*1000</f>
        <v>4.0769185821189966</v>
      </c>
      <c r="N1830" s="3">
        <f>M1830*'NOx Info (Obsolete)'!$I$2*($D$13+273)/$F$2/1000</f>
        <v>1106.1486029779592</v>
      </c>
      <c r="O1830" s="3">
        <f t="shared" si="442"/>
        <v>19.908972977525558</v>
      </c>
      <c r="P1830" s="3">
        <f t="shared" si="443"/>
        <v>10.541376058531476</v>
      </c>
      <c r="Q1830" s="3">
        <f t="shared" si="444"/>
        <v>1.9229057177928281E-3</v>
      </c>
      <c r="R1830" s="3">
        <f t="shared" si="445"/>
        <v>3.4761034800271054E-2</v>
      </c>
    </row>
    <row r="1831" spans="1:18" x14ac:dyDescent="0.25">
      <c r="A1831" s="3">
        <f t="shared" si="447"/>
        <v>18.020000000000017</v>
      </c>
      <c r="B1831" s="3">
        <f t="shared" si="434"/>
        <v>0.39482497076425693</v>
      </c>
      <c r="C1831" s="3">
        <f t="shared" si="435"/>
        <v>8.9706550407981454E-3</v>
      </c>
      <c r="D1831" s="3">
        <f t="shared" si="436"/>
        <v>160.12249593194392</v>
      </c>
      <c r="E1831" s="3">
        <f t="shared" si="437"/>
        <v>1.2404688486532409</v>
      </c>
      <c r="F1831" s="3">
        <f t="shared" si="438"/>
        <v>34.575713471983242</v>
      </c>
      <c r="G1831" s="3">
        <f t="shared" si="439"/>
        <v>6.7905492518135935E-2</v>
      </c>
      <c r="H1831" s="3">
        <f t="shared" si="440"/>
        <v>7.6486413679915016E-2</v>
      </c>
      <c r="I1831" s="3">
        <f t="shared" si="446"/>
        <v>2521.1879786745098</v>
      </c>
      <c r="K1831" s="3">
        <f t="shared" si="448"/>
        <v>18.020000000000017</v>
      </c>
      <c r="L1831" s="3">
        <f t="shared" si="441"/>
        <v>0.17908980720680071</v>
      </c>
      <c r="M1831" s="3">
        <f>L1831/'NOx Info (Obsolete)'!$B$1*1000</f>
        <v>4.0690206804080775</v>
      </c>
      <c r="N1831" s="3">
        <f>M1831*'NOx Info (Obsolete)'!$I$2*($D$13+273)/$F$2/1000</f>
        <v>1104.0057461197657</v>
      </c>
      <c r="O1831" s="3">
        <f t="shared" si="442"/>
        <v>19.870404850992081</v>
      </c>
      <c r="P1831" s="3">
        <f t="shared" si="443"/>
        <v>10.541376058531478</v>
      </c>
      <c r="Q1831" s="3">
        <f t="shared" si="444"/>
        <v>1.9229057177928284E-3</v>
      </c>
      <c r="R1831" s="3">
        <f t="shared" si="445"/>
        <v>3.4693694913370571E-2</v>
      </c>
    </row>
    <row r="1832" spans="1:18" x14ac:dyDescent="0.25">
      <c r="A1832" s="3">
        <f t="shared" si="447"/>
        <v>18.030000000000019</v>
      </c>
      <c r="B1832" s="3">
        <f t="shared" si="434"/>
        <v>0.39406010662745777</v>
      </c>
      <c r="C1832" s="3">
        <f t="shared" si="435"/>
        <v>8.9532768787456748E-3</v>
      </c>
      <c r="D1832" s="3">
        <f t="shared" si="436"/>
        <v>159.81230290034301</v>
      </c>
      <c r="E1832" s="3">
        <f t="shared" si="437"/>
        <v>1.238065783484098</v>
      </c>
      <c r="F1832" s="3">
        <f t="shared" si="438"/>
        <v>34.575713471983242</v>
      </c>
      <c r="G1832" s="3">
        <f t="shared" si="439"/>
        <v>6.7905492518135935E-2</v>
      </c>
      <c r="H1832" s="3">
        <f t="shared" si="440"/>
        <v>7.633824241642348E-2</v>
      </c>
      <c r="I1832" s="3">
        <f t="shared" si="446"/>
        <v>2521.3406551593425</v>
      </c>
      <c r="K1832" s="3">
        <f t="shared" si="448"/>
        <v>18.030000000000019</v>
      </c>
      <c r="L1832" s="3">
        <f t="shared" si="441"/>
        <v>0.178742870257667</v>
      </c>
      <c r="M1832" s="3">
        <f>L1832/'NOx Info (Obsolete)'!$B$1*1000</f>
        <v>4.0611380786964535</v>
      </c>
      <c r="N1832" s="3">
        <f>M1832*'NOx Info (Obsolete)'!$I$2*($D$13+273)/$F$2/1000</f>
        <v>1101.8670404538282</v>
      </c>
      <c r="O1832" s="3">
        <f t="shared" si="442"/>
        <v>19.831911439532352</v>
      </c>
      <c r="P1832" s="3">
        <f t="shared" si="443"/>
        <v>10.541376058531478</v>
      </c>
      <c r="Q1832" s="3">
        <f t="shared" si="444"/>
        <v>1.9229057177928284E-3</v>
      </c>
      <c r="R1832" s="3">
        <f t="shared" si="445"/>
        <v>3.4626485478868686E-2</v>
      </c>
    </row>
    <row r="1833" spans="1:18" x14ac:dyDescent="0.25">
      <c r="A1833" s="3">
        <f t="shared" si="447"/>
        <v>18.04000000000002</v>
      </c>
      <c r="B1833" s="3">
        <f t="shared" si="434"/>
        <v>0.39329672420329354</v>
      </c>
      <c r="C1833" s="3">
        <f t="shared" si="435"/>
        <v>8.9359323820738194E-3</v>
      </c>
      <c r="D1833" s="3">
        <f t="shared" si="436"/>
        <v>159.50271078191355</v>
      </c>
      <c r="E1833" s="3">
        <f t="shared" si="437"/>
        <v>1.2356673735888168</v>
      </c>
      <c r="F1833" s="3">
        <f t="shared" si="438"/>
        <v>34.575713471983242</v>
      </c>
      <c r="G1833" s="3">
        <f t="shared" si="439"/>
        <v>6.7905492518135935E-2</v>
      </c>
      <c r="H1833" s="3">
        <f t="shared" si="440"/>
        <v>7.6190358193757468E-2</v>
      </c>
      <c r="I1833" s="3">
        <f t="shared" si="446"/>
        <v>2521.4930358757301</v>
      </c>
      <c r="K1833" s="3">
        <f t="shared" si="448"/>
        <v>18.04000000000002</v>
      </c>
      <c r="L1833" s="3">
        <f t="shared" si="441"/>
        <v>0.1783966054028783</v>
      </c>
      <c r="M1833" s="3">
        <f>L1833/'NOx Info (Obsolete)'!$B$1*1000</f>
        <v>4.0532707473446097</v>
      </c>
      <c r="N1833" s="3">
        <f>M1833*'NOx Info (Obsolete)'!$I$2*($D$13+273)/$F$2/1000</f>
        <v>1099.73247793836</v>
      </c>
      <c r="O1833" s="3">
        <f t="shared" si="442"/>
        <v>19.793492598406591</v>
      </c>
      <c r="P1833" s="3">
        <f t="shared" si="443"/>
        <v>10.541376058531478</v>
      </c>
      <c r="Q1833" s="3">
        <f t="shared" si="444"/>
        <v>1.9229057177928284E-3</v>
      </c>
      <c r="R1833" s="3">
        <f t="shared" si="445"/>
        <v>3.4559406244049982E-2</v>
      </c>
    </row>
    <row r="1834" spans="1:18" x14ac:dyDescent="0.25">
      <c r="A1834" s="3">
        <f t="shared" si="447"/>
        <v>18.050000000000022</v>
      </c>
      <c r="B1834" s="3">
        <f t="shared" si="434"/>
        <v>0.39253482062135592</v>
      </c>
      <c r="C1834" s="3">
        <f t="shared" si="435"/>
        <v>8.9186214855652233E-3</v>
      </c>
      <c r="D1834" s="3">
        <f t="shared" si="436"/>
        <v>159.19371841255256</v>
      </c>
      <c r="E1834" s="3">
        <f t="shared" si="437"/>
        <v>1.233273609949092</v>
      </c>
      <c r="F1834" s="3">
        <f t="shared" si="438"/>
        <v>34.575713471983242</v>
      </c>
      <c r="G1834" s="3">
        <f t="shared" si="439"/>
        <v>6.7905492518135935E-2</v>
      </c>
      <c r="H1834" s="3">
        <f t="shared" si="440"/>
        <v>7.6042760455854813E-2</v>
      </c>
      <c r="I1834" s="3">
        <f t="shared" si="446"/>
        <v>2521.645121396642</v>
      </c>
      <c r="K1834" s="3">
        <f t="shared" si="448"/>
        <v>18.050000000000022</v>
      </c>
      <c r="L1834" s="3">
        <f t="shared" si="441"/>
        <v>0.1780510113404378</v>
      </c>
      <c r="M1834" s="3">
        <f>L1834/'NOx Info (Obsolete)'!$B$1*1000</f>
        <v>4.0454186567704502</v>
      </c>
      <c r="N1834" s="3">
        <f>M1834*'NOx Info (Obsolete)'!$I$2*($D$13+273)/$F$2/1000</f>
        <v>1097.602050547154</v>
      </c>
      <c r="O1834" s="3">
        <f t="shared" si="442"/>
        <v>19.755148183155409</v>
      </c>
      <c r="P1834" s="3">
        <f t="shared" si="443"/>
        <v>10.541376058531478</v>
      </c>
      <c r="Q1834" s="3">
        <f t="shared" si="444"/>
        <v>1.9229057177928284E-3</v>
      </c>
      <c r="R1834" s="3">
        <f t="shared" si="445"/>
        <v>3.4492456956688601E-2</v>
      </c>
    </row>
    <row r="1835" spans="1:18" x14ac:dyDescent="0.25">
      <c r="A1835" s="3">
        <f t="shared" si="447"/>
        <v>18.060000000000024</v>
      </c>
      <c r="B1835" s="3">
        <f t="shared" si="434"/>
        <v>0.3917743930167974</v>
      </c>
      <c r="C1835" s="3">
        <f t="shared" si="435"/>
        <v>8.9013441241288585E-3</v>
      </c>
      <c r="D1835" s="3">
        <f t="shared" si="436"/>
        <v>158.88532463041216</v>
      </c>
      <c r="E1835" s="3">
        <f t="shared" si="437"/>
        <v>1.2308844835640891</v>
      </c>
      <c r="F1835" s="3">
        <f t="shared" si="438"/>
        <v>34.575713471983249</v>
      </c>
      <c r="G1835" s="3">
        <f t="shared" si="439"/>
        <v>6.7905492518135963E-2</v>
      </c>
      <c r="H1835" s="3">
        <f t="shared" si="440"/>
        <v>7.5895448647730554E-2</v>
      </c>
      <c r="I1835" s="3">
        <f t="shared" si="446"/>
        <v>2521.7969122939376</v>
      </c>
      <c r="K1835" s="3">
        <f t="shared" si="448"/>
        <v>18.060000000000024</v>
      </c>
      <c r="L1835" s="3">
        <f t="shared" si="441"/>
        <v>0.17770608677087091</v>
      </c>
      <c r="M1835" s="3">
        <f>L1835/'NOx Info (Obsolete)'!$B$1*1000</f>
        <v>4.0375817774491836</v>
      </c>
      <c r="N1835" s="3">
        <f>M1835*'NOx Info (Obsolete)'!$I$2*($D$13+273)/$F$2/1000</f>
        <v>1095.4757502695509</v>
      </c>
      <c r="O1835" s="3">
        <f t="shared" si="442"/>
        <v>19.716878049599263</v>
      </c>
      <c r="P1835" s="3">
        <f t="shared" si="443"/>
        <v>10.54137605853148</v>
      </c>
      <c r="Q1835" s="3">
        <f t="shared" si="444"/>
        <v>1.9229057177928288E-3</v>
      </c>
      <c r="R1835" s="3">
        <f t="shared" si="445"/>
        <v>3.4425637365047293E-2</v>
      </c>
    </row>
    <row r="1836" spans="1:18" x14ac:dyDescent="0.25">
      <c r="A1836" s="3">
        <f t="shared" si="447"/>
        <v>18.070000000000025</v>
      </c>
      <c r="B1836" s="3">
        <f t="shared" si="434"/>
        <v>0.39101543853032006</v>
      </c>
      <c r="C1836" s="3">
        <f t="shared" si="435"/>
        <v>8.8841002327998079E-3</v>
      </c>
      <c r="D1836" s="3">
        <f t="shared" si="436"/>
        <v>158.57752827589516</v>
      </c>
      <c r="E1836" s="3">
        <f t="shared" si="437"/>
        <v>1.2284999854504102</v>
      </c>
      <c r="F1836" s="3">
        <f t="shared" si="438"/>
        <v>34.575713471983242</v>
      </c>
      <c r="G1836" s="3">
        <f t="shared" si="439"/>
        <v>6.7905492518135935E-2</v>
      </c>
      <c r="H1836" s="3">
        <f t="shared" si="440"/>
        <v>7.5748422215474842E-2</v>
      </c>
      <c r="I1836" s="3">
        <f t="shared" si="446"/>
        <v>2521.9484091383683</v>
      </c>
      <c r="K1836" s="3">
        <f t="shared" si="448"/>
        <v>18.070000000000025</v>
      </c>
      <c r="L1836" s="3">
        <f t="shared" si="441"/>
        <v>0.17736183039722042</v>
      </c>
      <c r="M1836" s="3">
        <f>L1836/'NOx Info (Obsolete)'!$B$1*1000</f>
        <v>4.0297600799132169</v>
      </c>
      <c r="N1836" s="3">
        <f>M1836*'NOx Info (Obsolete)'!$I$2*($D$13+273)/$F$2/1000</f>
        <v>1093.3535691104094</v>
      </c>
      <c r="O1836" s="3">
        <f t="shared" si="442"/>
        <v>19.678682053837928</v>
      </c>
      <c r="P1836" s="3">
        <f t="shared" si="443"/>
        <v>10.541376058531478</v>
      </c>
      <c r="Q1836" s="3">
        <f t="shared" si="444"/>
        <v>1.9229057177928284E-3</v>
      </c>
      <c r="R1836" s="3">
        <f t="shared" si="445"/>
        <v>3.4358947217876482E-2</v>
      </c>
    </row>
    <row r="1837" spans="1:18" x14ac:dyDescent="0.25">
      <c r="A1837" s="3">
        <f t="shared" si="447"/>
        <v>18.080000000000027</v>
      </c>
      <c r="B1837" s="3">
        <f t="shared" si="434"/>
        <v>0.39025795430816529</v>
      </c>
      <c r="C1837" s="3">
        <f t="shared" si="435"/>
        <v>8.8668897467390016E-3</v>
      </c>
      <c r="D1837" s="3">
        <f t="shared" si="436"/>
        <v>158.27032819165103</v>
      </c>
      <c r="E1837" s="3">
        <f t="shared" si="437"/>
        <v>1.2261201066420599</v>
      </c>
      <c r="F1837" s="3">
        <f t="shared" si="438"/>
        <v>34.575713471983249</v>
      </c>
      <c r="G1837" s="3">
        <f t="shared" si="439"/>
        <v>6.7905492518135963E-2</v>
      </c>
      <c r="H1837" s="3">
        <f t="shared" si="440"/>
        <v>7.5601680606250915E-2</v>
      </c>
      <c r="I1837" s="3">
        <f t="shared" si="446"/>
        <v>2522.0996124995809</v>
      </c>
      <c r="K1837" s="3">
        <f t="shared" si="448"/>
        <v>18.080000000000027</v>
      </c>
      <c r="L1837" s="3">
        <f t="shared" si="441"/>
        <v>0.17701824092504165</v>
      </c>
      <c r="M1837" s="3">
        <f>L1837/'NOx Info (Obsolete)'!$B$1*1000</f>
        <v>4.0219535347520434</v>
      </c>
      <c r="N1837" s="3">
        <f>M1837*'NOx Info (Obsolete)'!$I$2*($D$13+273)/$F$2/1000</f>
        <v>1091.2354990900785</v>
      </c>
      <c r="O1837" s="3">
        <f t="shared" si="442"/>
        <v>19.640560052249935</v>
      </c>
      <c r="P1837" s="3">
        <f t="shared" si="443"/>
        <v>10.54137605853148</v>
      </c>
      <c r="Q1837" s="3">
        <f t="shared" si="444"/>
        <v>1.9229057177928288E-3</v>
      </c>
      <c r="R1837" s="3">
        <f t="shared" si="445"/>
        <v>3.4292386264413333E-2</v>
      </c>
    </row>
    <row r="1838" spans="1:18" x14ac:dyDescent="0.25">
      <c r="A1838" s="3">
        <f t="shared" si="447"/>
        <v>18.090000000000028</v>
      </c>
      <c r="B1838" s="3">
        <f t="shared" si="434"/>
        <v>0.38950193750210277</v>
      </c>
      <c r="C1838" s="3">
        <f t="shared" si="435"/>
        <v>8.8497126012329671E-3</v>
      </c>
      <c r="D1838" s="3">
        <f t="shared" si="436"/>
        <v>157.96372322257091</v>
      </c>
      <c r="E1838" s="3">
        <f t="shared" si="437"/>
        <v>1.2237448381904126</v>
      </c>
      <c r="F1838" s="3">
        <f t="shared" si="438"/>
        <v>34.575713471983249</v>
      </c>
      <c r="G1838" s="3">
        <f t="shared" si="439"/>
        <v>6.7905492518135963E-2</v>
      </c>
      <c r="H1838" s="3">
        <f t="shared" si="440"/>
        <v>7.5455223268292959E-2</v>
      </c>
      <c r="I1838" s="3">
        <f t="shared" si="446"/>
        <v>2522.2505229461176</v>
      </c>
      <c r="K1838" s="3">
        <f t="shared" si="448"/>
        <v>18.090000000000028</v>
      </c>
      <c r="L1838" s="3">
        <f t="shared" si="441"/>
        <v>0.1766753170623975</v>
      </c>
      <c r="M1838" s="3">
        <f>L1838/'NOx Info (Obsolete)'!$B$1*1000</f>
        <v>4.0141621126121265</v>
      </c>
      <c r="N1838" s="3">
        <f>M1838*'NOx Info (Obsolete)'!$I$2*($D$13+273)/$F$2/1000</f>
        <v>1089.1215322443632</v>
      </c>
      <c r="O1838" s="3">
        <f t="shared" si="442"/>
        <v>19.602511901492047</v>
      </c>
      <c r="P1838" s="3">
        <f t="shared" si="443"/>
        <v>10.54137605853148</v>
      </c>
      <c r="Q1838" s="3">
        <f t="shared" si="444"/>
        <v>1.9229057177928288E-3</v>
      </c>
      <c r="R1838" s="3">
        <f t="shared" si="445"/>
        <v>3.4225954254380783E-2</v>
      </c>
    </row>
    <row r="1839" spans="1:18" x14ac:dyDescent="0.25">
      <c r="A1839" s="3">
        <f t="shared" si="447"/>
        <v>18.10000000000003</v>
      </c>
      <c r="B1839" s="3">
        <f t="shared" si="434"/>
        <v>0.38874738526941982</v>
      </c>
      <c r="C1839" s="3">
        <f t="shared" si="435"/>
        <v>8.8325687316936109E-3</v>
      </c>
      <c r="D1839" s="3">
        <f t="shared" si="436"/>
        <v>157.65771221578393</v>
      </c>
      <c r="E1839" s="3">
        <f t="shared" si="437"/>
        <v>1.2213741711641779</v>
      </c>
      <c r="F1839" s="3">
        <f t="shared" si="438"/>
        <v>34.575713471983242</v>
      </c>
      <c r="G1839" s="3">
        <f t="shared" si="439"/>
        <v>6.7905492518135935E-2</v>
      </c>
      <c r="H1839" s="3">
        <f t="shared" si="440"/>
        <v>7.5309049650904E-2</v>
      </c>
      <c r="I1839" s="3">
        <f t="shared" si="446"/>
        <v>2522.4011410454195</v>
      </c>
      <c r="K1839" s="3">
        <f t="shared" si="448"/>
        <v>18.10000000000003</v>
      </c>
      <c r="L1839" s="3">
        <f t="shared" si="441"/>
        <v>0.1763330575198537</v>
      </c>
      <c r="M1839" s="3">
        <f>L1839/'NOx Info (Obsolete)'!$B$1*1000</f>
        <v>4.0063857841967989</v>
      </c>
      <c r="N1839" s="3">
        <f>M1839*'NOx Info (Obsolete)'!$I$2*($D$13+273)/$F$2/1000</f>
        <v>1087.0116606244983</v>
      </c>
      <c r="O1839" s="3">
        <f t="shared" si="442"/>
        <v>19.56453745849872</v>
      </c>
      <c r="P1839" s="3">
        <f t="shared" si="443"/>
        <v>10.541376058531478</v>
      </c>
      <c r="Q1839" s="3">
        <f t="shared" si="444"/>
        <v>1.9229057177928284E-3</v>
      </c>
      <c r="R1839" s="3">
        <f t="shared" si="445"/>
        <v>3.4159650937986598E-2</v>
      </c>
    </row>
    <row r="1840" spans="1:18" x14ac:dyDescent="0.25">
      <c r="A1840" s="3">
        <f t="shared" si="447"/>
        <v>18.110000000000031</v>
      </c>
      <c r="B1840" s="3">
        <f t="shared" si="434"/>
        <v>0.38799429477291081</v>
      </c>
      <c r="C1840" s="3">
        <f t="shared" si="435"/>
        <v>8.815458073657953E-3</v>
      </c>
      <c r="D1840" s="3">
        <f t="shared" si="436"/>
        <v>157.35229402065247</v>
      </c>
      <c r="E1840" s="3">
        <f t="shared" si="437"/>
        <v>1.219008096649367</v>
      </c>
      <c r="F1840" s="3">
        <f t="shared" si="438"/>
        <v>34.575713471983242</v>
      </c>
      <c r="G1840" s="3">
        <f t="shared" si="439"/>
        <v>6.7905492518135935E-2</v>
      </c>
      <c r="H1840" s="3">
        <f t="shared" si="440"/>
        <v>7.516315920445403E-2</v>
      </c>
      <c r="I1840" s="3">
        <f t="shared" si="446"/>
        <v>2522.5514673638286</v>
      </c>
      <c r="K1840" s="3">
        <f t="shared" si="448"/>
        <v>18.110000000000031</v>
      </c>
      <c r="L1840" s="3">
        <f t="shared" si="441"/>
        <v>0.17599146101047383</v>
      </c>
      <c r="M1840" s="3">
        <f>L1840/'NOx Info (Obsolete)'!$B$1*1000</f>
        <v>3.9986245202661452</v>
      </c>
      <c r="N1840" s="3">
        <f>M1840*'NOx Info (Obsolete)'!$I$2*($D$13+273)/$F$2/1000</f>
        <v>1084.9058762971169</v>
      </c>
      <c r="O1840" s="3">
        <f t="shared" si="442"/>
        <v>19.526636580481551</v>
      </c>
      <c r="P1840" s="3">
        <f t="shared" si="443"/>
        <v>10.541376058531478</v>
      </c>
      <c r="Q1840" s="3">
        <f t="shared" si="444"/>
        <v>1.9229057177928284E-3</v>
      </c>
      <c r="R1840" s="3">
        <f t="shared" si="445"/>
        <v>3.4093476065922487E-2</v>
      </c>
    </row>
    <row r="1841" spans="1:18" x14ac:dyDescent="0.25">
      <c r="A1841" s="3">
        <f t="shared" si="447"/>
        <v>18.120000000000033</v>
      </c>
      <c r="B1841" s="3">
        <f t="shared" si="434"/>
        <v>0.38724266318086625</v>
      </c>
      <c r="C1841" s="3">
        <f t="shared" si="435"/>
        <v>8.7983805627878924E-3</v>
      </c>
      <c r="D1841" s="3">
        <f t="shared" si="436"/>
        <v>157.04746748876789</v>
      </c>
      <c r="E1841" s="3">
        <f t="shared" si="437"/>
        <v>1.2166466057492598</v>
      </c>
      <c r="F1841" s="3">
        <f t="shared" si="438"/>
        <v>34.575713471983242</v>
      </c>
      <c r="G1841" s="3">
        <f t="shared" si="439"/>
        <v>6.7905492518135935E-2</v>
      </c>
      <c r="H1841" s="3">
        <f t="shared" si="440"/>
        <v>7.5017551380377634E-2</v>
      </c>
      <c r="I1841" s="3">
        <f t="shared" si="446"/>
        <v>2522.7015024665893</v>
      </c>
      <c r="K1841" s="3">
        <f t="shared" si="448"/>
        <v>18.120000000000033</v>
      </c>
      <c r="L1841" s="3">
        <f t="shared" si="441"/>
        <v>0.17565052624981461</v>
      </c>
      <c r="M1841" s="3">
        <f>L1841/'NOx Info (Obsolete)'!$B$1*1000</f>
        <v>3.9908782916368941</v>
      </c>
      <c r="N1841" s="3">
        <f>M1841*'NOx Info (Obsolete)'!$I$2*($D$13+273)/$F$2/1000</f>
        <v>1082.8041713442205</v>
      </c>
      <c r="O1841" s="3">
        <f t="shared" si="442"/>
        <v>19.48880912492875</v>
      </c>
      <c r="P1841" s="3">
        <f t="shared" si="443"/>
        <v>10.541376058531478</v>
      </c>
      <c r="Q1841" s="3">
        <f t="shared" si="444"/>
        <v>1.9229057177928284E-3</v>
      </c>
      <c r="R1841" s="3">
        <f t="shared" si="445"/>
        <v>3.4027429389363081E-2</v>
      </c>
    </row>
    <row r="1842" spans="1:18" x14ac:dyDescent="0.25">
      <c r="A1842" s="3">
        <f t="shared" si="447"/>
        <v>18.130000000000035</v>
      </c>
      <c r="B1842" s="3">
        <f t="shared" si="434"/>
        <v>0.38649248766706246</v>
      </c>
      <c r="C1842" s="3">
        <f t="shared" si="435"/>
        <v>8.7813361348699701E-3</v>
      </c>
      <c r="D1842" s="3">
        <f t="shared" si="436"/>
        <v>156.74323147394657</v>
      </c>
      <c r="E1842" s="3">
        <f t="shared" si="437"/>
        <v>1.2142896895843711</v>
      </c>
      <c r="F1842" s="3">
        <f t="shared" si="438"/>
        <v>34.575713471983242</v>
      </c>
      <c r="G1842" s="3">
        <f t="shared" si="439"/>
        <v>6.7905492518135935E-2</v>
      </c>
      <c r="H1842" s="3">
        <f t="shared" si="440"/>
        <v>7.4872225631172157E-2</v>
      </c>
      <c r="I1842" s="3">
        <f t="shared" si="446"/>
        <v>2522.8512469178518</v>
      </c>
      <c r="K1842" s="3">
        <f t="shared" si="448"/>
        <v>18.130000000000035</v>
      </c>
      <c r="L1842" s="3">
        <f t="shared" si="441"/>
        <v>0.17531025195592098</v>
      </c>
      <c r="M1842" s="3">
        <f>L1842/'NOx Info (Obsolete)'!$B$1*1000</f>
        <v>3.9831470691823094</v>
      </c>
      <c r="N1842" s="3">
        <f>M1842*'NOx Info (Obsolete)'!$I$2*($D$13+273)/$F$2/1000</f>
        <v>1080.7065378631505</v>
      </c>
      <c r="O1842" s="3">
        <f t="shared" si="442"/>
        <v>19.451054949604611</v>
      </c>
      <c r="P1842" s="3">
        <f t="shared" si="443"/>
        <v>10.541376058531478</v>
      </c>
      <c r="Q1842" s="3">
        <f t="shared" si="444"/>
        <v>1.9229057177928284E-3</v>
      </c>
      <c r="R1842" s="3">
        <f t="shared" si="445"/>
        <v>3.3961510659965055E-2</v>
      </c>
    </row>
    <row r="1843" spans="1:18" x14ac:dyDescent="0.25">
      <c r="A1843" s="3">
        <f t="shared" si="447"/>
        <v>18.140000000000036</v>
      </c>
      <c r="B1843" s="3">
        <f t="shared" si="434"/>
        <v>0.38574376541075073</v>
      </c>
      <c r="C1843" s="3">
        <f t="shared" si="435"/>
        <v>8.7643247258151185E-3</v>
      </c>
      <c r="D1843" s="3">
        <f t="shared" si="436"/>
        <v>156.43958483222485</v>
      </c>
      <c r="E1843" s="3">
        <f t="shared" si="437"/>
        <v>1.2119373392924169</v>
      </c>
      <c r="F1843" s="3">
        <f t="shared" si="438"/>
        <v>34.575713471983242</v>
      </c>
      <c r="G1843" s="3">
        <f t="shared" si="439"/>
        <v>6.7905492518135935E-2</v>
      </c>
      <c r="H1843" s="3">
        <f t="shared" si="440"/>
        <v>7.4727181410395624E-2</v>
      </c>
      <c r="I1843" s="3">
        <f t="shared" si="446"/>
        <v>2523.0007012806727</v>
      </c>
      <c r="K1843" s="3">
        <f t="shared" si="448"/>
        <v>18.140000000000036</v>
      </c>
      <c r="L1843" s="3">
        <f t="shared" si="441"/>
        <v>0.17497063684932132</v>
      </c>
      <c r="M1843" s="3">
        <f>L1843/'NOx Info (Obsolete)'!$B$1*1000</f>
        <v>3.9754308238320801</v>
      </c>
      <c r="N1843" s="3">
        <f>M1843*'NOx Info (Obsolete)'!$I$2*($D$13+273)/$F$2/1000</f>
        <v>1078.6129679665557</v>
      </c>
      <c r="O1843" s="3">
        <f t="shared" si="442"/>
        <v>19.413373912548963</v>
      </c>
      <c r="P1843" s="3">
        <f t="shared" si="443"/>
        <v>10.541376058531478</v>
      </c>
      <c r="Q1843" s="3">
        <f t="shared" si="444"/>
        <v>1.9229057177928284E-3</v>
      </c>
      <c r="R1843" s="3">
        <f t="shared" si="445"/>
        <v>3.3895719629866206E-2</v>
      </c>
    </row>
    <row r="1844" spans="1:18" x14ac:dyDescent="0.25">
      <c r="A1844" s="3">
        <f t="shared" si="447"/>
        <v>18.150000000000038</v>
      </c>
      <c r="B1844" s="3">
        <f t="shared" si="434"/>
        <v>0.38499649359664678</v>
      </c>
      <c r="C1844" s="3">
        <f t="shared" si="435"/>
        <v>8.7473462716584263E-3</v>
      </c>
      <c r="D1844" s="3">
        <f t="shared" si="436"/>
        <v>156.13652642185559</v>
      </c>
      <c r="E1844" s="3">
        <f t="shared" si="437"/>
        <v>1.2095895460282819</v>
      </c>
      <c r="F1844" s="3">
        <f t="shared" si="438"/>
        <v>34.575713471983249</v>
      </c>
      <c r="G1844" s="3">
        <f t="shared" si="439"/>
        <v>6.7905492518135963E-2</v>
      </c>
      <c r="H1844" s="3">
        <f t="shared" si="440"/>
        <v>7.4582418172664602E-2</v>
      </c>
      <c r="I1844" s="3">
        <f t="shared" si="446"/>
        <v>2523.1498661170181</v>
      </c>
      <c r="K1844" s="3">
        <f t="shared" si="448"/>
        <v>18.150000000000038</v>
      </c>
      <c r="L1844" s="3">
        <f t="shared" si="441"/>
        <v>0.17463167965302265</v>
      </c>
      <c r="M1844" s="3">
        <f>L1844/'NOx Info (Obsolete)'!$B$1*1000</f>
        <v>3.9677295265722092</v>
      </c>
      <c r="N1844" s="3">
        <f>M1844*'NOx Info (Obsolete)'!$I$2*($D$13+273)/$F$2/1000</f>
        <v>1076.5234537823665</v>
      </c>
      <c r="O1844" s="3">
        <f t="shared" si="442"/>
        <v>19.375765872076652</v>
      </c>
      <c r="P1844" s="3">
        <f t="shared" si="443"/>
        <v>10.54137605853148</v>
      </c>
      <c r="Q1844" s="3">
        <f t="shared" si="444"/>
        <v>1.9229057177928288E-3</v>
      </c>
      <c r="R1844" s="3">
        <f t="shared" si="445"/>
        <v>3.3830056051684466E-2</v>
      </c>
    </row>
    <row r="1845" spans="1:18" x14ac:dyDescent="0.25">
      <c r="A1845" s="3">
        <f t="shared" si="447"/>
        <v>18.160000000000039</v>
      </c>
      <c r="B1845" s="3">
        <f t="shared" si="434"/>
        <v>0.38425066941492014</v>
      </c>
      <c r="C1845" s="3">
        <f t="shared" si="435"/>
        <v>8.7304007085588983E-3</v>
      </c>
      <c r="D1845" s="3">
        <f t="shared" si="436"/>
        <v>155.8340551033032</v>
      </c>
      <c r="E1845" s="3">
        <f t="shared" si="437"/>
        <v>1.207246300963986</v>
      </c>
      <c r="F1845" s="3">
        <f t="shared" si="438"/>
        <v>34.575713471983242</v>
      </c>
      <c r="G1845" s="3">
        <f t="shared" si="439"/>
        <v>6.7905492518135935E-2</v>
      </c>
      <c r="H1845" s="3">
        <f t="shared" si="440"/>
        <v>7.4437935373652134E-2</v>
      </c>
      <c r="I1845" s="3">
        <f t="shared" si="446"/>
        <v>2523.2987419877654</v>
      </c>
      <c r="K1845" s="3">
        <f t="shared" si="448"/>
        <v>18.160000000000039</v>
      </c>
      <c r="L1845" s="3">
        <f t="shared" si="441"/>
        <v>0.17429337909250581</v>
      </c>
      <c r="M1845" s="3">
        <f>L1845/'NOx Info (Obsolete)'!$B$1*1000</f>
        <v>3.9600431484449099</v>
      </c>
      <c r="N1845" s="3">
        <f>M1845*'NOx Info (Obsolete)'!$I$2*($D$13+273)/$F$2/1000</f>
        <v>1074.4379874537615</v>
      </c>
      <c r="O1845" s="3">
        <f t="shared" si="442"/>
        <v>19.338230686776996</v>
      </c>
      <c r="P1845" s="3">
        <f t="shared" si="443"/>
        <v>10.541376058531478</v>
      </c>
      <c r="Q1845" s="3">
        <f t="shared" si="444"/>
        <v>1.9229057177928284E-3</v>
      </c>
      <c r="R1845" s="3">
        <f t="shared" si="445"/>
        <v>3.3764519678516999E-2</v>
      </c>
    </row>
    <row r="1846" spans="1:18" x14ac:dyDescent="0.25">
      <c r="A1846" s="3">
        <f t="shared" si="447"/>
        <v>18.170000000000041</v>
      </c>
      <c r="B1846" s="3">
        <f t="shared" si="434"/>
        <v>0.38350629006118359</v>
      </c>
      <c r="C1846" s="3">
        <f t="shared" si="435"/>
        <v>8.7134879727992082E-3</v>
      </c>
      <c r="D1846" s="3">
        <f t="shared" si="436"/>
        <v>155.53216973923972</v>
      </c>
      <c r="E1846" s="3">
        <f t="shared" si="437"/>
        <v>1.2049075952886499</v>
      </c>
      <c r="F1846" s="3">
        <f t="shared" si="438"/>
        <v>34.575713471983242</v>
      </c>
      <c r="G1846" s="3">
        <f t="shared" si="439"/>
        <v>6.7905492518135935E-2</v>
      </c>
      <c r="H1846" s="3">
        <f t="shared" si="440"/>
        <v>7.4293732470085846E-2</v>
      </c>
      <c r="I1846" s="3">
        <f t="shared" si="446"/>
        <v>2523.4473294527056</v>
      </c>
      <c r="K1846" s="3">
        <f t="shared" si="448"/>
        <v>18.170000000000041</v>
      </c>
      <c r="L1846" s="3">
        <f t="shared" si="441"/>
        <v>0.17395573389572064</v>
      </c>
      <c r="M1846" s="3">
        <f>L1846/'NOx Info (Obsolete)'!$B$1*1000</f>
        <v>3.9523716605484887</v>
      </c>
      <c r="N1846" s="3">
        <f>M1846*'NOx Info (Obsolete)'!$I$2*($D$13+273)/$F$2/1000</f>
        <v>1072.3565611391405</v>
      </c>
      <c r="O1846" s="3">
        <f t="shared" si="442"/>
        <v>19.300768215513251</v>
      </c>
      <c r="P1846" s="3">
        <f t="shared" si="443"/>
        <v>10.541376058531476</v>
      </c>
      <c r="Q1846" s="3">
        <f t="shared" si="444"/>
        <v>1.9229057177928281E-3</v>
      </c>
      <c r="R1846" s="3">
        <f t="shared" si="445"/>
        <v>3.3699110263939298E-2</v>
      </c>
    </row>
    <row r="1847" spans="1:18" x14ac:dyDescent="0.25">
      <c r="A1847" s="3">
        <f t="shared" si="447"/>
        <v>18.180000000000042</v>
      </c>
      <c r="B1847" s="3">
        <f t="shared" si="434"/>
        <v>0.38276335273648271</v>
      </c>
      <c r="C1847" s="3">
        <f t="shared" si="435"/>
        <v>8.6966080007854722E-3</v>
      </c>
      <c r="D1847" s="3">
        <f t="shared" si="436"/>
        <v>155.23086919454059</v>
      </c>
      <c r="E1847" s="3">
        <f t="shared" si="437"/>
        <v>1.2025734202084635</v>
      </c>
      <c r="F1847" s="3">
        <f t="shared" si="438"/>
        <v>34.575713471983242</v>
      </c>
      <c r="G1847" s="3">
        <f t="shared" si="439"/>
        <v>6.7905492518135935E-2</v>
      </c>
      <c r="H1847" s="3">
        <f t="shared" si="440"/>
        <v>7.4149808919745749E-2</v>
      </c>
      <c r="I1847" s="3">
        <f t="shared" si="446"/>
        <v>2523.5956290705453</v>
      </c>
      <c r="K1847" s="3">
        <f t="shared" si="448"/>
        <v>18.180000000000042</v>
      </c>
      <c r="L1847" s="3">
        <f t="shared" si="441"/>
        <v>0.17361874279308123</v>
      </c>
      <c r="M1847" s="3">
        <f>L1847/'NOx Info (Obsolete)'!$B$1*1000</f>
        <v>3.9447150340372441</v>
      </c>
      <c r="N1847" s="3">
        <f>M1847*'NOx Info (Obsolete)'!$I$2*($D$13+273)/$F$2/1000</f>
        <v>1070.2791670120953</v>
      </c>
      <c r="O1847" s="3">
        <f t="shared" si="442"/>
        <v>19.263378317422095</v>
      </c>
      <c r="P1847" s="3">
        <f t="shared" si="443"/>
        <v>10.541376058531478</v>
      </c>
      <c r="Q1847" s="3">
        <f t="shared" si="444"/>
        <v>1.9229057177928284E-3</v>
      </c>
      <c r="R1847" s="3">
        <f t="shared" si="445"/>
        <v>3.3633827562004226E-2</v>
      </c>
    </row>
    <row r="1848" spans="1:18" x14ac:dyDescent="0.25">
      <c r="A1848" s="3">
        <f t="shared" si="447"/>
        <v>18.190000000000044</v>
      </c>
      <c r="B1848" s="3">
        <f t="shared" si="434"/>
        <v>0.38202185464728522</v>
      </c>
      <c r="C1848" s="3">
        <f t="shared" si="435"/>
        <v>8.6797607290469963E-3</v>
      </c>
      <c r="D1848" s="3">
        <f t="shared" si="436"/>
        <v>154.93015233627992</v>
      </c>
      <c r="E1848" s="3">
        <f t="shared" si="437"/>
        <v>1.2002437669466524</v>
      </c>
      <c r="F1848" s="3">
        <f t="shared" si="438"/>
        <v>34.575713471983242</v>
      </c>
      <c r="G1848" s="3">
        <f t="shared" si="439"/>
        <v>6.7905492518135935E-2</v>
      </c>
      <c r="H1848" s="3">
        <f t="shared" si="440"/>
        <v>7.4006164181462233E-2</v>
      </c>
      <c r="I1848" s="3">
        <f t="shared" si="446"/>
        <v>2523.743641398908</v>
      </c>
      <c r="K1848" s="3">
        <f t="shared" si="448"/>
        <v>18.190000000000044</v>
      </c>
      <c r="L1848" s="3">
        <f t="shared" si="441"/>
        <v>0.17328240451746119</v>
      </c>
      <c r="M1848" s="3">
        <f>L1848/'NOx Info (Obsolete)'!$B$1*1000</f>
        <v>3.9370732401213551</v>
      </c>
      <c r="N1848" s="3">
        <f>M1848*'NOx Info (Obsolete)'!$I$2*($D$13+273)/$F$2/1000</f>
        <v>1068.2057972613766</v>
      </c>
      <c r="O1848" s="3">
        <f t="shared" si="442"/>
        <v>19.226060851913083</v>
      </c>
      <c r="P1848" s="3">
        <f t="shared" si="443"/>
        <v>10.541376058531478</v>
      </c>
      <c r="Q1848" s="3">
        <f t="shared" si="444"/>
        <v>1.9229057177928284E-3</v>
      </c>
      <c r="R1848" s="3">
        <f t="shared" si="445"/>
        <v>3.3568671327241083E-2</v>
      </c>
    </row>
    <row r="1849" spans="1:18" x14ac:dyDescent="0.25">
      <c r="A1849" s="3">
        <f t="shared" si="447"/>
        <v>18.200000000000045</v>
      </c>
      <c r="B1849" s="3">
        <f t="shared" si="434"/>
        <v>0.3812817930054706</v>
      </c>
      <c r="C1849" s="3">
        <f t="shared" si="435"/>
        <v>8.6629460942360438E-3</v>
      </c>
      <c r="D1849" s="3">
        <f t="shared" si="436"/>
        <v>154.63001803372691</v>
      </c>
      <c r="E1849" s="3">
        <f t="shared" si="437"/>
        <v>1.197918626743445</v>
      </c>
      <c r="F1849" s="3">
        <f t="shared" si="438"/>
        <v>34.575713471983242</v>
      </c>
      <c r="G1849" s="3">
        <f t="shared" si="439"/>
        <v>6.7905492518135935E-2</v>
      </c>
      <c r="H1849" s="3">
        <f t="shared" si="440"/>
        <v>7.3862797715114129E-2</v>
      </c>
      <c r="I1849" s="3">
        <f t="shared" si="446"/>
        <v>2523.8913669943381</v>
      </c>
      <c r="K1849" s="3">
        <f t="shared" si="448"/>
        <v>18.200000000000045</v>
      </c>
      <c r="L1849" s="3">
        <f t="shared" si="441"/>
        <v>0.17294671780418877</v>
      </c>
      <c r="M1849" s="3">
        <f>L1849/'NOx Info (Obsolete)'!$B$1*1000</f>
        <v>3.9294462500667708</v>
      </c>
      <c r="N1849" s="3">
        <f>M1849*'NOx Info (Obsolete)'!$I$2*($D$13+273)/$F$2/1000</f>
        <v>1066.1364440908701</v>
      </c>
      <c r="O1849" s="3">
        <f t="shared" si="442"/>
        <v>19.188815678668135</v>
      </c>
      <c r="P1849" s="3">
        <f t="shared" si="443"/>
        <v>10.541376058531478</v>
      </c>
      <c r="Q1849" s="3">
        <f t="shared" si="444"/>
        <v>1.9229057177928284E-3</v>
      </c>
      <c r="R1849" s="3">
        <f t="shared" si="445"/>
        <v>3.350364131465474E-2</v>
      </c>
    </row>
    <row r="1850" spans="1:18" x14ac:dyDescent="0.25">
      <c r="A1850" s="3">
        <f t="shared" si="447"/>
        <v>18.210000000000047</v>
      </c>
      <c r="B1850" s="3">
        <f t="shared" si="434"/>
        <v>0.38054316502831947</v>
      </c>
      <c r="C1850" s="3">
        <f t="shared" si="435"/>
        <v>8.6461640331275992E-3</v>
      </c>
      <c r="D1850" s="3">
        <f t="shared" si="436"/>
        <v>154.33046515834096</v>
      </c>
      <c r="E1850" s="3">
        <f t="shared" si="437"/>
        <v>1.1955979908560384</v>
      </c>
      <c r="F1850" s="3">
        <f t="shared" si="438"/>
        <v>34.575713471983242</v>
      </c>
      <c r="G1850" s="3">
        <f t="shared" si="439"/>
        <v>6.7905492518135935E-2</v>
      </c>
      <c r="H1850" s="3">
        <f t="shared" si="440"/>
        <v>7.3719708981626497E-2</v>
      </c>
      <c r="I1850" s="3">
        <f t="shared" si="446"/>
        <v>2524.0388064123013</v>
      </c>
      <c r="K1850" s="3">
        <f t="shared" si="448"/>
        <v>18.210000000000047</v>
      </c>
      <c r="L1850" s="3">
        <f t="shared" si="441"/>
        <v>0.17261168139104222</v>
      </c>
      <c r="M1850" s="3">
        <f>L1850/'NOx Info (Obsolete)'!$B$1*1000</f>
        <v>3.9218340351951064</v>
      </c>
      <c r="N1850" s="3">
        <f>M1850*'NOx Info (Obsolete)'!$I$2*($D$13+273)/$F$2/1000</f>
        <v>1064.0710997195624</v>
      </c>
      <c r="O1850" s="3">
        <f t="shared" si="442"/>
        <v>19.151642657640988</v>
      </c>
      <c r="P1850" s="3">
        <f t="shared" si="443"/>
        <v>10.541376058531478</v>
      </c>
      <c r="Q1850" s="3">
        <f t="shared" si="444"/>
        <v>1.9229057177928284E-3</v>
      </c>
      <c r="R1850" s="3">
        <f t="shared" si="445"/>
        <v>3.3438737279724629E-2</v>
      </c>
    </row>
    <row r="1851" spans="1:18" x14ac:dyDescent="0.25">
      <c r="A1851" s="3">
        <f t="shared" si="447"/>
        <v>18.220000000000049</v>
      </c>
      <c r="B1851" s="3">
        <f t="shared" si="434"/>
        <v>0.37980596793850319</v>
      </c>
      <c r="C1851" s="3">
        <f t="shared" si="435"/>
        <v>8.6294144826191271E-3</v>
      </c>
      <c r="D1851" s="3">
        <f t="shared" si="436"/>
        <v>154.03149258376789</v>
      </c>
      <c r="E1851" s="3">
        <f t="shared" si="437"/>
        <v>1.1932818505585674</v>
      </c>
      <c r="F1851" s="3">
        <f t="shared" si="438"/>
        <v>34.575713471983242</v>
      </c>
      <c r="G1851" s="3">
        <f t="shared" si="439"/>
        <v>6.7905492518135935E-2</v>
      </c>
      <c r="H1851" s="3">
        <f t="shared" si="440"/>
        <v>7.3576897442968817E-2</v>
      </c>
      <c r="I1851" s="3">
        <f t="shared" si="446"/>
        <v>2524.1859602071872</v>
      </c>
      <c r="K1851" s="3">
        <f t="shared" si="448"/>
        <v>18.220000000000049</v>
      </c>
      <c r="L1851" s="3">
        <f t="shared" si="441"/>
        <v>0.17227729401824496</v>
      </c>
      <c r="M1851" s="3">
        <f>L1851/'NOx Info (Obsolete)'!$B$1*1000</f>
        <v>3.9142365668835337</v>
      </c>
      <c r="N1851" s="3">
        <f>M1851*'NOx Info (Obsolete)'!$I$2*($D$13+273)/$F$2/1000</f>
        <v>1062.0097563815145</v>
      </c>
      <c r="O1851" s="3">
        <f t="shared" si="442"/>
        <v>19.114541649056683</v>
      </c>
      <c r="P1851" s="3">
        <f t="shared" si="443"/>
        <v>10.541376058531478</v>
      </c>
      <c r="Q1851" s="3">
        <f t="shared" si="444"/>
        <v>1.9229057177928284E-3</v>
      </c>
      <c r="R1851" s="3">
        <f t="shared" si="445"/>
        <v>3.3373958978403909E-2</v>
      </c>
    </row>
    <row r="1852" spans="1:18" x14ac:dyDescent="0.25">
      <c r="A1852" s="3">
        <f t="shared" si="447"/>
        <v>18.23000000000005</v>
      </c>
      <c r="B1852" s="3">
        <f t="shared" si="434"/>
        <v>0.37907019896407351</v>
      </c>
      <c r="C1852" s="3">
        <f t="shared" si="435"/>
        <v>8.6126973797303365E-3</v>
      </c>
      <c r="D1852" s="3">
        <f t="shared" si="436"/>
        <v>153.73309918583536</v>
      </c>
      <c r="E1852" s="3">
        <f t="shared" si="437"/>
        <v>1.1909701971420703</v>
      </c>
      <c r="F1852" s="3">
        <f t="shared" si="438"/>
        <v>34.575713471983249</v>
      </c>
      <c r="G1852" s="3">
        <f t="shared" si="439"/>
        <v>6.7905492518135963E-2</v>
      </c>
      <c r="H1852" s="3">
        <f t="shared" si="440"/>
        <v>7.3434362562152813E-2</v>
      </c>
      <c r="I1852" s="3">
        <f t="shared" si="446"/>
        <v>2524.3328289323117</v>
      </c>
      <c r="K1852" s="3">
        <f t="shared" si="448"/>
        <v>18.23000000000005</v>
      </c>
      <c r="L1852" s="3">
        <f t="shared" si="441"/>
        <v>0.17194355442846093</v>
      </c>
      <c r="M1852" s="3">
        <f>L1852/'NOx Info (Obsolete)'!$B$1*1000</f>
        <v>3.9066538165646731</v>
      </c>
      <c r="N1852" s="3">
        <f>M1852*'NOx Info (Obsolete)'!$I$2*($D$13+273)/$F$2/1000</f>
        <v>1059.9524063258314</v>
      </c>
      <c r="O1852" s="3">
        <f t="shared" si="442"/>
        <v>19.07751251341104</v>
      </c>
      <c r="P1852" s="3">
        <f t="shared" si="443"/>
        <v>10.54137605853148</v>
      </c>
      <c r="Q1852" s="3">
        <f t="shared" si="444"/>
        <v>1.9229057177928288E-3</v>
      </c>
      <c r="R1852" s="3">
        <f t="shared" si="445"/>
        <v>3.3309306167118517E-2</v>
      </c>
    </row>
    <row r="1853" spans="1:18" x14ac:dyDescent="0.25">
      <c r="A1853" s="3">
        <f t="shared" si="447"/>
        <v>18.240000000000052</v>
      </c>
      <c r="B1853" s="3">
        <f t="shared" si="434"/>
        <v>0.37833585533845199</v>
      </c>
      <c r="C1853" s="3">
        <f t="shared" si="435"/>
        <v>8.5960126616029375E-3</v>
      </c>
      <c r="D1853" s="3">
        <f t="shared" si="436"/>
        <v>153.43528384254884</v>
      </c>
      <c r="E1853" s="3">
        <f t="shared" si="437"/>
        <v>1.1886630219144567</v>
      </c>
      <c r="F1853" s="3">
        <f t="shared" si="438"/>
        <v>34.575713471983242</v>
      </c>
      <c r="G1853" s="3">
        <f t="shared" si="439"/>
        <v>6.7905492518135935E-2</v>
      </c>
      <c r="H1853" s="3">
        <f t="shared" si="440"/>
        <v>7.3292103803230396E-2</v>
      </c>
      <c r="I1853" s="3">
        <f t="shared" si="446"/>
        <v>2524.4794131399181</v>
      </c>
      <c r="K1853" s="3">
        <f t="shared" si="448"/>
        <v>18.240000000000052</v>
      </c>
      <c r="L1853" s="3">
        <f t="shared" si="441"/>
        <v>0.17161046136678976</v>
      </c>
      <c r="M1853" s="3">
        <f>L1853/'NOx Info (Obsolete)'!$B$1*1000</f>
        <v>3.8990857557264844</v>
      </c>
      <c r="N1853" s="3">
        <f>M1853*'NOx Info (Obsolete)'!$I$2*($D$13+273)/$F$2/1000</f>
        <v>1057.8990418166329</v>
      </c>
      <c r="O1853" s="3">
        <f t="shared" si="442"/>
        <v>19.040555111470123</v>
      </c>
      <c r="P1853" s="3">
        <f t="shared" si="443"/>
        <v>10.541376058531478</v>
      </c>
      <c r="Q1853" s="3">
        <f t="shared" si="444"/>
        <v>1.9229057177928284E-3</v>
      </c>
      <c r="R1853" s="3">
        <f t="shared" si="445"/>
        <v>3.3244778602766194E-2</v>
      </c>
    </row>
    <row r="1854" spans="1:18" x14ac:dyDescent="0.25">
      <c r="A1854" s="3">
        <f t="shared" si="447"/>
        <v>18.250000000000053</v>
      </c>
      <c r="B1854" s="3">
        <f t="shared" si="434"/>
        <v>0.37760293430041969</v>
      </c>
      <c r="C1854" s="3">
        <f t="shared" si="435"/>
        <v>8.5793602655004197E-3</v>
      </c>
      <c r="D1854" s="3">
        <f t="shared" si="436"/>
        <v>153.13804543408747</v>
      </c>
      <c r="E1854" s="3">
        <f t="shared" si="437"/>
        <v>1.1863603162004746</v>
      </c>
      <c r="F1854" s="3">
        <f t="shared" si="438"/>
        <v>34.575713471983242</v>
      </c>
      <c r="G1854" s="3">
        <f t="shared" si="439"/>
        <v>6.7905492518135935E-2</v>
      </c>
      <c r="H1854" s="3">
        <f t="shared" si="440"/>
        <v>7.3150120631291851E-2</v>
      </c>
      <c r="I1854" s="3">
        <f t="shared" si="446"/>
        <v>2524.6257133811805</v>
      </c>
      <c r="K1854" s="3">
        <f t="shared" si="448"/>
        <v>18.250000000000053</v>
      </c>
      <c r="L1854" s="3">
        <f t="shared" si="441"/>
        <v>0.17127801358076208</v>
      </c>
      <c r="M1854" s="3">
        <f>L1854/'NOx Info (Obsolete)'!$B$1*1000</f>
        <v>3.8915323559121644</v>
      </c>
      <c r="N1854" s="3">
        <f>M1854*'NOx Info (Obsolete)'!$I$2*($D$13+273)/$F$2/1000</f>
        <v>1055.8496551330259</v>
      </c>
      <c r="O1854" s="3">
        <f t="shared" si="442"/>
        <v>19.003669304269732</v>
      </c>
      <c r="P1854" s="3">
        <f t="shared" si="443"/>
        <v>10.541376058531478</v>
      </c>
      <c r="Q1854" s="3">
        <f t="shared" si="444"/>
        <v>1.9229057177928284E-3</v>
      </c>
      <c r="R1854" s="3">
        <f t="shared" si="445"/>
        <v>3.318037604271569E-2</v>
      </c>
    </row>
    <row r="1855" spans="1:18" x14ac:dyDescent="0.25">
      <c r="A1855" s="3">
        <f t="shared" si="447"/>
        <v>18.260000000000055</v>
      </c>
      <c r="B1855" s="3">
        <f t="shared" si="434"/>
        <v>0.37687143309410676</v>
      </c>
      <c r="C1855" s="3">
        <f t="shared" si="435"/>
        <v>8.5627401288078022E-3</v>
      </c>
      <c r="D1855" s="3">
        <f t="shared" si="436"/>
        <v>152.84138284279973</v>
      </c>
      <c r="E1855" s="3">
        <f t="shared" si="437"/>
        <v>1.1840620713416778</v>
      </c>
      <c r="F1855" s="3">
        <f t="shared" si="438"/>
        <v>34.575713471983249</v>
      </c>
      <c r="G1855" s="3">
        <f t="shared" si="439"/>
        <v>6.7905492518135963E-2</v>
      </c>
      <c r="H1855" s="3">
        <f t="shared" si="440"/>
        <v>7.300841251246365E-2</v>
      </c>
      <c r="I1855" s="3">
        <f t="shared" si="446"/>
        <v>2524.7717302062056</v>
      </c>
      <c r="K1855" s="3">
        <f t="shared" si="448"/>
        <v>18.260000000000055</v>
      </c>
      <c r="L1855" s="3">
        <f t="shared" si="441"/>
        <v>0.17094620982033493</v>
      </c>
      <c r="M1855" s="3">
        <f>L1855/'NOx Info (Obsolete)'!$B$1*1000</f>
        <v>3.8839935887200361</v>
      </c>
      <c r="N1855" s="3">
        <f>M1855*'NOx Info (Obsolete)'!$I$2*($D$13+273)/$F$2/1000</f>
        <v>1053.8042385690744</v>
      </c>
      <c r="O1855" s="3">
        <f t="shared" si="442"/>
        <v>18.966854953114858</v>
      </c>
      <c r="P1855" s="3">
        <f t="shared" si="443"/>
        <v>10.54137605853148</v>
      </c>
      <c r="Q1855" s="3">
        <f t="shared" si="444"/>
        <v>1.9229057177928288E-3</v>
      </c>
      <c r="R1855" s="3">
        <f t="shared" si="445"/>
        <v>3.3116098244805749E-2</v>
      </c>
    </row>
    <row r="1856" spans="1:18" x14ac:dyDescent="0.25">
      <c r="A1856" s="3">
        <f t="shared" si="447"/>
        <v>18.270000000000056</v>
      </c>
      <c r="B1856" s="3">
        <f t="shared" si="434"/>
        <v>0.3761413489689821</v>
      </c>
      <c r="C1856" s="3">
        <f t="shared" si="435"/>
        <v>8.5461521890314012E-3</v>
      </c>
      <c r="D1856" s="3">
        <f t="shared" si="436"/>
        <v>152.54529495319898</v>
      </c>
      <c r="E1856" s="3">
        <f t="shared" si="437"/>
        <v>1.1817682786963943</v>
      </c>
      <c r="F1856" s="3">
        <f t="shared" si="438"/>
        <v>34.575713471983242</v>
      </c>
      <c r="G1856" s="3">
        <f t="shared" si="439"/>
        <v>6.7905492518135935E-2</v>
      </c>
      <c r="H1856" s="3">
        <f t="shared" si="440"/>
        <v>7.2866978913906449E-2</v>
      </c>
      <c r="I1856" s="3">
        <f t="shared" si="446"/>
        <v>2524.9174641640334</v>
      </c>
      <c r="K1856" s="3">
        <f t="shared" si="448"/>
        <v>18.270000000000056</v>
      </c>
      <c r="L1856" s="3">
        <f t="shared" si="441"/>
        <v>0.17061504883788686</v>
      </c>
      <c r="M1856" s="3">
        <f>L1856/'NOx Info (Obsolete)'!$B$1*1000</f>
        <v>3.8764694258034416</v>
      </c>
      <c r="N1856" s="3">
        <f>M1856*'NOx Info (Obsolete)'!$I$2*($D$13+273)/$F$2/1000</f>
        <v>1051.762784433769</v>
      </c>
      <c r="O1856" s="3">
        <f t="shared" si="442"/>
        <v>18.930111919579193</v>
      </c>
      <c r="P1856" s="3">
        <f t="shared" si="443"/>
        <v>10.541376058531478</v>
      </c>
      <c r="Q1856" s="3">
        <f t="shared" si="444"/>
        <v>1.9229057177928284E-3</v>
      </c>
      <c r="R1856" s="3">
        <f t="shared" si="445"/>
        <v>3.3051944967344239E-2</v>
      </c>
    </row>
    <row r="1857" spans="1:18" x14ac:dyDescent="0.25">
      <c r="A1857" s="3">
        <f t="shared" si="447"/>
        <v>18.280000000000058</v>
      </c>
      <c r="B1857" s="3">
        <f t="shared" si="434"/>
        <v>0.37541267917984306</v>
      </c>
      <c r="C1857" s="3">
        <f t="shared" si="435"/>
        <v>8.5295963837986044E-3</v>
      </c>
      <c r="D1857" s="3">
        <f t="shared" si="436"/>
        <v>152.24978065195987</v>
      </c>
      <c r="E1857" s="3">
        <f t="shared" si="437"/>
        <v>1.1794789296396919</v>
      </c>
      <c r="F1857" s="3">
        <f t="shared" si="438"/>
        <v>34.575713471983242</v>
      </c>
      <c r="G1857" s="3">
        <f t="shared" si="439"/>
        <v>6.7905492518135935E-2</v>
      </c>
      <c r="H1857" s="3">
        <f t="shared" si="440"/>
        <v>7.2725819303813249E-2</v>
      </c>
      <c r="I1857" s="3">
        <f t="shared" si="446"/>
        <v>2525.0629158026409</v>
      </c>
      <c r="K1857" s="3">
        <f t="shared" si="448"/>
        <v>18.280000000000058</v>
      </c>
      <c r="L1857" s="3">
        <f t="shared" si="441"/>
        <v>0.17028452938821342</v>
      </c>
      <c r="M1857" s="3">
        <f>L1857/'NOx Info (Obsolete)'!$B$1*1000</f>
        <v>3.868959838870639</v>
      </c>
      <c r="N1857" s="3">
        <f>M1857*'NOx Info (Obsolete)'!$I$2*($D$13+273)/$F$2/1000</f>
        <v>1049.7252850510013</v>
      </c>
      <c r="O1857" s="3">
        <f t="shared" si="442"/>
        <v>18.893440065504581</v>
      </c>
      <c r="P1857" s="3">
        <f t="shared" si="443"/>
        <v>10.541376058531478</v>
      </c>
      <c r="Q1857" s="3">
        <f t="shared" si="444"/>
        <v>1.9229057177928284E-3</v>
      </c>
      <c r="R1857" s="3">
        <f t="shared" si="445"/>
        <v>3.2987915969107266E-2</v>
      </c>
    </row>
    <row r="1858" spans="1:18" x14ac:dyDescent="0.25">
      <c r="A1858" s="3">
        <f t="shared" si="447"/>
        <v>18.29000000000006</v>
      </c>
      <c r="B1858" s="3">
        <f t="shared" si="434"/>
        <v>0.37468542098680491</v>
      </c>
      <c r="C1858" s="3">
        <f t="shared" si="435"/>
        <v>8.5130726508576247E-3</v>
      </c>
      <c r="D1858" s="3">
        <f t="shared" si="436"/>
        <v>151.95483882791362</v>
      </c>
      <c r="E1858" s="3">
        <f t="shared" si="437"/>
        <v>1.1771940155633471</v>
      </c>
      <c r="F1858" s="3">
        <f t="shared" si="438"/>
        <v>34.575713471983242</v>
      </c>
      <c r="G1858" s="3">
        <f t="shared" si="439"/>
        <v>6.7905492518135935E-2</v>
      </c>
      <c r="H1858" s="3">
        <f t="shared" si="440"/>
        <v>7.2584933151407155E-2</v>
      </c>
      <c r="I1858" s="3">
        <f t="shared" si="446"/>
        <v>2525.2080856689436</v>
      </c>
      <c r="K1858" s="3">
        <f t="shared" si="448"/>
        <v>18.29000000000006</v>
      </c>
      <c r="L1858" s="3">
        <f t="shared" si="441"/>
        <v>0.16995465022852235</v>
      </c>
      <c r="M1858" s="3">
        <f>L1858/'NOx Info (Obsolete)'!$B$1*1000</f>
        <v>3.8614647996846925</v>
      </c>
      <c r="N1858" s="3">
        <f>M1858*'NOx Info (Obsolete)'!$I$2*($D$13+273)/$F$2/1000</f>
        <v>1047.6917327595324</v>
      </c>
      <c r="O1858" s="3">
        <f t="shared" si="442"/>
        <v>18.856839253000508</v>
      </c>
      <c r="P1858" s="3">
        <f t="shared" si="443"/>
        <v>10.541376058531478</v>
      </c>
      <c r="Q1858" s="3">
        <f t="shared" si="444"/>
        <v>1.9229057177928284E-3</v>
      </c>
      <c r="R1858" s="3">
        <f t="shared" si="445"/>
        <v>3.2924011009338193E-2</v>
      </c>
    </row>
    <row r="1859" spans="1:18" x14ac:dyDescent="0.25">
      <c r="A1859" s="3">
        <f t="shared" si="447"/>
        <v>18.300000000000061</v>
      </c>
      <c r="B1859" s="3">
        <f t="shared" si="434"/>
        <v>0.37395957165529081</v>
      </c>
      <c r="C1859" s="3">
        <f t="shared" si="435"/>
        <v>8.4965809280772662E-3</v>
      </c>
      <c r="D1859" s="3">
        <f t="shared" si="436"/>
        <v>151.66046837204405</v>
      </c>
      <c r="E1859" s="3">
        <f t="shared" si="437"/>
        <v>1.1749135278758129</v>
      </c>
      <c r="F1859" s="3">
        <f t="shared" si="438"/>
        <v>34.575713471983242</v>
      </c>
      <c r="G1859" s="3">
        <f t="shared" si="439"/>
        <v>6.7905492518135935E-2</v>
      </c>
      <c r="H1859" s="3">
        <f t="shared" si="440"/>
        <v>7.2444319926939588E-2</v>
      </c>
      <c r="I1859" s="3">
        <f t="shared" si="446"/>
        <v>2525.3529743087975</v>
      </c>
      <c r="K1859" s="3">
        <f t="shared" si="448"/>
        <v>18.300000000000061</v>
      </c>
      <c r="L1859" s="3">
        <f t="shared" si="441"/>
        <v>0.16962541011842897</v>
      </c>
      <c r="M1859" s="3">
        <f>L1859/'NOx Info (Obsolete)'!$B$1*1000</f>
        <v>3.8539842800633668</v>
      </c>
      <c r="N1859" s="3">
        <f>M1859*'NOx Info (Obsolete)'!$I$2*($D$13+273)/$F$2/1000</f>
        <v>1045.6621199129652</v>
      </c>
      <c r="O1859" s="3">
        <f t="shared" si="442"/>
        <v>18.82030934444359</v>
      </c>
      <c r="P1859" s="3">
        <f t="shared" si="443"/>
        <v>10.541376058531478</v>
      </c>
      <c r="Q1859" s="3">
        <f t="shared" si="444"/>
        <v>1.9229057177928284E-3</v>
      </c>
      <c r="R1859" s="3">
        <f t="shared" si="445"/>
        <v>3.2860229847746822E-2</v>
      </c>
    </row>
    <row r="1860" spans="1:18" x14ac:dyDescent="0.25">
      <c r="A1860" s="3">
        <f t="shared" si="447"/>
        <v>18.310000000000063</v>
      </c>
      <c r="B1860" s="3">
        <f t="shared" ref="B1860:B1923" si="449">L1860*2.20462</f>
        <v>0.37323512845602141</v>
      </c>
      <c r="C1860" s="3">
        <f t="shared" ref="C1860:C1923" si="450">M1860/453.59237</f>
        <v>8.4801211534467034E-3</v>
      </c>
      <c r="D1860" s="3">
        <f t="shared" ref="D1860:D1923" si="451">N1860/6.89475729</f>
        <v>151.3666681774834</v>
      </c>
      <c r="E1860" s="3">
        <f t="shared" ref="E1860:E1923" si="452">O1860/16.0184634</f>
        <v>1.1726374580021852</v>
      </c>
      <c r="F1860" s="3">
        <f t="shared" ref="F1860:F1923" si="453">P1860*3.28</f>
        <v>34.575713471983242</v>
      </c>
      <c r="G1860" s="3">
        <f t="shared" ref="G1860:G1923" si="454">Q1860*35.314</f>
        <v>6.7905492518135935E-2</v>
      </c>
      <c r="H1860" s="3">
        <f t="shared" ref="H1860:H1923" si="455">R1860*2.20462</f>
        <v>7.2303979101688176E-2</v>
      </c>
      <c r="I1860" s="3">
        <f t="shared" si="446"/>
        <v>2525.4975822670008</v>
      </c>
      <c r="K1860" s="3">
        <f t="shared" si="448"/>
        <v>18.310000000000063</v>
      </c>
      <c r="L1860" s="3">
        <f t="shared" ref="L1860:L1923" si="456">L1859-R1859*$J$1</f>
        <v>0.16929680781995149</v>
      </c>
      <c r="M1860" s="3">
        <f>L1860/'NOx Info (Obsolete)'!$B$1*1000</f>
        <v>3.8465182518790244</v>
      </c>
      <c r="N1860" s="3">
        <f>M1860*'NOx Info (Obsolete)'!$I$2*($D$13+273)/$F$2/1000</f>
        <v>1043.6364388797147</v>
      </c>
      <c r="O1860" s="3">
        <f t="shared" ref="O1860:O1923" si="457">L1860/$F$2</f>
        <v>18.783850202477044</v>
      </c>
      <c r="P1860" s="3">
        <f t="shared" ref="P1860:P1923" si="458">SQRT(2*(N1860)/O1860)</f>
        <v>10.541376058531478</v>
      </c>
      <c r="Q1860" s="3">
        <f t="shared" ref="Q1860:Q1923" si="459">P1860*$F$25</f>
        <v>1.9229057177928284E-3</v>
      </c>
      <c r="R1860" s="3">
        <f t="shared" ref="R1860:R1923" si="460">Q1860*O1860*0.908</f>
        <v>3.279657224450843E-2</v>
      </c>
    </row>
    <row r="1861" spans="1:18" x14ac:dyDescent="0.25">
      <c r="A1861" s="3">
        <f t="shared" si="447"/>
        <v>18.320000000000064</v>
      </c>
      <c r="B1861" s="3">
        <f t="shared" si="449"/>
        <v>0.37251208866500451</v>
      </c>
      <c r="C1861" s="3">
        <f t="shared" si="450"/>
        <v>8.4636932650752356E-3</v>
      </c>
      <c r="D1861" s="3">
        <f t="shared" si="451"/>
        <v>151.07343713950814</v>
      </c>
      <c r="E1861" s="3">
        <f t="shared" si="452"/>
        <v>1.1703657973841723</v>
      </c>
      <c r="F1861" s="3">
        <f t="shared" si="453"/>
        <v>34.575713471983242</v>
      </c>
      <c r="G1861" s="3">
        <f t="shared" si="454"/>
        <v>6.7905492518135935E-2</v>
      </c>
      <c r="H1861" s="3">
        <f t="shared" si="455"/>
        <v>7.2163910147954813E-2</v>
      </c>
      <c r="I1861" s="3">
        <f t="shared" si="446"/>
        <v>2525.6419100872968</v>
      </c>
      <c r="K1861" s="3">
        <f t="shared" si="448"/>
        <v>18.320000000000064</v>
      </c>
      <c r="L1861" s="3">
        <f t="shared" si="456"/>
        <v>0.1689688420975064</v>
      </c>
      <c r="M1861" s="3">
        <f>L1861/'NOx Info (Obsolete)'!$B$1*1000</f>
        <v>3.8390666870585144</v>
      </c>
      <c r="N1861" s="3">
        <f>M1861*'NOx Info (Obsolete)'!$I$2*($D$13+273)/$F$2/1000</f>
        <v>1041.6146820429806</v>
      </c>
      <c r="O1861" s="3">
        <f t="shared" si="457"/>
        <v>18.747461690010184</v>
      </c>
      <c r="P1861" s="3">
        <f t="shared" si="458"/>
        <v>10.541376058531478</v>
      </c>
      <c r="Q1861" s="3">
        <f t="shared" si="459"/>
        <v>1.9229057177928284E-3</v>
      </c>
      <c r="R1861" s="3">
        <f t="shared" si="460"/>
        <v>3.273303796026291E-2</v>
      </c>
    </row>
    <row r="1862" spans="1:18" x14ac:dyDescent="0.25">
      <c r="A1862" s="3">
        <f t="shared" si="447"/>
        <v>18.330000000000066</v>
      </c>
      <c r="B1862" s="3">
        <f t="shared" si="449"/>
        <v>0.37179044956352497</v>
      </c>
      <c r="C1862" s="3">
        <f t="shared" si="450"/>
        <v>8.4472972011920573E-3</v>
      </c>
      <c r="D1862" s="3">
        <f t="shared" si="451"/>
        <v>150.780774155535</v>
      </c>
      <c r="E1862" s="3">
        <f t="shared" si="452"/>
        <v>1.1680985374800616</v>
      </c>
      <c r="F1862" s="3">
        <f t="shared" si="453"/>
        <v>34.575713471983242</v>
      </c>
      <c r="G1862" s="3">
        <f t="shared" si="454"/>
        <v>6.7905492518135935E-2</v>
      </c>
      <c r="H1862" s="3">
        <f t="shared" si="455"/>
        <v>7.2024112539063642E-2</v>
      </c>
      <c r="I1862" s="3">
        <f t="shared" si="446"/>
        <v>2525.785958312375</v>
      </c>
      <c r="K1862" s="3">
        <f t="shared" si="448"/>
        <v>18.330000000000066</v>
      </c>
      <c r="L1862" s="3">
        <f t="shared" si="456"/>
        <v>0.16864151171790376</v>
      </c>
      <c r="M1862" s="3">
        <f>L1862/'NOx Info (Obsolete)'!$B$1*1000</f>
        <v>3.8316295575830721</v>
      </c>
      <c r="N1862" s="3">
        <f>M1862*'NOx Info (Obsolete)'!$I$2*($D$13+273)/$F$2/1000</f>
        <v>1039.5968418007185</v>
      </c>
      <c r="O1862" s="3">
        <f t="shared" si="457"/>
        <v>18.711143670217897</v>
      </c>
      <c r="P1862" s="3">
        <f t="shared" si="458"/>
        <v>10.541376058531478</v>
      </c>
      <c r="Q1862" s="3">
        <f t="shared" si="459"/>
        <v>1.9229057177928284E-3</v>
      </c>
      <c r="R1862" s="3">
        <f t="shared" si="460"/>
        <v>3.2669626756113818E-2</v>
      </c>
    </row>
    <row r="1863" spans="1:18" x14ac:dyDescent="0.25">
      <c r="A1863" s="3">
        <f t="shared" si="447"/>
        <v>18.340000000000067</v>
      </c>
      <c r="B1863" s="3">
        <f t="shared" si="449"/>
        <v>0.37107020843813432</v>
      </c>
      <c r="C1863" s="3">
        <f t="shared" si="450"/>
        <v>8.4309329001460293E-3</v>
      </c>
      <c r="D1863" s="3">
        <f t="shared" si="451"/>
        <v>150.48867812511639</v>
      </c>
      <c r="E1863" s="3">
        <f t="shared" si="452"/>
        <v>1.1658356697646874</v>
      </c>
      <c r="F1863" s="3">
        <f t="shared" si="453"/>
        <v>34.575713471983242</v>
      </c>
      <c r="G1863" s="3">
        <f t="shared" si="454"/>
        <v>6.7905492518135935E-2</v>
      </c>
      <c r="H1863" s="3">
        <f t="shared" si="455"/>
        <v>7.1884585749359117E-2</v>
      </c>
      <c r="I1863" s="3">
        <f t="shared" si="446"/>
        <v>2525.9297274838736</v>
      </c>
      <c r="K1863" s="3">
        <f t="shared" si="448"/>
        <v>18.340000000000067</v>
      </c>
      <c r="L1863" s="3">
        <f t="shared" si="456"/>
        <v>0.16831481545034263</v>
      </c>
      <c r="M1863" s="3">
        <f>L1863/'NOx Info (Obsolete)'!$B$1*1000</f>
        <v>3.8242068354882113</v>
      </c>
      <c r="N1863" s="3">
        <f>M1863*'NOx Info (Obsolete)'!$I$2*($D$13+273)/$F$2/1000</f>
        <v>1037.5829105656098</v>
      </c>
      <c r="O1863" s="3">
        <f t="shared" si="457"/>
        <v>18.674896006540134</v>
      </c>
      <c r="P1863" s="3">
        <f t="shared" si="458"/>
        <v>10.541376058531478</v>
      </c>
      <c r="Q1863" s="3">
        <f t="shared" si="459"/>
        <v>1.9229057177928284E-3</v>
      </c>
      <c r="R1863" s="3">
        <f t="shared" si="460"/>
        <v>3.2606338393627532E-2</v>
      </c>
    </row>
    <row r="1864" spans="1:18" x14ac:dyDescent="0.25">
      <c r="A1864" s="3">
        <f t="shared" si="447"/>
        <v>18.350000000000069</v>
      </c>
      <c r="B1864" s="3">
        <f t="shared" si="449"/>
        <v>0.37035136258064072</v>
      </c>
      <c r="C1864" s="3">
        <f t="shared" si="450"/>
        <v>8.4146003004054414E-3</v>
      </c>
      <c r="D1864" s="3">
        <f t="shared" si="451"/>
        <v>150.19714794993669</v>
      </c>
      <c r="E1864" s="3">
        <f t="shared" si="452"/>
        <v>1.1635771857293991</v>
      </c>
      <c r="F1864" s="3">
        <f t="shared" si="453"/>
        <v>34.575713471983242</v>
      </c>
      <c r="G1864" s="3">
        <f t="shared" si="454"/>
        <v>6.7905492518135935E-2</v>
      </c>
      <c r="H1864" s="3">
        <f t="shared" si="455"/>
        <v>7.1745329254204016E-2</v>
      </c>
      <c r="I1864" s="3">
        <f t="shared" si="446"/>
        <v>2526.0732181423818</v>
      </c>
      <c r="K1864" s="3">
        <f t="shared" si="448"/>
        <v>18.350000000000069</v>
      </c>
      <c r="L1864" s="3">
        <f t="shared" si="456"/>
        <v>0.16798875206640634</v>
      </c>
      <c r="M1864" s="3">
        <f>L1864/'NOx Info (Obsolete)'!$B$1*1000</f>
        <v>3.8167984928636165</v>
      </c>
      <c r="N1864" s="3">
        <f>M1864*'NOx Info (Obsolete)'!$I$2*($D$13+273)/$F$2/1000</f>
        <v>1035.5728807650346</v>
      </c>
      <c r="O1864" s="3">
        <f t="shared" si="457"/>
        <v>18.638718562681383</v>
      </c>
      <c r="P1864" s="3">
        <f t="shared" si="458"/>
        <v>10.541376058531478</v>
      </c>
      <c r="Q1864" s="3">
        <f t="shared" si="459"/>
        <v>1.9229057177928284E-3</v>
      </c>
      <c r="R1864" s="3">
        <f t="shared" si="460"/>
        <v>3.2543172634832314E-2</v>
      </c>
    </row>
    <row r="1865" spans="1:18" x14ac:dyDescent="0.25">
      <c r="A1865" s="3">
        <f t="shared" si="447"/>
        <v>18.36000000000007</v>
      </c>
      <c r="B1865" s="3">
        <f t="shared" si="449"/>
        <v>0.36963390928809864</v>
      </c>
      <c r="C1865" s="3">
        <f t="shared" si="450"/>
        <v>8.3982993405577883E-3</v>
      </c>
      <c r="D1865" s="3">
        <f t="shared" si="451"/>
        <v>149.90618253380802</v>
      </c>
      <c r="E1865" s="3">
        <f t="shared" si="452"/>
        <v>1.1613230768820297</v>
      </c>
      <c r="F1865" s="3">
        <f t="shared" si="453"/>
        <v>34.575713471983242</v>
      </c>
      <c r="G1865" s="3">
        <f t="shared" si="454"/>
        <v>6.7905492518135935E-2</v>
      </c>
      <c r="H1865" s="3">
        <f t="shared" si="455"/>
        <v>7.1606342529977426E-2</v>
      </c>
      <c r="I1865" s="3">
        <f t="shared" si="446"/>
        <v>2526.2164308274419</v>
      </c>
      <c r="K1865" s="3">
        <f t="shared" si="448"/>
        <v>18.36000000000007</v>
      </c>
      <c r="L1865" s="3">
        <f t="shared" si="456"/>
        <v>0.16766332034005801</v>
      </c>
      <c r="M1865" s="3">
        <f>L1865/'NOx Info (Obsolete)'!$B$1*1000</f>
        <v>3.8094045018530442</v>
      </c>
      <c r="N1865" s="3">
        <f>M1865*'NOx Info (Obsolete)'!$I$2*($D$13+273)/$F$2/1000</f>
        <v>1033.5667448410436</v>
      </c>
      <c r="O1865" s="3">
        <f t="shared" si="457"/>
        <v>18.602611202610181</v>
      </c>
      <c r="P1865" s="3">
        <f t="shared" si="458"/>
        <v>10.541376058531478</v>
      </c>
      <c r="Q1865" s="3">
        <f t="shared" si="459"/>
        <v>1.9229057177928284E-3</v>
      </c>
      <c r="R1865" s="3">
        <f t="shared" si="460"/>
        <v>3.2480129242217451E-2</v>
      </c>
    </row>
    <row r="1866" spans="1:18" x14ac:dyDescent="0.25">
      <c r="A1866" s="3">
        <f t="shared" si="447"/>
        <v>18.370000000000072</v>
      </c>
      <c r="B1866" s="3">
        <f t="shared" si="449"/>
        <v>0.36891784586279885</v>
      </c>
      <c r="C1866" s="3">
        <f t="shared" si="450"/>
        <v>8.3820299593095268E-3</v>
      </c>
      <c r="D1866" s="3">
        <f t="shared" si="451"/>
        <v>149.61578078266589</v>
      </c>
      <c r="E1866" s="3">
        <f t="shared" si="452"/>
        <v>1.1590733347468627</v>
      </c>
      <c r="F1866" s="3">
        <f t="shared" si="453"/>
        <v>34.575713471983242</v>
      </c>
      <c r="G1866" s="3">
        <f t="shared" si="454"/>
        <v>6.7905492518135935E-2</v>
      </c>
      <c r="H1866" s="3">
        <f t="shared" si="455"/>
        <v>7.1467625054072781E-2</v>
      </c>
      <c r="I1866" s="3">
        <f t="shared" si="446"/>
        <v>2526.35936607755</v>
      </c>
      <c r="K1866" s="3">
        <f t="shared" si="448"/>
        <v>18.370000000000072</v>
      </c>
      <c r="L1866" s="3">
        <f t="shared" si="456"/>
        <v>0.16733851904763583</v>
      </c>
      <c r="M1866" s="3">
        <f>L1866/'NOx Info (Obsolete)'!$B$1*1000</f>
        <v>3.8020248346542123</v>
      </c>
      <c r="N1866" s="3">
        <f>M1866*'NOx Info (Obsolete)'!$I$2*($D$13+273)/$F$2/1000</f>
        <v>1031.5644952503276</v>
      </c>
      <c r="O1866" s="3">
        <f t="shared" si="457"/>
        <v>18.566573790558571</v>
      </c>
      <c r="P1866" s="3">
        <f t="shared" si="458"/>
        <v>10.541376058531478</v>
      </c>
      <c r="Q1866" s="3">
        <f t="shared" si="459"/>
        <v>1.9229057177928284E-3</v>
      </c>
      <c r="R1866" s="3">
        <f t="shared" si="460"/>
        <v>3.2417207978732293E-2</v>
      </c>
    </row>
    <row r="1867" spans="1:18" x14ac:dyDescent="0.25">
      <c r="A1867" s="3">
        <f t="shared" si="447"/>
        <v>18.380000000000074</v>
      </c>
      <c r="B1867" s="3">
        <f t="shared" si="449"/>
        <v>0.36820316961225813</v>
      </c>
      <c r="C1867" s="3">
        <f t="shared" si="450"/>
        <v>8.3657920954858626E-3</v>
      </c>
      <c r="D1867" s="3">
        <f t="shared" si="451"/>
        <v>149.32594160456537</v>
      </c>
      <c r="E1867" s="3">
        <f t="shared" si="452"/>
        <v>1.1568279508646022</v>
      </c>
      <c r="F1867" s="3">
        <f t="shared" si="453"/>
        <v>34.575713471983242</v>
      </c>
      <c r="G1867" s="3">
        <f t="shared" si="454"/>
        <v>6.7905492518135935E-2</v>
      </c>
      <c r="H1867" s="3">
        <f t="shared" si="455"/>
        <v>7.1329176304895991E-2</v>
      </c>
      <c r="I1867" s="3">
        <f t="shared" si="446"/>
        <v>2526.50202443016</v>
      </c>
      <c r="K1867" s="3">
        <f t="shared" si="448"/>
        <v>18.380000000000074</v>
      </c>
      <c r="L1867" s="3">
        <f t="shared" si="456"/>
        <v>0.1670143469678485</v>
      </c>
      <c r="M1867" s="3">
        <f>L1867/'NOx Info (Obsolete)'!$B$1*1000</f>
        <v>3.7946594635186992</v>
      </c>
      <c r="N1867" s="3">
        <f>M1867*'NOx Info (Obsolete)'!$I$2*($D$13+273)/$F$2/1000</f>
        <v>1029.5661244641915</v>
      </c>
      <c r="O1867" s="3">
        <f t="shared" si="457"/>
        <v>18.530606191021629</v>
      </c>
      <c r="P1867" s="3">
        <f t="shared" si="458"/>
        <v>10.541376058531478</v>
      </c>
      <c r="Q1867" s="3">
        <f t="shared" si="459"/>
        <v>1.9229057177928284E-3</v>
      </c>
      <c r="R1867" s="3">
        <f t="shared" si="460"/>
        <v>3.2354408607785469E-2</v>
      </c>
    </row>
    <row r="1868" spans="1:18" x14ac:dyDescent="0.25">
      <c r="A1868" s="3">
        <f t="shared" si="447"/>
        <v>18.390000000000075</v>
      </c>
      <c r="B1868" s="3">
        <f t="shared" si="449"/>
        <v>0.36748987784920917</v>
      </c>
      <c r="C1868" s="3">
        <f t="shared" si="450"/>
        <v>8.3495856880305055E-3</v>
      </c>
      <c r="D1868" s="3">
        <f t="shared" si="451"/>
        <v>149.03666390967689</v>
      </c>
      <c r="E1868" s="3">
        <f t="shared" si="452"/>
        <v>1.1545869167923386</v>
      </c>
      <c r="F1868" s="3">
        <f t="shared" si="453"/>
        <v>34.575713471983242</v>
      </c>
      <c r="G1868" s="3">
        <f t="shared" si="454"/>
        <v>6.7905492518135935E-2</v>
      </c>
      <c r="H1868" s="3">
        <f t="shared" si="455"/>
        <v>7.1190995761863385E-2</v>
      </c>
      <c r="I1868" s="3">
        <f t="shared" si="446"/>
        <v>2526.6444064216835</v>
      </c>
      <c r="K1868" s="3">
        <f t="shared" si="448"/>
        <v>18.390000000000075</v>
      </c>
      <c r="L1868" s="3">
        <f t="shared" si="456"/>
        <v>0.16669080288177066</v>
      </c>
      <c r="M1868" s="3">
        <f>L1868/'NOx Info (Obsolete)'!$B$1*1000</f>
        <v>3.7873083607518381</v>
      </c>
      <c r="N1868" s="3">
        <f>M1868*'NOx Info (Obsolete)'!$I$2*($D$13+273)/$F$2/1000</f>
        <v>1027.5716249685247</v>
      </c>
      <c r="O1868" s="3">
        <f t="shared" si="457"/>
        <v>18.494708268756924</v>
      </c>
      <c r="P1868" s="3">
        <f t="shared" si="458"/>
        <v>10.541376058531478</v>
      </c>
      <c r="Q1868" s="3">
        <f t="shared" si="459"/>
        <v>1.9229057177928284E-3</v>
      </c>
      <c r="R1868" s="3">
        <f t="shared" si="460"/>
        <v>3.2291730893243914E-2</v>
      </c>
    </row>
    <row r="1869" spans="1:18" x14ac:dyDescent="0.25">
      <c r="A1869" s="3">
        <f t="shared" si="447"/>
        <v>18.400000000000077</v>
      </c>
      <c r="B1869" s="3">
        <f t="shared" si="449"/>
        <v>0.36677796789159056</v>
      </c>
      <c r="C1869" s="3">
        <f t="shared" si="450"/>
        <v>8.3334106760054455E-3</v>
      </c>
      <c r="D1869" s="3">
        <f t="shared" si="451"/>
        <v>148.74794661028207</v>
      </c>
      <c r="E1869" s="3">
        <f t="shared" si="452"/>
        <v>1.1523502241035188</v>
      </c>
      <c r="F1869" s="3">
        <f t="shared" si="453"/>
        <v>34.575713471983242</v>
      </c>
      <c r="G1869" s="3">
        <f t="shared" si="454"/>
        <v>6.7905492518135935E-2</v>
      </c>
      <c r="H1869" s="3">
        <f t="shared" si="455"/>
        <v>7.1053082905399759E-2</v>
      </c>
      <c r="I1869" s="3">
        <f t="shared" si="446"/>
        <v>2526.7865125874941</v>
      </c>
      <c r="K1869" s="3">
        <f t="shared" si="448"/>
        <v>18.400000000000077</v>
      </c>
      <c r="L1869" s="3">
        <f t="shared" si="456"/>
        <v>0.16636788557283821</v>
      </c>
      <c r="M1869" s="3">
        <f>L1869/'NOx Info (Obsolete)'!$B$1*1000</f>
        <v>3.7799714987126123</v>
      </c>
      <c r="N1869" s="3">
        <f>M1869*'NOx Info (Obsolete)'!$I$2*($D$13+273)/$F$2/1000</f>
        <v>1025.5809892637731</v>
      </c>
      <c r="O1869" s="3">
        <f t="shared" si="457"/>
        <v>18.458879888784015</v>
      </c>
      <c r="P1869" s="3">
        <f t="shared" si="458"/>
        <v>10.541376058531478</v>
      </c>
      <c r="Q1869" s="3">
        <f t="shared" si="459"/>
        <v>1.9229057177928284E-3</v>
      </c>
      <c r="R1869" s="3">
        <f t="shared" si="460"/>
        <v>3.2229174599431996E-2</v>
      </c>
    </row>
    <row r="1870" spans="1:18" x14ac:dyDescent="0.25">
      <c r="A1870" s="3">
        <f t="shared" si="447"/>
        <v>18.410000000000078</v>
      </c>
      <c r="B1870" s="3">
        <f t="shared" si="449"/>
        <v>0.36606743706253653</v>
      </c>
      <c r="C1870" s="3">
        <f t="shared" si="450"/>
        <v>8.3172669985907225E-3</v>
      </c>
      <c r="D1870" s="3">
        <f t="shared" si="451"/>
        <v>148.45978862076964</v>
      </c>
      <c r="E1870" s="3">
        <f t="shared" si="452"/>
        <v>1.1501178643879131</v>
      </c>
      <c r="F1870" s="3">
        <f t="shared" si="453"/>
        <v>34.575713471983242</v>
      </c>
      <c r="G1870" s="3">
        <f t="shared" si="454"/>
        <v>6.7905492518135935E-2</v>
      </c>
      <c r="H1870" s="3">
        <f t="shared" si="455"/>
        <v>7.0915437216936425E-2</v>
      </c>
      <c r="I1870" s="3">
        <f t="shared" si="446"/>
        <v>2526.9283434619279</v>
      </c>
      <c r="K1870" s="3">
        <f t="shared" si="448"/>
        <v>18.410000000000078</v>
      </c>
      <c r="L1870" s="3">
        <f t="shared" si="456"/>
        <v>0.16604559382684389</v>
      </c>
      <c r="M1870" s="3">
        <f>L1870/'NOx Info (Obsolete)'!$B$1*1000</f>
        <v>3.7726488498135526</v>
      </c>
      <c r="N1870" s="3">
        <f>M1870*'NOx Info (Obsolete)'!$I$2*($D$13+273)/$F$2/1000</f>
        <v>1023.5942098649106</v>
      </c>
      <c r="O1870" s="3">
        <f t="shared" si="457"/>
        <v>18.423120916383951</v>
      </c>
      <c r="P1870" s="3">
        <f t="shared" si="458"/>
        <v>10.541376058531478</v>
      </c>
      <c r="Q1870" s="3">
        <f t="shared" si="459"/>
        <v>1.9229057177928284E-3</v>
      </c>
      <c r="R1870" s="3">
        <f t="shared" si="460"/>
        <v>3.2166739491130643E-2</v>
      </c>
    </row>
    <row r="1871" spans="1:18" x14ac:dyDescent="0.25">
      <c r="A1871" s="3">
        <f t="shared" si="447"/>
        <v>18.42000000000008</v>
      </c>
      <c r="B1871" s="3">
        <f t="shared" si="449"/>
        <v>0.36535828269036719</v>
      </c>
      <c r="C1871" s="3">
        <f t="shared" si="450"/>
        <v>8.3011545950841988E-3</v>
      </c>
      <c r="D1871" s="3">
        <f t="shared" si="451"/>
        <v>148.1721888576316</v>
      </c>
      <c r="E1871" s="3">
        <f t="shared" si="452"/>
        <v>1.1478898292515853</v>
      </c>
      <c r="F1871" s="3">
        <f t="shared" si="453"/>
        <v>34.575713471983242</v>
      </c>
      <c r="G1871" s="3">
        <f t="shared" si="454"/>
        <v>6.7905492518135935E-2</v>
      </c>
      <c r="H1871" s="3">
        <f t="shared" si="455"/>
        <v>7.077805817890935E-2</v>
      </c>
      <c r="I1871" s="3">
        <f t="shared" si="446"/>
        <v>2527.0698995782855</v>
      </c>
      <c r="K1871" s="3">
        <f t="shared" si="448"/>
        <v>18.42000000000008</v>
      </c>
      <c r="L1871" s="3">
        <f t="shared" si="456"/>
        <v>0.16572392643193259</v>
      </c>
      <c r="M1871" s="3">
        <f>L1871/'NOx Info (Obsolete)'!$B$1*1000</f>
        <v>3.7653403865206325</v>
      </c>
      <c r="N1871" s="3">
        <f>M1871*'NOx Info (Obsolete)'!$I$2*($D$13+273)/$F$2/1000</f>
        <v>1021.6112793014122</v>
      </c>
      <c r="O1871" s="3">
        <f t="shared" si="457"/>
        <v>18.387431217098772</v>
      </c>
      <c r="P1871" s="3">
        <f t="shared" si="458"/>
        <v>10.541376058531478</v>
      </c>
      <c r="Q1871" s="3">
        <f t="shared" si="459"/>
        <v>1.9229057177928284E-3</v>
      </c>
      <c r="R1871" s="3">
        <f t="shared" si="460"/>
        <v>3.2104425333576471E-2</v>
      </c>
    </row>
    <row r="1872" spans="1:18" x14ac:dyDescent="0.25">
      <c r="A1872" s="3">
        <f t="shared" si="447"/>
        <v>18.430000000000081</v>
      </c>
      <c r="B1872" s="3">
        <f t="shared" si="449"/>
        <v>0.36465050210857813</v>
      </c>
      <c r="C1872" s="3">
        <f t="shared" si="450"/>
        <v>8.2850734049013317E-3</v>
      </c>
      <c r="D1872" s="3">
        <f t="shared" si="451"/>
        <v>147.88514623945863</v>
      </c>
      <c r="E1872" s="3">
        <f t="shared" si="452"/>
        <v>1.1456661103168597</v>
      </c>
      <c r="F1872" s="3">
        <f t="shared" si="453"/>
        <v>34.575713471983242</v>
      </c>
      <c r="G1872" s="3">
        <f t="shared" si="454"/>
        <v>6.7905492518135935E-2</v>
      </c>
      <c r="H1872" s="3">
        <f t="shared" si="455"/>
        <v>7.0640945274757075E-2</v>
      </c>
      <c r="I1872" s="3">
        <f t="shared" si="446"/>
        <v>2527.2111814688351</v>
      </c>
      <c r="K1872" s="3">
        <f t="shared" si="448"/>
        <v>18.430000000000081</v>
      </c>
      <c r="L1872" s="3">
        <f t="shared" si="456"/>
        <v>0.16540288217859683</v>
      </c>
      <c r="M1872" s="3">
        <f>L1872/'NOx Info (Obsolete)'!$B$1*1000</f>
        <v>3.7580460813531649</v>
      </c>
      <c r="N1872" s="3">
        <f>M1872*'NOx Info (Obsolete)'!$I$2*($D$13+273)/$F$2/1000</f>
        <v>1019.6321901172236</v>
      </c>
      <c r="O1872" s="3">
        <f t="shared" si="457"/>
        <v>18.351810656730983</v>
      </c>
      <c r="P1872" s="3">
        <f t="shared" si="458"/>
        <v>10.541376058531478</v>
      </c>
      <c r="Q1872" s="3">
        <f t="shared" si="459"/>
        <v>1.9229057177928284E-3</v>
      </c>
      <c r="R1872" s="3">
        <f t="shared" si="460"/>
        <v>3.2042231892460867E-2</v>
      </c>
    </row>
    <row r="1873" spans="1:18" x14ac:dyDescent="0.25">
      <c r="A1873" s="3">
        <f t="shared" si="447"/>
        <v>18.440000000000083</v>
      </c>
      <c r="B1873" s="3">
        <f t="shared" si="449"/>
        <v>0.36394409265583055</v>
      </c>
      <c r="C1873" s="3">
        <f t="shared" si="450"/>
        <v>8.2690233675749413E-3</v>
      </c>
      <c r="D1873" s="3">
        <f t="shared" si="451"/>
        <v>147.5986596869366</v>
      </c>
      <c r="E1873" s="3">
        <f t="shared" si="452"/>
        <v>1.1434466992222896</v>
      </c>
      <c r="F1873" s="3">
        <f t="shared" si="453"/>
        <v>34.575713471983242</v>
      </c>
      <c r="G1873" s="3">
        <f t="shared" si="454"/>
        <v>6.7905492518135935E-2</v>
      </c>
      <c r="H1873" s="3">
        <f t="shared" si="455"/>
        <v>7.0504097988918824E-2</v>
      </c>
      <c r="I1873" s="3">
        <f t="shared" si="446"/>
        <v>2527.3521896648131</v>
      </c>
      <c r="K1873" s="3">
        <f t="shared" si="448"/>
        <v>18.440000000000083</v>
      </c>
      <c r="L1873" s="3">
        <f t="shared" si="456"/>
        <v>0.16508245985967224</v>
      </c>
      <c r="M1873" s="3">
        <f>L1873/'NOx Info (Obsolete)'!$B$1*1000</f>
        <v>3.7507659068836987</v>
      </c>
      <c r="N1873" s="3">
        <f>M1873*'NOx Info (Obsolete)'!$I$2*($D$13+273)/$F$2/1000</f>
        <v>1017.6569348707353</v>
      </c>
      <c r="O1873" s="3">
        <f t="shared" si="457"/>
        <v>18.316259101343057</v>
      </c>
      <c r="P1873" s="3">
        <f t="shared" si="458"/>
        <v>10.541376058531478</v>
      </c>
      <c r="Q1873" s="3">
        <f t="shared" si="459"/>
        <v>1.9229057177928284E-3</v>
      </c>
      <c r="R1873" s="3">
        <f t="shared" si="460"/>
        <v>3.1980158933929123E-2</v>
      </c>
    </row>
    <row r="1874" spans="1:18" x14ac:dyDescent="0.25">
      <c r="A1874" s="3">
        <f t="shared" si="447"/>
        <v>18.450000000000085</v>
      </c>
      <c r="B1874" s="3">
        <f t="shared" si="449"/>
        <v>0.36323905167594139</v>
      </c>
      <c r="C1874" s="3">
        <f t="shared" si="450"/>
        <v>8.2530044227549886E-3</v>
      </c>
      <c r="D1874" s="3">
        <f t="shared" si="451"/>
        <v>147.3127281228422</v>
      </c>
      <c r="E1874" s="3">
        <f t="shared" si="452"/>
        <v>1.1412315876226267</v>
      </c>
      <c r="F1874" s="3">
        <f t="shared" si="453"/>
        <v>34.575713471983242</v>
      </c>
      <c r="G1874" s="3">
        <f t="shared" si="454"/>
        <v>6.7905492518135935E-2</v>
      </c>
      <c r="H1874" s="3">
        <f t="shared" si="455"/>
        <v>7.0367515806832634E-2</v>
      </c>
      <c r="I1874" s="3">
        <f t="shared" si="446"/>
        <v>2527.4929246964266</v>
      </c>
      <c r="K1874" s="3">
        <f t="shared" si="448"/>
        <v>18.450000000000085</v>
      </c>
      <c r="L1874" s="3">
        <f t="shared" si="456"/>
        <v>0.16476265827033296</v>
      </c>
      <c r="M1874" s="3">
        <f>L1874/'NOx Info (Obsolete)'!$B$1*1000</f>
        <v>3.7434998357379174</v>
      </c>
      <c r="N1874" s="3">
        <f>M1874*'NOx Info (Obsolete)'!$I$2*($D$13+273)/$F$2/1000</f>
        <v>1015.6855061347543</v>
      </c>
      <c r="O1874" s="3">
        <f t="shared" si="457"/>
        <v>18.280776417256941</v>
      </c>
      <c r="P1874" s="3">
        <f t="shared" si="458"/>
        <v>10.541376058531478</v>
      </c>
      <c r="Q1874" s="3">
        <f t="shared" si="459"/>
        <v>1.9229057177928284E-3</v>
      </c>
      <c r="R1874" s="3">
        <f t="shared" si="460"/>
        <v>3.1918206224579582E-2</v>
      </c>
    </row>
    <row r="1875" spans="1:18" x14ac:dyDescent="0.25">
      <c r="A1875" s="3">
        <f t="shared" si="447"/>
        <v>18.460000000000086</v>
      </c>
      <c r="B1875" s="3">
        <f t="shared" si="449"/>
        <v>0.3625353765178731</v>
      </c>
      <c r="C1875" s="3">
        <f t="shared" si="450"/>
        <v>8.2370165102083458E-3</v>
      </c>
      <c r="D1875" s="3">
        <f t="shared" si="451"/>
        <v>147.02735047203885</v>
      </c>
      <c r="E1875" s="3">
        <f t="shared" si="452"/>
        <v>1.1390207671887893</v>
      </c>
      <c r="F1875" s="3">
        <f t="shared" si="453"/>
        <v>34.575713471983242</v>
      </c>
      <c r="G1875" s="3">
        <f t="shared" si="454"/>
        <v>6.7905492518135935E-2</v>
      </c>
      <c r="H1875" s="3">
        <f t="shared" si="455"/>
        <v>7.0231198214933344E-2</v>
      </c>
      <c r="I1875" s="3">
        <f t="shared" si="446"/>
        <v>2527.6333870928565</v>
      </c>
      <c r="K1875" s="3">
        <f t="shared" si="448"/>
        <v>18.460000000000086</v>
      </c>
      <c r="L1875" s="3">
        <f t="shared" si="456"/>
        <v>0.16444347620808716</v>
      </c>
      <c r="M1875" s="3">
        <f>L1875/'NOx Info (Obsolete)'!$B$1*1000</f>
        <v>3.7362478405945327</v>
      </c>
      <c r="N1875" s="3">
        <f>M1875*'NOx Info (Obsolete)'!$I$2*($D$13+273)/$F$2/1000</f>
        <v>1013.7178964964747</v>
      </c>
      <c r="O1875" s="3">
        <f t="shared" si="457"/>
        <v>18.245362471053543</v>
      </c>
      <c r="P1875" s="3">
        <f t="shared" si="458"/>
        <v>10.541376058531478</v>
      </c>
      <c r="Q1875" s="3">
        <f t="shared" si="459"/>
        <v>1.9229057177928284E-3</v>
      </c>
      <c r="R1875" s="3">
        <f t="shared" si="460"/>
        <v>3.1856373531462721E-2</v>
      </c>
    </row>
    <row r="1876" spans="1:18" x14ac:dyDescent="0.25">
      <c r="A1876" s="3">
        <f t="shared" si="447"/>
        <v>18.470000000000088</v>
      </c>
      <c r="B1876" s="3">
        <f t="shared" si="449"/>
        <v>0.36183306453572373</v>
      </c>
      <c r="C1876" s="3">
        <f t="shared" si="450"/>
        <v>8.2210595698185684E-3</v>
      </c>
      <c r="D1876" s="3">
        <f t="shared" si="451"/>
        <v>146.74252566147283</v>
      </c>
      <c r="E1876" s="3">
        <f t="shared" si="452"/>
        <v>1.1368142296078307</v>
      </c>
      <c r="F1876" s="3">
        <f t="shared" si="453"/>
        <v>34.575713471983242</v>
      </c>
      <c r="G1876" s="3">
        <f t="shared" si="454"/>
        <v>6.7905492518135935E-2</v>
      </c>
      <c r="H1876" s="3">
        <f t="shared" si="455"/>
        <v>7.0095144700650661E-2</v>
      </c>
      <c r="I1876" s="3">
        <f t="shared" si="446"/>
        <v>2527.7735773822578</v>
      </c>
      <c r="K1876" s="3">
        <f t="shared" si="448"/>
        <v>18.470000000000088</v>
      </c>
      <c r="L1876" s="3">
        <f t="shared" si="456"/>
        <v>0.16412491247277253</v>
      </c>
      <c r="M1876" s="3">
        <f>L1876/'NOx Info (Obsolete)'!$B$1*1000</f>
        <v>3.729009894185185</v>
      </c>
      <c r="N1876" s="3">
        <f>M1876*'NOx Info (Obsolete)'!$I$2*($D$13+273)/$F$2/1000</f>
        <v>1011.7540985574518</v>
      </c>
      <c r="O1876" s="3">
        <f t="shared" si="457"/>
        <v>18.210017129572236</v>
      </c>
      <c r="P1876" s="3">
        <f t="shared" si="458"/>
        <v>10.541376058531478</v>
      </c>
      <c r="Q1876" s="3">
        <f t="shared" si="459"/>
        <v>1.9229057177928284E-3</v>
      </c>
      <c r="R1876" s="3">
        <f t="shared" si="460"/>
        <v>3.1794660622080299E-2</v>
      </c>
    </row>
    <row r="1877" spans="1:18" x14ac:dyDescent="0.25">
      <c r="A1877" s="3">
        <f t="shared" si="447"/>
        <v>18.480000000000089</v>
      </c>
      <c r="B1877" s="3">
        <f t="shared" si="449"/>
        <v>0.36113211308871723</v>
      </c>
      <c r="C1877" s="3">
        <f t="shared" si="450"/>
        <v>8.2051335415856703E-3</v>
      </c>
      <c r="D1877" s="3">
        <f t="shared" si="451"/>
        <v>146.45825262016913</v>
      </c>
      <c r="E1877" s="3">
        <f t="shared" si="452"/>
        <v>1.1346119665829089</v>
      </c>
      <c r="F1877" s="3">
        <f t="shared" si="453"/>
        <v>34.575713471983242</v>
      </c>
      <c r="G1877" s="3">
        <f t="shared" si="454"/>
        <v>6.7905492518135935E-2</v>
      </c>
      <c r="H1877" s="3">
        <f t="shared" si="455"/>
        <v>6.9959354752407277E-2</v>
      </c>
      <c r="I1877" s="3">
        <f t="shared" si="446"/>
        <v>2527.9134960917627</v>
      </c>
      <c r="K1877" s="3">
        <f t="shared" si="448"/>
        <v>18.480000000000089</v>
      </c>
      <c r="L1877" s="3">
        <f t="shared" si="456"/>
        <v>0.16380696586655172</v>
      </c>
      <c r="M1877" s="3">
        <f>L1877/'NOx Info (Obsolete)'!$B$1*1000</f>
        <v>3.7217859692943382</v>
      </c>
      <c r="N1877" s="3">
        <f>M1877*'NOx Info (Obsolete)'!$I$2*($D$13+273)/$F$2/1000</f>
        <v>1009.7941049335728</v>
      </c>
      <c r="O1877" s="3">
        <f t="shared" si="457"/>
        <v>18.174740259910351</v>
      </c>
      <c r="P1877" s="3">
        <f t="shared" si="458"/>
        <v>10.541376058531478</v>
      </c>
      <c r="Q1877" s="3">
        <f t="shared" si="459"/>
        <v>1.9229057177928284E-3</v>
      </c>
      <c r="R1877" s="3">
        <f t="shared" si="460"/>
        <v>3.1733067264384469E-2</v>
      </c>
    </row>
    <row r="1878" spans="1:18" x14ac:dyDescent="0.25">
      <c r="A1878" s="3">
        <f t="shared" si="447"/>
        <v>18.490000000000091</v>
      </c>
      <c r="B1878" s="3">
        <f t="shared" si="449"/>
        <v>0.36043251954119315</v>
      </c>
      <c r="C1878" s="3">
        <f t="shared" si="450"/>
        <v>8.1892383656259077E-3</v>
      </c>
      <c r="D1878" s="3">
        <f t="shared" si="451"/>
        <v>146.17453027922755</v>
      </c>
      <c r="E1878" s="3">
        <f t="shared" si="452"/>
        <v>1.132413969833254</v>
      </c>
      <c r="F1878" s="3">
        <f t="shared" si="453"/>
        <v>34.575713471983242</v>
      </c>
      <c r="G1878" s="3">
        <f t="shared" si="454"/>
        <v>6.7905492518135935E-2</v>
      </c>
      <c r="H1878" s="3">
        <f t="shared" si="455"/>
        <v>6.982382785961691E-2</v>
      </c>
      <c r="I1878" s="3">
        <f t="shared" si="446"/>
        <v>2528.053143747482</v>
      </c>
      <c r="K1878" s="3">
        <f t="shared" si="448"/>
        <v>18.490000000000091</v>
      </c>
      <c r="L1878" s="3">
        <f t="shared" si="456"/>
        <v>0.16348963519390788</v>
      </c>
      <c r="M1878" s="3">
        <f>L1878/'NOx Info (Obsolete)'!$B$1*1000</f>
        <v>3.7145760387591822</v>
      </c>
      <c r="N1878" s="3">
        <f>M1878*'NOx Info (Obsolete)'!$I$2*($D$13+273)/$F$2/1000</f>
        <v>1007.8379082550299</v>
      </c>
      <c r="O1878" s="3">
        <f t="shared" si="457"/>
        <v>18.139531729422686</v>
      </c>
      <c r="P1878" s="3">
        <f t="shared" si="458"/>
        <v>10.541376058531478</v>
      </c>
      <c r="Q1878" s="3">
        <f t="shared" si="459"/>
        <v>1.9229057177928284E-3</v>
      </c>
      <c r="R1878" s="3">
        <f t="shared" si="460"/>
        <v>3.1671593226776915E-2</v>
      </c>
    </row>
    <row r="1879" spans="1:18" x14ac:dyDescent="0.25">
      <c r="A1879" s="3">
        <f t="shared" si="447"/>
        <v>18.500000000000092</v>
      </c>
      <c r="B1879" s="3">
        <f t="shared" si="449"/>
        <v>0.35973428126259704</v>
      </c>
      <c r="C1879" s="3">
        <f t="shared" si="450"/>
        <v>8.1733739821715327E-3</v>
      </c>
      <c r="D1879" s="3">
        <f t="shared" si="451"/>
        <v>145.89135757181842</v>
      </c>
      <c r="E1879" s="3">
        <f t="shared" si="452"/>
        <v>1.1302202310941383</v>
      </c>
      <c r="F1879" s="3">
        <f t="shared" si="453"/>
        <v>34.575713471983242</v>
      </c>
      <c r="G1879" s="3">
        <f t="shared" si="454"/>
        <v>6.7905492518135935E-2</v>
      </c>
      <c r="H1879" s="3">
        <f t="shared" si="455"/>
        <v>6.9688563512682405E-2</v>
      </c>
      <c r="I1879" s="3">
        <f t="shared" si="446"/>
        <v>2528.1925208745074</v>
      </c>
      <c r="K1879" s="3">
        <f t="shared" si="448"/>
        <v>18.500000000000092</v>
      </c>
      <c r="L1879" s="3">
        <f t="shared" si="456"/>
        <v>0.16317291926164013</v>
      </c>
      <c r="M1879" s="3">
        <f>L1879/'NOx Info (Obsolete)'!$B$1*1000</f>
        <v>3.7073800754695236</v>
      </c>
      <c r="N1879" s="3">
        <f>M1879*'NOx Info (Obsolete)'!$I$2*($D$13+273)/$F$2/1000</f>
        <v>1005.8855011662918</v>
      </c>
      <c r="O1879" s="3">
        <f t="shared" si="457"/>
        <v>18.104391405720996</v>
      </c>
      <c r="P1879" s="3">
        <f t="shared" si="458"/>
        <v>10.541376058531478</v>
      </c>
      <c r="Q1879" s="3">
        <f t="shared" si="459"/>
        <v>1.9229057177928284E-3</v>
      </c>
      <c r="R1879" s="3">
        <f t="shared" si="460"/>
        <v>3.161023827810798E-2</v>
      </c>
    </row>
    <row r="1880" spans="1:18" x14ac:dyDescent="0.25">
      <c r="A1880" s="3">
        <f t="shared" si="447"/>
        <v>18.510000000000094</v>
      </c>
      <c r="B1880" s="3">
        <f t="shared" si="449"/>
        <v>0.35903739562747022</v>
      </c>
      <c r="C1880" s="3">
        <f t="shared" si="450"/>
        <v>8.1575403315705865E-3</v>
      </c>
      <c r="D1880" s="3">
        <f t="shared" si="451"/>
        <v>145.60873343317891</v>
      </c>
      <c r="E1880" s="3">
        <f t="shared" si="452"/>
        <v>1.1280307421168443</v>
      </c>
      <c r="F1880" s="3">
        <f t="shared" si="453"/>
        <v>34.575713471983242</v>
      </c>
      <c r="G1880" s="3">
        <f t="shared" si="454"/>
        <v>6.7905492518135935E-2</v>
      </c>
      <c r="H1880" s="3">
        <f t="shared" si="455"/>
        <v>6.9553561202993844E-2</v>
      </c>
      <c r="I1880" s="3">
        <f t="shared" si="446"/>
        <v>2528.3316279969135</v>
      </c>
      <c r="K1880" s="3">
        <f t="shared" si="448"/>
        <v>18.510000000000094</v>
      </c>
      <c r="L1880" s="3">
        <f t="shared" si="456"/>
        <v>0.16285681687885906</v>
      </c>
      <c r="M1880" s="3">
        <f>L1880/'NOx Info (Obsolete)'!$B$1*1000</f>
        <v>3.7001980523676883</v>
      </c>
      <c r="N1880" s="3">
        <f>M1880*'NOx Info (Obsolete)'!$I$2*($D$13+273)/$F$2/1000</f>
        <v>1003.936876326077</v>
      </c>
      <c r="O1880" s="3">
        <f t="shared" si="457"/>
        <v>18.069319156673512</v>
      </c>
      <c r="P1880" s="3">
        <f t="shared" si="458"/>
        <v>10.541376058531478</v>
      </c>
      <c r="Q1880" s="3">
        <f t="shared" si="459"/>
        <v>1.9229057177928284E-3</v>
      </c>
      <c r="R1880" s="3">
        <f t="shared" si="460"/>
        <v>3.1549002187675812E-2</v>
      </c>
    </row>
    <row r="1881" spans="1:18" x14ac:dyDescent="0.25">
      <c r="A1881" s="3">
        <f t="shared" si="447"/>
        <v>18.520000000000095</v>
      </c>
      <c r="B1881" s="3">
        <f t="shared" si="449"/>
        <v>0.35834186001544027</v>
      </c>
      <c r="C1881" s="3">
        <f t="shared" si="450"/>
        <v>8.141737354286669E-3</v>
      </c>
      <c r="D1881" s="3">
        <f t="shared" si="451"/>
        <v>145.32665680060879</v>
      </c>
      <c r="E1881" s="3">
        <f t="shared" si="452"/>
        <v>1.1258454946686347</v>
      </c>
      <c r="F1881" s="3">
        <f t="shared" si="453"/>
        <v>34.575713471983242</v>
      </c>
      <c r="G1881" s="3">
        <f t="shared" si="454"/>
        <v>6.7905492518135935E-2</v>
      </c>
      <c r="H1881" s="3">
        <f t="shared" si="455"/>
        <v>6.9418820422926519E-2</v>
      </c>
      <c r="I1881" s="3">
        <f t="shared" si="446"/>
        <v>2528.4704656377594</v>
      </c>
      <c r="K1881" s="3">
        <f t="shared" si="448"/>
        <v>18.520000000000095</v>
      </c>
      <c r="L1881" s="3">
        <f t="shared" si="456"/>
        <v>0.1625413268569823</v>
      </c>
      <c r="M1881" s="3">
        <f>L1881/'NOx Info (Obsolete)'!$B$1*1000</f>
        <v>3.6930299424484203</v>
      </c>
      <c r="N1881" s="3">
        <f>M1881*'NOx Info (Obsolete)'!$I$2*($D$13+273)/$F$2/1000</f>
        <v>1001.9920264073255</v>
      </c>
      <c r="O1881" s="3">
        <f t="shared" si="457"/>
        <v>18.034314850404421</v>
      </c>
      <c r="P1881" s="3">
        <f t="shared" si="458"/>
        <v>10.541376058531478</v>
      </c>
      <c r="Q1881" s="3">
        <f t="shared" si="459"/>
        <v>1.9229057177928284E-3</v>
      </c>
      <c r="R1881" s="3">
        <f t="shared" si="460"/>
        <v>3.148788472522545E-2</v>
      </c>
    </row>
    <row r="1882" spans="1:18" x14ac:dyDescent="0.25">
      <c r="A1882" s="3">
        <f t="shared" si="447"/>
        <v>18.530000000000097</v>
      </c>
      <c r="B1882" s="3">
        <f t="shared" si="449"/>
        <v>0.35764767181121104</v>
      </c>
      <c r="C1882" s="3">
        <f t="shared" si="450"/>
        <v>8.1259649908987149E-3</v>
      </c>
      <c r="D1882" s="3">
        <f t="shared" si="451"/>
        <v>145.04512661346646</v>
      </c>
      <c r="E1882" s="3">
        <f t="shared" si="452"/>
        <v>1.1236644805327198</v>
      </c>
      <c r="F1882" s="3">
        <f t="shared" si="453"/>
        <v>34.575713471983242</v>
      </c>
      <c r="G1882" s="3">
        <f t="shared" si="454"/>
        <v>6.7905492518135935E-2</v>
      </c>
      <c r="H1882" s="3">
        <f t="shared" si="455"/>
        <v>6.9284340665839175E-2</v>
      </c>
      <c r="I1882" s="3">
        <f t="shared" si="446"/>
        <v>2528.6090343190913</v>
      </c>
      <c r="K1882" s="3">
        <f t="shared" si="448"/>
        <v>18.530000000000097</v>
      </c>
      <c r="L1882" s="3">
        <f t="shared" si="456"/>
        <v>0.16222644800973005</v>
      </c>
      <c r="M1882" s="3">
        <f>L1882/'NOx Info (Obsolete)'!$B$1*1000</f>
        <v>3.6858757187587767</v>
      </c>
      <c r="N1882" s="3">
        <f>M1882*'NOx Info (Obsolete)'!$I$2*($D$13+273)/$F$2/1000</f>
        <v>1000.0509440971709</v>
      </c>
      <c r="O1882" s="3">
        <f t="shared" si="457"/>
        <v>17.999378355293388</v>
      </c>
      <c r="P1882" s="3">
        <f t="shared" si="458"/>
        <v>10.541376058531478</v>
      </c>
      <c r="Q1882" s="3">
        <f t="shared" si="459"/>
        <v>1.9229057177928284E-3</v>
      </c>
      <c r="R1882" s="3">
        <f t="shared" si="460"/>
        <v>3.1426885660947999E-2</v>
      </c>
    </row>
    <row r="1883" spans="1:18" x14ac:dyDescent="0.25">
      <c r="A1883" s="3">
        <f t="shared" si="447"/>
        <v>18.540000000000099</v>
      </c>
      <c r="B1883" s="3">
        <f t="shared" si="449"/>
        <v>0.35695482840455262</v>
      </c>
      <c r="C1883" s="3">
        <f t="shared" si="450"/>
        <v>8.1102231821007734E-3</v>
      </c>
      <c r="D1883" s="3">
        <f t="shared" si="451"/>
        <v>144.76414181316528</v>
      </c>
      <c r="E1883" s="3">
        <f t="shared" si="452"/>
        <v>1.1214876915082292</v>
      </c>
      <c r="F1883" s="3">
        <f t="shared" si="453"/>
        <v>34.575713471983242</v>
      </c>
      <c r="G1883" s="3">
        <f t="shared" si="454"/>
        <v>6.7905492518135935E-2</v>
      </c>
      <c r="H1883" s="3">
        <f t="shared" si="455"/>
        <v>6.9150121426071992E-2</v>
      </c>
      <c r="I1883" s="3">
        <f t="shared" si="446"/>
        <v>2528.7473345619433</v>
      </c>
      <c r="K1883" s="3">
        <f t="shared" si="448"/>
        <v>18.540000000000099</v>
      </c>
      <c r="L1883" s="3">
        <f t="shared" si="456"/>
        <v>0.16191217915312056</v>
      </c>
      <c r="M1883" s="3">
        <f>L1883/'NOx Info (Obsolete)'!$B$1*1000</f>
        <v>3.6787353543980315</v>
      </c>
      <c r="N1883" s="3">
        <f>M1883*'NOx Info (Obsolete)'!$I$2*($D$13+273)/$F$2/1000</f>
        <v>998.11362209691515</v>
      </c>
      <c r="O1883" s="3">
        <f t="shared" si="457"/>
        <v>17.964509539975062</v>
      </c>
      <c r="P1883" s="3">
        <f t="shared" si="458"/>
        <v>10.541376058531478</v>
      </c>
      <c r="Q1883" s="3">
        <f t="shared" si="459"/>
        <v>1.9229057177928284E-3</v>
      </c>
      <c r="R1883" s="3">
        <f t="shared" si="460"/>
        <v>3.1366004765479766E-2</v>
      </c>
    </row>
    <row r="1884" spans="1:18" x14ac:dyDescent="0.25">
      <c r="A1884" s="3">
        <f t="shared" si="447"/>
        <v>18.5500000000001</v>
      </c>
      <c r="B1884" s="3">
        <f t="shared" si="449"/>
        <v>0.35626332719029191</v>
      </c>
      <c r="C1884" s="3">
        <f t="shared" si="450"/>
        <v>8.0945118687017811E-3</v>
      </c>
      <c r="D1884" s="3">
        <f t="shared" si="451"/>
        <v>144.483701343169</v>
      </c>
      <c r="E1884" s="3">
        <f t="shared" si="452"/>
        <v>1.1193151194101778</v>
      </c>
      <c r="F1884" s="3">
        <f t="shared" si="453"/>
        <v>34.575713471983242</v>
      </c>
      <c r="G1884" s="3">
        <f t="shared" si="454"/>
        <v>6.7905492518135935E-2</v>
      </c>
      <c r="H1884" s="3">
        <f t="shared" si="455"/>
        <v>6.9016162198944769E-2</v>
      </c>
      <c r="I1884" s="3">
        <f t="shared" si="446"/>
        <v>2528.8853668863412</v>
      </c>
      <c r="K1884" s="3">
        <f t="shared" si="448"/>
        <v>18.5500000000001</v>
      </c>
      <c r="L1884" s="3">
        <f t="shared" si="456"/>
        <v>0.16159851910546577</v>
      </c>
      <c r="M1884" s="3">
        <f>L1884/'NOx Info (Obsolete)'!$B$1*1000</f>
        <v>3.6716088225175696</v>
      </c>
      <c r="N1884" s="3">
        <f>M1884*'NOx Info (Obsolete)'!$I$2*($D$13+273)/$F$2/1000</f>
        <v>996.18005312199728</v>
      </c>
      <c r="O1884" s="3">
        <f t="shared" si="457"/>
        <v>17.929708273338566</v>
      </c>
      <c r="P1884" s="3">
        <f t="shared" si="458"/>
        <v>10.541376058531478</v>
      </c>
      <c r="Q1884" s="3">
        <f t="shared" si="459"/>
        <v>1.9229057177928284E-3</v>
      </c>
      <c r="R1884" s="3">
        <f t="shared" si="460"/>
        <v>3.130524180990138E-2</v>
      </c>
    </row>
    <row r="1885" spans="1:18" x14ac:dyDescent="0.25">
      <c r="A1885" s="3">
        <f t="shared" si="447"/>
        <v>18.560000000000102</v>
      </c>
      <c r="B1885" s="3">
        <f t="shared" si="449"/>
        <v>0.35557316556830248</v>
      </c>
      <c r="C1885" s="3">
        <f t="shared" si="450"/>
        <v>8.078830991625336E-3</v>
      </c>
      <c r="D1885" s="3">
        <f t="shared" si="451"/>
        <v>144.2038041489883</v>
      </c>
      <c r="E1885" s="3">
        <f t="shared" si="452"/>
        <v>1.1171467560694381</v>
      </c>
      <c r="F1885" s="3">
        <f t="shared" si="453"/>
        <v>34.575713471983242</v>
      </c>
      <c r="G1885" s="3">
        <f t="shared" si="454"/>
        <v>6.7905492518135935E-2</v>
      </c>
      <c r="H1885" s="3">
        <f t="shared" si="455"/>
        <v>6.8882462480754955E-2</v>
      </c>
      <c r="I1885" s="3">
        <f t="shared" si="446"/>
        <v>2529.0231318113028</v>
      </c>
      <c r="K1885" s="3">
        <f t="shared" si="448"/>
        <v>18.560000000000102</v>
      </c>
      <c r="L1885" s="3">
        <f t="shared" si="456"/>
        <v>0.16128546668736676</v>
      </c>
      <c r="M1885" s="3">
        <f>L1885/'NOx Info (Obsolete)'!$B$1*1000</f>
        <v>3.6644960963207862</v>
      </c>
      <c r="N1885" s="3">
        <f>M1885*'NOx Info (Obsolete)'!$I$2*($D$13+273)/$F$2/1000</f>
        <v>994.25022990196931</v>
      </c>
      <c r="O1885" s="3">
        <f t="shared" si="457"/>
        <v>17.894974424527025</v>
      </c>
      <c r="P1885" s="3">
        <f t="shared" si="458"/>
        <v>10.541376058531478</v>
      </c>
      <c r="Q1885" s="3">
        <f t="shared" si="459"/>
        <v>1.9229057177928284E-3</v>
      </c>
      <c r="R1885" s="3">
        <f t="shared" si="460"/>
        <v>3.1244596565736932E-2</v>
      </c>
    </row>
    <row r="1886" spans="1:18" x14ac:dyDescent="0.25">
      <c r="A1886" s="3">
        <f t="shared" si="447"/>
        <v>18.570000000000103</v>
      </c>
      <c r="B1886" s="3">
        <f t="shared" si="449"/>
        <v>0.35488434094349491</v>
      </c>
      <c r="C1886" s="3">
        <f t="shared" si="450"/>
        <v>8.0631804919094868E-3</v>
      </c>
      <c r="D1886" s="3">
        <f t="shared" si="451"/>
        <v>143.92444917817664</v>
      </c>
      <c r="E1886" s="3">
        <f t="shared" si="452"/>
        <v>1.1149825933327067</v>
      </c>
      <c r="F1886" s="3">
        <f t="shared" si="453"/>
        <v>34.575713471983242</v>
      </c>
      <c r="G1886" s="3">
        <f t="shared" si="454"/>
        <v>6.7905492518135935E-2</v>
      </c>
      <c r="H1886" s="3">
        <f t="shared" si="455"/>
        <v>6.8749021768775759E-2</v>
      </c>
      <c r="I1886" s="3">
        <f t="shared" si="446"/>
        <v>2529.1606298548404</v>
      </c>
      <c r="K1886" s="3">
        <f t="shared" si="448"/>
        <v>18.570000000000103</v>
      </c>
      <c r="L1886" s="3">
        <f t="shared" si="456"/>
        <v>0.16097302072170938</v>
      </c>
      <c r="M1886" s="3">
        <f>L1886/'NOx Info (Obsolete)'!$B$1*1000</f>
        <v>3.6573971490629904</v>
      </c>
      <c r="N1886" s="3">
        <f>M1886*'NOx Info (Obsolete)'!$I$2*($D$13+273)/$F$2/1000</f>
        <v>992.32414518046789</v>
      </c>
      <c r="O1886" s="3">
        <f t="shared" si="457"/>
        <v>17.860307862937049</v>
      </c>
      <c r="P1886" s="3">
        <f t="shared" si="458"/>
        <v>10.541376058531478</v>
      </c>
      <c r="Q1886" s="3">
        <f t="shared" si="459"/>
        <v>1.9229057177928284E-3</v>
      </c>
      <c r="R1886" s="3">
        <f t="shared" si="460"/>
        <v>3.1184068804953131E-2</v>
      </c>
    </row>
    <row r="1887" spans="1:18" x14ac:dyDescent="0.25">
      <c r="A1887" s="3">
        <f t="shared" si="447"/>
        <v>18.580000000000105</v>
      </c>
      <c r="B1887" s="3">
        <f t="shared" si="449"/>
        <v>0.35419685072580714</v>
      </c>
      <c r="C1887" s="3">
        <f t="shared" si="450"/>
        <v>8.0475603107065044E-3</v>
      </c>
      <c r="D1887" s="3">
        <f t="shared" si="451"/>
        <v>143.64563538032618</v>
      </c>
      <c r="E1887" s="3">
        <f t="shared" si="452"/>
        <v>1.112822623062476</v>
      </c>
      <c r="F1887" s="3">
        <f t="shared" si="453"/>
        <v>34.575713471983242</v>
      </c>
      <c r="G1887" s="3">
        <f t="shared" si="454"/>
        <v>6.7905492518135935E-2</v>
      </c>
      <c r="H1887" s="3">
        <f t="shared" si="455"/>
        <v>6.8615839561254346E-2</v>
      </c>
      <c r="I1887" s="3">
        <f t="shared" ref="I1887:I1950" si="461">I1886+$N$3*$J$1*H1887</f>
        <v>2529.297861533963</v>
      </c>
      <c r="K1887" s="3">
        <f t="shared" si="448"/>
        <v>18.580000000000105</v>
      </c>
      <c r="L1887" s="3">
        <f t="shared" si="456"/>
        <v>0.16066118003365984</v>
      </c>
      <c r="M1887" s="3">
        <f>L1887/'NOx Info (Obsolete)'!$B$1*1000</f>
        <v>3.6503119540512996</v>
      </c>
      <c r="N1887" s="3">
        <f>M1887*'NOx Info (Obsolete)'!$I$2*($D$13+273)/$F$2/1000</f>
        <v>990.40179171518594</v>
      </c>
      <c r="O1887" s="3">
        <f t="shared" si="457"/>
        <v>17.825708458218269</v>
      </c>
      <c r="P1887" s="3">
        <f t="shared" si="458"/>
        <v>10.541376058531478</v>
      </c>
      <c r="Q1887" s="3">
        <f t="shared" si="459"/>
        <v>1.9229057177928284E-3</v>
      </c>
      <c r="R1887" s="3">
        <f t="shared" si="460"/>
        <v>3.1123658299958432E-2</v>
      </c>
    </row>
    <row r="1888" spans="1:18" x14ac:dyDescent="0.25">
      <c r="A1888" s="3">
        <f t="shared" ref="A1888:A1951" si="462">$A$30+A1887</f>
        <v>18.590000000000106</v>
      </c>
      <c r="B1888" s="3">
        <f t="shared" si="449"/>
        <v>0.35351069233019455</v>
      </c>
      <c r="C1888" s="3">
        <f t="shared" si="450"/>
        <v>8.0319703892826558E-3</v>
      </c>
      <c r="D1888" s="3">
        <f t="shared" si="451"/>
        <v>143.36736170706419</v>
      </c>
      <c r="E1888" s="3">
        <f t="shared" si="452"/>
        <v>1.1106668371370021</v>
      </c>
      <c r="F1888" s="3">
        <f t="shared" si="453"/>
        <v>34.575713471983242</v>
      </c>
      <c r="G1888" s="3">
        <f t="shared" si="454"/>
        <v>6.7905492518135935E-2</v>
      </c>
      <c r="H1888" s="3">
        <f t="shared" si="455"/>
        <v>6.8482915357409857E-2</v>
      </c>
      <c r="I1888" s="3">
        <f t="shared" si="461"/>
        <v>2529.4348273646779</v>
      </c>
      <c r="K1888" s="3">
        <f t="shared" ref="K1888:K1951" si="463">$A$30+K1887</f>
        <v>18.590000000000106</v>
      </c>
      <c r="L1888" s="3">
        <f t="shared" si="456"/>
        <v>0.16034994345066025</v>
      </c>
      <c r="M1888" s="3">
        <f>L1888/'NOx Info (Obsolete)'!$B$1*1000</f>
        <v>3.6432404846445428</v>
      </c>
      <c r="N1888" s="3">
        <f>M1888*'NOx Info (Obsolete)'!$I$2*($D$13+273)/$F$2/1000</f>
        <v>988.48316227784767</v>
      </c>
      <c r="O1888" s="3">
        <f t="shared" si="457"/>
        <v>17.79117608027283</v>
      </c>
      <c r="P1888" s="3">
        <f t="shared" si="458"/>
        <v>10.541376058531478</v>
      </c>
      <c r="Q1888" s="3">
        <f t="shared" si="459"/>
        <v>1.9229057177928284E-3</v>
      </c>
      <c r="R1888" s="3">
        <f t="shared" si="460"/>
        <v>3.1063364823602189E-2</v>
      </c>
    </row>
    <row r="1889" spans="1:18" x14ac:dyDescent="0.25">
      <c r="A1889" s="3">
        <f t="shared" si="462"/>
        <v>18.600000000000108</v>
      </c>
      <c r="B1889" s="3">
        <f t="shared" si="449"/>
        <v>0.35282586317662046</v>
      </c>
      <c r="C1889" s="3">
        <f t="shared" si="450"/>
        <v>8.0164106690179936E-3</v>
      </c>
      <c r="D1889" s="3">
        <f t="shared" si="451"/>
        <v>143.08962711204862</v>
      </c>
      <c r="E1889" s="3">
        <f t="shared" si="452"/>
        <v>1.1085152274502748</v>
      </c>
      <c r="F1889" s="3">
        <f t="shared" si="453"/>
        <v>34.575713471983242</v>
      </c>
      <c r="G1889" s="3">
        <f t="shared" si="454"/>
        <v>6.7905492518135935E-2</v>
      </c>
      <c r="H1889" s="3">
        <f t="shared" si="455"/>
        <v>6.8350248657431514E-2</v>
      </c>
      <c r="I1889" s="3">
        <f t="shared" si="461"/>
        <v>2529.5715278619928</v>
      </c>
      <c r="K1889" s="3">
        <f t="shared" si="463"/>
        <v>18.600000000000108</v>
      </c>
      <c r="L1889" s="3">
        <f t="shared" si="456"/>
        <v>0.16003930980242423</v>
      </c>
      <c r="M1889" s="3">
        <f>L1889/'NOx Info (Obsolete)'!$B$1*1000</f>
        <v>3.6361827142531578</v>
      </c>
      <c r="N1889" s="3">
        <f>M1889*'NOx Info (Obsolete)'!$I$2*($D$13+273)/$F$2/1000</f>
        <v>986.56824965417889</v>
      </c>
      <c r="O1889" s="3">
        <f t="shared" si="457"/>
        <v>17.756710599254902</v>
      </c>
      <c r="P1889" s="3">
        <f t="shared" si="458"/>
        <v>10.541376058531478</v>
      </c>
      <c r="Q1889" s="3">
        <f t="shared" si="459"/>
        <v>1.9229057177928284E-3</v>
      </c>
      <c r="R1889" s="3">
        <f t="shared" si="460"/>
        <v>3.1003188149173792E-2</v>
      </c>
    </row>
    <row r="1890" spans="1:18" x14ac:dyDescent="0.25">
      <c r="A1890" s="3">
        <f t="shared" si="462"/>
        <v>18.61000000000011</v>
      </c>
      <c r="B1890" s="3">
        <f t="shared" si="449"/>
        <v>0.35214236069004617</v>
      </c>
      <c r="C1890" s="3">
        <f t="shared" si="450"/>
        <v>8.0008810914061305E-3</v>
      </c>
      <c r="D1890" s="3">
        <f t="shared" si="451"/>
        <v>142.81243055096456</v>
      </c>
      <c r="E1890" s="3">
        <f t="shared" si="452"/>
        <v>1.1063677859119867</v>
      </c>
      <c r="F1890" s="3">
        <f t="shared" si="453"/>
        <v>34.575713471983242</v>
      </c>
      <c r="G1890" s="3">
        <f t="shared" si="454"/>
        <v>6.7905492518135935E-2</v>
      </c>
      <c r="H1890" s="3">
        <f t="shared" si="455"/>
        <v>6.8217838962476865E-2</v>
      </c>
      <c r="I1890" s="3">
        <f t="shared" si="461"/>
        <v>2529.7079635399177</v>
      </c>
      <c r="K1890" s="3">
        <f t="shared" si="463"/>
        <v>18.61000000000011</v>
      </c>
      <c r="L1890" s="3">
        <f t="shared" si="456"/>
        <v>0.1597292779209325</v>
      </c>
      <c r="M1890" s="3">
        <f>L1890/'NOx Info (Obsolete)'!$B$1*1000</f>
        <v>3.6291386163390933</v>
      </c>
      <c r="N1890" s="3">
        <f>M1890*'NOx Info (Obsolete)'!$I$2*($D$13+273)/$F$2/1000</f>
        <v>984.65704664388159</v>
      </c>
      <c r="O1890" s="3">
        <f t="shared" si="457"/>
        <v>17.722311885570196</v>
      </c>
      <c r="P1890" s="3">
        <f t="shared" si="458"/>
        <v>10.541376058531478</v>
      </c>
      <c r="Q1890" s="3">
        <f t="shared" si="459"/>
        <v>1.9229057177928284E-3</v>
      </c>
      <c r="R1890" s="3">
        <f t="shared" si="460"/>
        <v>3.0943128050401822E-2</v>
      </c>
    </row>
    <row r="1891" spans="1:18" x14ac:dyDescent="0.25">
      <c r="A1891" s="3">
        <f t="shared" si="462"/>
        <v>18.620000000000111</v>
      </c>
      <c r="B1891" s="3">
        <f t="shared" si="449"/>
        <v>0.35146018230042142</v>
      </c>
      <c r="C1891" s="3">
        <f t="shared" si="450"/>
        <v>7.9853815980540123E-3</v>
      </c>
      <c r="D1891" s="3">
        <f t="shared" si="451"/>
        <v>142.53577098152013</v>
      </c>
      <c r="E1891" s="3">
        <f t="shared" si="452"/>
        <v>1.1042245044475041</v>
      </c>
      <c r="F1891" s="3">
        <f t="shared" si="453"/>
        <v>34.575713471983242</v>
      </c>
      <c r="G1891" s="3">
        <f t="shared" si="454"/>
        <v>6.7905492518135935E-2</v>
      </c>
      <c r="H1891" s="3">
        <f t="shared" si="455"/>
        <v>6.8085685774669766E-2</v>
      </c>
      <c r="I1891" s="3">
        <f t="shared" si="461"/>
        <v>2529.8441349114669</v>
      </c>
      <c r="K1891" s="3">
        <f t="shared" si="463"/>
        <v>18.620000000000111</v>
      </c>
      <c r="L1891" s="3">
        <f t="shared" si="456"/>
        <v>0.15941984664042849</v>
      </c>
      <c r="M1891" s="3">
        <f>L1891/'NOx Info (Obsolete)'!$B$1*1000</f>
        <v>3.6221081644157067</v>
      </c>
      <c r="N1891" s="3">
        <f>M1891*'NOx Info (Obsolete)'!$I$2*($D$13+273)/$F$2/1000</f>
        <v>982.74954606060635</v>
      </c>
      <c r="O1891" s="3">
        <f t="shared" si="457"/>
        <v>17.687979809875483</v>
      </c>
      <c r="P1891" s="3">
        <f t="shared" si="458"/>
        <v>10.541376058531478</v>
      </c>
      <c r="Q1891" s="3">
        <f t="shared" si="459"/>
        <v>1.9229057177928284E-3</v>
      </c>
      <c r="R1891" s="3">
        <f t="shared" si="460"/>
        <v>3.0883184301453211E-2</v>
      </c>
    </row>
    <row r="1892" spans="1:18" x14ac:dyDescent="0.25">
      <c r="A1892" s="3">
        <f t="shared" si="462"/>
        <v>18.630000000000113</v>
      </c>
      <c r="B1892" s="3">
        <f t="shared" si="449"/>
        <v>0.35077932544267476</v>
      </c>
      <c r="C1892" s="3">
        <f t="shared" si="450"/>
        <v>7.9699121306817111E-3</v>
      </c>
      <c r="D1892" s="3">
        <f t="shared" si="451"/>
        <v>142.25964736344261</v>
      </c>
      <c r="E1892" s="3">
        <f t="shared" si="452"/>
        <v>1.1020853749978348</v>
      </c>
      <c r="F1892" s="3">
        <f t="shared" si="453"/>
        <v>34.575713471983242</v>
      </c>
      <c r="G1892" s="3">
        <f t="shared" si="454"/>
        <v>6.7905492518135935E-2</v>
      </c>
      <c r="H1892" s="3">
        <f t="shared" si="455"/>
        <v>6.7953788597098636E-2</v>
      </c>
      <c r="I1892" s="3">
        <f t="shared" si="461"/>
        <v>2529.9800424886612</v>
      </c>
      <c r="K1892" s="3">
        <f t="shared" si="463"/>
        <v>18.630000000000113</v>
      </c>
      <c r="L1892" s="3">
        <f t="shared" si="456"/>
        <v>0.15911101479741396</v>
      </c>
      <c r="M1892" s="3">
        <f>L1892/'NOx Info (Obsolete)'!$B$1*1000</f>
        <v>3.6150913320476672</v>
      </c>
      <c r="N1892" s="3">
        <f>M1892*'NOx Info (Obsolete)'!$I$2*($D$13+273)/$F$2/1000</f>
        <v>980.84574073192516</v>
      </c>
      <c r="O1892" s="3">
        <f t="shared" si="457"/>
        <v>17.653714243078092</v>
      </c>
      <c r="P1892" s="3">
        <f t="shared" si="458"/>
        <v>10.541376058531478</v>
      </c>
      <c r="Q1892" s="3">
        <f t="shared" si="459"/>
        <v>1.9229057177928284E-3</v>
      </c>
      <c r="R1892" s="3">
        <f t="shared" si="460"/>
        <v>3.0823356676932367E-2</v>
      </c>
    </row>
    <row r="1893" spans="1:18" x14ac:dyDescent="0.25">
      <c r="A1893" s="3">
        <f t="shared" si="462"/>
        <v>18.640000000000114</v>
      </c>
      <c r="B1893" s="3">
        <f t="shared" si="449"/>
        <v>0.35009978755670379</v>
      </c>
      <c r="C1893" s="3">
        <f t="shared" si="450"/>
        <v>7.9544726311222003E-3</v>
      </c>
      <c r="D1893" s="3">
        <f t="shared" si="451"/>
        <v>141.98405865847448</v>
      </c>
      <c r="E1893" s="3">
        <f t="shared" si="452"/>
        <v>1.0999503895195988</v>
      </c>
      <c r="F1893" s="3">
        <f t="shared" si="453"/>
        <v>34.575713471983242</v>
      </c>
      <c r="G1893" s="3">
        <f t="shared" si="454"/>
        <v>6.7905492518135935E-2</v>
      </c>
      <c r="H1893" s="3">
        <f t="shared" si="455"/>
        <v>6.7822146933814401E-2</v>
      </c>
      <c r="I1893" s="3">
        <f t="shared" si="461"/>
        <v>2530.1156867825289</v>
      </c>
      <c r="K1893" s="3">
        <f t="shared" si="463"/>
        <v>18.640000000000114</v>
      </c>
      <c r="L1893" s="3">
        <f t="shared" si="456"/>
        <v>0.15880278123064465</v>
      </c>
      <c r="M1893" s="3">
        <f>L1893/'NOx Info (Obsolete)'!$B$1*1000</f>
        <v>3.6080880928508545</v>
      </c>
      <c r="N1893" s="3">
        <f>M1893*'NOx Info (Obsolete)'!$I$2*($D$13+273)/$F$2/1000</f>
        <v>978.94562349930459</v>
      </c>
      <c r="O1893" s="3">
        <f t="shared" si="457"/>
        <v>17.619515056335437</v>
      </c>
      <c r="P1893" s="3">
        <f t="shared" si="458"/>
        <v>10.541376058531478</v>
      </c>
      <c r="Q1893" s="3">
        <f t="shared" si="459"/>
        <v>1.9229057177928284E-3</v>
      </c>
      <c r="R1893" s="3">
        <f t="shared" si="460"/>
        <v>3.0763644951880328E-2</v>
      </c>
    </row>
    <row r="1894" spans="1:18" x14ac:dyDescent="0.25">
      <c r="A1894" s="3">
        <f t="shared" si="462"/>
        <v>18.650000000000116</v>
      </c>
      <c r="B1894" s="3">
        <f t="shared" si="449"/>
        <v>0.34942156608736563</v>
      </c>
      <c r="C1894" s="3">
        <f t="shared" si="450"/>
        <v>7.939063041321132E-3</v>
      </c>
      <c r="D1894" s="3">
        <f t="shared" si="451"/>
        <v>141.70900383036968</v>
      </c>
      <c r="E1894" s="3">
        <f t="shared" si="452"/>
        <v>1.0978195399849977</v>
      </c>
      <c r="F1894" s="3">
        <f t="shared" si="453"/>
        <v>34.575713471983242</v>
      </c>
      <c r="G1894" s="3">
        <f t="shared" si="454"/>
        <v>6.7905492518135935E-2</v>
      </c>
      <c r="H1894" s="3">
        <f t="shared" si="455"/>
        <v>6.7690760289828886E-2</v>
      </c>
      <c r="I1894" s="3">
        <f t="shared" si="461"/>
        <v>2530.2510683031087</v>
      </c>
      <c r="K1894" s="3">
        <f t="shared" si="463"/>
        <v>18.650000000000116</v>
      </c>
      <c r="L1894" s="3">
        <f t="shared" si="456"/>
        <v>0.15849514478112584</v>
      </c>
      <c r="M1894" s="3">
        <f>L1894/'NOx Info (Obsolete)'!$B$1*1000</f>
        <v>3.60109842049226</v>
      </c>
      <c r="N1894" s="3">
        <f>M1894*'NOx Info (Obsolete)'!$I$2*($D$13+273)/$F$2/1000</f>
        <v>977.04918721807928</v>
      </c>
      <c r="O1894" s="3">
        <f t="shared" si="457"/>
        <v>17.585382121054526</v>
      </c>
      <c r="P1894" s="3">
        <f t="shared" si="458"/>
        <v>10.541376058531478</v>
      </c>
      <c r="Q1894" s="3">
        <f t="shared" si="459"/>
        <v>1.9229057177928284E-3</v>
      </c>
      <c r="R1894" s="3">
        <f t="shared" si="460"/>
        <v>3.0704048901773952E-2</v>
      </c>
    </row>
    <row r="1895" spans="1:18" x14ac:dyDescent="0.25">
      <c r="A1895" s="3">
        <f t="shared" si="462"/>
        <v>18.660000000000117</v>
      </c>
      <c r="B1895" s="3">
        <f t="shared" si="449"/>
        <v>0.34874465848446728</v>
      </c>
      <c r="C1895" s="3">
        <f t="shared" si="450"/>
        <v>7.9236833033366257E-3</v>
      </c>
      <c r="D1895" s="3">
        <f t="shared" si="451"/>
        <v>141.43448184488943</v>
      </c>
      <c r="E1895" s="3">
        <f t="shared" si="452"/>
        <v>1.0956928183817858</v>
      </c>
      <c r="F1895" s="3">
        <f t="shared" si="453"/>
        <v>34.575713471983242</v>
      </c>
      <c r="G1895" s="3">
        <f t="shared" si="454"/>
        <v>6.7905492518135935E-2</v>
      </c>
      <c r="H1895" s="3">
        <f t="shared" si="455"/>
        <v>6.7559628171112746E-2</v>
      </c>
      <c r="I1895" s="3">
        <f t="shared" si="461"/>
        <v>2530.3861875594507</v>
      </c>
      <c r="K1895" s="3">
        <f t="shared" si="463"/>
        <v>18.660000000000117</v>
      </c>
      <c r="L1895" s="3">
        <f t="shared" si="456"/>
        <v>0.15818810429210808</v>
      </c>
      <c r="M1895" s="3">
        <f>L1895/'NOx Info (Obsolete)'!$B$1*1000</f>
        <v>3.5941222886898894</v>
      </c>
      <c r="N1895" s="3">
        <f>M1895*'NOx Info (Obsolete)'!$I$2*($D$13+273)/$F$2/1000</f>
        <v>975.15642475742413</v>
      </c>
      <c r="O1895" s="3">
        <f t="shared" si="457"/>
        <v>17.551315308891486</v>
      </c>
      <c r="P1895" s="3">
        <f t="shared" si="458"/>
        <v>10.541376058531478</v>
      </c>
      <c r="Q1895" s="3">
        <f t="shared" si="459"/>
        <v>1.9229057177928284E-3</v>
      </c>
      <c r="R1895" s="3">
        <f t="shared" si="460"/>
        <v>3.0644568302525037E-2</v>
      </c>
    </row>
    <row r="1896" spans="1:18" x14ac:dyDescent="0.25">
      <c r="A1896" s="3">
        <f t="shared" si="462"/>
        <v>18.670000000000119</v>
      </c>
      <c r="B1896" s="3">
        <f t="shared" si="449"/>
        <v>0.34806906220275613</v>
      </c>
      <c r="C1896" s="3">
        <f t="shared" si="450"/>
        <v>7.9083333593390481E-3</v>
      </c>
      <c r="D1896" s="3">
        <f t="shared" si="451"/>
        <v>141.16049166979857</v>
      </c>
      <c r="E1896" s="3">
        <f t="shared" si="452"/>
        <v>1.0935702167132377</v>
      </c>
      <c r="F1896" s="3">
        <f t="shared" si="453"/>
        <v>34.575713471983242</v>
      </c>
      <c r="G1896" s="3">
        <f t="shared" si="454"/>
        <v>6.7905492518135935E-2</v>
      </c>
      <c r="H1896" s="3">
        <f t="shared" si="455"/>
        <v>6.7428750084593675E-2</v>
      </c>
      <c r="I1896" s="3">
        <f t="shared" si="461"/>
        <v>2530.5210450596201</v>
      </c>
      <c r="K1896" s="3">
        <f t="shared" si="463"/>
        <v>18.670000000000119</v>
      </c>
      <c r="L1896" s="3">
        <f t="shared" si="456"/>
        <v>0.15788165860908282</v>
      </c>
      <c r="M1896" s="3">
        <f>L1896/'NOx Info (Obsolete)'!$B$1*1000</f>
        <v>3.5871596712126603</v>
      </c>
      <c r="N1896" s="3">
        <f>M1896*'NOx Info (Obsolete)'!$I$2*($D$13+273)/$F$2/1000</f>
        <v>973.267329000328</v>
      </c>
      <c r="O1896" s="3">
        <f t="shared" si="457"/>
        <v>17.517314491751069</v>
      </c>
      <c r="P1896" s="3">
        <f t="shared" si="458"/>
        <v>10.541376058531478</v>
      </c>
      <c r="Q1896" s="3">
        <f t="shared" si="459"/>
        <v>1.9229057177928284E-3</v>
      </c>
      <c r="R1896" s="3">
        <f t="shared" si="460"/>
        <v>3.0585202930479484E-2</v>
      </c>
    </row>
    <row r="1897" spans="1:18" x14ac:dyDescent="0.25">
      <c r="A1897" s="3">
        <f t="shared" si="462"/>
        <v>18.680000000000121</v>
      </c>
      <c r="B1897" s="3">
        <f t="shared" si="449"/>
        <v>0.34739477470191016</v>
      </c>
      <c r="C1897" s="3">
        <f t="shared" si="450"/>
        <v>7.8930131516107924E-3</v>
      </c>
      <c r="D1897" s="3">
        <f t="shared" si="451"/>
        <v>140.8870322748617</v>
      </c>
      <c r="E1897" s="3">
        <f t="shared" si="452"/>
        <v>1.0914517269981201</v>
      </c>
      <c r="F1897" s="3">
        <f t="shared" si="453"/>
        <v>34.575713471983242</v>
      </c>
      <c r="G1897" s="3">
        <f t="shared" si="454"/>
        <v>6.7905492518135935E-2</v>
      </c>
      <c r="H1897" s="3">
        <f t="shared" si="455"/>
        <v>6.7298125538154591E-2</v>
      </c>
      <c r="I1897" s="3">
        <f t="shared" si="461"/>
        <v>2530.6556413106964</v>
      </c>
      <c r="K1897" s="3">
        <f t="shared" si="463"/>
        <v>18.680000000000121</v>
      </c>
      <c r="L1897" s="3">
        <f t="shared" si="456"/>
        <v>0.15757580657977802</v>
      </c>
      <c r="M1897" s="3">
        <f>L1897/'NOx Info (Obsolete)'!$B$1*1000</f>
        <v>3.5802105418803087</v>
      </c>
      <c r="N1897" s="3">
        <f>M1897*'NOx Info (Obsolete)'!$I$2*($D$13+273)/$F$2/1000</f>
        <v>971.38189284356804</v>
      </c>
      <c r="O1897" s="3">
        <f t="shared" si="457"/>
        <v>17.483379541786181</v>
      </c>
      <c r="P1897" s="3">
        <f t="shared" si="458"/>
        <v>10.541376058531478</v>
      </c>
      <c r="Q1897" s="3">
        <f t="shared" si="459"/>
        <v>1.9229057177928284E-3</v>
      </c>
      <c r="R1897" s="3">
        <f t="shared" si="460"/>
        <v>3.052595256241647E-2</v>
      </c>
    </row>
    <row r="1898" spans="1:18" x14ac:dyDescent="0.25">
      <c r="A1898" s="3">
        <f t="shared" si="462"/>
        <v>18.690000000000122</v>
      </c>
      <c r="B1898" s="3">
        <f t="shared" si="449"/>
        <v>0.34672179344652865</v>
      </c>
      <c r="C1898" s="3">
        <f t="shared" si="450"/>
        <v>7.8777226225460652E-3</v>
      </c>
      <c r="D1898" s="3">
        <f t="shared" si="451"/>
        <v>140.61410263183907</v>
      </c>
      <c r="E1898" s="3">
        <f t="shared" si="452"/>
        <v>1.0893373412706613</v>
      </c>
      <c r="F1898" s="3">
        <f t="shared" si="453"/>
        <v>34.575713471983242</v>
      </c>
      <c r="G1898" s="3">
        <f t="shared" si="454"/>
        <v>6.7905492518135935E-2</v>
      </c>
      <c r="H1898" s="3">
        <f t="shared" si="455"/>
        <v>6.7167754040631772E-2</v>
      </c>
      <c r="I1898" s="3">
        <f t="shared" si="461"/>
        <v>2530.7899768187776</v>
      </c>
      <c r="K1898" s="3">
        <f t="shared" si="463"/>
        <v>18.690000000000122</v>
      </c>
      <c r="L1898" s="3">
        <f t="shared" si="456"/>
        <v>0.15727054705415386</v>
      </c>
      <c r="M1898" s="3">
        <f>L1898/'NOx Info (Obsolete)'!$B$1*1000</f>
        <v>3.573274874563285</v>
      </c>
      <c r="N1898" s="3">
        <f>M1898*'NOx Info (Obsolete)'!$I$2*($D$13+273)/$F$2/1000</f>
        <v>969.50010919768067</v>
      </c>
      <c r="O1898" s="3">
        <f t="shared" si="457"/>
        <v>17.449510331397398</v>
      </c>
      <c r="P1898" s="3">
        <f t="shared" si="458"/>
        <v>10.541376058531478</v>
      </c>
      <c r="Q1898" s="3">
        <f t="shared" si="459"/>
        <v>1.9229057177928284E-3</v>
      </c>
      <c r="R1898" s="3">
        <f t="shared" si="460"/>
        <v>3.0466816975547612E-2</v>
      </c>
    </row>
    <row r="1899" spans="1:18" x14ac:dyDescent="0.25">
      <c r="A1899" s="3">
        <f t="shared" si="462"/>
        <v>18.700000000000124</v>
      </c>
      <c r="B1899" s="3">
        <f t="shared" si="449"/>
        <v>0.34605011590612234</v>
      </c>
      <c r="C1899" s="3">
        <f t="shared" si="450"/>
        <v>7.8624617146506662E-3</v>
      </c>
      <c r="D1899" s="3">
        <f t="shared" si="451"/>
        <v>140.34170171448295</v>
      </c>
      <c r="E1899" s="3">
        <f t="shared" si="452"/>
        <v>1.0872270515805202</v>
      </c>
      <c r="F1899" s="3">
        <f t="shared" si="453"/>
        <v>34.575713471983242</v>
      </c>
      <c r="G1899" s="3">
        <f t="shared" si="454"/>
        <v>6.7905492518135935E-2</v>
      </c>
      <c r="H1899" s="3">
        <f t="shared" si="455"/>
        <v>6.7037635101812931E-2</v>
      </c>
      <c r="I1899" s="3">
        <f t="shared" si="461"/>
        <v>2530.9240520889812</v>
      </c>
      <c r="K1899" s="3">
        <f t="shared" si="463"/>
        <v>18.700000000000124</v>
      </c>
      <c r="L1899" s="3">
        <f t="shared" si="456"/>
        <v>0.15696587888439839</v>
      </c>
      <c r="M1899" s="3">
        <f>L1899/'NOx Info (Obsolete)'!$B$1*1000</f>
        <v>3.5663526431826593</v>
      </c>
      <c r="N1899" s="3">
        <f>M1899*'NOx Info (Obsolete)'!$I$2*($D$13+273)/$F$2/1000</f>
        <v>967.62197098693696</v>
      </c>
      <c r="O1899" s="3">
        <f t="shared" si="457"/>
        <v>17.415706733232476</v>
      </c>
      <c r="P1899" s="3">
        <f t="shared" si="458"/>
        <v>10.541376058531478</v>
      </c>
      <c r="Q1899" s="3">
        <f t="shared" si="459"/>
        <v>1.9229057177928284E-3</v>
      </c>
      <c r="R1899" s="3">
        <f t="shared" si="460"/>
        <v>3.0407795947516098E-2</v>
      </c>
    </row>
    <row r="1900" spans="1:18" x14ac:dyDescent="0.25">
      <c r="A1900" s="3">
        <f t="shared" si="462"/>
        <v>18.710000000000125</v>
      </c>
      <c r="B1900" s="3">
        <f t="shared" si="449"/>
        <v>0.34537973955510426</v>
      </c>
      <c r="C1900" s="3">
        <f t="shared" si="450"/>
        <v>7.847230370541778E-3</v>
      </c>
      <c r="D1900" s="3">
        <f t="shared" si="451"/>
        <v>140.06982849853367</v>
      </c>
      <c r="E1900" s="3">
        <f t="shared" si="452"/>
        <v>1.085120849992758</v>
      </c>
      <c r="F1900" s="3">
        <f t="shared" si="453"/>
        <v>34.575713471983249</v>
      </c>
      <c r="G1900" s="3">
        <f t="shared" si="454"/>
        <v>6.7905492518135963E-2</v>
      </c>
      <c r="H1900" s="3">
        <f t="shared" si="455"/>
        <v>6.6907768232435494E-2</v>
      </c>
      <c r="I1900" s="3">
        <f t="shared" si="461"/>
        <v>2531.0578676254459</v>
      </c>
      <c r="K1900" s="3">
        <f t="shared" si="463"/>
        <v>18.710000000000125</v>
      </c>
      <c r="L1900" s="3">
        <f t="shared" si="456"/>
        <v>0.15666180092492324</v>
      </c>
      <c r="M1900" s="3">
        <f>L1900/'NOx Info (Obsolete)'!$B$1*1000</f>
        <v>3.559443821710023</v>
      </c>
      <c r="N1900" s="3">
        <f>M1900*'NOx Info (Obsolete)'!$I$2*($D$13+273)/$F$2/1000</f>
        <v>965.74747114931483</v>
      </c>
      <c r="O1900" s="3">
        <f t="shared" si="457"/>
        <v>17.381968620185887</v>
      </c>
      <c r="P1900" s="3">
        <f t="shared" si="458"/>
        <v>10.54137605853148</v>
      </c>
      <c r="Q1900" s="3">
        <f t="shared" si="459"/>
        <v>1.9229057177928288E-3</v>
      </c>
      <c r="R1900" s="3">
        <f t="shared" si="460"/>
        <v>3.0348889256395884E-2</v>
      </c>
    </row>
    <row r="1901" spans="1:18" x14ac:dyDescent="0.25">
      <c r="A1901" s="3">
        <f t="shared" si="462"/>
        <v>18.720000000000127</v>
      </c>
      <c r="B1901" s="3">
        <f t="shared" si="449"/>
        <v>0.34471066187277988</v>
      </c>
      <c r="C1901" s="3">
        <f t="shared" si="450"/>
        <v>7.8320285329477411E-3</v>
      </c>
      <c r="D1901" s="3">
        <f t="shared" si="451"/>
        <v>139.79848196171571</v>
      </c>
      <c r="E1901" s="3">
        <f t="shared" si="452"/>
        <v>1.0830187285878077</v>
      </c>
      <c r="F1901" s="3">
        <f t="shared" si="453"/>
        <v>34.575713471983242</v>
      </c>
      <c r="G1901" s="3">
        <f t="shared" si="454"/>
        <v>6.7905492518135935E-2</v>
      </c>
      <c r="H1901" s="3">
        <f t="shared" si="455"/>
        <v>6.6778152944184585E-2</v>
      </c>
      <c r="I1901" s="3">
        <f t="shared" si="461"/>
        <v>2531.1914239313342</v>
      </c>
      <c r="K1901" s="3">
        <f t="shared" si="463"/>
        <v>18.720000000000127</v>
      </c>
      <c r="L1901" s="3">
        <f t="shared" si="456"/>
        <v>0.15635831203235928</v>
      </c>
      <c r="M1901" s="3">
        <f>L1901/'NOx Info (Obsolete)'!$B$1*1000</f>
        <v>3.5525483841673888</v>
      </c>
      <c r="N1901" s="3">
        <f>M1901*'NOx Info (Obsolete)'!$I$2*($D$13+273)/$F$2/1000</f>
        <v>963.87660263647285</v>
      </c>
      <c r="O1901" s="3">
        <f t="shared" si="457"/>
        <v>17.348295865398335</v>
      </c>
      <c r="P1901" s="3">
        <f t="shared" si="458"/>
        <v>10.541376058531478</v>
      </c>
      <c r="Q1901" s="3">
        <f t="shared" si="459"/>
        <v>1.9229057177928284E-3</v>
      </c>
      <c r="R1901" s="3">
        <f t="shared" si="460"/>
        <v>3.0290096680690815E-2</v>
      </c>
    </row>
    <row r="1902" spans="1:18" x14ac:dyDescent="0.25">
      <c r="A1902" s="3">
        <f t="shared" si="462"/>
        <v>18.730000000000128</v>
      </c>
      <c r="B1902" s="3">
        <f t="shared" si="449"/>
        <v>0.34404288034333802</v>
      </c>
      <c r="C1902" s="3">
        <f t="shared" si="450"/>
        <v>7.8168561447078469E-3</v>
      </c>
      <c r="D1902" s="3">
        <f t="shared" si="451"/>
        <v>139.52766108373396</v>
      </c>
      <c r="E1902" s="3">
        <f t="shared" si="452"/>
        <v>1.0809206794614439</v>
      </c>
      <c r="F1902" s="3">
        <f t="shared" si="453"/>
        <v>34.575713471983242</v>
      </c>
      <c r="G1902" s="3">
        <f t="shared" si="454"/>
        <v>6.7905492518135935E-2</v>
      </c>
      <c r="H1902" s="3">
        <f t="shared" si="455"/>
        <v>6.6648788749691448E-2</v>
      </c>
      <c r="I1902" s="3">
        <f t="shared" si="461"/>
        <v>2531.3247215088336</v>
      </c>
      <c r="K1902" s="3">
        <f t="shared" si="463"/>
        <v>18.730000000000128</v>
      </c>
      <c r="L1902" s="3">
        <f t="shared" si="456"/>
        <v>0.15605541106555237</v>
      </c>
      <c r="M1902" s="3">
        <f>L1902/'NOx Info (Obsolete)'!$B$1*1000</f>
        <v>3.5456663046270958</v>
      </c>
      <c r="N1902" s="3">
        <f>M1902*'NOx Info (Obsolete)'!$I$2*($D$13+273)/$F$2/1000</f>
        <v>962.00935841372416</v>
      </c>
      <c r="O1902" s="3">
        <f t="shared" si="457"/>
        <v>17.314688342256272</v>
      </c>
      <c r="P1902" s="3">
        <f t="shared" si="458"/>
        <v>10.541376058531478</v>
      </c>
      <c r="Q1902" s="3">
        <f t="shared" si="459"/>
        <v>1.9229057177928284E-3</v>
      </c>
      <c r="R1902" s="3">
        <f t="shared" si="460"/>
        <v>3.023141799933388E-2</v>
      </c>
    </row>
    <row r="1903" spans="1:18" x14ac:dyDescent="0.25">
      <c r="A1903" s="3">
        <f t="shared" si="462"/>
        <v>18.74000000000013</v>
      </c>
      <c r="B1903" s="3">
        <f t="shared" si="449"/>
        <v>0.34337639245584112</v>
      </c>
      <c r="C1903" s="3">
        <f t="shared" si="450"/>
        <v>7.8017131487721257E-3</v>
      </c>
      <c r="D1903" s="3">
        <f t="shared" si="451"/>
        <v>139.25736484626995</v>
      </c>
      <c r="E1903" s="3">
        <f t="shared" si="452"/>
        <v>1.0788266947247533</v>
      </c>
      <c r="F1903" s="3">
        <f t="shared" si="453"/>
        <v>34.575713471983242</v>
      </c>
      <c r="G1903" s="3">
        <f t="shared" si="454"/>
        <v>6.7905492518135935E-2</v>
      </c>
      <c r="H1903" s="3">
        <f t="shared" si="455"/>
        <v>6.6519675162531378E-2</v>
      </c>
      <c r="I1903" s="3">
        <f t="shared" si="461"/>
        <v>2531.4577608591585</v>
      </c>
      <c r="K1903" s="3">
        <f t="shared" si="463"/>
        <v>18.74000000000013</v>
      </c>
      <c r="L1903" s="3">
        <f t="shared" si="456"/>
        <v>0.15575309688555902</v>
      </c>
      <c r="M1903" s="3">
        <f>L1903/'NOx Info (Obsolete)'!$B$1*1000</f>
        <v>3.5387975572117112</v>
      </c>
      <c r="N1903" s="3">
        <f>M1903*'NOx Info (Obsolete)'!$I$2*($D$13+273)/$F$2/1000</f>
        <v>960.14573146000953</v>
      </c>
      <c r="O1903" s="3">
        <f t="shared" si="457"/>
        <v>17.281145924391435</v>
      </c>
      <c r="P1903" s="3">
        <f t="shared" si="458"/>
        <v>10.541376058531478</v>
      </c>
      <c r="Q1903" s="3">
        <f t="shared" si="459"/>
        <v>1.9229057177928284E-3</v>
      </c>
      <c r="R1903" s="3">
        <f t="shared" si="460"/>
        <v>3.0172852991686268E-2</v>
      </c>
    </row>
    <row r="1904" spans="1:18" x14ac:dyDescent="0.25">
      <c r="A1904" s="3">
        <f t="shared" si="462"/>
        <v>18.750000000000131</v>
      </c>
      <c r="B1904" s="3">
        <f t="shared" si="449"/>
        <v>0.34271119570421577</v>
      </c>
      <c r="C1904" s="3">
        <f t="shared" si="450"/>
        <v>7.7865994882011149E-3</v>
      </c>
      <c r="D1904" s="3">
        <f t="shared" si="451"/>
        <v>138.98759223297785</v>
      </c>
      <c r="E1904" s="3">
        <f t="shared" si="452"/>
        <v>1.0767367665041057</v>
      </c>
      <c r="F1904" s="3">
        <f t="shared" si="453"/>
        <v>34.575713471983242</v>
      </c>
      <c r="G1904" s="3">
        <f t="shared" si="454"/>
        <v>6.7905492518135935E-2</v>
      </c>
      <c r="H1904" s="3">
        <f t="shared" si="455"/>
        <v>6.6390811697221996E-2</v>
      </c>
      <c r="I1904" s="3">
        <f t="shared" si="461"/>
        <v>2531.5905424825528</v>
      </c>
      <c r="K1904" s="3">
        <f t="shared" si="463"/>
        <v>18.750000000000131</v>
      </c>
      <c r="L1904" s="3">
        <f t="shared" si="456"/>
        <v>0.15545136835564216</v>
      </c>
      <c r="M1904" s="3">
        <f>L1904/'NOx Info (Obsolete)'!$B$1*1000</f>
        <v>3.5319421160939308</v>
      </c>
      <c r="N1904" s="3">
        <f>M1904*'NOx Info (Obsolete)'!$I$2*($D$13+273)/$F$2/1000</f>
        <v>958.28571476787135</v>
      </c>
      <c r="O1904" s="3">
        <f t="shared" si="457"/>
        <v>17.247668485680364</v>
      </c>
      <c r="P1904" s="3">
        <f t="shared" si="458"/>
        <v>10.541376058531478</v>
      </c>
      <c r="Q1904" s="3">
        <f t="shared" si="459"/>
        <v>1.9229057177928284E-3</v>
      </c>
      <c r="R1904" s="3">
        <f t="shared" si="460"/>
        <v>3.0114401437536631E-2</v>
      </c>
    </row>
    <row r="1905" spans="1:18" x14ac:dyDescent="0.25">
      <c r="A1905" s="3">
        <f t="shared" si="462"/>
        <v>18.760000000000133</v>
      </c>
      <c r="B1905" s="3">
        <f t="shared" si="449"/>
        <v>0.34204728758724356</v>
      </c>
      <c r="C1905" s="3">
        <f t="shared" si="450"/>
        <v>7.7715151061656636E-3</v>
      </c>
      <c r="D1905" s="3">
        <f t="shared" si="451"/>
        <v>138.71834222948058</v>
      </c>
      <c r="E1905" s="3">
        <f t="shared" si="452"/>
        <v>1.0746508869411238</v>
      </c>
      <c r="F1905" s="3">
        <f t="shared" si="453"/>
        <v>34.575713471983242</v>
      </c>
      <c r="G1905" s="3">
        <f t="shared" si="454"/>
        <v>6.7905492518135935E-2</v>
      </c>
      <c r="H1905" s="3">
        <f t="shared" si="455"/>
        <v>6.6262197869221467E-2</v>
      </c>
      <c r="I1905" s="3">
        <f t="shared" si="461"/>
        <v>2531.7230668782913</v>
      </c>
      <c r="K1905" s="3">
        <f t="shared" si="463"/>
        <v>18.760000000000133</v>
      </c>
      <c r="L1905" s="3">
        <f t="shared" si="456"/>
        <v>0.1551502243412668</v>
      </c>
      <c r="M1905" s="3">
        <f>L1905/'NOx Info (Obsolete)'!$B$1*1000</f>
        <v>3.525099955496485</v>
      </c>
      <c r="N1905" s="3">
        <f>M1905*'NOx Info (Obsolete)'!$I$2*($D$13+273)/$F$2/1000</f>
        <v>956.42930134342612</v>
      </c>
      <c r="O1905" s="3">
        <f t="shared" si="457"/>
        <v>17.214255900243931</v>
      </c>
      <c r="P1905" s="3">
        <f t="shared" si="458"/>
        <v>10.541376058531478</v>
      </c>
      <c r="Q1905" s="3">
        <f t="shared" si="459"/>
        <v>1.9229057177928284E-3</v>
      </c>
      <c r="R1905" s="3">
        <f t="shared" si="460"/>
        <v>3.0056063117100212E-2</v>
      </c>
    </row>
    <row r="1906" spans="1:18" x14ac:dyDescent="0.25">
      <c r="A1906" s="3">
        <f t="shared" si="462"/>
        <v>18.770000000000135</v>
      </c>
      <c r="B1906" s="3">
        <f t="shared" si="449"/>
        <v>0.34138466560855135</v>
      </c>
      <c r="C1906" s="3">
        <f t="shared" si="450"/>
        <v>7.756459945946711E-3</v>
      </c>
      <c r="D1906" s="3">
        <f t="shared" si="451"/>
        <v>138.44961382336641</v>
      </c>
      <c r="E1906" s="3">
        <f t="shared" si="452"/>
        <v>1.0725690481926535</v>
      </c>
      <c r="F1906" s="3">
        <f t="shared" si="453"/>
        <v>34.575713471983242</v>
      </c>
      <c r="G1906" s="3">
        <f t="shared" si="454"/>
        <v>6.7905492518135935E-2</v>
      </c>
      <c r="H1906" s="3">
        <f t="shared" si="455"/>
        <v>6.6133833194926536E-2</v>
      </c>
      <c r="I1906" s="3">
        <f t="shared" si="461"/>
        <v>2531.8553345446812</v>
      </c>
      <c r="K1906" s="3">
        <f t="shared" si="463"/>
        <v>18.770000000000135</v>
      </c>
      <c r="L1906" s="3">
        <f t="shared" si="456"/>
        <v>0.15484966371009579</v>
      </c>
      <c r="M1906" s="3">
        <f>L1906/'NOx Info (Obsolete)'!$B$1*1000</f>
        <v>3.5182710496920406</v>
      </c>
      <c r="N1906" s="3">
        <f>M1906*'NOx Info (Obsolete)'!$I$2*($D$13+273)/$F$2/1000</f>
        <v>954.5764842063403</v>
      </c>
      <c r="O1906" s="3">
        <f t="shared" si="457"/>
        <v>17.180908042446859</v>
      </c>
      <c r="P1906" s="3">
        <f t="shared" si="458"/>
        <v>10.541376058531478</v>
      </c>
      <c r="Q1906" s="3">
        <f t="shared" si="459"/>
        <v>1.9229057177928284E-3</v>
      </c>
      <c r="R1906" s="3">
        <f t="shared" si="460"/>
        <v>2.999783781101802E-2</v>
      </c>
    </row>
    <row r="1907" spans="1:18" x14ac:dyDescent="0.25">
      <c r="A1907" s="3">
        <f t="shared" si="462"/>
        <v>18.780000000000136</v>
      </c>
      <c r="B1907" s="3">
        <f t="shared" si="449"/>
        <v>0.34072332727660204</v>
      </c>
      <c r="C1907" s="3">
        <f t="shared" si="450"/>
        <v>7.7414339509350736E-3</v>
      </c>
      <c r="D1907" s="3">
        <f t="shared" si="451"/>
        <v>138.18140600418462</v>
      </c>
      <c r="E1907" s="3">
        <f t="shared" si="452"/>
        <v>1.0704912424307347</v>
      </c>
      <c r="F1907" s="3">
        <f t="shared" si="453"/>
        <v>34.575713471983242</v>
      </c>
      <c r="G1907" s="3">
        <f t="shared" si="454"/>
        <v>6.7905492518135935E-2</v>
      </c>
      <c r="H1907" s="3">
        <f t="shared" si="455"/>
        <v>6.6005717191670851E-2</v>
      </c>
      <c r="I1907" s="3">
        <f t="shared" si="461"/>
        <v>2531.9873459790647</v>
      </c>
      <c r="K1907" s="3">
        <f t="shared" si="463"/>
        <v>18.780000000000136</v>
      </c>
      <c r="L1907" s="3">
        <f t="shared" si="456"/>
        <v>0.1545496853319856</v>
      </c>
      <c r="M1907" s="3">
        <f>L1907/'NOx Info (Obsolete)'!$B$1*1000</f>
        <v>3.5114553730031037</v>
      </c>
      <c r="N1907" s="3">
        <f>M1907*'NOx Info (Obsolete)'!$I$2*($D$13+273)/$F$2/1000</f>
        <v>952.72725638980182</v>
      </c>
      <c r="O1907" s="3">
        <f t="shared" si="457"/>
        <v>17.147624786897254</v>
      </c>
      <c r="P1907" s="3">
        <f t="shared" si="458"/>
        <v>10.541376058531478</v>
      </c>
      <c r="Q1907" s="3">
        <f t="shared" si="459"/>
        <v>1.9229057177928284E-3</v>
      </c>
      <c r="R1907" s="3">
        <f t="shared" si="460"/>
        <v>2.9939725300356008E-2</v>
      </c>
    </row>
    <row r="1908" spans="1:18" x14ac:dyDescent="0.25">
      <c r="A1908" s="3">
        <f t="shared" si="462"/>
        <v>18.790000000000138</v>
      </c>
      <c r="B1908" s="3">
        <f t="shared" si="449"/>
        <v>0.34006327010468534</v>
      </c>
      <c r="C1908" s="3">
        <f t="shared" si="450"/>
        <v>7.726437064631231E-3</v>
      </c>
      <c r="D1908" s="3">
        <f t="shared" si="451"/>
        <v>137.91371776344218</v>
      </c>
      <c r="E1908" s="3">
        <f t="shared" si="452"/>
        <v>1.0684174618425721</v>
      </c>
      <c r="F1908" s="3">
        <f t="shared" si="453"/>
        <v>34.575713471983242</v>
      </c>
      <c r="G1908" s="3">
        <f t="shared" si="454"/>
        <v>6.7905492518135935E-2</v>
      </c>
      <c r="H1908" s="3">
        <f t="shared" si="455"/>
        <v>6.5877849377723091E-2</v>
      </c>
      <c r="I1908" s="3">
        <f t="shared" si="461"/>
        <v>2532.1191016778203</v>
      </c>
      <c r="K1908" s="3">
        <f t="shared" si="463"/>
        <v>18.790000000000138</v>
      </c>
      <c r="L1908" s="3">
        <f t="shared" si="456"/>
        <v>0.15425028807898203</v>
      </c>
      <c r="M1908" s="3">
        <f>L1908/'NOx Info (Obsolete)'!$B$1*1000</f>
        <v>3.5046528998019233</v>
      </c>
      <c r="N1908" s="3">
        <f>M1908*'NOx Info (Obsolete)'!$I$2*($D$13+273)/$F$2/1000</f>
        <v>950.88161094049542</v>
      </c>
      <c r="O1908" s="3">
        <f t="shared" si="457"/>
        <v>17.114406008446139</v>
      </c>
      <c r="P1908" s="3">
        <f t="shared" si="458"/>
        <v>10.541376058531478</v>
      </c>
      <c r="Q1908" s="3">
        <f t="shared" si="459"/>
        <v>1.9229057177928284E-3</v>
      </c>
      <c r="R1908" s="3">
        <f t="shared" si="460"/>
        <v>2.9881725366604269E-2</v>
      </c>
    </row>
    <row r="1909" spans="1:18" x14ac:dyDescent="0.25">
      <c r="A1909" s="3">
        <f t="shared" si="462"/>
        <v>18.800000000000139</v>
      </c>
      <c r="B1909" s="3">
        <f t="shared" si="449"/>
        <v>0.33940449161090813</v>
      </c>
      <c r="C1909" s="3">
        <f t="shared" si="450"/>
        <v>7.7114692306451144E-3</v>
      </c>
      <c r="D1909" s="3">
        <f t="shared" si="451"/>
        <v>137.6465480945995</v>
      </c>
      <c r="E1909" s="3">
        <f t="shared" si="452"/>
        <v>1.0663476986305047</v>
      </c>
      <c r="F1909" s="3">
        <f t="shared" si="453"/>
        <v>34.575713471983242</v>
      </c>
      <c r="G1909" s="3">
        <f t="shared" si="454"/>
        <v>6.7905492518135935E-2</v>
      </c>
      <c r="H1909" s="3">
        <f t="shared" si="455"/>
        <v>6.5750229272285118E-2</v>
      </c>
      <c r="I1909" s="3">
        <f t="shared" si="461"/>
        <v>2532.2506021363647</v>
      </c>
      <c r="K1909" s="3">
        <f t="shared" si="463"/>
        <v>18.800000000000139</v>
      </c>
      <c r="L1909" s="3">
        <f t="shared" si="456"/>
        <v>0.15395147082531599</v>
      </c>
      <c r="M1909" s="3">
        <f>L1909/'NOx Info (Obsolete)'!$B$1*1000</f>
        <v>3.4978636045103944</v>
      </c>
      <c r="N1909" s="3">
        <f>M1909*'NOx Info (Obsolete)'!$I$2*($D$13+273)/$F$2/1000</f>
        <v>949.03954091857554</v>
      </c>
      <c r="O1909" s="3">
        <f t="shared" si="457"/>
        <v>17.081251582186972</v>
      </c>
      <c r="P1909" s="3">
        <f t="shared" si="458"/>
        <v>10.541376058531478</v>
      </c>
      <c r="Q1909" s="3">
        <f t="shared" si="459"/>
        <v>1.9229057177928284E-3</v>
      </c>
      <c r="R1909" s="3">
        <f t="shared" si="460"/>
        <v>2.9823837791676171E-2</v>
      </c>
    </row>
    <row r="1910" spans="1:18" x14ac:dyDescent="0.25">
      <c r="A1910" s="3">
        <f t="shared" si="462"/>
        <v>18.810000000000141</v>
      </c>
      <c r="B1910" s="3">
        <f t="shared" si="449"/>
        <v>0.33874698931818525</v>
      </c>
      <c r="C1910" s="3">
        <f t="shared" si="450"/>
        <v>7.6965303926959001E-3</v>
      </c>
      <c r="D1910" s="3">
        <f t="shared" si="451"/>
        <v>137.37989599306709</v>
      </c>
      <c r="E1910" s="3">
        <f t="shared" si="452"/>
        <v>1.0642819450119787</v>
      </c>
      <c r="F1910" s="3">
        <f t="shared" si="453"/>
        <v>34.575713471983242</v>
      </c>
      <c r="G1910" s="3">
        <f t="shared" si="454"/>
        <v>6.7905492518135935E-2</v>
      </c>
      <c r="H1910" s="3">
        <f t="shared" si="455"/>
        <v>6.5622856395490273E-2</v>
      </c>
      <c r="I1910" s="3">
        <f t="shared" si="461"/>
        <v>2532.3818478491557</v>
      </c>
      <c r="K1910" s="3">
        <f t="shared" si="463"/>
        <v>18.810000000000141</v>
      </c>
      <c r="L1910" s="3">
        <f t="shared" si="456"/>
        <v>0.15365323244739923</v>
      </c>
      <c r="M1910" s="3">
        <f>L1910/'NOx Info (Obsolete)'!$B$1*1000</f>
        <v>3.4910874615999643</v>
      </c>
      <c r="N1910" s="3">
        <f>M1910*'NOx Info (Obsolete)'!$I$2*($D$13+273)/$F$2/1000</f>
        <v>947.20103939764113</v>
      </c>
      <c r="O1910" s="3">
        <f t="shared" si="457"/>
        <v>17.048161383455195</v>
      </c>
      <c r="P1910" s="3">
        <f t="shared" si="458"/>
        <v>10.541376058531478</v>
      </c>
      <c r="Q1910" s="3">
        <f t="shared" si="459"/>
        <v>1.9229057177928284E-3</v>
      </c>
      <c r="R1910" s="3">
        <f t="shared" si="460"/>
        <v>2.9766062357907609E-2</v>
      </c>
    </row>
    <row r="1911" spans="1:18" x14ac:dyDescent="0.25">
      <c r="A1911" s="3">
        <f t="shared" si="462"/>
        <v>18.820000000000142</v>
      </c>
      <c r="B1911" s="3">
        <f t="shared" si="449"/>
        <v>0.33809076075423034</v>
      </c>
      <c r="C1911" s="3">
        <f t="shared" si="450"/>
        <v>7.6816204946117883E-3</v>
      </c>
      <c r="D1911" s="3">
        <f t="shared" si="451"/>
        <v>137.1137604562015</v>
      </c>
      <c r="E1911" s="3">
        <f t="shared" si="452"/>
        <v>1.0622201932195152</v>
      </c>
      <c r="F1911" s="3">
        <f t="shared" si="453"/>
        <v>34.575713471983242</v>
      </c>
      <c r="G1911" s="3">
        <f t="shared" si="454"/>
        <v>6.7905492518135935E-2</v>
      </c>
      <c r="H1911" s="3">
        <f t="shared" si="455"/>
        <v>6.54957302684014E-2</v>
      </c>
      <c r="I1911" s="3">
        <f t="shared" si="461"/>
        <v>2532.5128393096925</v>
      </c>
      <c r="K1911" s="3">
        <f t="shared" si="463"/>
        <v>18.820000000000142</v>
      </c>
      <c r="L1911" s="3">
        <f t="shared" si="456"/>
        <v>0.15335557182382015</v>
      </c>
      <c r="M1911" s="3">
        <f>L1911/'NOx Info (Obsolete)'!$B$1*1000</f>
        <v>3.4843244455915334</v>
      </c>
      <c r="N1911" s="3">
        <f>M1911*'NOx Info (Obsolete)'!$I$2*($D$13+273)/$F$2/1000</f>
        <v>945.36609946470901</v>
      </c>
      <c r="O1911" s="3">
        <f t="shared" si="457"/>
        <v>17.015135287827736</v>
      </c>
      <c r="P1911" s="3">
        <f t="shared" si="458"/>
        <v>10.541376058531478</v>
      </c>
      <c r="Q1911" s="3">
        <f t="shared" si="459"/>
        <v>1.9229057177928284E-3</v>
      </c>
      <c r="R1911" s="3">
        <f t="shared" si="460"/>
        <v>2.9708398848056084E-2</v>
      </c>
    </row>
    <row r="1912" spans="1:18" x14ac:dyDescent="0.25">
      <c r="A1912" s="3">
        <f t="shared" si="462"/>
        <v>18.830000000000144</v>
      </c>
      <c r="B1912" s="3">
        <f t="shared" si="449"/>
        <v>0.33743580345154633</v>
      </c>
      <c r="C1912" s="3">
        <f t="shared" si="450"/>
        <v>7.6667394803297964E-3</v>
      </c>
      <c r="D1912" s="3">
        <f t="shared" si="451"/>
        <v>136.84814048330156</v>
      </c>
      <c r="E1912" s="3">
        <f t="shared" si="452"/>
        <v>1.060162435500684</v>
      </c>
      <c r="F1912" s="3">
        <f t="shared" si="453"/>
        <v>34.575713471983242</v>
      </c>
      <c r="G1912" s="3">
        <f t="shared" si="454"/>
        <v>6.7905492518135935E-2</v>
      </c>
      <c r="H1912" s="3">
        <f t="shared" si="455"/>
        <v>6.5368850413009272E-2</v>
      </c>
      <c r="I1912" s="3">
        <f t="shared" si="461"/>
        <v>2532.6435770105186</v>
      </c>
      <c r="K1912" s="3">
        <f t="shared" si="463"/>
        <v>18.830000000000144</v>
      </c>
      <c r="L1912" s="3">
        <f t="shared" si="456"/>
        <v>0.1530584878353396</v>
      </c>
      <c r="M1912" s="3">
        <f>L1912/'NOx Info (Obsolete)'!$B$1*1000</f>
        <v>3.4775745310553607</v>
      </c>
      <c r="N1912" s="3">
        <f>M1912*'NOx Info (Obsolete)'!$I$2*($D$13+273)/$F$2/1000</f>
        <v>943.53471422018754</v>
      </c>
      <c r="O1912" s="3">
        <f t="shared" si="457"/>
        <v>16.982173171122568</v>
      </c>
      <c r="P1912" s="3">
        <f t="shared" si="458"/>
        <v>10.541376058531478</v>
      </c>
      <c r="Q1912" s="3">
        <f t="shared" si="459"/>
        <v>1.9229057177928284E-3</v>
      </c>
      <c r="R1912" s="3">
        <f t="shared" si="460"/>
        <v>2.9650847045299994E-2</v>
      </c>
    </row>
    <row r="1913" spans="1:18" x14ac:dyDescent="0.25">
      <c r="A1913" s="3">
        <f t="shared" si="462"/>
        <v>18.840000000000146</v>
      </c>
      <c r="B1913" s="3">
        <f t="shared" si="449"/>
        <v>0.33678211494741622</v>
      </c>
      <c r="C1913" s="3">
        <f t="shared" si="450"/>
        <v>7.6518872938955507E-3</v>
      </c>
      <c r="D1913" s="3">
        <f t="shared" si="451"/>
        <v>136.58303507560476</v>
      </c>
      <c r="E1913" s="3">
        <f t="shared" si="452"/>
        <v>1.0581086641180724</v>
      </c>
      <c r="F1913" s="3">
        <f t="shared" si="453"/>
        <v>34.575713471983242</v>
      </c>
      <c r="G1913" s="3">
        <f t="shared" si="454"/>
        <v>6.7905492518135935E-2</v>
      </c>
      <c r="H1913" s="3">
        <f t="shared" si="455"/>
        <v>6.5242216352230598E-2</v>
      </c>
      <c r="I1913" s="3">
        <f t="shared" si="461"/>
        <v>2532.7740614432232</v>
      </c>
      <c r="K1913" s="3">
        <f t="shared" si="463"/>
        <v>18.840000000000146</v>
      </c>
      <c r="L1913" s="3">
        <f t="shared" si="456"/>
        <v>0.15276197936488659</v>
      </c>
      <c r="M1913" s="3">
        <f>L1913/'NOx Info (Obsolete)'!$B$1*1000</f>
        <v>3.4708376926109694</v>
      </c>
      <c r="N1913" s="3">
        <f>M1913*'NOx Info (Obsolete)'!$I$2*($D$13+273)/$F$2/1000</f>
        <v>941.70687677785156</v>
      </c>
      <c r="O1913" s="3">
        <f t="shared" si="457"/>
        <v>16.949274909398238</v>
      </c>
      <c r="P1913" s="3">
        <f t="shared" si="458"/>
        <v>10.541376058531478</v>
      </c>
      <c r="Q1913" s="3">
        <f t="shared" si="459"/>
        <v>1.9229057177928284E-3</v>
      </c>
      <c r="R1913" s="3">
        <f t="shared" si="460"/>
        <v>2.9593406733237747E-2</v>
      </c>
    </row>
    <row r="1914" spans="1:18" x14ac:dyDescent="0.25">
      <c r="A1914" s="3">
        <f t="shared" si="462"/>
        <v>18.850000000000147</v>
      </c>
      <c r="B1914" s="3">
        <f t="shared" si="449"/>
        <v>0.33612969278389393</v>
      </c>
      <c r="C1914" s="3">
        <f t="shared" si="450"/>
        <v>7.6370638794630713E-3</v>
      </c>
      <c r="D1914" s="3">
        <f t="shared" si="451"/>
        <v>136.3184432362834</v>
      </c>
      <c r="E1914" s="3">
        <f t="shared" si="452"/>
        <v>1.0560588713492567</v>
      </c>
      <c r="F1914" s="3">
        <f t="shared" si="453"/>
        <v>34.575713471983242</v>
      </c>
      <c r="G1914" s="3">
        <f t="shared" si="454"/>
        <v>6.7905492518135935E-2</v>
      </c>
      <c r="H1914" s="3">
        <f t="shared" si="455"/>
        <v>6.5115827609906321E-2</v>
      </c>
      <c r="I1914" s="3">
        <f t="shared" si="461"/>
        <v>2532.9042930984428</v>
      </c>
      <c r="K1914" s="3">
        <f t="shared" si="463"/>
        <v>18.850000000000147</v>
      </c>
      <c r="L1914" s="3">
        <f t="shared" si="456"/>
        <v>0.1524660452975542</v>
      </c>
      <c r="M1914" s="3">
        <f>L1914/'NOx Info (Obsolete)'!$B$1*1000</f>
        <v>3.4641139049270491</v>
      </c>
      <c r="N1914" s="3">
        <f>M1914*'NOx Info (Obsolete)'!$I$2*($D$13+273)/$F$2/1000</f>
        <v>939.88258026481628</v>
      </c>
      <c r="O1914" s="3">
        <f t="shared" si="457"/>
        <v>16.916440378953379</v>
      </c>
      <c r="P1914" s="3">
        <f t="shared" si="458"/>
        <v>10.541376058531478</v>
      </c>
      <c r="Q1914" s="3">
        <f t="shared" si="459"/>
        <v>1.9229057177928284E-3</v>
      </c>
      <c r="R1914" s="3">
        <f t="shared" si="460"/>
        <v>2.9536077695886967E-2</v>
      </c>
    </row>
    <row r="1915" spans="1:18" x14ac:dyDescent="0.25">
      <c r="A1915" s="3">
        <f t="shared" si="462"/>
        <v>18.860000000000149</v>
      </c>
      <c r="B1915" s="3">
        <f t="shared" si="449"/>
        <v>0.3354785345077948</v>
      </c>
      <c r="C1915" s="3">
        <f t="shared" si="450"/>
        <v>7.6222691812945671E-3</v>
      </c>
      <c r="D1915" s="3">
        <f t="shared" si="451"/>
        <v>136.05436397044087</v>
      </c>
      <c r="E1915" s="3">
        <f t="shared" si="452"/>
        <v>1.0540130494867739</v>
      </c>
      <c r="F1915" s="3">
        <f t="shared" si="453"/>
        <v>34.575713471983242</v>
      </c>
      <c r="G1915" s="3">
        <f t="shared" si="454"/>
        <v>6.7905492518135935E-2</v>
      </c>
      <c r="H1915" s="3">
        <f t="shared" si="455"/>
        <v>6.4989683710799814E-2</v>
      </c>
      <c r="I1915" s="3">
        <f t="shared" si="461"/>
        <v>2533.0342724658644</v>
      </c>
      <c r="K1915" s="3">
        <f t="shared" si="463"/>
        <v>18.860000000000149</v>
      </c>
      <c r="L1915" s="3">
        <f t="shared" si="456"/>
        <v>0.15217068452059532</v>
      </c>
      <c r="M1915" s="3">
        <f>L1915/'NOx Info (Obsolete)'!$B$1*1000</f>
        <v>3.4574031427213625</v>
      </c>
      <c r="N1915" s="3">
        <f>M1915*'NOx Info (Obsolete)'!$I$2*($D$13+273)/$F$2/1000</f>
        <v>938.06181782151066</v>
      </c>
      <c r="O1915" s="3">
        <f t="shared" si="457"/>
        <v>16.883669456326277</v>
      </c>
      <c r="P1915" s="3">
        <f t="shared" si="458"/>
        <v>10.541376058531478</v>
      </c>
      <c r="Q1915" s="3">
        <f t="shared" si="459"/>
        <v>1.9229057177928284E-3</v>
      </c>
      <c r="R1915" s="3">
        <f t="shared" si="460"/>
        <v>2.9478859717683693E-2</v>
      </c>
    </row>
    <row r="1916" spans="1:18" x14ac:dyDescent="0.25">
      <c r="A1916" s="3">
        <f t="shared" si="462"/>
        <v>18.87000000000015</v>
      </c>
      <c r="B1916" s="3">
        <f t="shared" si="449"/>
        <v>0.33482863767068682</v>
      </c>
      <c r="C1916" s="3">
        <f t="shared" si="450"/>
        <v>7.6075031437602223E-3</v>
      </c>
      <c r="D1916" s="3">
        <f t="shared" si="451"/>
        <v>135.79079628510789</v>
      </c>
      <c r="E1916" s="3">
        <f t="shared" si="452"/>
        <v>1.0519711908380918</v>
      </c>
      <c r="F1916" s="3">
        <f t="shared" si="453"/>
        <v>34.575713471983242</v>
      </c>
      <c r="G1916" s="3">
        <f t="shared" si="454"/>
        <v>6.7905492518135935E-2</v>
      </c>
      <c r="H1916" s="3">
        <f t="shared" si="455"/>
        <v>6.4863784180595116E-2</v>
      </c>
      <c r="I1916" s="3">
        <f t="shared" si="461"/>
        <v>2533.1640000342254</v>
      </c>
      <c r="K1916" s="3">
        <f t="shared" si="463"/>
        <v>18.87000000000015</v>
      </c>
      <c r="L1916" s="3">
        <f t="shared" si="456"/>
        <v>0.15187589592341849</v>
      </c>
      <c r="M1916" s="3">
        <f>L1916/'NOx Info (Obsolete)'!$B$1*1000</f>
        <v>3.4507053807606503</v>
      </c>
      <c r="N1916" s="3">
        <f>M1916*'NOx Info (Obsolete)'!$I$2*($D$13+273)/$F$2/1000</f>
        <v>936.2445826016525</v>
      </c>
      <c r="O1916" s="3">
        <f t="shared" si="457"/>
        <v>16.850962018294389</v>
      </c>
      <c r="P1916" s="3">
        <f t="shared" si="458"/>
        <v>10.541376058531478</v>
      </c>
      <c r="Q1916" s="3">
        <f t="shared" si="459"/>
        <v>1.9229057177928284E-3</v>
      </c>
      <c r="R1916" s="3">
        <f t="shared" si="460"/>
        <v>2.9421752583481561E-2</v>
      </c>
    </row>
    <row r="1917" spans="1:18" x14ac:dyDescent="0.25">
      <c r="A1917" s="3">
        <f t="shared" si="462"/>
        <v>18.880000000000152</v>
      </c>
      <c r="B1917" s="3">
        <f t="shared" si="449"/>
        <v>0.33417999982888091</v>
      </c>
      <c r="C1917" s="3">
        <f t="shared" si="450"/>
        <v>7.5927657113379881E-3</v>
      </c>
      <c r="D1917" s="3">
        <f t="shared" si="451"/>
        <v>135.5277391892387</v>
      </c>
      <c r="E1917" s="3">
        <f t="shared" si="452"/>
        <v>1.0499332877255796</v>
      </c>
      <c r="F1917" s="3">
        <f t="shared" si="453"/>
        <v>34.575713471983242</v>
      </c>
      <c r="G1917" s="3">
        <f t="shared" si="454"/>
        <v>6.7905492518135935E-2</v>
      </c>
      <c r="H1917" s="3">
        <f t="shared" si="455"/>
        <v>6.4738128545895043E-2</v>
      </c>
      <c r="I1917" s="3">
        <f t="shared" si="461"/>
        <v>2533.2934762913173</v>
      </c>
      <c r="K1917" s="3">
        <f t="shared" si="463"/>
        <v>18.880000000000152</v>
      </c>
      <c r="L1917" s="3">
        <f t="shared" si="456"/>
        <v>0.15158167839758369</v>
      </c>
      <c r="M1917" s="3">
        <f>L1917/'NOx Info (Obsolete)'!$B$1*1000</f>
        <v>3.4440205938605342</v>
      </c>
      <c r="N1917" s="3">
        <f>M1917*'NOx Info (Obsolete)'!$I$2*($D$13+273)/$F$2/1000</f>
        <v>934.4308677722222</v>
      </c>
      <c r="O1917" s="3">
        <f t="shared" si="457"/>
        <v>16.818317941873868</v>
      </c>
      <c r="P1917" s="3">
        <f t="shared" si="458"/>
        <v>10.541376058531478</v>
      </c>
      <c r="Q1917" s="3">
        <f t="shared" si="459"/>
        <v>1.9229057177928284E-3</v>
      </c>
      <c r="R1917" s="3">
        <f t="shared" si="460"/>
        <v>2.9364756078550974E-2</v>
      </c>
    </row>
    <row r="1918" spans="1:18" x14ac:dyDescent="0.25">
      <c r="A1918" s="3">
        <f t="shared" si="462"/>
        <v>18.890000000000153</v>
      </c>
      <c r="B1918" s="3">
        <f t="shared" si="449"/>
        <v>0.33353261854342198</v>
      </c>
      <c r="C1918" s="3">
        <f t="shared" si="450"/>
        <v>7.5780568286133738E-3</v>
      </c>
      <c r="D1918" s="3">
        <f t="shared" si="451"/>
        <v>135.26519169370755</v>
      </c>
      <c r="E1918" s="3">
        <f t="shared" si="452"/>
        <v>1.0478993324864809</v>
      </c>
      <c r="F1918" s="3">
        <f t="shared" si="453"/>
        <v>34.575713471983242</v>
      </c>
      <c r="G1918" s="3">
        <f t="shared" si="454"/>
        <v>6.7905492518135935E-2</v>
      </c>
      <c r="H1918" s="3">
        <f t="shared" si="455"/>
        <v>6.4612716334219583E-2</v>
      </c>
      <c r="I1918" s="3">
        <f t="shared" si="461"/>
        <v>2533.4227017239859</v>
      </c>
      <c r="K1918" s="3">
        <f t="shared" si="463"/>
        <v>18.890000000000153</v>
      </c>
      <c r="L1918" s="3">
        <f t="shared" si="456"/>
        <v>0.15128803083679818</v>
      </c>
      <c r="M1918" s="3">
        <f>L1918/'NOx Info (Obsolete)'!$B$1*1000</f>
        <v>3.4373487568854242</v>
      </c>
      <c r="N1918" s="3">
        <f>M1918*'NOx Info (Obsolete)'!$I$2*($D$13+273)/$F$2/1000</f>
        <v>932.62066651343753</v>
      </c>
      <c r="O1918" s="3">
        <f t="shared" si="457"/>
        <v>16.785737104319129</v>
      </c>
      <c r="P1918" s="3">
        <f t="shared" si="458"/>
        <v>10.541376058531478</v>
      </c>
      <c r="Q1918" s="3">
        <f t="shared" si="459"/>
        <v>1.9229057177928284E-3</v>
      </c>
      <c r="R1918" s="3">
        <f t="shared" si="460"/>
        <v>2.9307869988578341E-2</v>
      </c>
    </row>
    <row r="1919" spans="1:18" x14ac:dyDescent="0.25">
      <c r="A1919" s="3">
        <f t="shared" si="462"/>
        <v>18.900000000000155</v>
      </c>
      <c r="B1919" s="3">
        <f t="shared" si="449"/>
        <v>0.33288649138007975</v>
      </c>
      <c r="C1919" s="3">
        <f t="shared" si="450"/>
        <v>7.5633764402792403E-3</v>
      </c>
      <c r="D1919" s="3">
        <f t="shared" si="451"/>
        <v>135.00315281130474</v>
      </c>
      <c r="E1919" s="3">
        <f t="shared" si="452"/>
        <v>1.0458693174728833</v>
      </c>
      <c r="F1919" s="3">
        <f t="shared" si="453"/>
        <v>34.575713471983242</v>
      </c>
      <c r="G1919" s="3">
        <f t="shared" si="454"/>
        <v>6.7905492518135935E-2</v>
      </c>
      <c r="H1919" s="3">
        <f t="shared" si="455"/>
        <v>6.4487547074003934E-2</v>
      </c>
      <c r="I1919" s="3">
        <f t="shared" si="461"/>
        <v>2533.5516768181337</v>
      </c>
      <c r="K1919" s="3">
        <f t="shared" si="463"/>
        <v>18.900000000000155</v>
      </c>
      <c r="L1919" s="3">
        <f t="shared" si="456"/>
        <v>0.15099495213691239</v>
      </c>
      <c r="M1919" s="3">
        <f>L1919/'NOx Info (Obsolete)'!$B$1*1000</f>
        <v>3.4306898447484242</v>
      </c>
      <c r="N1919" s="3">
        <f>M1919*'NOx Info (Obsolete)'!$I$2*($D$13+273)/$F$2/1000</f>
        <v>930.81397201872744</v>
      </c>
      <c r="O1919" s="3">
        <f t="shared" si="457"/>
        <v>16.753219383122364</v>
      </c>
      <c r="P1919" s="3">
        <f t="shared" si="458"/>
        <v>10.541376058531478</v>
      </c>
      <c r="Q1919" s="3">
        <f t="shared" si="459"/>
        <v>1.9229057177928284E-3</v>
      </c>
      <c r="R1919" s="3">
        <f t="shared" si="460"/>
        <v>2.9251094099665219E-2</v>
      </c>
    </row>
    <row r="1920" spans="1:18" x14ac:dyDescent="0.25">
      <c r="A1920" s="3">
        <f t="shared" si="462"/>
        <v>18.910000000000156</v>
      </c>
      <c r="B1920" s="3">
        <f t="shared" si="449"/>
        <v>0.3322416159093397</v>
      </c>
      <c r="C1920" s="3">
        <f t="shared" si="450"/>
        <v>7.5487244911355885E-3</v>
      </c>
      <c r="D1920" s="3">
        <f t="shared" si="451"/>
        <v>134.74162155673309</v>
      </c>
      <c r="E1920" s="3">
        <f t="shared" si="452"/>
        <v>1.04384323505169</v>
      </c>
      <c r="F1920" s="3">
        <f t="shared" si="453"/>
        <v>34.575713471983242</v>
      </c>
      <c r="G1920" s="3">
        <f t="shared" si="454"/>
        <v>6.7905492518135935E-2</v>
      </c>
      <c r="H1920" s="3">
        <f t="shared" si="455"/>
        <v>6.4362620294596898E-2</v>
      </c>
      <c r="I1920" s="3">
        <f t="shared" si="461"/>
        <v>2533.6804020587228</v>
      </c>
      <c r="K1920" s="3">
        <f t="shared" si="463"/>
        <v>18.910000000000156</v>
      </c>
      <c r="L1920" s="3">
        <f t="shared" si="456"/>
        <v>0.15070244119591572</v>
      </c>
      <c r="M1920" s="3">
        <f>L1920/'NOx Info (Obsolete)'!$B$1*1000</f>
        <v>3.4240438324112357</v>
      </c>
      <c r="N1920" s="3">
        <f>M1920*'NOx Info (Obsolete)'!$I$2*($D$13+273)/$F$2/1000</f>
        <v>929.01077749470676</v>
      </c>
      <c r="O1920" s="3">
        <f t="shared" si="457"/>
        <v>16.720764656013095</v>
      </c>
      <c r="P1920" s="3">
        <f t="shared" si="458"/>
        <v>10.541376058531478</v>
      </c>
      <c r="Q1920" s="3">
        <f t="shared" si="459"/>
        <v>1.9229057177928284E-3</v>
      </c>
      <c r="R1920" s="3">
        <f t="shared" si="460"/>
        <v>2.9194428198327561E-2</v>
      </c>
    </row>
    <row r="1921" spans="1:18" x14ac:dyDescent="0.25">
      <c r="A1921" s="3">
        <f t="shared" si="462"/>
        <v>18.920000000000158</v>
      </c>
      <c r="B1921" s="3">
        <f t="shared" si="449"/>
        <v>0.3315979897063937</v>
      </c>
      <c r="C1921" s="3">
        <f t="shared" si="450"/>
        <v>7.5341009260893581E-3</v>
      </c>
      <c r="D1921" s="3">
        <f t="shared" si="451"/>
        <v>134.48059694660415</v>
      </c>
      <c r="E1921" s="3">
        <f t="shared" si="452"/>
        <v>1.0418210776045913</v>
      </c>
      <c r="F1921" s="3">
        <f t="shared" si="453"/>
        <v>34.575713471983242</v>
      </c>
      <c r="G1921" s="3">
        <f t="shared" si="454"/>
        <v>6.7905492518135935E-2</v>
      </c>
      <c r="H1921" s="3">
        <f t="shared" si="455"/>
        <v>6.4237935526259005E-2</v>
      </c>
      <c r="I1921" s="3">
        <f t="shared" si="461"/>
        <v>2533.8088779297755</v>
      </c>
      <c r="K1921" s="3">
        <f t="shared" si="463"/>
        <v>18.920000000000158</v>
      </c>
      <c r="L1921" s="3">
        <f t="shared" si="456"/>
        <v>0.15041049691393243</v>
      </c>
      <c r="M1921" s="3">
        <f>L1921/'NOx Info (Obsolete)'!$B$1*1000</f>
        <v>3.417410694884067</v>
      </c>
      <c r="N1921" s="3">
        <f>M1921*'NOx Info (Obsolete)'!$I$2*($D$13+273)/$F$2/1000</f>
        <v>927.2110761611508</v>
      </c>
      <c r="O1921" s="3">
        <f t="shared" si="457"/>
        <v>16.688372800957708</v>
      </c>
      <c r="P1921" s="3">
        <f t="shared" si="458"/>
        <v>10.541376058531478</v>
      </c>
      <c r="Q1921" s="3">
        <f t="shared" si="459"/>
        <v>1.9229057177928284E-3</v>
      </c>
      <c r="R1921" s="3">
        <f t="shared" si="460"/>
        <v>2.9137872071494864E-2</v>
      </c>
    </row>
    <row r="1922" spans="1:18" x14ac:dyDescent="0.25">
      <c r="A1922" s="3">
        <f t="shared" si="462"/>
        <v>18.93000000000016</v>
      </c>
      <c r="B1922" s="3">
        <f t="shared" si="449"/>
        <v>0.33095561035113114</v>
      </c>
      <c r="C1922" s="3">
        <f t="shared" si="450"/>
        <v>7.5195056901542143E-3</v>
      </c>
      <c r="D1922" s="3">
        <f t="shared" si="451"/>
        <v>134.22007799943452</v>
      </c>
      <c r="E1922" s="3">
        <f t="shared" si="452"/>
        <v>1.0398028375280359</v>
      </c>
      <c r="F1922" s="3">
        <f t="shared" si="453"/>
        <v>34.575713471983249</v>
      </c>
      <c r="G1922" s="3">
        <f t="shared" si="454"/>
        <v>6.7905492518135963E-2</v>
      </c>
      <c r="H1922" s="3">
        <f t="shared" si="455"/>
        <v>6.4113492300160765E-2</v>
      </c>
      <c r="I1922" s="3">
        <f t="shared" si="461"/>
        <v>2533.9371049143756</v>
      </c>
      <c r="K1922" s="3">
        <f t="shared" si="463"/>
        <v>18.93000000000016</v>
      </c>
      <c r="L1922" s="3">
        <f t="shared" si="456"/>
        <v>0.15011911819321749</v>
      </c>
      <c r="M1922" s="3">
        <f>L1922/'NOx Info (Obsolete)'!$B$1*1000</f>
        <v>3.4107904072255359</v>
      </c>
      <c r="N1922" s="3">
        <f>M1922*'NOx Info (Obsolete)'!$I$2*($D$13+273)/$F$2/1000</f>
        <v>925.41486125096992</v>
      </c>
      <c r="O1922" s="3">
        <f t="shared" si="457"/>
        <v>16.656043696158992</v>
      </c>
      <c r="P1922" s="3">
        <f t="shared" si="458"/>
        <v>10.54137605853148</v>
      </c>
      <c r="Q1922" s="3">
        <f t="shared" si="459"/>
        <v>1.9229057177928288E-3</v>
      </c>
      <c r="R1922" s="3">
        <f t="shared" si="460"/>
        <v>2.9081425506509408E-2</v>
      </c>
    </row>
    <row r="1923" spans="1:18" x14ac:dyDescent="0.25">
      <c r="A1923" s="3">
        <f t="shared" si="462"/>
        <v>18.940000000000161</v>
      </c>
      <c r="B1923" s="3">
        <f t="shared" si="449"/>
        <v>0.33031447542812953</v>
      </c>
      <c r="C1923" s="3">
        <f t="shared" si="450"/>
        <v>7.5049387284503409E-3</v>
      </c>
      <c r="D1923" s="3">
        <f t="shared" si="451"/>
        <v>133.96006373564205</v>
      </c>
      <c r="E1923" s="3">
        <f t="shared" si="452"/>
        <v>1.0377885072332027</v>
      </c>
      <c r="F1923" s="3">
        <f t="shared" si="453"/>
        <v>34.575713471983249</v>
      </c>
      <c r="G1923" s="3">
        <f t="shared" si="454"/>
        <v>6.7905492518135963E-2</v>
      </c>
      <c r="H1923" s="3">
        <f t="shared" si="455"/>
        <v>6.3989290148380909E-2</v>
      </c>
      <c r="I1923" s="3">
        <f t="shared" si="461"/>
        <v>2534.0650834946723</v>
      </c>
      <c r="K1923" s="3">
        <f t="shared" si="463"/>
        <v>18.940000000000161</v>
      </c>
      <c r="L1923" s="3">
        <f t="shared" si="456"/>
        <v>0.14982830393815241</v>
      </c>
      <c r="M1923" s="3">
        <f>L1923/'NOx Info (Obsolete)'!$B$1*1000</f>
        <v>3.4041829445425766</v>
      </c>
      <c r="N1923" s="3">
        <f>M1923*'NOx Info (Obsolete)'!$I$2*($D$13+273)/$F$2/1000</f>
        <v>923.6221260101828</v>
      </c>
      <c r="O1923" s="3">
        <f t="shared" si="457"/>
        <v>16.623777220055693</v>
      </c>
      <c r="P1923" s="3">
        <f t="shared" si="458"/>
        <v>10.54137605853148</v>
      </c>
      <c r="Q1923" s="3">
        <f t="shared" si="459"/>
        <v>1.9229057177928288E-3</v>
      </c>
      <c r="R1923" s="3">
        <f t="shared" si="460"/>
        <v>2.9025088291125416E-2</v>
      </c>
    </row>
    <row r="1924" spans="1:18" x14ac:dyDescent="0.25">
      <c r="A1924" s="3">
        <f t="shared" si="462"/>
        <v>18.950000000000163</v>
      </c>
      <c r="B1924" s="3">
        <f t="shared" ref="B1924:B1987" si="464">L1924*2.20462</f>
        <v>0.32967458252664572</v>
      </c>
      <c r="C1924" s="3">
        <f t="shared" ref="C1924:C1987" si="465">M1924/453.59237</f>
        <v>7.4903999862042372E-3</v>
      </c>
      <c r="D1924" s="3">
        <f t="shared" ref="D1924:D1987" si="466">N1924/6.89475729</f>
        <v>133.70055317754239</v>
      </c>
      <c r="E1924" s="3">
        <f t="shared" ref="E1924:E1987" si="467">O1924/16.0184634</f>
        <v>1.0357780791459705</v>
      </c>
      <c r="F1924" s="3">
        <f t="shared" ref="F1924:F1987" si="468">P1924*3.28</f>
        <v>34.575713471983242</v>
      </c>
      <c r="G1924" s="3">
        <f t="shared" ref="G1924:G1987" si="469">Q1924*35.314</f>
        <v>6.7905492518135935E-2</v>
      </c>
      <c r="H1924" s="3">
        <f t="shared" ref="H1924:H1987" si="470">R1924*2.20462</f>
        <v>6.3865328603904634E-2</v>
      </c>
      <c r="I1924" s="3">
        <f t="shared" si="461"/>
        <v>2534.1928141518802</v>
      </c>
      <c r="K1924" s="3">
        <f t="shared" si="463"/>
        <v>18.950000000000163</v>
      </c>
      <c r="L1924" s="3">
        <f t="shared" ref="L1924:L1987" si="471">L1923-R1923*$J$1</f>
        <v>0.14953805305524115</v>
      </c>
      <c r="M1924" s="3">
        <f>L1924/'NOx Info (Obsolete)'!$B$1*1000</f>
        <v>3.3975882819903473</v>
      </c>
      <c r="N1924" s="3">
        <f>M1924*'NOx Info (Obsolete)'!$I$2*($D$13+273)/$F$2/1000</f>
        <v>921.832863697893</v>
      </c>
      <c r="O1924" s="3">
        <f t="shared" ref="O1924:O1987" si="472">L1924/$F$2</f>
        <v>16.591573251322036</v>
      </c>
      <c r="P1924" s="3">
        <f t="shared" ref="P1924:P1987" si="473">SQRT(2*(N1924)/O1924)</f>
        <v>10.541376058531478</v>
      </c>
      <c r="Q1924" s="3">
        <f t="shared" ref="Q1924:Q1987" si="474">P1924*$F$25</f>
        <v>1.9229057177928284E-3</v>
      </c>
      <c r="R1924" s="3">
        <f t="shared" ref="R1924:R1987" si="475">Q1924*O1924*0.908</f>
        <v>2.896886021350829E-2</v>
      </c>
    </row>
    <row r="1925" spans="1:18" x14ac:dyDescent="0.25">
      <c r="A1925" s="3">
        <f t="shared" si="462"/>
        <v>18.960000000000164</v>
      </c>
      <c r="B1925" s="3">
        <f t="shared" si="464"/>
        <v>0.32903592924060671</v>
      </c>
      <c r="C1925" s="3">
        <f t="shared" si="465"/>
        <v>7.4758894087485145E-3</v>
      </c>
      <c r="D1925" s="3">
        <f t="shared" si="466"/>
        <v>133.44154534934509</v>
      </c>
      <c r="E1925" s="3">
        <f t="shared" si="467"/>
        <v>1.0337715457068928</v>
      </c>
      <c r="F1925" s="3">
        <f t="shared" si="468"/>
        <v>34.575713471983242</v>
      </c>
      <c r="G1925" s="3">
        <f t="shared" si="469"/>
        <v>6.7905492518135935E-2</v>
      </c>
      <c r="H1925" s="3">
        <f t="shared" si="470"/>
        <v>6.37416072006219E-2</v>
      </c>
      <c r="I1925" s="3">
        <f t="shared" si="461"/>
        <v>2534.3202973662815</v>
      </c>
      <c r="K1925" s="3">
        <f t="shared" si="463"/>
        <v>18.960000000000164</v>
      </c>
      <c r="L1925" s="3">
        <f t="shared" si="471"/>
        <v>0.14924836445310607</v>
      </c>
      <c r="M1925" s="3">
        <f>L1925/'NOx Info (Obsolete)'!$B$1*1000</f>
        <v>3.3910063947721376</v>
      </c>
      <c r="N1925" s="3">
        <f>M1925*'NOx Info (Obsolete)'!$I$2*($D$13+273)/$F$2/1000</f>
        <v>920.04706758626264</v>
      </c>
      <c r="O1925" s="3">
        <f t="shared" si="472"/>
        <v>16.55943166886729</v>
      </c>
      <c r="P1925" s="3">
        <f t="shared" si="473"/>
        <v>10.541376058531478</v>
      </c>
      <c r="Q1925" s="3">
        <f t="shared" si="474"/>
        <v>1.9229057177928284E-3</v>
      </c>
      <c r="R1925" s="3">
        <f t="shared" si="475"/>
        <v>2.8912741062233811E-2</v>
      </c>
    </row>
    <row r="1926" spans="1:18" x14ac:dyDescent="0.25">
      <c r="A1926" s="3">
        <f t="shared" si="462"/>
        <v>18.970000000000166</v>
      </c>
      <c r="B1926" s="3">
        <f t="shared" si="464"/>
        <v>0.32839851316860047</v>
      </c>
      <c r="C1926" s="3">
        <f t="shared" si="465"/>
        <v>7.4614069415216812E-3</v>
      </c>
      <c r="D1926" s="3">
        <f t="shared" si="466"/>
        <v>133.18303927715004</v>
      </c>
      <c r="E1926" s="3">
        <f t="shared" si="467"/>
        <v>1.0317688993711656</v>
      </c>
      <c r="F1926" s="3">
        <f t="shared" si="468"/>
        <v>34.575713471983242</v>
      </c>
      <c r="G1926" s="3">
        <f t="shared" si="469"/>
        <v>6.7905492518135935E-2</v>
      </c>
      <c r="H1926" s="3">
        <f t="shared" si="470"/>
        <v>6.3618125473325571E-2</v>
      </c>
      <c r="I1926" s="3">
        <f t="shared" si="461"/>
        <v>2534.4475336172281</v>
      </c>
      <c r="K1926" s="3">
        <f t="shared" si="463"/>
        <v>18.970000000000166</v>
      </c>
      <c r="L1926" s="3">
        <f t="shared" si="471"/>
        <v>0.14895923704248373</v>
      </c>
      <c r="M1926" s="3">
        <f>L1926/'NOx Info (Obsolete)'!$B$1*1000</f>
        <v>3.384437258139271</v>
      </c>
      <c r="N1926" s="3">
        <f>M1926*'NOx Info (Obsolete)'!$I$2*($D$13+273)/$F$2/1000</f>
        <v>918.26473096048665</v>
      </c>
      <c r="O1926" s="3">
        <f t="shared" si="472"/>
        <v>16.527352351835301</v>
      </c>
      <c r="P1926" s="3">
        <f t="shared" si="473"/>
        <v>10.541376058531476</v>
      </c>
      <c r="Q1926" s="3">
        <f t="shared" si="474"/>
        <v>1.9229057177928281E-3</v>
      </c>
      <c r="R1926" s="3">
        <f t="shared" si="475"/>
        <v>2.8856730626287332E-2</v>
      </c>
    </row>
    <row r="1927" spans="1:18" x14ac:dyDescent="0.25">
      <c r="A1927" s="3">
        <f t="shared" si="462"/>
        <v>18.980000000000167</v>
      </c>
      <c r="B1927" s="3">
        <f t="shared" si="464"/>
        <v>0.32776233191386722</v>
      </c>
      <c r="C1927" s="3">
        <f t="shared" si="465"/>
        <v>7.4469525300679502E-3</v>
      </c>
      <c r="D1927" s="3">
        <f t="shared" si="466"/>
        <v>132.92503398894397</v>
      </c>
      <c r="E1927" s="3">
        <f t="shared" si="467"/>
        <v>1.0297701326086022</v>
      </c>
      <c r="F1927" s="3">
        <f t="shared" si="468"/>
        <v>34.575713471983242</v>
      </c>
      <c r="G1927" s="3">
        <f t="shared" si="469"/>
        <v>6.7905492518135935E-2</v>
      </c>
      <c r="H1927" s="3">
        <f t="shared" si="470"/>
        <v>6.3494882957709747E-2</v>
      </c>
      <c r="I1927" s="3">
        <f t="shared" si="461"/>
        <v>2534.5745233831435</v>
      </c>
      <c r="K1927" s="3">
        <f t="shared" si="463"/>
        <v>18.980000000000167</v>
      </c>
      <c r="L1927" s="3">
        <f t="shared" si="471"/>
        <v>0.14867066973622087</v>
      </c>
      <c r="M1927" s="3">
        <f>L1927/'NOx Info (Obsolete)'!$B$1*1000</f>
        <v>3.377880847391018</v>
      </c>
      <c r="N1927" s="3">
        <f>M1927*'NOx Info (Obsolete)'!$I$2*($D$13+273)/$F$2/1000</f>
        <v>916.48584711876924</v>
      </c>
      <c r="O1927" s="3">
        <f t="shared" si="472"/>
        <v>16.495335179604041</v>
      </c>
      <c r="P1927" s="3">
        <f t="shared" si="473"/>
        <v>10.541376058531478</v>
      </c>
      <c r="Q1927" s="3">
        <f t="shared" si="474"/>
        <v>1.9229057177928284E-3</v>
      </c>
      <c r="R1927" s="3">
        <f t="shared" si="475"/>
        <v>2.880082869506298E-2</v>
      </c>
    </row>
    <row r="1928" spans="1:18" x14ac:dyDescent="0.25">
      <c r="A1928" s="3">
        <f t="shared" si="462"/>
        <v>18.990000000000169</v>
      </c>
      <c r="B1928" s="3">
        <f t="shared" si="464"/>
        <v>0.32712738308429012</v>
      </c>
      <c r="C1928" s="3">
        <f t="shared" si="465"/>
        <v>7.4325261200370203E-3</v>
      </c>
      <c r="D1928" s="3">
        <f t="shared" si="466"/>
        <v>132.66752851459631</v>
      </c>
      <c r="E1928" s="3">
        <f t="shared" si="467"/>
        <v>1.0277752379036025</v>
      </c>
      <c r="F1928" s="3">
        <f t="shared" si="468"/>
        <v>34.575713471983242</v>
      </c>
      <c r="G1928" s="3">
        <f t="shared" si="469"/>
        <v>6.7905492518135935E-2</v>
      </c>
      <c r="H1928" s="3">
        <f t="shared" si="470"/>
        <v>6.337187919036795E-2</v>
      </c>
      <c r="I1928" s="3">
        <f t="shared" si="461"/>
        <v>2534.7012671415241</v>
      </c>
      <c r="K1928" s="3">
        <f t="shared" si="463"/>
        <v>18.990000000000169</v>
      </c>
      <c r="L1928" s="3">
        <f t="shared" si="471"/>
        <v>0.14838266144927023</v>
      </c>
      <c r="M1928" s="3">
        <f>L1928/'NOx Info (Obsolete)'!$B$1*1000</f>
        <v>3.3713371378744967</v>
      </c>
      <c r="N1928" s="3">
        <f>M1928*'NOx Info (Obsolete)'!$I$2*($D$13+273)/$F$2/1000</f>
        <v>914.71040937229577</v>
      </c>
      <c r="O1928" s="3">
        <f t="shared" si="472"/>
        <v>16.46338003178515</v>
      </c>
      <c r="P1928" s="3">
        <f t="shared" si="473"/>
        <v>10.541376058531478</v>
      </c>
      <c r="Q1928" s="3">
        <f t="shared" si="474"/>
        <v>1.9229057177928284E-3</v>
      </c>
      <c r="R1928" s="3">
        <f t="shared" si="475"/>
        <v>2.8745035058362872E-2</v>
      </c>
    </row>
    <row r="1929" spans="1:18" x14ac:dyDescent="0.25">
      <c r="A1929" s="3">
        <f t="shared" si="462"/>
        <v>19.000000000000171</v>
      </c>
      <c r="B1929" s="3">
        <f t="shared" si="464"/>
        <v>0.32649366429238641</v>
      </c>
      <c r="C1929" s="3">
        <f t="shared" si="465"/>
        <v>7.4181276571838855E-3</v>
      </c>
      <c r="D1929" s="3">
        <f t="shared" si="466"/>
        <v>132.41052188585601</v>
      </c>
      <c r="E1929" s="3">
        <f t="shared" si="467"/>
        <v>1.0257842077551265</v>
      </c>
      <c r="F1929" s="3">
        <f t="shared" si="468"/>
        <v>34.575713471983242</v>
      </c>
      <c r="G1929" s="3">
        <f t="shared" si="469"/>
        <v>6.7905492518135935E-2</v>
      </c>
      <c r="H1929" s="3">
        <f t="shared" si="470"/>
        <v>6.3249113708791493E-2</v>
      </c>
      <c r="I1929" s="3">
        <f t="shared" si="461"/>
        <v>2534.8277653689415</v>
      </c>
      <c r="K1929" s="3">
        <f t="shared" si="463"/>
        <v>19.000000000000171</v>
      </c>
      <c r="L1929" s="3">
        <f t="shared" si="471"/>
        <v>0.14809521109868659</v>
      </c>
      <c r="M1929" s="3">
        <f>L1929/'NOx Info (Obsolete)'!$B$1*1000</f>
        <v>3.3648061049845861</v>
      </c>
      <c r="N1929" s="3">
        <f>M1929*'NOx Info (Obsolete)'!$I$2*($D$13+273)/$F$2/1000</f>
        <v>912.93841104521027</v>
      </c>
      <c r="O1929" s="3">
        <f t="shared" si="472"/>
        <v>16.431486788223491</v>
      </c>
      <c r="P1929" s="3">
        <f t="shared" si="473"/>
        <v>10.541376058531478</v>
      </c>
      <c r="Q1929" s="3">
        <f t="shared" si="474"/>
        <v>1.9229057177928284E-3</v>
      </c>
      <c r="R1929" s="3">
        <f t="shared" si="475"/>
        <v>2.8689349506396337E-2</v>
      </c>
    </row>
    <row r="1930" spans="1:18" x14ac:dyDescent="0.25">
      <c r="A1930" s="3">
        <f t="shared" si="462"/>
        <v>19.010000000000172</v>
      </c>
      <c r="B1930" s="3">
        <f t="shared" si="464"/>
        <v>0.32586117315529844</v>
      </c>
      <c r="C1930" s="3">
        <f t="shared" si="465"/>
        <v>7.4037570873686188E-3</v>
      </c>
      <c r="D1930" s="3">
        <f t="shared" si="466"/>
        <v>132.1540131363478</v>
      </c>
      <c r="E1930" s="3">
        <f t="shared" si="467"/>
        <v>1.0237970346766656</v>
      </c>
      <c r="F1930" s="3">
        <f t="shared" si="468"/>
        <v>34.575713471983242</v>
      </c>
      <c r="G1930" s="3">
        <f t="shared" si="469"/>
        <v>6.7905492518135935E-2</v>
      </c>
      <c r="H1930" s="3">
        <f t="shared" si="470"/>
        <v>6.3126586051367631E-2</v>
      </c>
      <c r="I1930" s="3">
        <f t="shared" si="461"/>
        <v>2534.9540185410442</v>
      </c>
      <c r="K1930" s="3">
        <f t="shared" si="463"/>
        <v>19.010000000000172</v>
      </c>
      <c r="L1930" s="3">
        <f t="shared" si="471"/>
        <v>0.14780831760362262</v>
      </c>
      <c r="M1930" s="3">
        <f>L1930/'NOx Info (Obsolete)'!$B$1*1000</f>
        <v>3.3582877241638291</v>
      </c>
      <c r="N1930" s="3">
        <f>M1930*'NOx Info (Obsolete)'!$I$2*($D$13+273)/$F$2/1000</f>
        <v>911.16984547458981</v>
      </c>
      <c r="O1930" s="3">
        <f t="shared" si="472"/>
        <v>16.399655328996701</v>
      </c>
      <c r="P1930" s="3">
        <f t="shared" si="473"/>
        <v>10.541376058531478</v>
      </c>
      <c r="Q1930" s="3">
        <f t="shared" si="474"/>
        <v>1.9229057177928284E-3</v>
      </c>
      <c r="R1930" s="3">
        <f t="shared" si="475"/>
        <v>2.8633771829779119E-2</v>
      </c>
    </row>
    <row r="1931" spans="1:18" x14ac:dyDescent="0.25">
      <c r="A1931" s="3">
        <f t="shared" si="462"/>
        <v>19.020000000000174</v>
      </c>
      <c r="B1931" s="3">
        <f t="shared" si="464"/>
        <v>0.32522990729478479</v>
      </c>
      <c r="C1931" s="3">
        <f t="shared" si="465"/>
        <v>7.3894143565561817E-3</v>
      </c>
      <c r="D1931" s="3">
        <f t="shared" si="466"/>
        <v>131.89800130156846</v>
      </c>
      <c r="E1931" s="3">
        <f t="shared" si="467"/>
        <v>1.0218137111962138</v>
      </c>
      <c r="F1931" s="3">
        <f t="shared" si="468"/>
        <v>34.575713471983249</v>
      </c>
      <c r="G1931" s="3">
        <f t="shared" si="469"/>
        <v>6.7905492518135963E-2</v>
      </c>
      <c r="H1931" s="3">
        <f t="shared" si="470"/>
        <v>6.3004295757377912E-2</v>
      </c>
      <c r="I1931" s="3">
        <f t="shared" si="461"/>
        <v>2535.0800271325588</v>
      </c>
      <c r="K1931" s="3">
        <f t="shared" si="463"/>
        <v>19.020000000000174</v>
      </c>
      <c r="L1931" s="3">
        <f t="shared" si="471"/>
        <v>0.14752197988532484</v>
      </c>
      <c r="M1931" s="3">
        <f>L1931/'NOx Info (Obsolete)'!$B$1*1000</f>
        <v>3.3517819709023438</v>
      </c>
      <c r="N1931" s="3">
        <f>M1931*'NOx Info (Obsolete)'!$I$2*($D$13+273)/$F$2/1000</f>
        <v>909.40470601041864</v>
      </c>
      <c r="O1931" s="3">
        <f t="shared" si="472"/>
        <v>16.367885534414722</v>
      </c>
      <c r="P1931" s="3">
        <f t="shared" si="473"/>
        <v>10.54137605853148</v>
      </c>
      <c r="Q1931" s="3">
        <f t="shared" si="474"/>
        <v>1.9229057177928288E-3</v>
      </c>
      <c r="R1931" s="3">
        <f t="shared" si="475"/>
        <v>2.8578301819532578E-2</v>
      </c>
    </row>
    <row r="1932" spans="1:18" x14ac:dyDescent="0.25">
      <c r="A1932" s="3">
        <f t="shared" si="462"/>
        <v>19.030000000000175</v>
      </c>
      <c r="B1932" s="3">
        <f t="shared" si="464"/>
        <v>0.32459986433721105</v>
      </c>
      <c r="C1932" s="3">
        <f t="shared" si="465"/>
        <v>7.3750994108162044E-3</v>
      </c>
      <c r="D1932" s="3">
        <f t="shared" si="466"/>
        <v>131.64248541888307</v>
      </c>
      <c r="E1932" s="3">
        <f t="shared" si="467"/>
        <v>1.0198342298562399</v>
      </c>
      <c r="F1932" s="3">
        <f t="shared" si="468"/>
        <v>34.575713471983242</v>
      </c>
      <c r="G1932" s="3">
        <f t="shared" si="469"/>
        <v>6.7905492518135935E-2</v>
      </c>
      <c r="H1932" s="3">
        <f t="shared" si="470"/>
        <v>6.2882242366996258E-2</v>
      </c>
      <c r="I1932" s="3">
        <f t="shared" si="461"/>
        <v>2535.205791617293</v>
      </c>
      <c r="K1932" s="3">
        <f t="shared" si="463"/>
        <v>19.030000000000175</v>
      </c>
      <c r="L1932" s="3">
        <f t="shared" si="471"/>
        <v>0.14723619686712952</v>
      </c>
      <c r="M1932" s="3">
        <f>L1932/'NOx Info (Obsolete)'!$B$1*1000</f>
        <v>3.3452888207377258</v>
      </c>
      <c r="N1932" s="3">
        <f>M1932*'NOx Info (Obsolete)'!$I$2*($D$13+273)/$F$2/1000</f>
        <v>907.64298601556277</v>
      </c>
      <c r="O1932" s="3">
        <f t="shared" si="472"/>
        <v>16.336177285019367</v>
      </c>
      <c r="P1932" s="3">
        <f t="shared" si="473"/>
        <v>10.541376058531478</v>
      </c>
      <c r="Q1932" s="3">
        <f t="shared" si="474"/>
        <v>1.9229057177928284E-3</v>
      </c>
      <c r="R1932" s="3">
        <f t="shared" si="475"/>
        <v>2.8522939267082884E-2</v>
      </c>
    </row>
    <row r="1933" spans="1:18" x14ac:dyDescent="0.25">
      <c r="A1933" s="3">
        <f t="shared" si="462"/>
        <v>19.040000000000177</v>
      </c>
      <c r="B1933" s="3">
        <f t="shared" si="464"/>
        <v>0.32397104191354109</v>
      </c>
      <c r="C1933" s="3">
        <f t="shared" si="465"/>
        <v>7.3608121963227979E-3</v>
      </c>
      <c r="D1933" s="3">
        <f t="shared" si="466"/>
        <v>131.38746452752176</v>
      </c>
      <c r="E1933" s="3">
        <f t="shared" si="467"/>
        <v>1.0178585832136595</v>
      </c>
      <c r="F1933" s="3">
        <f t="shared" si="468"/>
        <v>34.575713471983249</v>
      </c>
      <c r="G1933" s="3">
        <f t="shared" si="469"/>
        <v>6.7905492518135963E-2</v>
      </c>
      <c r="H1933" s="3">
        <f t="shared" si="470"/>
        <v>6.2760425421287583E-2</v>
      </c>
      <c r="I1933" s="3">
        <f t="shared" si="461"/>
        <v>2535.3313124681354</v>
      </c>
      <c r="K1933" s="3">
        <f t="shared" si="463"/>
        <v>19.040000000000177</v>
      </c>
      <c r="L1933" s="3">
        <f t="shared" si="471"/>
        <v>0.14695096747445868</v>
      </c>
      <c r="M1933" s="3">
        <f>L1933/'NOx Info (Obsolete)'!$B$1*1000</f>
        <v>3.3388082492549631</v>
      </c>
      <c r="N1933" s="3">
        <f>M1933*'NOx Info (Obsolete)'!$I$2*($D$13+273)/$F$2/1000</f>
        <v>905.88467886574711</v>
      </c>
      <c r="O1933" s="3">
        <f t="shared" si="472"/>
        <v>16.304530461583862</v>
      </c>
      <c r="P1933" s="3">
        <f t="shared" si="473"/>
        <v>10.54137605853148</v>
      </c>
      <c r="Q1933" s="3">
        <f t="shared" si="474"/>
        <v>1.9229057177928288E-3</v>
      </c>
      <c r="R1933" s="3">
        <f t="shared" si="475"/>
        <v>2.8467683964260318E-2</v>
      </c>
    </row>
    <row r="1934" spans="1:18" x14ac:dyDescent="0.25">
      <c r="A1934" s="3">
        <f t="shared" si="462"/>
        <v>19.050000000000178</v>
      </c>
      <c r="B1934" s="3">
        <f t="shared" si="464"/>
        <v>0.32334343765932816</v>
      </c>
      <c r="C1934" s="3">
        <f t="shared" si="465"/>
        <v>7.3465526593543438E-3</v>
      </c>
      <c r="D1934" s="3">
        <f t="shared" si="466"/>
        <v>131.13293766857572</v>
      </c>
      <c r="E1934" s="3">
        <f t="shared" si="467"/>
        <v>1.0158867638398081</v>
      </c>
      <c r="F1934" s="3">
        <f t="shared" si="468"/>
        <v>34.575713471983242</v>
      </c>
      <c r="G1934" s="3">
        <f t="shared" si="469"/>
        <v>6.7905492518135935E-2</v>
      </c>
      <c r="H1934" s="3">
        <f t="shared" si="470"/>
        <v>6.2638844462205662E-2</v>
      </c>
      <c r="I1934" s="3">
        <f t="shared" si="461"/>
        <v>2535.45659015706</v>
      </c>
      <c r="K1934" s="3">
        <f t="shared" si="463"/>
        <v>19.050000000000178</v>
      </c>
      <c r="L1934" s="3">
        <f t="shared" si="471"/>
        <v>0.14666629063481607</v>
      </c>
      <c r="M1934" s="3">
        <f>L1934/'NOx Info (Obsolete)'!$B$1*1000</f>
        <v>3.3323402320863398</v>
      </c>
      <c r="N1934" s="3">
        <f>M1934*'NOx Info (Obsolete)'!$I$2*($D$13+273)/$F$2/1000</f>
        <v>904.12977794952815</v>
      </c>
      <c r="O1934" s="3">
        <f t="shared" si="472"/>
        <v>16.27294494511241</v>
      </c>
      <c r="P1934" s="3">
        <f t="shared" si="473"/>
        <v>10.541376058531478</v>
      </c>
      <c r="Q1934" s="3">
        <f t="shared" si="474"/>
        <v>1.9229057177928284E-3</v>
      </c>
      <c r="R1934" s="3">
        <f t="shared" si="475"/>
        <v>2.8412535703298377E-2</v>
      </c>
    </row>
    <row r="1935" spans="1:18" x14ac:dyDescent="0.25">
      <c r="A1935" s="3">
        <f t="shared" si="462"/>
        <v>19.06000000000018</v>
      </c>
      <c r="B1935" s="3">
        <f t="shared" si="464"/>
        <v>0.32271704921470612</v>
      </c>
      <c r="C1935" s="3">
        <f t="shared" si="465"/>
        <v>7.3323207462932995E-3</v>
      </c>
      <c r="D1935" s="3">
        <f t="shared" si="466"/>
        <v>130.87890388499397</v>
      </c>
      <c r="E1935" s="3">
        <f t="shared" si="467"/>
        <v>1.0139187643204108</v>
      </c>
      <c r="F1935" s="3">
        <f t="shared" si="468"/>
        <v>34.575713471983249</v>
      </c>
      <c r="G1935" s="3">
        <f t="shared" si="469"/>
        <v>6.7905492518135963E-2</v>
      </c>
      <c r="H1935" s="3">
        <f t="shared" si="470"/>
        <v>6.2517499032591781E-2</v>
      </c>
      <c r="I1935" s="3">
        <f t="shared" si="461"/>
        <v>2535.581625155125</v>
      </c>
      <c r="K1935" s="3">
        <f t="shared" si="463"/>
        <v>19.06000000000018</v>
      </c>
      <c r="L1935" s="3">
        <f t="shared" si="471"/>
        <v>0.14638216527778308</v>
      </c>
      <c r="M1935" s="3">
        <f>L1935/'NOx Info (Obsolete)'!$B$1*1000</f>
        <v>3.3258847449113467</v>
      </c>
      <c r="N1935" s="3">
        <f>M1935*'NOx Info (Obsolete)'!$I$2*($D$13+273)/$F$2/1000</f>
        <v>902.3782766682715</v>
      </c>
      <c r="O1935" s="3">
        <f t="shared" si="472"/>
        <v>16.241420616839729</v>
      </c>
      <c r="P1935" s="3">
        <f t="shared" si="473"/>
        <v>10.54137605853148</v>
      </c>
      <c r="Q1935" s="3">
        <f t="shared" si="474"/>
        <v>1.9229057177928288E-3</v>
      </c>
      <c r="R1935" s="3">
        <f t="shared" si="475"/>
        <v>2.8357494276833099E-2</v>
      </c>
    </row>
    <row r="1936" spans="1:18" x14ac:dyDescent="0.25">
      <c r="A1936" s="3">
        <f t="shared" si="462"/>
        <v>19.070000000000181</v>
      </c>
      <c r="B1936" s="3">
        <f t="shared" si="464"/>
        <v>0.32209187422438018</v>
      </c>
      <c r="C1936" s="3">
        <f t="shared" si="465"/>
        <v>7.3181164036259828E-3</v>
      </c>
      <c r="D1936" s="3">
        <f t="shared" si="466"/>
        <v>130.62536222157928</v>
      </c>
      <c r="E1936" s="3">
        <f t="shared" si="467"/>
        <v>1.0119545772555572</v>
      </c>
      <c r="F1936" s="3">
        <f t="shared" si="468"/>
        <v>34.575713471983242</v>
      </c>
      <c r="G1936" s="3">
        <f t="shared" si="469"/>
        <v>6.7905492518135935E-2</v>
      </c>
      <c r="H1936" s="3">
        <f t="shared" si="470"/>
        <v>6.2396388676172705E-2</v>
      </c>
      <c r="I1936" s="3">
        <f t="shared" si="461"/>
        <v>2535.7064179324775</v>
      </c>
      <c r="K1936" s="3">
        <f t="shared" si="463"/>
        <v>19.070000000000181</v>
      </c>
      <c r="L1936" s="3">
        <f t="shared" si="471"/>
        <v>0.14609859033501474</v>
      </c>
      <c r="M1936" s="3">
        <f>L1936/'NOx Info (Obsolete)'!$B$1*1000</f>
        <v>3.3194417634565863</v>
      </c>
      <c r="N1936" s="3">
        <f>M1936*'NOx Info (Obsolete)'!$I$2*($D$13+273)/$F$2/1000</f>
        <v>900.63016843612434</v>
      </c>
      <c r="O1936" s="3">
        <f t="shared" si="472"/>
        <v>16.209957358230618</v>
      </c>
      <c r="P1936" s="3">
        <f t="shared" si="473"/>
        <v>10.541376058531478</v>
      </c>
      <c r="Q1936" s="3">
        <f t="shared" si="474"/>
        <v>1.9229057177928284E-3</v>
      </c>
      <c r="R1936" s="3">
        <f t="shared" si="475"/>
        <v>2.8302559477902185E-2</v>
      </c>
    </row>
    <row r="1937" spans="1:18" x14ac:dyDescent="0.25">
      <c r="A1937" s="3">
        <f t="shared" si="462"/>
        <v>19.080000000000183</v>
      </c>
      <c r="B1937" s="3">
        <f t="shared" si="464"/>
        <v>0.32146791033761846</v>
      </c>
      <c r="C1937" s="3">
        <f t="shared" si="465"/>
        <v>7.3039395779423899E-3</v>
      </c>
      <c r="D1937" s="3">
        <f t="shared" si="466"/>
        <v>130.37231172498505</v>
      </c>
      <c r="E1937" s="3">
        <f t="shared" si="467"/>
        <v>1.0099941952596709</v>
      </c>
      <c r="F1937" s="3">
        <f t="shared" si="468"/>
        <v>34.575713471983242</v>
      </c>
      <c r="G1937" s="3">
        <f t="shared" si="469"/>
        <v>6.7905492518135935E-2</v>
      </c>
      <c r="H1937" s="3">
        <f t="shared" si="470"/>
        <v>6.2275512937559188E-2</v>
      </c>
      <c r="I1937" s="3">
        <f t="shared" si="461"/>
        <v>2535.8309689583525</v>
      </c>
      <c r="K1937" s="3">
        <f t="shared" si="463"/>
        <v>19.080000000000183</v>
      </c>
      <c r="L1937" s="3">
        <f t="shared" si="471"/>
        <v>0.14581556474023571</v>
      </c>
      <c r="M1937" s="3">
        <f>L1937/'NOx Info (Obsolete)'!$B$1*1000</f>
        <v>3.3130112634956883</v>
      </c>
      <c r="N1937" s="3">
        <f>M1937*'NOx Info (Obsolete)'!$I$2*($D$13+273)/$F$2/1000</f>
        <v>898.88544667999327</v>
      </c>
      <c r="O1937" s="3">
        <f t="shared" si="472"/>
        <v>16.178555050979494</v>
      </c>
      <c r="P1937" s="3">
        <f t="shared" si="473"/>
        <v>10.541376058531478</v>
      </c>
      <c r="Q1937" s="3">
        <f t="shared" si="474"/>
        <v>1.9229057177928284E-3</v>
      </c>
      <c r="R1937" s="3">
        <f t="shared" si="475"/>
        <v>2.8247731099944298E-2</v>
      </c>
    </row>
    <row r="1938" spans="1:18" x14ac:dyDescent="0.25">
      <c r="A1938" s="3">
        <f t="shared" si="462"/>
        <v>19.090000000000185</v>
      </c>
      <c r="B1938" s="3">
        <f t="shared" si="464"/>
        <v>0.3208451552082428</v>
      </c>
      <c r="C1938" s="3">
        <f t="shared" si="465"/>
        <v>7.2897902159359722E-3</v>
      </c>
      <c r="D1938" s="3">
        <f t="shared" si="466"/>
        <v>130.11975144371152</v>
      </c>
      <c r="E1938" s="3">
        <f t="shared" si="467"/>
        <v>1.0080376109614841</v>
      </c>
      <c r="F1938" s="3">
        <f t="shared" si="468"/>
        <v>34.575713471983242</v>
      </c>
      <c r="G1938" s="3">
        <f t="shared" si="469"/>
        <v>6.7905492518135935E-2</v>
      </c>
      <c r="H1938" s="3">
        <f t="shared" si="470"/>
        <v>6.2154871362244173E-2</v>
      </c>
      <c r="I1938" s="3">
        <f t="shared" si="461"/>
        <v>2535.9552787010771</v>
      </c>
      <c r="K1938" s="3">
        <f t="shared" si="463"/>
        <v>19.090000000000185</v>
      </c>
      <c r="L1938" s="3">
        <f t="shared" si="471"/>
        <v>0.14553308742923626</v>
      </c>
      <c r="M1938" s="3">
        <f>L1938/'NOx Info (Obsolete)'!$B$1*1000</f>
        <v>3.3065932208492095</v>
      </c>
      <c r="N1938" s="3">
        <f>M1938*'NOx Info (Obsolete)'!$I$2*($D$13+273)/$F$2/1000</f>
        <v>897.14410483951804</v>
      </c>
      <c r="O1938" s="3">
        <f t="shared" si="472"/>
        <v>16.147213577009975</v>
      </c>
      <c r="P1938" s="3">
        <f t="shared" si="473"/>
        <v>10.541376058531478</v>
      </c>
      <c r="Q1938" s="3">
        <f t="shared" si="474"/>
        <v>1.9229057177928284E-3</v>
      </c>
      <c r="R1938" s="3">
        <f t="shared" si="475"/>
        <v>2.8193008936798259E-2</v>
      </c>
    </row>
    <row r="1939" spans="1:18" x14ac:dyDescent="0.25">
      <c r="A1939" s="3">
        <f t="shared" si="462"/>
        <v>19.100000000000186</v>
      </c>
      <c r="B1939" s="3">
        <f t="shared" si="464"/>
        <v>0.32022360649462039</v>
      </c>
      <c r="C1939" s="3">
        <f t="shared" si="465"/>
        <v>7.2756682644034608E-3</v>
      </c>
      <c r="D1939" s="3">
        <f t="shared" si="466"/>
        <v>129.86768042810209</v>
      </c>
      <c r="E1939" s="3">
        <f t="shared" si="467"/>
        <v>1.006084817004008</v>
      </c>
      <c r="F1939" s="3">
        <f t="shared" si="468"/>
        <v>34.575713471983242</v>
      </c>
      <c r="G1939" s="3">
        <f t="shared" si="469"/>
        <v>6.7905492518135935E-2</v>
      </c>
      <c r="H1939" s="3">
        <f t="shared" si="470"/>
        <v>6.2034463496601015E-2</v>
      </c>
      <c r="I1939" s="3">
        <f t="shared" si="461"/>
        <v>2536.0793476280701</v>
      </c>
      <c r="K1939" s="3">
        <f t="shared" si="463"/>
        <v>19.100000000000186</v>
      </c>
      <c r="L1939" s="3">
        <f t="shared" si="471"/>
        <v>0.14525115733986829</v>
      </c>
      <c r="M1939" s="3">
        <f>L1939/'NOx Info (Obsolete)'!$B$1*1000</f>
        <v>3.3001876113845525</v>
      </c>
      <c r="N1939" s="3">
        <f>M1939*'NOx Info (Obsolete)'!$I$2*($D$13+273)/$F$2/1000</f>
        <v>895.40613636704734</v>
      </c>
      <c r="O1939" s="3">
        <f t="shared" si="472"/>
        <v>16.115932818474402</v>
      </c>
      <c r="P1939" s="3">
        <f t="shared" si="473"/>
        <v>10.541376058531478</v>
      </c>
      <c r="Q1939" s="3">
        <f t="shared" si="474"/>
        <v>1.9229057177928284E-3</v>
      </c>
      <c r="R1939" s="3">
        <f t="shared" si="475"/>
        <v>2.8138392782702245E-2</v>
      </c>
    </row>
    <row r="1940" spans="1:18" x14ac:dyDescent="0.25">
      <c r="A1940" s="3">
        <f t="shared" si="462"/>
        <v>19.110000000000188</v>
      </c>
      <c r="B1940" s="3">
        <f t="shared" si="464"/>
        <v>0.31960326185965438</v>
      </c>
      <c r="C1940" s="3">
        <f t="shared" si="465"/>
        <v>7.2615736702446405E-3</v>
      </c>
      <c r="D1940" s="3">
        <f t="shared" si="466"/>
        <v>129.6160977303399</v>
      </c>
      <c r="E1940" s="3">
        <f t="shared" si="467"/>
        <v>1.004135806044506</v>
      </c>
      <c r="F1940" s="3">
        <f t="shared" si="468"/>
        <v>34.575713471983242</v>
      </c>
      <c r="G1940" s="3">
        <f t="shared" si="469"/>
        <v>6.7905492518135935E-2</v>
      </c>
      <c r="H1940" s="3">
        <f t="shared" si="470"/>
        <v>6.1914288887881905E-2</v>
      </c>
      <c r="I1940" s="3">
        <f t="shared" si="461"/>
        <v>2536.2031762058459</v>
      </c>
      <c r="K1940" s="3">
        <f t="shared" si="463"/>
        <v>19.110000000000188</v>
      </c>
      <c r="L1940" s="3">
        <f t="shared" si="471"/>
        <v>0.14496977341204126</v>
      </c>
      <c r="M1940" s="3">
        <f>L1940/'NOx Info (Obsolete)'!$B$1*1000</f>
        <v>3.293794411015865</v>
      </c>
      <c r="N1940" s="3">
        <f>M1940*'NOx Info (Obsolete)'!$I$2*($D$13+273)/$F$2/1000</f>
        <v>893.67153472761345</v>
      </c>
      <c r="O1940" s="3">
        <f t="shared" si="472"/>
        <v>16.084712657753421</v>
      </c>
      <c r="P1940" s="3">
        <f t="shared" si="473"/>
        <v>10.541376058531478</v>
      </c>
      <c r="Q1940" s="3">
        <f t="shared" si="474"/>
        <v>1.9229057177928284E-3</v>
      </c>
      <c r="R1940" s="3">
        <f t="shared" si="475"/>
        <v>2.8083882432293053E-2</v>
      </c>
    </row>
    <row r="1941" spans="1:18" x14ac:dyDescent="0.25">
      <c r="A1941" s="3">
        <f t="shared" si="462"/>
        <v>19.120000000000189</v>
      </c>
      <c r="B1941" s="3">
        <f t="shared" si="464"/>
        <v>0.31898411897077555</v>
      </c>
      <c r="C1941" s="3">
        <f t="shared" si="465"/>
        <v>7.2475063804621721E-3</v>
      </c>
      <c r="D1941" s="3">
        <f t="shared" si="466"/>
        <v>129.36500240444425</v>
      </c>
      <c r="E1941" s="3">
        <f t="shared" si="467"/>
        <v>1.0021905707544669</v>
      </c>
      <c r="F1941" s="3">
        <f t="shared" si="468"/>
        <v>34.575713471983242</v>
      </c>
      <c r="G1941" s="3">
        <f t="shared" si="469"/>
        <v>6.7905492518135935E-2</v>
      </c>
      <c r="H1941" s="3">
        <f t="shared" si="470"/>
        <v>6.179434708421612E-2</v>
      </c>
      <c r="I1941" s="3">
        <f t="shared" si="461"/>
        <v>2536.3267649000145</v>
      </c>
      <c r="K1941" s="3">
        <f t="shared" si="463"/>
        <v>19.120000000000189</v>
      </c>
      <c r="L1941" s="3">
        <f t="shared" si="471"/>
        <v>0.14468893458771834</v>
      </c>
      <c r="M1941" s="3">
        <f>L1941/'NOx Info (Obsolete)'!$B$1*1000</f>
        <v>3.2874135957039585</v>
      </c>
      <c r="N1941" s="3">
        <f>M1941*'NOx Info (Obsolete)'!$I$2*($D$13+273)/$F$2/1000</f>
        <v>891.94029339890949</v>
      </c>
      <c r="O1941" s="3">
        <f t="shared" si="472"/>
        <v>16.053552977455542</v>
      </c>
      <c r="P1941" s="3">
        <f t="shared" si="473"/>
        <v>10.541376058531478</v>
      </c>
      <c r="Q1941" s="3">
        <f t="shared" si="474"/>
        <v>1.9229057177928284E-3</v>
      </c>
      <c r="R1941" s="3">
        <f t="shared" si="475"/>
        <v>2.802947768060533E-2</v>
      </c>
    </row>
    <row r="1942" spans="1:18" x14ac:dyDescent="0.25">
      <c r="A1942" s="3">
        <f t="shared" si="462"/>
        <v>19.130000000000191</v>
      </c>
      <c r="B1942" s="3">
        <f t="shared" si="464"/>
        <v>0.3183661754999334</v>
      </c>
      <c r="C1942" s="3">
        <f t="shared" si="465"/>
        <v>7.2334663421613826E-3</v>
      </c>
      <c r="D1942" s="3">
        <f t="shared" si="466"/>
        <v>129.11439350626702</v>
      </c>
      <c r="E1942" s="3">
        <f t="shared" si="467"/>
        <v>1.0002491038195753</v>
      </c>
      <c r="F1942" s="3">
        <f t="shared" si="468"/>
        <v>34.575713471983242</v>
      </c>
      <c r="G1942" s="3">
        <f t="shared" si="469"/>
        <v>6.7905492518135935E-2</v>
      </c>
      <c r="H1942" s="3">
        <f t="shared" si="470"/>
        <v>6.1674637634608225E-2</v>
      </c>
      <c r="I1942" s="3">
        <f t="shared" si="461"/>
        <v>2536.4501141752835</v>
      </c>
      <c r="K1942" s="3">
        <f t="shared" si="463"/>
        <v>19.130000000000191</v>
      </c>
      <c r="L1942" s="3">
        <f t="shared" si="471"/>
        <v>0.14440863981091229</v>
      </c>
      <c r="M1942" s="3">
        <f>L1942/'NOx Info (Obsolete)'!$B$1*1000</f>
        <v>3.2810451414562127</v>
      </c>
      <c r="N1942" s="3">
        <f>M1942*'NOx Info (Obsolete)'!$I$2*($D$13+273)/$F$2/1000</f>
        <v>890.21240587126317</v>
      </c>
      <c r="O1942" s="3">
        <f t="shared" si="472"/>
        <v>16.022453660416669</v>
      </c>
      <c r="P1942" s="3">
        <f t="shared" si="473"/>
        <v>10.541376058531478</v>
      </c>
      <c r="Q1942" s="3">
        <f t="shared" si="474"/>
        <v>1.9229057177928284E-3</v>
      </c>
      <c r="R1942" s="3">
        <f t="shared" si="475"/>
        <v>2.7975178323070747E-2</v>
      </c>
    </row>
    <row r="1943" spans="1:18" x14ac:dyDescent="0.25">
      <c r="A1943" s="3">
        <f t="shared" si="462"/>
        <v>19.140000000000192</v>
      </c>
      <c r="B1943" s="3">
        <f t="shared" si="464"/>
        <v>0.31774942912358733</v>
      </c>
      <c r="C1943" s="3">
        <f t="shared" si="465"/>
        <v>7.2194535025500656E-3</v>
      </c>
      <c r="D1943" s="3">
        <f t="shared" si="466"/>
        <v>128.86427009348904</v>
      </c>
      <c r="E1943" s="3">
        <f t="shared" si="467"/>
        <v>0.99831139793968593</v>
      </c>
      <c r="F1943" s="3">
        <f t="shared" si="468"/>
        <v>34.575713471983242</v>
      </c>
      <c r="G1943" s="3">
        <f t="shared" si="469"/>
        <v>6.7905492518135935E-2</v>
      </c>
      <c r="H1943" s="3">
        <f t="shared" si="470"/>
        <v>6.1555160088936585E-2</v>
      </c>
      <c r="I1943" s="3">
        <f t="shared" si="461"/>
        <v>2536.5732244954615</v>
      </c>
      <c r="K1943" s="3">
        <f t="shared" si="463"/>
        <v>19.140000000000192</v>
      </c>
      <c r="L1943" s="3">
        <f t="shared" si="471"/>
        <v>0.14412888802768159</v>
      </c>
      <c r="M1943" s="3">
        <f>L1943/'NOx Info (Obsolete)'!$B$1*1000</f>
        <v>3.2746890243264852</v>
      </c>
      <c r="N1943" s="3">
        <f>M1943*'NOx Info (Obsolete)'!$I$2*($D$13+273)/$F$2/1000</f>
        <v>888.48786564761258</v>
      </c>
      <c r="O1943" s="3">
        <f t="shared" si="472"/>
        <v>15.991414589699696</v>
      </c>
      <c r="P1943" s="3">
        <f t="shared" si="473"/>
        <v>10.541376058531478</v>
      </c>
      <c r="Q1943" s="3">
        <f t="shared" si="474"/>
        <v>1.9229057177928284E-3</v>
      </c>
      <c r="R1943" s="3">
        <f t="shared" si="475"/>
        <v>2.7920984155517317E-2</v>
      </c>
    </row>
    <row r="1944" spans="1:18" x14ac:dyDescent="0.25">
      <c r="A1944" s="3">
        <f t="shared" si="462"/>
        <v>19.150000000000194</v>
      </c>
      <c r="B1944" s="3">
        <f t="shared" si="464"/>
        <v>0.317133877522698</v>
      </c>
      <c r="C1944" s="3">
        <f t="shared" si="465"/>
        <v>7.2054678089382845E-3</v>
      </c>
      <c r="D1944" s="3">
        <f t="shared" si="466"/>
        <v>128.61463122561673</v>
      </c>
      <c r="E1944" s="3">
        <f t="shared" si="467"/>
        <v>0.99637744582879539</v>
      </c>
      <c r="F1944" s="3">
        <f t="shared" si="468"/>
        <v>34.575713471983242</v>
      </c>
      <c r="G1944" s="3">
        <f t="shared" si="469"/>
        <v>6.7905492518135935E-2</v>
      </c>
      <c r="H1944" s="3">
        <f t="shared" si="470"/>
        <v>6.1435913997951459E-2</v>
      </c>
      <c r="I1944" s="3">
        <f t="shared" si="461"/>
        <v>2536.6960963234574</v>
      </c>
      <c r="K1944" s="3">
        <f t="shared" si="463"/>
        <v>19.150000000000194</v>
      </c>
      <c r="L1944" s="3">
        <f t="shared" si="471"/>
        <v>0.14384967818612643</v>
      </c>
      <c r="M1944" s="3">
        <f>L1944/'NOx Info (Obsolete)'!$B$1*1000</f>
        <v>3.2683452204150236</v>
      </c>
      <c r="N1944" s="3">
        <f>M1944*'NOx Info (Obsolete)'!$I$2*($D$13+273)/$F$2/1000</f>
        <v>886.76666624348263</v>
      </c>
      <c r="O1944" s="3">
        <f t="shared" si="472"/>
        <v>15.960435648594043</v>
      </c>
      <c r="P1944" s="3">
        <f t="shared" si="473"/>
        <v>10.541376058531478</v>
      </c>
      <c r="Q1944" s="3">
        <f t="shared" si="474"/>
        <v>1.9229057177928284E-3</v>
      </c>
      <c r="R1944" s="3">
        <f t="shared" si="475"/>
        <v>2.7866894974168548E-2</v>
      </c>
    </row>
    <row r="1945" spans="1:18" x14ac:dyDescent="0.25">
      <c r="A1945" s="3">
        <f t="shared" si="462"/>
        <v>19.160000000000196</v>
      </c>
      <c r="B1945" s="3">
        <f t="shared" si="464"/>
        <v>0.31651951838271852</v>
      </c>
      <c r="C1945" s="3">
        <f t="shared" si="465"/>
        <v>7.1915092087381756E-3</v>
      </c>
      <c r="D1945" s="3">
        <f t="shared" si="466"/>
        <v>128.36547596397838</v>
      </c>
      <c r="E1945" s="3">
        <f t="shared" si="467"/>
        <v>0.99444724021501463</v>
      </c>
      <c r="F1945" s="3">
        <f t="shared" si="468"/>
        <v>34.575713471983242</v>
      </c>
      <c r="G1945" s="3">
        <f t="shared" si="469"/>
        <v>6.7905492518135935E-2</v>
      </c>
      <c r="H1945" s="3">
        <f t="shared" si="470"/>
        <v>6.1316898913273424E-2</v>
      </c>
      <c r="I1945" s="3">
        <f t="shared" si="461"/>
        <v>2536.8187301212838</v>
      </c>
      <c r="K1945" s="3">
        <f t="shared" si="463"/>
        <v>19.160000000000196</v>
      </c>
      <c r="L1945" s="3">
        <f t="shared" si="471"/>
        <v>0.14357100923638474</v>
      </c>
      <c r="M1945" s="3">
        <f>L1945/'NOx Info (Obsolete)'!$B$1*1000</f>
        <v>3.262013705868374</v>
      </c>
      <c r="N1945" s="3">
        <f>M1945*'NOx Info (Obsolete)'!$I$2*($D$13+273)/$F$2/1000</f>
        <v>885.04880118695974</v>
      </c>
      <c r="O1945" s="3">
        <f t="shared" si="472"/>
        <v>15.929516720615222</v>
      </c>
      <c r="P1945" s="3">
        <f t="shared" si="473"/>
        <v>10.541376058531478</v>
      </c>
      <c r="Q1945" s="3">
        <f t="shared" si="474"/>
        <v>1.9229057177928284E-3</v>
      </c>
      <c r="R1945" s="3">
        <f t="shared" si="475"/>
        <v>2.781291057564271E-2</v>
      </c>
    </row>
    <row r="1946" spans="1:18" x14ac:dyDescent="0.25">
      <c r="A1946" s="3">
        <f t="shared" si="462"/>
        <v>19.170000000000197</v>
      </c>
      <c r="B1946" s="3">
        <f t="shared" si="464"/>
        <v>0.31590634939358581</v>
      </c>
      <c r="C1946" s="3">
        <f t="shared" si="465"/>
        <v>7.1775776494637528E-3</v>
      </c>
      <c r="D1946" s="3">
        <f t="shared" si="466"/>
        <v>128.11680337172075</v>
      </c>
      <c r="E1946" s="3">
        <f t="shared" si="467"/>
        <v>0.99252077384054238</v>
      </c>
      <c r="F1946" s="3">
        <f t="shared" si="468"/>
        <v>34.575713471983242</v>
      </c>
      <c r="G1946" s="3">
        <f t="shared" si="469"/>
        <v>6.7905492518135935E-2</v>
      </c>
      <c r="H1946" s="3">
        <f t="shared" si="470"/>
        <v>6.1198114387391693E-2</v>
      </c>
      <c r="I1946" s="3">
        <f t="shared" si="461"/>
        <v>2536.9411263500588</v>
      </c>
      <c r="K1946" s="3">
        <f t="shared" si="463"/>
        <v>19.170000000000197</v>
      </c>
      <c r="L1946" s="3">
        <f t="shared" si="471"/>
        <v>0.14329288013062833</v>
      </c>
      <c r="M1946" s="3">
        <f>L1946/'NOx Info (Obsolete)'!$B$1*1000</f>
        <v>3.2556944568792932</v>
      </c>
      <c r="N1946" s="3">
        <f>M1946*'NOx Info (Obsolete)'!$I$2*($D$13+273)/$F$2/1000</f>
        <v>883.33426401866825</v>
      </c>
      <c r="O1946" s="3">
        <f t="shared" si="472"/>
        <v>15.898657689504407</v>
      </c>
      <c r="P1946" s="3">
        <f t="shared" si="473"/>
        <v>10.541376058531478</v>
      </c>
      <c r="Q1946" s="3">
        <f t="shared" si="474"/>
        <v>1.9229057177928284E-3</v>
      </c>
      <c r="R1946" s="3">
        <f t="shared" si="475"/>
        <v>2.7759030756952081E-2</v>
      </c>
    </row>
    <row r="1947" spans="1:18" x14ac:dyDescent="0.25">
      <c r="A1947" s="3">
        <f t="shared" si="462"/>
        <v>19.180000000000199</v>
      </c>
      <c r="B1947" s="3">
        <f t="shared" si="464"/>
        <v>0.31529436824971185</v>
      </c>
      <c r="C1947" s="3">
        <f t="shared" si="465"/>
        <v>7.163673078730704E-3</v>
      </c>
      <c r="D1947" s="3">
        <f t="shared" si="466"/>
        <v>127.86861251380543</v>
      </c>
      <c r="E1947" s="3">
        <f t="shared" si="467"/>
        <v>0.99059803946163694</v>
      </c>
      <c r="F1947" s="3">
        <f t="shared" si="468"/>
        <v>34.575713471983242</v>
      </c>
      <c r="G1947" s="3">
        <f t="shared" si="469"/>
        <v>6.7905492518135935E-2</v>
      </c>
      <c r="H1947" s="3">
        <f t="shared" si="470"/>
        <v>6.1079559973662385E-2</v>
      </c>
      <c r="I1947" s="3">
        <f t="shared" si="461"/>
        <v>2537.0632854700061</v>
      </c>
      <c r="K1947" s="3">
        <f t="shared" si="463"/>
        <v>19.180000000000199</v>
      </c>
      <c r="L1947" s="3">
        <f t="shared" si="471"/>
        <v>0.14301528982305881</v>
      </c>
      <c r="M1947" s="3">
        <f>L1947/'NOx Info (Obsolete)'!$B$1*1000</f>
        <v>3.2493874496866568</v>
      </c>
      <c r="N1947" s="3">
        <f>M1947*'NOx Info (Obsolete)'!$I$2*($D$13+273)/$F$2/1000</f>
        <v>881.62304829174525</v>
      </c>
      <c r="O1947" s="3">
        <f t="shared" si="472"/>
        <v>15.867858439227989</v>
      </c>
      <c r="P1947" s="3">
        <f t="shared" si="473"/>
        <v>10.541376058531478</v>
      </c>
      <c r="Q1947" s="3">
        <f t="shared" si="474"/>
        <v>1.9229057177928284E-3</v>
      </c>
      <c r="R1947" s="3">
        <f t="shared" si="475"/>
        <v>2.7705255315502168E-2</v>
      </c>
    </row>
    <row r="1948" spans="1:18" x14ac:dyDescent="0.25">
      <c r="A1948" s="3">
        <f t="shared" si="462"/>
        <v>19.1900000000002</v>
      </c>
      <c r="B1948" s="3">
        <f t="shared" si="464"/>
        <v>0.31468357264997526</v>
      </c>
      <c r="C1948" s="3">
        <f t="shared" si="465"/>
        <v>7.1497954442561957E-3</v>
      </c>
      <c r="D1948" s="3">
        <f t="shared" si="466"/>
        <v>127.62090245700539</v>
      </c>
      <c r="E1948" s="3">
        <f t="shared" si="467"/>
        <v>0.98867902984858957</v>
      </c>
      <c r="F1948" s="3">
        <f t="shared" si="468"/>
        <v>34.575713471983242</v>
      </c>
      <c r="G1948" s="3">
        <f t="shared" si="469"/>
        <v>6.7905492518135935E-2</v>
      </c>
      <c r="H1948" s="3">
        <f t="shared" si="470"/>
        <v>6.0961235226306879E-2</v>
      </c>
      <c r="I1948" s="3">
        <f t="shared" si="461"/>
        <v>2537.1852079404589</v>
      </c>
      <c r="K1948" s="3">
        <f t="shared" si="463"/>
        <v>19.1900000000002</v>
      </c>
      <c r="L1948" s="3">
        <f t="shared" si="471"/>
        <v>0.14273823726990378</v>
      </c>
      <c r="M1948" s="3">
        <f>L1948/'NOx Info (Obsolete)'!$B$1*1000</f>
        <v>3.2430926605753707</v>
      </c>
      <c r="N1948" s="3">
        <f>M1948*'NOx Info (Obsolete)'!$I$2*($D$13+273)/$F$2/1000</f>
        <v>879.91514757181687</v>
      </c>
      <c r="O1948" s="3">
        <f t="shared" si="472"/>
        <v>15.837118853977142</v>
      </c>
      <c r="P1948" s="3">
        <f t="shared" si="473"/>
        <v>10.541376058531478</v>
      </c>
      <c r="Q1948" s="3">
        <f t="shared" si="474"/>
        <v>1.9229057177928284E-3</v>
      </c>
      <c r="R1948" s="3">
        <f t="shared" si="475"/>
        <v>2.7651584049090946E-2</v>
      </c>
    </row>
    <row r="1949" spans="1:18" x14ac:dyDescent="0.25">
      <c r="A1949" s="3">
        <f t="shared" si="462"/>
        <v>19.200000000000202</v>
      </c>
      <c r="B1949" s="3">
        <f t="shared" si="464"/>
        <v>0.31407396029771217</v>
      </c>
      <c r="C1949" s="3">
        <f t="shared" si="465"/>
        <v>7.1359446938586823E-3</v>
      </c>
      <c r="D1949" s="3">
        <f t="shared" si="466"/>
        <v>127.37367226990162</v>
      </c>
      <c r="E1949" s="3">
        <f t="shared" si="467"/>
        <v>0.98676373778569704</v>
      </c>
      <c r="F1949" s="3">
        <f t="shared" si="468"/>
        <v>34.575713471983249</v>
      </c>
      <c r="G1949" s="3">
        <f t="shared" si="469"/>
        <v>6.7905492518135963E-2</v>
      </c>
      <c r="H1949" s="3">
        <f t="shared" si="470"/>
        <v>6.0843139700410123E-2</v>
      </c>
      <c r="I1949" s="3">
        <f t="shared" si="461"/>
        <v>2537.3068942198597</v>
      </c>
      <c r="K1949" s="3">
        <f t="shared" si="463"/>
        <v>19.200000000000202</v>
      </c>
      <c r="L1949" s="3">
        <f t="shared" si="471"/>
        <v>0.14246172142941288</v>
      </c>
      <c r="M1949" s="3">
        <f>L1949/'NOx Info (Obsolete)'!$B$1*1000</f>
        <v>3.2368100658762842</v>
      </c>
      <c r="N1949" s="3">
        <f>M1949*'NOx Info (Obsolete)'!$I$2*($D$13+273)/$F$2/1000</f>
        <v>878.21055543697503</v>
      </c>
      <c r="O1949" s="3">
        <f t="shared" si="472"/>
        <v>15.806438818167386</v>
      </c>
      <c r="P1949" s="3">
        <f t="shared" si="473"/>
        <v>10.54137605853148</v>
      </c>
      <c r="Q1949" s="3">
        <f t="shared" si="474"/>
        <v>1.9229057177928288E-3</v>
      </c>
      <c r="R1949" s="3">
        <f t="shared" si="475"/>
        <v>2.7598016755908106E-2</v>
      </c>
    </row>
    <row r="1950" spans="1:18" x14ac:dyDescent="0.25">
      <c r="A1950" s="3">
        <f t="shared" si="462"/>
        <v>19.210000000000203</v>
      </c>
      <c r="B1950" s="3">
        <f t="shared" si="464"/>
        <v>0.31346552890070806</v>
      </c>
      <c r="C1950" s="3">
        <f t="shared" si="465"/>
        <v>7.1221207754576998E-3</v>
      </c>
      <c r="D1950" s="3">
        <f t="shared" si="466"/>
        <v>127.12692102287919</v>
      </c>
      <c r="E1950" s="3">
        <f t="shared" si="467"/>
        <v>0.98485215607123444</v>
      </c>
      <c r="F1950" s="3">
        <f t="shared" si="468"/>
        <v>34.575713471983242</v>
      </c>
      <c r="G1950" s="3">
        <f t="shared" si="469"/>
        <v>6.7905492518135935E-2</v>
      </c>
      <c r="H1950" s="3">
        <f t="shared" si="470"/>
        <v>6.0725272951918936E-2</v>
      </c>
      <c r="I1950" s="3">
        <f t="shared" si="461"/>
        <v>2537.4283447657635</v>
      </c>
      <c r="K1950" s="3">
        <f t="shared" si="463"/>
        <v>19.210000000000203</v>
      </c>
      <c r="L1950" s="3">
        <f t="shared" si="471"/>
        <v>0.14218574126185379</v>
      </c>
      <c r="M1950" s="3">
        <f>L1950/'NOx Info (Obsolete)'!$B$1*1000</f>
        <v>3.2305396419660961</v>
      </c>
      <c r="N1950" s="3">
        <f>M1950*'NOx Info (Obsolete)'!$I$2*($D$13+273)/$F$2/1000</f>
        <v>876.50926547775055</v>
      </c>
      <c r="O1950" s="3">
        <f t="shared" si="472"/>
        <v>15.775818216438159</v>
      </c>
      <c r="P1950" s="3">
        <f t="shared" si="473"/>
        <v>10.541376058531478</v>
      </c>
      <c r="Q1950" s="3">
        <f t="shared" si="474"/>
        <v>1.9229057177928284E-3</v>
      </c>
      <c r="R1950" s="3">
        <f t="shared" si="475"/>
        <v>2.754455323453427E-2</v>
      </c>
    </row>
    <row r="1951" spans="1:18" x14ac:dyDescent="0.25">
      <c r="A1951" s="3">
        <f t="shared" si="462"/>
        <v>19.220000000000205</v>
      </c>
      <c r="B1951" s="3">
        <f t="shared" si="464"/>
        <v>0.31285827617118889</v>
      </c>
      <c r="C1951" s="3">
        <f t="shared" si="465"/>
        <v>7.1083236370736835E-3</v>
      </c>
      <c r="D1951" s="3">
        <f t="shared" si="466"/>
        <v>126.88064778812436</v>
      </c>
      <c r="E1951" s="3">
        <f t="shared" si="467"/>
        <v>0.98294427751742852</v>
      </c>
      <c r="F1951" s="3">
        <f t="shared" si="468"/>
        <v>34.575713471983242</v>
      </c>
      <c r="G1951" s="3">
        <f t="shared" si="469"/>
        <v>6.7905492518135935E-2</v>
      </c>
      <c r="H1951" s="3">
        <f t="shared" si="470"/>
        <v>6.060763453764044E-2</v>
      </c>
      <c r="I1951" s="3">
        <f t="shared" ref="I1951:I2014" si="476">I1950+$N$3*$J$1*H1951</f>
        <v>2537.549560034839</v>
      </c>
      <c r="K1951" s="3">
        <f t="shared" si="463"/>
        <v>19.220000000000205</v>
      </c>
      <c r="L1951" s="3">
        <f t="shared" si="471"/>
        <v>0.14191029572950845</v>
      </c>
      <c r="M1951" s="3">
        <f>L1951/'NOx Info (Obsolete)'!$B$1*1000</f>
        <v>3.2242813652672719</v>
      </c>
      <c r="N1951" s="3">
        <f>M1951*'NOx Info (Obsolete)'!$I$2*($D$13+273)/$F$2/1000</f>
        <v>874.81127129709284</v>
      </c>
      <c r="O1951" s="3">
        <f t="shared" si="472"/>
        <v>15.745256933652373</v>
      </c>
      <c r="P1951" s="3">
        <f t="shared" si="473"/>
        <v>10.541376058531478</v>
      </c>
      <c r="Q1951" s="3">
        <f t="shared" si="474"/>
        <v>1.9229057177928284E-3</v>
      </c>
      <c r="R1951" s="3">
        <f t="shared" si="475"/>
        <v>2.7491193283940292E-2</v>
      </c>
    </row>
    <row r="1952" spans="1:18" x14ac:dyDescent="0.25">
      <c r="A1952" s="3">
        <f t="shared" ref="A1952:A2015" si="477">$A$30+A1951</f>
        <v>19.230000000000206</v>
      </c>
      <c r="B1952" s="3">
        <f t="shared" si="464"/>
        <v>0.31225219982581248</v>
      </c>
      <c r="C1952" s="3">
        <f t="shared" si="465"/>
        <v>7.0945532268277588E-3</v>
      </c>
      <c r="D1952" s="3">
        <f t="shared" si="466"/>
        <v>126.63485163962056</v>
      </c>
      <c r="E1952" s="3">
        <f t="shared" si="467"/>
        <v>0.98104009495042976</v>
      </c>
      <c r="F1952" s="3">
        <f t="shared" si="468"/>
        <v>34.575713471983242</v>
      </c>
      <c r="G1952" s="3">
        <f t="shared" si="469"/>
        <v>6.7905492518135935E-2</v>
      </c>
      <c r="H1952" s="3">
        <f t="shared" si="470"/>
        <v>6.0490224015240242E-2</v>
      </c>
      <c r="I1952" s="3">
        <f t="shared" si="476"/>
        <v>2537.6705404828695</v>
      </c>
      <c r="K1952" s="3">
        <f t="shared" ref="K1952:K2015" si="478">$A$30+K1951</f>
        <v>19.230000000000206</v>
      </c>
      <c r="L1952" s="3">
        <f t="shared" si="471"/>
        <v>0.14163538379666904</v>
      </c>
      <c r="M1952" s="3">
        <f>L1952/'NOx Info (Obsolete)'!$B$1*1000</f>
        <v>3.2180352122479507</v>
      </c>
      <c r="N1952" s="3">
        <f>M1952*'NOx Info (Obsolete)'!$I$2*($D$13+273)/$F$2/1000</f>
        <v>873.11656651034241</v>
      </c>
      <c r="O1952" s="3">
        <f t="shared" si="472"/>
        <v>15.714754854895986</v>
      </c>
      <c r="P1952" s="3">
        <f t="shared" si="473"/>
        <v>10.541376058531478</v>
      </c>
      <c r="Q1952" s="3">
        <f t="shared" si="474"/>
        <v>1.9229057177928284E-3</v>
      </c>
      <c r="R1952" s="3">
        <f t="shared" si="475"/>
        <v>2.7437936703486428E-2</v>
      </c>
    </row>
    <row r="1953" spans="1:18" x14ac:dyDescent="0.25">
      <c r="A1953" s="3">
        <f t="shared" si="477"/>
        <v>19.240000000000208</v>
      </c>
      <c r="B1953" s="3">
        <f t="shared" si="464"/>
        <v>0.31164729758566007</v>
      </c>
      <c r="C1953" s="3">
        <f t="shared" si="465"/>
        <v>7.0808094929415508E-3</v>
      </c>
      <c r="D1953" s="3">
        <f t="shared" si="466"/>
        <v>126.38953165314517</v>
      </c>
      <c r="E1953" s="3">
        <f t="shared" si="467"/>
        <v>0.97913960121028687</v>
      </c>
      <c r="F1953" s="3">
        <f t="shared" si="468"/>
        <v>34.575713471983242</v>
      </c>
      <c r="G1953" s="3">
        <f t="shared" si="469"/>
        <v>6.7905492518135935E-2</v>
      </c>
      <c r="H1953" s="3">
        <f t="shared" si="470"/>
        <v>6.0373040943240912E-2</v>
      </c>
      <c r="I1953" s="3">
        <f t="shared" si="476"/>
        <v>2537.7912865647559</v>
      </c>
      <c r="K1953" s="3">
        <f t="shared" si="478"/>
        <v>19.240000000000208</v>
      </c>
      <c r="L1953" s="3">
        <f t="shared" si="471"/>
        <v>0.14136100442963417</v>
      </c>
      <c r="M1953" s="3">
        <f>L1953/'NOx Info (Obsolete)'!$B$1*1000</f>
        <v>3.2118011594218565</v>
      </c>
      <c r="N1953" s="3">
        <f>M1953*'NOx Info (Obsolete)'!$I$2*($D$13+273)/$F$2/1000</f>
        <v>871.4251447452084</v>
      </c>
      <c r="O1953" s="3">
        <f t="shared" si="472"/>
        <v>15.684311865477577</v>
      </c>
      <c r="P1953" s="3">
        <f t="shared" si="473"/>
        <v>10.541376058531478</v>
      </c>
      <c r="Q1953" s="3">
        <f t="shared" si="474"/>
        <v>1.9229057177928284E-3</v>
      </c>
      <c r="R1953" s="3">
        <f t="shared" si="475"/>
        <v>2.7384783292921645E-2</v>
      </c>
    </row>
    <row r="1954" spans="1:18" x14ac:dyDescent="0.25">
      <c r="A1954" s="3">
        <f t="shared" si="477"/>
        <v>19.25000000000021</v>
      </c>
      <c r="B1954" s="3">
        <f t="shared" si="464"/>
        <v>0.31104356717622766</v>
      </c>
      <c r="C1954" s="3">
        <f t="shared" si="465"/>
        <v>7.0670923837369976E-3</v>
      </c>
      <c r="D1954" s="3">
        <f t="shared" si="466"/>
        <v>126.14468690626603</v>
      </c>
      <c r="E1954" s="3">
        <f t="shared" si="467"/>
        <v>0.977242789150918</v>
      </c>
      <c r="F1954" s="3">
        <f t="shared" si="468"/>
        <v>34.575713471983242</v>
      </c>
      <c r="G1954" s="3">
        <f t="shared" si="469"/>
        <v>6.7905492518135935E-2</v>
      </c>
      <c r="H1954" s="3">
        <f t="shared" si="470"/>
        <v>6.0256084881020203E-2</v>
      </c>
      <c r="I1954" s="3">
        <f t="shared" si="476"/>
        <v>2537.911798734518</v>
      </c>
      <c r="K1954" s="3">
        <f t="shared" si="478"/>
        <v>19.25000000000021</v>
      </c>
      <c r="L1954" s="3">
        <f t="shared" si="471"/>
        <v>0.14108715659670495</v>
      </c>
      <c r="M1954" s="3">
        <f>L1954/'NOx Info (Obsolete)'!$B$1*1000</f>
        <v>3.2055791833482141</v>
      </c>
      <c r="N1954" s="3">
        <f>M1954*'NOx Info (Obsolete)'!$I$2*($D$13+273)/$F$2/1000</f>
        <v>869.73699964174534</v>
      </c>
      <c r="O1954" s="3">
        <f t="shared" si="472"/>
        <v>15.653927850927898</v>
      </c>
      <c r="P1954" s="3">
        <f t="shared" si="473"/>
        <v>10.541376058531478</v>
      </c>
      <c r="Q1954" s="3">
        <f t="shared" si="474"/>
        <v>1.9229057177928284E-3</v>
      </c>
      <c r="R1954" s="3">
        <f t="shared" si="475"/>
        <v>2.7331732852382818E-2</v>
      </c>
    </row>
    <row r="1955" spans="1:18" x14ac:dyDescent="0.25">
      <c r="A1955" s="3">
        <f t="shared" si="477"/>
        <v>19.260000000000211</v>
      </c>
      <c r="B1955" s="3">
        <f t="shared" si="464"/>
        <v>0.3104410063274175</v>
      </c>
      <c r="C1955" s="3">
        <f t="shared" si="465"/>
        <v>7.0534018476361435E-3</v>
      </c>
      <c r="D1955" s="3">
        <f t="shared" si="466"/>
        <v>125.90031647833797</v>
      </c>
      <c r="E1955" s="3">
        <f t="shared" si="467"/>
        <v>0.97534965164008569</v>
      </c>
      <c r="F1955" s="3">
        <f t="shared" si="468"/>
        <v>34.575713471983242</v>
      </c>
      <c r="G1955" s="3">
        <f t="shared" si="469"/>
        <v>6.7905492518135935E-2</v>
      </c>
      <c r="H1955" s="3">
        <f t="shared" si="470"/>
        <v>6.0139355388809504E-2</v>
      </c>
      <c r="I1955" s="3">
        <f t="shared" si="476"/>
        <v>2538.0320774452957</v>
      </c>
      <c r="K1955" s="3">
        <f t="shared" si="478"/>
        <v>19.260000000000211</v>
      </c>
      <c r="L1955" s="3">
        <f t="shared" si="471"/>
        <v>0.14081383926818114</v>
      </c>
      <c r="M1955" s="3">
        <f>L1955/'NOx Info (Obsolete)'!$B$1*1000</f>
        <v>3.1993692606316575</v>
      </c>
      <c r="N1955" s="3">
        <f>M1955*'NOx Info (Obsolete)'!$I$2*($D$13+273)/$F$2/1000</f>
        <v>868.05212485232789</v>
      </c>
      <c r="O1955" s="3">
        <f t="shared" si="472"/>
        <v>15.623602696999464</v>
      </c>
      <c r="P1955" s="3">
        <f t="shared" si="473"/>
        <v>10.541376058531478</v>
      </c>
      <c r="Q1955" s="3">
        <f t="shared" si="474"/>
        <v>1.9229057177928284E-3</v>
      </c>
      <c r="R1955" s="3">
        <f t="shared" si="475"/>
        <v>2.7278785182394023E-2</v>
      </c>
    </row>
    <row r="1956" spans="1:18" x14ac:dyDescent="0.25">
      <c r="A1956" s="3">
        <f t="shared" si="477"/>
        <v>19.270000000000213</v>
      </c>
      <c r="B1956" s="3">
        <f t="shared" si="464"/>
        <v>0.30983961277352939</v>
      </c>
      <c r="C1956" s="3">
        <f t="shared" si="465"/>
        <v>7.0397378331609525E-3</v>
      </c>
      <c r="D1956" s="3">
        <f t="shared" si="466"/>
        <v>125.65641945049917</v>
      </c>
      <c r="E1956" s="3">
        <f t="shared" si="467"/>
        <v>0.97346018155936864</v>
      </c>
      <c r="F1956" s="3">
        <f t="shared" si="468"/>
        <v>34.575713471983242</v>
      </c>
      <c r="G1956" s="3">
        <f t="shared" si="469"/>
        <v>6.7905492518135935E-2</v>
      </c>
      <c r="H1956" s="3">
        <f t="shared" si="470"/>
        <v>6.0022852027692093E-2</v>
      </c>
      <c r="I1956" s="3">
        <f t="shared" si="476"/>
        <v>2538.1521231493512</v>
      </c>
      <c r="K1956" s="3">
        <f t="shared" si="478"/>
        <v>19.270000000000213</v>
      </c>
      <c r="L1956" s="3">
        <f t="shared" si="471"/>
        <v>0.1405410514163572</v>
      </c>
      <c r="M1956" s="3">
        <f>L1956/'NOx Info (Obsolete)'!$B$1*1000</f>
        <v>3.1931713679221412</v>
      </c>
      <c r="N1956" s="3">
        <f>M1956*'NOx Info (Obsolete)'!$I$2*($D$13+273)/$F$2/1000</f>
        <v>866.37051404162696</v>
      </c>
      <c r="O1956" s="3">
        <f t="shared" si="472"/>
        <v>15.593336289666103</v>
      </c>
      <c r="P1956" s="3">
        <f t="shared" si="473"/>
        <v>10.541376058531478</v>
      </c>
      <c r="Q1956" s="3">
        <f t="shared" si="474"/>
        <v>1.9229057177928284E-3</v>
      </c>
      <c r="R1956" s="3">
        <f t="shared" si="475"/>
        <v>2.7225940083865745E-2</v>
      </c>
    </row>
    <row r="1957" spans="1:18" x14ac:dyDescent="0.25">
      <c r="A1957" s="3">
        <f t="shared" si="477"/>
        <v>19.280000000000214</v>
      </c>
      <c r="B1957" s="3">
        <f t="shared" si="464"/>
        <v>0.30923938425325243</v>
      </c>
      <c r="C1957" s="3">
        <f t="shared" si="465"/>
        <v>7.0261002889331131E-3</v>
      </c>
      <c r="D1957" s="3">
        <f t="shared" si="466"/>
        <v>125.41299490566796</v>
      </c>
      <c r="E1957" s="3">
        <f t="shared" si="467"/>
        <v>0.97157437180413575</v>
      </c>
      <c r="F1957" s="3">
        <f t="shared" si="468"/>
        <v>34.575713471983242</v>
      </c>
      <c r="G1957" s="3">
        <f t="shared" si="469"/>
        <v>6.7905492518135935E-2</v>
      </c>
      <c r="H1957" s="3">
        <f t="shared" si="470"/>
        <v>5.9906574359601554E-2</v>
      </c>
      <c r="I1957" s="3">
        <f t="shared" si="476"/>
        <v>2538.2719362980702</v>
      </c>
      <c r="K1957" s="3">
        <f t="shared" si="478"/>
        <v>19.280000000000214</v>
      </c>
      <c r="L1957" s="3">
        <f t="shared" si="471"/>
        <v>0.14026879201551853</v>
      </c>
      <c r="M1957" s="3">
        <f>L1957/'NOx Info (Obsolete)'!$B$1*1000</f>
        <v>3.1869854819148555</v>
      </c>
      <c r="N1957" s="3">
        <f>M1957*'NOx Info (Obsolete)'!$I$2*($D$13+273)/$F$2/1000</f>
        <v>864.69216088658709</v>
      </c>
      <c r="O1957" s="3">
        <f t="shared" si="472"/>
        <v>15.563128515122543</v>
      </c>
      <c r="P1957" s="3">
        <f t="shared" si="473"/>
        <v>10.541376058531478</v>
      </c>
      <c r="Q1957" s="3">
        <f t="shared" si="474"/>
        <v>1.9229057177928284E-3</v>
      </c>
      <c r="R1957" s="3">
        <f t="shared" si="475"/>
        <v>2.7173197358094165E-2</v>
      </c>
    </row>
    <row r="1958" spans="1:18" x14ac:dyDescent="0.25">
      <c r="A1958" s="3">
        <f t="shared" si="477"/>
        <v>19.290000000000216</v>
      </c>
      <c r="B1958" s="3">
        <f t="shared" si="464"/>
        <v>0.30864031850965645</v>
      </c>
      <c r="C1958" s="3">
        <f t="shared" si="465"/>
        <v>7.0124891636738464E-3</v>
      </c>
      <c r="D1958" s="3">
        <f t="shared" si="466"/>
        <v>125.17004192853932</v>
      </c>
      <c r="E1958" s="3">
        <f t="shared" si="467"/>
        <v>0.96969221528351934</v>
      </c>
      <c r="F1958" s="3">
        <f t="shared" si="468"/>
        <v>34.575713471983249</v>
      </c>
      <c r="G1958" s="3">
        <f t="shared" si="469"/>
        <v>6.7905492518135963E-2</v>
      </c>
      <c r="H1958" s="3">
        <f t="shared" si="470"/>
        <v>5.9790521947320097E-2</v>
      </c>
      <c r="I1958" s="3">
        <f t="shared" si="476"/>
        <v>2538.3915173419646</v>
      </c>
      <c r="K1958" s="3">
        <f t="shared" si="478"/>
        <v>19.290000000000216</v>
      </c>
      <c r="L1958" s="3">
        <f t="shared" si="471"/>
        <v>0.1399970600419376</v>
      </c>
      <c r="M1958" s="3">
        <f>L1958/'NOx Info (Obsolete)'!$B$1*1000</f>
        <v>3.1808115793501379</v>
      </c>
      <c r="N1958" s="3">
        <f>M1958*'NOx Info (Obsolete)'!$I$2*($D$13+273)/$F$2/1000</f>
        <v>863.01705907640212</v>
      </c>
      <c r="O1958" s="3">
        <f t="shared" si="472"/>
        <v>15.532979259783977</v>
      </c>
      <c r="P1958" s="3">
        <f t="shared" si="473"/>
        <v>10.54137605853148</v>
      </c>
      <c r="Q1958" s="3">
        <f t="shared" si="474"/>
        <v>1.9229057177928288E-3</v>
      </c>
      <c r="R1958" s="3">
        <f t="shared" si="475"/>
        <v>2.7120556806760395E-2</v>
      </c>
    </row>
    <row r="1959" spans="1:18" x14ac:dyDescent="0.25">
      <c r="A1959" s="3">
        <f t="shared" si="477"/>
        <v>19.300000000000217</v>
      </c>
      <c r="B1959" s="3">
        <f t="shared" si="464"/>
        <v>0.30804241329018323</v>
      </c>
      <c r="C1959" s="3">
        <f t="shared" si="465"/>
        <v>6.9989044062037063E-3</v>
      </c>
      <c r="D1959" s="3">
        <f t="shared" si="466"/>
        <v>124.92755960558117</v>
      </c>
      <c r="E1959" s="3">
        <f t="shared" si="467"/>
        <v>0.96781370492038787</v>
      </c>
      <c r="F1959" s="3">
        <f t="shared" si="468"/>
        <v>34.575713471983242</v>
      </c>
      <c r="G1959" s="3">
        <f t="shared" si="469"/>
        <v>6.7905492518135935E-2</v>
      </c>
      <c r="H1959" s="3">
        <f t="shared" si="470"/>
        <v>5.9674694354476886E-2</v>
      </c>
      <c r="I1959" s="3">
        <f t="shared" si="476"/>
        <v>2538.5108667306736</v>
      </c>
      <c r="K1959" s="3">
        <f t="shared" si="478"/>
        <v>19.300000000000217</v>
      </c>
      <c r="L1959" s="3">
        <f t="shared" si="471"/>
        <v>0.13972585447386998</v>
      </c>
      <c r="M1959" s="3">
        <f>L1959/'NOx Info (Obsolete)'!$B$1*1000</f>
        <v>3.1746496370133821</v>
      </c>
      <c r="N1959" s="3">
        <f>M1959*'NOx Info (Obsolete)'!$I$2*($D$13+273)/$F$2/1000</f>
        <v>861.3452023124903</v>
      </c>
      <c r="O1959" s="3">
        <f t="shared" si="472"/>
        <v>15.502888410285635</v>
      </c>
      <c r="P1959" s="3">
        <f t="shared" si="473"/>
        <v>10.541376058531478</v>
      </c>
      <c r="Q1959" s="3">
        <f t="shared" si="474"/>
        <v>1.9229057177928284E-3</v>
      </c>
      <c r="R1959" s="3">
        <f t="shared" si="475"/>
        <v>2.7068018231929718E-2</v>
      </c>
    </row>
    <row r="1960" spans="1:18" x14ac:dyDescent="0.25">
      <c r="A1960" s="3">
        <f t="shared" si="477"/>
        <v>19.310000000000219</v>
      </c>
      <c r="B1960" s="3">
        <f t="shared" si="464"/>
        <v>0.30744566634663845</v>
      </c>
      <c r="C1960" s="3">
        <f t="shared" si="465"/>
        <v>6.9853459654424035E-3</v>
      </c>
      <c r="D1960" s="3">
        <f t="shared" si="466"/>
        <v>124.68554702503141</v>
      </c>
      <c r="E1960" s="3">
        <f t="shared" si="467"/>
        <v>0.96593883365132049</v>
      </c>
      <c r="F1960" s="3">
        <f t="shared" si="468"/>
        <v>34.575713471983242</v>
      </c>
      <c r="G1960" s="3">
        <f t="shared" si="469"/>
        <v>6.7905492518135935E-2</v>
      </c>
      <c r="H1960" s="3">
        <f t="shared" si="470"/>
        <v>5.9559091145546514E-2</v>
      </c>
      <c r="I1960" s="3">
        <f t="shared" si="476"/>
        <v>2538.6299849129646</v>
      </c>
      <c r="K1960" s="3">
        <f t="shared" si="478"/>
        <v>19.310000000000219</v>
      </c>
      <c r="L1960" s="3">
        <f t="shared" si="471"/>
        <v>0.13945517429155069</v>
      </c>
      <c r="M1960" s="3">
        <f>L1960/'NOx Info (Obsolete)'!$B$1*1000</f>
        <v>3.1684996317349579</v>
      </c>
      <c r="N1960" s="3">
        <f>M1960*'NOx Info (Obsolete)'!$I$2*($D$13+273)/$F$2/1000</f>
        <v>859.67658430847314</v>
      </c>
      <c r="O1960" s="3">
        <f t="shared" si="472"/>
        <v>15.472855853482367</v>
      </c>
      <c r="P1960" s="3">
        <f t="shared" si="473"/>
        <v>10.541376058531478</v>
      </c>
      <c r="Q1960" s="3">
        <f t="shared" si="474"/>
        <v>1.9229057177928284E-3</v>
      </c>
      <c r="R1960" s="3">
        <f t="shared" si="475"/>
        <v>2.7015581436050894E-2</v>
      </c>
    </row>
    <row r="1961" spans="1:18" x14ac:dyDescent="0.25">
      <c r="A1961" s="3">
        <f t="shared" si="477"/>
        <v>19.320000000000221</v>
      </c>
      <c r="B1961" s="3">
        <f t="shared" si="464"/>
        <v>0.30685007543518295</v>
      </c>
      <c r="C1961" s="3">
        <f t="shared" si="465"/>
        <v>6.9718137904085905E-3</v>
      </c>
      <c r="D1961" s="3">
        <f t="shared" si="466"/>
        <v>124.44400327689399</v>
      </c>
      <c r="E1961" s="3">
        <f t="shared" si="467"/>
        <v>0.96406759442657886</v>
      </c>
      <c r="F1961" s="3">
        <f t="shared" si="468"/>
        <v>34.575713471983242</v>
      </c>
      <c r="G1961" s="3">
        <f t="shared" si="469"/>
        <v>6.7905492518135935E-2</v>
      </c>
      <c r="H1961" s="3">
        <f t="shared" si="470"/>
        <v>5.9443711885847204E-2</v>
      </c>
      <c r="I1961" s="3">
        <f t="shared" si="476"/>
        <v>2538.7488723367364</v>
      </c>
      <c r="K1961" s="3">
        <f t="shared" si="478"/>
        <v>19.320000000000221</v>
      </c>
      <c r="L1961" s="3">
        <f t="shared" si="471"/>
        <v>0.13918501847719017</v>
      </c>
      <c r="M1961" s="3">
        <f>L1961/'NOx Info (Obsolete)'!$B$1*1000</f>
        <v>3.162361540390116</v>
      </c>
      <c r="N1961" s="3">
        <f>M1961*'NOx Info (Obsolete)'!$I$2*($D$13+273)/$F$2/1000</f>
        <v>858.0111987901488</v>
      </c>
      <c r="O1961" s="3">
        <f t="shared" si="472"/>
        <v>15.4428814764482</v>
      </c>
      <c r="P1961" s="3">
        <f t="shared" si="473"/>
        <v>10.541376058531478</v>
      </c>
      <c r="Q1961" s="3">
        <f t="shared" si="474"/>
        <v>1.9229057177928284E-3</v>
      </c>
      <c r="R1961" s="3">
        <f t="shared" si="475"/>
        <v>2.6963246221955353E-2</v>
      </c>
    </row>
    <row r="1962" spans="1:18" x14ac:dyDescent="0.25">
      <c r="A1962" s="3">
        <f t="shared" si="477"/>
        <v>19.330000000000222</v>
      </c>
      <c r="B1962" s="3">
        <f t="shared" si="464"/>
        <v>0.30625563831632446</v>
      </c>
      <c r="C1962" s="3">
        <f t="shared" si="465"/>
        <v>6.9583078302196911E-3</v>
      </c>
      <c r="D1962" s="3">
        <f t="shared" si="466"/>
        <v>124.20292745293592</v>
      </c>
      <c r="E1962" s="3">
        <f t="shared" si="467"/>
        <v>0.96219998021008246</v>
      </c>
      <c r="F1962" s="3">
        <f t="shared" si="468"/>
        <v>34.575713471983242</v>
      </c>
      <c r="G1962" s="3">
        <f t="shared" si="469"/>
        <v>6.7905492518135935E-2</v>
      </c>
      <c r="H1962" s="3">
        <f t="shared" si="470"/>
        <v>5.9328556141539299E-2</v>
      </c>
      <c r="I1962" s="3">
        <f t="shared" si="476"/>
        <v>2538.8675294490195</v>
      </c>
      <c r="K1962" s="3">
        <f t="shared" si="478"/>
        <v>19.330000000000222</v>
      </c>
      <c r="L1962" s="3">
        <f t="shared" si="471"/>
        <v>0.13891538601497061</v>
      </c>
      <c r="M1962" s="3">
        <f>L1962/'NOx Info (Obsolete)'!$B$1*1000</f>
        <v>3.1562353398989074</v>
      </c>
      <c r="N1962" s="3">
        <f>M1962*'NOx Info (Obsolete)'!$I$2*($D$13+273)/$F$2/1000</f>
        <v>856.34903949547117</v>
      </c>
      <c r="O1962" s="3">
        <f t="shared" si="472"/>
        <v>15.412965166475932</v>
      </c>
      <c r="P1962" s="3">
        <f t="shared" si="473"/>
        <v>10.541376058531478</v>
      </c>
      <c r="Q1962" s="3">
        <f t="shared" si="474"/>
        <v>1.9229057177928284E-3</v>
      </c>
      <c r="R1962" s="3">
        <f t="shared" si="475"/>
        <v>2.6911012392856502E-2</v>
      </c>
    </row>
    <row r="1963" spans="1:18" x14ac:dyDescent="0.25">
      <c r="A1963" s="3">
        <f t="shared" si="477"/>
        <v>19.340000000000224</v>
      </c>
      <c r="B1963" s="3">
        <f t="shared" si="464"/>
        <v>0.30566235275490905</v>
      </c>
      <c r="C1963" s="3">
        <f t="shared" si="465"/>
        <v>6.9448280340916957E-3</v>
      </c>
      <c r="D1963" s="3">
        <f t="shared" si="466"/>
        <v>123.96231864668354</v>
      </c>
      <c r="E1963" s="3">
        <f t="shared" si="467"/>
        <v>0.96033598397938047</v>
      </c>
      <c r="F1963" s="3">
        <f t="shared" si="468"/>
        <v>34.575713471983242</v>
      </c>
      <c r="G1963" s="3">
        <f t="shared" si="469"/>
        <v>6.7905492518135935E-2</v>
      </c>
      <c r="H1963" s="3">
        <f t="shared" si="470"/>
        <v>5.9213623479623549E-2</v>
      </c>
      <c r="I1963" s="3">
        <f t="shared" si="476"/>
        <v>2538.9859566959785</v>
      </c>
      <c r="K1963" s="3">
        <f t="shared" si="478"/>
        <v>19.340000000000224</v>
      </c>
      <c r="L1963" s="3">
        <f t="shared" si="471"/>
        <v>0.13864627589104203</v>
      </c>
      <c r="M1963" s="3">
        <f>L1963/'NOx Info (Obsolete)'!$B$1*1000</f>
        <v>3.150121007226093</v>
      </c>
      <c r="N1963" s="3">
        <f>M1963*'NOx Info (Obsolete)'!$I$2*($D$13+273)/$F$2/1000</f>
        <v>854.69010017452433</v>
      </c>
      <c r="O1963" s="3">
        <f t="shared" si="472"/>
        <v>15.383106811076694</v>
      </c>
      <c r="P1963" s="3">
        <f t="shared" si="473"/>
        <v>10.541376058531478</v>
      </c>
      <c r="Q1963" s="3">
        <f t="shared" si="474"/>
        <v>1.9229057177928284E-3</v>
      </c>
      <c r="R1963" s="3">
        <f t="shared" si="475"/>
        <v>2.6858879752348956E-2</v>
      </c>
    </row>
    <row r="1964" spans="1:18" x14ac:dyDescent="0.25">
      <c r="A1964" s="3">
        <f t="shared" si="477"/>
        <v>19.350000000000225</v>
      </c>
      <c r="B1964" s="3">
        <f t="shared" si="464"/>
        <v>0.30507021652011285</v>
      </c>
      <c r="C1964" s="3">
        <f t="shared" si="465"/>
        <v>6.9313743513389758E-3</v>
      </c>
      <c r="D1964" s="3">
        <f t="shared" si="466"/>
        <v>123.72217595341928</v>
      </c>
      <c r="E1964" s="3">
        <f t="shared" si="467"/>
        <v>0.95847559872562693</v>
      </c>
      <c r="F1964" s="3">
        <f t="shared" si="468"/>
        <v>34.575713471983242</v>
      </c>
      <c r="G1964" s="3">
        <f t="shared" si="469"/>
        <v>6.7905492518135935E-2</v>
      </c>
      <c r="H1964" s="3">
        <f t="shared" si="470"/>
        <v>5.9098913467939586E-2</v>
      </c>
      <c r="I1964" s="3">
        <f t="shared" si="476"/>
        <v>2539.1041545229145</v>
      </c>
      <c r="K1964" s="3">
        <f t="shared" si="478"/>
        <v>19.350000000000225</v>
      </c>
      <c r="L1964" s="3">
        <f t="shared" si="471"/>
        <v>0.13837768709351855</v>
      </c>
      <c r="M1964" s="3">
        <f>L1964/'NOx Info (Obsolete)'!$B$1*1000</f>
        <v>3.144018519381059</v>
      </c>
      <c r="N1964" s="3">
        <f>M1964*'NOx Info (Obsolete)'!$I$2*($D$13+273)/$F$2/1000</f>
        <v>853.03437458950032</v>
      </c>
      <c r="O1964" s="3">
        <f t="shared" si="472"/>
        <v>15.353306297979543</v>
      </c>
      <c r="P1964" s="3">
        <f t="shared" si="473"/>
        <v>10.541376058531478</v>
      </c>
      <c r="Q1964" s="3">
        <f t="shared" si="474"/>
        <v>1.9229057177928284E-3</v>
      </c>
      <c r="R1964" s="3">
        <f t="shared" si="475"/>
        <v>2.6806848104407831E-2</v>
      </c>
    </row>
    <row r="1965" spans="1:18" x14ac:dyDescent="0.25">
      <c r="A1965" s="3">
        <f t="shared" si="477"/>
        <v>19.360000000000227</v>
      </c>
      <c r="B1965" s="3">
        <f t="shared" si="464"/>
        <v>0.30447922738543348</v>
      </c>
      <c r="C1965" s="3">
        <f t="shared" si="465"/>
        <v>6.9179467313740936E-3</v>
      </c>
      <c r="D1965" s="3">
        <f t="shared" si="466"/>
        <v>123.48249847017819</v>
      </c>
      <c r="E1965" s="3">
        <f t="shared" si="467"/>
        <v>0.95661881745355271</v>
      </c>
      <c r="F1965" s="3">
        <f t="shared" si="468"/>
        <v>34.575713471983242</v>
      </c>
      <c r="G1965" s="3">
        <f t="shared" si="469"/>
        <v>6.7905492518135935E-2</v>
      </c>
      <c r="H1965" s="3">
        <f t="shared" si="470"/>
        <v>5.8984425675164161E-2</v>
      </c>
      <c r="I1965" s="3">
        <f t="shared" si="476"/>
        <v>2539.2221233742648</v>
      </c>
      <c r="K1965" s="3">
        <f t="shared" si="478"/>
        <v>19.360000000000227</v>
      </c>
      <c r="L1965" s="3">
        <f t="shared" si="471"/>
        <v>0.13810961861247448</v>
      </c>
      <c r="M1965" s="3">
        <f>L1965/'NOx Info (Obsolete)'!$B$1*1000</f>
        <v>3.1379278534177284</v>
      </c>
      <c r="N1965" s="3">
        <f>M1965*'NOx Info (Obsolete)'!$I$2*($D$13+273)/$F$2/1000</f>
        <v>851.38185651467495</v>
      </c>
      <c r="O1965" s="3">
        <f t="shared" si="472"/>
        <v>15.323563515131017</v>
      </c>
      <c r="P1965" s="3">
        <f t="shared" si="473"/>
        <v>10.541376058531478</v>
      </c>
      <c r="Q1965" s="3">
        <f t="shared" si="474"/>
        <v>1.9229057177928284E-3</v>
      </c>
      <c r="R1965" s="3">
        <f t="shared" si="475"/>
        <v>2.675491725338796E-2</v>
      </c>
    </row>
    <row r="1966" spans="1:18" x14ac:dyDescent="0.25">
      <c r="A1966" s="3">
        <f t="shared" si="477"/>
        <v>19.370000000000228</v>
      </c>
      <c r="B1966" s="3">
        <f t="shared" si="464"/>
        <v>0.3038893831286818</v>
      </c>
      <c r="C1966" s="3">
        <f t="shared" si="465"/>
        <v>6.9045451237076056E-3</v>
      </c>
      <c r="D1966" s="3">
        <f t="shared" si="466"/>
        <v>123.24328529574451</v>
      </c>
      <c r="E1966" s="3">
        <f t="shared" si="467"/>
        <v>0.95476563318144059</v>
      </c>
      <c r="F1966" s="3">
        <f t="shared" si="468"/>
        <v>34.575713471983242</v>
      </c>
      <c r="G1966" s="3">
        <f t="shared" si="469"/>
        <v>6.7905492518135935E-2</v>
      </c>
      <c r="H1966" s="3">
        <f t="shared" si="470"/>
        <v>5.8870159670809621E-2</v>
      </c>
      <c r="I1966" s="3">
        <f t="shared" si="476"/>
        <v>2539.3398636936063</v>
      </c>
      <c r="K1966" s="3">
        <f t="shared" si="478"/>
        <v>19.370000000000228</v>
      </c>
      <c r="L1966" s="3">
        <f t="shared" si="471"/>
        <v>0.1378420694399406</v>
      </c>
      <c r="M1966" s="3">
        <f>L1966/'NOx Info (Obsolete)'!$B$1*1000</f>
        <v>3.1318489864344761</v>
      </c>
      <c r="N1966" s="3">
        <f>M1966*'NOx Info (Obsolete)'!$I$2*($D$13+273)/$F$2/1000</f>
        <v>849.7325397363843</v>
      </c>
      <c r="O1966" s="3">
        <f t="shared" si="472"/>
        <v>15.293878350694733</v>
      </c>
      <c r="P1966" s="3">
        <f t="shared" si="473"/>
        <v>10.541376058531478</v>
      </c>
      <c r="Q1966" s="3">
        <f t="shared" si="474"/>
        <v>1.9229057177928284E-3</v>
      </c>
      <c r="R1966" s="3">
        <f t="shared" si="475"/>
        <v>2.6703087004023199E-2</v>
      </c>
    </row>
    <row r="1967" spans="1:18" x14ac:dyDescent="0.25">
      <c r="A1967" s="3">
        <f t="shared" si="477"/>
        <v>19.38000000000023</v>
      </c>
      <c r="B1967" s="3">
        <f t="shared" si="464"/>
        <v>0.3033006815319737</v>
      </c>
      <c r="C1967" s="3">
        <f t="shared" si="465"/>
        <v>6.8911694779478835E-3</v>
      </c>
      <c r="D1967" s="3">
        <f t="shared" si="466"/>
        <v>123.00453553064847</v>
      </c>
      <c r="E1967" s="3">
        <f t="shared" si="467"/>
        <v>0.95291603894109844</v>
      </c>
      <c r="F1967" s="3">
        <f t="shared" si="468"/>
        <v>34.575713471983242</v>
      </c>
      <c r="G1967" s="3">
        <f t="shared" si="469"/>
        <v>6.7905492518135935E-2</v>
      </c>
      <c r="H1967" s="3">
        <f t="shared" si="470"/>
        <v>5.8756115025222273E-2</v>
      </c>
      <c r="I1967" s="3">
        <f t="shared" si="476"/>
        <v>2539.4573759236569</v>
      </c>
      <c r="K1967" s="3">
        <f t="shared" si="478"/>
        <v>19.38000000000023</v>
      </c>
      <c r="L1967" s="3">
        <f t="shared" si="471"/>
        <v>0.13757503856990036</v>
      </c>
      <c r="M1967" s="3">
        <f>L1967/'NOx Info (Obsolete)'!$B$1*1000</f>
        <v>3.1257818955740433</v>
      </c>
      <c r="N1967" s="3">
        <f>M1967*'NOx Info (Obsolete)'!$I$2*($D$13+273)/$F$2/1000</f>
        <v>848.0864180530026</v>
      </c>
      <c r="O1967" s="3">
        <f t="shared" si="472"/>
        <v>15.264250693050961</v>
      </c>
      <c r="P1967" s="3">
        <f t="shared" si="473"/>
        <v>10.541376058531478</v>
      </c>
      <c r="Q1967" s="3">
        <f t="shared" si="474"/>
        <v>1.9229057177928284E-3</v>
      </c>
      <c r="R1967" s="3">
        <f t="shared" si="475"/>
        <v>2.6651357161425679E-2</v>
      </c>
    </row>
    <row r="1968" spans="1:18" x14ac:dyDescent="0.25">
      <c r="A1968" s="3">
        <f t="shared" si="477"/>
        <v>19.390000000000231</v>
      </c>
      <c r="B1968" s="3">
        <f t="shared" si="464"/>
        <v>0.30271312038172149</v>
      </c>
      <c r="C1968" s="3">
        <f t="shared" si="465"/>
        <v>6.8778197438009153E-3</v>
      </c>
      <c r="D1968" s="3">
        <f t="shared" si="466"/>
        <v>122.76624827716266</v>
      </c>
      <c r="E1968" s="3">
        <f t="shared" si="467"/>
        <v>0.951070027777833</v>
      </c>
      <c r="F1968" s="3">
        <f t="shared" si="468"/>
        <v>34.575713471983242</v>
      </c>
      <c r="G1968" s="3">
        <f t="shared" si="469"/>
        <v>6.7905492518135935E-2</v>
      </c>
      <c r="H1968" s="3">
        <f t="shared" si="470"/>
        <v>5.8642291309580763E-2</v>
      </c>
      <c r="I1968" s="3">
        <f t="shared" si="476"/>
        <v>2539.5746605062759</v>
      </c>
      <c r="K1968" s="3">
        <f t="shared" si="478"/>
        <v>19.390000000000231</v>
      </c>
      <c r="L1968" s="3">
        <f t="shared" si="471"/>
        <v>0.13730852499828611</v>
      </c>
      <c r="M1968" s="3">
        <f>L1968/'NOx Info (Obsolete)'!$B$1*1000</f>
        <v>3.1197265580234501</v>
      </c>
      <c r="N1968" s="3">
        <f>M1968*'NOx Info (Obsolete)'!$I$2*($D$13+273)/$F$2/1000</f>
        <v>846.44348527491718</v>
      </c>
      <c r="O1968" s="3">
        <f t="shared" si="472"/>
        <v>15.234680430796203</v>
      </c>
      <c r="P1968" s="3">
        <f t="shared" si="473"/>
        <v>10.541376058531478</v>
      </c>
      <c r="Q1968" s="3">
        <f t="shared" si="474"/>
        <v>1.9229057177928284E-3</v>
      </c>
      <c r="R1968" s="3">
        <f t="shared" si="475"/>
        <v>2.6599727531085072E-2</v>
      </c>
    </row>
    <row r="1969" spans="1:18" x14ac:dyDescent="0.25">
      <c r="A1969" s="3">
        <f t="shared" si="477"/>
        <v>19.400000000000233</v>
      </c>
      <c r="B1969" s="3">
        <f t="shared" si="464"/>
        <v>0.30212669746862569</v>
      </c>
      <c r="C1969" s="3">
        <f t="shared" si="465"/>
        <v>6.8644958710701214E-3</v>
      </c>
      <c r="D1969" s="3">
        <f t="shared" si="466"/>
        <v>122.52842263929881</v>
      </c>
      <c r="E1969" s="3">
        <f t="shared" si="467"/>
        <v>0.94922759275042401</v>
      </c>
      <c r="F1969" s="3">
        <f t="shared" si="468"/>
        <v>34.575713471983242</v>
      </c>
      <c r="G1969" s="3">
        <f t="shared" si="469"/>
        <v>6.7905492518135935E-2</v>
      </c>
      <c r="H1969" s="3">
        <f t="shared" si="470"/>
        <v>5.8528688095894454E-2</v>
      </c>
      <c r="I1969" s="3">
        <f t="shared" si="476"/>
        <v>2539.6917178824679</v>
      </c>
      <c r="K1969" s="3">
        <f t="shared" si="478"/>
        <v>19.400000000000233</v>
      </c>
      <c r="L1969" s="3">
        <f t="shared" si="471"/>
        <v>0.13704252772297526</v>
      </c>
      <c r="M1969" s="3">
        <f>L1969/'NOx Info (Obsolete)'!$B$1*1000</f>
        <v>3.113682951013911</v>
      </c>
      <c r="N1969" s="3">
        <f>M1969*'NOx Info (Obsolete)'!$I$2*($D$13+273)/$F$2/1000</f>
        <v>844.80373522450657</v>
      </c>
      <c r="O1969" s="3">
        <f t="shared" si="472"/>
        <v>15.205167452742774</v>
      </c>
      <c r="P1969" s="3">
        <f t="shared" si="473"/>
        <v>10.541376058531478</v>
      </c>
      <c r="Q1969" s="3">
        <f t="shared" si="474"/>
        <v>1.9229057177928284E-3</v>
      </c>
      <c r="R1969" s="3">
        <f t="shared" si="475"/>
        <v>2.6548197918867859E-2</v>
      </c>
    </row>
    <row r="1970" spans="1:18" x14ac:dyDescent="0.25">
      <c r="A1970" s="3">
        <f t="shared" si="477"/>
        <v>19.410000000000235</v>
      </c>
      <c r="B1970" s="3">
        <f t="shared" si="464"/>
        <v>0.3015414105876667</v>
      </c>
      <c r="C1970" s="3">
        <f t="shared" si="465"/>
        <v>6.851197809656164E-3</v>
      </c>
      <c r="D1970" s="3">
        <f t="shared" si="466"/>
        <v>122.29105772280441</v>
      </c>
      <c r="E1970" s="3">
        <f t="shared" si="467"/>
        <v>0.94738872693109744</v>
      </c>
      <c r="F1970" s="3">
        <f t="shared" si="468"/>
        <v>34.575713471983249</v>
      </c>
      <c r="G1970" s="3">
        <f t="shared" si="469"/>
        <v>6.7905492518135963E-2</v>
      </c>
      <c r="H1970" s="3">
        <f t="shared" si="470"/>
        <v>5.8415304957001805E-2</v>
      </c>
      <c r="I1970" s="3">
        <f t="shared" si="476"/>
        <v>2539.8085484923818</v>
      </c>
      <c r="K1970" s="3">
        <f t="shared" si="478"/>
        <v>19.410000000000235</v>
      </c>
      <c r="L1970" s="3">
        <f t="shared" si="471"/>
        <v>0.13677704574378657</v>
      </c>
      <c r="M1970" s="3">
        <f>L1970/'NOx Info (Obsolete)'!$B$1*1000</f>
        <v>3.1076510518207483</v>
      </c>
      <c r="N1970" s="3">
        <f>M1970*'NOx Info (Obsolete)'!$I$2*($D$13+273)/$F$2/1000</f>
        <v>843.16716173611655</v>
      </c>
      <c r="O1970" s="3">
        <f t="shared" si="472"/>
        <v>15.17571164791838</v>
      </c>
      <c r="P1970" s="3">
        <f t="shared" si="473"/>
        <v>10.54137605853148</v>
      </c>
      <c r="Q1970" s="3">
        <f t="shared" si="474"/>
        <v>1.9229057177928288E-3</v>
      </c>
      <c r="R1970" s="3">
        <f t="shared" si="475"/>
        <v>2.6496768131016597E-2</v>
      </c>
    </row>
    <row r="1971" spans="1:18" x14ac:dyDescent="0.25">
      <c r="A1971" s="3">
        <f t="shared" si="477"/>
        <v>19.420000000000236</v>
      </c>
      <c r="B1971" s="3">
        <f t="shared" si="464"/>
        <v>0.30095725753809666</v>
      </c>
      <c r="C1971" s="3">
        <f t="shared" si="465"/>
        <v>6.8379255095567552E-3</v>
      </c>
      <c r="D1971" s="3">
        <f t="shared" si="466"/>
        <v>122.0541526351592</v>
      </c>
      <c r="E1971" s="3">
        <f t="shared" si="467"/>
        <v>0.9455534234055003</v>
      </c>
      <c r="F1971" s="3">
        <f t="shared" si="468"/>
        <v>34.575713471983242</v>
      </c>
      <c r="G1971" s="3">
        <f t="shared" si="469"/>
        <v>6.7905492518135935E-2</v>
      </c>
      <c r="H1971" s="3">
        <f t="shared" si="470"/>
        <v>5.8302141466568765E-2</v>
      </c>
      <c r="I1971" s="3">
        <f t="shared" si="476"/>
        <v>2539.9251527753149</v>
      </c>
      <c r="K1971" s="3">
        <f t="shared" si="478"/>
        <v>19.420000000000236</v>
      </c>
      <c r="L1971" s="3">
        <f t="shared" si="471"/>
        <v>0.13651207806247639</v>
      </c>
      <c r="M1971" s="3">
        <f>L1971/'NOx Info (Obsolete)'!$B$1*1000</f>
        <v>3.1016308377633064</v>
      </c>
      <c r="N1971" s="3">
        <f>M1971*'NOx Info (Obsolete)'!$I$2*($D$13+273)/$F$2/1000</f>
        <v>841.53375865603664</v>
      </c>
      <c r="O1971" s="3">
        <f t="shared" si="472"/>
        <v>15.146312905565711</v>
      </c>
      <c r="P1971" s="3">
        <f t="shared" si="473"/>
        <v>10.541376058531478</v>
      </c>
      <c r="Q1971" s="3">
        <f t="shared" si="474"/>
        <v>1.9229057177928284E-3</v>
      </c>
      <c r="R1971" s="3">
        <f t="shared" si="475"/>
        <v>2.6445437974149184E-2</v>
      </c>
    </row>
    <row r="1972" spans="1:18" x14ac:dyDescent="0.25">
      <c r="A1972" s="3">
        <f t="shared" si="477"/>
        <v>19.430000000000238</v>
      </c>
      <c r="B1972" s="3">
        <f t="shared" si="464"/>
        <v>0.300374236123431</v>
      </c>
      <c r="C1972" s="3">
        <f t="shared" si="465"/>
        <v>6.8246789208664801E-3</v>
      </c>
      <c r="D1972" s="3">
        <f t="shared" si="466"/>
        <v>121.81770648557212</v>
      </c>
      <c r="E1972" s="3">
        <f t="shared" si="467"/>
        <v>0.94372167527267414</v>
      </c>
      <c r="F1972" s="3">
        <f t="shared" si="468"/>
        <v>34.575713471983242</v>
      </c>
      <c r="G1972" s="3">
        <f t="shared" si="469"/>
        <v>6.7905492518135935E-2</v>
      </c>
      <c r="H1972" s="3">
        <f t="shared" si="470"/>
        <v>5.8189197199087286E-2</v>
      </c>
      <c r="I1972" s="3">
        <f t="shared" si="476"/>
        <v>2540.0415311697129</v>
      </c>
      <c r="K1972" s="3">
        <f t="shared" si="478"/>
        <v>19.430000000000238</v>
      </c>
      <c r="L1972" s="3">
        <f t="shared" si="471"/>
        <v>0.13624762368273491</v>
      </c>
      <c r="M1972" s="3">
        <f>L1972/'NOx Info (Obsolete)'!$B$1*1000</f>
        <v>3.0956222862048692</v>
      </c>
      <c r="N1972" s="3">
        <f>M1972*'NOx Info (Obsolete)'!$I$2*($D$13+273)/$F$2/1000</f>
        <v>839.90351984247866</v>
      </c>
      <c r="O1972" s="3">
        <f t="shared" si="472"/>
        <v>15.116971115142018</v>
      </c>
      <c r="P1972" s="3">
        <f t="shared" si="473"/>
        <v>10.541376058531478</v>
      </c>
      <c r="Q1972" s="3">
        <f t="shared" si="474"/>
        <v>1.9229057177928284E-3</v>
      </c>
      <c r="R1972" s="3">
        <f t="shared" si="475"/>
        <v>2.6394207255258182E-2</v>
      </c>
    </row>
    <row r="1973" spans="1:18" x14ac:dyDescent="0.25">
      <c r="A1973" s="3">
        <f t="shared" si="477"/>
        <v>19.440000000000239</v>
      </c>
      <c r="B1973" s="3">
        <f t="shared" si="464"/>
        <v>0.29979234415144013</v>
      </c>
      <c r="C1973" s="3">
        <f t="shared" si="465"/>
        <v>6.8114579937765948E-3</v>
      </c>
      <c r="D1973" s="3">
        <f t="shared" si="466"/>
        <v>121.58171838497759</v>
      </c>
      <c r="E1973" s="3">
        <f t="shared" si="467"/>
        <v>0.94189347564502934</v>
      </c>
      <c r="F1973" s="3">
        <f t="shared" si="468"/>
        <v>34.575713471983242</v>
      </c>
      <c r="G1973" s="3">
        <f t="shared" si="469"/>
        <v>6.7905492518135935E-2</v>
      </c>
      <c r="H1973" s="3">
        <f t="shared" si="470"/>
        <v>5.8076471729873506E-2</v>
      </c>
      <c r="I1973" s="3">
        <f t="shared" si="476"/>
        <v>2540.1576841131728</v>
      </c>
      <c r="K1973" s="3">
        <f t="shared" si="478"/>
        <v>19.440000000000239</v>
      </c>
      <c r="L1973" s="3">
        <f t="shared" si="471"/>
        <v>0.13598368161018232</v>
      </c>
      <c r="M1973" s="3">
        <f>L1973/'NOx Info (Obsolete)'!$B$1*1000</f>
        <v>3.089625374552571</v>
      </c>
      <c r="N1973" s="3">
        <f>M1973*'NOx Info (Obsolete)'!$I$2*($D$13+273)/$F$2/1000</f>
        <v>838.27643916555132</v>
      </c>
      <c r="O1973" s="3">
        <f t="shared" si="472"/>
        <v>15.087686166318695</v>
      </c>
      <c r="P1973" s="3">
        <f t="shared" si="473"/>
        <v>10.541376058531478</v>
      </c>
      <c r="Q1973" s="3">
        <f t="shared" si="474"/>
        <v>1.9229057177928284E-3</v>
      </c>
      <c r="R1973" s="3">
        <f t="shared" si="475"/>
        <v>2.6343075781710006E-2</v>
      </c>
    </row>
    <row r="1974" spans="1:18" x14ac:dyDescent="0.25">
      <c r="A1974" s="3">
        <f t="shared" si="477"/>
        <v>19.450000000000241</v>
      </c>
      <c r="B1974" s="3">
        <f t="shared" si="464"/>
        <v>0.29921157943414139</v>
      </c>
      <c r="C1974" s="3">
        <f t="shared" si="465"/>
        <v>6.7982626785748519E-3</v>
      </c>
      <c r="D1974" s="3">
        <f t="shared" si="466"/>
        <v>121.34618744603247</v>
      </c>
      <c r="E1974" s="3">
        <f t="shared" si="467"/>
        <v>0.94006881764831884</v>
      </c>
      <c r="F1974" s="3">
        <f t="shared" si="468"/>
        <v>34.575713471983242</v>
      </c>
      <c r="G1974" s="3">
        <f t="shared" si="469"/>
        <v>6.7905492518135935E-2</v>
      </c>
      <c r="H1974" s="3">
        <f t="shared" si="470"/>
        <v>5.796396463506634E-2</v>
      </c>
      <c r="I1974" s="3">
        <f t="shared" si="476"/>
        <v>2540.2736120424429</v>
      </c>
      <c r="K1974" s="3">
        <f t="shared" si="478"/>
        <v>19.450000000000241</v>
      </c>
      <c r="L1974" s="3">
        <f t="shared" si="471"/>
        <v>0.13572025085236522</v>
      </c>
      <c r="M1974" s="3">
        <f>L1974/'NOx Info (Obsolete)'!$B$1*1000</f>
        <v>3.0836400802573154</v>
      </c>
      <c r="N1974" s="3">
        <f>M1974*'NOx Info (Obsolete)'!$I$2*($D$13+273)/$F$2/1000</f>
        <v>836.65251050723896</v>
      </c>
      <c r="O1974" s="3">
        <f t="shared" si="472"/>
        <v>15.058457948980871</v>
      </c>
      <c r="P1974" s="3">
        <f t="shared" si="473"/>
        <v>10.541376058531478</v>
      </c>
      <c r="Q1974" s="3">
        <f t="shared" si="474"/>
        <v>1.9229057177928284E-3</v>
      </c>
      <c r="R1974" s="3">
        <f t="shared" si="475"/>
        <v>2.6292043361244272E-2</v>
      </c>
    </row>
    <row r="1975" spans="1:18" x14ac:dyDescent="0.25">
      <c r="A1975" s="3">
        <f t="shared" si="477"/>
        <v>19.460000000000242</v>
      </c>
      <c r="B1975" s="3">
        <f t="shared" si="464"/>
        <v>0.29863193978779068</v>
      </c>
      <c r="C1975" s="3">
        <f t="shared" si="465"/>
        <v>6.7850929256453012E-3</v>
      </c>
      <c r="D1975" s="3">
        <f t="shared" si="466"/>
        <v>121.11111278311256</v>
      </c>
      <c r="E1975" s="3">
        <f t="shared" si="467"/>
        <v>0.9382476944216126</v>
      </c>
      <c r="F1975" s="3">
        <f t="shared" si="468"/>
        <v>34.575713471983242</v>
      </c>
      <c r="G1975" s="3">
        <f t="shared" si="469"/>
        <v>6.7905492518135935E-2</v>
      </c>
      <c r="H1975" s="3">
        <f t="shared" si="470"/>
        <v>5.7851675491625794E-2</v>
      </c>
      <c r="I1975" s="3">
        <f t="shared" si="476"/>
        <v>2540.3893153934259</v>
      </c>
      <c r="K1975" s="3">
        <f t="shared" si="478"/>
        <v>19.460000000000242</v>
      </c>
      <c r="L1975" s="3">
        <f t="shared" si="471"/>
        <v>0.13545733041875277</v>
      </c>
      <c r="M1975" s="3">
        <f>L1975/'NOx Info (Obsolete)'!$B$1*1000</f>
        <v>3.0776663808136862</v>
      </c>
      <c r="N1975" s="3">
        <f>M1975*'NOx Info (Obsolete)'!$I$2*($D$13+273)/$F$2/1000</f>
        <v>835.03172776137751</v>
      </c>
      <c r="O1975" s="3">
        <f t="shared" si="472"/>
        <v>15.029286353226988</v>
      </c>
      <c r="P1975" s="3">
        <f t="shared" si="473"/>
        <v>10.541376058531478</v>
      </c>
      <c r="Q1975" s="3">
        <f t="shared" si="474"/>
        <v>1.9229057177928284E-3</v>
      </c>
      <c r="R1975" s="3">
        <f t="shared" si="475"/>
        <v>2.6241109801973039E-2</v>
      </c>
    </row>
    <row r="1976" spans="1:18" x14ac:dyDescent="0.25">
      <c r="A1976" s="3">
        <f t="shared" si="477"/>
        <v>19.470000000000244</v>
      </c>
      <c r="B1976" s="3">
        <f t="shared" si="464"/>
        <v>0.29805342303287446</v>
      </c>
      <c r="C1976" s="3">
        <f t="shared" si="465"/>
        <v>6.7719486854681162E-3</v>
      </c>
      <c r="D1976" s="3">
        <f t="shared" si="466"/>
        <v>120.87649351230928</v>
      </c>
      <c r="E1976" s="3">
        <f t="shared" si="467"/>
        <v>0.93643009911727204</v>
      </c>
      <c r="F1976" s="3">
        <f t="shared" si="468"/>
        <v>34.575713471983242</v>
      </c>
      <c r="G1976" s="3">
        <f t="shared" si="469"/>
        <v>6.7905492518135935E-2</v>
      </c>
      <c r="H1976" s="3">
        <f t="shared" si="470"/>
        <v>5.7739603877331416E-2</v>
      </c>
      <c r="I1976" s="3">
        <f t="shared" si="476"/>
        <v>2540.5047946011805</v>
      </c>
      <c r="K1976" s="3">
        <f t="shared" si="478"/>
        <v>19.470000000000244</v>
      </c>
      <c r="L1976" s="3">
        <f t="shared" si="471"/>
        <v>0.13519491932073305</v>
      </c>
      <c r="M1976" s="3">
        <f>L1976/'NOx Info (Obsolete)'!$B$1*1000</f>
        <v>3.0717042537598673</v>
      </c>
      <c r="N1976" s="3">
        <f>M1976*'NOx Info (Obsolete)'!$I$2*($D$13+273)/$F$2/1000</f>
        <v>833.41408483363216</v>
      </c>
      <c r="O1976" s="3">
        <f t="shared" si="472"/>
        <v>15.000171269368396</v>
      </c>
      <c r="P1976" s="3">
        <f t="shared" si="473"/>
        <v>10.541376058531478</v>
      </c>
      <c r="Q1976" s="3">
        <f t="shared" si="474"/>
        <v>1.9229057177928284E-3</v>
      </c>
      <c r="R1976" s="3">
        <f t="shared" si="475"/>
        <v>2.6190274912380102E-2</v>
      </c>
    </row>
    <row r="1977" spans="1:18" x14ac:dyDescent="0.25">
      <c r="A1977" s="3">
        <f t="shared" si="477"/>
        <v>19.480000000000246</v>
      </c>
      <c r="B1977" s="3">
        <f t="shared" si="464"/>
        <v>0.29747602699410114</v>
      </c>
      <c r="C1977" s="3">
        <f t="shared" si="465"/>
        <v>6.7588299086193968E-3</v>
      </c>
      <c r="D1977" s="3">
        <f t="shared" si="466"/>
        <v>120.64232875142642</v>
      </c>
      <c r="E1977" s="3">
        <f t="shared" si="467"/>
        <v>0.93461602490092333</v>
      </c>
      <c r="F1977" s="3">
        <f t="shared" si="468"/>
        <v>34.575713471983242</v>
      </c>
      <c r="G1977" s="3">
        <f t="shared" si="469"/>
        <v>6.7905492518135935E-2</v>
      </c>
      <c r="H1977" s="3">
        <f t="shared" si="470"/>
        <v>5.7627749370780634E-2</v>
      </c>
      <c r="I1977" s="3">
        <f t="shared" si="476"/>
        <v>2540.6200500999221</v>
      </c>
      <c r="K1977" s="3">
        <f t="shared" si="478"/>
        <v>19.480000000000246</v>
      </c>
      <c r="L1977" s="3">
        <f t="shared" si="471"/>
        <v>0.13493301657160925</v>
      </c>
      <c r="M1977" s="3">
        <f>L1977/'NOx Info (Obsolete)'!$B$1*1000</f>
        <v>3.0657536766775557</v>
      </c>
      <c r="N1977" s="3">
        <f>M1977*'NOx Info (Obsolete)'!$I$2*($D$13+273)/$F$2/1000</f>
        <v>831.79957564147389</v>
      </c>
      <c r="O1977" s="3">
        <f t="shared" si="472"/>
        <v>14.97111258792893</v>
      </c>
      <c r="P1977" s="3">
        <f t="shared" si="473"/>
        <v>10.541376058531478</v>
      </c>
      <c r="Q1977" s="3">
        <f t="shared" si="474"/>
        <v>1.9229057177928284E-3</v>
      </c>
      <c r="R1977" s="3">
        <f t="shared" si="475"/>
        <v>2.6139538501320246E-2</v>
      </c>
    </row>
    <row r="1978" spans="1:18" x14ac:dyDescent="0.25">
      <c r="A1978" s="3">
        <f t="shared" si="477"/>
        <v>19.490000000000247</v>
      </c>
      <c r="B1978" s="3">
        <f t="shared" si="464"/>
        <v>0.29689974950039333</v>
      </c>
      <c r="C1978" s="3">
        <f t="shared" si="465"/>
        <v>6.7457365457709879E-3</v>
      </c>
      <c r="D1978" s="3">
        <f t="shared" si="466"/>
        <v>120.40861761997672</v>
      </c>
      <c r="E1978" s="3">
        <f t="shared" si="467"/>
        <v>0.93280546495143279</v>
      </c>
      <c r="F1978" s="3">
        <f t="shared" si="468"/>
        <v>34.575713471983242</v>
      </c>
      <c r="G1978" s="3">
        <f t="shared" si="469"/>
        <v>6.7905492518135935E-2</v>
      </c>
      <c r="H1978" s="3">
        <f t="shared" si="470"/>
        <v>5.7516111551387292E-2</v>
      </c>
      <c r="I1978" s="3">
        <f t="shared" si="476"/>
        <v>2540.7350823230249</v>
      </c>
      <c r="K1978" s="3">
        <f t="shared" si="478"/>
        <v>19.490000000000247</v>
      </c>
      <c r="L1978" s="3">
        <f t="shared" si="471"/>
        <v>0.13467162118659604</v>
      </c>
      <c r="M1978" s="3">
        <f>L1978/'NOx Info (Obsolete)'!$B$1*1000</f>
        <v>3.059814627191876</v>
      </c>
      <c r="N1978" s="3">
        <f>M1978*'NOx Info (Obsolete)'!$I$2*($D$13+273)/$F$2/1000</f>
        <v>830.188194114157</v>
      </c>
      <c r="O1978" s="3">
        <f t="shared" si="472"/>
        <v>14.94211019964451</v>
      </c>
      <c r="P1978" s="3">
        <f t="shared" si="473"/>
        <v>10.541376058531478</v>
      </c>
      <c r="Q1978" s="3">
        <f t="shared" si="474"/>
        <v>1.9229057177928284E-3</v>
      </c>
      <c r="R1978" s="3">
        <f t="shared" si="475"/>
        <v>2.608890037801857E-2</v>
      </c>
    </row>
    <row r="1979" spans="1:18" x14ac:dyDescent="0.25">
      <c r="A1979" s="3">
        <f t="shared" si="477"/>
        <v>19.500000000000249</v>
      </c>
      <c r="B1979" s="3">
        <f t="shared" si="464"/>
        <v>0.29632458838487946</v>
      </c>
      <c r="C1979" s="3">
        <f t="shared" si="465"/>
        <v>6.7326685476902992E-3</v>
      </c>
      <c r="D1979" s="3">
        <f t="shared" si="466"/>
        <v>120.17535923917873</v>
      </c>
      <c r="E1979" s="3">
        <f t="shared" si="467"/>
        <v>0.93099841246088089</v>
      </c>
      <c r="F1979" s="3">
        <f t="shared" si="468"/>
        <v>34.575713471983242</v>
      </c>
      <c r="G1979" s="3">
        <f t="shared" si="469"/>
        <v>6.7905492518135935E-2</v>
      </c>
      <c r="H1979" s="3">
        <f t="shared" si="470"/>
        <v>5.7404689999379969E-2</v>
      </c>
      <c r="I1979" s="3">
        <f t="shared" si="476"/>
        <v>2540.8498917030238</v>
      </c>
      <c r="K1979" s="3">
        <f t="shared" si="478"/>
        <v>19.500000000000249</v>
      </c>
      <c r="L1979" s="3">
        <f t="shared" si="471"/>
        <v>0.13441073218281585</v>
      </c>
      <c r="M1979" s="3">
        <f>L1979/'NOx Info (Obsolete)'!$B$1*1000</f>
        <v>3.053887082971301</v>
      </c>
      <c r="N1979" s="3">
        <f>M1979*'NOx Info (Obsolete)'!$I$2*($D$13+273)/$F$2/1000</f>
        <v>828.57993419269644</v>
      </c>
      <c r="O1979" s="3">
        <f t="shared" si="472"/>
        <v>14.913163995462726</v>
      </c>
      <c r="P1979" s="3">
        <f t="shared" si="473"/>
        <v>10.541376058531478</v>
      </c>
      <c r="Q1979" s="3">
        <f t="shared" si="474"/>
        <v>1.9229057177928284E-3</v>
      </c>
      <c r="R1979" s="3">
        <f t="shared" si="475"/>
        <v>2.6038360352069734E-2</v>
      </c>
    </row>
    <row r="1980" spans="1:18" x14ac:dyDescent="0.25">
      <c r="A1980" s="3">
        <f t="shared" si="477"/>
        <v>19.51000000000025</v>
      </c>
      <c r="B1980" s="3">
        <f t="shared" si="464"/>
        <v>0.29575054148488561</v>
      </c>
      <c r="C1980" s="3">
        <f t="shared" si="465"/>
        <v>6.7196258652401078E-3</v>
      </c>
      <c r="D1980" s="3">
        <f t="shared" si="466"/>
        <v>119.94255273195331</v>
      </c>
      <c r="E1980" s="3">
        <f t="shared" si="467"/>
        <v>0.92919486063453638</v>
      </c>
      <c r="F1980" s="3">
        <f t="shared" si="468"/>
        <v>34.575713471983242</v>
      </c>
      <c r="G1980" s="3">
        <f t="shared" si="469"/>
        <v>6.7905492518135935E-2</v>
      </c>
      <c r="H1980" s="3">
        <f t="shared" si="470"/>
        <v>5.7293484295800466E-2</v>
      </c>
      <c r="I1980" s="3">
        <f t="shared" si="476"/>
        <v>2540.9644786716153</v>
      </c>
      <c r="K1980" s="3">
        <f t="shared" si="478"/>
        <v>19.51000000000025</v>
      </c>
      <c r="L1980" s="3">
        <f t="shared" si="471"/>
        <v>0.13415034857929514</v>
      </c>
      <c r="M1980" s="3">
        <f>L1980/'NOx Info (Obsolete)'!$B$1*1000</f>
        <v>3.0479710217275611</v>
      </c>
      <c r="N1980" s="3">
        <f>M1980*'NOx Info (Obsolete)'!$I$2*($D$13+273)/$F$2/1000</f>
        <v>826.97478982984455</v>
      </c>
      <c r="O1980" s="3">
        <f t="shared" si="472"/>
        <v>14.884273866542424</v>
      </c>
      <c r="P1980" s="3">
        <f t="shared" si="473"/>
        <v>10.541376058531478</v>
      </c>
      <c r="Q1980" s="3">
        <f t="shared" si="474"/>
        <v>1.9229057177928284E-3</v>
      </c>
      <c r="R1980" s="3">
        <f t="shared" si="475"/>
        <v>2.5987918233437268E-2</v>
      </c>
    </row>
    <row r="1981" spans="1:18" x14ac:dyDescent="0.25">
      <c r="A1981" s="3">
        <f t="shared" si="477"/>
        <v>19.520000000000252</v>
      </c>
      <c r="B1981" s="3">
        <f t="shared" si="464"/>
        <v>0.29517760664192766</v>
      </c>
      <c r="C1981" s="3">
        <f t="shared" si="465"/>
        <v>6.7066084493783871E-3</v>
      </c>
      <c r="D1981" s="3">
        <f t="shared" si="466"/>
        <v>119.71019722292048</v>
      </c>
      <c r="E1981" s="3">
        <f t="shared" si="467"/>
        <v>0.92739480269083108</v>
      </c>
      <c r="F1981" s="3">
        <f t="shared" si="468"/>
        <v>34.575713471983242</v>
      </c>
      <c r="G1981" s="3">
        <f t="shared" si="469"/>
        <v>6.7905492518135935E-2</v>
      </c>
      <c r="H1981" s="3">
        <f t="shared" si="470"/>
        <v>5.718249402250216E-2</v>
      </c>
      <c r="I1981" s="3">
        <f t="shared" si="476"/>
        <v>2541.0788436596604</v>
      </c>
      <c r="K1981" s="3">
        <f t="shared" si="478"/>
        <v>19.520000000000252</v>
      </c>
      <c r="L1981" s="3">
        <f t="shared" si="471"/>
        <v>0.13389046939696078</v>
      </c>
      <c r="M1981" s="3">
        <f>L1981/'NOx Info (Obsolete)'!$B$1*1000</f>
        <v>3.0420664212155679</v>
      </c>
      <c r="N1981" s="3">
        <f>M1981*'NOx Info (Obsolete)'!$I$2*($D$13+273)/$F$2/1000</f>
        <v>825.37275499006876</v>
      </c>
      <c r="O1981" s="3">
        <f t="shared" si="472"/>
        <v>14.855439704253302</v>
      </c>
      <c r="P1981" s="3">
        <f t="shared" si="473"/>
        <v>10.541376058531478</v>
      </c>
      <c r="Q1981" s="3">
        <f t="shared" si="474"/>
        <v>1.9229057177928284E-3</v>
      </c>
      <c r="R1981" s="3">
        <f t="shared" si="475"/>
        <v>2.5937573832452834E-2</v>
      </c>
    </row>
    <row r="1982" spans="1:18" x14ac:dyDescent="0.25">
      <c r="A1982" s="3">
        <f t="shared" si="477"/>
        <v>19.530000000000253</v>
      </c>
      <c r="B1982" s="3">
        <f t="shared" si="464"/>
        <v>0.29460578170170265</v>
      </c>
      <c r="C1982" s="3">
        <f t="shared" si="465"/>
        <v>6.693616251158112E-3</v>
      </c>
      <c r="D1982" s="3">
        <f t="shared" si="466"/>
        <v>119.47829183839598</v>
      </c>
      <c r="E1982" s="3">
        <f t="shared" si="467"/>
        <v>0.92559823186133405</v>
      </c>
      <c r="F1982" s="3">
        <f t="shared" si="468"/>
        <v>34.575713471983242</v>
      </c>
      <c r="G1982" s="3">
        <f t="shared" si="469"/>
        <v>6.7905492518135935E-2</v>
      </c>
      <c r="H1982" s="3">
        <f t="shared" si="470"/>
        <v>5.7071718762148491E-2</v>
      </c>
      <c r="I1982" s="3">
        <f t="shared" si="476"/>
        <v>2541.1929870971849</v>
      </c>
      <c r="K1982" s="3">
        <f t="shared" si="478"/>
        <v>19.530000000000253</v>
      </c>
      <c r="L1982" s="3">
        <f t="shared" si="471"/>
        <v>0.13363109365863626</v>
      </c>
      <c r="M1982" s="3">
        <f>L1982/'NOx Info (Obsolete)'!$B$1*1000</f>
        <v>3.0361732592333235</v>
      </c>
      <c r="N1982" s="3">
        <f>M1982*'NOx Info (Obsolete)'!$I$2*($D$13+273)/$F$2/1000</f>
        <v>823.77382364952814</v>
      </c>
      <c r="O1982" s="3">
        <f t="shared" si="472"/>
        <v>14.826661400175494</v>
      </c>
      <c r="P1982" s="3">
        <f t="shared" si="473"/>
        <v>10.541376058531478</v>
      </c>
      <c r="Q1982" s="3">
        <f t="shared" si="474"/>
        <v>1.9229057177928284E-3</v>
      </c>
      <c r="R1982" s="3">
        <f t="shared" si="475"/>
        <v>2.5887326959815521E-2</v>
      </c>
    </row>
    <row r="1983" spans="1:18" x14ac:dyDescent="0.25">
      <c r="A1983" s="3">
        <f t="shared" si="477"/>
        <v>19.540000000000255</v>
      </c>
      <c r="B1983" s="3">
        <f t="shared" si="464"/>
        <v>0.29403506451408118</v>
      </c>
      <c r="C1983" s="3">
        <f t="shared" si="465"/>
        <v>6.6806492217270797E-3</v>
      </c>
      <c r="D1983" s="3">
        <f t="shared" si="466"/>
        <v>119.2468357063881</v>
      </c>
      <c r="E1983" s="3">
        <f t="shared" si="467"/>
        <v>0.92380514139072611</v>
      </c>
      <c r="F1983" s="3">
        <f t="shared" si="468"/>
        <v>34.575713471983242</v>
      </c>
      <c r="G1983" s="3">
        <f t="shared" si="469"/>
        <v>6.7905492518135935E-2</v>
      </c>
      <c r="H1983" s="3">
        <f t="shared" si="470"/>
        <v>5.6961158098211354E-2</v>
      </c>
      <c r="I1983" s="3">
        <f t="shared" si="476"/>
        <v>2541.3069094133812</v>
      </c>
      <c r="K1983" s="3">
        <f t="shared" si="478"/>
        <v>19.540000000000255</v>
      </c>
      <c r="L1983" s="3">
        <f t="shared" si="471"/>
        <v>0.13337222038903812</v>
      </c>
      <c r="M1983" s="3">
        <f>L1983/'NOx Info (Obsolete)'!$B$1*1000</f>
        <v>3.0302915136218416</v>
      </c>
      <c r="N1983" s="3">
        <f>M1983*'NOx Info (Obsolete)'!$I$2*($D$13+273)/$F$2/1000</f>
        <v>822.17798979605163</v>
      </c>
      <c r="O1983" s="3">
        <f t="shared" si="472"/>
        <v>14.797938846099173</v>
      </c>
      <c r="P1983" s="3">
        <f t="shared" si="473"/>
        <v>10.541376058531478</v>
      </c>
      <c r="Q1983" s="3">
        <f t="shared" si="474"/>
        <v>1.9229057177928284E-3</v>
      </c>
      <c r="R1983" s="3">
        <f t="shared" si="475"/>
        <v>2.583717742659114E-2</v>
      </c>
    </row>
    <row r="1984" spans="1:18" x14ac:dyDescent="0.25">
      <c r="A1984" s="3">
        <f t="shared" si="477"/>
        <v>19.550000000000257</v>
      </c>
      <c r="B1984" s="3">
        <f t="shared" si="464"/>
        <v>0.29346545293309911</v>
      </c>
      <c r="C1984" s="3">
        <f t="shared" si="465"/>
        <v>6.6677073123277246E-3</v>
      </c>
      <c r="D1984" s="3">
        <f t="shared" si="466"/>
        <v>119.01582795659446</v>
      </c>
      <c r="E1984" s="3">
        <f t="shared" si="467"/>
        <v>0.92201552453677516</v>
      </c>
      <c r="F1984" s="3">
        <f t="shared" si="468"/>
        <v>34.575713471983242</v>
      </c>
      <c r="G1984" s="3">
        <f t="shared" si="469"/>
        <v>6.7905492518135935E-2</v>
      </c>
      <c r="H1984" s="3">
        <f t="shared" si="470"/>
        <v>5.685081161496959E-2</v>
      </c>
      <c r="I1984" s="3">
        <f t="shared" si="476"/>
        <v>2541.4206110366113</v>
      </c>
      <c r="K1984" s="3">
        <f t="shared" si="478"/>
        <v>19.550000000000257</v>
      </c>
      <c r="L1984" s="3">
        <f t="shared" si="471"/>
        <v>0.13311384861477221</v>
      </c>
      <c r="M1984" s="3">
        <f>L1984/'NOx Info (Obsolete)'!$B$1*1000</f>
        <v>3.024421162265063</v>
      </c>
      <c r="N1984" s="3">
        <f>M1984*'NOx Info (Obsolete)'!$I$2*($D$13+273)/$F$2/1000</f>
        <v>820.5852474291155</v>
      </c>
      <c r="O1984" s="3">
        <f t="shared" si="472"/>
        <v>14.769271934024136</v>
      </c>
      <c r="P1984" s="3">
        <f t="shared" si="473"/>
        <v>10.541376058531478</v>
      </c>
      <c r="Q1984" s="3">
        <f t="shared" si="474"/>
        <v>1.9229057177928284E-3</v>
      </c>
      <c r="R1984" s="3">
        <f t="shared" si="475"/>
        <v>2.5787125044211517E-2</v>
      </c>
    </row>
    <row r="1985" spans="1:18" x14ac:dyDescent="0.25">
      <c r="A1985" s="3">
        <f t="shared" si="477"/>
        <v>19.560000000000258</v>
      </c>
      <c r="B1985" s="3">
        <f t="shared" si="464"/>
        <v>0.29289694481694939</v>
      </c>
      <c r="C1985" s="3">
        <f t="shared" si="465"/>
        <v>6.6547904742969366E-3</v>
      </c>
      <c r="D1985" s="3">
        <f t="shared" si="466"/>
        <v>118.78526772039856</v>
      </c>
      <c r="E1985" s="3">
        <f t="shared" si="467"/>
        <v>0.92022937457030995</v>
      </c>
      <c r="F1985" s="3">
        <f t="shared" si="468"/>
        <v>34.575713471983242</v>
      </c>
      <c r="G1985" s="3">
        <f t="shared" si="469"/>
        <v>6.7905492518135935E-2</v>
      </c>
      <c r="H1985" s="3">
        <f t="shared" si="470"/>
        <v>5.6740678897507363E-2</v>
      </c>
      <c r="I1985" s="3">
        <f t="shared" si="476"/>
        <v>2541.5340923944063</v>
      </c>
      <c r="K1985" s="3">
        <f t="shared" si="478"/>
        <v>19.560000000000258</v>
      </c>
      <c r="L1985" s="3">
        <f t="shared" si="471"/>
        <v>0.13285597736433011</v>
      </c>
      <c r="M1985" s="3">
        <f>L1985/'NOx Info (Obsolete)'!$B$1*1000</f>
        <v>3.0185621830897715</v>
      </c>
      <c r="N1985" s="3">
        <f>M1985*'NOx Info (Obsolete)'!$I$2*($D$13+273)/$F$2/1000</f>
        <v>818.99559055981968</v>
      </c>
      <c r="O1985" s="3">
        <f t="shared" si="472"/>
        <v>14.740660556159403</v>
      </c>
      <c r="P1985" s="3">
        <f t="shared" si="473"/>
        <v>10.541376058531478</v>
      </c>
      <c r="Q1985" s="3">
        <f t="shared" si="474"/>
        <v>1.9229057177928284E-3</v>
      </c>
      <c r="R1985" s="3">
        <f t="shared" si="475"/>
        <v>2.5737169624473772E-2</v>
      </c>
    </row>
    <row r="1986" spans="1:18" x14ac:dyDescent="0.25">
      <c r="A1986" s="3">
        <f t="shared" si="477"/>
        <v>19.57000000000026</v>
      </c>
      <c r="B1986" s="3">
        <f t="shared" si="464"/>
        <v>0.29232953802797434</v>
      </c>
      <c r="C1986" s="3">
        <f t="shared" si="465"/>
        <v>6.6418986590658742E-3</v>
      </c>
      <c r="D1986" s="3">
        <f t="shared" si="466"/>
        <v>118.55515413086655</v>
      </c>
      <c r="E1986" s="3">
        <f t="shared" si="467"/>
        <v>0.9184466847751952</v>
      </c>
      <c r="F1986" s="3">
        <f t="shared" si="468"/>
        <v>34.575713471983242</v>
      </c>
      <c r="G1986" s="3">
        <f t="shared" si="469"/>
        <v>6.7905492518135935E-2</v>
      </c>
      <c r="H1986" s="3">
        <f t="shared" si="470"/>
        <v>5.6630759531712621E-2</v>
      </c>
      <c r="I1986" s="3">
        <f t="shared" si="476"/>
        <v>2541.6473539134699</v>
      </c>
      <c r="K1986" s="3">
        <f t="shared" si="478"/>
        <v>19.57000000000026</v>
      </c>
      <c r="L1986" s="3">
        <f t="shared" si="471"/>
        <v>0.13259860566808537</v>
      </c>
      <c r="M1986" s="3">
        <f>L1986/'NOx Info (Obsolete)'!$B$1*1000</f>
        <v>3.012714554065512</v>
      </c>
      <c r="N1986" s="3">
        <f>M1986*'NOx Info (Obsolete)'!$I$2*($D$13+273)/$F$2/1000</f>
        <v>817.40901321086585</v>
      </c>
      <c r="O1986" s="3">
        <f t="shared" si="472"/>
        <v>14.712104604922803</v>
      </c>
      <c r="P1986" s="3">
        <f t="shared" si="473"/>
        <v>10.541376058531478</v>
      </c>
      <c r="Q1986" s="3">
        <f t="shared" si="474"/>
        <v>1.9229057177928284E-3</v>
      </c>
      <c r="R1986" s="3">
        <f t="shared" si="475"/>
        <v>2.5687310979539614E-2</v>
      </c>
    </row>
    <row r="1987" spans="1:18" x14ac:dyDescent="0.25">
      <c r="A1987" s="3">
        <f t="shared" si="477"/>
        <v>19.580000000000261</v>
      </c>
      <c r="B1987" s="3">
        <f t="shared" si="464"/>
        <v>0.29176323043265723</v>
      </c>
      <c r="C1987" s="3">
        <f t="shared" si="465"/>
        <v>6.6290318181597887E-3</v>
      </c>
      <c r="D1987" s="3">
        <f t="shared" si="466"/>
        <v>118.32548632274424</v>
      </c>
      <c r="E1987" s="3">
        <f t="shared" si="467"/>
        <v>0.91666744844830628</v>
      </c>
      <c r="F1987" s="3">
        <f t="shared" si="468"/>
        <v>34.575713471983242</v>
      </c>
      <c r="G1987" s="3">
        <f t="shared" si="469"/>
        <v>6.7905492518135935E-2</v>
      </c>
      <c r="H1987" s="3">
        <f t="shared" si="470"/>
        <v>5.6521053104275513E-2</v>
      </c>
      <c r="I1987" s="3">
        <f t="shared" si="476"/>
        <v>2541.7603960196784</v>
      </c>
      <c r="K1987" s="3">
        <f t="shared" si="478"/>
        <v>19.580000000000261</v>
      </c>
      <c r="L1987" s="3">
        <f t="shared" si="471"/>
        <v>0.13234173255828999</v>
      </c>
      <c r="M1987" s="3">
        <f>L1987/'NOx Info (Obsolete)'!$B$1*1000</f>
        <v>3.0068782532045075</v>
      </c>
      <c r="N1987" s="3">
        <f>M1987*'NOx Info (Obsolete)'!$I$2*($D$13+273)/$F$2/1000</f>
        <v>815.82550941653619</v>
      </c>
      <c r="O1987" s="3">
        <f t="shared" si="472"/>
        <v>14.683603972940583</v>
      </c>
      <c r="P1987" s="3">
        <f t="shared" si="473"/>
        <v>10.541376058531478</v>
      </c>
      <c r="Q1987" s="3">
        <f t="shared" si="474"/>
        <v>1.9229057177928284E-3</v>
      </c>
      <c r="R1987" s="3">
        <f t="shared" si="475"/>
        <v>2.5637548921934629E-2</v>
      </c>
    </row>
    <row r="1988" spans="1:18" x14ac:dyDescent="0.25">
      <c r="A1988" s="3">
        <f t="shared" si="477"/>
        <v>19.590000000000263</v>
      </c>
      <c r="B1988" s="3">
        <f t="shared" ref="B1988:B2031" si="479">L1988*2.20462</f>
        <v>0.29119801990161454</v>
      </c>
      <c r="C1988" s="3">
        <f t="shared" ref="C1988:C2031" si="480">M1988/453.59237</f>
        <v>6.616189903197834E-3</v>
      </c>
      <c r="D1988" s="3">
        <f t="shared" ref="D1988:D2031" si="481">N1988/6.89475729</f>
        <v>118.09626343245338</v>
      </c>
      <c r="E1988" s="3">
        <f t="shared" ref="E1988:E2031" si="482">O1988/16.0184634</f>
        <v>0.9148916588995043</v>
      </c>
      <c r="F1988" s="3">
        <f t="shared" ref="F1988:F2031" si="483">P1988*3.28</f>
        <v>34.575713471983242</v>
      </c>
      <c r="G1988" s="3">
        <f t="shared" ref="G1988:G2031" si="484">Q1988*35.314</f>
        <v>6.7905492518135935E-2</v>
      </c>
      <c r="H1988" s="3">
        <f t="shared" ref="H1988:H2031" si="485">R1988*2.20462</f>
        <v>5.641155920268693E-2</v>
      </c>
      <c r="I1988" s="3">
        <f t="shared" si="476"/>
        <v>2541.8732191380836</v>
      </c>
      <c r="K1988" s="3">
        <f t="shared" si="478"/>
        <v>19.590000000000263</v>
      </c>
      <c r="L1988" s="3">
        <f t="shared" ref="L1988:L2031" si="486">L1987-R1987*$J$1</f>
        <v>0.13208535706907065</v>
      </c>
      <c r="M1988" s="3">
        <f>L1988/'NOx Info (Obsolete)'!$B$1*1000</f>
        <v>3.0010532585615763</v>
      </c>
      <c r="N1988" s="3">
        <f>M1988*'NOx Info (Obsolete)'!$I$2*($D$13+273)/$F$2/1000</f>
        <v>814.24507322266845</v>
      </c>
      <c r="O1988" s="3">
        <f t="shared" ref="O1988:O2031" si="487">L1988/$F$2</f>
        <v>14.655158553046995</v>
      </c>
      <c r="P1988" s="3">
        <f t="shared" ref="P1988:P2031" si="488">SQRT(2*(N1988)/O1988)</f>
        <v>10.541376058531478</v>
      </c>
      <c r="Q1988" s="3">
        <f t="shared" ref="Q1988:Q2031" si="489">P1988*$F$25</f>
        <v>1.9229057177928284E-3</v>
      </c>
      <c r="R1988" s="3">
        <f t="shared" ref="R1988:R2031" si="490">Q1988*O1988*0.908</f>
        <v>2.5587883264547601E-2</v>
      </c>
    </row>
    <row r="1989" spans="1:18" x14ac:dyDescent="0.25">
      <c r="A1989" s="3">
        <f t="shared" si="477"/>
        <v>19.600000000000264</v>
      </c>
      <c r="B1989" s="3">
        <f t="shared" si="479"/>
        <v>0.29063390430958769</v>
      </c>
      <c r="C1989" s="3">
        <f t="shared" si="480"/>
        <v>6.603372865892891E-3</v>
      </c>
      <c r="D1989" s="3">
        <f t="shared" si="481"/>
        <v>117.86748459808884</v>
      </c>
      <c r="E1989" s="3">
        <f t="shared" si="482"/>
        <v>0.91311930945161002</v>
      </c>
      <c r="F1989" s="3">
        <f t="shared" si="483"/>
        <v>34.575713471983242</v>
      </c>
      <c r="G1989" s="3">
        <f t="shared" si="484"/>
        <v>6.7905492518135935E-2</v>
      </c>
      <c r="H1989" s="3">
        <f t="shared" si="485"/>
        <v>5.6302277415236822E-2</v>
      </c>
      <c r="I1989" s="3">
        <f t="shared" si="476"/>
        <v>2541.985823692914</v>
      </c>
      <c r="K1989" s="3">
        <f t="shared" si="478"/>
        <v>19.600000000000264</v>
      </c>
      <c r="L1989" s="3">
        <f t="shared" si="486"/>
        <v>0.13182947823642518</v>
      </c>
      <c r="M1989" s="3">
        <f>L1989/'NOx Info (Obsolete)'!$B$1*1000</f>
        <v>2.9952395482340486</v>
      </c>
      <c r="N1989" s="3">
        <f>M1989*'NOx Info (Obsolete)'!$I$2*($D$13+273)/$F$2/1000</f>
        <v>812.66769868663573</v>
      </c>
      <c r="O1989" s="3">
        <f t="shared" si="487"/>
        <v>14.626768238283891</v>
      </c>
      <c r="P1989" s="3">
        <f t="shared" si="488"/>
        <v>10.541376058531478</v>
      </c>
      <c r="Q1989" s="3">
        <f t="shared" si="489"/>
        <v>1.9229057177928284E-3</v>
      </c>
      <c r="R1989" s="3">
        <f t="shared" si="490"/>
        <v>2.5538313820629779E-2</v>
      </c>
    </row>
    <row r="1990" spans="1:18" x14ac:dyDescent="0.25">
      <c r="A1990" s="3">
        <f t="shared" si="477"/>
        <v>19.610000000000266</v>
      </c>
      <c r="B1990" s="3">
        <f t="shared" si="479"/>
        <v>0.29007088153543525</v>
      </c>
      <c r="C1990" s="3">
        <f t="shared" si="480"/>
        <v>6.590580658051382E-3</v>
      </c>
      <c r="D1990" s="3">
        <f t="shared" si="481"/>
        <v>117.6391489594151</v>
      </c>
      <c r="E1990" s="3">
        <f t="shared" si="482"/>
        <v>0.91135039344037982</v>
      </c>
      <c r="F1990" s="3">
        <f t="shared" si="483"/>
        <v>34.575713471983249</v>
      </c>
      <c r="G1990" s="3">
        <f t="shared" si="484"/>
        <v>6.7905492518135963E-2</v>
      </c>
      <c r="H1990" s="3">
        <f t="shared" si="485"/>
        <v>5.619320733101274E-2</v>
      </c>
      <c r="I1990" s="3">
        <f t="shared" si="476"/>
        <v>2542.0982101075761</v>
      </c>
      <c r="K1990" s="3">
        <f t="shared" si="478"/>
        <v>19.610000000000266</v>
      </c>
      <c r="L1990" s="3">
        <f t="shared" si="486"/>
        <v>0.13157409509821888</v>
      </c>
      <c r="M1990" s="3">
        <f>L1990/'NOx Info (Obsolete)'!$B$1*1000</f>
        <v>2.9894371003616862</v>
      </c>
      <c r="N1990" s="3">
        <f>M1990*'NOx Info (Obsolete)'!$I$2*($D$13+273)/$F$2/1000</f>
        <v>811.09337987732317</v>
      </c>
      <c r="O1990" s="3">
        <f t="shared" si="487"/>
        <v>14.598432921900326</v>
      </c>
      <c r="P1990" s="3">
        <f t="shared" si="488"/>
        <v>10.54137605853148</v>
      </c>
      <c r="Q1990" s="3">
        <f t="shared" si="489"/>
        <v>1.9229057177928288E-3</v>
      </c>
      <c r="R1990" s="3">
        <f t="shared" si="490"/>
        <v>2.5488840403794188E-2</v>
      </c>
    </row>
    <row r="1991" spans="1:18" x14ac:dyDescent="0.25">
      <c r="A1991" s="3">
        <f t="shared" si="477"/>
        <v>19.620000000000267</v>
      </c>
      <c r="B1991" s="3">
        <f t="shared" si="479"/>
        <v>0.28950894946212513</v>
      </c>
      <c r="C1991" s="3">
        <f t="shared" si="480"/>
        <v>6.5778132315730915E-3</v>
      </c>
      <c r="D1991" s="3">
        <f t="shared" si="481"/>
        <v>117.41125565786309</v>
      </c>
      <c r="E1991" s="3">
        <f t="shared" si="482"/>
        <v>0.90958490421448035</v>
      </c>
      <c r="F1991" s="3">
        <f t="shared" si="483"/>
        <v>34.575713471983242</v>
      </c>
      <c r="G1991" s="3">
        <f t="shared" si="484"/>
        <v>6.7905492518135935E-2</v>
      </c>
      <c r="H1991" s="3">
        <f t="shared" si="485"/>
        <v>5.6084348539898229E-2</v>
      </c>
      <c r="I1991" s="3">
        <f t="shared" si="476"/>
        <v>2542.2103788046556</v>
      </c>
      <c r="K1991" s="3">
        <f t="shared" si="478"/>
        <v>19.620000000000267</v>
      </c>
      <c r="L1991" s="3">
        <f t="shared" si="486"/>
        <v>0.13131920669418093</v>
      </c>
      <c r="M1991" s="3">
        <f>L1991/'NOx Info (Obsolete)'!$B$1*1000</f>
        <v>2.9836458931265977</v>
      </c>
      <c r="N1991" s="3">
        <f>M1991*'NOx Info (Obsolete)'!$I$2*($D$13+273)/$F$2/1000</f>
        <v>809.52211087510534</v>
      </c>
      <c r="O1991" s="3">
        <f t="shared" si="487"/>
        <v>14.570152497352161</v>
      </c>
      <c r="P1991" s="3">
        <f t="shared" si="488"/>
        <v>10.541376058531478</v>
      </c>
      <c r="Q1991" s="3">
        <f t="shared" si="489"/>
        <v>1.9229057177928284E-3</v>
      </c>
      <c r="R1991" s="3">
        <f t="shared" si="490"/>
        <v>2.5439462828014913E-2</v>
      </c>
    </row>
    <row r="1992" spans="1:18" x14ac:dyDescent="0.25">
      <c r="A1992" s="3">
        <f t="shared" si="477"/>
        <v>19.630000000000269</v>
      </c>
      <c r="B1992" s="3">
        <f t="shared" si="479"/>
        <v>0.28894810597672616</v>
      </c>
      <c r="C1992" s="3">
        <f t="shared" si="480"/>
        <v>6.5650705384509862E-3</v>
      </c>
      <c r="D1992" s="3">
        <f t="shared" si="481"/>
        <v>117.1838038365271</v>
      </c>
      <c r="E1992" s="3">
        <f t="shared" si="482"/>
        <v>0.90782283513546325</v>
      </c>
      <c r="F1992" s="3">
        <f t="shared" si="483"/>
        <v>34.575713471983242</v>
      </c>
      <c r="G1992" s="3">
        <f t="shared" si="484"/>
        <v>6.7905492518135935E-2</v>
      </c>
      <c r="H1992" s="3">
        <f t="shared" si="485"/>
        <v>5.5975700632571408E-2</v>
      </c>
      <c r="I1992" s="3">
        <f t="shared" si="476"/>
        <v>2542.3223302059209</v>
      </c>
      <c r="K1992" s="3">
        <f t="shared" si="478"/>
        <v>19.630000000000269</v>
      </c>
      <c r="L1992" s="3">
        <f t="shared" si="486"/>
        <v>0.13106481206590079</v>
      </c>
      <c r="M1992" s="3">
        <f>L1992/'NOx Info (Obsolete)'!$B$1*1000</f>
        <v>2.977865904753159</v>
      </c>
      <c r="N1992" s="3">
        <f>M1992*'NOx Info (Obsolete)'!$I$2*($D$13+273)/$F$2/1000</f>
        <v>807.9538857718253</v>
      </c>
      <c r="O1992" s="3">
        <f t="shared" si="487"/>
        <v>14.541926858301654</v>
      </c>
      <c r="P1992" s="3">
        <f t="shared" si="488"/>
        <v>10.541376058531478</v>
      </c>
      <c r="Q1992" s="3">
        <f t="shared" si="489"/>
        <v>1.9229057177928284E-3</v>
      </c>
      <c r="R1992" s="3">
        <f t="shared" si="490"/>
        <v>2.5390180907626445E-2</v>
      </c>
    </row>
    <row r="1993" spans="1:18" x14ac:dyDescent="0.25">
      <c r="A1993" s="3">
        <f t="shared" si="477"/>
        <v>19.640000000000271</v>
      </c>
      <c r="B1993" s="3">
        <f t="shared" si="479"/>
        <v>0.2883883489704005</v>
      </c>
      <c r="C1993" s="3">
        <f t="shared" si="480"/>
        <v>6.5523525307710322E-3</v>
      </c>
      <c r="D1993" s="3">
        <f t="shared" si="481"/>
        <v>116.95679264016138</v>
      </c>
      <c r="E1993" s="3">
        <f t="shared" si="482"/>
        <v>0.90606417957774021</v>
      </c>
      <c r="F1993" s="3">
        <f t="shared" si="483"/>
        <v>34.575713471983242</v>
      </c>
      <c r="G1993" s="3">
        <f t="shared" si="484"/>
        <v>6.7905492518135935E-2</v>
      </c>
      <c r="H1993" s="3">
        <f t="shared" si="485"/>
        <v>5.586726320050326E-2</v>
      </c>
      <c r="I1993" s="3">
        <f t="shared" si="476"/>
        <v>2542.434064732322</v>
      </c>
      <c r="K1993" s="3">
        <f t="shared" si="478"/>
        <v>19.640000000000271</v>
      </c>
      <c r="L1993" s="3">
        <f t="shared" si="486"/>
        <v>0.13081091025682454</v>
      </c>
      <c r="M1993" s="3">
        <f>L1993/'NOx Info (Obsolete)'!$B$1*1000</f>
        <v>2.9720971135079304</v>
      </c>
      <c r="N1993" s="3">
        <f>M1993*'NOx Info (Obsolete)'!$I$2*($D$13+273)/$F$2/1000</f>
        <v>806.38869867077108</v>
      </c>
      <c r="O1993" s="3">
        <f t="shared" si="487"/>
        <v>14.513755898617061</v>
      </c>
      <c r="P1993" s="3">
        <f t="shared" si="488"/>
        <v>10.541376058531478</v>
      </c>
      <c r="Q1993" s="3">
        <f t="shared" si="489"/>
        <v>1.9229057177928284E-3</v>
      </c>
      <c r="R1993" s="3">
        <f t="shared" si="490"/>
        <v>2.5340994457322925E-2</v>
      </c>
    </row>
    <row r="1994" spans="1:18" x14ac:dyDescent="0.25">
      <c r="A1994" s="3">
        <f t="shared" si="477"/>
        <v>19.650000000000272</v>
      </c>
      <c r="B1994" s="3">
        <f t="shared" si="479"/>
        <v>0.28782967633839546</v>
      </c>
      <c r="C1994" s="3">
        <f t="shared" si="480"/>
        <v>6.5396591607120138E-3</v>
      </c>
      <c r="D1994" s="3">
        <f t="shared" si="481"/>
        <v>116.7302212151769</v>
      </c>
      <c r="E1994" s="3">
        <f t="shared" si="482"/>
        <v>0.90430893092855802</v>
      </c>
      <c r="F1994" s="3">
        <f t="shared" si="483"/>
        <v>34.575713471983242</v>
      </c>
      <c r="G1994" s="3">
        <f t="shared" si="484"/>
        <v>6.7905492518135935E-2</v>
      </c>
      <c r="H1994" s="3">
        <f t="shared" si="485"/>
        <v>5.5759035835956205E-2</v>
      </c>
      <c r="I1994" s="3">
        <f t="shared" si="476"/>
        <v>2542.545582803994</v>
      </c>
      <c r="K1994" s="3">
        <f t="shared" si="478"/>
        <v>19.650000000000272</v>
      </c>
      <c r="L1994" s="3">
        <f t="shared" si="486"/>
        <v>0.1305575003122513</v>
      </c>
      <c r="M1994" s="3">
        <f>L1994/'NOx Info (Obsolete)'!$B$1*1000</f>
        <v>2.9663394976995732</v>
      </c>
      <c r="N1994" s="3">
        <f>M1994*'NOx Info (Obsolete)'!$I$2*($D$13+273)/$F$2/1000</f>
        <v>804.82654368665362</v>
      </c>
      <c r="O1994" s="3">
        <f t="shared" si="487"/>
        <v>14.485639512372236</v>
      </c>
      <c r="P1994" s="3">
        <f t="shared" si="488"/>
        <v>10.541376058531478</v>
      </c>
      <c r="Q1994" s="3">
        <f t="shared" si="489"/>
        <v>1.9229057177928284E-3</v>
      </c>
      <c r="R1994" s="3">
        <f t="shared" si="490"/>
        <v>2.5291903292157473E-2</v>
      </c>
    </row>
    <row r="1995" spans="1:18" x14ac:dyDescent="0.25">
      <c r="A1995" s="3">
        <f t="shared" si="477"/>
        <v>19.660000000000274</v>
      </c>
      <c r="B1995" s="3">
        <f t="shared" si="479"/>
        <v>0.2872720859800359</v>
      </c>
      <c r="C1995" s="3">
        <f t="shared" si="480"/>
        <v>6.5269903805453581E-3</v>
      </c>
      <c r="D1995" s="3">
        <f t="shared" si="481"/>
        <v>116.50408870963832</v>
      </c>
      <c r="E1995" s="3">
        <f t="shared" si="482"/>
        <v>0.90255708258797418</v>
      </c>
      <c r="F1995" s="3">
        <f t="shared" si="483"/>
        <v>34.575713471983242</v>
      </c>
      <c r="G1995" s="3">
        <f t="shared" si="484"/>
        <v>6.7905492518135935E-2</v>
      </c>
      <c r="H1995" s="3">
        <f t="shared" si="485"/>
        <v>5.5651018131982546E-2</v>
      </c>
      <c r="I1995" s="3">
        <f t="shared" si="476"/>
        <v>2542.656884840258</v>
      </c>
      <c r="K1995" s="3">
        <f t="shared" si="478"/>
        <v>19.660000000000274</v>
      </c>
      <c r="L1995" s="3">
        <f t="shared" si="486"/>
        <v>0.13030458127932973</v>
      </c>
      <c r="M1995" s="3">
        <f>L1995/'NOx Info (Obsolete)'!$B$1*1000</f>
        <v>2.9605930356787709</v>
      </c>
      <c r="N1995" s="3">
        <f>M1995*'NOx Info (Obsolete)'!$I$2*($D$13+273)/$F$2/1000</f>
        <v>803.26741494558553</v>
      </c>
      <c r="O1995" s="3">
        <f t="shared" si="487"/>
        <v>14.457577593846244</v>
      </c>
      <c r="P1995" s="3">
        <f t="shared" si="488"/>
        <v>10.541376058531478</v>
      </c>
      <c r="Q1995" s="3">
        <f t="shared" si="489"/>
        <v>1.9229057177928284E-3</v>
      </c>
      <c r="R1995" s="3">
        <f t="shared" si="490"/>
        <v>2.5242907227541505E-2</v>
      </c>
    </row>
    <row r="1996" spans="1:18" x14ac:dyDescent="0.25">
      <c r="A1996" s="3">
        <f t="shared" si="477"/>
        <v>19.670000000000275</v>
      </c>
      <c r="B1996" s="3">
        <f t="shared" si="479"/>
        <v>0.28671557579871609</v>
      </c>
      <c r="C1996" s="3">
        <f t="shared" si="480"/>
        <v>6.5143461426349523E-3</v>
      </c>
      <c r="D1996" s="3">
        <f t="shared" si="481"/>
        <v>116.27839427326066</v>
      </c>
      <c r="E1996" s="3">
        <f t="shared" si="482"/>
        <v>0.90080862796883154</v>
      </c>
      <c r="F1996" s="3">
        <f t="shared" si="483"/>
        <v>34.575713471983242</v>
      </c>
      <c r="G1996" s="3">
        <f t="shared" si="484"/>
        <v>6.7905492518135935E-2</v>
      </c>
      <c r="H1996" s="3">
        <f t="shared" si="485"/>
        <v>5.5543209682422934E-2</v>
      </c>
      <c r="I1996" s="3">
        <f t="shared" si="476"/>
        <v>2542.7679712596228</v>
      </c>
      <c r="K1996" s="3">
        <f t="shared" si="478"/>
        <v>19.670000000000275</v>
      </c>
      <c r="L1996" s="3">
        <f t="shared" si="486"/>
        <v>0.13005215220705432</v>
      </c>
      <c r="M1996" s="3">
        <f>L1996/'NOx Info (Obsolete)'!$B$1*1000</f>
        <v>2.9548577058381462</v>
      </c>
      <c r="N1996" s="3">
        <f>M1996*'NOx Info (Obsolete)'!$I$2*($D$13+273)/$F$2/1000</f>
        <v>801.7113065850582</v>
      </c>
      <c r="O1996" s="3">
        <f t="shared" si="487"/>
        <v>14.429570037522947</v>
      </c>
      <c r="P1996" s="3">
        <f t="shared" si="488"/>
        <v>10.541376058531478</v>
      </c>
      <c r="Q1996" s="3">
        <f t="shared" si="489"/>
        <v>1.9229057177928284E-3</v>
      </c>
      <c r="R1996" s="3">
        <f t="shared" si="490"/>
        <v>2.5194006079244016E-2</v>
      </c>
    </row>
    <row r="1997" spans="1:18" x14ac:dyDescent="0.25">
      <c r="A1997" s="3">
        <f t="shared" si="477"/>
        <v>19.680000000000277</v>
      </c>
      <c r="B1997" s="3">
        <f t="shared" si="479"/>
        <v>0.28616014370189186</v>
      </c>
      <c r="C1997" s="3">
        <f t="shared" si="480"/>
        <v>6.5017263994369655E-3</v>
      </c>
      <c r="D1997" s="3">
        <f t="shared" si="481"/>
        <v>116.05313705740612</v>
      </c>
      <c r="E1997" s="3">
        <f t="shared" si="482"/>
        <v>0.89906356049673408</v>
      </c>
      <c r="F1997" s="3">
        <f t="shared" si="483"/>
        <v>34.575713471983242</v>
      </c>
      <c r="G1997" s="3">
        <f t="shared" si="484"/>
        <v>6.7905492518135935E-2</v>
      </c>
      <c r="H1997" s="3">
        <f t="shared" si="485"/>
        <v>5.5435610081904861E-2</v>
      </c>
      <c r="I1997" s="3">
        <f t="shared" si="476"/>
        <v>2542.8788424797867</v>
      </c>
      <c r="K1997" s="3">
        <f t="shared" si="478"/>
        <v>19.680000000000277</v>
      </c>
      <c r="L1997" s="3">
        <f t="shared" si="486"/>
        <v>0.12980021214626189</v>
      </c>
      <c r="M1997" s="3">
        <f>L1997/'NOx Info (Obsolete)'!$B$1*1000</f>
        <v>2.9491334866121801</v>
      </c>
      <c r="N1997" s="3">
        <f>M1997*'NOx Info (Obsolete)'!$I$2*($D$13+273)/$F$2/1000</f>
        <v>800.15821275392</v>
      </c>
      <c r="O1997" s="3">
        <f t="shared" si="487"/>
        <v>14.401616738090622</v>
      </c>
      <c r="P1997" s="3">
        <f t="shared" si="488"/>
        <v>10.541376058531478</v>
      </c>
      <c r="Q1997" s="3">
        <f t="shared" si="489"/>
        <v>1.9229057177928284E-3</v>
      </c>
      <c r="R1997" s="3">
        <f t="shared" si="490"/>
        <v>2.5145199663390908E-2</v>
      </c>
    </row>
    <row r="1998" spans="1:18" x14ac:dyDescent="0.25">
      <c r="A1998" s="3">
        <f t="shared" si="477"/>
        <v>19.690000000000278</v>
      </c>
      <c r="B1998" s="3">
        <f t="shared" si="479"/>
        <v>0.28560578760107286</v>
      </c>
      <c r="C1998" s="3">
        <f t="shared" si="480"/>
        <v>6.4891311034996719E-3</v>
      </c>
      <c r="D1998" s="3">
        <f t="shared" si="481"/>
        <v>115.8283162150809</v>
      </c>
      <c r="E1998" s="3">
        <f t="shared" si="482"/>
        <v>0.89732187361002125</v>
      </c>
      <c r="F1998" s="3">
        <f t="shared" si="483"/>
        <v>34.575713471983242</v>
      </c>
      <c r="G1998" s="3">
        <f t="shared" si="484"/>
        <v>6.7905492518135935E-2</v>
      </c>
      <c r="H1998" s="3">
        <f t="shared" si="485"/>
        <v>5.5328218925841055E-2</v>
      </c>
      <c r="I1998" s="3">
        <f t="shared" si="476"/>
        <v>2542.9894989176382</v>
      </c>
      <c r="K1998" s="3">
        <f t="shared" si="478"/>
        <v>19.690000000000278</v>
      </c>
      <c r="L1998" s="3">
        <f t="shared" si="486"/>
        <v>0.12954876014962799</v>
      </c>
      <c r="M1998" s="3">
        <f>L1998/'NOx Info (Obsolete)'!$B$1*1000</f>
        <v>2.9434203564771315</v>
      </c>
      <c r="N1998" s="3">
        <f>M1998*'NOx Info (Obsolete)'!$I$2*($D$13+273)/$F$2/1000</f>
        <v>798.60812761235434</v>
      </c>
      <c r="O1998" s="3">
        <f t="shared" si="487"/>
        <v>14.373717590441553</v>
      </c>
      <c r="P1998" s="3">
        <f t="shared" si="488"/>
        <v>10.541376058531478</v>
      </c>
      <c r="Q1998" s="3">
        <f t="shared" si="489"/>
        <v>1.9229057177928284E-3</v>
      </c>
      <c r="R1998" s="3">
        <f t="shared" si="490"/>
        <v>2.509648779646427E-2</v>
      </c>
    </row>
    <row r="1999" spans="1:18" x14ac:dyDescent="0.25">
      <c r="A1999" s="3">
        <f t="shared" si="477"/>
        <v>19.70000000000028</v>
      </c>
      <c r="B1999" s="3">
        <f t="shared" si="479"/>
        <v>0.28505250541181443</v>
      </c>
      <c r="C1999" s="3">
        <f t="shared" si="480"/>
        <v>6.4765602074632654E-3</v>
      </c>
      <c r="D1999" s="3">
        <f t="shared" si="481"/>
        <v>115.60393090093206</v>
      </c>
      <c r="E1999" s="3">
        <f t="shared" si="482"/>
        <v>0.89558356075974432</v>
      </c>
      <c r="F1999" s="3">
        <f t="shared" si="483"/>
        <v>34.575713471983242</v>
      </c>
      <c r="G1999" s="3">
        <f t="shared" si="484"/>
        <v>6.7905492518135935E-2</v>
      </c>
      <c r="H1999" s="3">
        <f t="shared" si="485"/>
        <v>5.5221035810428087E-2</v>
      </c>
      <c r="I1999" s="3">
        <f t="shared" si="476"/>
        <v>2543.0999409892593</v>
      </c>
      <c r="K1999" s="3">
        <f t="shared" si="478"/>
        <v>19.70000000000028</v>
      </c>
      <c r="L1999" s="3">
        <f t="shared" si="486"/>
        <v>0.12929779527166335</v>
      </c>
      <c r="M1999" s="3">
        <f>L1999/'NOx Info (Obsolete)'!$B$1*1000</f>
        <v>2.9377182939509545</v>
      </c>
      <c r="N1999" s="3">
        <f>M1999*'NOx Info (Obsolete)'!$I$2*($D$13+273)/$F$2/1000</f>
        <v>797.0610453318576</v>
      </c>
      <c r="O1999" s="3">
        <f t="shared" si="487"/>
        <v>14.345872489671642</v>
      </c>
      <c r="P1999" s="3">
        <f t="shared" si="488"/>
        <v>10.541376058531478</v>
      </c>
      <c r="Q1999" s="3">
        <f t="shared" si="489"/>
        <v>1.9229057177928284E-3</v>
      </c>
      <c r="R1999" s="3">
        <f t="shared" si="490"/>
        <v>2.5047870295301727E-2</v>
      </c>
    </row>
    <row r="2000" spans="1:18" x14ac:dyDescent="0.25">
      <c r="A2000" s="3">
        <f t="shared" si="477"/>
        <v>19.710000000000282</v>
      </c>
      <c r="B2000" s="3">
        <f t="shared" si="479"/>
        <v>0.28450029505371011</v>
      </c>
      <c r="C2000" s="3">
        <f t="shared" si="480"/>
        <v>6.4640136640596903E-3</v>
      </c>
      <c r="D2000" s="3">
        <f t="shared" si="481"/>
        <v>115.37998027124424</v>
      </c>
      <c r="E2000" s="3">
        <f t="shared" si="482"/>
        <v>0.89384861540964111</v>
      </c>
      <c r="F2000" s="3">
        <f t="shared" si="483"/>
        <v>34.575713471983242</v>
      </c>
      <c r="G2000" s="3">
        <f t="shared" si="484"/>
        <v>6.7905492518135935E-2</v>
      </c>
      <c r="H2000" s="3">
        <f t="shared" si="485"/>
        <v>5.5114060332644745E-2</v>
      </c>
      <c r="I2000" s="3">
        <f t="shared" si="476"/>
        <v>2543.2101691099247</v>
      </c>
      <c r="K2000" s="3">
        <f t="shared" si="478"/>
        <v>19.710000000000282</v>
      </c>
      <c r="L2000" s="3">
        <f t="shared" si="486"/>
        <v>0.12904731656871032</v>
      </c>
      <c r="M2000" s="3">
        <f>L2000/'NOx Info (Obsolete)'!$B$1*1000</f>
        <v>2.9320272775932188</v>
      </c>
      <c r="N2000" s="3">
        <f>M2000*'NOx Info (Obsolete)'!$I$2*($D$13+273)/$F$2/1000</f>
        <v>795.51696009521743</v>
      </c>
      <c r="O2000" s="3">
        <f t="shared" si="487"/>
        <v>14.318081331080014</v>
      </c>
      <c r="P2000" s="3">
        <f t="shared" si="488"/>
        <v>10.541376058531478</v>
      </c>
      <c r="Q2000" s="3">
        <f t="shared" si="489"/>
        <v>1.9229057177928284E-3</v>
      </c>
      <c r="R2000" s="3">
        <f t="shared" si="490"/>
        <v>2.4999346977095712E-2</v>
      </c>
    </row>
    <row r="2001" spans="1:18" x14ac:dyDescent="0.25">
      <c r="A2001" s="3">
        <f t="shared" si="477"/>
        <v>19.720000000000283</v>
      </c>
      <c r="B2001" s="3">
        <f t="shared" si="479"/>
        <v>0.28394915445038371</v>
      </c>
      <c r="C2001" s="3">
        <f t="shared" si="480"/>
        <v>6.451491426112458E-3</v>
      </c>
      <c r="D2001" s="3">
        <f t="shared" si="481"/>
        <v>115.15646348393659</v>
      </c>
      <c r="E2001" s="3">
        <f t="shared" si="482"/>
        <v>0.8921170310361124</v>
      </c>
      <c r="F2001" s="3">
        <f t="shared" si="483"/>
        <v>34.575713471983242</v>
      </c>
      <c r="G2001" s="3">
        <f t="shared" si="484"/>
        <v>6.7905492518135935E-2</v>
      </c>
      <c r="H2001" s="3">
        <f t="shared" si="485"/>
        <v>5.5007292090250598E-2</v>
      </c>
      <c r="I2001" s="3">
        <f t="shared" si="476"/>
        <v>2543.3201836941053</v>
      </c>
      <c r="K2001" s="3">
        <f t="shared" si="478"/>
        <v>19.720000000000283</v>
      </c>
      <c r="L2001" s="3">
        <f t="shared" si="486"/>
        <v>0.12879732309893938</v>
      </c>
      <c r="M2001" s="3">
        <f>L2001/'NOx Info (Obsolete)'!$B$1*1000</f>
        <v>2.9263472860050297</v>
      </c>
      <c r="N2001" s="3">
        <f>M2001*'NOx Info (Obsolete)'!$I$2*($D$13+273)/$F$2/1000</f>
        <v>793.97586609649068</v>
      </c>
      <c r="O2001" s="3">
        <f t="shared" si="487"/>
        <v>14.290344010168631</v>
      </c>
      <c r="P2001" s="3">
        <f t="shared" si="488"/>
        <v>10.541376058531478</v>
      </c>
      <c r="Q2001" s="3">
        <f t="shared" si="489"/>
        <v>1.9229057177928284E-3</v>
      </c>
      <c r="R2001" s="3">
        <f t="shared" si="490"/>
        <v>2.4950917659392821E-2</v>
      </c>
    </row>
    <row r="2002" spans="1:18" x14ac:dyDescent="0.25">
      <c r="A2002" s="3">
        <f t="shared" si="477"/>
        <v>19.730000000000285</v>
      </c>
      <c r="B2002" s="3">
        <f t="shared" si="479"/>
        <v>0.28339908152948123</v>
      </c>
      <c r="C2002" s="3">
        <f t="shared" si="480"/>
        <v>6.4389934465364732E-3</v>
      </c>
      <c r="D2002" s="3">
        <f t="shared" si="481"/>
        <v>114.93337969855952</v>
      </c>
      <c r="E2002" s="3">
        <f t="shared" si="482"/>
        <v>0.8903888011281953</v>
      </c>
      <c r="F2002" s="3">
        <f t="shared" si="483"/>
        <v>34.575713471983242</v>
      </c>
      <c r="G2002" s="3">
        <f t="shared" si="484"/>
        <v>6.7905492518135935E-2</v>
      </c>
      <c r="H2002" s="3">
        <f t="shared" si="485"/>
        <v>5.4900730681784388E-2</v>
      </c>
      <c r="I2002" s="3">
        <f t="shared" si="476"/>
        <v>2543.4299851554688</v>
      </c>
      <c r="K2002" s="3">
        <f t="shared" si="478"/>
        <v>19.730000000000285</v>
      </c>
      <c r="L2002" s="3">
        <f t="shared" si="486"/>
        <v>0.12854781392234546</v>
      </c>
      <c r="M2002" s="3">
        <f>L2002/'NOx Info (Obsolete)'!$B$1*1000</f>
        <v>2.9206782978289474</v>
      </c>
      <c r="N2002" s="3">
        <f>M2002*'NOx Info (Obsolete)'!$I$2*($D$13+273)/$F$2/1000</f>
        <v>792.43775754098124</v>
      </c>
      <c r="O2002" s="3">
        <f t="shared" si="487"/>
        <v>14.262660422641877</v>
      </c>
      <c r="P2002" s="3">
        <f t="shared" si="488"/>
        <v>10.541376058531478</v>
      </c>
      <c r="Q2002" s="3">
        <f t="shared" si="489"/>
        <v>1.9229057177928284E-3</v>
      </c>
      <c r="R2002" s="3">
        <f t="shared" si="490"/>
        <v>2.4902582160093074E-2</v>
      </c>
    </row>
    <row r="2003" spans="1:18" x14ac:dyDescent="0.25">
      <c r="A2003" s="3">
        <f t="shared" si="477"/>
        <v>19.740000000000286</v>
      </c>
      <c r="B2003" s="3">
        <f t="shared" si="479"/>
        <v>0.28285007422266334</v>
      </c>
      <c r="C2003" s="3">
        <f t="shared" si="480"/>
        <v>6.4265196783378524E-3</v>
      </c>
      <c r="D2003" s="3">
        <f t="shared" si="481"/>
        <v>114.71072807629159</v>
      </c>
      <c r="E2003" s="3">
        <f t="shared" si="482"/>
        <v>0.88866391918754117</v>
      </c>
      <c r="F2003" s="3">
        <f t="shared" si="483"/>
        <v>34.575713471983242</v>
      </c>
      <c r="G2003" s="3">
        <f t="shared" si="484"/>
        <v>6.7905492518135935E-2</v>
      </c>
      <c r="H2003" s="3">
        <f t="shared" si="485"/>
        <v>5.4794375706562627E-2</v>
      </c>
      <c r="I2003" s="3">
        <f t="shared" si="476"/>
        <v>2543.5395739068817</v>
      </c>
      <c r="K2003" s="3">
        <f t="shared" si="478"/>
        <v>19.740000000000286</v>
      </c>
      <c r="L2003" s="3">
        <f t="shared" si="486"/>
        <v>0.12829878810074452</v>
      </c>
      <c r="M2003" s="3">
        <f>L2003/'NOx Info (Obsolete)'!$B$1*1000</f>
        <v>2.9150202917489043</v>
      </c>
      <c r="N2003" s="3">
        <f>M2003*'NOx Info (Obsolete)'!$I$2*($D$13+273)/$F$2/1000</f>
        <v>790.90262864521912</v>
      </c>
      <c r="O2003" s="3">
        <f t="shared" si="487"/>
        <v>14.235030464406188</v>
      </c>
      <c r="P2003" s="3">
        <f t="shared" si="488"/>
        <v>10.541376058531478</v>
      </c>
      <c r="Q2003" s="3">
        <f t="shared" si="489"/>
        <v>1.9229057177928284E-3</v>
      </c>
      <c r="R2003" s="3">
        <f t="shared" si="490"/>
        <v>2.485434029744928E-2</v>
      </c>
    </row>
    <row r="2004" spans="1:18" x14ac:dyDescent="0.25">
      <c r="A2004" s="3">
        <f t="shared" si="477"/>
        <v>19.750000000000288</v>
      </c>
      <c r="B2004" s="3">
        <f t="shared" si="479"/>
        <v>0.28230213046559771</v>
      </c>
      <c r="C2004" s="3">
        <f t="shared" si="480"/>
        <v>6.414070074613751E-3</v>
      </c>
      <c r="D2004" s="3">
        <f t="shared" si="481"/>
        <v>114.48850777993636</v>
      </c>
      <c r="E2004" s="3">
        <f t="shared" si="482"/>
        <v>0.88694237872838977</v>
      </c>
      <c r="F2004" s="3">
        <f t="shared" si="483"/>
        <v>34.575713471983242</v>
      </c>
      <c r="G2004" s="3">
        <f t="shared" si="484"/>
        <v>6.7905492518135935E-2</v>
      </c>
      <c r="H2004" s="3">
        <f t="shared" si="485"/>
        <v>5.4688226764678008E-2</v>
      </c>
      <c r="I2004" s="3">
        <f t="shared" si="476"/>
        <v>2543.6489503604112</v>
      </c>
      <c r="K2004" s="3">
        <f t="shared" si="478"/>
        <v>19.750000000000288</v>
      </c>
      <c r="L2004" s="3">
        <f t="shared" si="486"/>
        <v>0.12805024469777002</v>
      </c>
      <c r="M2004" s="3">
        <f>L2004/'NOx Info (Obsolete)'!$B$1*1000</f>
        <v>2.9093732464901283</v>
      </c>
      <c r="N2004" s="3">
        <f>M2004*'NOx Info (Obsolete)'!$I$2*($D$13+273)/$F$2/1000</f>
        <v>789.37047363693796</v>
      </c>
      <c r="O2004" s="3">
        <f t="shared" si="487"/>
        <v>14.207454031569652</v>
      </c>
      <c r="P2004" s="3">
        <f t="shared" si="488"/>
        <v>10.541376058531478</v>
      </c>
      <c r="Q2004" s="3">
        <f t="shared" si="489"/>
        <v>1.9229057177928284E-3</v>
      </c>
      <c r="R2004" s="3">
        <f t="shared" si="490"/>
        <v>2.4806191890066321E-2</v>
      </c>
    </row>
    <row r="2005" spans="1:18" x14ac:dyDescent="0.25">
      <c r="A2005" s="3">
        <f t="shared" si="477"/>
        <v>19.760000000000289</v>
      </c>
      <c r="B2005" s="3">
        <f t="shared" si="479"/>
        <v>0.28175524819795089</v>
      </c>
      <c r="C2005" s="3">
        <f t="shared" si="480"/>
        <v>6.4016445885521868E-3</v>
      </c>
      <c r="D2005" s="3">
        <f t="shared" si="481"/>
        <v>114.26671797391921</v>
      </c>
      <c r="E2005" s="3">
        <f t="shared" si="482"/>
        <v>0.8852241732775451</v>
      </c>
      <c r="F2005" s="3">
        <f t="shared" si="483"/>
        <v>34.575713471983242</v>
      </c>
      <c r="G2005" s="3">
        <f t="shared" si="484"/>
        <v>6.7905492518135935E-2</v>
      </c>
      <c r="H2005" s="3">
        <f t="shared" si="485"/>
        <v>5.4582283456997963E-2</v>
      </c>
      <c r="I2005" s="3">
        <f t="shared" si="476"/>
        <v>2543.7581149273251</v>
      </c>
      <c r="K2005" s="3">
        <f t="shared" si="478"/>
        <v>19.760000000000289</v>
      </c>
      <c r="L2005" s="3">
        <f t="shared" si="486"/>
        <v>0.12780218277886934</v>
      </c>
      <c r="M2005" s="3">
        <f>L2005/'NOx Info (Obsolete)'!$B$1*1000</f>
        <v>2.9037371408190613</v>
      </c>
      <c r="N2005" s="3">
        <f>M2005*'NOx Info (Obsolete)'!$I$2*($D$13+273)/$F$2/1000</f>
        <v>787.8412867550536</v>
      </c>
      <c r="O2005" s="3">
        <f t="shared" si="487"/>
        <v>14.179931020441616</v>
      </c>
      <c r="P2005" s="3">
        <f t="shared" si="488"/>
        <v>10.541376058531478</v>
      </c>
      <c r="Q2005" s="3">
        <f t="shared" si="489"/>
        <v>1.9229057177928284E-3</v>
      </c>
      <c r="R2005" s="3">
        <f t="shared" si="490"/>
        <v>2.4758136756900494E-2</v>
      </c>
    </row>
    <row r="2006" spans="1:18" x14ac:dyDescent="0.25">
      <c r="A2006" s="3">
        <f t="shared" si="477"/>
        <v>19.770000000000291</v>
      </c>
      <c r="B2006" s="3">
        <f t="shared" si="479"/>
        <v>0.28120942536338095</v>
      </c>
      <c r="C2006" s="3">
        <f t="shared" si="480"/>
        <v>6.3892431734318611E-3</v>
      </c>
      <c r="D2006" s="3">
        <f t="shared" si="481"/>
        <v>114.04535782428425</v>
      </c>
      <c r="E2006" s="3">
        <f t="shared" si="482"/>
        <v>0.88350929637435172</v>
      </c>
      <c r="F2006" s="3">
        <f t="shared" si="483"/>
        <v>34.575713471983242</v>
      </c>
      <c r="G2006" s="3">
        <f t="shared" si="484"/>
        <v>6.7905492518135935E-2</v>
      </c>
      <c r="H2006" s="3">
        <f t="shared" si="485"/>
        <v>5.4476545385163111E-2</v>
      </c>
      <c r="I2006" s="3">
        <f t="shared" si="476"/>
        <v>2543.8670680180953</v>
      </c>
      <c r="K2006" s="3">
        <f t="shared" si="478"/>
        <v>19.770000000000291</v>
      </c>
      <c r="L2006" s="3">
        <f t="shared" si="486"/>
        <v>0.12755460141130034</v>
      </c>
      <c r="M2006" s="3">
        <f>L2006/'NOx Info (Obsolete)'!$B$1*1000</f>
        <v>2.8981119535432791</v>
      </c>
      <c r="N2006" s="3">
        <f>M2006*'NOx Info (Obsolete)'!$I$2*($D$13+273)/$F$2/1000</f>
        <v>786.31506224964244</v>
      </c>
      <c r="O2006" s="3">
        <f t="shared" si="487"/>
        <v>14.152461327532308</v>
      </c>
      <c r="P2006" s="3">
        <f t="shared" si="488"/>
        <v>10.541376058531478</v>
      </c>
      <c r="Q2006" s="3">
        <f t="shared" si="489"/>
        <v>1.9229057177928284E-3</v>
      </c>
      <c r="R2006" s="3">
        <f t="shared" si="490"/>
        <v>2.4710174717258809E-2</v>
      </c>
    </row>
    <row r="2007" spans="1:18" x14ac:dyDescent="0.25">
      <c r="A2007" s="3">
        <f t="shared" si="477"/>
        <v>19.780000000000292</v>
      </c>
      <c r="B2007" s="3">
        <f t="shared" si="479"/>
        <v>0.28066465990952927</v>
      </c>
      <c r="C2007" s="3">
        <f t="shared" si="480"/>
        <v>6.3768657826219861E-3</v>
      </c>
      <c r="D2007" s="3">
        <f t="shared" si="481"/>
        <v>113.82442649869112</v>
      </c>
      <c r="E2007" s="3">
        <f t="shared" si="482"/>
        <v>0.88179774157066904</v>
      </c>
      <c r="F2007" s="3">
        <f t="shared" si="483"/>
        <v>34.575713471983249</v>
      </c>
      <c r="G2007" s="3">
        <f t="shared" si="484"/>
        <v>6.7905492518135963E-2</v>
      </c>
      <c r="H2007" s="3">
        <f t="shared" si="485"/>
        <v>5.4371012151585803E-2</v>
      </c>
      <c r="I2007" s="3">
        <f t="shared" si="476"/>
        <v>2543.9758100423983</v>
      </c>
      <c r="K2007" s="3">
        <f t="shared" si="478"/>
        <v>19.780000000000292</v>
      </c>
      <c r="L2007" s="3">
        <f t="shared" si="486"/>
        <v>0.12730749966412774</v>
      </c>
      <c r="M2007" s="3">
        <f>L2007/'NOx Info (Obsolete)'!$B$1*1000</f>
        <v>2.8924976635114117</v>
      </c>
      <c r="N2007" s="3">
        <f>M2007*'NOx Info (Obsolete)'!$I$2*($D$13+273)/$F$2/1000</f>
        <v>784.79179438191989</v>
      </c>
      <c r="O2007" s="3">
        <f t="shared" si="487"/>
        <v>14.125044849552422</v>
      </c>
      <c r="P2007" s="3">
        <f t="shared" si="488"/>
        <v>10.54137605853148</v>
      </c>
      <c r="Q2007" s="3">
        <f t="shared" si="489"/>
        <v>1.9229057177928288E-3</v>
      </c>
      <c r="R2007" s="3">
        <f t="shared" si="490"/>
        <v>2.4662305590798326E-2</v>
      </c>
    </row>
    <row r="2008" spans="1:18" x14ac:dyDescent="0.25">
      <c r="A2008" s="3">
        <f t="shared" si="477"/>
        <v>19.790000000000294</v>
      </c>
      <c r="B2008" s="3">
        <f t="shared" si="479"/>
        <v>0.28012094978801344</v>
      </c>
      <c r="C2008" s="3">
        <f t="shared" si="480"/>
        <v>6.3645123695821072E-3</v>
      </c>
      <c r="D2008" s="3">
        <f t="shared" si="481"/>
        <v>113.60392316641186</v>
      </c>
      <c r="E2008" s="3">
        <f t="shared" si="482"/>
        <v>0.88008950243084894</v>
      </c>
      <c r="F2008" s="3">
        <f t="shared" si="483"/>
        <v>34.575713471983242</v>
      </c>
      <c r="G2008" s="3">
        <f t="shared" si="484"/>
        <v>6.7905492518135935E-2</v>
      </c>
      <c r="H2008" s="3">
        <f t="shared" si="485"/>
        <v>5.4265683359448563E-2</v>
      </c>
      <c r="I2008" s="3">
        <f t="shared" si="476"/>
        <v>2544.0843414091173</v>
      </c>
      <c r="K2008" s="3">
        <f t="shared" si="478"/>
        <v>19.790000000000294</v>
      </c>
      <c r="L2008" s="3">
        <f t="shared" si="486"/>
        <v>0.12706087660821977</v>
      </c>
      <c r="M2008" s="3">
        <f>L2008/'NOx Info (Obsolete)'!$B$1*1000</f>
        <v>2.8868942496130638</v>
      </c>
      <c r="N2008" s="3">
        <f>M2008*'NOx Info (Obsolete)'!$I$2*($D$13+273)/$F$2/1000</f>
        <v>783.27147742421812</v>
      </c>
      <c r="O2008" s="3">
        <f t="shared" si="487"/>
        <v>14.097681483412766</v>
      </c>
      <c r="P2008" s="3">
        <f t="shared" si="488"/>
        <v>10.541376058531478</v>
      </c>
      <c r="Q2008" s="3">
        <f t="shared" si="489"/>
        <v>1.9229057177928284E-3</v>
      </c>
      <c r="R2008" s="3">
        <f t="shared" si="490"/>
        <v>2.4614529197525454E-2</v>
      </c>
    </row>
    <row r="2009" spans="1:18" x14ac:dyDescent="0.25">
      <c r="A2009" s="3">
        <f t="shared" si="477"/>
        <v>19.800000000000296</v>
      </c>
      <c r="B2009" s="3">
        <f t="shared" si="479"/>
        <v>0.27957829295441894</v>
      </c>
      <c r="C2009" s="3">
        <f t="shared" si="480"/>
        <v>6.3521828878619286E-3</v>
      </c>
      <c r="D2009" s="3">
        <f t="shared" si="481"/>
        <v>113.38384699832785</v>
      </c>
      <c r="E2009" s="3">
        <f t="shared" si="482"/>
        <v>0.87838457253170965</v>
      </c>
      <c r="F2009" s="3">
        <f t="shared" si="483"/>
        <v>34.575713471983242</v>
      </c>
      <c r="G2009" s="3">
        <f t="shared" si="484"/>
        <v>6.7905492518135935E-2</v>
      </c>
      <c r="H2009" s="3">
        <f t="shared" si="485"/>
        <v>5.4160558612702685E-2</v>
      </c>
      <c r="I2009" s="3">
        <f t="shared" si="476"/>
        <v>2544.1926625263427</v>
      </c>
      <c r="K2009" s="3">
        <f t="shared" si="478"/>
        <v>19.800000000000296</v>
      </c>
      <c r="L2009" s="3">
        <f t="shared" si="486"/>
        <v>0.12681473131624452</v>
      </c>
      <c r="M2009" s="3">
        <f>L2009/'NOx Info (Obsolete)'!$B$1*1000</f>
        <v>2.8813016907787365</v>
      </c>
      <c r="N2009" s="3">
        <f>M2009*'NOx Info (Obsolete)'!$I$2*($D$13+273)/$F$2/1000</f>
        <v>781.7541056599656</v>
      </c>
      <c r="O2009" s="3">
        <f t="shared" si="487"/>
        <v>14.070371126223838</v>
      </c>
      <c r="P2009" s="3">
        <f t="shared" si="488"/>
        <v>10.541376058531478</v>
      </c>
      <c r="Q2009" s="3">
        <f t="shared" si="489"/>
        <v>1.9229057177928284E-3</v>
      </c>
      <c r="R2009" s="3">
        <f t="shared" si="490"/>
        <v>2.4566845357795308E-2</v>
      </c>
    </row>
    <row r="2010" spans="1:18" x14ac:dyDescent="0.25">
      <c r="A2010" s="3">
        <f t="shared" si="477"/>
        <v>19.810000000000297</v>
      </c>
      <c r="B2010" s="3">
        <f t="shared" si="479"/>
        <v>0.2790366873682919</v>
      </c>
      <c r="C2010" s="3">
        <f t="shared" si="480"/>
        <v>6.3398772911011404E-3</v>
      </c>
      <c r="D2010" s="3">
        <f t="shared" si="481"/>
        <v>113.16419716692668</v>
      </c>
      <c r="E2010" s="3">
        <f t="shared" si="482"/>
        <v>0.87668294546251313</v>
      </c>
      <c r="F2010" s="3">
        <f t="shared" si="483"/>
        <v>34.575713471983242</v>
      </c>
      <c r="G2010" s="3">
        <f t="shared" si="484"/>
        <v>6.7905492518135935E-2</v>
      </c>
      <c r="H2010" s="3">
        <f t="shared" si="485"/>
        <v>5.4055637516066672E-2</v>
      </c>
      <c r="I2010" s="3">
        <f t="shared" si="476"/>
        <v>2544.3007738013748</v>
      </c>
      <c r="K2010" s="3">
        <f t="shared" si="478"/>
        <v>19.810000000000297</v>
      </c>
      <c r="L2010" s="3">
        <f t="shared" si="486"/>
        <v>0.12656906286266656</v>
      </c>
      <c r="M2010" s="3">
        <f>L2010/'NOx Info (Obsolete)'!$B$1*1000</f>
        <v>2.8757199659797461</v>
      </c>
      <c r="N2010" s="3">
        <f>M2010*'NOx Info (Obsolete)'!$I$2*($D$13+273)/$F$2/1000</f>
        <v>780.23967338366515</v>
      </c>
      <c r="O2010" s="3">
        <f t="shared" si="487"/>
        <v>14.043113675295464</v>
      </c>
      <c r="P2010" s="3">
        <f t="shared" si="488"/>
        <v>10.541376058531478</v>
      </c>
      <c r="Q2010" s="3">
        <f t="shared" si="489"/>
        <v>1.9229057177928284E-3</v>
      </c>
      <c r="R2010" s="3">
        <f t="shared" si="490"/>
        <v>2.4519253892311001E-2</v>
      </c>
    </row>
    <row r="2011" spans="1:18" x14ac:dyDescent="0.25">
      <c r="A2011" s="3">
        <f t="shared" si="477"/>
        <v>19.820000000000299</v>
      </c>
      <c r="B2011" s="3">
        <f t="shared" si="479"/>
        <v>0.27849613099313125</v>
      </c>
      <c r="C2011" s="3">
        <f t="shared" si="480"/>
        <v>6.3275955330292424E-3</v>
      </c>
      <c r="D2011" s="3">
        <f t="shared" si="481"/>
        <v>112.94497284629897</v>
      </c>
      <c r="E2011" s="3">
        <f t="shared" si="482"/>
        <v>0.87498461482494039</v>
      </c>
      <c r="F2011" s="3">
        <f t="shared" si="483"/>
        <v>34.575713471983242</v>
      </c>
      <c r="G2011" s="3">
        <f t="shared" si="484"/>
        <v>6.7905492518135935E-2</v>
      </c>
      <c r="H2011" s="3">
        <f t="shared" si="485"/>
        <v>5.3950919675024807E-2</v>
      </c>
      <c r="I2011" s="3">
        <f t="shared" si="476"/>
        <v>2544.4086756407251</v>
      </c>
      <c r="K2011" s="3">
        <f t="shared" si="478"/>
        <v>19.820000000000299</v>
      </c>
      <c r="L2011" s="3">
        <f t="shared" si="486"/>
        <v>0.12632387032374345</v>
      </c>
      <c r="M2011" s="3">
        <f>L2011/'NOx Info (Obsolete)'!$B$1*1000</f>
        <v>2.8701490542281474</v>
      </c>
      <c r="N2011" s="3">
        <f>M2011*'NOx Info (Obsolete)'!$I$2*($D$13+273)/$F$2/1000</f>
        <v>778.72817490087186</v>
      </c>
      <c r="O2011" s="3">
        <f t="shared" si="487"/>
        <v>14.015909028136406</v>
      </c>
      <c r="P2011" s="3">
        <f t="shared" si="488"/>
        <v>10.541376058531478</v>
      </c>
      <c r="Q2011" s="3">
        <f t="shared" si="489"/>
        <v>1.9229057177928284E-3</v>
      </c>
      <c r="R2011" s="3">
        <f t="shared" si="490"/>
        <v>2.4471754622123001E-2</v>
      </c>
    </row>
    <row r="2012" spans="1:18" x14ac:dyDescent="0.25">
      <c r="A2012" s="3">
        <f t="shared" si="477"/>
        <v>19.8300000000003</v>
      </c>
      <c r="B2012" s="3">
        <f t="shared" si="479"/>
        <v>0.27795662179638098</v>
      </c>
      <c r="C2012" s="3">
        <f t="shared" si="480"/>
        <v>6.3153375674653714E-3</v>
      </c>
      <c r="D2012" s="3">
        <f t="shared" si="481"/>
        <v>112.72617321213532</v>
      </c>
      <c r="E2012" s="3">
        <f t="shared" si="482"/>
        <v>0.87328957423306708</v>
      </c>
      <c r="F2012" s="3">
        <f t="shared" si="483"/>
        <v>34.575713471983242</v>
      </c>
      <c r="G2012" s="3">
        <f t="shared" si="484"/>
        <v>6.7905492518135935E-2</v>
      </c>
      <c r="H2012" s="3">
        <f t="shared" si="485"/>
        <v>5.3846404695825585E-2</v>
      </c>
      <c r="I2012" s="3">
        <f t="shared" si="476"/>
        <v>2544.5163684501167</v>
      </c>
      <c r="K2012" s="3">
        <f t="shared" si="478"/>
        <v>19.8300000000003</v>
      </c>
      <c r="L2012" s="3">
        <f t="shared" si="486"/>
        <v>0.12607915277752221</v>
      </c>
      <c r="M2012" s="3">
        <f>L2012/'NOx Info (Obsolete)'!$B$1*1000</f>
        <v>2.8645889345766529</v>
      </c>
      <c r="N2012" s="3">
        <f>M2012*'NOx Info (Obsolete)'!$I$2*($D$13+273)/$F$2/1000</f>
        <v>777.21960452817279</v>
      </c>
      <c r="O2012" s="3">
        <f t="shared" si="487"/>
        <v>13.988757082453969</v>
      </c>
      <c r="P2012" s="3">
        <f t="shared" si="488"/>
        <v>10.541376058531478</v>
      </c>
      <c r="Q2012" s="3">
        <f t="shared" si="489"/>
        <v>1.9229057177928284E-3</v>
      </c>
      <c r="R2012" s="3">
        <f t="shared" si="490"/>
        <v>2.4424347368628422E-2</v>
      </c>
    </row>
    <row r="2013" spans="1:18" x14ac:dyDescent="0.25">
      <c r="A2013" s="3">
        <f t="shared" si="477"/>
        <v>19.840000000000302</v>
      </c>
      <c r="B2013" s="3">
        <f t="shared" si="479"/>
        <v>0.27741815774942274</v>
      </c>
      <c r="C2013" s="3">
        <f t="shared" si="480"/>
        <v>6.3031033483181261E-3</v>
      </c>
      <c r="D2013" s="3">
        <f t="shared" si="481"/>
        <v>112.50779744172324</v>
      </c>
      <c r="E2013" s="3">
        <f t="shared" si="482"/>
        <v>0.87159781731333985</v>
      </c>
      <c r="F2013" s="3">
        <f t="shared" si="483"/>
        <v>34.575713471983242</v>
      </c>
      <c r="G2013" s="3">
        <f t="shared" si="484"/>
        <v>6.7905492518135935E-2</v>
      </c>
      <c r="H2013" s="3">
        <f t="shared" si="485"/>
        <v>5.3742092185480324E-2</v>
      </c>
      <c r="I2013" s="3">
        <f t="shared" si="476"/>
        <v>2544.6238526344878</v>
      </c>
      <c r="K2013" s="3">
        <f t="shared" si="478"/>
        <v>19.840000000000302</v>
      </c>
      <c r="L2013" s="3">
        <f t="shared" si="486"/>
        <v>0.12583490930383592</v>
      </c>
      <c r="M2013" s="3">
        <f>L2013/'NOx Info (Obsolete)'!$B$1*1000</f>
        <v>2.8590395861185542</v>
      </c>
      <c r="N2013" s="3">
        <f>M2013*'NOx Info (Obsolete)'!$I$2*($D$13+273)/$F$2/1000</f>
        <v>775.71395659316465</v>
      </c>
      <c r="O2013" s="3">
        <f t="shared" si="487"/>
        <v>13.961657736153622</v>
      </c>
      <c r="P2013" s="3">
        <f t="shared" si="488"/>
        <v>10.541376058531478</v>
      </c>
      <c r="Q2013" s="3">
        <f t="shared" si="489"/>
        <v>1.9229057177928284E-3</v>
      </c>
      <c r="R2013" s="3">
        <f t="shared" si="490"/>
        <v>2.4377031953570379E-2</v>
      </c>
    </row>
    <row r="2014" spans="1:18" x14ac:dyDescent="0.25">
      <c r="A2014" s="3">
        <f t="shared" si="477"/>
        <v>19.850000000000303</v>
      </c>
      <c r="B2014" s="3">
        <f t="shared" si="479"/>
        <v>0.27688073682756792</v>
      </c>
      <c r="C2014" s="3">
        <f t="shared" si="480"/>
        <v>6.2908928295853936E-3</v>
      </c>
      <c r="D2014" s="3">
        <f t="shared" si="481"/>
        <v>112.28984471394398</v>
      </c>
      <c r="E2014" s="3">
        <f t="shared" si="482"/>
        <v>0.8699093377045527</v>
      </c>
      <c r="F2014" s="3">
        <f t="shared" si="483"/>
        <v>34.575713471983242</v>
      </c>
      <c r="G2014" s="3">
        <f t="shared" si="484"/>
        <v>6.7905492518135935E-2</v>
      </c>
      <c r="H2014" s="3">
        <f t="shared" si="485"/>
        <v>5.3637981751761647E-2</v>
      </c>
      <c r="I2014" s="3">
        <f t="shared" si="476"/>
        <v>2544.7311285979913</v>
      </c>
      <c r="K2014" s="3">
        <f t="shared" si="478"/>
        <v>19.850000000000303</v>
      </c>
      <c r="L2014" s="3">
        <f t="shared" si="486"/>
        <v>0.12559113898430022</v>
      </c>
      <c r="M2014" s="3">
        <f>L2014/'NOx Info (Obsolete)'!$B$1*1000</f>
        <v>2.853500987987645</v>
      </c>
      <c r="N2014" s="3">
        <f>M2014*'NOx Info (Obsolete)'!$I$2*($D$13+273)/$F$2/1000</f>
        <v>774.21122543443323</v>
      </c>
      <c r="O2014" s="3">
        <f t="shared" si="487"/>
        <v>13.93461088733862</v>
      </c>
      <c r="P2014" s="3">
        <f t="shared" si="488"/>
        <v>10.541376058531478</v>
      </c>
      <c r="Q2014" s="3">
        <f t="shared" si="489"/>
        <v>1.9229057177928284E-3</v>
      </c>
      <c r="R2014" s="3">
        <f t="shared" si="490"/>
        <v>2.4329808199037319E-2</v>
      </c>
    </row>
    <row r="2015" spans="1:18" x14ac:dyDescent="0.25">
      <c r="A2015" s="3">
        <f t="shared" si="477"/>
        <v>19.860000000000305</v>
      </c>
      <c r="B2015" s="3">
        <f t="shared" si="479"/>
        <v>0.27634435701005033</v>
      </c>
      <c r="C2015" s="3">
        <f t="shared" si="480"/>
        <v>6.2787059653541819E-3</v>
      </c>
      <c r="D2015" s="3">
        <f t="shared" si="481"/>
        <v>112.07231420926951</v>
      </c>
      <c r="E2015" s="3">
        <f t="shared" si="482"/>
        <v>0.86822412905782276</v>
      </c>
      <c r="F2015" s="3">
        <f t="shared" si="483"/>
        <v>34.575713471983242</v>
      </c>
      <c r="G2015" s="3">
        <f t="shared" si="484"/>
        <v>6.7905492518135935E-2</v>
      </c>
      <c r="H2015" s="3">
        <f t="shared" si="485"/>
        <v>5.3534073003202023E-2</v>
      </c>
      <c r="I2015" s="3">
        <f t="shared" ref="I2015:I2031" si="491">I2014+$N$3*$J$1*H2015</f>
        <v>2544.8381967439977</v>
      </c>
      <c r="K2015" s="3">
        <f t="shared" si="478"/>
        <v>19.860000000000305</v>
      </c>
      <c r="L2015" s="3">
        <f t="shared" si="486"/>
        <v>0.12534784090230985</v>
      </c>
      <c r="M2015" s="3">
        <f>L2015/'NOx Info (Obsolete)'!$B$1*1000</f>
        <v>2.8479731193581412</v>
      </c>
      <c r="N2015" s="3">
        <f>M2015*'NOx Info (Obsolete)'!$I$2*($D$13+273)/$F$2/1000</f>
        <v>772.71140540153158</v>
      </c>
      <c r="O2015" s="3">
        <f t="shared" si="487"/>
        <v>13.907616434309611</v>
      </c>
      <c r="P2015" s="3">
        <f t="shared" si="488"/>
        <v>10.541376058531478</v>
      </c>
      <c r="Q2015" s="3">
        <f t="shared" si="489"/>
        <v>1.9229057177928284E-3</v>
      </c>
      <c r="R2015" s="3">
        <f t="shared" si="490"/>
        <v>2.4282675927462343E-2</v>
      </c>
    </row>
    <row r="2016" spans="1:18" x14ac:dyDescent="0.25">
      <c r="A2016" s="3">
        <f t="shared" ref="A2016:A2031" si="492">$A$30+A2015</f>
        <v>19.870000000000307</v>
      </c>
      <c r="B2016" s="3">
        <f t="shared" si="479"/>
        <v>0.2758090162800183</v>
      </c>
      <c r="C2016" s="3">
        <f t="shared" si="480"/>
        <v>6.2665427098004345E-3</v>
      </c>
      <c r="D2016" s="3">
        <f t="shared" si="481"/>
        <v>111.85520510975932</v>
      </c>
      <c r="E2016" s="3">
        <f t="shared" si="482"/>
        <v>0.86654218503656544</v>
      </c>
      <c r="F2016" s="3">
        <f t="shared" si="483"/>
        <v>34.575713471983242</v>
      </c>
      <c r="G2016" s="3">
        <f t="shared" si="484"/>
        <v>6.7905492518135935E-2</v>
      </c>
      <c r="H2016" s="3">
        <f t="shared" si="485"/>
        <v>5.3430365549092224E-2</v>
      </c>
      <c r="I2016" s="3">
        <f t="shared" si="491"/>
        <v>2544.9450574750958</v>
      </c>
      <c r="K2016" s="3">
        <f t="shared" ref="K2016:K2031" si="493">$A$30+K2015</f>
        <v>19.870000000000307</v>
      </c>
      <c r="L2016" s="3">
        <f t="shared" si="486"/>
        <v>0.12510501414303524</v>
      </c>
      <c r="M2016" s="3">
        <f>L2016/'NOx Info (Obsolete)'!$B$1*1000</f>
        <v>2.8424559594446013</v>
      </c>
      <c r="N2016" s="3">
        <f>M2016*'NOx Info (Obsolete)'!$I$2*($D$13+273)/$F$2/1000</f>
        <v>771.2144908549584</v>
      </c>
      <c r="O2016" s="3">
        <f t="shared" si="487"/>
        <v>13.880674275564253</v>
      </c>
      <c r="P2016" s="3">
        <f t="shared" si="488"/>
        <v>10.541376058531478</v>
      </c>
      <c r="Q2016" s="3">
        <f t="shared" si="489"/>
        <v>1.9229057177928284E-3</v>
      </c>
      <c r="R2016" s="3">
        <f t="shared" si="490"/>
        <v>2.4235634961622513E-2</v>
      </c>
    </row>
    <row r="2017" spans="1:18" x14ac:dyDescent="0.25">
      <c r="A2017" s="3">
        <f t="shared" si="492"/>
        <v>19.880000000000308</v>
      </c>
      <c r="B2017" s="3">
        <f t="shared" si="479"/>
        <v>0.27527471262452741</v>
      </c>
      <c r="C2017" s="3">
        <f t="shared" si="480"/>
        <v>6.254403017188874E-3</v>
      </c>
      <c r="D2017" s="3">
        <f t="shared" si="481"/>
        <v>111.63851659905758</v>
      </c>
      <c r="E2017" s="3">
        <f t="shared" si="482"/>
        <v>0.86486349931647266</v>
      </c>
      <c r="F2017" s="3">
        <f t="shared" si="483"/>
        <v>34.575713471983242</v>
      </c>
      <c r="G2017" s="3">
        <f t="shared" si="484"/>
        <v>6.7905492518135935E-2</v>
      </c>
      <c r="H2017" s="3">
        <f t="shared" si="485"/>
        <v>5.3326858999479962E-2</v>
      </c>
      <c r="I2017" s="3">
        <f t="shared" si="491"/>
        <v>2545.0517111930949</v>
      </c>
      <c r="K2017" s="3">
        <f t="shared" si="493"/>
        <v>19.880000000000308</v>
      </c>
      <c r="L2017" s="3">
        <f t="shared" si="486"/>
        <v>0.12486265779341901</v>
      </c>
      <c r="M2017" s="3">
        <f>L2017/'NOx Info (Obsolete)'!$B$1*1000</f>
        <v>2.8369494875018524</v>
      </c>
      <c r="N2017" s="3">
        <f>M2017*'NOx Info (Obsolete)'!$I$2*($D$13+273)/$F$2/1000</f>
        <v>769.72047616613827</v>
      </c>
      <c r="O2017" s="3">
        <f t="shared" si="487"/>
        <v>13.853784309796843</v>
      </c>
      <c r="P2017" s="3">
        <f t="shared" si="488"/>
        <v>10.541376058531478</v>
      </c>
      <c r="Q2017" s="3">
        <f t="shared" si="489"/>
        <v>1.9229057177928284E-3</v>
      </c>
      <c r="R2017" s="3">
        <f t="shared" si="490"/>
        <v>2.4188685124638246E-2</v>
      </c>
    </row>
    <row r="2018" spans="1:18" x14ac:dyDescent="0.25">
      <c r="A2018" s="3">
        <f t="shared" si="492"/>
        <v>19.89000000000031</v>
      </c>
      <c r="B2018" s="3">
        <f t="shared" si="479"/>
        <v>0.2747414440345326</v>
      </c>
      <c r="C2018" s="3">
        <f t="shared" si="480"/>
        <v>6.2422868418728185E-3</v>
      </c>
      <c r="D2018" s="3">
        <f t="shared" si="481"/>
        <v>111.42224786238981</v>
      </c>
      <c r="E2018" s="3">
        <f t="shared" si="482"/>
        <v>0.86318806558548722</v>
      </c>
      <c r="F2018" s="3">
        <f t="shared" si="483"/>
        <v>34.575713471983242</v>
      </c>
      <c r="G2018" s="3">
        <f t="shared" si="484"/>
        <v>6.7905492518135935E-2</v>
      </c>
      <c r="H2018" s="3">
        <f t="shared" si="485"/>
        <v>5.3223552965168376E-2</v>
      </c>
      <c r="I2018" s="3">
        <f t="shared" si="491"/>
        <v>2545.1581582990252</v>
      </c>
      <c r="K2018" s="3">
        <f t="shared" si="493"/>
        <v>19.89000000000031</v>
      </c>
      <c r="L2018" s="3">
        <f t="shared" si="486"/>
        <v>0.12462077094217264</v>
      </c>
      <c r="M2018" s="3">
        <f>L2018/'NOx Info (Obsolete)'!$B$1*1000</f>
        <v>2.8314536828249071</v>
      </c>
      <c r="N2018" s="3">
        <f>M2018*'NOx Info (Obsolete)'!$I$2*($D$13+273)/$F$2/1000</f>
        <v>768.22935571739913</v>
      </c>
      <c r="O2018" s="3">
        <f t="shared" si="487"/>
        <v>13.826946435897929</v>
      </c>
      <c r="P2018" s="3">
        <f t="shared" si="488"/>
        <v>10.541376058531478</v>
      </c>
      <c r="Q2018" s="3">
        <f t="shared" si="489"/>
        <v>1.9229057177928284E-3</v>
      </c>
      <c r="R2018" s="3">
        <f t="shared" si="490"/>
        <v>2.4141826239972596E-2</v>
      </c>
    </row>
    <row r="2019" spans="1:18" x14ac:dyDescent="0.25">
      <c r="A2019" s="3">
        <f t="shared" si="492"/>
        <v>19.900000000000311</v>
      </c>
      <c r="B2019" s="3">
        <f t="shared" si="479"/>
        <v>0.27420920850488095</v>
      </c>
      <c r="C2019" s="3">
        <f t="shared" si="480"/>
        <v>6.2301941382940157E-3</v>
      </c>
      <c r="D2019" s="3">
        <f t="shared" si="481"/>
        <v>111.20639808655997</v>
      </c>
      <c r="E2019" s="3">
        <f t="shared" si="482"/>
        <v>0.86151587754378012</v>
      </c>
      <c r="F2019" s="3">
        <f t="shared" si="483"/>
        <v>34.575713471983242</v>
      </c>
      <c r="G2019" s="3">
        <f t="shared" si="484"/>
        <v>6.7905492518135935E-2</v>
      </c>
      <c r="H2019" s="3">
        <f t="shared" si="485"/>
        <v>5.3120447057714522E-2</v>
      </c>
      <c r="I2019" s="3">
        <f t="shared" si="491"/>
        <v>2545.2643991931404</v>
      </c>
      <c r="K2019" s="3">
        <f t="shared" si="493"/>
        <v>19.900000000000311</v>
      </c>
      <c r="L2019" s="3">
        <f t="shared" si="486"/>
        <v>0.12437935267977292</v>
      </c>
      <c r="M2019" s="3">
        <f>L2019/'NOx Info (Obsolete)'!$B$1*1000</f>
        <v>2.8259685247488906</v>
      </c>
      <c r="N2019" s="3">
        <f>M2019*'NOx Info (Obsolete)'!$I$2*($D$13+273)/$F$2/1000</f>
        <v>766.74112390195148</v>
      </c>
      <c r="O2019" s="3">
        <f t="shared" si="487"/>
        <v>13.800160552953924</v>
      </c>
      <c r="P2019" s="3">
        <f t="shared" si="488"/>
        <v>10.541376058531478</v>
      </c>
      <c r="Q2019" s="3">
        <f t="shared" si="489"/>
        <v>1.9229057177928284E-3</v>
      </c>
      <c r="R2019" s="3">
        <f t="shared" si="490"/>
        <v>2.4095058131430598E-2</v>
      </c>
    </row>
    <row r="2020" spans="1:18" x14ac:dyDescent="0.25">
      <c r="A2020" s="3">
        <f t="shared" si="492"/>
        <v>19.910000000000313</v>
      </c>
      <c r="B2020" s="3">
        <f t="shared" si="479"/>
        <v>0.27367800403430381</v>
      </c>
      <c r="C2020" s="3">
        <f t="shared" si="480"/>
        <v>6.2181248609824687E-3</v>
      </c>
      <c r="D2020" s="3">
        <f t="shared" si="481"/>
        <v>110.99096645994737</v>
      </c>
      <c r="E2020" s="3">
        <f t="shared" si="482"/>
        <v>0.85984692890372638</v>
      </c>
      <c r="F2020" s="3">
        <f t="shared" si="483"/>
        <v>34.575713471983242</v>
      </c>
      <c r="G2020" s="3">
        <f t="shared" si="484"/>
        <v>6.7905492518135935E-2</v>
      </c>
      <c r="H2020" s="3">
        <f t="shared" si="485"/>
        <v>5.3017540889428019E-2</v>
      </c>
      <c r="I2020" s="3">
        <f t="shared" si="491"/>
        <v>2545.3704342749193</v>
      </c>
      <c r="K2020" s="3">
        <f t="shared" si="493"/>
        <v>19.910000000000313</v>
      </c>
      <c r="L2020" s="3">
        <f t="shared" si="486"/>
        <v>0.12413840209845861</v>
      </c>
      <c r="M2020" s="3">
        <f>L2020/'NOx Info (Obsolete)'!$B$1*1000</f>
        <v>2.8204939926489585</v>
      </c>
      <c r="N2020" s="3">
        <f>M2020*'NOx Info (Obsolete)'!$I$2*($D$13+273)/$F$2/1000</f>
        <v>765.25577512386769</v>
      </c>
      <c r="O2020" s="3">
        <f t="shared" si="487"/>
        <v>13.773426560246744</v>
      </c>
      <c r="P2020" s="3">
        <f t="shared" si="488"/>
        <v>10.541376058531478</v>
      </c>
      <c r="Q2020" s="3">
        <f t="shared" si="489"/>
        <v>1.9229057177928284E-3</v>
      </c>
      <c r="R2020" s="3">
        <f t="shared" si="490"/>
        <v>2.4048380623158651E-2</v>
      </c>
    </row>
    <row r="2021" spans="1:18" x14ac:dyDescent="0.25">
      <c r="A2021" s="3">
        <f t="shared" si="492"/>
        <v>19.920000000000314</v>
      </c>
      <c r="B2021" s="3">
        <f t="shared" si="479"/>
        <v>0.27314782862540954</v>
      </c>
      <c r="C2021" s="3">
        <f t="shared" si="480"/>
        <v>6.2060789645562659E-3</v>
      </c>
      <c r="D2021" s="3">
        <f t="shared" si="481"/>
        <v>110.77595217250358</v>
      </c>
      <c r="E2021" s="3">
        <f t="shared" si="482"/>
        <v>0.85818121338988151</v>
      </c>
      <c r="F2021" s="3">
        <f t="shared" si="483"/>
        <v>34.575713471983242</v>
      </c>
      <c r="G2021" s="3">
        <f t="shared" si="484"/>
        <v>6.7905492518135935E-2</v>
      </c>
      <c r="H2021" s="3">
        <f t="shared" si="485"/>
        <v>5.2914834073369471E-2</v>
      </c>
      <c r="I2021" s="3">
        <f t="shared" si="491"/>
        <v>2545.476263943066</v>
      </c>
      <c r="K2021" s="3">
        <f t="shared" si="493"/>
        <v>19.920000000000314</v>
      </c>
      <c r="L2021" s="3">
        <f t="shared" si="486"/>
        <v>0.12389791829222703</v>
      </c>
      <c r="M2021" s="3">
        <f>L2021/'NOx Info (Obsolete)'!$B$1*1000</f>
        <v>2.8150300659402228</v>
      </c>
      <c r="N2021" s="3">
        <f>M2021*'NOx Info (Obsolete)'!$I$2*($D$13+273)/$F$2/1000</f>
        <v>763.7733037980604</v>
      </c>
      <c r="O2021" s="3">
        <f t="shared" si="487"/>
        <v>13.746744357253409</v>
      </c>
      <c r="P2021" s="3">
        <f t="shared" si="488"/>
        <v>10.541376058531478</v>
      </c>
      <c r="Q2021" s="3">
        <f t="shared" si="489"/>
        <v>1.9229057177928284E-3</v>
      </c>
      <c r="R2021" s="3">
        <f t="shared" si="490"/>
        <v>2.4001793539643781E-2</v>
      </c>
    </row>
    <row r="2022" spans="1:18" x14ac:dyDescent="0.25">
      <c r="A2022" s="3">
        <f t="shared" si="492"/>
        <v>19.930000000000316</v>
      </c>
      <c r="B2022" s="3">
        <f t="shared" si="479"/>
        <v>0.27261868028467584</v>
      </c>
      <c r="C2022" s="3">
        <f t="shared" si="480"/>
        <v>6.1940564037214129E-3</v>
      </c>
      <c r="D2022" s="3">
        <f t="shared" si="481"/>
        <v>110.56135441574949</v>
      </c>
      <c r="E2022" s="3">
        <f t="shared" si="482"/>
        <v>0.85651872473895829</v>
      </c>
      <c r="F2022" s="3">
        <f t="shared" si="483"/>
        <v>34.575713471983249</v>
      </c>
      <c r="G2022" s="3">
        <f t="shared" si="484"/>
        <v>6.7905492518135963E-2</v>
      </c>
      <c r="H2022" s="3">
        <f t="shared" si="485"/>
        <v>5.2812326223349117E-2</v>
      </c>
      <c r="I2022" s="3">
        <f t="shared" si="491"/>
        <v>2545.5818885955127</v>
      </c>
      <c r="K2022" s="3">
        <f t="shared" si="493"/>
        <v>19.930000000000316</v>
      </c>
      <c r="L2022" s="3">
        <f t="shared" si="486"/>
        <v>0.12365790035683059</v>
      </c>
      <c r="M2022" s="3">
        <f>L2022/'NOx Info (Obsolete)'!$B$1*1000</f>
        <v>2.8095767240776728</v>
      </c>
      <c r="N2022" s="3">
        <f>M2022*'NOx Info (Obsolete)'!$I$2*($D$13+273)/$F$2/1000</f>
        <v>762.29370435026249</v>
      </c>
      <c r="O2022" s="3">
        <f t="shared" si="487"/>
        <v>13.720113843645679</v>
      </c>
      <c r="P2022" s="3">
        <f t="shared" si="488"/>
        <v>10.54137605853148</v>
      </c>
      <c r="Q2022" s="3">
        <f t="shared" si="489"/>
        <v>1.9229057177928288E-3</v>
      </c>
      <c r="R2022" s="3">
        <f t="shared" si="490"/>
        <v>2.3955296705713058E-2</v>
      </c>
    </row>
    <row r="2023" spans="1:18" x14ac:dyDescent="0.25">
      <c r="A2023" s="3">
        <f t="shared" si="492"/>
        <v>19.940000000000317</v>
      </c>
      <c r="B2023" s="3">
        <f t="shared" si="479"/>
        <v>0.27209055702244234</v>
      </c>
      <c r="C2023" s="3">
        <f t="shared" si="480"/>
        <v>6.1820571332716562E-3</v>
      </c>
      <c r="D2023" s="3">
        <f t="shared" si="481"/>
        <v>110.34717238277203</v>
      </c>
      <c r="E2023" s="3">
        <f t="shared" si="482"/>
        <v>0.85485945669980246</v>
      </c>
      <c r="F2023" s="3">
        <f t="shared" si="483"/>
        <v>34.575713471983242</v>
      </c>
      <c r="G2023" s="3">
        <f t="shared" si="484"/>
        <v>6.7905492518135935E-2</v>
      </c>
      <c r="H2023" s="3">
        <f t="shared" si="485"/>
        <v>5.2710016953925271E-2</v>
      </c>
      <c r="I2023" s="3">
        <f t="shared" si="491"/>
        <v>2545.6873086294204</v>
      </c>
      <c r="K2023" s="3">
        <f t="shared" si="493"/>
        <v>19.940000000000317</v>
      </c>
      <c r="L2023" s="3">
        <f t="shared" si="486"/>
        <v>0.12341834738977346</v>
      </c>
      <c r="M2023" s="3">
        <f>L2023/'NOx Info (Obsolete)'!$B$1*1000</f>
        <v>2.8041339465560964</v>
      </c>
      <c r="N2023" s="3">
        <f>M2023*'NOx Info (Obsolete)'!$I$2*($D$13+273)/$F$2/1000</f>
        <v>760.81697121700415</v>
      </c>
      <c r="O2023" s="3">
        <f t="shared" si="487"/>
        <v>13.693534919289672</v>
      </c>
      <c r="P2023" s="3">
        <f t="shared" si="488"/>
        <v>10.541376058531478</v>
      </c>
      <c r="Q2023" s="3">
        <f t="shared" si="489"/>
        <v>1.9229057177928284E-3</v>
      </c>
      <c r="R2023" s="3">
        <f t="shared" si="490"/>
        <v>2.3908889946532862E-2</v>
      </c>
    </row>
    <row r="2024" spans="1:18" x14ac:dyDescent="0.25">
      <c r="A2024" s="3">
        <f t="shared" si="492"/>
        <v>19.950000000000319</v>
      </c>
      <c r="B2024" s="3">
        <f t="shared" si="479"/>
        <v>0.27156345685290306</v>
      </c>
      <c r="C2024" s="3">
        <f t="shared" si="480"/>
        <v>6.1700811080883187E-3</v>
      </c>
      <c r="D2024" s="3">
        <f t="shared" si="481"/>
        <v>110.13340526822148</v>
      </c>
      <c r="E2024" s="3">
        <f t="shared" si="482"/>
        <v>0.85320340303336983</v>
      </c>
      <c r="F2024" s="3">
        <f t="shared" si="483"/>
        <v>34.575713471983242</v>
      </c>
      <c r="G2024" s="3">
        <f t="shared" si="484"/>
        <v>6.7905492518135935E-2</v>
      </c>
      <c r="H2024" s="3">
        <f t="shared" si="485"/>
        <v>5.2607905880403018E-2</v>
      </c>
      <c r="I2024" s="3">
        <f t="shared" si="491"/>
        <v>2545.7925244411813</v>
      </c>
      <c r="K2024" s="3">
        <f t="shared" si="493"/>
        <v>19.950000000000319</v>
      </c>
      <c r="L2024" s="3">
        <f t="shared" si="486"/>
        <v>0.12317925849030813</v>
      </c>
      <c r="M2024" s="3">
        <f>L2024/'NOx Info (Obsolete)'!$B$1*1000</f>
        <v>2.7987017129100069</v>
      </c>
      <c r="N2024" s="3">
        <f>M2024*'NOx Info (Obsolete)'!$I$2*($D$13+273)/$F$2/1000</f>
        <v>759.34309884559445</v>
      </c>
      <c r="O2024" s="3">
        <f t="shared" si="487"/>
        <v>13.667007484245485</v>
      </c>
      <c r="P2024" s="3">
        <f t="shared" si="488"/>
        <v>10.541376058531478</v>
      </c>
      <c r="Q2024" s="3">
        <f t="shared" si="489"/>
        <v>1.9229057177928284E-3</v>
      </c>
      <c r="R2024" s="3">
        <f t="shared" si="490"/>
        <v>2.3862573087608304E-2</v>
      </c>
    </row>
    <row r="2025" spans="1:18" x14ac:dyDescent="0.25">
      <c r="A2025" s="3">
        <f t="shared" si="492"/>
        <v>19.960000000000321</v>
      </c>
      <c r="B2025" s="3">
        <f t="shared" si="479"/>
        <v>0.27103737779409903</v>
      </c>
      <c r="C2025" s="3">
        <f t="shared" si="480"/>
        <v>6.1581282831401308E-3</v>
      </c>
      <c r="D2025" s="3">
        <f t="shared" si="481"/>
        <v>109.9200522683082</v>
      </c>
      <c r="E2025" s="3">
        <f t="shared" si="482"/>
        <v>0.85155055751270259</v>
      </c>
      <c r="F2025" s="3">
        <f t="shared" si="483"/>
        <v>34.575713471983249</v>
      </c>
      <c r="G2025" s="3">
        <f t="shared" si="484"/>
        <v>6.7905492518135963E-2</v>
      </c>
      <c r="H2025" s="3">
        <f t="shared" si="485"/>
        <v>5.2505992618832611E-2</v>
      </c>
      <c r="I2025" s="3">
        <f t="shared" si="491"/>
        <v>2545.8975364264188</v>
      </c>
      <c r="K2025" s="3">
        <f t="shared" si="493"/>
        <v>19.960000000000321</v>
      </c>
      <c r="L2025" s="3">
        <f t="shared" si="486"/>
        <v>0.12294063275943204</v>
      </c>
      <c r="M2025" s="3">
        <f>L2025/'NOx Info (Obsolete)'!$B$1*1000</f>
        <v>2.7932800027135629</v>
      </c>
      <c r="N2025" s="3">
        <f>M2025*'NOx Info (Obsolete)'!$I$2*($D$13+273)/$F$2/1000</f>
        <v>757.87208169409905</v>
      </c>
      <c r="O2025" s="3">
        <f t="shared" si="487"/>
        <v>13.640531438766823</v>
      </c>
      <c r="P2025" s="3">
        <f t="shared" si="488"/>
        <v>10.54137605853148</v>
      </c>
      <c r="Q2025" s="3">
        <f t="shared" si="489"/>
        <v>1.9229057177928288E-3</v>
      </c>
      <c r="R2025" s="3">
        <f t="shared" si="490"/>
        <v>2.3816345954782509E-2</v>
      </c>
    </row>
    <row r="2026" spans="1:18" x14ac:dyDescent="0.25">
      <c r="A2026" s="3">
        <f t="shared" si="492"/>
        <v>19.970000000000322</v>
      </c>
      <c r="B2026" s="3">
        <f t="shared" si="479"/>
        <v>0.27051231786791069</v>
      </c>
      <c r="C2026" s="3">
        <f t="shared" si="480"/>
        <v>6.1461986134830528E-3</v>
      </c>
      <c r="D2026" s="3">
        <f t="shared" si="481"/>
        <v>109.7071125807996</v>
      </c>
      <c r="E2026" s="3">
        <f t="shared" si="482"/>
        <v>0.84990091392290634</v>
      </c>
      <c r="F2026" s="3">
        <f t="shared" si="483"/>
        <v>34.575713471983242</v>
      </c>
      <c r="G2026" s="3">
        <f t="shared" si="484"/>
        <v>6.7905492518135935E-2</v>
      </c>
      <c r="H2026" s="3">
        <f t="shared" si="485"/>
        <v>5.2404276786008126E-2</v>
      </c>
      <c r="I2026" s="3">
        <f t="shared" si="491"/>
        <v>2546.002344979991</v>
      </c>
      <c r="K2026" s="3">
        <f t="shared" si="493"/>
        <v>19.970000000000322</v>
      </c>
      <c r="L2026" s="3">
        <f t="shared" si="486"/>
        <v>0.12270246929988421</v>
      </c>
      <c r="M2026" s="3">
        <f>L2026/'NOx Info (Obsolete)'!$B$1*1000</f>
        <v>2.7878687955804922</v>
      </c>
      <c r="N2026" s="3">
        <f>M2026*'NOx Info (Obsolete)'!$I$2*($D$13+273)/$F$2/1000</f>
        <v>756.40391423131882</v>
      </c>
      <c r="O2026" s="3">
        <f t="shared" si="487"/>
        <v>13.614106683300626</v>
      </c>
      <c r="P2026" s="3">
        <f t="shared" si="488"/>
        <v>10.541376058531478</v>
      </c>
      <c r="Q2026" s="3">
        <f t="shared" si="489"/>
        <v>1.9229057177928284E-3</v>
      </c>
      <c r="R2026" s="3">
        <f t="shared" si="490"/>
        <v>2.3770208374235983E-2</v>
      </c>
    </row>
    <row r="2027" spans="1:18" x14ac:dyDescent="0.25">
      <c r="A2027" s="3">
        <f t="shared" si="492"/>
        <v>19.980000000000324</v>
      </c>
      <c r="B2027" s="3">
        <f t="shared" si="479"/>
        <v>0.26998827510005058</v>
      </c>
      <c r="C2027" s="3">
        <f t="shared" si="480"/>
        <v>6.1342920542601194E-3</v>
      </c>
      <c r="D2027" s="3">
        <f t="shared" si="481"/>
        <v>109.49458540501735</v>
      </c>
      <c r="E2027" s="3">
        <f t="shared" si="482"/>
        <v>0.84825446606112542</v>
      </c>
      <c r="F2027" s="3">
        <f t="shared" si="483"/>
        <v>34.575713471983242</v>
      </c>
      <c r="G2027" s="3">
        <f t="shared" si="484"/>
        <v>6.7905492518135935E-2</v>
      </c>
      <c r="H2027" s="3">
        <f t="shared" si="485"/>
        <v>5.2302757999466001E-2</v>
      </c>
      <c r="I2027" s="3">
        <f t="shared" si="491"/>
        <v>2546.1069504959901</v>
      </c>
      <c r="K2027" s="3">
        <f t="shared" si="493"/>
        <v>19.980000000000324</v>
      </c>
      <c r="L2027" s="3">
        <f t="shared" si="486"/>
        <v>0.12246476721614184</v>
      </c>
      <c r="M2027" s="3">
        <f>L2027/'NOx Info (Obsolete)'!$B$1*1000</f>
        <v>2.7824680711640162</v>
      </c>
      <c r="N2027" s="3">
        <f>M2027*'NOx Info (Obsolete)'!$I$2*($D$13+273)/$F$2/1000</f>
        <v>754.93859093677099</v>
      </c>
      <c r="O2027" s="3">
        <f t="shared" si="487"/>
        <v>13.587733118486682</v>
      </c>
      <c r="P2027" s="3">
        <f t="shared" si="488"/>
        <v>10.541376058531478</v>
      </c>
      <c r="Q2027" s="3">
        <f t="shared" si="489"/>
        <v>1.9229057177928284E-3</v>
      </c>
      <c r="R2027" s="3">
        <f t="shared" si="490"/>
        <v>2.3724160172485964E-2</v>
      </c>
    </row>
    <row r="2028" spans="1:18" x14ac:dyDescent="0.25">
      <c r="A2028" s="3">
        <f t="shared" si="492"/>
        <v>19.990000000000325</v>
      </c>
      <c r="B2028" s="3">
        <f t="shared" si="479"/>
        <v>0.26946524752005596</v>
      </c>
      <c r="C2028" s="3">
        <f t="shared" si="480"/>
        <v>6.1224085607012547E-3</v>
      </c>
      <c r="D2028" s="3">
        <f t="shared" si="481"/>
        <v>109.28246994183402</v>
      </c>
      <c r="E2028" s="3">
        <f t="shared" si="482"/>
        <v>0.84661120773652154</v>
      </c>
      <c r="F2028" s="3">
        <f t="shared" si="483"/>
        <v>34.575713471983242</v>
      </c>
      <c r="G2028" s="3">
        <f t="shared" si="484"/>
        <v>6.7905492518135935E-2</v>
      </c>
      <c r="H2028" s="3">
        <f t="shared" si="485"/>
        <v>5.220143587748359E-2</v>
      </c>
      <c r="I2028" s="3">
        <f t="shared" si="491"/>
        <v>2546.2113533677452</v>
      </c>
      <c r="K2028" s="3">
        <f t="shared" si="493"/>
        <v>19.990000000000325</v>
      </c>
      <c r="L2028" s="3">
        <f t="shared" si="486"/>
        <v>0.12222752561441698</v>
      </c>
      <c r="M2028" s="3">
        <f>L2028/'NOx Info (Obsolete)'!$B$1*1000</f>
        <v>2.7770778091567712</v>
      </c>
      <c r="N2028" s="3">
        <f>M2028*'NOx Info (Obsolete)'!$I$2*($D$13+273)/$F$2/1000</f>
        <v>753.47610630066606</v>
      </c>
      <c r="O2028" s="3">
        <f t="shared" si="487"/>
        <v>13.561410645157268</v>
      </c>
      <c r="P2028" s="3">
        <f t="shared" si="488"/>
        <v>10.541376058531476</v>
      </c>
      <c r="Q2028" s="3">
        <f t="shared" si="489"/>
        <v>1.9229057177928281E-3</v>
      </c>
      <c r="R2028" s="3">
        <f t="shared" si="490"/>
        <v>2.367820117638577E-2</v>
      </c>
    </row>
    <row r="2029" spans="1:18" x14ac:dyDescent="0.25">
      <c r="A2029" s="3">
        <f t="shared" si="492"/>
        <v>20.000000000000327</v>
      </c>
      <c r="B2029" s="3">
        <f t="shared" si="479"/>
        <v>0.2689432331612811</v>
      </c>
      <c r="C2029" s="3">
        <f t="shared" si="480"/>
        <v>6.1105480881231203E-3</v>
      </c>
      <c r="D2029" s="3">
        <f t="shared" si="481"/>
        <v>109.0707653936705</v>
      </c>
      <c r="E2029" s="3">
        <f t="shared" si="482"/>
        <v>0.8449711327702486</v>
      </c>
      <c r="F2029" s="3">
        <f t="shared" si="483"/>
        <v>34.575713471983242</v>
      </c>
      <c r="G2029" s="3">
        <f t="shared" si="484"/>
        <v>6.7905492518135935E-2</v>
      </c>
      <c r="H2029" s="3">
        <f t="shared" si="485"/>
        <v>5.2100310039077731E-2</v>
      </c>
      <c r="I2029" s="3">
        <f t="shared" si="491"/>
        <v>2546.3155539878235</v>
      </c>
      <c r="K2029" s="3">
        <f t="shared" si="493"/>
        <v>20.000000000000327</v>
      </c>
      <c r="L2029" s="3">
        <f t="shared" si="486"/>
        <v>0.12199074360265312</v>
      </c>
      <c r="M2029" s="3">
        <f>L2029/'NOx Info (Obsolete)'!$B$1*1000</f>
        <v>2.7716979892907352</v>
      </c>
      <c r="N2029" s="3">
        <f>M2029*'NOx Info (Obsolete)'!$I$2*($D$13+273)/$F$2/1000</f>
        <v>752.01645482388938</v>
      </c>
      <c r="O2029" s="3">
        <f t="shared" si="487"/>
        <v>13.535139164336769</v>
      </c>
      <c r="P2029" s="3">
        <f t="shared" si="488"/>
        <v>10.541376058531478</v>
      </c>
      <c r="Q2029" s="3">
        <f t="shared" si="489"/>
        <v>1.9229057177928284E-3</v>
      </c>
      <c r="R2029" s="3">
        <f t="shared" si="490"/>
        <v>2.3632331213124136E-2</v>
      </c>
    </row>
    <row r="2030" spans="1:18" x14ac:dyDescent="0.25">
      <c r="A2030" s="3">
        <f t="shared" si="492"/>
        <v>20.010000000000328</v>
      </c>
      <c r="B2030" s="3">
        <f t="shared" si="479"/>
        <v>0.26842223006089033</v>
      </c>
      <c r="C2030" s="3">
        <f t="shared" si="480"/>
        <v>6.0987105919289323E-3</v>
      </c>
      <c r="D2030" s="3">
        <f t="shared" si="481"/>
        <v>108.85947096449247</v>
      </c>
      <c r="E2030" s="3">
        <f t="shared" si="482"/>
        <v>0.84333423499543081</v>
      </c>
      <c r="F2030" s="3">
        <f t="shared" si="483"/>
        <v>34.575713471983242</v>
      </c>
      <c r="G2030" s="3">
        <f t="shared" si="484"/>
        <v>6.7905492518135935E-2</v>
      </c>
      <c r="H2030" s="3">
        <f t="shared" si="485"/>
        <v>5.1999380104003283E-2</v>
      </c>
      <c r="I2030" s="3">
        <f t="shared" si="491"/>
        <v>2546.4195527480315</v>
      </c>
      <c r="K2030" s="3">
        <f t="shared" si="493"/>
        <v>20.010000000000328</v>
      </c>
      <c r="L2030" s="3">
        <f t="shared" si="486"/>
        <v>0.12175442029052187</v>
      </c>
      <c r="M2030" s="3">
        <f>L2030/'NOx Info (Obsolete)'!$B$1*1000</f>
        <v>2.7663285913371474</v>
      </c>
      <c r="N2030" s="3">
        <f>M2030*'NOx Info (Obsolete)'!$I$2*($D$13+273)/$F$2/1000</f>
        <v>750.55963101797784</v>
      </c>
      <c r="O2030" s="3">
        <f t="shared" si="487"/>
        <v>13.508918577241309</v>
      </c>
      <c r="P2030" s="3">
        <f t="shared" si="488"/>
        <v>10.541376058531478</v>
      </c>
      <c r="Q2030" s="3">
        <f t="shared" si="489"/>
        <v>1.9229057177928284E-3</v>
      </c>
      <c r="R2030" s="3">
        <f t="shared" si="490"/>
        <v>2.3586550110224567E-2</v>
      </c>
    </row>
    <row r="2031" spans="1:18" x14ac:dyDescent="0.25">
      <c r="A2031" s="3">
        <f t="shared" si="492"/>
        <v>20.02000000000033</v>
      </c>
      <c r="B2031" s="3">
        <f t="shared" si="479"/>
        <v>0.26790223625985027</v>
      </c>
      <c r="C2031" s="3">
        <f t="shared" si="480"/>
        <v>6.0868960276083076E-3</v>
      </c>
      <c r="D2031" s="3">
        <f t="shared" si="481"/>
        <v>108.64858585980804</v>
      </c>
      <c r="E2031" s="3">
        <f t="shared" si="482"/>
        <v>0.84170050825713871</v>
      </c>
      <c r="F2031" s="3">
        <f t="shared" si="483"/>
        <v>34.575713471983242</v>
      </c>
      <c r="G2031" s="3">
        <f t="shared" si="484"/>
        <v>6.7905492518135935E-2</v>
      </c>
      <c r="H2031" s="3">
        <f t="shared" si="485"/>
        <v>5.1898645692751752E-2</v>
      </c>
      <c r="I2031" s="3">
        <f t="shared" si="491"/>
        <v>2546.523350039417</v>
      </c>
      <c r="K2031" s="3">
        <f t="shared" si="493"/>
        <v>20.02000000000033</v>
      </c>
      <c r="L2031" s="3">
        <f t="shared" si="486"/>
        <v>0.12151855478941963</v>
      </c>
      <c r="M2031" s="3">
        <f>L2031/'NOx Info (Obsolete)'!$B$1*1000</f>
        <v>2.7609695951064377</v>
      </c>
      <c r="N2031" s="3">
        <f>M2031*'NOx Info (Obsolete)'!$I$2*($D$13+273)/$F$2/1000</f>
        <v>749.10562940510238</v>
      </c>
      <c r="O2031" s="3">
        <f t="shared" si="487"/>
        <v>13.482748785278377</v>
      </c>
      <c r="P2031" s="3">
        <f t="shared" si="488"/>
        <v>10.541376058531478</v>
      </c>
      <c r="Q2031" s="3">
        <f t="shared" si="489"/>
        <v>1.9229057177928284E-3</v>
      </c>
      <c r="R2031" s="3">
        <f t="shared" si="490"/>
        <v>2.35408576955447E-2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T1403"/>
  <sheetViews>
    <sheetView workbookViewId="0">
      <selection activeCell="H17" sqref="H17"/>
    </sheetView>
  </sheetViews>
  <sheetFormatPr defaultRowHeight="15" x14ac:dyDescent="0.25"/>
  <cols>
    <col min="1" max="1" width="13.140625" style="38" customWidth="1"/>
    <col min="2" max="3" width="9.140625" style="38"/>
    <col min="4" max="4" width="12" style="38" bestFit="1" customWidth="1"/>
    <col min="5" max="5" width="11.7109375" style="38" customWidth="1"/>
    <col min="6" max="6" width="12" style="38" customWidth="1"/>
    <col min="7" max="7" width="9.140625" style="38"/>
    <col min="8" max="8" width="12.140625" style="38" customWidth="1"/>
    <col min="9" max="9" width="10.7109375" style="38" customWidth="1"/>
    <col min="10" max="10" width="12.28515625" style="38" customWidth="1"/>
    <col min="11" max="12" width="9.140625" style="38"/>
    <col min="13" max="13" width="12.42578125" style="38" customWidth="1"/>
    <col min="14" max="16384" width="9.140625" style="38"/>
  </cols>
  <sheetData>
    <row r="1" spans="1:20" ht="18.75" x14ac:dyDescent="0.35">
      <c r="A1" s="31" t="s">
        <v>72</v>
      </c>
      <c r="B1" s="40">
        <v>550</v>
      </c>
      <c r="C1" s="38" t="s">
        <v>177</v>
      </c>
      <c r="D1" s="38">
        <f>B1/12^3</f>
        <v>0.31828703703703703</v>
      </c>
      <c r="E1" s="38" t="s">
        <v>178</v>
      </c>
      <c r="F1" s="39">
        <f>B1/61023.7</f>
        <v>9.0128917125641347E-3</v>
      </c>
      <c r="G1" s="38" t="s">
        <v>182</v>
      </c>
      <c r="L1" s="31" t="s">
        <v>286</v>
      </c>
      <c r="M1" s="40">
        <v>75</v>
      </c>
      <c r="N1" s="38" t="s">
        <v>140</v>
      </c>
      <c r="O1" s="38">
        <f>M1/2.20462</f>
        <v>34.019468207672979</v>
      </c>
      <c r="P1" s="38" t="s">
        <v>159</v>
      </c>
      <c r="R1" s="38" t="s">
        <v>141</v>
      </c>
      <c r="S1" s="40">
        <v>0.01</v>
      </c>
      <c r="T1" s="38" t="s">
        <v>139</v>
      </c>
    </row>
    <row r="2" spans="1:20" ht="18.75" x14ac:dyDescent="0.35">
      <c r="A2" s="31" t="s">
        <v>202</v>
      </c>
      <c r="B2" s="38">
        <f>D2*12^3</f>
        <v>390.70316977483481</v>
      </c>
      <c r="C2" s="38" t="s">
        <v>177</v>
      </c>
      <c r="D2" s="38">
        <f>F2*35.3147</f>
        <v>0.22610137139747385</v>
      </c>
      <c r="E2" s="38" t="s">
        <v>178</v>
      </c>
      <c r="F2" s="39">
        <f>F1-(1/[1]!Props("D","T",$D$4+273,"P",D5,"He"))*O5</f>
        <v>6.4024718147817723E-3</v>
      </c>
      <c r="G2" s="38" t="s">
        <v>182</v>
      </c>
      <c r="L2" s="31" t="s">
        <v>166</v>
      </c>
      <c r="M2" s="40">
        <v>3</v>
      </c>
      <c r="R2" s="38" t="s">
        <v>145</v>
      </c>
      <c r="S2" s="40">
        <v>12</v>
      </c>
      <c r="T2" s="38" t="s">
        <v>139</v>
      </c>
    </row>
    <row r="3" spans="1:20" ht="18" x14ac:dyDescent="0.35">
      <c r="A3" s="31" t="s">
        <v>165</v>
      </c>
      <c r="B3" s="41">
        <f>M3*M2/(M2+1)</f>
        <v>12</v>
      </c>
      <c r="C3" s="38" t="s">
        <v>79</v>
      </c>
      <c r="D3" s="38">
        <f>B3/2.20462</f>
        <v>5.443114913227677</v>
      </c>
      <c r="E3" s="38" t="s">
        <v>159</v>
      </c>
      <c r="F3" s="31"/>
      <c r="L3" s="31" t="s">
        <v>287</v>
      </c>
      <c r="M3" s="40">
        <v>16</v>
      </c>
      <c r="N3" s="38" t="s">
        <v>140</v>
      </c>
      <c r="O3" s="38">
        <f t="shared" ref="O3:O8" si="0">M3/2.20462</f>
        <v>7.2574865509702358</v>
      </c>
      <c r="P3" s="38" t="s">
        <v>159</v>
      </c>
      <c r="R3" s="38" t="s">
        <v>146</v>
      </c>
      <c r="S3" s="38">
        <f>S2/S1</f>
        <v>1200</v>
      </c>
    </row>
    <row r="4" spans="1:20" ht="18" x14ac:dyDescent="0.35">
      <c r="A4" s="31" t="s">
        <v>115</v>
      </c>
      <c r="B4" s="40">
        <v>70</v>
      </c>
      <c r="C4" s="35" t="s">
        <v>63</v>
      </c>
      <c r="D4" s="38">
        <f>(B4-32)*5/9</f>
        <v>21.111111111111111</v>
      </c>
      <c r="E4" s="35" t="s">
        <v>62</v>
      </c>
      <c r="F4" s="31"/>
      <c r="L4" s="31" t="s">
        <v>288</v>
      </c>
      <c r="M4" s="41">
        <f>M3*M2/(M2+1)</f>
        <v>12</v>
      </c>
      <c r="N4" s="38" t="s">
        <v>140</v>
      </c>
      <c r="O4" s="38">
        <f t="shared" si="0"/>
        <v>5.443114913227677</v>
      </c>
      <c r="P4" s="38" t="s">
        <v>159</v>
      </c>
    </row>
    <row r="5" spans="1:20" ht="18" x14ac:dyDescent="0.35">
      <c r="A5" s="31" t="s">
        <v>156</v>
      </c>
      <c r="B5" s="40">
        <v>1500</v>
      </c>
      <c r="C5" s="38" t="s">
        <v>2</v>
      </c>
      <c r="D5" s="38">
        <f>B5*6.89475729</f>
        <v>10342.135935</v>
      </c>
      <c r="E5" s="38" t="s">
        <v>59</v>
      </c>
      <c r="L5" s="31" t="s">
        <v>289</v>
      </c>
      <c r="M5" s="41">
        <f>Filling!B20</f>
        <v>9.2884192812126981E-2</v>
      </c>
      <c r="N5" s="38" t="s">
        <v>140</v>
      </c>
      <c r="O5" s="38">
        <f t="shared" si="0"/>
        <v>4.2131611258233614E-2</v>
      </c>
      <c r="P5" s="38" t="s">
        <v>159</v>
      </c>
      <c r="R5" s="38" t="s">
        <v>201</v>
      </c>
    </row>
    <row r="6" spans="1:20" ht="18" x14ac:dyDescent="0.35">
      <c r="A6" s="42" t="s">
        <v>82</v>
      </c>
      <c r="L6" s="31" t="s">
        <v>290</v>
      </c>
      <c r="M6" s="41">
        <f>M3/(M2+1)</f>
        <v>4</v>
      </c>
      <c r="N6" s="38" t="s">
        <v>140</v>
      </c>
      <c r="O6" s="38">
        <f t="shared" si="0"/>
        <v>1.8143716377425589</v>
      </c>
      <c r="P6" s="38" t="s">
        <v>159</v>
      </c>
      <c r="R6" s="38" t="s">
        <v>268</v>
      </c>
    </row>
    <row r="7" spans="1:20" ht="18" x14ac:dyDescent="0.35">
      <c r="A7" s="43" t="s">
        <v>67</v>
      </c>
      <c r="B7" s="38">
        <f>(D4+273)/'NOx Info (Obsolete)'!B6</f>
        <v>0.95006334952066118</v>
      </c>
      <c r="L7" s="31" t="s">
        <v>291</v>
      </c>
      <c r="M7" s="38">
        <f>M1-M3</f>
        <v>59</v>
      </c>
      <c r="N7" s="38" t="s">
        <v>140</v>
      </c>
      <c r="O7" s="38">
        <f t="shared" si="0"/>
        <v>26.761981656702744</v>
      </c>
      <c r="P7" s="38" t="s">
        <v>159</v>
      </c>
    </row>
    <row r="8" spans="1:20" ht="18" x14ac:dyDescent="0.35">
      <c r="A8" s="43" t="s">
        <v>87</v>
      </c>
      <c r="B8" s="38">
        <f>D8/6.89475729</f>
        <v>748.92180911071148</v>
      </c>
      <c r="C8" s="35" t="s">
        <v>2</v>
      </c>
      <c r="D8" s="38">
        <f>[1]!Props("P","T",D4+273,"Q",0,"N2O")</f>
        <v>5163.6341030060667</v>
      </c>
      <c r="E8" s="38" t="s">
        <v>59</v>
      </c>
      <c r="L8" s="57" t="s">
        <v>292</v>
      </c>
      <c r="M8" s="40">
        <v>1.87</v>
      </c>
      <c r="N8" s="38" t="s">
        <v>7</v>
      </c>
      <c r="O8" s="38">
        <f t="shared" si="0"/>
        <v>0.84821874064464642</v>
      </c>
      <c r="P8" s="38" t="s">
        <v>159</v>
      </c>
    </row>
    <row r="9" spans="1:20" ht="18" x14ac:dyDescent="0.35">
      <c r="A9" s="44" t="s">
        <v>271</v>
      </c>
      <c r="B9">
        <f>D9/16.0184634</f>
        <v>0.51506249406160221</v>
      </c>
      <c r="C9" t="s">
        <v>25</v>
      </c>
      <c r="D9" s="38">
        <f>[1]!Props("D","T",D4+273,"P",D8,"He")</f>
        <v>8.250509709838493</v>
      </c>
      <c r="E9" t="s">
        <v>101</v>
      </c>
      <c r="L9" s="31" t="s">
        <v>293</v>
      </c>
      <c r="M9" s="40">
        <v>220</v>
      </c>
      <c r="N9" s="38" t="s">
        <v>139</v>
      </c>
    </row>
    <row r="10" spans="1:20" ht="18" x14ac:dyDescent="0.35">
      <c r="A10" s="44" t="s">
        <v>273</v>
      </c>
      <c r="B10">
        <f>D10/16.0184634</f>
        <v>10.191227296458823</v>
      </c>
      <c r="C10" t="s">
        <v>25</v>
      </c>
      <c r="D10" s="38">
        <f>[1]!Props("D","T",D4+273,"Q",1,"N2O")</f>
        <v>163.24780144940664</v>
      </c>
      <c r="E10" t="s">
        <v>101</v>
      </c>
      <c r="L10" s="31" t="s">
        <v>294</v>
      </c>
      <c r="M10" s="38">
        <f>Filling!B24</f>
        <v>419.88508252416716</v>
      </c>
      <c r="N10" s="38" t="s">
        <v>2</v>
      </c>
      <c r="O10" s="38">
        <f>M10*6.89475729</f>
        <v>2895.0057336957534</v>
      </c>
      <c r="P10" s="38" t="s">
        <v>59</v>
      </c>
    </row>
    <row r="11" spans="1:20" ht="18" x14ac:dyDescent="0.35">
      <c r="A11" s="31" t="s">
        <v>272</v>
      </c>
      <c r="B11" s="38">
        <f>D11*2.20462</f>
        <v>1.4058911830749412</v>
      </c>
      <c r="C11" s="38" t="s">
        <v>79</v>
      </c>
      <c r="D11" s="38">
        <f>(F1-O5/D9)*D10</f>
        <v>0.63770227208087626</v>
      </c>
      <c r="E11" s="38" t="s">
        <v>159</v>
      </c>
      <c r="L11" s="31" t="s">
        <v>295</v>
      </c>
      <c r="M11" s="38">
        <f>3.28084*O11</f>
        <v>13.732346422759854</v>
      </c>
      <c r="N11" s="38" t="s">
        <v>134</v>
      </c>
      <c r="O11" s="38">
        <f>SQRT(2*(D5-O10)/D12)</f>
        <v>4.1856190557173933</v>
      </c>
      <c r="P11" s="38" t="s">
        <v>160</v>
      </c>
    </row>
    <row r="12" spans="1:20" ht="18" x14ac:dyDescent="0.35">
      <c r="A12" s="44" t="s">
        <v>195</v>
      </c>
      <c r="B12" s="38">
        <f>D12/16.0184634</f>
        <v>53.073617509098952</v>
      </c>
      <c r="C12" s="38" t="s">
        <v>25</v>
      </c>
      <c r="D12" s="38">
        <f>[1]!Props("D","T",D4+273,"P",D5,"N2O")</f>
        <v>850.15779957510085</v>
      </c>
      <c r="E12" s="38" t="s">
        <v>101</v>
      </c>
      <c r="F12" s="44" t="s">
        <v>88</v>
      </c>
      <c r="G12" s="38">
        <f>1/B12</f>
        <v>1.8841753152186391E-2</v>
      </c>
      <c r="H12" s="35" t="s">
        <v>89</v>
      </c>
      <c r="L12" s="58" t="s">
        <v>168</v>
      </c>
      <c r="M12" s="58"/>
      <c r="N12" s="40">
        <v>4</v>
      </c>
    </row>
    <row r="13" spans="1:20" ht="18" x14ac:dyDescent="0.35">
      <c r="A13" s="31" t="s">
        <v>269</v>
      </c>
      <c r="B13" s="38">
        <v>0.51815796931021507</v>
      </c>
      <c r="C13" s="38" t="str">
        <f>'Ideal Main (M&lt;.3)'!C19</f>
        <v>in</v>
      </c>
      <c r="D13" s="50">
        <f>B13/39.3701</f>
        <v>1.3161205313428593E-2</v>
      </c>
      <c r="E13" s="38" t="str">
        <f>'Ideal Main (M&lt;.3)'!F19</f>
        <v>m</v>
      </c>
      <c r="L13" s="59" t="s">
        <v>296</v>
      </c>
      <c r="M13" s="59"/>
      <c r="N13" s="40">
        <v>1</v>
      </c>
      <c r="O13" s="38" t="s">
        <v>274</v>
      </c>
    </row>
    <row r="14" spans="1:20" ht="18.75" x14ac:dyDescent="0.35">
      <c r="A14" s="31" t="s">
        <v>270</v>
      </c>
      <c r="B14" s="38">
        <f>B13^2/4*PI()</f>
        <v>0.21086973167765691</v>
      </c>
      <c r="C14" s="38" t="s">
        <v>175</v>
      </c>
      <c r="D14" s="38">
        <f>D13^2/4*PI()</f>
        <v>1.3604456916098274E-4</v>
      </c>
      <c r="E14" s="38" t="s">
        <v>176</v>
      </c>
      <c r="L14" s="60" t="s">
        <v>276</v>
      </c>
      <c r="M14" s="38">
        <v>9.8066499999999994</v>
      </c>
      <c r="N14" s="38" t="s">
        <v>277</v>
      </c>
    </row>
    <row r="15" spans="1:20" ht="18" customHeight="1" x14ac:dyDescent="0.25">
      <c r="R15" s="17"/>
    </row>
    <row r="16" spans="1:20" ht="18.75" customHeight="1" x14ac:dyDescent="0.35">
      <c r="A16" s="17" t="s">
        <v>138</v>
      </c>
      <c r="B16" s="17" t="s">
        <v>179</v>
      </c>
      <c r="C16" s="17" t="s">
        <v>180</v>
      </c>
      <c r="D16" s="17" t="s">
        <v>198</v>
      </c>
      <c r="E16" s="17" t="s">
        <v>266</v>
      </c>
      <c r="F16" s="45" t="s">
        <v>190</v>
      </c>
      <c r="G16" s="17" t="s">
        <v>202</v>
      </c>
      <c r="H16" s="45" t="s">
        <v>186</v>
      </c>
      <c r="I16" s="17" t="s">
        <v>183</v>
      </c>
      <c r="J16" s="17" t="s">
        <v>184</v>
      </c>
      <c r="L16" s="45" t="s">
        <v>267</v>
      </c>
      <c r="M16" s="17" t="s">
        <v>196</v>
      </c>
      <c r="N16" s="17" t="s">
        <v>6</v>
      </c>
      <c r="O16" s="17" t="s">
        <v>197</v>
      </c>
      <c r="P16" s="17" t="s">
        <v>199</v>
      </c>
      <c r="Q16" s="55" t="s">
        <v>200</v>
      </c>
    </row>
    <row r="17" spans="1:17" ht="17.25" x14ac:dyDescent="0.25">
      <c r="A17" s="16" t="s">
        <v>139</v>
      </c>
      <c r="B17" s="16" t="s">
        <v>159</v>
      </c>
      <c r="C17" s="16" t="s">
        <v>159</v>
      </c>
      <c r="D17" s="16" t="s">
        <v>159</v>
      </c>
      <c r="E17" s="16" t="s">
        <v>182</v>
      </c>
      <c r="F17" s="16" t="s">
        <v>70</v>
      </c>
      <c r="G17" s="16" t="s">
        <v>182</v>
      </c>
      <c r="H17" s="16" t="s">
        <v>70</v>
      </c>
      <c r="I17" s="16" t="s">
        <v>59</v>
      </c>
      <c r="J17" s="16" t="s">
        <v>59</v>
      </c>
      <c r="L17" s="16" t="s">
        <v>70</v>
      </c>
      <c r="M17" s="16" t="s">
        <v>160</v>
      </c>
      <c r="N17" s="16" t="s">
        <v>181</v>
      </c>
      <c r="O17" s="16" t="s">
        <v>142</v>
      </c>
      <c r="P17" s="16" t="s">
        <v>142</v>
      </c>
      <c r="Q17" s="55"/>
    </row>
    <row r="18" spans="1:17" x14ac:dyDescent="0.25">
      <c r="A18" s="38">
        <v>0</v>
      </c>
      <c r="B18" s="38">
        <f>Dynamics!O1</f>
        <v>34.019468207672979</v>
      </c>
      <c r="C18" s="38">
        <f>Dynamics!O4</f>
        <v>5.443114913227677</v>
      </c>
      <c r="D18" s="38">
        <f>Dynamics!O6</f>
        <v>1.8143716377425589</v>
      </c>
      <c r="E18" s="38">
        <f>Dynamics!$F$1-C18/D12</f>
        <v>2.6104157064061207E-3</v>
      </c>
      <c r="F18" s="38">
        <f>[1]!Props("D","T",Dynamics!$D$4+273,"P",D5,"He")</f>
        <v>16.139783218027798</v>
      </c>
      <c r="G18" s="38">
        <f>$F$1-$O$5/F18</f>
        <v>6.4024718147817723E-3</v>
      </c>
      <c r="H18" s="38">
        <f>[1]!Props("D","T",Dynamics!$D$4+273,"P",Dynamics!D5,"N2O")</f>
        <v>850.15779957510085</v>
      </c>
      <c r="I18" s="38">
        <f>[1]!Props("P","T",Dynamics!$D$4+273,"D",F18,"He")</f>
        <v>10342.135935</v>
      </c>
      <c r="J18" s="38">
        <f>I18-Dynamics!$O$10</f>
        <v>7447.1302013042468</v>
      </c>
      <c r="L18" s="38">
        <f>[1]!Props("D","T",Dynamics!$D$4+273,"Q",1,"N2O")</f>
        <v>163.24780144940664</v>
      </c>
      <c r="M18" s="38">
        <f>SQRT(2*J18/L18)</f>
        <v>9.5518127628716396</v>
      </c>
      <c r="N18" s="38">
        <f>M18*Dynamics!$D$14*Dynamics!$N$12</f>
        <v>5.1978890081249935E-3</v>
      </c>
      <c r="O18" s="38">
        <f>N18*L18</f>
        <v>0.84854395275444217</v>
      </c>
      <c r="P18" s="38">
        <f>O18/Dynamics!$M$2</f>
        <v>0.28284798425148072</v>
      </c>
      <c r="Q18" s="38">
        <f>IF(I18&gt;Dynamics!$D$8,1,0)</f>
        <v>1</v>
      </c>
    </row>
    <row r="19" spans="1:17" x14ac:dyDescent="0.25">
      <c r="A19" s="38">
        <f>Dynamics!S1</f>
        <v>0.01</v>
      </c>
      <c r="B19" s="38">
        <f>C19+D19+Dynamics!$O$7</f>
        <v>34.008154288302919</v>
      </c>
      <c r="C19" s="38">
        <f>C18-O18*Dynamics!$S$1</f>
        <v>5.4346294737001326</v>
      </c>
      <c r="D19" s="38">
        <f>D18-P18*Dynamics!$S$1</f>
        <v>1.8115431579000441</v>
      </c>
      <c r="E19" s="38">
        <f>Dynamics!$F$1-C19/H18</f>
        <v>2.6203967234970484E-3</v>
      </c>
      <c r="F19" s="38">
        <f>IF(Q18,$O$5/E19,([1]!Props("D","T",Dynamics!$D$4+273,"P",I18,"He")+$O$5/E19)/2)</f>
        <v>16.078333055617207</v>
      </c>
      <c r="G19" s="38">
        <f t="shared" ref="G19:G82" si="1">$F$1-$O$5/F19</f>
        <v>6.3924949890670863E-3</v>
      </c>
      <c r="H19" s="38">
        <f>IF(Q18,[1]!Props("D","T",Dynamics!$D$4+273,"P",Dynamics!I18,"N2O"),C19/G19)</f>
        <v>850.15779957510085</v>
      </c>
      <c r="I19" s="38">
        <f>IF(Q18,[1]!Props("P","T",Dynamics!$D$4+273,"D",F19,"He"),IF(C19&gt;$D$11,I18*(1-$N$13/100*$S$1),[1]!Props("P","T",Dynamics!$D$4+273,"D",F19,"He")))</f>
        <v>10300.848927077675</v>
      </c>
      <c r="J19" s="38">
        <f>I19-Dynamics!$O$10</f>
        <v>7405.843193381922</v>
      </c>
      <c r="L19" s="38">
        <f>IF(H19&gt;$L$18,$L$18,H19)</f>
        <v>163.24780144940664</v>
      </c>
      <c r="M19" s="38">
        <f t="shared" ref="M19:M29" si="2">SQRT(2*J19/L19)</f>
        <v>9.5252982618835382</v>
      </c>
      <c r="N19" s="38">
        <f>M19*Dynamics!$D$14*Dynamics!$N$12</f>
        <v>5.183460392671215E-3</v>
      </c>
      <c r="O19" s="38">
        <f t="shared" ref="O19:O29" si="3">N19*L19</f>
        <v>0.84618851300365383</v>
      </c>
      <c r="P19" s="38">
        <f>O19/Dynamics!$M$2</f>
        <v>0.28206283766788459</v>
      </c>
      <c r="Q19" s="38">
        <f>IF(I19&gt;Dynamics!$D$8,1,0)</f>
        <v>1</v>
      </c>
    </row>
    <row r="20" spans="1:17" x14ac:dyDescent="0.25">
      <c r="A20" s="38">
        <f>A19+$A$19</f>
        <v>0.02</v>
      </c>
      <c r="B20" s="38">
        <f>C20+D20+Dynamics!$O$7</f>
        <v>33.996871774796205</v>
      </c>
      <c r="C20" s="38">
        <f>C19-O19*Dynamics!$S$1</f>
        <v>5.4261675885700962</v>
      </c>
      <c r="D20" s="38">
        <f>D19-P19*Dynamics!$S$1</f>
        <v>1.8087225295233653</v>
      </c>
      <c r="E20" s="38">
        <f>Dynamics!$F$1-C20/H19</f>
        <v>2.6303500346755914E-3</v>
      </c>
      <c r="F20" s="38">
        <f>IF(Q19,$O$5/E20,([1]!Props("D","T",Dynamics!$D$4+273,"P",I19,"He")+$O$5/E20)/2)</f>
        <v>16.017492235944875</v>
      </c>
      <c r="G20" s="38">
        <f t="shared" si="1"/>
        <v>6.3825416778885442E-3</v>
      </c>
      <c r="H20" s="38">
        <f>IF(Q19,[1]!Props("D","T",Dynamics!$D$4+273,"P",Dynamics!I19,"N2O"),C20/G20)</f>
        <v>849.76183373428023</v>
      </c>
      <c r="I20" s="38">
        <f>IF(Q19,[1]!Props("P","T",Dynamics!$D$4+273,"D",F20,"He"),IF(C20&gt;$D$11,I19*(1-$N$13/100*$S$1),[1]!Props("P","T",Dynamics!$D$4+273,"D",F20,"He")))</f>
        <v>10259.986345432604</v>
      </c>
      <c r="J20" s="38">
        <f>I20-Dynamics!$O$10</f>
        <v>7364.9806117368507</v>
      </c>
      <c r="L20" s="38">
        <f>IF(H20&gt;$L$18,$L$18,H20)</f>
        <v>163.24780144940664</v>
      </c>
      <c r="M20" s="38">
        <f t="shared" si="2"/>
        <v>9.4989834549872825</v>
      </c>
      <c r="N20" s="38">
        <f>M20*Dynamics!$D$14*Dynamics!$N$12</f>
        <v>5.1691404464041923E-3</v>
      </c>
      <c r="O20" s="38">
        <f t="shared" si="3"/>
        <v>0.84385081325868883</v>
      </c>
      <c r="P20" s="38">
        <f>O20/Dynamics!$M$2</f>
        <v>0.28128360441956296</v>
      </c>
      <c r="Q20" s="38">
        <f>IF(I20&gt;Dynamics!$D$8,1,0)</f>
        <v>1</v>
      </c>
    </row>
    <row r="21" spans="1:17" x14ac:dyDescent="0.25">
      <c r="A21" s="38">
        <f>A20+$A$19</f>
        <v>0.03</v>
      </c>
      <c r="B21" s="38">
        <f>C21+D21+Dynamics!$O$7</f>
        <v>33.98562043061942</v>
      </c>
      <c r="C21" s="38">
        <f>C20-O20*Dynamics!$S$1</f>
        <v>5.4177290804375096</v>
      </c>
      <c r="D21" s="38">
        <f>D20-P20*Dynamics!$S$1</f>
        <v>1.8059096934791696</v>
      </c>
      <c r="E21" s="38">
        <f>Dynamics!$F$1-C21/H20</f>
        <v>2.6373063834028007E-3</v>
      </c>
      <c r="F21" s="38">
        <f>IF(Q20,$O$5/E21,([1]!Props("D","T",Dynamics!$D$4+273,"P",I20,"He")+$O$5/E21)/2)</f>
        <v>15.975243348053116</v>
      </c>
      <c r="G21" s="38">
        <f t="shared" si="1"/>
        <v>6.3755853291613341E-3</v>
      </c>
      <c r="H21" s="38">
        <f>IF(Q20,[1]!Props("D","T",Dynamics!$D$4+273,"P",Dynamics!I20,"N2O"),C21/G21)</f>
        <v>849.36837194316354</v>
      </c>
      <c r="I21" s="38">
        <f>IF(Q20,[1]!Props("P","T",Dynamics!$D$4+273,"D",F21,"He"),IF(C21&gt;$D$11,I20*(1-$N$13/100*$S$1),[1]!Props("P","T",Dynamics!$D$4+273,"D",F21,"He")))</f>
        <v>10231.619471850758</v>
      </c>
      <c r="J21" s="38">
        <f>I21-Dynamics!$O$10</f>
        <v>7336.6137381550043</v>
      </c>
      <c r="L21" s="38">
        <f>IF(H21&gt;$L$18,$L$18,H21)</f>
        <v>163.24780144940664</v>
      </c>
      <c r="M21" s="38">
        <f t="shared" si="2"/>
        <v>9.4806727195789602</v>
      </c>
      <c r="N21" s="38">
        <f>M21*Dynamics!$D$14*Dynamics!$N$12</f>
        <v>5.1591761419656082E-3</v>
      </c>
      <c r="O21" s="38">
        <f t="shared" si="3"/>
        <v>0.84222416246611731</v>
      </c>
      <c r="P21" s="38">
        <f>O21/Dynamics!$M$2</f>
        <v>0.28074138748870575</v>
      </c>
      <c r="Q21" s="38">
        <f>IF(I21&gt;Dynamics!$D$8,1,0)</f>
        <v>1</v>
      </c>
    </row>
    <row r="22" spans="1:17" x14ac:dyDescent="0.25">
      <c r="A22" s="38">
        <f>A21+$A$19</f>
        <v>0.04</v>
      </c>
      <c r="B22" s="38">
        <f>C22+D22+Dynamics!$O$7</f>
        <v>33.974390775119872</v>
      </c>
      <c r="C22" s="38">
        <f>C21-O21*Dynamics!$S$1</f>
        <v>5.4093068388128485</v>
      </c>
      <c r="D22" s="38">
        <f>D21-P21*Dynamics!$S$1</f>
        <v>1.8031022796042826</v>
      </c>
      <c r="E22" s="38">
        <f>Dynamics!$F$1-C22/H21</f>
        <v>2.6442688423275462E-3</v>
      </c>
      <c r="F22" s="38">
        <f>IF(Q21,$O$5/E22,([1]!Props("D","T",Dynamics!$D$4+273,"P",I21,"He")+$O$5/E22)/2)</f>
        <v>15.933179933833204</v>
      </c>
      <c r="G22" s="38">
        <f t="shared" si="1"/>
        <v>6.3686228702365885E-3</v>
      </c>
      <c r="H22" s="38">
        <f>IF(Q21,[1]!Props("D","T",Dynamics!$D$4+273,"P",Dynamics!I21,"N2O"),C22/G22)</f>
        <v>849.0943057401613</v>
      </c>
      <c r="I22" s="38">
        <f>IF(Q21,[1]!Props("P","T",Dynamics!$D$4+273,"D",F22,"He"),IF(C22&gt;$D$11,I21*(1-$N$13/100*$S$1),[1]!Props("P","T",Dynamics!$D$4+273,"D",F22,"He")))</f>
        <v>10203.38428416227</v>
      </c>
      <c r="J22" s="38">
        <f>I22-Dynamics!$O$10</f>
        <v>7308.3785504665166</v>
      </c>
      <c r="L22" s="38">
        <f>IF(H22&gt;$L$18,$L$18,H22)</f>
        <v>163.24780144940664</v>
      </c>
      <c r="M22" s="38">
        <f t="shared" si="2"/>
        <v>9.462411800306695</v>
      </c>
      <c r="N22" s="38">
        <f>M22*Dynamics!$D$14*Dynamics!$N$12</f>
        <v>5.1492389463860932E-3</v>
      </c>
      <c r="O22" s="38">
        <f t="shared" si="3"/>
        <v>0.84060193713518871</v>
      </c>
      <c r="P22" s="38">
        <f>O22/Dynamics!$M$2</f>
        <v>0.28020064571172959</v>
      </c>
      <c r="Q22" s="38">
        <f>IF(I22&gt;Dynamics!$D$8,1,0)</f>
        <v>1</v>
      </c>
    </row>
    <row r="23" spans="1:17" x14ac:dyDescent="0.25">
      <c r="A23" s="38">
        <f>A22+$A$19</f>
        <v>0.05</v>
      </c>
      <c r="B23" s="38">
        <f>C23+D23+Dynamics!$O$7</f>
        <v>33.963182749291406</v>
      </c>
      <c r="C23" s="38">
        <f>C22-O22*Dynamics!$S$1</f>
        <v>5.4009008194414969</v>
      </c>
      <c r="D23" s="38">
        <f>D22-P22*Dynamics!$S$1</f>
        <v>1.8003002731471653</v>
      </c>
      <c r="E23" s="38">
        <f>Dynamics!$F$1-C23/H22</f>
        <v>2.6521131948781694E-3</v>
      </c>
      <c r="F23" s="38">
        <f>IF(Q22,$O$5/E23,([1]!Props("D","T",Dynamics!$D$4+273,"P",I22,"He")+$O$5/E23)/2)</f>
        <v>15.886053181892571</v>
      </c>
      <c r="G23" s="38">
        <f t="shared" si="1"/>
        <v>6.3607785176859654E-3</v>
      </c>
      <c r="H23" s="38">
        <f>IF(Q22,[1]!Props("D","T",Dynamics!$D$4+273,"P",Dynamics!I22,"N2O"),C23/G23)</f>
        <v>848.8207537819859</v>
      </c>
      <c r="I23" s="38">
        <f>IF(Q22,[1]!Props("P","T",Dynamics!$D$4+273,"D",F23,"He"),IF(C23&gt;$D$11,I22*(1-$N$13/100*$S$1),[1]!Props("P","T",Dynamics!$D$4+273,"D",F23,"He")))</f>
        <v>10171.758793106021</v>
      </c>
      <c r="J23" s="38">
        <f>I23-Dynamics!$O$10</f>
        <v>7276.7530594102673</v>
      </c>
      <c r="L23" s="38">
        <f>IF(H23&gt;$L$18,$L$18,H23)</f>
        <v>163.24780144940664</v>
      </c>
      <c r="M23" s="38">
        <f t="shared" si="2"/>
        <v>9.4419162923555717</v>
      </c>
      <c r="N23" s="38">
        <f>M23*Dynamics!$D$14*Dynamics!$N$12</f>
        <v>5.1380857361903089E-3</v>
      </c>
      <c r="O23" s="38">
        <f t="shared" si="3"/>
        <v>0.83878120009162394</v>
      </c>
      <c r="P23" s="38">
        <f>O23/Dynamics!$M$2</f>
        <v>0.27959373336387466</v>
      </c>
      <c r="Q23" s="38">
        <f>IF(I23&gt;Dynamics!$D$8,1,0)</f>
        <v>1</v>
      </c>
    </row>
    <row r="24" spans="1:17" ht="18" customHeight="1" x14ac:dyDescent="0.25">
      <c r="A24" s="38">
        <f>A23+$A$19</f>
        <v>6.0000000000000005E-2</v>
      </c>
      <c r="B24" s="38">
        <f>C24+D24+Dynamics!$O$7</f>
        <v>33.951998999956849</v>
      </c>
      <c r="C24" s="38">
        <f>C23-O23*Dynamics!$S$1</f>
        <v>5.3925130074405807</v>
      </c>
      <c r="D24" s="38">
        <f>D23-P23*Dynamics!$S$1</f>
        <v>1.7975043358135265</v>
      </c>
      <c r="E24" s="38">
        <f>Dynamics!$F$1-C24/H23</f>
        <v>2.6599450116101039E-3</v>
      </c>
      <c r="F24" s="38">
        <f>IF(Q23,$O$5/E24,([1]!Props("D","T",Dynamics!$D$4+273,"P",I23,"He")+$O$5/E24)/2)</f>
        <v>15.839279035595826</v>
      </c>
      <c r="G24" s="38">
        <f t="shared" si="1"/>
        <v>6.3529467009540309E-3</v>
      </c>
      <c r="H24" s="38">
        <f>IF(Q23,[1]!Props("D","T",Dynamics!$D$4+273,"P",Dynamics!I23,"N2O"),C24/G24)</f>
        <v>848.51345120779104</v>
      </c>
      <c r="I24" s="38">
        <f>IF(Q23,[1]!Props("P","T",Dynamics!$D$4+273,"D",F24,"He"),IF(C24&gt;$D$11,I23*(1-$N$13/100*$S$1),[1]!Props("P","T",Dynamics!$D$4+273,"D",F24,"He")))</f>
        <v>10140.378780540947</v>
      </c>
      <c r="J24" s="38">
        <f>I24-Dynamics!$O$10</f>
        <v>7245.3730468451931</v>
      </c>
      <c r="L24" s="38">
        <f>IF(H24&gt;$L$18,$L$18,H24)</f>
        <v>163.24780144940664</v>
      </c>
      <c r="M24" s="38">
        <f t="shared" si="2"/>
        <v>9.4215358036297925</v>
      </c>
      <c r="N24" s="38">
        <f>M24*Dynamics!$D$14*Dynamics!$N$12</f>
        <v>5.1269951169583532E-3</v>
      </c>
      <c r="O24" s="38">
        <f t="shared" si="3"/>
        <v>0.83697068088529458</v>
      </c>
      <c r="P24" s="38">
        <f>O24/Dynamics!$M$2</f>
        <v>0.27899022696176484</v>
      </c>
      <c r="Q24" s="38">
        <f>IF(I24&gt;Dynamics!$D$8,1,0)</f>
        <v>1</v>
      </c>
    </row>
    <row r="25" spans="1:17" x14ac:dyDescent="0.25">
      <c r="A25" s="38">
        <f>A24+$A$19</f>
        <v>7.0000000000000007E-2</v>
      </c>
      <c r="B25" s="38">
        <f>C25+D25+Dynamics!$O$7</f>
        <v>33.940839390878381</v>
      </c>
      <c r="C25" s="38">
        <f>C24-O24*Dynamics!$S$1</f>
        <v>5.3841433006317274</v>
      </c>
      <c r="D25" s="38">
        <f>D24-P24*Dynamics!$S$1</f>
        <v>1.7947144335439089</v>
      </c>
      <c r="E25" s="38">
        <f>Dynamics!$F$1-C25/H24</f>
        <v>2.6675081562188225E-3</v>
      </c>
      <c r="F25" s="38">
        <f>IF(Q24,$O$5/E25,([1]!Props("D","T",Dynamics!$D$4+273,"P",I24,"He")+$O$5/E25)/2)</f>
        <v>15.794370172781377</v>
      </c>
      <c r="G25" s="38">
        <f t="shared" si="1"/>
        <v>6.3453835563453123E-3</v>
      </c>
      <c r="H25" s="38">
        <f>IF(Q24,[1]!Props("D","T",Dynamics!$D$4+273,"P",Dynamics!I24,"N2O"),C25/G25)</f>
        <v>848.20758272838236</v>
      </c>
      <c r="I25" s="38">
        <f>IF(Q24,[1]!Props("P","T",Dynamics!$D$4+273,"D",F25,"He"),IF(C25&gt;$D$11,I24*(1-$N$13/100*$S$1),[1]!Props("P","T",Dynamics!$D$4+273,"D",F25,"He")))</f>
        <v>10110.258453672237</v>
      </c>
      <c r="J25" s="38">
        <f>I25-Dynamics!$O$10</f>
        <v>7215.2527199764836</v>
      </c>
      <c r="L25" s="38">
        <f>IF(H25&gt;$L$18,$L$18,H25)</f>
        <v>163.24780144940664</v>
      </c>
      <c r="M25" s="38">
        <f t="shared" si="2"/>
        <v>9.4019318935382881</v>
      </c>
      <c r="N25" s="38">
        <f>M25*Dynamics!$D$14*Dynamics!$N$12</f>
        <v>5.1163270949492762E-3</v>
      </c>
      <c r="O25" s="38">
        <f t="shared" si="3"/>
        <v>0.83522914974649887</v>
      </c>
      <c r="P25" s="38">
        <f>O25/Dynamics!$M$2</f>
        <v>0.27840971658216629</v>
      </c>
      <c r="Q25" s="38">
        <f>IF(I25&gt;Dynamics!$D$8,1,0)</f>
        <v>1</v>
      </c>
    </row>
    <row r="26" spans="1:17" x14ac:dyDescent="0.25">
      <c r="A26" s="38">
        <f>A25+$A$19</f>
        <v>0.08</v>
      </c>
      <c r="B26" s="38">
        <f>C26+D26+Dynamics!$O$7</f>
        <v>33.929703002215092</v>
      </c>
      <c r="C26" s="38">
        <f>C25-O25*Dynamics!$S$1</f>
        <v>5.3757910091342627</v>
      </c>
      <c r="D26" s="38">
        <f>D25-P25*Dynamics!$S$1</f>
        <v>1.7919303363780872</v>
      </c>
      <c r="E26" s="38">
        <f>Dynamics!$F$1-C26/H25</f>
        <v>2.6750669647090716E-3</v>
      </c>
      <c r="F26" s="38">
        <f>IF(Q25,$O$5/E26,([1]!Props("D","T",Dynamics!$D$4+273,"P",I25,"He")+$O$5/E26)/2)</f>
        <v>15.7497407781026</v>
      </c>
      <c r="G26" s="38">
        <f t="shared" si="1"/>
        <v>6.3378247478550632E-3</v>
      </c>
      <c r="H26" s="38">
        <f>IF(Q25,[1]!Props("D","T",Dynamics!$D$4+273,"P",Dynamics!I25,"N2O"),C26/G26)</f>
        <v>847.91309485950194</v>
      </c>
      <c r="I26" s="38">
        <f>IF(Q25,[1]!Props("P","T",Dynamics!$D$4+273,"D",F26,"He"),IF(C26&gt;$D$11,I25*(1-$N$13/100*$S$1),[1]!Props("P","T",Dynamics!$D$4+273,"D",F26,"He")))</f>
        <v>10080.333615740117</v>
      </c>
      <c r="J26" s="38">
        <f>I26-Dynamics!$O$10</f>
        <v>7185.3278820443638</v>
      </c>
      <c r="L26" s="38">
        <f>IF(H26&gt;$L$18,$L$18,H26)</f>
        <v>163.24780144940664</v>
      </c>
      <c r="M26" s="38">
        <f t="shared" si="2"/>
        <v>9.3824146550151095</v>
      </c>
      <c r="N26" s="38">
        <f>M26*Dynamics!$D$14*Dynamics!$N$12</f>
        <v>5.1057062377248838E-3</v>
      </c>
      <c r="O26" s="38">
        <f t="shared" si="3"/>
        <v>0.8334953181551088</v>
      </c>
      <c r="P26" s="38">
        <f>O26/Dynamics!$M$2</f>
        <v>0.27783177271836962</v>
      </c>
      <c r="Q26" s="38">
        <f>IF(I26&gt;Dynamics!$D$8,1,0)</f>
        <v>1</v>
      </c>
    </row>
    <row r="27" spans="1:17" x14ac:dyDescent="0.25">
      <c r="A27" s="38">
        <f>A26+$A$19</f>
        <v>0.09</v>
      </c>
      <c r="B27" s="38">
        <f>C27+D27+Dynamics!$O$7</f>
        <v>33.918589731306362</v>
      </c>
      <c r="C27" s="38">
        <f>C26-O26*Dynamics!$S$1</f>
        <v>5.3674560559527116</v>
      </c>
      <c r="D27" s="38">
        <f>D26-P26*Dynamics!$S$1</f>
        <v>1.7891520186509036</v>
      </c>
      <c r="E27" s="38">
        <f>Dynamics!$F$1-C27/H26</f>
        <v>2.6826957426079306E-3</v>
      </c>
      <c r="F27" s="38">
        <f>IF(Q26,$O$5/E27,([1]!Props("D","T",Dynamics!$D$4+273,"P",I26,"He")+$O$5/E27)/2)</f>
        <v>15.70495326364375</v>
      </c>
      <c r="G27" s="38">
        <f t="shared" si="1"/>
        <v>6.3301959699562042E-3</v>
      </c>
      <c r="H27" s="38">
        <f>IF(Q26,[1]!Props("D","T",Dynamics!$D$4+273,"P",Dynamics!I26,"N2O"),C27/G27)</f>
        <v>847.61964098273791</v>
      </c>
      <c r="I27" s="38">
        <f>IF(Q26,[1]!Props("P","T",Dynamics!$D$4+273,"D",F27,"He"),IF(C27&gt;$D$11,I26*(1-$N$13/100*$S$1),[1]!Props("P","T",Dynamics!$D$4+273,"D",F27,"He")))</f>
        <v>10050.310820200093</v>
      </c>
      <c r="J27" s="38">
        <f>I27-Dynamics!$O$10</f>
        <v>7155.3050865043397</v>
      </c>
      <c r="L27" s="38">
        <f>IF(H27&gt;$L$18,$L$18,H27)</f>
        <v>163.24780144940664</v>
      </c>
      <c r="M27" s="38">
        <f t="shared" si="2"/>
        <v>9.3627926430731261</v>
      </c>
      <c r="N27" s="38">
        <f>M27*Dynamics!$D$14*Dynamics!$N$12</f>
        <v>5.0950283650820086E-3</v>
      </c>
      <c r="O27" s="38">
        <f t="shared" si="3"/>
        <v>0.83175217892200271</v>
      </c>
      <c r="P27" s="38">
        <f>O27/Dynamics!$M$2</f>
        <v>0.27725072630733422</v>
      </c>
      <c r="Q27" s="38">
        <f>IF(I27&gt;Dynamics!$D$8,1,0)</f>
        <v>1</v>
      </c>
    </row>
    <row r="28" spans="1:17" x14ac:dyDescent="0.25">
      <c r="A28" s="38">
        <f>A27+$A$19</f>
        <v>9.9999999999999992E-2</v>
      </c>
      <c r="B28" s="38">
        <f>C28+D28+Dynamics!$O$7</f>
        <v>33.907499702254064</v>
      </c>
      <c r="C28" s="38">
        <f>C27-O27*Dynamics!$S$1</f>
        <v>5.3591385341634918</v>
      </c>
      <c r="D28" s="38">
        <f>D27-P27*Dynamics!$S$1</f>
        <v>1.7863795113878302</v>
      </c>
      <c r="E28" s="38">
        <f>Dynamics!$F$1-C28/H27</f>
        <v>2.690316969074168E-3</v>
      </c>
      <c r="F28" s="38">
        <f>IF(Q27,$O$5/E28,([1]!Props("D","T",Dynamics!$D$4+273,"P",I27,"He")+$O$5/E28)/2)</f>
        <v>15.660463708383244</v>
      </c>
      <c r="G28" s="38">
        <f t="shared" si="1"/>
        <v>6.3225747434899667E-3</v>
      </c>
      <c r="H28" s="38">
        <f>IF(Q27,[1]!Props("D","T",Dynamics!$D$4+273,"P",Dynamics!I27,"N2O"),C28/G28)</f>
        <v>847.32434135415133</v>
      </c>
      <c r="I28" s="38">
        <f>IF(Q27,[1]!Props("P","T",Dynamics!$D$4+273,"D",F28,"He"),IF(C28&gt;$D$11,I27*(1-$N$13/100*$S$1),[1]!Props("P","T",Dynamics!$D$4+273,"D",F28,"He")))</f>
        <v>10020.495753793555</v>
      </c>
      <c r="J28" s="38">
        <f>I28-Dynamics!$O$10</f>
        <v>7125.4900200978018</v>
      </c>
      <c r="L28" s="38">
        <f>IF(H28&gt;$L$18,$L$18,H28)</f>
        <v>163.24780144940664</v>
      </c>
      <c r="M28" s="38">
        <f t="shared" si="2"/>
        <v>9.3432656148945892</v>
      </c>
      <c r="N28" s="38">
        <f>M28*Dynamics!$D$14*Dynamics!$N$12</f>
        <v>5.0844021805398357E-3</v>
      </c>
      <c r="O28" s="38">
        <f t="shared" si="3"/>
        <v>0.83001747765769729</v>
      </c>
      <c r="P28" s="38">
        <f>O28/Dynamics!$M$2</f>
        <v>0.27667249255256576</v>
      </c>
      <c r="Q28" s="38">
        <f>IF(I28&gt;Dynamics!$D$8,1,0)</f>
        <v>1</v>
      </c>
    </row>
    <row r="29" spans="1:17" x14ac:dyDescent="0.25">
      <c r="A29" s="38">
        <f>A28+$A$19</f>
        <v>0.10999999999999999</v>
      </c>
      <c r="B29" s="38">
        <f>C29+D29+Dynamics!$O$7</f>
        <v>33.896432802551963</v>
      </c>
      <c r="C29" s="38">
        <f>C28-O28*Dynamics!$S$1</f>
        <v>5.3508383593869144</v>
      </c>
      <c r="D29" s="38">
        <f>D28-P28*Dynamics!$S$1</f>
        <v>1.7836127864623046</v>
      </c>
      <c r="E29" s="38">
        <f>Dynamics!$F$1-C29/H28</f>
        <v>2.6979092457138703E-3</v>
      </c>
      <c r="F29" s="38">
        <f>IF(Q28,$O$5/E29,([1]!Props("D","T",Dynamics!$D$4+273,"P",I28,"He")+$O$5/E29)/2)</f>
        <v>15.616393073698642</v>
      </c>
      <c r="G29" s="38">
        <f t="shared" si="1"/>
        <v>6.3149824668502644E-3</v>
      </c>
      <c r="H29" s="38">
        <f>IF(Q28,[1]!Props("D","T",Dynamics!$D$4+273,"P",Dynamics!I28,"N2O"),C29/G29)</f>
        <v>847.03020112201659</v>
      </c>
      <c r="I29" s="38">
        <f>IF(Q28,[1]!Props("P","T",Dynamics!$D$4+273,"D",F29,"He"),IF(C29&gt;$D$11,I28*(1-$N$13/100*$S$1),[1]!Props("P","T",Dynamics!$D$4+273,"D",F29,"He")))</f>
        <v>9990.9692846253402</v>
      </c>
      <c r="J29" s="38">
        <f>I29-Dynamics!$O$10</f>
        <v>7095.9635509295867</v>
      </c>
      <c r="L29" s="38">
        <f>IF(H29&gt;$L$18,$L$18,H29)</f>
        <v>163.24780144940664</v>
      </c>
      <c r="M29" s="38">
        <f t="shared" si="2"/>
        <v>9.3238872965631607</v>
      </c>
      <c r="N29" s="38">
        <f>M29*Dynamics!$D$14*Dynamics!$N$12</f>
        <v>5.0738569206659808E-3</v>
      </c>
      <c r="O29" s="38">
        <f t="shared" si="3"/>
        <v>0.8282959871675778</v>
      </c>
      <c r="P29" s="38">
        <f>O29/Dynamics!$M$2</f>
        <v>0.27609866238919262</v>
      </c>
      <c r="Q29" s="38">
        <f>IF(I29&gt;Dynamics!$D$8,1,0)</f>
        <v>1</v>
      </c>
    </row>
    <row r="30" spans="1:17" x14ac:dyDescent="0.25">
      <c r="A30" s="38">
        <f>A29+$A$19</f>
        <v>0.11999999999999998</v>
      </c>
      <c r="B30" s="38">
        <f>C30+D30+Dynamics!$O$7</f>
        <v>33.885388856056395</v>
      </c>
      <c r="C30" s="38">
        <f>C29-O29*Dynamics!$S$1</f>
        <v>5.3425553995152386</v>
      </c>
      <c r="D30" s="38">
        <f>D29-P29*Dynamics!$S$1</f>
        <v>1.7808517998384126</v>
      </c>
      <c r="E30" s="38">
        <f>Dynamics!$F$1-C30/H29</f>
        <v>2.7054951257148878E-3</v>
      </c>
      <c r="F30" s="38">
        <f>IF(Q29,$O$5/E30,([1]!Props("D","T",Dynamics!$D$4+273,"P",I29,"He")+$O$5/E30)/2)</f>
        <v>15.572606602682734</v>
      </c>
      <c r="G30" s="38">
        <f t="shared" si="1"/>
        <v>6.307396586849247E-3</v>
      </c>
      <c r="H30" s="38">
        <f>IF(Q29,[1]!Props("D","T",Dynamics!$D$4+273,"P",Dynamics!I29,"N2O"),C30/G30)</f>
        <v>846.73803374521128</v>
      </c>
      <c r="I30" s="38">
        <f>IF(Q29,[1]!Props("P","T",Dynamics!$D$4+273,"D",F30,"He"),IF(C30&gt;$D$11,I29*(1-$N$13/100*$S$1),[1]!Props("P","T",Dynamics!$D$4+273,"D",F30,"He")))</f>
        <v>9961.640938207498</v>
      </c>
      <c r="J30" s="38">
        <f>I30-Dynamics!$O$10</f>
        <v>7066.6352045117446</v>
      </c>
      <c r="L30" s="38">
        <f>IF(H30&gt;$L$18,$L$18,H30)</f>
        <v>163.24780144940664</v>
      </c>
      <c r="M30" s="38">
        <f t="shared" ref="M30:M41" si="4">SQRT(2*J30/L30)</f>
        <v>9.304599053773682</v>
      </c>
      <c r="N30" s="38">
        <f>M30*Dynamics!$D$14*Dynamics!$N$12</f>
        <v>5.063360677945313E-3</v>
      </c>
      <c r="O30" s="38">
        <f t="shared" ref="O30:O41" si="5">N30*L30</f>
        <v>0.82658249861994948</v>
      </c>
      <c r="P30" s="38">
        <f>O30/Dynamics!$M$2</f>
        <v>0.27552749953998318</v>
      </c>
      <c r="Q30" s="38">
        <f>IF(I30&gt;Dynamics!$D$8,1,0)</f>
        <v>1</v>
      </c>
    </row>
    <row r="31" spans="1:17" x14ac:dyDescent="0.25">
      <c r="A31" s="38">
        <f>A30+$A$19</f>
        <v>0.12999999999999998</v>
      </c>
      <c r="B31" s="38">
        <f>C31+D31+Dynamics!$O$7</f>
        <v>33.874367756074797</v>
      </c>
      <c r="C31" s="38">
        <f>C30-O30*Dynamics!$S$1</f>
        <v>5.3342895745290395</v>
      </c>
      <c r="D31" s="38">
        <f>D30-P30*Dynamics!$S$1</f>
        <v>1.7780965248430127</v>
      </c>
      <c r="E31" s="38">
        <f>Dynamics!$F$1-C31/H30</f>
        <v>2.7130807179700728E-3</v>
      </c>
      <c r="F31" s="38">
        <f>IF(Q30,$O$5/E31,([1]!Props("D","T",Dynamics!$D$4+273,"P",I30,"He")+$O$5/E31)/2)</f>
        <v>15.529066636010922</v>
      </c>
      <c r="G31" s="38">
        <f t="shared" si="1"/>
        <v>6.2998109945940619E-3</v>
      </c>
      <c r="H31" s="38">
        <f>IF(Q30,[1]!Props("D","T",Dynamics!$D$4+273,"P",Dynamics!I30,"N2O"),C31/G31)</f>
        <v>846.44695925788881</v>
      </c>
      <c r="I31" s="38">
        <f>IF(Q30,[1]!Props("P","T",Dynamics!$D$4+273,"D",F31,"He"),IF(C31&gt;$D$11,I30*(1-$N$13/100*$S$1),[1]!Props("P","T",Dynamics!$D$4+273,"D",F31,"He")))</f>
        <v>9932.4853472357499</v>
      </c>
      <c r="J31" s="38">
        <f>I31-Dynamics!$O$10</f>
        <v>7037.4796135399965</v>
      </c>
      <c r="L31" s="38">
        <f>IF(H31&gt;$L$18,$L$18,H31)</f>
        <v>163.24780144940664</v>
      </c>
      <c r="M31" s="38">
        <f t="shared" si="4"/>
        <v>9.2853847128213189</v>
      </c>
      <c r="N31" s="38">
        <f>M31*Dynamics!$D$14*Dynamics!$N$12</f>
        <v>5.0529046509990069E-3</v>
      </c>
      <c r="O31" s="38">
        <f t="shared" si="5"/>
        <v>0.82487557520906918</v>
      </c>
      <c r="P31" s="38">
        <f>O31/Dynamics!$M$2</f>
        <v>0.27495852506968971</v>
      </c>
      <c r="Q31" s="38">
        <f>IF(I31&gt;Dynamics!$D$8,1,0)</f>
        <v>1</v>
      </c>
    </row>
    <row r="32" spans="1:17" x14ac:dyDescent="0.25">
      <c r="A32" s="38">
        <f>A31+$A$19</f>
        <v>0.13999999999999999</v>
      </c>
      <c r="B32" s="38">
        <f>C32+D32+Dynamics!$O$7</f>
        <v>33.863369415072007</v>
      </c>
      <c r="C32" s="38">
        <f>C31-O31*Dynamics!$S$1</f>
        <v>5.3260408187769492</v>
      </c>
      <c r="D32" s="38">
        <f>D31-P31*Dynamics!$S$1</f>
        <v>1.7753469395923158</v>
      </c>
      <c r="E32" s="38">
        <f>Dynamics!$F$1-C32/H31</f>
        <v>2.7206595053074802E-3</v>
      </c>
      <c r="F32" s="38">
        <f>IF(Q31,$O$5/E32,([1]!Props("D","T",Dynamics!$D$4+273,"P",I31,"He")+$O$5/E32)/2)</f>
        <v>15.485808193213078</v>
      </c>
      <c r="G32" s="38">
        <f t="shared" si="1"/>
        <v>6.2922322072566546E-3</v>
      </c>
      <c r="H32" s="38">
        <f>IF(Q31,[1]!Props("D","T",Dynamics!$D$4+273,"P",Dynamics!I31,"N2O"),C32/G32)</f>
        <v>846.15673610699287</v>
      </c>
      <c r="I32" s="38">
        <f>IF(Q31,[1]!Props("P","T",Dynamics!$D$4+273,"D",F32,"He"),IF(C32&gt;$D$11,I31*(1-$N$13/100*$S$1),[1]!Props("P","T",Dynamics!$D$4+273,"D",F32,"He")))</f>
        <v>9903.525820491026</v>
      </c>
      <c r="J32" s="38">
        <f>I32-Dynamics!$O$10</f>
        <v>7008.5200867952726</v>
      </c>
      <c r="L32" s="38">
        <f>IF(H32&gt;$L$18,$L$18,H32)</f>
        <v>163.24780144940664</v>
      </c>
      <c r="M32" s="38">
        <f t="shared" si="4"/>
        <v>9.2662601422054056</v>
      </c>
      <c r="N32" s="38">
        <f>M32*Dynamics!$D$14*Dynamics!$N$12</f>
        <v>5.042497475119684E-3</v>
      </c>
      <c r="O32" s="38">
        <f t="shared" si="5"/>
        <v>0.82317662662747249</v>
      </c>
      <c r="P32" s="38">
        <f>O32/Dynamics!$M$2</f>
        <v>0.27439220887582416</v>
      </c>
      <c r="Q32" s="38">
        <f>IF(I32&gt;Dynamics!$D$8,1,0)</f>
        <v>1</v>
      </c>
    </row>
    <row r="33" spans="1:17" x14ac:dyDescent="0.25">
      <c r="A33" s="38">
        <f>A32+$A$19</f>
        <v>0.15</v>
      </c>
      <c r="B33" s="38">
        <f>C33+D33+Dynamics!$O$7</f>
        <v>33.852393726716976</v>
      </c>
      <c r="C33" s="38">
        <f>C32-O32*Dynamics!$S$1</f>
        <v>5.3178090525106745</v>
      </c>
      <c r="D33" s="38">
        <f>D32-P32*Dynamics!$S$1</f>
        <v>1.7726030175035576</v>
      </c>
      <c r="E33" s="38">
        <f>Dynamics!$F$1-C33/H32</f>
        <v>2.7282297514989685E-3</v>
      </c>
      <c r="F33" s="38">
        <f>IF(Q32,$O$5/E33,([1]!Props("D","T",Dynamics!$D$4+273,"P",I32,"He")+$O$5/E33)/2)</f>
        <v>15.442838432168436</v>
      </c>
      <c r="G33" s="38">
        <f t="shared" si="1"/>
        <v>6.2846619610651662E-3</v>
      </c>
      <c r="H33" s="38">
        <f>IF(Q32,[1]!Props("D","T",Dynamics!$D$4+273,"P",Dynamics!I32,"N2O"),C33/G33)</f>
        <v>845.86760649447126</v>
      </c>
      <c r="I33" s="38">
        <f>IF(Q32,[1]!Props("P","T",Dynamics!$D$4+273,"D",F33,"He"),IF(C33&gt;$D$11,I32*(1-$N$13/100*$S$1),[1]!Props("P","T",Dynamics!$D$4+273,"D",F33,"He")))</f>
        <v>9874.7669985212633</v>
      </c>
      <c r="J33" s="38">
        <f>I33-Dynamics!$O$10</f>
        <v>6979.7612648255099</v>
      </c>
      <c r="L33" s="38">
        <f>IF(H33&gt;$L$18,$L$18,H33)</f>
        <v>163.24780144940664</v>
      </c>
      <c r="M33" s="38">
        <f t="shared" si="4"/>
        <v>9.2472289729453507</v>
      </c>
      <c r="N33" s="38">
        <f>M33*Dynamics!$D$14*Dynamics!$N$12</f>
        <v>5.0321411262292289E-3</v>
      </c>
      <c r="O33" s="38">
        <f t="shared" si="5"/>
        <v>0.82148597544006263</v>
      </c>
      <c r="P33" s="38">
        <f>O33/Dynamics!$M$2</f>
        <v>0.27382865848002086</v>
      </c>
      <c r="Q33" s="38">
        <f>IF(I33&gt;Dynamics!$D$8,1,0)</f>
        <v>1</v>
      </c>
    </row>
    <row r="34" spans="1:17" x14ac:dyDescent="0.25">
      <c r="A34" s="38">
        <f>A33+$A$19</f>
        <v>0.16</v>
      </c>
      <c r="B34" s="38">
        <f>C34+D34+Dynamics!$O$7</f>
        <v>33.841440580377778</v>
      </c>
      <c r="C34" s="38">
        <f>C33-O33*Dynamics!$S$1</f>
        <v>5.3095941927562738</v>
      </c>
      <c r="D34" s="38">
        <f>D33-P33*Dynamics!$S$1</f>
        <v>1.7698647309187574</v>
      </c>
      <c r="E34" s="38">
        <f>Dynamics!$F$1-C34/H33</f>
        <v>2.735793320345496E-3</v>
      </c>
      <c r="F34" s="38">
        <f>IF(Q33,$O$5/E34,([1]!Props("D","T",Dynamics!$D$4+273,"P",I33,"He")+$O$5/E34)/2)</f>
        <v>15.40014406238587</v>
      </c>
      <c r="G34" s="38">
        <f t="shared" si="1"/>
        <v>6.2770983922186387E-3</v>
      </c>
      <c r="H34" s="38">
        <f>IF(Q33,[1]!Props("D","T",Dynamics!$D$4+273,"P",Dynamics!I33,"N2O"),C34/G34)</f>
        <v>845.57962823345144</v>
      </c>
      <c r="I34" s="38">
        <f>IF(Q33,[1]!Props("P","T",Dynamics!$D$4+273,"D",F34,"He"),IF(C34&gt;$D$11,I33*(1-$N$13/100*$S$1),[1]!Props("P","T",Dynamics!$D$4+273,"D",F34,"He")))</f>
        <v>9846.1998375983967</v>
      </c>
      <c r="J34" s="38">
        <f>I34-Dynamics!$O$10</f>
        <v>6951.1941039026433</v>
      </c>
      <c r="L34" s="38">
        <f>IF(H34&gt;$L$18,$L$18,H34)</f>
        <v>163.24780144940664</v>
      </c>
      <c r="M34" s="38">
        <f t="shared" si="4"/>
        <v>9.2282857797488003</v>
      </c>
      <c r="N34" s="38">
        <f>M34*Dynamics!$D$14*Dynamics!$N$12</f>
        <v>5.0218326520013968E-3</v>
      </c>
      <c r="O34" s="38">
        <f t="shared" si="5"/>
        <v>0.81980313968607121</v>
      </c>
      <c r="P34" s="38">
        <f>O34/Dynamics!$M$2</f>
        <v>0.27326771322869042</v>
      </c>
      <c r="Q34" s="38">
        <f>IF(I34&gt;Dynamics!$D$8,1,0)</f>
        <v>1</v>
      </c>
    </row>
    <row r="35" spans="1:17" x14ac:dyDescent="0.25">
      <c r="A35" s="38">
        <f>A34+$A$19</f>
        <v>0.17</v>
      </c>
      <c r="B35" s="38">
        <f>C35+D35+Dynamics!$O$7</f>
        <v>33.830509871848626</v>
      </c>
      <c r="C35" s="38">
        <f>C34-O34*Dynamics!$S$1</f>
        <v>5.3013961613594134</v>
      </c>
      <c r="D35" s="38">
        <f>D34-P34*Dynamics!$S$1</f>
        <v>1.7671320537864705</v>
      </c>
      <c r="E35" s="38">
        <f>Dynamics!$F$1-C35/H34</f>
        <v>2.7433506967347188E-3</v>
      </c>
      <c r="F35" s="38">
        <f>IF(Q34,$O$5/E35,([1]!Props("D","T",Dynamics!$D$4+273,"P",I34,"He")+$O$5/E35)/2)</f>
        <v>15.35771977982286</v>
      </c>
      <c r="G35" s="38">
        <f t="shared" si="1"/>
        <v>6.2695410158294159E-3</v>
      </c>
      <c r="H35" s="38">
        <f>IF(Q34,[1]!Props("D","T",Dynamics!$D$4+273,"P",Dynamics!I34,"N2O"),C35/G35)</f>
        <v>845.29272211113266</v>
      </c>
      <c r="I35" s="38">
        <f>IF(Q34,[1]!Props("P","T",Dynamics!$D$4+273,"D",F35,"He"),IF(C35&gt;$D$11,I34*(1-$N$13/100*$S$1),[1]!Props("P","T",Dynamics!$D$4+273,"D",F35,"He")))</f>
        <v>9817.8206459095418</v>
      </c>
      <c r="J35" s="38">
        <f>I35-Dynamics!$O$10</f>
        <v>6922.8149122137884</v>
      </c>
      <c r="L35" s="38">
        <f>IF(H35&gt;$L$18,$L$18,H35)</f>
        <v>163.24780144940664</v>
      </c>
      <c r="M35" s="38">
        <f t="shared" si="4"/>
        <v>9.2094286498875348</v>
      </c>
      <c r="N35" s="38">
        <f>M35*Dynamics!$D$14*Dynamics!$N$12</f>
        <v>5.0115710115710421E-3</v>
      </c>
      <c r="O35" s="38">
        <f t="shared" si="5"/>
        <v>0.81812794944655143</v>
      </c>
      <c r="P35" s="38">
        <f>O35/Dynamics!$M$2</f>
        <v>0.27270931648218383</v>
      </c>
      <c r="Q35" s="38">
        <f>IF(I35&gt;Dynamics!$D$8,1,0)</f>
        <v>1</v>
      </c>
    </row>
    <row r="36" spans="1:17" x14ac:dyDescent="0.25">
      <c r="A36" s="38">
        <f>A35+$A$19</f>
        <v>0.18000000000000002</v>
      </c>
      <c r="B36" s="38">
        <f>C36+D36+Dynamics!$O$7</f>
        <v>33.819601499189339</v>
      </c>
      <c r="C36" s="38">
        <f>C35-O35*Dynamics!$S$1</f>
        <v>5.293214881864948</v>
      </c>
      <c r="D36" s="38">
        <f>D35-P35*Dynamics!$S$1</f>
        <v>1.7644049606216488</v>
      </c>
      <c r="E36" s="38">
        <f>Dynamics!$F$1-C36/H35</f>
        <v>2.7509013470904372E-3</v>
      </c>
      <c r="F36" s="38">
        <f>IF(Q35,$O$5/E36,([1]!Props("D","T",Dynamics!$D$4+273,"P",I35,"He")+$O$5/E36)/2)</f>
        <v>15.315566042670056</v>
      </c>
      <c r="G36" s="38">
        <f t="shared" si="1"/>
        <v>6.2619903654736976E-3</v>
      </c>
      <c r="H36" s="38">
        <f>IF(Q35,[1]!Props("D","T",Dynamics!$D$4+273,"P",Dynamics!I35,"N2O"),C36/G36)</f>
        <v>845.00686189068529</v>
      </c>
      <c r="I36" s="38">
        <f>IF(Q35,[1]!Props("P","T",Dynamics!$D$4+273,"D",F36,"He"),IF(C36&gt;$D$11,I35*(1-$N$13/100*$S$1),[1]!Props("P","T",Dynamics!$D$4+273,"D",F36,"He")))</f>
        <v>9789.6295893496517</v>
      </c>
      <c r="J36" s="38">
        <f>I36-Dynamics!$O$10</f>
        <v>6894.6238556538983</v>
      </c>
      <c r="L36" s="38">
        <f>IF(H36&gt;$L$18,$L$18,H36)</f>
        <v>163.24780144940664</v>
      </c>
      <c r="M36" s="38">
        <f t="shared" si="4"/>
        <v>9.1906582236789376</v>
      </c>
      <c r="N36" s="38">
        <f>M36*Dynamics!$D$14*Dynamics!$N$12</f>
        <v>5.0013565533849761E-3</v>
      </c>
      <c r="O36" s="38">
        <f t="shared" si="5"/>
        <v>0.81646046160467933</v>
      </c>
      <c r="P36" s="38">
        <f>O36/Dynamics!$M$2</f>
        <v>0.2721534872015598</v>
      </c>
      <c r="Q36" s="38">
        <f>IF(I36&gt;Dynamics!$D$8,1,0)</f>
        <v>1</v>
      </c>
    </row>
    <row r="37" spans="1:17" x14ac:dyDescent="0.25">
      <c r="A37" s="38">
        <f>A36+$A$19</f>
        <v>0.19000000000000003</v>
      </c>
      <c r="B37" s="38">
        <f>C37+D37+Dynamics!$O$7</f>
        <v>33.808715359701281</v>
      </c>
      <c r="C37" s="38">
        <f>C36-O36*Dynamics!$S$1</f>
        <v>5.2850502772489012</v>
      </c>
      <c r="D37" s="38">
        <f>D36-P36*Dynamics!$S$1</f>
        <v>1.7616834257496332</v>
      </c>
      <c r="E37" s="38">
        <f>Dynamics!$F$1-C37/H36</f>
        <v>2.7584451327769465E-3</v>
      </c>
      <c r="F37" s="38">
        <f>IF(Q36,$O$5/E37,([1]!Props("D","T",Dynamics!$D$4+273,"P",I36,"He")+$O$5/E37)/2)</f>
        <v>15.273681088526644</v>
      </c>
      <c r="G37" s="38">
        <f t="shared" si="1"/>
        <v>6.2544465797871882E-3</v>
      </c>
      <c r="H37" s="38">
        <f>IF(Q36,[1]!Props("D","T",Dynamics!$D$4+273,"P",Dynamics!I36,"N2O"),C37/G37)</f>
        <v>844.72205998639845</v>
      </c>
      <c r="I37" s="38">
        <f>IF(Q36,[1]!Props("P","T",Dynamics!$D$4+273,"D",F37,"He"),IF(C37&gt;$D$11,I36*(1-$N$13/100*$S$1),[1]!Props("P","T",Dynamics!$D$4+273,"D",F37,"He")))</f>
        <v>9761.6253499789855</v>
      </c>
      <c r="J37" s="38">
        <f>I37-Dynamics!$O$10</f>
        <v>6866.6196162832321</v>
      </c>
      <c r="L37" s="38">
        <f>IF(H37&gt;$L$18,$L$18,H37)</f>
        <v>163.24780144940664</v>
      </c>
      <c r="M37" s="38">
        <f t="shared" si="4"/>
        <v>9.1719741532313943</v>
      </c>
      <c r="N37" s="38">
        <f>M37*Dynamics!$D$14*Dynamics!$N$12</f>
        <v>4.9911890881281376E-3</v>
      </c>
      <c r="O37" s="38">
        <f t="shared" si="5"/>
        <v>0.81480064525518714</v>
      </c>
      <c r="P37" s="38">
        <f>O37/Dynamics!$M$2</f>
        <v>0.27160021508506238</v>
      </c>
      <c r="Q37" s="38">
        <f>IF(I37&gt;Dynamics!$D$8,1,0)</f>
        <v>1</v>
      </c>
    </row>
    <row r="38" spans="1:17" x14ac:dyDescent="0.25">
      <c r="A38" s="38">
        <f>A37+$A$19</f>
        <v>0.20000000000000004</v>
      </c>
      <c r="B38" s="38">
        <f>C38+D38+Dynamics!$O$7</f>
        <v>33.797851351097876</v>
      </c>
      <c r="C38" s="38">
        <f>C37-O37*Dynamics!$S$1</f>
        <v>5.2769022707963495</v>
      </c>
      <c r="D38" s="38">
        <f>D37-P37*Dynamics!$S$1</f>
        <v>1.7589674235987827</v>
      </c>
      <c r="E38" s="38">
        <f>Dynamics!$F$1-C38/H37</f>
        <v>2.7659822014270427E-3</v>
      </c>
      <c r="F38" s="38">
        <f>IF(Q37,$O$5/E38,([1]!Props("D","T",Dynamics!$D$4+273,"P",I37,"He")+$O$5/E38)/2)</f>
        <v>15.232061593345327</v>
      </c>
      <c r="G38" s="38">
        <f t="shared" si="1"/>
        <v>6.246909511137092E-3</v>
      </c>
      <c r="H38" s="38">
        <f>IF(Q37,[1]!Props("D","T",Dynamics!$D$4+273,"P",Dynamics!I37,"N2O"),C38/G38)</f>
        <v>844.43831383426721</v>
      </c>
      <c r="I38" s="38">
        <f>IF(Q37,[1]!Props("P","T",Dynamics!$D$4+273,"D",F38,"He"),IF(C38&gt;$D$11,I37*(1-$N$13/100*$S$1),[1]!Props("P","T",Dynamics!$D$4+273,"D",F38,"He")))</f>
        <v>9733.8055682849936</v>
      </c>
      <c r="J38" s="38">
        <f>I38-Dynamics!$O$10</f>
        <v>6838.7998345892402</v>
      </c>
      <c r="L38" s="38">
        <f>IF(H38&gt;$L$18,$L$18,H38)</f>
        <v>163.24780144940664</v>
      </c>
      <c r="M38" s="38">
        <f t="shared" si="4"/>
        <v>9.1533753883167996</v>
      </c>
      <c r="N38" s="38">
        <f>M38*Dynamics!$D$14*Dynamics!$N$12</f>
        <v>4.9810680442892085E-3</v>
      </c>
      <c r="O38" s="38">
        <f t="shared" si="5"/>
        <v>0.81314840710010894</v>
      </c>
      <c r="P38" s="38">
        <f>O38/Dynamics!$M$2</f>
        <v>0.27104946903336963</v>
      </c>
      <c r="Q38" s="38">
        <f>IF(I38&gt;Dynamics!$D$8,1,0)</f>
        <v>1</v>
      </c>
    </row>
    <row r="39" spans="1:17" x14ac:dyDescent="0.25">
      <c r="A39" s="38">
        <f>A38+$A$19</f>
        <v>0.21000000000000005</v>
      </c>
      <c r="B39" s="38">
        <f>C39+D39+Dynamics!$O$7</f>
        <v>33.787009372336541</v>
      </c>
      <c r="C39" s="38">
        <f>C38-O38*Dynamics!$S$1</f>
        <v>5.2687707867253488</v>
      </c>
      <c r="D39" s="38">
        <f>D38-P38*Dynamics!$S$1</f>
        <v>1.7562569289084489</v>
      </c>
      <c r="E39" s="38">
        <f>Dynamics!$F$1-C39/H38</f>
        <v>2.7735125887037998E-3</v>
      </c>
      <c r="F39" s="38">
        <f>IF(Q38,$O$5/E39,([1]!Props("D","T",Dynamics!$D$4+273,"P",I38,"He")+$O$5/E39)/2)</f>
        <v>15.190704895240374</v>
      </c>
      <c r="G39" s="38">
        <f t="shared" si="1"/>
        <v>6.2393791238603349E-3</v>
      </c>
      <c r="H39" s="38">
        <f>IF(Q38,[1]!Props("D","T",Dynamics!$D$4+273,"P",Dynamics!I38,"N2O"),C39/G39)</f>
        <v>844.15561017188691</v>
      </c>
      <c r="I39" s="38">
        <f>IF(Q38,[1]!Props("P","T",Dynamics!$D$4+273,"D",F39,"He"),IF(C39&gt;$D$11,I38*(1-$N$13/100*$S$1),[1]!Props("P","T",Dynamics!$D$4+273,"D",F39,"He")))</f>
        <v>9706.1683303647715</v>
      </c>
      <c r="J39" s="38">
        <f>I39-Dynamics!$O$10</f>
        <v>6811.1625966690181</v>
      </c>
      <c r="L39" s="38">
        <f>IF(H39&gt;$L$18,$L$18,H39)</f>
        <v>163.24780144940664</v>
      </c>
      <c r="M39" s="38">
        <f t="shared" si="4"/>
        <v>9.1348611665612971</v>
      </c>
      <c r="N39" s="38">
        <f>M39*Dynamics!$D$14*Dynamics!$N$12</f>
        <v>4.9709930070008955E-3</v>
      </c>
      <c r="O39" s="38">
        <f t="shared" si="5"/>
        <v>0.81150367941327106</v>
      </c>
      <c r="P39" s="38">
        <f>O39/Dynamics!$M$2</f>
        <v>0.27050122647109037</v>
      </c>
      <c r="Q39" s="38">
        <f>IF(I39&gt;Dynamics!$D$8,1,0)</f>
        <v>1</v>
      </c>
    </row>
    <row r="40" spans="1:17" x14ac:dyDescent="0.25">
      <c r="A40" s="38">
        <f>A39+$A$19</f>
        <v>0.22000000000000006</v>
      </c>
      <c r="B40" s="38">
        <f>C40+D40+Dynamics!$O$7</f>
        <v>33.776189323277698</v>
      </c>
      <c r="C40" s="38">
        <f>C39-O39*Dynamics!$S$1</f>
        <v>5.2606557499312165</v>
      </c>
      <c r="D40" s="38">
        <f>D39-P39*Dynamics!$S$1</f>
        <v>1.7535519166437379</v>
      </c>
      <c r="E40" s="38">
        <f>Dynamics!$F$1-C40/H39</f>
        <v>2.7810362506783311E-3</v>
      </c>
      <c r="F40" s="38">
        <f>IF(Q39,$O$5/E40,([1]!Props("D","T",Dynamics!$D$4+273,"P",I39,"He")+$O$5/E40)/2)</f>
        <v>15.149608800660964</v>
      </c>
      <c r="G40" s="38">
        <f t="shared" si="1"/>
        <v>6.2318554618858036E-3</v>
      </c>
      <c r="H40" s="38">
        <f>IF(Q39,[1]!Props("D","T",Dynamics!$D$4+273,"P",Dynamics!I39,"N2O"),C40/G40)</f>
        <v>843.87394006198883</v>
      </c>
      <c r="I40" s="38">
        <f>IF(Q39,[1]!Props("P","T",Dynamics!$D$4+273,"D",F40,"He"),IF(C40&gt;$D$11,I39*(1-$N$13/100*$S$1),[1]!Props("P","T",Dynamics!$D$4+273,"D",F40,"He")))</f>
        <v>9678.7120378615564</v>
      </c>
      <c r="J40" s="38">
        <f>I40-Dynamics!$O$10</f>
        <v>6783.706304165803</v>
      </c>
      <c r="L40" s="38">
        <f>IF(H40&gt;$L$18,$L$18,H40)</f>
        <v>163.24780144940664</v>
      </c>
      <c r="M40" s="38">
        <f t="shared" si="4"/>
        <v>9.1164309290583976</v>
      </c>
      <c r="N40" s="38">
        <f>M40*Dynamics!$D$14*Dynamics!$N$12</f>
        <v>4.9609636721184291E-3</v>
      </c>
      <c r="O40" s="38">
        <f t="shared" si="5"/>
        <v>0.80986641254370861</v>
      </c>
      <c r="P40" s="38">
        <f>O40/Dynamics!$M$2</f>
        <v>0.26995547084790289</v>
      </c>
      <c r="Q40" s="38">
        <f>IF(I40&gt;Dynamics!$D$8,1,0)</f>
        <v>1</v>
      </c>
    </row>
    <row r="41" spans="1:17" x14ac:dyDescent="0.25">
      <c r="A41" s="38">
        <f>A40+$A$19</f>
        <v>0.23000000000000007</v>
      </c>
      <c r="B41" s="38">
        <f>C41+D41+Dynamics!$O$7</f>
        <v>33.765391104443779</v>
      </c>
      <c r="C41" s="38">
        <f>C40-O40*Dynamics!$S$1</f>
        <v>5.2525570858057797</v>
      </c>
      <c r="D41" s="38">
        <f>D40-P40*Dynamics!$S$1</f>
        <v>1.7508523619352589</v>
      </c>
      <c r="E41" s="38">
        <f>Dynamics!$F$1-C41/H40</f>
        <v>2.7885531751992527E-3</v>
      </c>
      <c r="F41" s="38">
        <f>IF(Q40,$O$5/E41,([1]!Props("D","T",Dynamics!$D$4+273,"P",I40,"He")+$O$5/E41)/2)</f>
        <v>15.10877096873835</v>
      </c>
      <c r="G41" s="38">
        <f t="shared" si="1"/>
        <v>6.224338537364882E-3</v>
      </c>
      <c r="H41" s="38">
        <f>IF(Q40,[1]!Props("D","T",Dynamics!$D$4+273,"P",Dynamics!I40,"N2O"),C41/G41)</f>
        <v>843.59329762653078</v>
      </c>
      <c r="I41" s="38">
        <f>IF(Q40,[1]!Props("P","T",Dynamics!$D$4+273,"D",F41,"He"),IF(C41&gt;$D$11,I40*(1-$N$13/100*$S$1),[1]!Props("P","T",Dynamics!$D$4+273,"D",F41,"He")))</f>
        <v>9651.4349963846707</v>
      </c>
      <c r="J41" s="38">
        <f>I41-Dynamics!$O$10</f>
        <v>6756.4292626889173</v>
      </c>
      <c r="L41" s="38">
        <f>IF(H41&gt;$L$18,$L$18,H41)</f>
        <v>163.24780144940664</v>
      </c>
      <c r="M41" s="38">
        <f t="shared" si="4"/>
        <v>9.0980840453779699</v>
      </c>
      <c r="N41" s="38">
        <f>M41*Dynamics!$D$14*Dynamics!$N$12</f>
        <v>4.950979696575427E-3</v>
      </c>
      <c r="O41" s="38">
        <f t="shared" si="5"/>
        <v>0.80823655048658882</v>
      </c>
      <c r="P41" s="38">
        <f>O41/Dynamics!$M$2</f>
        <v>0.26941218349552959</v>
      </c>
      <c r="Q41" s="38">
        <f>IF(I41&gt;Dynamics!$D$8,1,0)</f>
        <v>1</v>
      </c>
    </row>
    <row r="42" spans="1:17" x14ac:dyDescent="0.25">
      <c r="A42" s="38">
        <f>A41+$A$19</f>
        <v>0.24000000000000007</v>
      </c>
      <c r="B42" s="38">
        <f>C42+D42+Dynamics!$O$7</f>
        <v>33.754614617103961</v>
      </c>
      <c r="C42" s="38">
        <f>C41-O41*Dynamics!$S$1</f>
        <v>5.2444747203009134</v>
      </c>
      <c r="D42" s="38">
        <f>D41-P41*Dynamics!$S$1</f>
        <v>1.7481582401003037</v>
      </c>
      <c r="E42" s="38">
        <f>Dynamics!$F$1-C42/H41</f>
        <v>2.7960633723481043E-3</v>
      </c>
      <c r="F42" s="38">
        <f>IF(Q41,$O$5/E42,([1]!Props("D","T",Dynamics!$D$4+273,"P",I41,"He")+$O$5/E42)/2)</f>
        <v>15.06818896699467</v>
      </c>
      <c r="G42" s="38">
        <f t="shared" si="1"/>
        <v>6.2168283402160305E-3</v>
      </c>
      <c r="H42" s="38">
        <f>IF(Q41,[1]!Props("D","T",Dynamics!$D$4+273,"P",Dynamics!I41,"N2O"),C42/G42)</f>
        <v>843.31367586759768</v>
      </c>
      <c r="I42" s="38">
        <f>IF(Q41,[1]!Props("P","T",Dynamics!$D$4+273,"D",F42,"He"),IF(C42&gt;$D$11,I41*(1-$N$13/100*$S$1),[1]!Props("P","T",Dynamics!$D$4+273,"D",F42,"He")))</f>
        <v>9624.3354528002128</v>
      </c>
      <c r="J42" s="38">
        <f>I42-Dynamics!$O$10</f>
        <v>6729.3297191044594</v>
      </c>
      <c r="L42" s="38">
        <f>IF(H42&gt;$L$18,$L$18,H42)</f>
        <v>163.24780144940664</v>
      </c>
      <c r="M42" s="38">
        <f t="shared" ref="M42:M105" si="6">SQRT(2*J42/L42)</f>
        <v>9.0798198380563857</v>
      </c>
      <c r="N42" s="38">
        <f>M42*Dynamics!$D$14*Dynamics!$N$12</f>
        <v>4.9410407117109001E-3</v>
      </c>
      <c r="O42" s="38">
        <f t="shared" ref="O42:O105" si="7">N42*L42</f>
        <v>0.80661403305881585</v>
      </c>
      <c r="P42" s="38">
        <f>O42/Dynamics!$M$2</f>
        <v>0.26887134435293863</v>
      </c>
      <c r="Q42" s="38">
        <f>IF(I42&gt;Dynamics!$D$8,1,0)</f>
        <v>1</v>
      </c>
    </row>
    <row r="43" spans="1:17" x14ac:dyDescent="0.25">
      <c r="A43" s="38">
        <f>A42+$A$19</f>
        <v>0.25000000000000006</v>
      </c>
      <c r="B43" s="38">
        <f>C43+D43+Dynamics!$O$7</f>
        <v>33.743859763329844</v>
      </c>
      <c r="C43" s="38">
        <f>C42-O42*Dynamics!$S$1</f>
        <v>5.2364085799703251</v>
      </c>
      <c r="D43" s="38">
        <f>D42-P42*Dynamics!$S$1</f>
        <v>1.7454695266567744</v>
      </c>
      <c r="E43" s="38">
        <f>Dynamics!$F$1-C43/H42</f>
        <v>2.8035668435192574E-3</v>
      </c>
      <c r="F43" s="38">
        <f>IF(Q42,$O$5/E43,([1]!Props("D","T",Dynamics!$D$4+273,"P",I42,"He")+$O$5/E43)/2)</f>
        <v>15.027860439862637</v>
      </c>
      <c r="G43" s="38">
        <f t="shared" si="1"/>
        <v>6.2093248690448773E-3</v>
      </c>
      <c r="H43" s="38">
        <f>IF(Q42,[1]!Props("D","T",Dynamics!$D$4+273,"P",Dynamics!I42,"N2O"),C43/G43)</f>
        <v>843.03506703635639</v>
      </c>
      <c r="I43" s="38">
        <f>IF(Q42,[1]!Props("P","T",Dynamics!$D$4+273,"D",F43,"He"),IF(C43&gt;$D$11,I42*(1-$N$13/100*$S$1),[1]!Props("P","T",Dynamics!$D$4+273,"D",F43,"He")))</f>
        <v>9597.411707770214</v>
      </c>
      <c r="J43" s="38">
        <f>I43-Dynamics!$O$10</f>
        <v>6702.4059740744606</v>
      </c>
      <c r="L43" s="38">
        <f>IF(H43&gt;$L$18,$L$18,H43)</f>
        <v>163.24780144940664</v>
      </c>
      <c r="M43" s="38">
        <f t="shared" si="6"/>
        <v>9.0616376582587801</v>
      </c>
      <c r="N43" s="38">
        <f>M43*Dynamics!$D$14*Dynamics!$N$12</f>
        <v>4.9311463644430087E-3</v>
      </c>
      <c r="O43" s="38">
        <f t="shared" si="7"/>
        <v>0.80499880262055568</v>
      </c>
      <c r="P43" s="38">
        <f>O43/Dynamics!$M$2</f>
        <v>0.26833293420685189</v>
      </c>
      <c r="Q43" s="38">
        <f>IF(I43&gt;Dynamics!$D$8,1,0)</f>
        <v>1</v>
      </c>
    </row>
    <row r="44" spans="1:17" x14ac:dyDescent="0.25">
      <c r="A44" s="38">
        <f>A43+$A$19</f>
        <v>0.26000000000000006</v>
      </c>
      <c r="B44" s="38">
        <f>C44+D44+Dynamics!$O$7</f>
        <v>33.733126445961567</v>
      </c>
      <c r="C44" s="38">
        <f>C43-O43*Dynamics!$S$1</f>
        <v>5.2283585919441196</v>
      </c>
      <c r="D44" s="38">
        <f>D43-P43*Dynamics!$S$1</f>
        <v>1.7427861973147059</v>
      </c>
      <c r="E44" s="38">
        <f>Dynamics!$F$1-C44/H43</f>
        <v>2.811063584199169E-3</v>
      </c>
      <c r="F44" s="38">
        <f>IF(Q43,$O$5/E44,([1]!Props("D","T",Dynamics!$D$4+273,"P",I43,"He")+$O$5/E44)/2)</f>
        <v>14.98778309215524</v>
      </c>
      <c r="G44" s="38">
        <f t="shared" si="1"/>
        <v>6.2018281283649657E-3</v>
      </c>
      <c r="H44" s="38">
        <f>IF(Q43,[1]!Props("D","T",Dynamics!$D$4+273,"P",Dynamics!I43,"N2O"),C44/G44)</f>
        <v>842.7574637856485</v>
      </c>
      <c r="I44" s="38">
        <f>IF(Q43,[1]!Props("P","T",Dynamics!$D$4+273,"D",F44,"He"),IF(C44&gt;$D$11,I43*(1-$N$13/100*$S$1),[1]!Props("P","T",Dynamics!$D$4+273,"D",F44,"He")))</f>
        <v>9570.6621046317705</v>
      </c>
      <c r="J44" s="38">
        <f>I44-Dynamics!$O$10</f>
        <v>6675.6563709360171</v>
      </c>
      <c r="L44" s="38">
        <f>IF(H44&gt;$L$18,$L$18,H44)</f>
        <v>163.24780144940664</v>
      </c>
      <c r="M44" s="38">
        <f t="shared" si="6"/>
        <v>9.0435368785944945</v>
      </c>
      <c r="N44" s="38">
        <f>M44*Dynamics!$D$14*Dynamics!$N$12</f>
        <v>4.9212963133593865E-3</v>
      </c>
      <c r="O44" s="38">
        <f t="shared" si="7"/>
        <v>0.80339080343698999</v>
      </c>
      <c r="P44" s="38">
        <f>O44/Dynamics!$M$2</f>
        <v>0.26779693447899666</v>
      </c>
      <c r="Q44" s="38">
        <f>IF(I44&gt;Dynamics!$D$8,1,0)</f>
        <v>1</v>
      </c>
    </row>
    <row r="45" spans="1:17" x14ac:dyDescent="0.25">
      <c r="A45" s="38">
        <f>A44+$A$19</f>
        <v>0.27000000000000007</v>
      </c>
      <c r="B45" s="38">
        <f>C45+D45+Dynamics!$O$7</f>
        <v>33.722414568582408</v>
      </c>
      <c r="C45" s="38">
        <f>C44-O44*Dynamics!$S$1</f>
        <v>5.2203246839097499</v>
      </c>
      <c r="D45" s="38">
        <f>D44-P44*Dynamics!$S$1</f>
        <v>1.7401082279699158</v>
      </c>
      <c r="E45" s="38">
        <f>Dynamics!$F$1-C45/H44</f>
        <v>2.8185535924836989E-3</v>
      </c>
      <c r="F45" s="38">
        <f>IF(Q44,$O$5/E45,([1]!Props("D","T",Dynamics!$D$4+273,"P",I44,"He")+$O$5/E45)/2)</f>
        <v>14.94795464261774</v>
      </c>
      <c r="G45" s="38">
        <f t="shared" si="1"/>
        <v>6.1943381200804358E-3</v>
      </c>
      <c r="H45" s="38">
        <f>IF(Q44,[1]!Props("D","T",Dynamics!$D$4+273,"P",Dynamics!I44,"N2O"),C45/G45)</f>
        <v>842.48085906214806</v>
      </c>
      <c r="I45" s="38">
        <f>IF(Q44,[1]!Props("P","T",Dynamics!$D$4+273,"D",F45,"He"),IF(C45&gt;$D$11,I44*(1-$N$13/100*$S$1),[1]!Props("P","T",Dynamics!$D$4+273,"D",F45,"He")))</f>
        <v>9544.0849983320513</v>
      </c>
      <c r="J45" s="38">
        <f>I45-Dynamics!$O$10</f>
        <v>6649.0792646362979</v>
      </c>
      <c r="L45" s="38">
        <f>IF(H45&gt;$L$18,$L$18,H45)</f>
        <v>163.24780144940664</v>
      </c>
      <c r="M45" s="38">
        <f t="shared" si="6"/>
        <v>9.0255168723059409</v>
      </c>
      <c r="N45" s="38">
        <f>M45*Dynamics!$D$14*Dynamics!$N$12</f>
        <v>4.9114902173921686E-3</v>
      </c>
      <c r="O45" s="38">
        <f t="shared" si="7"/>
        <v>0.80178997982953981</v>
      </c>
      <c r="P45" s="38">
        <f>O45/Dynamics!$M$2</f>
        <v>0.26726332660984659</v>
      </c>
      <c r="Q45" s="38">
        <f>IF(I45&gt;Dynamics!$D$8,1,0)</f>
        <v>1</v>
      </c>
    </row>
    <row r="46" spans="1:17" x14ac:dyDescent="0.25">
      <c r="A46" s="38">
        <f>A45+$A$19</f>
        <v>0.28000000000000008</v>
      </c>
      <c r="B46" s="38">
        <f>C46+D46+Dynamics!$O$7</f>
        <v>33.711724035518017</v>
      </c>
      <c r="C46" s="38">
        <f>C45-O45*Dynamics!$S$1</f>
        <v>5.2123067841114548</v>
      </c>
      <c r="D46" s="38">
        <f>D45-P45*Dynamics!$S$1</f>
        <v>1.7374355947038174</v>
      </c>
      <c r="E46" s="38">
        <f>Dynamics!$F$1-C46/H45</f>
        <v>2.8260368682727069E-3</v>
      </c>
      <c r="F46" s="38">
        <f>IF(Q45,$O$5/E46,([1]!Props("D","T",Dynamics!$D$4+273,"P",I45,"He")+$O$5/E46)/2)</f>
        <v>14.908372828124053</v>
      </c>
      <c r="G46" s="38">
        <f t="shared" si="1"/>
        <v>6.1868548442914279E-3</v>
      </c>
      <c r="H46" s="38">
        <f>IF(Q45,[1]!Props("D","T",Dynamics!$D$4+273,"P",Dynamics!I45,"N2O"),C46/G46)</f>
        <v>842.20524578941888</v>
      </c>
      <c r="I46" s="38">
        <f>IF(Q45,[1]!Props("P","T",Dynamics!$D$4+273,"D",F46,"He"),IF(C46&gt;$D$11,I45*(1-$N$13/100*$S$1),[1]!Props("P","T",Dynamics!$D$4+273,"D",F46,"He")))</f>
        <v>9517.6787581910994</v>
      </c>
      <c r="J46" s="38">
        <f>I46-Dynamics!$O$10</f>
        <v>6622.673024495346</v>
      </c>
      <c r="L46" s="38">
        <f>IF(H46&gt;$L$18,$L$18,H46)</f>
        <v>163.24780144940664</v>
      </c>
      <c r="M46" s="38">
        <f t="shared" si="6"/>
        <v>9.0075770152102468</v>
      </c>
      <c r="N46" s="38">
        <f>M46*Dynamics!$D$14*Dynamics!$N$12</f>
        <v>4.901727736874595E-3</v>
      </c>
      <c r="O46" s="38">
        <f t="shared" si="7"/>
        <v>0.80019627634835322</v>
      </c>
      <c r="P46" s="38">
        <f>O46/Dynamics!$M$2</f>
        <v>0.26673209211611776</v>
      </c>
      <c r="Q46" s="38">
        <f>IF(I46&gt;Dynamics!$D$8,1,0)</f>
        <v>1</v>
      </c>
    </row>
    <row r="47" spans="1:17" x14ac:dyDescent="0.25">
      <c r="A47" s="38">
        <f>A46+$A$19</f>
        <v>0.29000000000000009</v>
      </c>
      <c r="B47" s="38">
        <f>C47+D47+Dynamics!$O$7</f>
        <v>33.701054751833368</v>
      </c>
      <c r="C47" s="38">
        <f>C46-O46*Dynamics!$S$1</f>
        <v>5.2043048213479715</v>
      </c>
      <c r="D47" s="38">
        <f>D46-P46*Dynamics!$S$1</f>
        <v>1.7347682737826562</v>
      </c>
      <c r="E47" s="38">
        <f>Dynamics!$F$1-C47/H46</f>
        <v>2.8335134109366573E-3</v>
      </c>
      <c r="F47" s="38">
        <f>IF(Q46,$O$5/E47,([1]!Props("D","T",Dynamics!$D$4+273,"P",I46,"He")+$O$5/E47)/2)</f>
        <v>14.869035415754896</v>
      </c>
      <c r="G47" s="38">
        <f t="shared" si="1"/>
        <v>6.1793783016274775E-3</v>
      </c>
      <c r="H47" s="38">
        <f>IF(Q46,[1]!Props("D","T",Dynamics!$D$4+273,"P",Dynamics!I46,"N2O"),C47/G47)</f>
        <v>841.93061689775152</v>
      </c>
      <c r="I47" s="38">
        <f>IF(Q46,[1]!Props("P","T",Dynamics!$D$4+273,"D",F47,"He"),IF(C47&gt;$D$11,I46*(1-$N$13/100*$S$1),[1]!Props("P","T",Dynamics!$D$4+273,"D",F47,"He")))</f>
        <v>9491.4417759174339</v>
      </c>
      <c r="J47" s="38">
        <f>I47-Dynamics!$O$10</f>
        <v>6596.4360422216805</v>
      </c>
      <c r="L47" s="38">
        <f>IF(H47&gt;$L$18,$L$18,H47)</f>
        <v>163.24780144940664</v>
      </c>
      <c r="M47" s="38">
        <f t="shared" si="6"/>
        <v>8.9897166912428119</v>
      </c>
      <c r="N47" s="38">
        <f>M47*Dynamics!$D$14*Dynamics!$N$12</f>
        <v>4.8920085365576947E-3</v>
      </c>
      <c r="O47" s="38">
        <f t="shared" si="7"/>
        <v>0.79860963826477294</v>
      </c>
      <c r="P47" s="38">
        <f>O47/Dynamics!$M$2</f>
        <v>0.26620321275492431</v>
      </c>
      <c r="Q47" s="38">
        <f>IF(I47&gt;Dynamics!$D$8,1,0)</f>
        <v>1</v>
      </c>
    </row>
    <row r="48" spans="1:17" x14ac:dyDescent="0.25">
      <c r="A48" s="38">
        <f>A47+$A$19</f>
        <v>0.3000000000000001</v>
      </c>
      <c r="B48" s="38">
        <f>C48+D48+Dynamics!$O$7</f>
        <v>33.690406623323177</v>
      </c>
      <c r="C48" s="38">
        <f>C47-O47*Dynamics!$S$1</f>
        <v>5.196318724965324</v>
      </c>
      <c r="D48" s="38">
        <f>D47-P47*Dynamics!$S$1</f>
        <v>1.732106241655107</v>
      </c>
      <c r="E48" s="38">
        <f>Dynamics!$F$1-C48/H47</f>
        <v>2.8409832195435128E-3</v>
      </c>
      <c r="F48" s="38">
        <f>IF(Q47,$O$5/E48,([1]!Props("D","T",Dynamics!$D$4+273,"P",I47,"He")+$O$5/E48)/2)</f>
        <v>14.829940201126318</v>
      </c>
      <c r="G48" s="38">
        <f t="shared" si="1"/>
        <v>6.171908493020622E-3</v>
      </c>
      <c r="H48" s="38">
        <f>IF(Q47,[1]!Props("D","T",Dynamics!$D$4+273,"P",Dynamics!I47,"N2O"),C48/G48)</f>
        <v>841.6569654093629</v>
      </c>
      <c r="I48" s="38">
        <f>IF(Q47,[1]!Props("P","T",Dynamics!$D$4+273,"D",F48,"He"),IF(C48&gt;$D$11,I47*(1-$N$13/100*$S$1),[1]!Props("P","T",Dynamics!$D$4+273,"D",F48,"He")))</f>
        <v>9465.3724644454796</v>
      </c>
      <c r="J48" s="38">
        <f>I48-Dynamics!$O$10</f>
        <v>6570.3667307497262</v>
      </c>
      <c r="L48" s="38">
        <f>IF(H48&gt;$L$18,$L$18,H48)</f>
        <v>163.24780144940664</v>
      </c>
      <c r="M48" s="38">
        <f t="shared" si="6"/>
        <v>8.9719352917995501</v>
      </c>
      <c r="N48" s="38">
        <f>M48*Dynamics!$D$14*Dynamics!$N$12</f>
        <v>4.8823322852523431E-3</v>
      </c>
      <c r="O48" s="38">
        <f t="shared" si="7"/>
        <v>0.79703001151290231</v>
      </c>
      <c r="P48" s="38">
        <f>O48/Dynamics!$M$2</f>
        <v>0.26567667050430077</v>
      </c>
      <c r="Q48" s="38">
        <f>IF(I48&gt;Dynamics!$D$8,1,0)</f>
        <v>1</v>
      </c>
    </row>
    <row r="49" spans="1:17" x14ac:dyDescent="0.25">
      <c r="A49" s="38">
        <f>A48+$A$19</f>
        <v>0.31000000000000011</v>
      </c>
      <c r="B49" s="38">
        <f>C49+D49+Dynamics!$O$7</f>
        <v>33.679779556503</v>
      </c>
      <c r="C49" s="38">
        <f>C48-O48*Dynamics!$S$1</f>
        <v>5.1883484248501945</v>
      </c>
      <c r="D49" s="38">
        <f>D48-P48*Dynamics!$S$1</f>
        <v>1.729449474950064</v>
      </c>
      <c r="E49" s="38">
        <f>Dynamics!$F$1-C49/H48</f>
        <v>2.8484462934892756E-3</v>
      </c>
      <c r="F49" s="38">
        <f>IF(Q48,$O$5/E49,([1]!Props("D","T",Dynamics!$D$4+273,"P",I48,"He")+$O$5/E49)/2)</f>
        <v>14.791085004668789</v>
      </c>
      <c r="G49" s="38">
        <f t="shared" si="1"/>
        <v>6.1644454190748592E-3</v>
      </c>
      <c r="H49" s="38">
        <f>IF(Q48,[1]!Props("D","T",Dynamics!$D$4+273,"P",Dynamics!I48,"N2O"),C49/G49)</f>
        <v>841.38428442890665</v>
      </c>
      <c r="I49" s="38">
        <f>IF(Q48,[1]!Props("P","T",Dynamics!$D$4+273,"D",F49,"He"),IF(C49&gt;$D$11,I48*(1-$N$13/100*$S$1),[1]!Props("P","T",Dynamics!$D$4+273,"D",F49,"He")))</f>
        <v>9439.4692554091362</v>
      </c>
      <c r="J49" s="38">
        <f>I49-Dynamics!$O$10</f>
        <v>6544.4635217133828</v>
      </c>
      <c r="L49" s="38">
        <f>IF(H49&gt;$L$18,$L$18,H49)</f>
        <v>163.24780144940664</v>
      </c>
      <c r="M49" s="38">
        <f t="shared" si="6"/>
        <v>8.9542322141367929</v>
      </c>
      <c r="N49" s="38">
        <f>M49*Dynamics!$D$14*Dynamics!$N$12</f>
        <v>4.8726986549585301E-3</v>
      </c>
      <c r="O49" s="38">
        <f t="shared" si="7"/>
        <v>0.79545734254746092</v>
      </c>
      <c r="P49" s="38">
        <f>O49/Dynamics!$M$2</f>
        <v>0.26515244751582029</v>
      </c>
      <c r="Q49" s="38">
        <f>IF(I49&gt;Dynamics!$D$8,1,0)</f>
        <v>1</v>
      </c>
    </row>
    <row r="50" spans="1:17" x14ac:dyDescent="0.25">
      <c r="A50" s="38">
        <f>A49+$A$19</f>
        <v>0.32000000000000012</v>
      </c>
      <c r="B50" s="38">
        <f>C50+D50+Dynamics!$O$7</f>
        <v>33.669173458602373</v>
      </c>
      <c r="C50" s="38">
        <f>C49-O49*Dynamics!$S$1</f>
        <v>5.1803938514247196</v>
      </c>
      <c r="D50" s="38">
        <f>D49-P49*Dynamics!$S$1</f>
        <v>1.7267979504749058</v>
      </c>
      <c r="E50" s="38">
        <f>Dynamics!$F$1-C50/H49</f>
        <v>2.8559026324306317E-3</v>
      </c>
      <c r="F50" s="38">
        <f>IF(Q49,$O$5/E50,([1]!Props("D","T",Dynamics!$D$4+273,"P",I49,"He")+$O$5/E50)/2)</f>
        <v>14.752467671622194</v>
      </c>
      <c r="G50" s="38">
        <f t="shared" si="1"/>
        <v>6.156989080133503E-3</v>
      </c>
      <c r="H50" s="38">
        <f>IF(Q49,[1]!Props("D","T",Dynamics!$D$4+273,"P",Dynamics!I49,"N2O"),C50/G50)</f>
        <v>841.11256711945271</v>
      </c>
      <c r="I50" s="38">
        <f>IF(Q49,[1]!Props("P","T",Dynamics!$D$4+273,"D",F50,"He"),IF(C50&gt;$D$11,I49*(1-$N$13/100*$S$1),[1]!Props("P","T",Dynamics!$D$4+273,"D",F50,"He")))</f>
        <v>9413.7305990958703</v>
      </c>
      <c r="J50" s="38">
        <f>I50-Dynamics!$O$10</f>
        <v>6518.7248654001169</v>
      </c>
      <c r="L50" s="38">
        <f>IF(H50&gt;$L$18,$L$18,H50)</f>
        <v>163.24780144940664</v>
      </c>
      <c r="M50" s="38">
        <f t="shared" si="6"/>
        <v>8.9366068614511569</v>
      </c>
      <c r="N50" s="38">
        <f>M50*Dynamics!$D$14*Dynamics!$N$12</f>
        <v>4.8631073209088188E-3</v>
      </c>
      <c r="O50" s="38">
        <f t="shared" si="7"/>
        <v>0.79389157835087865</v>
      </c>
      <c r="P50" s="38">
        <f>O50/Dynamics!$M$2</f>
        <v>0.26463052611695953</v>
      </c>
      <c r="Q50" s="38">
        <f>IF(I50&gt;Dynamics!$D$8,1,0)</f>
        <v>1</v>
      </c>
    </row>
    <row r="51" spans="1:17" x14ac:dyDescent="0.25">
      <c r="A51" s="38">
        <f>A50+$A$19</f>
        <v>0.33000000000000013</v>
      </c>
      <c r="B51" s="38">
        <f>C51+D51+Dynamics!$O$7</f>
        <v>33.658588237557694</v>
      </c>
      <c r="C51" s="38">
        <f>C50-O50*Dynamics!$S$1</f>
        <v>5.1724549356412108</v>
      </c>
      <c r="D51" s="38">
        <f>D50-P50*Dynamics!$S$1</f>
        <v>1.7241516452137362</v>
      </c>
      <c r="E51" s="38">
        <f>Dynamics!$F$1-C51/H50</f>
        <v>2.8633522361118328E-3</v>
      </c>
      <c r="F51" s="38">
        <f>IF(Q50,$O$5/E51,([1]!Props("D","T",Dynamics!$D$4+273,"P",I50,"He")+$O$5/E51)/2)</f>
        <v>14.714086072569417</v>
      </c>
      <c r="G51" s="38">
        <f t="shared" si="1"/>
        <v>6.149539476452302E-3</v>
      </c>
      <c r="H51" s="38">
        <f>IF(Q50,[1]!Props("D","T",Dynamics!$D$4+273,"P",Dynamics!I50,"N2O"),C51/G51)</f>
        <v>840.84180670416242</v>
      </c>
      <c r="I51" s="38">
        <f>IF(Q50,[1]!Props("P","T",Dynamics!$D$4+273,"D",F51,"He"),IF(C51&gt;$D$11,I50*(1-$N$13/100*$S$1),[1]!Props("P","T",Dynamics!$D$4+273,"D",F51,"He")))</f>
        <v>9388.1549647602442</v>
      </c>
      <c r="J51" s="38">
        <f>I51-Dynamics!$O$10</f>
        <v>6493.1492310644908</v>
      </c>
      <c r="L51" s="38">
        <f>IF(H51&gt;$L$18,$L$18,H51)</f>
        <v>163.24780144940664</v>
      </c>
      <c r="M51" s="38">
        <f t="shared" si="6"/>
        <v>8.9190586432060446</v>
      </c>
      <c r="N51" s="38">
        <f>M51*Dynamics!$D$14*Dynamics!$N$12</f>
        <v>4.8535579617460219E-3</v>
      </c>
      <c r="O51" s="38">
        <f t="shared" si="7"/>
        <v>0.79233266646230138</v>
      </c>
      <c r="P51" s="38">
        <f>O51/Dynamics!$M$2</f>
        <v>0.26411088882076711</v>
      </c>
      <c r="Q51" s="38">
        <f>IF(I51&gt;Dynamics!$D$8,1,0)</f>
        <v>1</v>
      </c>
    </row>
    <row r="52" spans="1:17" x14ac:dyDescent="0.25">
      <c r="A52" s="38">
        <f>A51+$A$19</f>
        <v>0.34000000000000014</v>
      </c>
      <c r="B52" s="38">
        <f>C52+D52+Dynamics!$O$7</f>
        <v>33.648023802004857</v>
      </c>
      <c r="C52" s="38">
        <f>C51-O51*Dynamics!$S$1</f>
        <v>5.1645316089765876</v>
      </c>
      <c r="D52" s="38">
        <f>D51-P51*Dynamics!$S$1</f>
        <v>1.7215105363255285</v>
      </c>
      <c r="E52" s="38">
        <f>Dynamics!$F$1-C52/H51</f>
        <v>2.8707951043805569E-3</v>
      </c>
      <c r="F52" s="38">
        <f>IF(Q51,$O$5/E52,([1]!Props("D","T",Dynamics!$D$4+273,"P",I51,"He")+$O$5/E52)/2)</f>
        <v>14.675938102982283</v>
      </c>
      <c r="G52" s="38">
        <f t="shared" si="1"/>
        <v>6.1420966081835778E-3</v>
      </c>
      <c r="H52" s="38">
        <f>IF(Q51,[1]!Props("D","T",Dynamics!$D$4+273,"P",Dynamics!I51,"N2O"),C52/G52)</f>
        <v>840.57199647175446</v>
      </c>
      <c r="I52" s="38">
        <f>IF(Q51,[1]!Props("P","T",Dynamics!$D$4+273,"D",F52,"He"),IF(C52&gt;$D$11,I51*(1-$N$13/100*$S$1),[1]!Props("P","T",Dynamics!$D$4+273,"D",F52,"He")))</f>
        <v>9362.7408402796755</v>
      </c>
      <c r="J52" s="38">
        <f>I52-Dynamics!$O$10</f>
        <v>6467.7351065839221</v>
      </c>
      <c r="L52" s="38">
        <f>IF(H52&gt;$L$18,$L$18,H52)</f>
        <v>163.24780144940664</v>
      </c>
      <c r="M52" s="38">
        <f t="shared" si="6"/>
        <v>8.9015869750081524</v>
      </c>
      <c r="N52" s="38">
        <f>M52*Dynamics!$D$14*Dynamics!$N$12</f>
        <v>4.8440502594559991E-3</v>
      </c>
      <c r="O52" s="38">
        <f t="shared" si="7"/>
        <v>0.7907805549666197</v>
      </c>
      <c r="P52" s="38">
        <f>O52/Dynamics!$M$2</f>
        <v>0.26359351832220657</v>
      </c>
      <c r="Q52" s="38">
        <f>IF(I52&gt;Dynamics!$D$8,1,0)</f>
        <v>1</v>
      </c>
    </row>
    <row r="53" spans="1:17" x14ac:dyDescent="0.25">
      <c r="A53" s="38">
        <f>A52+$A$19</f>
        <v>0.35000000000000014</v>
      </c>
      <c r="B53" s="38">
        <f>C53+D53+Dynamics!$O$7</f>
        <v>33.637480061271972</v>
      </c>
      <c r="C53" s="38">
        <f>C52-O52*Dynamics!$S$1</f>
        <v>5.1566238034269212</v>
      </c>
      <c r="D53" s="38">
        <f>D52-P52*Dynamics!$S$1</f>
        <v>1.7188746011423064</v>
      </c>
      <c r="E53" s="38">
        <f>Dynamics!$F$1-C53/H52</f>
        <v>2.8782312372312548E-3</v>
      </c>
      <c r="F53" s="38">
        <f>IF(Q52,$O$5/E53,([1]!Props("D","T",Dynamics!$D$4+273,"P",I52,"He")+$O$5/E53)/2)</f>
        <v>14.638021682636788</v>
      </c>
      <c r="G53" s="38">
        <f t="shared" si="1"/>
        <v>6.1346604753328799E-3</v>
      </c>
      <c r="H53" s="38">
        <f>IF(Q52,[1]!Props("D","T",Dynamics!$D$4+273,"P",Dynamics!I52,"N2O"),C53/G53)</f>
        <v>840.30312977507469</v>
      </c>
      <c r="I53" s="38">
        <f>IF(Q52,[1]!Props("P","T",Dynamics!$D$4+273,"D",F53,"He"),IF(C53&gt;$D$11,I52*(1-$N$13/100*$S$1),[1]!Props("P","T",Dynamics!$D$4+273,"D",F53,"He")))</f>
        <v>9337.4867317241788</v>
      </c>
      <c r="J53" s="38">
        <f>I53-Dynamics!$O$10</f>
        <v>6442.4809980284253</v>
      </c>
      <c r="L53" s="38">
        <f>IF(H53&gt;$L$18,$L$18,H53)</f>
        <v>163.24780144940664</v>
      </c>
      <c r="M53" s="38">
        <f t="shared" si="6"/>
        <v>8.8841912784220458</v>
      </c>
      <c r="N53" s="38">
        <f>M53*Dynamics!$D$14*Dynamics!$N$12</f>
        <v>4.8345838992667504E-3</v>
      </c>
      <c r="O53" s="38">
        <f t="shared" si="7"/>
        <v>0.78923519247799656</v>
      </c>
      <c r="P53" s="38">
        <f>O53/Dynamics!$M$2</f>
        <v>0.26307839749266554</v>
      </c>
      <c r="Q53" s="38">
        <f>IF(I53&gt;Dynamics!$D$8,1,0)</f>
        <v>1</v>
      </c>
    </row>
    <row r="54" spans="1:17" x14ac:dyDescent="0.25">
      <c r="A54" s="38">
        <f>A53+$A$19</f>
        <v>0.36000000000000015</v>
      </c>
      <c r="B54" s="38">
        <f>C54+D54+Dynamics!$O$7</f>
        <v>33.626956925372262</v>
      </c>
      <c r="C54" s="38">
        <f>C53-O53*Dynamics!$S$1</f>
        <v>5.1487314515021412</v>
      </c>
      <c r="D54" s="38">
        <f>D53-P53*Dynamics!$S$1</f>
        <v>1.7162438171673797</v>
      </c>
      <c r="E54" s="38">
        <f>Dynamics!$F$1-C54/H53</f>
        <v>2.8856606347978167E-3</v>
      </c>
      <c r="F54" s="38">
        <f>IF(Q53,$O$5/E54,([1]!Props("D","T",Dynamics!$D$4+273,"P",I53,"He")+$O$5/E54)/2)</f>
        <v>14.600334755297917</v>
      </c>
      <c r="G54" s="38">
        <f t="shared" si="1"/>
        <v>6.127231077766318E-3</v>
      </c>
      <c r="H54" s="38">
        <f>IF(Q53,[1]!Props("D","T",Dynamics!$D$4+273,"P",Dynamics!I53,"N2O"),C54/G54)</f>
        <v>840.03520002869391</v>
      </c>
      <c r="I54" s="38">
        <f>IF(Q53,[1]!Props("P","T",Dynamics!$D$4+273,"D",F54,"He"),IF(C54&gt;$D$11,I53*(1-$N$13/100*$S$1),[1]!Props("P","T",Dynamics!$D$4+273,"D",F54,"He")))</f>
        <v>9312.3911631066785</v>
      </c>
      <c r="J54" s="38">
        <f>I54-Dynamics!$O$10</f>
        <v>6417.3854294109251</v>
      </c>
      <c r="L54" s="38">
        <f>IF(H54&gt;$L$18,$L$18,H54)</f>
        <v>163.24780144940664</v>
      </c>
      <c r="M54" s="38">
        <f t="shared" si="6"/>
        <v>8.8668709809060946</v>
      </c>
      <c r="N54" s="38">
        <f>M54*Dynamics!$D$14*Dynamics!$N$12</f>
        <v>4.8251585696135598E-3</v>
      </c>
      <c r="O54" s="38">
        <f t="shared" si="7"/>
        <v>0.78769652813417734</v>
      </c>
      <c r="P54" s="38">
        <f>O54/Dynamics!$M$2</f>
        <v>0.26256550937805911</v>
      </c>
      <c r="Q54" s="38">
        <f>IF(I54&gt;Dynamics!$D$8,1,0)</f>
        <v>1</v>
      </c>
    </row>
    <row r="55" spans="1:17" x14ac:dyDescent="0.25">
      <c r="A55" s="38">
        <f>A54+$A$19</f>
        <v>0.37000000000000016</v>
      </c>
      <c r="B55" s="38">
        <f>C55+D55+Dynamics!$O$7</f>
        <v>33.616454304997141</v>
      </c>
      <c r="C55" s="38">
        <f>C54-O54*Dynamics!$S$1</f>
        <v>5.1408544862207997</v>
      </c>
      <c r="D55" s="38">
        <f>D54-P54*Dynamics!$S$1</f>
        <v>1.7136181620735991</v>
      </c>
      <c r="E55" s="38">
        <f>Dynamics!$F$1-C55/H54</f>
        <v>2.8930832973391553E-3</v>
      </c>
      <c r="F55" s="38">
        <f>IF(Q54,$O$5/E55,([1]!Props("D","T",Dynamics!$D$4+273,"P",I54,"He")+$O$5/E55)/2)</f>
        <v>14.562875288445086</v>
      </c>
      <c r="G55" s="38">
        <f t="shared" si="1"/>
        <v>6.1198084152249794E-3</v>
      </c>
      <c r="H55" s="38">
        <f>IF(Q54,[1]!Props("D","T",Dynamics!$D$4+273,"P",Dynamics!I54,"N2O"),C55/G55)</f>
        <v>839.76820070836573</v>
      </c>
      <c r="I55" s="38">
        <f>IF(Q54,[1]!Props("P","T",Dynamics!$D$4+273,"D",F55,"He"),IF(C55&gt;$D$11,I54*(1-$N$13/100*$S$1),[1]!Props("P","T",Dynamics!$D$4+273,"D",F55,"He")))</f>
        <v>9287.4526761612487</v>
      </c>
      <c r="J55" s="38">
        <f>I55-Dynamics!$O$10</f>
        <v>6392.4469424654953</v>
      </c>
      <c r="L55" s="38">
        <f>IF(H55&gt;$L$18,$L$18,H55)</f>
        <v>163.24780144940664</v>
      </c>
      <c r="M55" s="38">
        <f t="shared" si="6"/>
        <v>8.849625515765883</v>
      </c>
      <c r="N55" s="38">
        <f>M55*Dynamics!$D$14*Dynamics!$N$12</f>
        <v>4.8157739621136368E-3</v>
      </c>
      <c r="O55" s="38">
        <f t="shared" si="7"/>
        <v>0.78616451159234935</v>
      </c>
      <c r="P55" s="38">
        <f>O55/Dynamics!$M$2</f>
        <v>0.26205483719744976</v>
      </c>
      <c r="Q55" s="38">
        <f>IF(I55&gt;Dynamics!$D$8,1,0)</f>
        <v>1</v>
      </c>
    </row>
    <row r="56" spans="1:17" x14ac:dyDescent="0.25">
      <c r="A56" s="38">
        <f>A55+$A$19</f>
        <v>0.38000000000000017</v>
      </c>
      <c r="B56" s="38">
        <f>C56+D56+Dynamics!$O$7</f>
        <v>33.605972111509246</v>
      </c>
      <c r="C56" s="38">
        <f>C55-O55*Dynamics!$S$1</f>
        <v>5.1329928411048762</v>
      </c>
      <c r="D56" s="38">
        <f>D55-P55*Dynamics!$S$1</f>
        <v>1.7109976137016245</v>
      </c>
      <c r="E56" s="38">
        <f>Dynamics!$F$1-C56/H55</f>
        <v>2.9004992252383861E-3</v>
      </c>
      <c r="F56" s="38">
        <f>IF(Q55,$O$5/E56,([1]!Props("D","T",Dynamics!$D$4+273,"P",I55,"He")+$O$5/E56)/2)</f>
        <v>14.52564127293325</v>
      </c>
      <c r="G56" s="38">
        <f t="shared" si="1"/>
        <v>6.1123924873257487E-3</v>
      </c>
      <c r="H56" s="38">
        <f>IF(Q55,[1]!Props("D","T",Dynamics!$D$4+273,"P",Dynamics!I55,"N2O"),C56/G56)</f>
        <v>839.50212535074536</v>
      </c>
      <c r="I56" s="38">
        <f>IF(Q55,[1]!Props("P","T",Dynamics!$D$4+273,"D",F56,"He"),IF(C56&gt;$D$11,I55*(1-$N$13/100*$S$1),[1]!Props("P","T",Dynamics!$D$4+273,"D",F56,"He")))</f>
        <v>9262.6698300793032</v>
      </c>
      <c r="J56" s="38">
        <f>I56-Dynamics!$O$10</f>
        <v>6367.6640963835498</v>
      </c>
      <c r="L56" s="38">
        <f>IF(H56&gt;$L$18,$L$18,H56)</f>
        <v>163.24780144940664</v>
      </c>
      <c r="M56" s="38">
        <f t="shared" si="6"/>
        <v>8.8324543220767602</v>
      </c>
      <c r="N56" s="38">
        <f>M56*Dynamics!$D$14*Dynamics!$N$12</f>
        <v>4.8064297715239707E-3</v>
      </c>
      <c r="O56" s="38">
        <f t="shared" si="7"/>
        <v>0.78463909302226209</v>
      </c>
      <c r="P56" s="38">
        <f>O56/Dynamics!$M$2</f>
        <v>0.26154636434075401</v>
      </c>
      <c r="Q56" s="38">
        <f>IF(I56&gt;Dynamics!$D$8,1,0)</f>
        <v>1</v>
      </c>
    </row>
    <row r="57" spans="1:17" x14ac:dyDescent="0.25">
      <c r="A57" s="38">
        <f>A56+$A$19</f>
        <v>0.39000000000000018</v>
      </c>
      <c r="B57" s="38">
        <f>C57+D57+Dynamics!$O$7</f>
        <v>33.595510256935611</v>
      </c>
      <c r="C57" s="38">
        <f>C56-O56*Dynamics!$S$1</f>
        <v>5.125146450174654</v>
      </c>
      <c r="D57" s="38">
        <f>D56-P56*Dynamics!$S$1</f>
        <v>1.708382150058217</v>
      </c>
      <c r="E57" s="38">
        <f>Dynamics!$F$1-C57/H56</f>
        <v>2.907908419003848E-3</v>
      </c>
      <c r="F57" s="38">
        <f>IF(Q56,$O$5/E57,([1]!Props("D","T",Dynamics!$D$4+273,"P",I56,"He")+$O$5/E57)/2)</f>
        <v>14.488630722650644</v>
      </c>
      <c r="G57" s="38">
        <f t="shared" si="1"/>
        <v>6.1049832935602868E-3</v>
      </c>
      <c r="H57" s="38">
        <f>IF(Q56,[1]!Props("D","T",Dynamics!$D$4+273,"P",Dynamics!I56,"N2O"),C57/G57)</f>
        <v>839.2369675526254</v>
      </c>
      <c r="I57" s="38">
        <f>IF(Q56,[1]!Props("P","T",Dynamics!$D$4+273,"D",F57,"He"),IF(C57&gt;$D$11,I56*(1-$N$13/100*$S$1),[1]!Props("P","T",Dynamics!$D$4+273,"D",F57,"He")))</f>
        <v>9238.0412012444231</v>
      </c>
      <c r="J57" s="38">
        <f>I57-Dynamics!$O$10</f>
        <v>6343.0354675486697</v>
      </c>
      <c r="L57" s="38">
        <f>IF(H57&gt;$L$18,$L$18,H57)</f>
        <v>163.24780144940664</v>
      </c>
      <c r="M57" s="38">
        <f t="shared" si="6"/>
        <v>8.8153568446034622</v>
      </c>
      <c r="N57" s="38">
        <f>M57*Dynamics!$D$14*Dynamics!$N$12</f>
        <v>4.7971256956975926E-3</v>
      </c>
      <c r="O57" s="38">
        <f t="shared" si="7"/>
        <v>0.78312022309908724</v>
      </c>
      <c r="P57" s="38">
        <f>O57/Dynamics!$M$2</f>
        <v>0.2610400743663624</v>
      </c>
      <c r="Q57" s="38">
        <f>IF(I57&gt;Dynamics!$D$8,1,0)</f>
        <v>1</v>
      </c>
    </row>
    <row r="58" spans="1:17" x14ac:dyDescent="0.25">
      <c r="A58" s="38">
        <f>A57+$A$19</f>
        <v>0.40000000000000019</v>
      </c>
      <c r="B58" s="38">
        <f>C58+D58+Dynamics!$O$7</f>
        <v>33.58506865396096</v>
      </c>
      <c r="C58" s="38">
        <f>C57-O57*Dynamics!$S$1</f>
        <v>5.1173152479436634</v>
      </c>
      <c r="D58" s="38">
        <f>D57-P57*Dynamics!$S$1</f>
        <v>1.7057717493145534</v>
      </c>
      <c r="E58" s="38">
        <f>Dynamics!$F$1-C58/H57</f>
        <v>2.9153108792665649E-3</v>
      </c>
      <c r="F58" s="38">
        <f>IF(Q57,$O$5/E58,([1]!Props("D","T",Dynamics!$D$4+273,"P",I57,"He")+$O$5/E58)/2)</f>
        <v>14.451841674200146</v>
      </c>
      <c r="G58" s="38">
        <f t="shared" si="1"/>
        <v>6.0975808332975698E-3</v>
      </c>
      <c r="H58" s="38">
        <f>IF(Q57,[1]!Props("D","T",Dynamics!$D$4+273,"P",Dynamics!I57,"N2O"),C58/G58)</f>
        <v>838.97272097012137</v>
      </c>
      <c r="I58" s="38">
        <f>IF(Q57,[1]!Props("P","T",Dynamics!$D$4+273,"D",F58,"He"),IF(C58&gt;$D$11,I57*(1-$N$13/100*$S$1),[1]!Props("P","T",Dynamics!$D$4+273,"D",F58,"He")))</f>
        <v>9213.5653829836865</v>
      </c>
      <c r="J58" s="38">
        <f>I58-Dynamics!$O$10</f>
        <v>6318.5596492879331</v>
      </c>
      <c r="L58" s="38">
        <f>IF(H58&gt;$L$18,$L$18,H58)</f>
        <v>163.24780144940664</v>
      </c>
      <c r="M58" s="38">
        <f t="shared" si="6"/>
        <v>8.7983325337291962</v>
      </c>
      <c r="N58" s="38">
        <f>M58*Dynamics!$D$14*Dynamics!$N$12</f>
        <v>4.7878614355449847E-3</v>
      </c>
      <c r="O58" s="38">
        <f t="shared" si="7"/>
        <v>0.78160785299711866</v>
      </c>
      <c r="P58" s="38">
        <f>O58/Dynamics!$M$2</f>
        <v>0.26053595099903953</v>
      </c>
      <c r="Q58" s="38">
        <f>IF(I58&gt;Dynamics!$D$8,1,0)</f>
        <v>1</v>
      </c>
    </row>
    <row r="59" spans="1:17" x14ac:dyDescent="0.25">
      <c r="A59" s="38">
        <f>A58+$A$19</f>
        <v>0.4100000000000002</v>
      </c>
      <c r="B59" s="38">
        <f>C59+D59+Dynamics!$O$7</f>
        <v>33.574647215920997</v>
      </c>
      <c r="C59" s="38">
        <f>C58-O58*Dynamics!$S$1</f>
        <v>5.1094991694136924</v>
      </c>
      <c r="D59" s="38">
        <f>D58-P58*Dynamics!$S$1</f>
        <v>1.703166389804563</v>
      </c>
      <c r="E59" s="38">
        <f>Dynamics!$F$1-C59/H58</f>
        <v>2.922706606777294E-3</v>
      </c>
      <c r="F59" s="38">
        <f>IF(Q58,$O$5/E59,([1]!Props("D","T",Dynamics!$D$4+273,"P",I58,"He")+$O$5/E59)/2)</f>
        <v>14.415272186587964</v>
      </c>
      <c r="G59" s="38">
        <f t="shared" si="1"/>
        <v>6.0901851057868408E-3</v>
      </c>
      <c r="H59" s="38">
        <f>IF(Q58,[1]!Props("D","T",Dynamics!$D$4+273,"P",Dynamics!I58,"N2O"),C59/G59)</f>
        <v>838.70937931799369</v>
      </c>
      <c r="I59" s="38">
        <f>IF(Q58,[1]!Props("P","T",Dynamics!$D$4+273,"D",F59,"He"),IF(C59&gt;$D$11,I58*(1-$N$13/100*$S$1),[1]!Props("P","T",Dynamics!$D$4+273,"D",F59,"He")))</f>
        <v>9189.2409853247009</v>
      </c>
      <c r="J59" s="38">
        <f>I59-Dynamics!$O$10</f>
        <v>6294.2352516289475</v>
      </c>
      <c r="L59" s="38">
        <f>IF(H59&gt;$L$18,$L$18,H59)</f>
        <v>163.24780144940664</v>
      </c>
      <c r="M59" s="38">
        <f t="shared" si="6"/>
        <v>8.7813808453868081</v>
      </c>
      <c r="N59" s="38">
        <f>M59*Dynamics!$D$14*Dynamics!$N$12</f>
        <v>4.7786366949966186E-3</v>
      </c>
      <c r="O59" s="38">
        <f t="shared" si="7"/>
        <v>0.78010193438365671</v>
      </c>
      <c r="P59" s="38">
        <f>O59/Dynamics!$M$2</f>
        <v>0.26003397812788559</v>
      </c>
      <c r="Q59" s="38">
        <f>IF(I59&gt;Dynamics!$D$8,1,0)</f>
        <v>1</v>
      </c>
    </row>
    <row r="60" spans="1:17" x14ac:dyDescent="0.25">
      <c r="A60" s="38">
        <f>A59+$A$19</f>
        <v>0.42000000000000021</v>
      </c>
      <c r="B60" s="38">
        <f>C60+D60+Dynamics!$O$7</f>
        <v>33.564245856795885</v>
      </c>
      <c r="C60" s="38">
        <f>C59-O59*Dynamics!$S$1</f>
        <v>5.1016981500698559</v>
      </c>
      <c r="D60" s="38">
        <f>D59-P59*Dynamics!$S$1</f>
        <v>1.7005660500232842</v>
      </c>
      <c r="E60" s="38">
        <f>Dynamics!$F$1-C60/H59</f>
        <v>2.9300956024045453E-3</v>
      </c>
      <c r="F60" s="38">
        <f>IF(Q59,$O$5/E60,([1]!Props("D","T",Dynamics!$D$4+273,"P",I59,"He")+$O$5/E60)/2)</f>
        <v>14.378920340912716</v>
      </c>
      <c r="G60" s="38">
        <f t="shared" si="1"/>
        <v>6.0827961101595895E-3</v>
      </c>
      <c r="H60" s="38">
        <f>IF(Q59,[1]!Props("D","T",Dynamics!$D$4+273,"P",Dynamics!I59,"N2O"),C60/G60)</f>
        <v>838.44693636899558</v>
      </c>
      <c r="I60" s="38">
        <f>IF(Q59,[1]!Props("P","T",Dynamics!$D$4+273,"D",F60,"He"),IF(C60&gt;$D$11,I59*(1-$N$13/100*$S$1),[1]!Props("P","T",Dynamics!$D$4+273,"D",F60,"He")))</f>
        <v>9165.0666347536462</v>
      </c>
      <c r="J60" s="38">
        <f>I60-Dynamics!$O$10</f>
        <v>6270.0609010578928</v>
      </c>
      <c r="L60" s="38">
        <f>IF(H60&gt;$L$18,$L$18,H60)</f>
        <v>163.24780144940664</v>
      </c>
      <c r="M60" s="38">
        <f t="shared" si="6"/>
        <v>8.7645012409888317</v>
      </c>
      <c r="N60" s="38">
        <f>M60*Dynamics!$D$14*Dynamics!$N$12</f>
        <v>4.7694511809648968E-3</v>
      </c>
      <c r="O60" s="38">
        <f t="shared" si="7"/>
        <v>0.77860241941279551</v>
      </c>
      <c r="P60" s="38">
        <f>O60/Dynamics!$M$2</f>
        <v>0.25953413980426515</v>
      </c>
      <c r="Q60" s="38">
        <f>IF(I60&gt;Dynamics!$D$8,1,0)</f>
        <v>1</v>
      </c>
    </row>
    <row r="61" spans="1:17" x14ac:dyDescent="0.25">
      <c r="A61" s="38">
        <f>A60+$A$19</f>
        <v>0.43000000000000022</v>
      </c>
      <c r="B61" s="38">
        <f>C61+D61+Dynamics!$O$7</f>
        <v>33.553864491203711</v>
      </c>
      <c r="C61" s="38">
        <f>C60-O60*Dynamics!$S$1</f>
        <v>5.0939121258757281</v>
      </c>
      <c r="D61" s="38">
        <f>D60-P60*Dynamics!$S$1</f>
        <v>1.6979707086252416</v>
      </c>
      <c r="E61" s="38">
        <f>Dynamics!$F$1-C61/H60</f>
        <v>2.9374778671327441E-3</v>
      </c>
      <c r="F61" s="38">
        <f>IF(Q60,$O$5/E61,([1]!Props("D","T",Dynamics!$D$4+273,"P",I60,"He")+$O$5/E61)/2)</f>
        <v>14.34278424005899</v>
      </c>
      <c r="G61" s="38">
        <f t="shared" si="1"/>
        <v>6.0754138454313907E-3</v>
      </c>
      <c r="H61" s="38">
        <f>IF(Q60,[1]!Props("D","T",Dynamics!$D$4+273,"P",Dynamics!I60,"N2O"),C61/G61)</f>
        <v>838.18538595319728</v>
      </c>
      <c r="I61" s="38">
        <f>IF(Q60,[1]!Props("P","T",Dynamics!$D$4+273,"D",F61,"He"),IF(C61&gt;$D$11,I60*(1-$N$13/100*$S$1),[1]!Props("P","T",Dynamics!$D$4+273,"D",F61,"He")))</f>
        <v>9141.0409739770766</v>
      </c>
      <c r="J61" s="38">
        <f>I61-Dynamics!$O$10</f>
        <v>6246.0352402813232</v>
      </c>
      <c r="L61" s="38">
        <f>IF(H61&gt;$L$18,$L$18,H61)</f>
        <v>163.24780144940664</v>
      </c>
      <c r="M61" s="38">
        <f t="shared" si="6"/>
        <v>8.747693187358335</v>
      </c>
      <c r="N61" s="38">
        <f>M61*Dynamics!$D$14*Dynamics!$N$12</f>
        <v>4.760304603306514E-3</v>
      </c>
      <c r="O61" s="38">
        <f t="shared" si="7"/>
        <v>0.77710926071927822</v>
      </c>
      <c r="P61" s="38">
        <f>O61/Dynamics!$M$2</f>
        <v>0.25903642023975942</v>
      </c>
      <c r="Q61" s="38">
        <f>IF(I61&gt;Dynamics!$D$8,1,0)</f>
        <v>1</v>
      </c>
    </row>
    <row r="62" spans="1:17" x14ac:dyDescent="0.25">
      <c r="A62" s="38">
        <f>A61+$A$19</f>
        <v>0.44000000000000022</v>
      </c>
      <c r="B62" s="38">
        <f>C62+D62+Dynamics!$O$7</f>
        <v>33.543503034394121</v>
      </c>
      <c r="C62" s="38">
        <f>C61-O61*Dynamics!$S$1</f>
        <v>5.0861410332685351</v>
      </c>
      <c r="D62" s="38">
        <f>D61-P61*Dynamics!$S$1</f>
        <v>1.6953803444228439</v>
      </c>
      <c r="E62" s="38">
        <f>Dynamics!$F$1-C62/H61</f>
        <v>2.9448534020601914E-3</v>
      </c>
      <c r="F62" s="38">
        <f>IF(Q61,$O$5/E62,([1]!Props("D","T",Dynamics!$D$4+273,"P",I61,"He")+$O$5/E62)/2)</f>
        <v>14.306862008397001</v>
      </c>
      <c r="G62" s="38">
        <f t="shared" si="1"/>
        <v>6.0680383105039433E-3</v>
      </c>
      <c r="H62" s="38">
        <f>IF(Q61,[1]!Props("D","T",Dynamics!$D$4+273,"P",Dynamics!I61,"N2O"),C62/G62)</f>
        <v>837.92472195731432</v>
      </c>
      <c r="I62" s="38">
        <f>IF(Q61,[1]!Props("P","T",Dynamics!$D$4+273,"D",F62,"He"),IF(C62&gt;$D$11,I61*(1-$N$13/100*$S$1),[1]!Props("P","T",Dynamics!$D$4+273,"D",F62,"He")))</f>
        <v>9117.1626616884914</v>
      </c>
      <c r="J62" s="38">
        <f>I62-Dynamics!$O$10</f>
        <v>6222.156927992738</v>
      </c>
      <c r="L62" s="38">
        <f>IF(H62&gt;$L$18,$L$18,H62)</f>
        <v>163.24780144940664</v>
      </c>
      <c r="M62" s="38">
        <f t="shared" si="6"/>
        <v>8.7309561566612945</v>
      </c>
      <c r="N62" s="38">
        <f>M62*Dynamics!$D$14*Dynamics!$N$12</f>
        <v>4.7511966747856623E-3</v>
      </c>
      <c r="O62" s="38">
        <f t="shared" si="7"/>
        <v>0.77562241141249089</v>
      </c>
      <c r="P62" s="38">
        <f>O62/Dynamics!$M$2</f>
        <v>0.25854080380416361</v>
      </c>
      <c r="Q62" s="38">
        <f>IF(I62&gt;Dynamics!$D$8,1,0)</f>
        <v>1</v>
      </c>
    </row>
    <row r="63" spans="1:17" x14ac:dyDescent="0.25">
      <c r="A63" s="38">
        <f>A62+$A$19</f>
        <v>0.45000000000000023</v>
      </c>
      <c r="B63" s="38">
        <f>C63+D63+Dynamics!$O$7</f>
        <v>33.533161402241959</v>
      </c>
      <c r="C63" s="38">
        <f>C62-O62*Dynamics!$S$1</f>
        <v>5.0783848091544099</v>
      </c>
      <c r="D63" s="38">
        <f>D62-P62*Dynamics!$S$1</f>
        <v>1.6927949363848023</v>
      </c>
      <c r="E63" s="38">
        <f>Dynamics!$F$1-C63/H62</f>
        <v>2.9522222083970123E-3</v>
      </c>
      <c r="F63" s="38">
        <f>IF(Q62,$O$5/E63,([1]!Props("D","T",Dynamics!$D$4+273,"P",I62,"He")+$O$5/E63)/2)</f>
        <v>14.2711517914873</v>
      </c>
      <c r="G63" s="38">
        <f t="shared" si="1"/>
        <v>6.0606695041671224E-3</v>
      </c>
      <c r="H63" s="38">
        <f>IF(Q62,[1]!Props("D","T",Dynamics!$D$4+273,"P",Dynamics!I62,"N2O"),C63/G63)</f>
        <v>837.66493832405456</v>
      </c>
      <c r="I63" s="38">
        <f>IF(Q62,[1]!Props("P","T",Dynamics!$D$4+273,"D",F63,"He"),IF(C63&gt;$D$11,I62*(1-$N$13/100*$S$1),[1]!Props("P","T",Dynamics!$D$4+273,"D",F63,"He")))</f>
        <v>9093.4303723390312</v>
      </c>
      <c r="J63" s="38">
        <f>I63-Dynamics!$O$10</f>
        <v>6198.4246386432778</v>
      </c>
      <c r="L63" s="38">
        <f>IF(H63&gt;$L$18,$L$18,H63)</f>
        <v>163.24780144940664</v>
      </c>
      <c r="M63" s="38">
        <f t="shared" si="6"/>
        <v>8.7142896263401255</v>
      </c>
      <c r="N63" s="38">
        <f>M63*Dynamics!$D$14*Dynamics!$N$12</f>
        <v>4.7421271110378548E-3</v>
      </c>
      <c r="O63" s="38">
        <f t="shared" si="7"/>
        <v>0.77414182507055607</v>
      </c>
      <c r="P63" s="38">
        <f>O63/Dynamics!$M$2</f>
        <v>0.25804727502351871</v>
      </c>
      <c r="Q63" s="38">
        <f>IF(I63&gt;Dynamics!$D$8,1,0)</f>
        <v>1</v>
      </c>
    </row>
    <row r="64" spans="1:17" x14ac:dyDescent="0.25">
      <c r="A64" s="38">
        <f>A63+$A$19</f>
        <v>0.46000000000000024</v>
      </c>
      <c r="B64" s="38">
        <f>C64+D64+Dynamics!$O$7</f>
        <v>33.522839511241017</v>
      </c>
      <c r="C64" s="38">
        <f>C63-O63*Dynamics!$S$1</f>
        <v>5.0706433909037045</v>
      </c>
      <c r="D64" s="38">
        <f>D63-P63*Dynamics!$S$1</f>
        <v>1.6902144636345671</v>
      </c>
      <c r="E64" s="38">
        <f>Dynamics!$F$1-C64/H63</f>
        <v>2.9595842874632133E-3</v>
      </c>
      <c r="F64" s="38">
        <f>IF(Q63,$O$5/E64,([1]!Props("D","T",Dynamics!$D$4+273,"P",I63,"He")+$O$5/E64)/2)</f>
        <v>14.235651755789807</v>
      </c>
      <c r="G64" s="38">
        <f t="shared" si="1"/>
        <v>6.0533074251009214E-3</v>
      </c>
      <c r="H64" s="38">
        <f>IF(Q63,[1]!Props("D","T",Dynamics!$D$4+273,"P",Dynamics!I63,"N2O"),C64/G64)</f>
        <v>837.40602905147591</v>
      </c>
      <c r="I64" s="38">
        <f>IF(Q63,[1]!Props("P","T",Dynamics!$D$4+273,"D",F64,"He"),IF(C64&gt;$D$11,I63*(1-$N$13/100*$S$1),[1]!Props("P","T",Dynamics!$D$4+273,"D",F64,"He")))</f>
        <v>9069.8427959117071</v>
      </c>
      <c r="J64" s="38">
        <f>I64-Dynamics!$O$10</f>
        <v>6174.8370622159537</v>
      </c>
      <c r="L64" s="38">
        <f>IF(H64&gt;$L$18,$L$18,H64)</f>
        <v>163.24780144940664</v>
      </c>
      <c r="M64" s="38">
        <f t="shared" si="6"/>
        <v>8.6976930790479514</v>
      </c>
      <c r="N64" s="38">
        <f>M64*Dynamics!$D$14*Dynamics!$N$12</f>
        <v>4.7330956305341593E-3</v>
      </c>
      <c r="O64" s="38">
        <f t="shared" si="7"/>
        <v>0.77266745573449458</v>
      </c>
      <c r="P64" s="38">
        <f>O64/Dynamics!$M$2</f>
        <v>0.25755581857816484</v>
      </c>
      <c r="Q64" s="38">
        <f>IF(I64&gt;Dynamics!$D$8,1,0)</f>
        <v>1</v>
      </c>
    </row>
    <row r="65" spans="1:17" x14ac:dyDescent="0.25">
      <c r="A65" s="38">
        <f>A64+$A$19</f>
        <v>0.47000000000000025</v>
      </c>
      <c r="B65" s="38">
        <f>C65+D65+Dynamics!$O$7</f>
        <v>33.512537278497888</v>
      </c>
      <c r="C65" s="38">
        <f>C64-O64*Dynamics!$S$1</f>
        <v>5.0629167163463595</v>
      </c>
      <c r="D65" s="38">
        <f>D64-P64*Dynamics!$S$1</f>
        <v>1.6876389054487855</v>
      </c>
      <c r="E65" s="38">
        <f>Dynamics!$F$1-C65/H64</f>
        <v>2.9669396406867797E-3</v>
      </c>
      <c r="F65" s="38">
        <f>IF(Q64,$O$5/E65,([1]!Props("D","T",Dynamics!$D$4+273,"P",I64,"He")+$O$5/E65)/2)</f>
        <v>14.200360088377495</v>
      </c>
      <c r="G65" s="38">
        <f t="shared" si="1"/>
        <v>6.045952071877355E-3</v>
      </c>
      <c r="H65" s="38">
        <f>IF(Q64,[1]!Props("D","T",Dynamics!$D$4+273,"P",Dynamics!I64,"N2O"),C65/G65)</f>
        <v>837.1479881923475</v>
      </c>
      <c r="I65" s="38">
        <f>IF(Q64,[1]!Props("P","T",Dynamics!$D$4+273,"D",F65,"He"),IF(C65&gt;$D$11,I64*(1-$N$13/100*$S$1),[1]!Props("P","T",Dynamics!$D$4+273,"D",F65,"He")))</f>
        <v>9046.398637699458</v>
      </c>
      <c r="J65" s="38">
        <f>I65-Dynamics!$O$10</f>
        <v>6151.3929040037046</v>
      </c>
      <c r="L65" s="38">
        <f>IF(H65&gt;$L$18,$L$18,H65)</f>
        <v>163.24780144940664</v>
      </c>
      <c r="M65" s="38">
        <f t="shared" si="6"/>
        <v>8.6811660025838755</v>
      </c>
      <c r="N65" s="38">
        <f>M65*Dynamics!$D$14*Dynamics!$N$12</f>
        <v>4.7241019545459766E-3</v>
      </c>
      <c r="O65" s="38">
        <f t="shared" si="7"/>
        <v>0.77119925790247545</v>
      </c>
      <c r="P65" s="38">
        <f>O65/Dynamics!$M$2</f>
        <v>0.25706641930082513</v>
      </c>
      <c r="Q65" s="38">
        <f>IF(I65&gt;Dynamics!$D$8,1,0)</f>
        <v>1</v>
      </c>
    </row>
    <row r="66" spans="1:17" x14ac:dyDescent="0.25">
      <c r="A66" s="38">
        <f>A65+$A$19</f>
        <v>0.48000000000000026</v>
      </c>
      <c r="B66" s="38">
        <f>C66+D66+Dynamics!$O$7</f>
        <v>33.502254621725854</v>
      </c>
      <c r="C66" s="38">
        <f>C65-O65*Dynamics!$S$1</f>
        <v>5.0552047237673348</v>
      </c>
      <c r="D66" s="38">
        <f>D65-P65*Dynamics!$S$1</f>
        <v>1.6850682412557771</v>
      </c>
      <c r="E66" s="38">
        <f>Dynamics!$F$1-C66/H65</f>
        <v>2.9742882696017605E-3</v>
      </c>
      <c r="F66" s="38">
        <f>IF(Q65,$O$5/E66,([1]!Props("D","T",Dynamics!$D$4+273,"P",I65,"He")+$O$5/E66)/2)</f>
        <v>14.165274996654842</v>
      </c>
      <c r="G66" s="38">
        <f t="shared" si="1"/>
        <v>6.0386034429623743E-3</v>
      </c>
      <c r="H66" s="38">
        <f>IF(Q65,[1]!Props("D","T",Dynamics!$D$4+273,"P",Dynamics!I65,"N2O"),C66/G66)</f>
        <v>836.89080985352155</v>
      </c>
      <c r="I66" s="38">
        <f>IF(Q65,[1]!Props("P","T",Dynamics!$D$4+273,"D",F66,"He"),IF(C66&gt;$D$11,I65*(1-$N$13/100*$S$1),[1]!Props("P","T",Dynamics!$D$4+273,"D",F66,"He")))</f>
        <v>9023.0966180870146</v>
      </c>
      <c r="J66" s="38">
        <f>I66-Dynamics!$O$10</f>
        <v>6128.0908843912612</v>
      </c>
      <c r="L66" s="38">
        <f>IF(H66&gt;$L$18,$L$18,H66)</f>
        <v>163.24780144940664</v>
      </c>
      <c r="M66" s="38">
        <f t="shared" si="6"/>
        <v>8.6647078898292751</v>
      </c>
      <c r="N66" s="38">
        <f>M66*Dynamics!$D$14*Dynamics!$N$12</f>
        <v>4.715145807110366E-3</v>
      </c>
      <c r="O66" s="38">
        <f t="shared" si="7"/>
        <v>0.76973718652415524</v>
      </c>
      <c r="P66" s="38">
        <f>O66/Dynamics!$M$2</f>
        <v>0.25657906217471843</v>
      </c>
      <c r="Q66" s="38">
        <f>IF(I66&gt;Dynamics!$D$8,1,0)</f>
        <v>1</v>
      </c>
    </row>
    <row r="67" spans="1:17" x14ac:dyDescent="0.25">
      <c r="A67" s="38">
        <f>A66+$A$19</f>
        <v>0.49000000000000027</v>
      </c>
      <c r="B67" s="38">
        <f>C67+D67+Dynamics!$O$7</f>
        <v>33.491991459238868</v>
      </c>
      <c r="C67" s="38">
        <f>C66-O66*Dynamics!$S$1</f>
        <v>5.0475073519020937</v>
      </c>
      <c r="D67" s="38">
        <f>D66-P66*Dynamics!$S$1</f>
        <v>1.68250245063403</v>
      </c>
      <c r="E67" s="38">
        <f>Dynamics!$F$1-C67/H66</f>
        <v>2.9816301758464076E-3</v>
      </c>
      <c r="F67" s="38">
        <f>IF(Q66,$O$5/E67,([1]!Props("D","T",Dynamics!$D$4+273,"P",I66,"He")+$O$5/E67)/2)</f>
        <v>14.130394708080637</v>
      </c>
      <c r="G67" s="38">
        <f t="shared" si="1"/>
        <v>6.0312615367177271E-3</v>
      </c>
      <c r="H67" s="38">
        <f>IF(Q66,[1]!Props("D","T",Dynamics!$D$4+273,"P",Dynamics!I66,"N2O"),C67/G67)</f>
        <v>836.63448819531584</v>
      </c>
      <c r="I67" s="38">
        <f>IF(Q66,[1]!Props("P","T",Dynamics!$D$4+273,"D",F67,"He"),IF(C67&gt;$D$11,I66*(1-$N$13/100*$S$1),[1]!Props("P","T",Dynamics!$D$4+273,"D",F67,"He")))</f>
        <v>8999.9354723363449</v>
      </c>
      <c r="J67" s="38">
        <f>I67-Dynamics!$O$10</f>
        <v>6104.9297386405915</v>
      </c>
      <c r="L67" s="38">
        <f>IF(H67&gt;$L$18,$L$18,H67)</f>
        <v>163.24780144940664</v>
      </c>
      <c r="M67" s="38">
        <f t="shared" si="6"/>
        <v>8.6483182386849791</v>
      </c>
      <c r="N67" s="38">
        <f>M67*Dynamics!$D$14*Dynamics!$N$12</f>
        <v>4.7062269149958681E-3</v>
      </c>
      <c r="O67" s="38">
        <f t="shared" si="7"/>
        <v>0.768281196995099</v>
      </c>
      <c r="P67" s="38">
        <f>O67/Dynamics!$M$2</f>
        <v>0.25609373233169969</v>
      </c>
      <c r="Q67" s="38">
        <f>IF(I67&gt;Dynamics!$D$8,1,0)</f>
        <v>1</v>
      </c>
    </row>
    <row r="68" spans="1:17" x14ac:dyDescent="0.25">
      <c r="A68" s="38">
        <f>A67+$A$19</f>
        <v>0.50000000000000022</v>
      </c>
      <c r="B68" s="38">
        <f>C68+D68+Dynamics!$O$7</f>
        <v>33.481747709945601</v>
      </c>
      <c r="C68" s="38">
        <f>C67-O67*Dynamics!$S$1</f>
        <v>5.0398245399321429</v>
      </c>
      <c r="D68" s="38">
        <f>D67-P67*Dynamics!$S$1</f>
        <v>1.679941513310713</v>
      </c>
      <c r="E68" s="38">
        <f>Dynamics!$F$1-C68/H67</f>
        <v>2.9889653611613531E-3</v>
      </c>
      <c r="F68" s="38">
        <f>IF(Q67,$O$5/E68,([1]!Props("D","T",Dynamics!$D$4+273,"P",I67,"He")+$O$5/E68)/2)</f>
        <v>14.09571746989517</v>
      </c>
      <c r="G68" s="38">
        <f t="shared" si="1"/>
        <v>6.0239263514027816E-3</v>
      </c>
      <c r="H68" s="38">
        <f>IF(Q67,[1]!Props("D","T",Dynamics!$D$4+273,"P",Dynamics!I67,"N2O"),C68/G68)</f>
        <v>836.37901743090129</v>
      </c>
      <c r="I68" s="38">
        <f>IF(Q67,[1]!Props("P","T",Dynamics!$D$4+273,"D",F68,"He"),IF(C68&gt;$D$11,I67*(1-$N$13/100*$S$1),[1]!Props("P","T",Dynamics!$D$4+273,"D",F68,"He")))</f>
        <v>8976.9139503756396</v>
      </c>
      <c r="J68" s="38">
        <f>I68-Dynamics!$O$10</f>
        <v>6081.9082166798862</v>
      </c>
      <c r="L68" s="38">
        <f>IF(H68&gt;$L$18,$L$18,H68)</f>
        <v>163.24780144940664</v>
      </c>
      <c r="M68" s="38">
        <f t="shared" si="6"/>
        <v>8.6319965520093369</v>
      </c>
      <c r="N68" s="38">
        <f>M68*Dynamics!$D$14*Dynamics!$N$12</f>
        <v>4.6973450076687948E-3</v>
      </c>
      <c r="O68" s="38">
        <f t="shared" si="7"/>
        <v>0.76683124515127687</v>
      </c>
      <c r="P68" s="38">
        <f>O68/Dynamics!$M$2</f>
        <v>0.25561041505042564</v>
      </c>
      <c r="Q68" s="38">
        <f>IF(I68&gt;Dynamics!$D$8,1,0)</f>
        <v>1</v>
      </c>
    </row>
    <row r="69" spans="1:17" x14ac:dyDescent="0.25">
      <c r="A69" s="38">
        <f>A68+$A$19</f>
        <v>0.51000000000000023</v>
      </c>
      <c r="B69" s="38">
        <f>C69+D69+Dynamics!$O$7</f>
        <v>33.47152329334358</v>
      </c>
      <c r="C69" s="38">
        <f>C68-O68*Dynamics!$S$1</f>
        <v>5.0321562274806304</v>
      </c>
      <c r="D69" s="38">
        <f>D68-P68*Dynamics!$S$1</f>
        <v>1.6773854091602087</v>
      </c>
      <c r="E69" s="38">
        <f>Dynamics!$F$1-C69/H68</f>
        <v>2.9962938273877891E-3</v>
      </c>
      <c r="F69" s="38">
        <f>IF(Q68,$O$5/E69,([1]!Props("D","T",Dynamics!$D$4+273,"P",I68,"He")+$O$5/E69)/2)</f>
        <v>14.061241548851884</v>
      </c>
      <c r="G69" s="38">
        <f t="shared" si="1"/>
        <v>6.0165978851763457E-3</v>
      </c>
      <c r="H69" s="38">
        <f>IF(Q68,[1]!Props("D","T",Dynamics!$D$4+273,"P",Dynamics!I68,"N2O"),C69/G69)</f>
        <v>836.12439182569881</v>
      </c>
      <c r="I69" s="38">
        <f>IF(Q68,[1]!Props("P","T",Dynamics!$D$4+273,"D",F69,"He"),IF(C69&gt;$D$11,I68*(1-$N$13/100*$S$1),[1]!Props("P","T",Dynamics!$D$4+273,"D",F69,"He")))</f>
        <v>8954.0308165919087</v>
      </c>
      <c r="J69" s="38">
        <f>I69-Dynamics!$O$10</f>
        <v>6059.0250828961553</v>
      </c>
      <c r="L69" s="38">
        <f>IF(H69&gt;$L$18,$L$18,H69)</f>
        <v>163.24780144940664</v>
      </c>
      <c r="M69" s="38">
        <f t="shared" si="6"/>
        <v>8.6157423375572808</v>
      </c>
      <c r="N69" s="38">
        <f>M69*Dynamics!$D$14*Dynamics!$N$12</f>
        <v>4.6884998172600743E-3</v>
      </c>
      <c r="O69" s="38">
        <f t="shared" si="7"/>
        <v>0.76538728726365191</v>
      </c>
      <c r="P69" s="38">
        <f>O69/Dynamics!$M$2</f>
        <v>0.25512909575455062</v>
      </c>
      <c r="Q69" s="38">
        <f>IF(I69&gt;Dynamics!$D$8,1,0)</f>
        <v>1</v>
      </c>
    </row>
    <row r="70" spans="1:17" x14ac:dyDescent="0.25">
      <c r="A70" s="38">
        <f>A69+$A$19</f>
        <v>0.52000000000000024</v>
      </c>
      <c r="B70" s="38">
        <f>C70+D70+Dynamics!$O$7</f>
        <v>33.461318129513401</v>
      </c>
      <c r="C70" s="38">
        <f>C69-O69*Dynamics!$S$1</f>
        <v>5.0245023546079937</v>
      </c>
      <c r="D70" s="38">
        <f>D69-P69*Dynamics!$S$1</f>
        <v>1.6748341182026631</v>
      </c>
      <c r="E70" s="38">
        <f>Dynamics!$F$1-C70/H69</f>
        <v>3.003615576465694E-3</v>
      </c>
      <c r="F70" s="38">
        <f>IF(Q69,$O$5/E70,([1]!Props("D","T",Dynamics!$D$4+273,"P",I69,"He")+$O$5/E70)/2)</f>
        <v>14.026965230953158</v>
      </c>
      <c r="G70" s="38">
        <f t="shared" si="1"/>
        <v>6.0092761360984407E-3</v>
      </c>
      <c r="H70" s="38">
        <f>IF(Q69,[1]!Props("D","T",Dynamics!$D$4+273,"P",Dynamics!I69,"N2O"),C70/G70)</f>
        <v>835.87060569678545</v>
      </c>
      <c r="I70" s="38">
        <f>IF(Q69,[1]!Props("P","T",Dynamics!$D$4+273,"D",F70,"He"),IF(C70&gt;$D$11,I69*(1-$N$13/100*$S$1),[1]!Props("P","T",Dynamics!$D$4+273,"D",F70,"He")))</f>
        <v>8931.2848496269216</v>
      </c>
      <c r="J70" s="38">
        <f>I70-Dynamics!$O$10</f>
        <v>6036.2791159311682</v>
      </c>
      <c r="L70" s="38">
        <f>IF(H70&gt;$L$18,$L$18,H70)</f>
        <v>163.24780144940664</v>
      </c>
      <c r="M70" s="38">
        <f t="shared" si="6"/>
        <v>8.5995551079201995</v>
      </c>
      <c r="N70" s="38">
        <f>M70*Dynamics!$D$14*Dynamics!$N$12</f>
        <v>4.6796910785325274E-3</v>
      </c>
      <c r="O70" s="38">
        <f t="shared" si="7"/>
        <v>0.76394928003283769</v>
      </c>
      <c r="P70" s="38">
        <f>O70/Dynamics!$M$2</f>
        <v>0.25464976001094591</v>
      </c>
      <c r="Q70" s="38">
        <f>IF(I70&gt;Dynamics!$D$8,1,0)</f>
        <v>1</v>
      </c>
    </row>
    <row r="71" spans="1:17" x14ac:dyDescent="0.25">
      <c r="A71" s="38">
        <f>A70+$A$19</f>
        <v>0.53000000000000025</v>
      </c>
      <c r="B71" s="38">
        <f>C71+D71+Dynamics!$O$7</f>
        <v>33.451132139112964</v>
      </c>
      <c r="C71" s="38">
        <f>C70-O70*Dynamics!$S$1</f>
        <v>5.0168628618076649</v>
      </c>
      <c r="D71" s="38">
        <f>D70-P70*Dynamics!$S$1</f>
        <v>1.6722876206025536</v>
      </c>
      <c r="E71" s="38">
        <f>Dynamics!$F$1-C71/H70</f>
        <v>3.0109306104320818E-3</v>
      </c>
      <c r="F71" s="38">
        <f>IF(Q70,$O$5/E71,([1]!Props("D","T",Dynamics!$D$4+273,"P",I70,"He")+$O$5/E71)/2)</f>
        <v>13.992886821190323</v>
      </c>
      <c r="G71" s="38">
        <f t="shared" si="1"/>
        <v>6.0019611021320529E-3</v>
      </c>
      <c r="H71" s="38">
        <f>IF(Q70,[1]!Props("D","T",Dynamics!$D$4+273,"P",Dynamics!I70,"N2O"),C71/G71)</f>
        <v>835.61765341230728</v>
      </c>
      <c r="I71" s="38">
        <f>IF(Q70,[1]!Props("P","T",Dynamics!$D$4+273,"D",F71,"He"),IF(C71&gt;$D$11,I70*(1-$N$13/100*$S$1),[1]!Props("P","T",Dynamics!$D$4+273,"D",F71,"He")))</f>
        <v>8908.6748421765642</v>
      </c>
      <c r="J71" s="38">
        <f>I71-Dynamics!$O$10</f>
        <v>6013.6691084808108</v>
      </c>
      <c r="L71" s="38">
        <f>IF(H71&gt;$L$18,$L$18,H71)</f>
        <v>163.24780144940664</v>
      </c>
      <c r="M71" s="38">
        <f t="shared" si="6"/>
        <v>8.5834343804667164</v>
      </c>
      <c r="N71" s="38">
        <f>M71*Dynamics!$D$14*Dynamics!$N$12</f>
        <v>4.670918528848645E-3</v>
      </c>
      <c r="O71" s="38">
        <f t="shared" si="7"/>
        <v>0.76251718058383811</v>
      </c>
      <c r="P71" s="38">
        <f>O71/Dynamics!$M$2</f>
        <v>0.25417239352794602</v>
      </c>
      <c r="Q71" s="38">
        <f>IF(I71&gt;Dynamics!$D$8,1,0)</f>
        <v>1</v>
      </c>
    </row>
    <row r="72" spans="1:17" x14ac:dyDescent="0.25">
      <c r="A72" s="38">
        <f>A71+$A$19</f>
        <v>0.54000000000000026</v>
      </c>
      <c r="B72" s="38">
        <f>C72+D72+Dynamics!$O$7</f>
        <v>33.440965243371849</v>
      </c>
      <c r="C72" s="38">
        <f>C71-O71*Dynamics!$S$1</f>
        <v>5.0092376900018269</v>
      </c>
      <c r="D72" s="38">
        <f>D71-P71*Dynamics!$S$1</f>
        <v>1.6697458966672742</v>
      </c>
      <c r="E72" s="38">
        <f>Dynamics!$F$1-C72/H71</f>
        <v>3.018238931419278E-3</v>
      </c>
      <c r="F72" s="38">
        <f>IF(Q71,$O$5/E72,([1]!Props("D","T",Dynamics!$D$4+273,"P",I71,"He")+$O$5/E72)/2)</f>
        <v>13.959004643287768</v>
      </c>
      <c r="G72" s="38">
        <f t="shared" si="1"/>
        <v>5.9946527811448568E-3</v>
      </c>
      <c r="H72" s="38">
        <f>IF(Q71,[1]!Props("D","T",Dynamics!$D$4+273,"P",Dynamics!I71,"N2O"),C72/G72)</f>
        <v>835.36552939090063</v>
      </c>
      <c r="I72" s="38">
        <f>IF(Q71,[1]!Props("P","T",Dynamics!$D$4+273,"D",F72,"He"),IF(C72&gt;$D$11,I71*(1-$N$13/100*$S$1),[1]!Props("P","T",Dynamics!$D$4+273,"D",F72,"He")))</f>
        <v>8886.1996007935159</v>
      </c>
      <c r="J72" s="38">
        <f>I72-Dynamics!$O$10</f>
        <v>5991.1938670977624</v>
      </c>
      <c r="L72" s="38">
        <f>IF(H72&gt;$L$18,$L$18,H72)</f>
        <v>163.24780144940664</v>
      </c>
      <c r="M72" s="38">
        <f t="shared" si="6"/>
        <v>8.5673796772843342</v>
      </c>
      <c r="N72" s="38">
        <f>M72*Dynamics!$D$14*Dynamics!$N$12</f>
        <v>4.6621819081388259E-3</v>
      </c>
      <c r="O72" s="38">
        <f t="shared" si="7"/>
        <v>0.76109094646086284</v>
      </c>
      <c r="P72" s="38">
        <f>O72/Dynamics!$M$2</f>
        <v>0.25369698215362096</v>
      </c>
      <c r="Q72" s="38">
        <f>IF(I72&gt;Dynamics!$D$8,1,0)</f>
        <v>1</v>
      </c>
    </row>
    <row r="73" spans="1:17" x14ac:dyDescent="0.25">
      <c r="A73" s="38">
        <f>A72+$A$19</f>
        <v>0.55000000000000027</v>
      </c>
      <c r="B73" s="38">
        <f>C73+D73+Dynamics!$O$7</f>
        <v>33.430817364085698</v>
      </c>
      <c r="C73" s="38">
        <f>C72-O72*Dynamics!$S$1</f>
        <v>5.0016267805372188</v>
      </c>
      <c r="D73" s="38">
        <f>D72-P72*Dynamics!$S$1</f>
        <v>1.667208926845738</v>
      </c>
      <c r="E73" s="38">
        <f>Dynamics!$F$1-C73/H72</f>
        <v>3.0255405416532277E-3</v>
      </c>
      <c r="F73" s="38">
        <f>IF(Q72,$O$5/E73,([1]!Props("D","T",Dynamics!$D$4+273,"P",I72,"He")+$O$5/E73)/2)</f>
        <v>13.925317039451038</v>
      </c>
      <c r="G73" s="38">
        <f t="shared" si="1"/>
        <v>5.9873511709109071E-3</v>
      </c>
      <c r="H73" s="38">
        <f>IF(Q72,[1]!Props("D","T",Dynamics!$D$4+273,"P",Dynamics!I72,"N2O"),C73/G73)</f>
        <v>835.11422810112083</v>
      </c>
      <c r="I73" s="38">
        <f>IF(Q72,[1]!Props("P","T",Dynamics!$D$4+273,"D",F73,"He"),IF(C73&gt;$D$11,I72*(1-$N$13/100*$S$1),[1]!Props("P","T",Dynamics!$D$4+273,"D",F73,"He")))</f>
        <v>8863.8579456931329</v>
      </c>
      <c r="J73" s="38">
        <f>I73-Dynamics!$O$10</f>
        <v>5968.8522119973795</v>
      </c>
      <c r="L73" s="38">
        <f>IF(H73&gt;$L$18,$L$18,H73)</f>
        <v>163.24780144940664</v>
      </c>
      <c r="M73" s="38">
        <f t="shared" si="6"/>
        <v>8.5513905251218993</v>
      </c>
      <c r="N73" s="38">
        <f>M73*Dynamics!$D$14*Dynamics!$N$12</f>
        <v>4.6534809588700751E-3</v>
      </c>
      <c r="O73" s="38">
        <f t="shared" si="7"/>
        <v>0.75967053562221643</v>
      </c>
      <c r="P73" s="38">
        <f>O73/Dynamics!$M$2</f>
        <v>0.25322351187407216</v>
      </c>
      <c r="Q73" s="38">
        <f>IF(I73&gt;Dynamics!$D$8,1,0)</f>
        <v>1</v>
      </c>
    </row>
    <row r="74" spans="1:17" x14ac:dyDescent="0.25">
      <c r="A74" s="38">
        <f>A73+$A$19</f>
        <v>0.56000000000000028</v>
      </c>
      <c r="B74" s="38">
        <f>C74+D74+Dynamics!$O$7</f>
        <v>33.420688423610741</v>
      </c>
      <c r="C74" s="38">
        <f>C73-O73*Dynamics!$S$1</f>
        <v>4.994030075180997</v>
      </c>
      <c r="D74" s="38">
        <f>D73-P73*Dynamics!$S$1</f>
        <v>1.6646766917269973</v>
      </c>
      <c r="E74" s="38">
        <f>Dynamics!$F$1-C74/H73</f>
        <v>3.0328354434518224E-3</v>
      </c>
      <c r="F74" s="38">
        <f>IF(Q73,$O$5/E74,([1]!Props("D","T",Dynamics!$D$4+273,"P",I73,"He")+$O$5/E74)/2)</f>
        <v>13.891822370118938</v>
      </c>
      <c r="G74" s="38">
        <f t="shared" si="1"/>
        <v>5.9800562691123124E-3</v>
      </c>
      <c r="H74" s="38">
        <f>IF(Q73,[1]!Props("D","T",Dynamics!$D$4+273,"P",Dynamics!I73,"N2O"),C74/G74)</f>
        <v>834.86374406087918</v>
      </c>
      <c r="I74" s="38">
        <f>IF(Q73,[1]!Props("P","T",Dynamics!$D$4+273,"D",F74,"He"),IF(C74&gt;$D$11,I73*(1-$N$13/100*$S$1),[1]!Props("P","T",Dynamics!$D$4+273,"D",F74,"He")))</f>
        <v>8841.6487105625602</v>
      </c>
      <c r="J74" s="38">
        <f>I74-Dynamics!$O$10</f>
        <v>5946.6429768668067</v>
      </c>
      <c r="L74" s="38">
        <f>IF(H74&gt;$L$18,$L$18,H74)</f>
        <v>163.24780144940664</v>
      </c>
      <c r="M74" s="38">
        <f t="shared" si="6"/>
        <v>8.5354664553329123</v>
      </c>
      <c r="N74" s="38">
        <f>M74*Dynamics!$D$14*Dynamics!$N$12</f>
        <v>4.644815426015146E-3</v>
      </c>
      <c r="O74" s="38">
        <f t="shared" si="7"/>
        <v>0.75825590643526164</v>
      </c>
      <c r="P74" s="38">
        <f>O74/Dynamics!$M$2</f>
        <v>0.25275196881175388</v>
      </c>
      <c r="Q74" s="38">
        <f>IF(I74&gt;Dynamics!$D$8,1,0)</f>
        <v>1</v>
      </c>
    </row>
    <row r="75" spans="1:17" x14ac:dyDescent="0.25">
      <c r="A75" s="38">
        <f>A74+$A$19</f>
        <v>0.57000000000000028</v>
      </c>
      <c r="B75" s="38">
        <f>C75+D75+Dynamics!$O$7</f>
        <v>33.410578344858266</v>
      </c>
      <c r="C75" s="38">
        <f>C74-O74*Dynamics!$S$1</f>
        <v>4.9864475161166446</v>
      </c>
      <c r="D75" s="38">
        <f>D74-P74*Dynamics!$S$1</f>
        <v>1.6621491720388797</v>
      </c>
      <c r="E75" s="38">
        <f>Dynamics!$F$1-C75/H74</f>
        <v>3.0401236392232625E-3</v>
      </c>
      <c r="F75" s="38">
        <f>IF(Q74,$O$5/E75,([1]!Props("D","T",Dynamics!$D$4+273,"P",I74,"He")+$O$5/E75)/2)</f>
        <v>13.858519013719471</v>
      </c>
      <c r="G75" s="38">
        <f t="shared" si="1"/>
        <v>5.9727680733408723E-3</v>
      </c>
      <c r="H75" s="38">
        <f>IF(Q74,[1]!Props("D","T",Dynamics!$D$4+273,"P",Dynamics!I74,"N2O"),C75/G75)</f>
        <v>834.61407183688709</v>
      </c>
      <c r="I75" s="38">
        <f>IF(Q74,[1]!Props("P","T",Dynamics!$D$4+273,"D",F75,"He"),IF(C75&gt;$D$11,I74*(1-$N$13/100*$S$1),[1]!Props("P","T",Dynamics!$D$4+273,"D",F75,"He")))</f>
        <v>8819.5707423729455</v>
      </c>
      <c r="J75" s="38">
        <f>I75-Dynamics!$O$10</f>
        <v>5924.5650086771921</v>
      </c>
      <c r="L75" s="38">
        <f>IF(H75&gt;$L$18,$L$18,H75)</f>
        <v>163.24780144940664</v>
      </c>
      <c r="M75" s="38">
        <f t="shared" si="6"/>
        <v>8.519607003819667</v>
      </c>
      <c r="N75" s="38">
        <f>M75*Dynamics!$D$14*Dynamics!$N$12</f>
        <v>4.6361850570221502E-3</v>
      </c>
      <c r="O75" s="38">
        <f t="shared" si="7"/>
        <v>0.75684701767145801</v>
      </c>
      <c r="P75" s="38">
        <f>O75/Dynamics!$M$2</f>
        <v>0.25228233922381932</v>
      </c>
      <c r="Q75" s="38">
        <f>IF(I75&gt;Dynamics!$D$8,1,0)</f>
        <v>1</v>
      </c>
    </row>
    <row r="76" spans="1:17" x14ac:dyDescent="0.25">
      <c r="A76" s="38">
        <f>A75+$A$19</f>
        <v>0.58000000000000029</v>
      </c>
      <c r="B76" s="38">
        <f>C76+D76+Dynamics!$O$7</f>
        <v>33.400487051289318</v>
      </c>
      <c r="C76" s="38">
        <f>C75-O75*Dynamics!$S$1</f>
        <v>4.9788790459399301</v>
      </c>
      <c r="D76" s="38">
        <f>D75-P75*Dynamics!$S$1</f>
        <v>1.6596263486466416</v>
      </c>
      <c r="E76" s="38">
        <f>Dynamics!$F$1-C76/H75</f>
        <v>3.0474051314644361E-3</v>
      </c>
      <c r="F76" s="38">
        <f>IF(Q75,$O$5/E76,([1]!Props("D","T",Dynamics!$D$4+273,"P",I75,"He")+$O$5/E76)/2)</f>
        <v>13.825405366429633</v>
      </c>
      <c r="G76" s="38">
        <f t="shared" si="1"/>
        <v>5.9654865810996986E-3</v>
      </c>
      <c r="H76" s="38">
        <f>IF(Q75,[1]!Props("D","T",Dynamics!$D$4+273,"P",Dynamics!I75,"N2O"),C76/G76)</f>
        <v>834.365206044106</v>
      </c>
      <c r="I76" s="38">
        <f>IF(Q75,[1]!Props("P","T",Dynamics!$D$4+273,"D",F76,"He"),IF(C76&gt;$D$11,I75*(1-$N$13/100*$S$1),[1]!Props("P","T",Dynamics!$D$4+273,"D",F76,"He")))</f>
        <v>8797.6229011947362</v>
      </c>
      <c r="J76" s="38">
        <f>I76-Dynamics!$O$10</f>
        <v>5902.6171674989828</v>
      </c>
      <c r="L76" s="38">
        <f>IF(H76&gt;$L$18,$L$18,H76)</f>
        <v>163.24780144940664</v>
      </c>
      <c r="M76" s="38">
        <f t="shared" si="6"/>
        <v>8.5038117109781641</v>
      </c>
      <c r="N76" s="38">
        <f>M76*Dynamics!$D$14*Dynamics!$N$12</f>
        <v>4.627589601784575E-3</v>
      </c>
      <c r="O76" s="38">
        <f t="shared" si="7"/>
        <v>0.75544382850146707</v>
      </c>
      <c r="P76" s="38">
        <f>O76/Dynamics!$M$2</f>
        <v>0.25181460950048901</v>
      </c>
      <c r="Q76" s="38">
        <f>IF(I76&gt;Dynamics!$D$8,1,0)</f>
        <v>1</v>
      </c>
    </row>
    <row r="77" spans="1:17" x14ac:dyDescent="0.25">
      <c r="A77" s="38">
        <f>A76+$A$19</f>
        <v>0.5900000000000003</v>
      </c>
      <c r="B77" s="38">
        <f>C77+D77+Dynamics!$O$7</f>
        <v>33.390414466909299</v>
      </c>
      <c r="C77" s="38">
        <f>C76-O76*Dynamics!$S$1</f>
        <v>4.9713246076549158</v>
      </c>
      <c r="D77" s="38">
        <f>D76-P76*Dynamics!$S$1</f>
        <v>1.6571082025516368</v>
      </c>
      <c r="E77" s="38">
        <f>Dynamics!$F$1-C77/H76</f>
        <v>3.0546799227593197E-3</v>
      </c>
      <c r="F77" s="38">
        <f>IF(Q76,$O$5/E77,([1]!Props("D","T",Dynamics!$D$4+273,"P",I76,"He")+$O$5/E77)/2)</f>
        <v>13.792479841938972</v>
      </c>
      <c r="G77" s="38">
        <f t="shared" si="1"/>
        <v>5.958211789804815E-3</v>
      </c>
      <c r="H77" s="38">
        <f>IF(Q76,[1]!Props("D","T",Dynamics!$D$4+273,"P",Dynamics!I76,"N2O"),C77/G77)</f>
        <v>834.11714134520787</v>
      </c>
      <c r="I77" s="38">
        <f>IF(Q76,[1]!Props("P","T",Dynamics!$D$4+273,"D",F77,"He"),IF(C77&gt;$D$11,I76*(1-$N$13/100*$S$1),[1]!Props("P","T",Dynamics!$D$4+273,"D",F77,"He")))</f>
        <v>8775.8040600160184</v>
      </c>
      <c r="J77" s="38">
        <f>I77-Dynamics!$O$10</f>
        <v>5880.798326320265</v>
      </c>
      <c r="L77" s="38">
        <f>IF(H77&gt;$L$18,$L$18,H77)</f>
        <v>163.24780144940664</v>
      </c>
      <c r="M77" s="38">
        <f t="shared" si="6"/>
        <v>8.4880801216438719</v>
      </c>
      <c r="N77" s="38">
        <f>M77*Dynamics!$D$14*Dynamics!$N$12</f>
        <v>4.6190288126117703E-3</v>
      </c>
      <c r="O77" s="38">
        <f t="shared" si="7"/>
        <v>0.75404629849033478</v>
      </c>
      <c r="P77" s="38">
        <f>O77/Dynamics!$M$2</f>
        <v>0.25134876616344493</v>
      </c>
      <c r="Q77" s="38">
        <f>IF(I77&gt;Dynamics!$D$8,1,0)</f>
        <v>1</v>
      </c>
    </row>
    <row r="78" spans="1:17" x14ac:dyDescent="0.25">
      <c r="A78" s="38">
        <f>A77+$A$19</f>
        <v>0.60000000000000031</v>
      </c>
      <c r="B78" s="38">
        <f>C78+D78+Dynamics!$O$7</f>
        <v>33.380360516262762</v>
      </c>
      <c r="C78" s="38">
        <f>C77-O77*Dynamics!$S$1</f>
        <v>4.9637841446700124</v>
      </c>
      <c r="D78" s="38">
        <f>D77-P77*Dynamics!$S$1</f>
        <v>1.6545947148900024</v>
      </c>
      <c r="E78" s="38">
        <f>Dynamics!$F$1-C78/H77</f>
        <v>3.0619480157774263E-3</v>
      </c>
      <c r="F78" s="38">
        <f>IF(Q77,$O$5/E78,([1]!Props("D","T",Dynamics!$D$4+273,"P",I77,"He")+$O$5/E78)/2)</f>
        <v>13.759740871216728</v>
      </c>
      <c r="G78" s="38">
        <f t="shared" si="1"/>
        <v>5.9509436967867084E-3</v>
      </c>
      <c r="H78" s="38">
        <f>IF(Q77,[1]!Props("D","T",Dynamics!$D$4+273,"P",Dynamics!I77,"N2O"),C78/G78)</f>
        <v>833.86987245004116</v>
      </c>
      <c r="I78" s="38">
        <f>IF(Q77,[1]!Props("P","T",Dynamics!$D$4+273,"D",F78,"He"),IF(C78&gt;$D$11,I77*(1-$N$13/100*$S$1),[1]!Props("P","T",Dynamics!$D$4+273,"D",F78,"He")))</f>
        <v>8754.1131045637285</v>
      </c>
      <c r="J78" s="38">
        <f>I78-Dynamics!$O$10</f>
        <v>5859.1073708679751</v>
      </c>
      <c r="L78" s="38">
        <f>IF(H78&gt;$L$18,$L$18,H78)</f>
        <v>163.24780144940664</v>
      </c>
      <c r="M78" s="38">
        <f t="shared" si="6"/>
        <v>8.4724117850381795</v>
      </c>
      <c r="N78" s="38">
        <f>M78*Dynamics!$D$14*Dynamics!$N$12</f>
        <v>4.610502444199807E-3</v>
      </c>
      <c r="O78" s="38">
        <f t="shared" si="7"/>
        <v>0.75265438759273406</v>
      </c>
      <c r="P78" s="38">
        <f>O78/Dynamics!$M$2</f>
        <v>0.25088479586424467</v>
      </c>
      <c r="Q78" s="38">
        <f>IF(I78&gt;Dynamics!$D$8,1,0)</f>
        <v>1</v>
      </c>
    </row>
    <row r="79" spans="1:17" x14ac:dyDescent="0.25">
      <c r="A79" s="38">
        <f>A78+$A$19</f>
        <v>0.61000000000000032</v>
      </c>
      <c r="B79" s="38">
        <f>C79+D79+Dynamics!$O$7</f>
        <v>33.370325124428192</v>
      </c>
      <c r="C79" s="38">
        <f>C78-O78*Dynamics!$S$1</f>
        <v>4.9562576007940846</v>
      </c>
      <c r="D79" s="38">
        <f>D78-P78*Dynamics!$S$1</f>
        <v>1.6520858669313601</v>
      </c>
      <c r="E79" s="38">
        <f>Dynamics!$F$1-C79/H78</f>
        <v>3.0692094132722583E-3</v>
      </c>
      <c r="F79" s="38">
        <f>IF(Q78,$O$5/E79,([1]!Props("D","T",Dynamics!$D$4+273,"P",I78,"He")+$O$5/E79)/2)</f>
        <v>13.727186902282668</v>
      </c>
      <c r="G79" s="38">
        <f t="shared" si="1"/>
        <v>5.9436822992918765E-3</v>
      </c>
      <c r="H79" s="38">
        <f>IF(Q78,[1]!Props("D","T",Dynamics!$D$4+273,"P",Dynamics!I78,"N2O"),C79/G79)</f>
        <v>833.62339411510209</v>
      </c>
      <c r="I79" s="38">
        <f>IF(Q78,[1]!Props("P","T",Dynamics!$D$4+273,"D",F79,"He"),IF(C79&gt;$D$11,I78*(1-$N$13/100*$S$1),[1]!Props("P","T",Dynamics!$D$4+273,"D",F79,"He")))</f>
        <v>8732.5489331278222</v>
      </c>
      <c r="J79" s="38">
        <f>I79-Dynamics!$O$10</f>
        <v>5837.5431994320688</v>
      </c>
      <c r="L79" s="38">
        <f>IF(H79&gt;$L$18,$L$18,H79)</f>
        <v>163.24780144940664</v>
      </c>
      <c r="M79" s="38">
        <f t="shared" si="6"/>
        <v>8.4568062547156782</v>
      </c>
      <c r="N79" s="38">
        <f>M79*Dynamics!$D$14*Dynamics!$N$12</f>
        <v>4.6020102536027934E-3</v>
      </c>
      <c r="O79" s="38">
        <f t="shared" si="7"/>
        <v>0.75126805614828229</v>
      </c>
      <c r="P79" s="38">
        <f>O79/Dynamics!$M$2</f>
        <v>0.25042268538276075</v>
      </c>
      <c r="Q79" s="38">
        <f>IF(I79&gt;Dynamics!$D$8,1,0)</f>
        <v>1</v>
      </c>
    </row>
    <row r="80" spans="1:17" x14ac:dyDescent="0.25">
      <c r="A80" s="38">
        <f>A79+$A$19</f>
        <v>0.62000000000000033</v>
      </c>
      <c r="B80" s="38">
        <f>C80+D80+Dynamics!$O$7</f>
        <v>33.360308217012879</v>
      </c>
      <c r="C80" s="38">
        <f>C79-O79*Dynamics!$S$1</f>
        <v>4.9487449202326017</v>
      </c>
      <c r="D80" s="38">
        <f>D79-P79*Dynamics!$S$1</f>
        <v>1.6495816400775325</v>
      </c>
      <c r="E80" s="38">
        <f>Dynamics!$F$1-C80/H79</f>
        <v>3.0764641180797761E-3</v>
      </c>
      <c r="F80" s="38">
        <f>IF(Q79,$O$5/E80,([1]!Props("D","T",Dynamics!$D$4+273,"P",I79,"He")+$O$5/E80)/2)</f>
        <v>13.694816399981525</v>
      </c>
      <c r="G80" s="38">
        <f t="shared" si="1"/>
        <v>5.9364275944843586E-3</v>
      </c>
      <c r="H80" s="38">
        <f>IF(Q79,[1]!Props("D","T",Dynamics!$D$4+273,"P",Dynamics!I79,"N2O"),C80/G80)</f>
        <v>833.377701143016</v>
      </c>
      <c r="I80" s="38">
        <f>IF(Q79,[1]!Props("P","T",Dynamics!$D$4+273,"D",F80,"He"),IF(C80&gt;$D$11,I79*(1-$N$13/100*$S$1),[1]!Props("P","T",Dynamics!$D$4+273,"D",F80,"He")))</f>
        <v>8711.1104563883418</v>
      </c>
      <c r="J80" s="38">
        <f>I80-Dynamics!$O$10</f>
        <v>5816.1047226925884</v>
      </c>
      <c r="L80" s="38">
        <f>IF(H80&gt;$L$18,$L$18,H80)</f>
        <v>163.24780144940664</v>
      </c>
      <c r="M80" s="38">
        <f t="shared" si="6"/>
        <v>8.4412630885122049</v>
      </c>
      <c r="N80" s="38">
        <f>M80*Dynamics!$D$14*Dynamics!$N$12</f>
        <v>4.5935520002045975E-3</v>
      </c>
      <c r="O80" s="38">
        <f t="shared" si="7"/>
        <v>0.74988726487692481</v>
      </c>
      <c r="P80" s="38">
        <f>O80/Dynamics!$M$2</f>
        <v>0.24996242162564161</v>
      </c>
      <c r="Q80" s="38">
        <f>IF(I80&gt;Dynamics!$D$8,1,0)</f>
        <v>1</v>
      </c>
    </row>
    <row r="81" spans="1:17" x14ac:dyDescent="0.25">
      <c r="A81" s="38">
        <f>A80+$A$19</f>
        <v>0.63000000000000034</v>
      </c>
      <c r="B81" s="38">
        <f>C81+D81+Dynamics!$O$7</f>
        <v>33.350309720147855</v>
      </c>
      <c r="C81" s="38">
        <f>C80-O80*Dynamics!$S$1</f>
        <v>4.9412460475838325</v>
      </c>
      <c r="D81" s="38">
        <f>D80-P80*Dynamics!$S$1</f>
        <v>1.647082015861276</v>
      </c>
      <c r="E81" s="38">
        <f>Dynamics!$F$1-C81/H80</f>
        <v>3.0837121331169217E-3</v>
      </c>
      <c r="F81" s="38">
        <f>IF(Q80,$O$5/E81,([1]!Props("D","T",Dynamics!$D$4+273,"P",I80,"He")+$O$5/E81)/2)</f>
        <v>13.662627845760776</v>
      </c>
      <c r="G81" s="38">
        <f t="shared" si="1"/>
        <v>5.929179579447213E-3</v>
      </c>
      <c r="H81" s="38">
        <f>IF(Q80,[1]!Props("D","T",Dynamics!$D$4+273,"P",Dynamics!I80,"N2O"),C81/G81)</f>
        <v>833.13278838202416</v>
      </c>
      <c r="I81" s="38">
        <f>IF(Q80,[1]!Props("P","T",Dynamics!$D$4+273,"D",F81,"He"),IF(C81&gt;$D$11,I80*(1-$N$13/100*$S$1),[1]!Props("P","T",Dynamics!$D$4+273,"D",F81,"He")))</f>
        <v>8689.7965972451475</v>
      </c>
      <c r="J81" s="38">
        <f>I81-Dynamics!$O$10</f>
        <v>5794.7908635493941</v>
      </c>
      <c r="L81" s="38">
        <f>IF(H81&gt;$L$18,$L$18,H81)</f>
        <v>163.24780144940664</v>
      </c>
      <c r="M81" s="38">
        <f t="shared" si="6"/>
        <v>8.4257818484935569</v>
      </c>
      <c r="N81" s="38">
        <f>M81*Dynamics!$D$14*Dynamics!$N$12</f>
        <v>4.5851274456909386E-3</v>
      </c>
      <c r="O81" s="38">
        <f t="shared" si="7"/>
        <v>0.74851197487437937</v>
      </c>
      <c r="P81" s="38">
        <f>O81/Dynamics!$M$2</f>
        <v>0.24950399162479311</v>
      </c>
      <c r="Q81" s="38">
        <f>IF(I81&gt;Dynamics!$D$8,1,0)</f>
        <v>1</v>
      </c>
    </row>
    <row r="82" spans="1:17" x14ac:dyDescent="0.25">
      <c r="A82" s="38">
        <f>A81+$A$19</f>
        <v>0.64000000000000035</v>
      </c>
      <c r="B82" s="38">
        <f>C82+D82+Dynamics!$O$7</f>
        <v>33.340329560482857</v>
      </c>
      <c r="C82" s="38">
        <f>C81-O81*Dynamics!$S$1</f>
        <v>4.9337609278350882</v>
      </c>
      <c r="D82" s="38">
        <f>D81-P81*Dynamics!$S$1</f>
        <v>1.644586975945028</v>
      </c>
      <c r="E82" s="38">
        <f>Dynamics!$F$1-C82/H81</f>
        <v>3.0909534613801411E-3</v>
      </c>
      <c r="F82" s="38">
        <f>IF(Q81,$O$5/E82,([1]!Props("D","T",Dynamics!$D$4+273,"P",I81,"He")+$O$5/E82)/2)</f>
        <v>13.630619737451962</v>
      </c>
      <c r="G82" s="38">
        <f t="shared" si="1"/>
        <v>5.9219382511839936E-3</v>
      </c>
      <c r="H82" s="38">
        <f>IF(Q81,[1]!Props("D","T",Dynamics!$D$4+273,"P",Dynamics!I81,"N2O"),C82/G82)</f>
        <v>832.88865072547674</v>
      </c>
      <c r="I82" s="38">
        <f>IF(Q81,[1]!Props("P","T",Dynamics!$D$4+273,"D",F82,"He"),IF(C82&gt;$D$11,I81*(1-$N$13/100*$S$1),[1]!Props("P","T",Dynamics!$D$4+273,"D",F82,"He")))</f>
        <v>8668.6062906505013</v>
      </c>
      <c r="J82" s="38">
        <f>I82-Dynamics!$O$10</f>
        <v>5773.6005569547478</v>
      </c>
      <c r="L82" s="38">
        <f>IF(H82&gt;$L$18,$L$18,H82)</f>
        <v>163.24780144940664</v>
      </c>
      <c r="M82" s="38">
        <f t="shared" si="6"/>
        <v>8.4103621009049974</v>
      </c>
      <c r="N82" s="38">
        <f>M82*Dynamics!$D$14*Dynamics!$N$12</f>
        <v>4.5767363540219121E-3</v>
      </c>
      <c r="O82" s="38">
        <f t="shared" si="7"/>
        <v>0.74714214760765041</v>
      </c>
      <c r="P82" s="38">
        <f>O82/Dynamics!$M$2</f>
        <v>0.24904738253588346</v>
      </c>
      <c r="Q82" s="38">
        <f>IF(I82&gt;Dynamics!$D$8,1,0)</f>
        <v>1</v>
      </c>
    </row>
    <row r="83" spans="1:17" x14ac:dyDescent="0.25">
      <c r="A83" s="38">
        <f>A82+$A$19</f>
        <v>0.65000000000000036</v>
      </c>
      <c r="B83" s="38">
        <f>C83+D83+Dynamics!$O$7</f>
        <v>33.330367665181427</v>
      </c>
      <c r="C83" s="38">
        <f>C82-O82*Dynamics!$S$1</f>
        <v>4.9262895063590113</v>
      </c>
      <c r="D83" s="38">
        <f>D82-P82*Dynamics!$S$1</f>
        <v>1.6420965021196692</v>
      </c>
      <c r="E83" s="38">
        <f>Dynamics!$F$1-C83/H82</f>
        <v>3.0981881059439324E-3</v>
      </c>
      <c r="F83" s="38">
        <f>IF(Q82,$O$5/E83,([1]!Props("D","T",Dynamics!$D$4+273,"P",I82,"He")+$O$5/E83)/2)</f>
        <v>13.598790589055366</v>
      </c>
      <c r="G83" s="38">
        <f t="shared" ref="G83:G146" si="8">$F$1-$O$5/F83</f>
        <v>5.9147036066202023E-3</v>
      </c>
      <c r="H83" s="38">
        <f>IF(Q82,[1]!Props("D","T",Dynamics!$D$4+273,"P",Dynamics!I82,"N2O"),C83/G83)</f>
        <v>832.64528311133313</v>
      </c>
      <c r="I83" s="38">
        <f>IF(Q82,[1]!Props("P","T",Dynamics!$D$4+273,"D",F83,"He"),IF(C83&gt;$D$11,I82*(1-$N$13/100*$S$1),[1]!Props("P","T",Dynamics!$D$4+273,"D",F83,"He")))</f>
        <v>8647.5384834443139</v>
      </c>
      <c r="J83" s="38">
        <f>I83-Dynamics!$O$10</f>
        <v>5752.5327497485605</v>
      </c>
      <c r="L83" s="38">
        <f>IF(H83&gt;$L$18,$L$18,H83)</f>
        <v>163.24780144940664</v>
      </c>
      <c r="M83" s="38">
        <f t="shared" si="6"/>
        <v>8.3950034161214599</v>
      </c>
      <c r="N83" s="38">
        <f>M83*Dynamics!$D$14*Dynamics!$N$12</f>
        <v>4.5683784914048895E-3</v>
      </c>
      <c r="O83" s="38">
        <f t="shared" si="7"/>
        <v>0.74577774491060522</v>
      </c>
      <c r="P83" s="38">
        <f>O83/Dynamics!$M$2</f>
        <v>0.2485925816368684</v>
      </c>
      <c r="Q83" s="38">
        <f>IF(I83&gt;Dynamics!$D$8,1,0)</f>
        <v>1</v>
      </c>
    </row>
    <row r="84" spans="1:17" x14ac:dyDescent="0.25">
      <c r="A84" s="38">
        <f>A83+$A$19</f>
        <v>0.66000000000000036</v>
      </c>
      <c r="B84" s="38">
        <f>C84+D84+Dynamics!$O$7</f>
        <v>33.320423961915949</v>
      </c>
      <c r="C84" s="38">
        <f>C83-O83*Dynamics!$S$1</f>
        <v>4.9188317289099048</v>
      </c>
      <c r="D84" s="38">
        <f>D83-P83*Dynamics!$S$1</f>
        <v>1.6396105763033004</v>
      </c>
      <c r="E84" s="38">
        <f>Dynamics!$F$1-C84/H83</f>
        <v>3.1054160699594234E-3</v>
      </c>
      <c r="F84" s="38">
        <f>IF(Q83,$O$5/E84,([1]!Props("D","T",Dynamics!$D$4+273,"P",I83,"He")+$O$5/E84)/2)</f>
        <v>13.567138930527955</v>
      </c>
      <c r="G84" s="38">
        <f t="shared" si="8"/>
        <v>5.9074756426047113E-3</v>
      </c>
      <c r="H84" s="38">
        <f>IF(Q83,[1]!Props("D","T",Dynamics!$D$4+273,"P",Dynamics!I83,"N2O"),C84/G84)</f>
        <v>832.40268052166834</v>
      </c>
      <c r="I84" s="38">
        <f>IF(Q83,[1]!Props("P","T",Dynamics!$D$4+273,"D",F84,"He"),IF(C84&gt;$D$11,I83*(1-$N$13/100*$S$1),[1]!Props("P","T",Dynamics!$D$4+273,"D",F84,"He")))</f>
        <v>8626.592134192013</v>
      </c>
      <c r="J84" s="38">
        <f>I84-Dynamics!$O$10</f>
        <v>5731.5864004962596</v>
      </c>
      <c r="L84" s="38">
        <f>IF(H84&gt;$L$18,$L$18,H84)</f>
        <v>163.24780144940664</v>
      </c>
      <c r="M84" s="38">
        <f t="shared" si="6"/>
        <v>8.3797053685984491</v>
      </c>
      <c r="N84" s="38">
        <f>M84*Dynamics!$D$14*Dynamics!$N$12</f>
        <v>4.5600536262678003E-3</v>
      </c>
      <c r="O84" s="38">
        <f t="shared" si="7"/>
        <v>0.74441872897961259</v>
      </c>
      <c r="P84" s="38">
        <f>O84/Dynamics!$M$2</f>
        <v>0.24813957632653752</v>
      </c>
      <c r="Q84" s="38">
        <f>IF(I84&gt;Dynamics!$D$8,1,0)</f>
        <v>1</v>
      </c>
    </row>
    <row r="85" spans="1:17" x14ac:dyDescent="0.25">
      <c r="A85" s="38">
        <f>A84+$A$19</f>
        <v>0.67000000000000037</v>
      </c>
      <c r="B85" s="38">
        <f>C85+D85+Dynamics!$O$7</f>
        <v>33.310498378862889</v>
      </c>
      <c r="C85" s="38">
        <f>C84-O84*Dynamics!$S$1</f>
        <v>4.9113875416201083</v>
      </c>
      <c r="D85" s="38">
        <f>D84-P84*Dynamics!$S$1</f>
        <v>1.637129180540035</v>
      </c>
      <c r="E85" s="38">
        <f>Dynamics!$F$1-C85/H84</f>
        <v>3.1126373566529638E-3</v>
      </c>
      <c r="F85" s="38">
        <f>IF(Q84,$O$5/E85,([1]!Props("D","T",Dynamics!$D$4+273,"P",I84,"He")+$O$5/E85)/2)</f>
        <v>13.535663307574632</v>
      </c>
      <c r="G85" s="38">
        <f t="shared" si="8"/>
        <v>5.9002543559111709E-3</v>
      </c>
      <c r="H85" s="38">
        <f>IF(Q84,[1]!Props("D","T",Dynamics!$D$4+273,"P",Dynamics!I84,"N2O"),C85/G85)</f>
        <v>832.16083798218756</v>
      </c>
      <c r="I85" s="38">
        <f>IF(Q84,[1]!Props("P","T",Dynamics!$D$4+273,"D",F85,"He"),IF(C85&gt;$D$11,I84*(1-$N$13/100*$S$1),[1]!Props("P","T",Dynamics!$D$4+273,"D",F85,"He")))</f>
        <v>8605.7662130250374</v>
      </c>
      <c r="J85" s="38">
        <f>I85-Dynamics!$O$10</f>
        <v>5710.760479329284</v>
      </c>
      <c r="L85" s="38">
        <f>IF(H85&gt;$L$18,$L$18,H85)</f>
        <v>163.24780144940664</v>
      </c>
      <c r="M85" s="38">
        <f t="shared" si="6"/>
        <v>8.3644675368236356</v>
      </c>
      <c r="N85" s="38">
        <f>M85*Dynamics!$D$14*Dynamics!$N$12</f>
        <v>4.5517615292327918E-3</v>
      </c>
      <c r="O85" s="38">
        <f t="shared" si="7"/>
        <v>0.7430650623692423</v>
      </c>
      <c r="P85" s="38">
        <f>O85/Dynamics!$M$2</f>
        <v>0.24768835412308077</v>
      </c>
      <c r="Q85" s="38">
        <f>IF(I85&gt;Dynamics!$D$8,1,0)</f>
        <v>1</v>
      </c>
    </row>
    <row r="86" spans="1:17" x14ac:dyDescent="0.25">
      <c r="A86" s="38">
        <f>A85+$A$19</f>
        <v>0.68000000000000038</v>
      </c>
      <c r="B86" s="38">
        <f>C86+D86+Dynamics!$O$7</f>
        <v>33.300590844697965</v>
      </c>
      <c r="C86" s="38">
        <f>C85-O85*Dynamics!$S$1</f>
        <v>4.9039568909964162</v>
      </c>
      <c r="D86" s="38">
        <f>D85-P85*Dynamics!$S$1</f>
        <v>1.6346522969988042</v>
      </c>
      <c r="E86" s="38">
        <f>Dynamics!$F$1-C86/H85</f>
        <v>3.1198519693247566E-3</v>
      </c>
      <c r="F86" s="38">
        <f>IF(Q85,$O$5/E86,([1]!Props("D","T",Dynamics!$D$4+273,"P",I85,"He")+$O$5/E86)/2)</f>
        <v>13.504362281442585</v>
      </c>
      <c r="G86" s="38">
        <f t="shared" si="8"/>
        <v>5.8930397432393781E-3</v>
      </c>
      <c r="H86" s="38">
        <f>IF(Q85,[1]!Props("D","T",Dynamics!$D$4+273,"P",Dynamics!I85,"N2O"),C86/G86)</f>
        <v>831.91975056174442</v>
      </c>
      <c r="I86" s="38">
        <f>IF(Q85,[1]!Props("P","T",Dynamics!$D$4+273,"D",F86,"He"),IF(C86&gt;$D$11,I85*(1-$N$13/100*$S$1),[1]!Props("P","T",Dynamics!$D$4+273,"D",F86,"He")))</f>
        <v>8585.0597014838404</v>
      </c>
      <c r="J86" s="38">
        <f>I86-Dynamics!$O$10</f>
        <v>5690.053967788087</v>
      </c>
      <c r="L86" s="38">
        <f>IF(H86&gt;$L$18,$L$18,H86)</f>
        <v>163.24780144940664</v>
      </c>
      <c r="M86" s="38">
        <f t="shared" si="6"/>
        <v>8.3492895032691354</v>
      </c>
      <c r="N86" s="38">
        <f>M86*Dynamics!$D$14*Dynamics!$N$12</f>
        <v>4.5435019730902604E-3</v>
      </c>
      <c r="O86" s="38">
        <f t="shared" si="7"/>
        <v>0.74171670798802614</v>
      </c>
      <c r="P86" s="38">
        <f>O86/Dynamics!$M$2</f>
        <v>0.24723890266267537</v>
      </c>
      <c r="Q86" s="38">
        <f>IF(I86&gt;Dynamics!$D$8,1,0)</f>
        <v>1</v>
      </c>
    </row>
    <row r="87" spans="1:17" x14ac:dyDescent="0.25">
      <c r="A87" s="38">
        <f>A86+$A$19</f>
        <v>0.69000000000000039</v>
      </c>
      <c r="B87" s="38">
        <f>C87+D87+Dynamics!$O$7</f>
        <v>33.290701288591457</v>
      </c>
      <c r="C87" s="38">
        <f>C86-O86*Dynamics!$S$1</f>
        <v>4.8965397239165362</v>
      </c>
      <c r="D87" s="38">
        <f>D86-P86*Dynamics!$S$1</f>
        <v>1.6321799079721775</v>
      </c>
      <c r="E87" s="38">
        <f>Dynamics!$F$1-C87/H86</f>
        <v>3.1270599113474877E-3</v>
      </c>
      <c r="F87" s="38">
        <f>IF(Q86,$O$5/E87,([1]!Props("D","T",Dynamics!$D$4+273,"P",I86,"He")+$O$5/E87)/2)</f>
        <v>13.473234428718891</v>
      </c>
      <c r="G87" s="38">
        <f t="shared" si="8"/>
        <v>5.8858318012166471E-3</v>
      </c>
      <c r="H87" s="38">
        <f>IF(Q86,[1]!Props("D","T",Dynamics!$D$4+273,"P",Dynamics!I86,"N2O"),C87/G87)</f>
        <v>831.67941337186699</v>
      </c>
      <c r="I87" s="38">
        <f>IF(Q86,[1]!Props("P","T",Dynamics!$D$4+273,"D",F87,"He"),IF(C87&gt;$D$11,I86*(1-$N$13/100*$S$1),[1]!Props("P","T",Dynamics!$D$4+273,"D",F87,"He")))</f>
        <v>8564.4715923634321</v>
      </c>
      <c r="J87" s="38">
        <f>I87-Dynamics!$O$10</f>
        <v>5669.4658586676787</v>
      </c>
      <c r="L87" s="38">
        <f>IF(H87&gt;$L$18,$L$18,H87)</f>
        <v>163.24780144940664</v>
      </c>
      <c r="M87" s="38">
        <f t="shared" si="6"/>
        <v>8.3341708543444604</v>
      </c>
      <c r="N87" s="38">
        <f>M87*Dynamics!$D$14*Dynamics!$N$12</f>
        <v>4.5352747327732463E-3</v>
      </c>
      <c r="O87" s="38">
        <f t="shared" si="7"/>
        <v>0.74037362909427762</v>
      </c>
      <c r="P87" s="38">
        <f>O87/Dynamics!$M$2</f>
        <v>0.24679120969809254</v>
      </c>
      <c r="Q87" s="38">
        <f>IF(I87&gt;Dynamics!$D$8,1,0)</f>
        <v>1</v>
      </c>
    </row>
    <row r="88" spans="1:17" x14ac:dyDescent="0.25">
      <c r="A88" s="38">
        <f>A87+$A$19</f>
        <v>0.7000000000000004</v>
      </c>
      <c r="B88" s="38">
        <f>C88+D88+Dynamics!$O$7</f>
        <v>33.280829640203535</v>
      </c>
      <c r="C88" s="38">
        <f>C87-O87*Dynamics!$S$1</f>
        <v>4.8891359876255933</v>
      </c>
      <c r="D88" s="38">
        <f>D87-P87*Dynamics!$S$1</f>
        <v>1.6297119958751967</v>
      </c>
      <c r="E88" s="38">
        <f>Dynamics!$F$1-C88/H87</f>
        <v>3.1342611861649864E-3</v>
      </c>
      <c r="F88" s="38">
        <f>IF(Q87,$O$5/E88,([1]!Props("D","T",Dynamics!$D$4+273,"P",I87,"He")+$O$5/E88)/2)</f>
        <v>13.442278341131146</v>
      </c>
      <c r="G88" s="38">
        <f t="shared" si="8"/>
        <v>5.8786305263991484E-3</v>
      </c>
      <c r="H88" s="38">
        <f>IF(Q87,[1]!Props("D","T",Dynamics!$D$4+273,"P",Dynamics!I87,"N2O"),C88/G88)</f>
        <v>831.43982156628999</v>
      </c>
      <c r="I88" s="38">
        <f>IF(Q87,[1]!Props("P","T",Dynamics!$D$4+273,"D",F88,"He"),IF(C88&gt;$D$11,I87*(1-$N$13/100*$S$1),[1]!Props("P","T",Dynamics!$D$4+273,"D",F88,"He")))</f>
        <v>8544.0008895613682</v>
      </c>
      <c r="J88" s="38">
        <f>I88-Dynamics!$O$10</f>
        <v>5648.9951558656148</v>
      </c>
      <c r="L88" s="38">
        <f>IF(H88&gt;$L$18,$L$18,H88)</f>
        <v>163.24780144940664</v>
      </c>
      <c r="M88" s="38">
        <f t="shared" si="6"/>
        <v>8.3191111803501325</v>
      </c>
      <c r="N88" s="38">
        <f>M88*Dynamics!$D$14*Dynamics!$N$12</f>
        <v>4.5270795853321931E-3</v>
      </c>
      <c r="O88" s="38">
        <f t="shared" si="7"/>
        <v>0.739035789291972</v>
      </c>
      <c r="P88" s="38">
        <f>O88/Dynamics!$M$2</f>
        <v>0.24634526309732399</v>
      </c>
      <c r="Q88" s="38">
        <f>IF(I88&gt;Dynamics!$D$8,1,0)</f>
        <v>1</v>
      </c>
    </row>
    <row r="89" spans="1:17" x14ac:dyDescent="0.25">
      <c r="A89" s="38">
        <f>A88+$A$19</f>
        <v>0.71000000000000041</v>
      </c>
      <c r="B89" s="38">
        <f>C89+D89+Dynamics!$O$7</f>
        <v>33.270975829679642</v>
      </c>
      <c r="C89" s="38">
        <f>C88-O88*Dynamics!$S$1</f>
        <v>4.8817456297326736</v>
      </c>
      <c r="D89" s="38">
        <f>D88-P88*Dynamics!$S$1</f>
        <v>1.6272485432442234</v>
      </c>
      <c r="E89" s="38">
        <f>Dynamics!$F$1-C89/H88</f>
        <v>3.1414557972909134E-3</v>
      </c>
      <c r="F89" s="38">
        <f>IF(Q88,$O$5/E89,([1]!Props("D","T",Dynamics!$D$4+273,"P",I88,"He")+$O$5/E89)/2)</f>
        <v>13.411492625351121</v>
      </c>
      <c r="G89" s="38">
        <f t="shared" si="8"/>
        <v>5.8714359152732213E-3</v>
      </c>
      <c r="H89" s="38">
        <f>IF(Q88,[1]!Props("D","T",Dynamics!$D$4+273,"P",Dynamics!I88,"N2O"),C89/G89)</f>
        <v>831.20097034049286</v>
      </c>
      <c r="I89" s="38">
        <f>IF(Q88,[1]!Props("P","T",Dynamics!$D$4+273,"D",F89,"He"),IF(C89&gt;$D$11,I88*(1-$N$13/100*$S$1),[1]!Props("P","T",Dynamics!$D$4+273,"D",F89,"He")))</f>
        <v>8523.6466079281327</v>
      </c>
      <c r="J89" s="38">
        <f>I89-Dynamics!$O$10</f>
        <v>5628.6408742323792</v>
      </c>
      <c r="L89" s="38">
        <f>IF(H89&gt;$L$18,$L$18,H89)</f>
        <v>163.24780144940664</v>
      </c>
      <c r="M89" s="38">
        <f t="shared" si="6"/>
        <v>8.3041100754319412</v>
      </c>
      <c r="N89" s="38">
        <f>M89*Dynamics!$D$14*Dynamics!$N$12</f>
        <v>4.5189163099100572E-3</v>
      </c>
      <c r="O89" s="38">
        <f t="shared" si="7"/>
        <v>0.73770315252668228</v>
      </c>
      <c r="P89" s="38">
        <f>O89/Dynamics!$M$2</f>
        <v>0.24590105084222744</v>
      </c>
      <c r="Q89" s="38">
        <f>IF(I89&gt;Dynamics!$D$8,1,0)</f>
        <v>1</v>
      </c>
    </row>
    <row r="90" spans="1:17" x14ac:dyDescent="0.25">
      <c r="A90" s="38">
        <f>A89+$A$19</f>
        <v>0.72000000000000042</v>
      </c>
      <c r="B90" s="38">
        <f>C90+D90+Dynamics!$O$7</f>
        <v>33.261139787645952</v>
      </c>
      <c r="C90" s="38">
        <f>C89-O89*Dynamics!$S$1</f>
        <v>4.8743685982074068</v>
      </c>
      <c r="D90" s="38">
        <f>D89-P89*Dynamics!$S$1</f>
        <v>1.6247895327358011</v>
      </c>
      <c r="E90" s="38">
        <f>Dynamics!$F$1-C90/H89</f>
        <v>3.1486437483074616E-3</v>
      </c>
      <c r="F90" s="38">
        <f>IF(Q89,$O$5/E90,([1]!Props("D","T",Dynamics!$D$4+273,"P",I89,"He")+$O$5/E90)/2)</f>
        <v>13.380875902801408</v>
      </c>
      <c r="G90" s="38">
        <f t="shared" si="8"/>
        <v>5.8642479642566732E-3</v>
      </c>
      <c r="H90" s="38">
        <f>IF(Q89,[1]!Props("D","T",Dynamics!$D$4+273,"P",Dynamics!I89,"N2O"),C90/G90)</f>
        <v>830.96285493124446</v>
      </c>
      <c r="I90" s="38">
        <f>IF(Q89,[1]!Props("P","T",Dynamics!$D$4+273,"D",F90,"He"),IF(C90&gt;$D$11,I89*(1-$N$13/100*$S$1),[1]!Props("P","T",Dynamics!$D$4+273,"D",F90,"He")))</f>
        <v>8503.4077731198977</v>
      </c>
      <c r="J90" s="38">
        <f>I90-Dynamics!$O$10</f>
        <v>5608.4020394241443</v>
      </c>
      <c r="L90" s="38">
        <f>IF(H90&gt;$L$18,$L$18,H90)</f>
        <v>163.24780144940664</v>
      </c>
      <c r="M90" s="38">
        <f t="shared" si="6"/>
        <v>8.2891671375358396</v>
      </c>
      <c r="N90" s="38">
        <f>M90*Dynamics!$D$14*Dynamics!$N$12</f>
        <v>4.5107846877177589E-3</v>
      </c>
      <c r="O90" s="38">
        <f t="shared" si="7"/>
        <v>0.73637568308157242</v>
      </c>
      <c r="P90" s="38">
        <f>O90/Dynamics!$M$2</f>
        <v>0.2454585610271908</v>
      </c>
      <c r="Q90" s="38">
        <f>IF(I90&gt;Dynamics!$D$8,1,0)</f>
        <v>1</v>
      </c>
    </row>
    <row r="91" spans="1:17" x14ac:dyDescent="0.25">
      <c r="A91" s="38">
        <f>A90+$A$19</f>
        <v>0.73000000000000043</v>
      </c>
      <c r="B91" s="38">
        <f>C91+D91+Dynamics!$O$7</f>
        <v>33.251321445204866</v>
      </c>
      <c r="C91" s="38">
        <f>C90-O90*Dynamics!$S$1</f>
        <v>4.8670048413765912</v>
      </c>
      <c r="D91" s="38">
        <f>D90-P90*Dynamics!$S$1</f>
        <v>1.6223349471255291</v>
      </c>
      <c r="E91" s="38">
        <f>Dynamics!$F$1-C91/H90</f>
        <v>3.1558250428640831E-3</v>
      </c>
      <c r="F91" s="38">
        <f>IF(Q90,$O$5/E91,([1]!Props("D","T",Dynamics!$D$4+273,"P",I90,"He")+$O$5/E91)/2)</f>
        <v>13.350426809464977</v>
      </c>
      <c r="G91" s="38">
        <f t="shared" si="8"/>
        <v>5.8570666697000517E-3</v>
      </c>
      <c r="H91" s="38">
        <f>IF(Q90,[1]!Props("D","T",Dynamics!$D$4+273,"P",Dynamics!I90,"N2O"),C91/G91)</f>
        <v>830.72547061615091</v>
      </c>
      <c r="I91" s="38">
        <f>IF(Q90,[1]!Props("P","T",Dynamics!$D$4+273,"D",F91,"He"),IF(C91&gt;$D$11,I90*(1-$N$13/100*$S$1),[1]!Props("P","T",Dynamics!$D$4+273,"D",F91,"He")))</f>
        <v>8483.2834214536069</v>
      </c>
      <c r="J91" s="38">
        <f>I91-Dynamics!$O$10</f>
        <v>5588.2776877578535</v>
      </c>
      <c r="L91" s="38">
        <f>IF(H91&gt;$L$18,$L$18,H91)</f>
        <v>163.24780144940664</v>
      </c>
      <c r="M91" s="38">
        <f t="shared" si="6"/>
        <v>8.2742819683634625</v>
      </c>
      <c r="N91" s="38">
        <f>M91*Dynamics!$D$14*Dynamics!$N$12</f>
        <v>4.502684502009982E-3</v>
      </c>
      <c r="O91" s="38">
        <f t="shared" si="7"/>
        <v>0.73505334557344593</v>
      </c>
      <c r="P91" s="38">
        <f>O91/Dynamics!$M$2</f>
        <v>0.24501778185781531</v>
      </c>
      <c r="Q91" s="38">
        <f>IF(I91&gt;Dynamics!$D$8,1,0)</f>
        <v>1</v>
      </c>
    </row>
    <row r="92" spans="1:17" x14ac:dyDescent="0.25">
      <c r="A92" s="38">
        <f>A91+$A$19</f>
        <v>0.74000000000000044</v>
      </c>
      <c r="B92" s="38">
        <f>C92+D92+Dynamics!$O$7</f>
        <v>33.24152073393055</v>
      </c>
      <c r="C92" s="38">
        <f>C91-O91*Dynamics!$S$1</f>
        <v>4.8596543079208567</v>
      </c>
      <c r="D92" s="38">
        <f>D91-P91*Dynamics!$S$1</f>
        <v>1.6198847693069509</v>
      </c>
      <c r="E92" s="38">
        <f>Dynamics!$F$1-C92/H91</f>
        <v>3.1629996846762208E-3</v>
      </c>
      <c r="F92" s="38">
        <f>IF(Q91,$O$5/E92,([1]!Props("D","T",Dynamics!$D$4+273,"P",I91,"He")+$O$5/E92)/2)</f>
        <v>13.320143995697679</v>
      </c>
      <c r="G92" s="38">
        <f t="shared" si="8"/>
        <v>5.849892027887914E-3</v>
      </c>
      <c r="H92" s="38">
        <f>IF(Q91,[1]!Props("D","T",Dynamics!$D$4+273,"P",Dynamics!I91,"N2O"),C92/G92)</f>
        <v>830.48881271321397</v>
      </c>
      <c r="I92" s="38">
        <f>IF(Q91,[1]!Props("P","T",Dynamics!$D$4+273,"D",F92,"He"),IF(C92&gt;$D$11,I91*(1-$N$13/100*$S$1),[1]!Props("P","T",Dynamics!$D$4+273,"D",F92,"He")))</f>
        <v>8463.2725997643593</v>
      </c>
      <c r="J92" s="38">
        <f>I92-Dynamics!$O$10</f>
        <v>5568.2668660686059</v>
      </c>
      <c r="L92" s="38">
        <f>IF(H92&gt;$L$18,$L$18,H92)</f>
        <v>163.24780144940664</v>
      </c>
      <c r="M92" s="38">
        <f t="shared" si="6"/>
        <v>8.2594541733282902</v>
      </c>
      <c r="N92" s="38">
        <f>M92*Dynamics!$D$14*Dynamics!$N$12</f>
        <v>4.4946155380613121E-3</v>
      </c>
      <c r="O92" s="38">
        <f t="shared" si="7"/>
        <v>0.733736104948851</v>
      </c>
      <c r="P92" s="38">
        <f>O92/Dynamics!$M$2</f>
        <v>0.24457870164961701</v>
      </c>
      <c r="Q92" s="38">
        <f>IF(I92&gt;Dynamics!$D$8,1,0)</f>
        <v>1</v>
      </c>
    </row>
    <row r="93" spans="1:17" x14ac:dyDescent="0.25">
      <c r="A93" s="38">
        <f>A92+$A$19</f>
        <v>0.75000000000000044</v>
      </c>
      <c r="B93" s="38">
        <f>C93+D93+Dynamics!$O$7</f>
        <v>33.231737585864565</v>
      </c>
      <c r="C93" s="38">
        <f>C92-O92*Dynamics!$S$1</f>
        <v>4.8523169468713681</v>
      </c>
      <c r="D93" s="38">
        <f>D92-P92*Dynamics!$S$1</f>
        <v>1.6174389822904547</v>
      </c>
      <c r="E93" s="38">
        <f>Dynamics!$F$1-C93/H92</f>
        <v>3.170167677524087E-3</v>
      </c>
      <c r="F93" s="38">
        <f>IF(Q92,$O$5/E93,([1]!Props("D","T",Dynamics!$D$4+273,"P",I92,"He")+$O$5/E93)/2)</f>
        <v>13.290026126043454</v>
      </c>
      <c r="G93" s="38">
        <f t="shared" si="8"/>
        <v>5.8427240350400478E-3</v>
      </c>
      <c r="H93" s="38">
        <f>IF(Q92,[1]!Props("D","T",Dynamics!$D$4+273,"P",Dynamics!I92,"N2O"),C93/G93)</f>
        <v>830.25287658039053</v>
      </c>
      <c r="I93" s="38">
        <f>IF(Q92,[1]!Props("P","T",Dynamics!$D$4+273,"D",F93,"He"),IF(C93&gt;$D$11,I92*(1-$N$13/100*$S$1),[1]!Props("P","T",Dynamics!$D$4+273,"D",F93,"He")))</f>
        <v>8443.3743652649955</v>
      </c>
      <c r="J93" s="38">
        <f>I93-Dynamics!$O$10</f>
        <v>5548.3686315692421</v>
      </c>
      <c r="L93" s="38">
        <f>IF(H93&gt;$L$18,$L$18,H93)</f>
        <v>163.24780144940664</v>
      </c>
      <c r="M93" s="38">
        <f t="shared" si="6"/>
        <v>8.2446833615123847</v>
      </c>
      <c r="N93" s="38">
        <f>M93*Dynamics!$D$14*Dynamics!$N$12</f>
        <v>4.4865775831427011E-3</v>
      </c>
      <c r="O93" s="38">
        <f t="shared" si="7"/>
        <v>0.73242392648023835</v>
      </c>
      <c r="P93" s="38">
        <f>O93/Dynamics!$M$2</f>
        <v>0.24414130882674612</v>
      </c>
      <c r="Q93" s="38">
        <f>IF(I93&gt;Dynamics!$D$8,1,0)</f>
        <v>1</v>
      </c>
    </row>
    <row r="94" spans="1:17" x14ac:dyDescent="0.25">
      <c r="A94" s="38">
        <f>A93+$A$19</f>
        <v>0.76000000000000045</v>
      </c>
      <c r="B94" s="38">
        <f>C94+D94+Dynamics!$O$7</f>
        <v>33.221971933511497</v>
      </c>
      <c r="C94" s="38">
        <f>C93-O93*Dynamics!$S$1</f>
        <v>4.8449927076065658</v>
      </c>
      <c r="D94" s="38">
        <f>D93-P93*Dynamics!$S$1</f>
        <v>1.6149975692021872</v>
      </c>
      <c r="E94" s="38">
        <f>Dynamics!$F$1-C94/H93</f>
        <v>3.1773290252514316E-3</v>
      </c>
      <c r="F94" s="38">
        <f>IF(Q93,$O$5/E94,([1]!Props("D","T",Dynamics!$D$4+273,"P",I93,"He")+$O$5/E94)/2)</f>
        <v>13.260071879052441</v>
      </c>
      <c r="G94" s="38">
        <f t="shared" si="8"/>
        <v>5.8355626873127031E-3</v>
      </c>
      <c r="H94" s="38">
        <f>IF(Q93,[1]!Props("D","T",Dynamics!$D$4+273,"P",Dynamics!I93,"N2O"),C94/G94)</f>
        <v>830.01765761516128</v>
      </c>
      <c r="I94" s="38">
        <f>IF(Q93,[1]!Props("P","T",Dynamics!$D$4+273,"D",F94,"He"),IF(C94&gt;$D$11,I93*(1-$N$13/100*$S$1),[1]!Props("P","T",Dynamics!$D$4+273,"D",F94,"He")))</f>
        <v>8423.587785407919</v>
      </c>
      <c r="J94" s="38">
        <f>I94-Dynamics!$O$10</f>
        <v>5528.5820517121656</v>
      </c>
      <c r="L94" s="38">
        <f>IF(H94&gt;$L$18,$L$18,H94)</f>
        <v>163.24780144940664</v>
      </c>
      <c r="M94" s="38">
        <f t="shared" si="6"/>
        <v>8.2299691456237483</v>
      </c>
      <c r="N94" s="38">
        <f>M94*Dynamics!$D$14*Dynamics!$N$12</f>
        <v>4.4785704264982563E-3</v>
      </c>
      <c r="O94" s="38">
        <f t="shared" si="7"/>
        <v>0.73111677576217171</v>
      </c>
      <c r="P94" s="38">
        <f>O94/Dynamics!$M$2</f>
        <v>0.24370559192072391</v>
      </c>
      <c r="Q94" s="38">
        <f>IF(I94&gt;Dynamics!$D$8,1,0)</f>
        <v>1</v>
      </c>
    </row>
    <row r="95" spans="1:17" x14ac:dyDescent="0.25">
      <c r="A95" s="38">
        <f>A94+$A$19</f>
        <v>0.77000000000000046</v>
      </c>
      <c r="B95" s="38">
        <f>C95+D95+Dynamics!$O$7</f>
        <v>33.212223709834667</v>
      </c>
      <c r="C95" s="38">
        <f>C94-O94*Dynamics!$S$1</f>
        <v>4.8376815398489441</v>
      </c>
      <c r="D95" s="38">
        <f>D94-P94*Dynamics!$S$1</f>
        <v>1.6125605132829799</v>
      </c>
      <c r="E95" s="38">
        <f>Dynamics!$F$1-C95/H94</f>
        <v>3.1844837317643558E-3</v>
      </c>
      <c r="F95" s="38">
        <f>IF(Q94,$O$5/E95,([1]!Props("D","T",Dynamics!$D$4+273,"P",I94,"He")+$O$5/E95)/2)</f>
        <v>13.230279947101721</v>
      </c>
      <c r="G95" s="38">
        <f t="shared" si="8"/>
        <v>5.8284079807997789E-3</v>
      </c>
      <c r="H95" s="38">
        <f>IF(Q94,[1]!Props("D","T",Dynamics!$D$4+273,"P",Dynamics!I94,"N2O"),C95/G95)</f>
        <v>829.78315125410143</v>
      </c>
      <c r="I95" s="38">
        <f>IF(Q94,[1]!Props("P","T",Dynamics!$D$4+273,"D",F95,"He"),IF(C95&gt;$D$11,I94*(1-$N$13/100*$S$1),[1]!Props("P","T",Dynamics!$D$4+273,"D",F95,"He")))</f>
        <v>8403.9119377490624</v>
      </c>
      <c r="J95" s="38">
        <f>I95-Dynamics!$O$10</f>
        <v>5508.906204053309</v>
      </c>
      <c r="L95" s="38">
        <f>IF(H95&gt;$L$18,$L$18,H95)</f>
        <v>163.24780144940664</v>
      </c>
      <c r="M95" s="38">
        <f t="shared" si="6"/>
        <v>8.2153111419542579</v>
      </c>
      <c r="N95" s="38">
        <f>M95*Dynamics!$D$14*Dynamics!$N$12</f>
        <v>4.4705938593223521E-3</v>
      </c>
      <c r="O95" s="38">
        <f t="shared" si="7"/>
        <v>0.7298146187075919</v>
      </c>
      <c r="P95" s="38">
        <f>O95/Dynamics!$M$2</f>
        <v>0.24327153956919731</v>
      </c>
      <c r="Q95" s="38">
        <f>IF(I95&gt;Dynamics!$D$8,1,0)</f>
        <v>1</v>
      </c>
    </row>
    <row r="96" spans="1:17" x14ac:dyDescent="0.25">
      <c r="A96" s="38">
        <f>A95+$A$19</f>
        <v>0.78000000000000047</v>
      </c>
      <c r="B96" s="38">
        <f>C96+D96+Dynamics!$O$7</f>
        <v>33.2024928482519</v>
      </c>
      <c r="C96" s="38">
        <f>C95-O95*Dynamics!$S$1</f>
        <v>4.8303833936618679</v>
      </c>
      <c r="D96" s="38">
        <f>D95-P95*Dynamics!$S$1</f>
        <v>1.6101277978872879</v>
      </c>
      <c r="E96" s="38">
        <f>Dynamics!$F$1-C96/H95</f>
        <v>3.1916318010301184E-3</v>
      </c>
      <c r="F96" s="38">
        <f>IF(Q95,$O$5/E96,([1]!Props("D","T",Dynamics!$D$4+273,"P",I95,"He")+$O$5/E96)/2)</f>
        <v>13.200649036218834</v>
      </c>
      <c r="G96" s="38">
        <f t="shared" si="8"/>
        <v>5.8212599115340163E-3</v>
      </c>
      <c r="H96" s="38">
        <f>IF(Q95,[1]!Props("D","T",Dynamics!$D$4+273,"P",Dynamics!I95,"N2O"),C96/G96)</f>
        <v>829.54935297246095</v>
      </c>
      <c r="I96" s="38">
        <f>IF(Q95,[1]!Props("P","T",Dynamics!$D$4+273,"D",F96,"He"),IF(C96&gt;$D$11,I95*(1-$N$13/100*$S$1),[1]!Props("P","T",Dynamics!$D$4+273,"D",F96,"He")))</f>
        <v>8384.345909813992</v>
      </c>
      <c r="J96" s="38">
        <f>I96-Dynamics!$O$10</f>
        <v>5489.3401761182386</v>
      </c>
      <c r="L96" s="38">
        <f>IF(H96&gt;$L$18,$L$18,H96)</f>
        <v>163.24780144940664</v>
      </c>
      <c r="M96" s="38">
        <f t="shared" si="6"/>
        <v>8.2007089703382032</v>
      </c>
      <c r="N96" s="38">
        <f>M96*Dynamics!$D$14*Dynamics!$N$12</f>
        <v>4.4626476747370684E-3</v>
      </c>
      <c r="O96" s="38">
        <f t="shared" si="7"/>
        <v>0.72851742154413313</v>
      </c>
      <c r="P96" s="38">
        <f>O96/Dynamics!$M$2</f>
        <v>0.24283914051471103</v>
      </c>
      <c r="Q96" s="38">
        <f>IF(I96&gt;Dynamics!$D$8,1,0)</f>
        <v>1</v>
      </c>
    </row>
    <row r="97" spans="1:17" x14ac:dyDescent="0.25">
      <c r="A97" s="38">
        <f>A96+$A$19</f>
        <v>0.79000000000000048</v>
      </c>
      <c r="B97" s="38">
        <f>C97+D97+Dynamics!$O$7</f>
        <v>33.192779282631314</v>
      </c>
      <c r="C97" s="38">
        <f>C96-O96*Dynamics!$S$1</f>
        <v>4.8230982194464262</v>
      </c>
      <c r="D97" s="38">
        <f>D96-P96*Dynamics!$S$1</f>
        <v>1.6076994064821408</v>
      </c>
      <c r="E97" s="38">
        <f>Dynamics!$F$1-C97/H96</f>
        <v>3.1987732370759841E-3</v>
      </c>
      <c r="F97" s="38">
        <f>IF(Q96,$O$5/E97,([1]!Props("D","T",Dynamics!$D$4+273,"P",I96,"He")+$O$5/E97)/2)</f>
        <v>13.171177865907852</v>
      </c>
      <c r="G97" s="38">
        <f t="shared" si="8"/>
        <v>5.8141184754881507E-3</v>
      </c>
      <c r="H97" s="38">
        <f>IF(Q96,[1]!Props("D","T",Dynamics!$D$4+273,"P",Dynamics!I96,"N2O"),C97/G97)</f>
        <v>829.31625828374683</v>
      </c>
      <c r="I97" s="38">
        <f>IF(Q96,[1]!Props("P","T",Dynamics!$D$4+273,"D",F97,"He"),IF(C97&gt;$D$11,I96*(1-$N$13/100*$S$1),[1]!Props("P","T",Dynamics!$D$4+273,"D",F97,"He")))</f>
        <v>8364.8887989660707</v>
      </c>
      <c r="J97" s="38">
        <f>I97-Dynamics!$O$10</f>
        <v>5469.8830652703173</v>
      </c>
      <c r="L97" s="38">
        <f>IF(H97&gt;$L$18,$L$18,H97)</f>
        <v>163.24780144940664</v>
      </c>
      <c r="M97" s="38">
        <f t="shared" si="6"/>
        <v>8.1861622541113555</v>
      </c>
      <c r="N97" s="38">
        <f>M97*Dynamics!$D$14*Dynamics!$N$12</f>
        <v>4.4547316677699149E-3</v>
      </c>
      <c r="O97" s="38">
        <f t="shared" si="7"/>
        <v>0.72722515081048711</v>
      </c>
      <c r="P97" s="38">
        <f>O97/Dynamics!$M$2</f>
        <v>0.2424083836034957</v>
      </c>
      <c r="Q97" s="38">
        <f>IF(I97&gt;Dynamics!$D$8,1,0)</f>
        <v>1</v>
      </c>
    </row>
    <row r="98" spans="1:17" x14ac:dyDescent="0.25">
      <c r="A98" s="38">
        <f>A97+$A$19</f>
        <v>0.80000000000000049</v>
      </c>
      <c r="B98" s="38">
        <f>C98+D98+Dynamics!$O$7</f>
        <v>33.183082947287176</v>
      </c>
      <c r="C98" s="38">
        <f>C97-O97*Dynamics!$S$1</f>
        <v>4.8158259679383217</v>
      </c>
      <c r="D98" s="38">
        <f>D97-P97*Dynamics!$S$1</f>
        <v>1.6052753226461058</v>
      </c>
      <c r="E98" s="38">
        <f>Dynamics!$F$1-C98/H97</f>
        <v>3.2059080439880766E-3</v>
      </c>
      <c r="F98" s="38">
        <f>IF(Q97,$O$5/E98,([1]!Props("D","T",Dynamics!$D$4+273,"P",I97,"He")+$O$5/E98)/2)</f>
        <v>13.1418651689781</v>
      </c>
      <c r="G98" s="38">
        <f t="shared" si="8"/>
        <v>5.8069836685760582E-3</v>
      </c>
      <c r="H98" s="38">
        <f>IF(Q97,[1]!Props("D","T",Dynamics!$D$4+273,"P",Dynamics!I97,"N2O"),C98/G98)</f>
        <v>829.08386273931194</v>
      </c>
      <c r="I98" s="38">
        <f>IF(Q97,[1]!Props("P","T",Dynamics!$D$4+273,"D",F98,"He"),IF(C98&gt;$D$11,I97*(1-$N$13/100*$S$1),[1]!Props("P","T",Dynamics!$D$4+273,"D",F98,"He")))</f>
        <v>8345.5397122766954</v>
      </c>
      <c r="J98" s="38">
        <f>I98-Dynamics!$O$10</f>
        <v>5450.5339785809419</v>
      </c>
      <c r="L98" s="38">
        <f>IF(H98&gt;$L$18,$L$18,H98)</f>
        <v>163.24780144940664</v>
      </c>
      <c r="M98" s="38">
        <f t="shared" si="6"/>
        <v>8.1716706200706355</v>
      </c>
      <c r="N98" s="38">
        <f>M98*Dynamics!$D$14*Dynamics!$N$12</f>
        <v>4.4468456353318813E-3</v>
      </c>
      <c r="O98" s="38">
        <f t="shared" si="7"/>
        <v>0.7259377733528195</v>
      </c>
      <c r="P98" s="38">
        <f>O98/Dynamics!$M$2</f>
        <v>0.24197925778427318</v>
      </c>
      <c r="Q98" s="38">
        <f>IF(I98&gt;Dynamics!$D$8,1,0)</f>
        <v>1</v>
      </c>
    </row>
    <row r="99" spans="1:17" x14ac:dyDescent="0.25">
      <c r="A99" s="38">
        <f>A98+$A$19</f>
        <v>0.8100000000000005</v>
      </c>
      <c r="B99" s="38">
        <f>C99+D99+Dynamics!$O$7</f>
        <v>33.173403776975803</v>
      </c>
      <c r="C99" s="38">
        <f>C98-O98*Dynamics!$S$1</f>
        <v>4.8085665902047934</v>
      </c>
      <c r="D99" s="38">
        <f>D98-P98*Dynamics!$S$1</f>
        <v>1.6028555300682632</v>
      </c>
      <c r="E99" s="38">
        <f>Dynamics!$F$1-C99/H98</f>
        <v>3.2130362259102513E-3</v>
      </c>
      <c r="F99" s="38">
        <f>IF(Q98,$O$5/E99,([1]!Props("D","T",Dynamics!$D$4+273,"P",I98,"He")+$O$5/E99)/2)</f>
        <v>13.112709691375407</v>
      </c>
      <c r="G99" s="38">
        <f t="shared" si="8"/>
        <v>5.7998554866538835E-3</v>
      </c>
      <c r="H99" s="38">
        <f>IF(Q98,[1]!Props("D","T",Dynamics!$D$4+273,"P",Dynamics!I98,"N2O"),C99/G99)</f>
        <v>828.85216192794962</v>
      </c>
      <c r="I99" s="38">
        <f>IF(Q98,[1]!Props("P","T",Dynamics!$D$4+273,"D",F99,"He"),IF(C99&gt;$D$11,I98*(1-$N$13/100*$S$1),[1]!Props("P","T",Dynamics!$D$4+273,"D",F99,"He")))</f>
        <v>8326.297766397538</v>
      </c>
      <c r="J99" s="38">
        <f>I99-Dynamics!$O$10</f>
        <v>5431.2920327017846</v>
      </c>
      <c r="L99" s="38">
        <f>IF(H99&gt;$L$18,$L$18,H99)</f>
        <v>163.24780144940664</v>
      </c>
      <c r="M99" s="38">
        <f t="shared" si="6"/>
        <v>8.1572336984343199</v>
      </c>
      <c r="N99" s="38">
        <f>M99*Dynamics!$D$14*Dynamics!$N$12</f>
        <v>4.4389893761957872E-3</v>
      </c>
      <c r="O99" s="38">
        <f t="shared" si="7"/>
        <v>0.72465525632123529</v>
      </c>
      <c r="P99" s="38">
        <f>O99/Dynamics!$M$2</f>
        <v>0.24155175210707844</v>
      </c>
      <c r="Q99" s="38">
        <f>IF(I99&gt;Dynamics!$D$8,1,0)</f>
        <v>1</v>
      </c>
    </row>
    <row r="100" spans="1:17" x14ac:dyDescent="0.25">
      <c r="A100" s="38">
        <f>A99+$A$19</f>
        <v>0.82000000000000051</v>
      </c>
      <c r="B100" s="38">
        <f>C100+D100+Dynamics!$O$7</f>
        <v>33.163741706891514</v>
      </c>
      <c r="C100" s="38">
        <f>C99-O99*Dynamics!$S$1</f>
        <v>4.801320037641581</v>
      </c>
      <c r="D100" s="38">
        <f>D99-P99*Dynamics!$S$1</f>
        <v>1.6004400125471925</v>
      </c>
      <c r="E100" s="38">
        <f>Dynamics!$F$1-C100/H99</f>
        <v>3.2201577870429876E-3</v>
      </c>
      <c r="F100" s="38">
        <f>IF(Q99,$O$5/E100,([1]!Props("D","T",Dynamics!$D$4+273,"P",I99,"He")+$O$5/E100)/2)</f>
        <v>13.083710192015873</v>
      </c>
      <c r="G100" s="38">
        <f t="shared" si="8"/>
        <v>5.7927339255211471E-3</v>
      </c>
      <c r="H100" s="38">
        <f>IF(Q99,[1]!Props("D","T",Dynamics!$D$4+273,"P",Dynamics!I99,"N2O"),C100/G100)</f>
        <v>828.62115147549298</v>
      </c>
      <c r="I100" s="38">
        <f>IF(Q99,[1]!Props("P","T",Dynamics!$D$4+273,"D",F100,"He"),IF(C100&gt;$D$11,I99*(1-$N$13/100*$S$1),[1]!Props("P","T",Dynamics!$D$4+273,"D",F100,"He")))</f>
        <v>8307.1620874347536</v>
      </c>
      <c r="J100" s="38">
        <f>I100-Dynamics!$O$10</f>
        <v>5412.1563537390002</v>
      </c>
      <c r="L100" s="38">
        <f>IF(H100&gt;$L$18,$L$18,H100)</f>
        <v>163.24780144940664</v>
      </c>
      <c r="M100" s="38">
        <f t="shared" si="6"/>
        <v>8.1428511228027816</v>
      </c>
      <c r="N100" s="38">
        <f>M100*Dynamics!$D$14*Dynamics!$N$12</f>
        <v>4.4311626909749159E-3</v>
      </c>
      <c r="O100" s="38">
        <f t="shared" si="7"/>
        <v>0.72337756716629154</v>
      </c>
      <c r="P100" s="38">
        <f>O100/Dynamics!$M$2</f>
        <v>0.24112585572209719</v>
      </c>
      <c r="Q100" s="38">
        <f>IF(I100&gt;Dynamics!$D$8,1,0)</f>
        <v>1</v>
      </c>
    </row>
    <row r="101" spans="1:17" x14ac:dyDescent="0.25">
      <c r="A101" s="38">
        <f>A100+$A$19</f>
        <v>0.83000000000000052</v>
      </c>
      <c r="B101" s="38">
        <f>C101+D101+Dynamics!$O$7</f>
        <v>33.154096672662632</v>
      </c>
      <c r="C101" s="38">
        <f>C100-O100*Dynamics!$S$1</f>
        <v>4.7940862619699178</v>
      </c>
      <c r="D101" s="38">
        <f>D100-P100*Dynamics!$S$1</f>
        <v>1.5980287539899716</v>
      </c>
      <c r="E101" s="38">
        <f>Dynamics!$F$1-C101/H100</f>
        <v>3.2272727316423012E-3</v>
      </c>
      <c r="F101" s="38">
        <f>IF(Q100,$O$5/E101,([1]!Props("D","T",Dynamics!$D$4+273,"P",I100,"He")+$O$5/E101)/2)</f>
        <v>13.054865442622072</v>
      </c>
      <c r="G101" s="38">
        <f t="shared" si="8"/>
        <v>5.7856189809218335E-3</v>
      </c>
      <c r="H101" s="38">
        <f>IF(Q100,[1]!Props("D","T",Dynamics!$D$4+273,"P",Dynamics!I100,"N2O"),C101/G101)</f>
        <v>828.39082704441807</v>
      </c>
      <c r="I101" s="38">
        <f>IF(Q100,[1]!Props("P","T",Dynamics!$D$4+273,"D",F101,"He"),IF(C101&gt;$D$11,I100*(1-$N$13/100*$S$1),[1]!Props("P","T",Dynamics!$D$4+273,"D",F101,"He")))</f>
        <v>8288.1318108251253</v>
      </c>
      <c r="J101" s="38">
        <f>I101-Dynamics!$O$10</f>
        <v>5393.1260771293719</v>
      </c>
      <c r="L101" s="38">
        <f>IF(H101&gt;$L$18,$L$18,H101)</f>
        <v>163.24780144940664</v>
      </c>
      <c r="M101" s="38">
        <f t="shared" si="6"/>
        <v>8.1285225301197741</v>
      </c>
      <c r="N101" s="38">
        <f>M101*Dynamics!$D$14*Dynamics!$N$12</f>
        <v>4.4233653821019441E-3</v>
      </c>
      <c r="O101" s="38">
        <f t="shared" si="7"/>
        <v>0.72210467363555686</v>
      </c>
      <c r="P101" s="38">
        <f>O101/Dynamics!$M$2</f>
        <v>0.24070155787851896</v>
      </c>
      <c r="Q101" s="38">
        <f>IF(I101&gt;Dynamics!$D$8,1,0)</f>
        <v>1</v>
      </c>
    </row>
    <row r="102" spans="1:17" x14ac:dyDescent="0.25">
      <c r="A102" s="38">
        <f>A101+$A$19</f>
        <v>0.84000000000000052</v>
      </c>
      <c r="B102" s="38">
        <f>C102+D102+Dynamics!$O$7</f>
        <v>33.144468610347495</v>
      </c>
      <c r="C102" s="38">
        <f>C101-O101*Dynamics!$S$1</f>
        <v>4.7868652152335622</v>
      </c>
      <c r="D102" s="38">
        <f>D101-P101*Dynamics!$S$1</f>
        <v>1.5956217384111864</v>
      </c>
      <c r="E102" s="38">
        <f>Dynamics!$F$1-C102/H101</f>
        <v>3.2343810640186599E-3</v>
      </c>
      <c r="F102" s="38">
        <f>IF(Q101,$O$5/E102,([1]!Props("D","T",Dynamics!$D$4+273,"P",I101,"He")+$O$5/E102)/2)</f>
        <v>13.026174227561748</v>
      </c>
      <c r="G102" s="38">
        <f t="shared" si="8"/>
        <v>5.7785106485454749E-3</v>
      </c>
      <c r="H102" s="38">
        <f>IF(Q101,[1]!Props("D","T",Dynamics!$D$4+273,"P",Dynamics!I101,"N2O"),C102/G102)</f>
        <v>828.16118433345457</v>
      </c>
      <c r="I102" s="38">
        <f>IF(Q101,[1]!Props("P","T",Dynamics!$D$4+273,"D",F102,"He"),IF(C102&gt;$D$11,I101*(1-$N$13/100*$S$1),[1]!Props("P","T",Dynamics!$D$4+273,"D",F102,"He")))</f>
        <v>8269.2060812141681</v>
      </c>
      <c r="J102" s="38">
        <f>I102-Dynamics!$O$10</f>
        <v>5374.2003475184147</v>
      </c>
      <c r="L102" s="38">
        <f>IF(H102&gt;$L$18,$L$18,H102)</f>
        <v>163.24780144940664</v>
      </c>
      <c r="M102" s="38">
        <f t="shared" si="6"/>
        <v>8.1142475606342721</v>
      </c>
      <c r="N102" s="38">
        <f>M102*Dynamics!$D$14*Dynamics!$N$12</f>
        <v>4.4155972538081787E-3</v>
      </c>
      <c r="O102" s="38">
        <f t="shared" si="7"/>
        <v>0.72083654377022277</v>
      </c>
      <c r="P102" s="38">
        <f>O102/Dynamics!$M$2</f>
        <v>0.24027884792340759</v>
      </c>
      <c r="Q102" s="38">
        <f>IF(I102&gt;Dynamics!$D$8,1,0)</f>
        <v>1</v>
      </c>
    </row>
    <row r="103" spans="1:17" x14ac:dyDescent="0.25">
      <c r="A103" s="38">
        <f>A102+$A$19</f>
        <v>0.85000000000000053</v>
      </c>
      <c r="B103" s="38">
        <f>C103+D103+Dynamics!$O$7</f>
        <v>33.134857456430552</v>
      </c>
      <c r="C103" s="38">
        <f>C102-O102*Dynamics!$S$1</f>
        <v>4.7796568497958596</v>
      </c>
      <c r="D103" s="38">
        <f>D102-P102*Dynamics!$S$1</f>
        <v>1.5932189499319522</v>
      </c>
      <c r="E103" s="38">
        <f>Dynamics!$F$1-C103/H102</f>
        <v>3.2414827885359383E-3</v>
      </c>
      <c r="F103" s="38">
        <f>IF(Q102,$O$5/E103,([1]!Props("D","T",Dynamics!$D$4+273,"P",I102,"He")+$O$5/E103)/2)</f>
        <v>12.997635343688792</v>
      </c>
      <c r="G103" s="38">
        <f t="shared" si="8"/>
        <v>5.7714089240281964E-3</v>
      </c>
      <c r="H103" s="38">
        <f>IF(Q102,[1]!Props("D","T",Dynamics!$D$4+273,"P",Dynamics!I102,"N2O"),C103/G103)</f>
        <v>827.93221907719976</v>
      </c>
      <c r="I103" s="38">
        <f>IF(Q102,[1]!Props("P","T",Dynamics!$D$4+273,"D",F103,"He"),IF(C103&gt;$D$11,I102*(1-$N$13/100*$S$1),[1]!Props("P","T",Dynamics!$D$4+273,"D",F103,"He")))</f>
        <v>8250.3840523360141</v>
      </c>
      <c r="J103" s="38">
        <f>I103-Dynamics!$O$10</f>
        <v>5355.3783186402607</v>
      </c>
      <c r="L103" s="38">
        <f>IF(H103&gt;$L$18,$L$18,H103)</f>
        <v>163.24780144940664</v>
      </c>
      <c r="M103" s="38">
        <f t="shared" si="6"/>
        <v>8.1000258578627662</v>
      </c>
      <c r="N103" s="38">
        <f>M103*Dynamics!$D$14*Dynamics!$N$12</f>
        <v>4.4078581121030384E-3</v>
      </c>
      <c r="O103" s="38">
        <f t="shared" si="7"/>
        <v>0.71957314590175314</v>
      </c>
      <c r="P103" s="38">
        <f>O103/Dynamics!$M$2</f>
        <v>0.23985771530058439</v>
      </c>
      <c r="Q103" s="38">
        <f>IF(I103&gt;Dynamics!$D$8,1,0)</f>
        <v>1</v>
      </c>
    </row>
    <row r="104" spans="1:17" x14ac:dyDescent="0.25">
      <c r="A104" s="38">
        <f>A103+$A$19</f>
        <v>0.86000000000000054</v>
      </c>
      <c r="B104" s="38">
        <f>C104+D104+Dynamics!$O$7</f>
        <v>33.125263147818529</v>
      </c>
      <c r="C104" s="38">
        <f>C103-O103*Dynamics!$S$1</f>
        <v>4.7724611183368424</v>
      </c>
      <c r="D104" s="38">
        <f>D103-P103*Dynamics!$S$1</f>
        <v>1.5908203727789463</v>
      </c>
      <c r="E104" s="38">
        <f>Dynamics!$F$1-C104/H103</f>
        <v>3.2485779096103704E-3</v>
      </c>
      <c r="F104" s="38">
        <f>IF(Q103,$O$5/E104,([1]!Props("D","T",Dynamics!$D$4+273,"P",I103,"He")+$O$5/E104)/2)</f>
        <v>12.969247600186636</v>
      </c>
      <c r="G104" s="38">
        <f t="shared" si="8"/>
        <v>5.7643138029537643E-3</v>
      </c>
      <c r="H104" s="38">
        <f>IF(Q103,[1]!Props("D","T",Dynamics!$D$4+273,"P",Dynamics!I103,"N2O"),C104/G104)</f>
        <v>827.70392704573726</v>
      </c>
      <c r="I104" s="38">
        <f>IF(Q103,[1]!Props("P","T",Dynamics!$D$4+273,"D",F104,"He"),IF(C104&gt;$D$11,I103*(1-$N$13/100*$S$1),[1]!Props("P","T",Dynamics!$D$4+273,"D",F104,"He")))</f>
        <v>8231.6648868952198</v>
      </c>
      <c r="J104" s="38">
        <f>I104-Dynamics!$O$10</f>
        <v>5336.6591531994663</v>
      </c>
      <c r="L104" s="38">
        <f>IF(H104&gt;$L$18,$L$18,H104)</f>
        <v>163.24780144940664</v>
      </c>
      <c r="M104" s="38">
        <f t="shared" si="6"/>
        <v>8.0858570685521265</v>
      </c>
      <c r="N104" s="38">
        <f>M104*Dynamics!$D$14*Dynamics!$N$12</f>
        <v>4.4001477647538437E-3</v>
      </c>
      <c r="O104" s="38">
        <f t="shared" si="7"/>
        <v>0.71831444864858585</v>
      </c>
      <c r="P104" s="38">
        <f>O104/Dynamics!$M$2</f>
        <v>0.23943814954952861</v>
      </c>
      <c r="Q104" s="38">
        <f>IF(I104&gt;Dynamics!$D$8,1,0)</f>
        <v>1</v>
      </c>
    </row>
    <row r="105" spans="1:17" x14ac:dyDescent="0.25">
      <c r="A105" s="38">
        <f>A104+$A$19</f>
        <v>0.87000000000000055</v>
      </c>
      <c r="B105" s="38">
        <f>C105+D105+Dynamics!$O$7</f>
        <v>33.115685621836548</v>
      </c>
      <c r="C105" s="38">
        <f>C104-O104*Dynamics!$S$1</f>
        <v>4.7652779738503561</v>
      </c>
      <c r="D105" s="38">
        <f>D104-P104*Dynamics!$S$1</f>
        <v>1.5884259912834511</v>
      </c>
      <c r="E105" s="38">
        <f>Dynamics!$F$1-C105/H104</f>
        <v>3.2556664317095274E-3</v>
      </c>
      <c r="F105" s="38">
        <f>IF(Q104,$O$5/E105,([1]!Props("D","T",Dynamics!$D$4+273,"P",I104,"He")+$O$5/E105)/2)</f>
        <v>12.941009818413923</v>
      </c>
      <c r="G105" s="38">
        <f t="shared" si="8"/>
        <v>5.7572252808546073E-3</v>
      </c>
      <c r="H105" s="38">
        <f>IF(Q104,[1]!Props("D","T",Dynamics!$D$4+273,"P",Dynamics!I104,"N2O"),C105/G105)</f>
        <v>827.47630404426047</v>
      </c>
      <c r="I105" s="38">
        <f>IF(Q104,[1]!Props("P","T",Dynamics!$D$4+273,"D",F105,"He"),IF(C105&gt;$D$11,I104*(1-$N$13/100*$S$1),[1]!Props("P","T",Dynamics!$D$4+273,"D",F105,"He")))</f>
        <v>8213.0477564503253</v>
      </c>
      <c r="J105" s="38">
        <f>I105-Dynamics!$O$10</f>
        <v>5318.0420227545719</v>
      </c>
      <c r="L105" s="38">
        <f>IF(H105&gt;$L$18,$L$18,H105)</f>
        <v>163.24780144940664</v>
      </c>
      <c r="M105" s="38">
        <f t="shared" si="6"/>
        <v>8.071740842642928</v>
      </c>
      <c r="N105" s="38">
        <f>M105*Dynamics!$D$14*Dynamics!$N$12</f>
        <v>4.3924660212658591E-3</v>
      </c>
      <c r="O105" s="38">
        <f t="shared" si="7"/>
        <v>0.71706042091287414</v>
      </c>
      <c r="P105" s="38">
        <f>O105/Dynamics!$M$2</f>
        <v>0.23902014030429139</v>
      </c>
      <c r="Q105" s="38">
        <f>IF(I105&gt;Dynamics!$D$8,1,0)</f>
        <v>1</v>
      </c>
    </row>
    <row r="106" spans="1:17" x14ac:dyDescent="0.25">
      <c r="A106" s="38">
        <f>A105+$A$19</f>
        <v>0.88000000000000056</v>
      </c>
      <c r="B106" s="38">
        <f>C106+D106+Dynamics!$O$7</f>
        <v>33.10612481622438</v>
      </c>
      <c r="C106" s="38">
        <f>C105-O105*Dynamics!$S$1</f>
        <v>4.7581073696412277</v>
      </c>
      <c r="D106" s="38">
        <f>D105-P105*Dynamics!$S$1</f>
        <v>1.5860357898804081</v>
      </c>
      <c r="E106" s="38">
        <f>Dynamics!$F$1-C106/H105</f>
        <v>3.2627483593512989E-3</v>
      </c>
      <c r="F106" s="38">
        <f>IF(Q105,$O$5/E106,([1]!Props("D","T",Dynamics!$D$4+273,"P",I105,"He")+$O$5/E106)/2)</f>
        <v>12.91292083175248</v>
      </c>
      <c r="G106" s="38">
        <f t="shared" si="8"/>
        <v>5.7501433532128358E-3</v>
      </c>
      <c r="H106" s="38">
        <f>IF(Q105,[1]!Props("D","T",Dynamics!$D$4+273,"P",Dynamics!I105,"N2O"),C106/G106)</f>
        <v>827.24934591270267</v>
      </c>
      <c r="I106" s="38">
        <f>IF(Q105,[1]!Props("P","T",Dynamics!$D$4+273,"D",F106,"He"),IF(C106&gt;$D$11,I105*(1-$N$13/100*$S$1),[1]!Props("P","T",Dynamics!$D$4+273,"D",F106,"He")))</f>
        <v>8194.5318412992601</v>
      </c>
      <c r="J106" s="38">
        <f>I106-Dynamics!$O$10</f>
        <v>5299.5261076035067</v>
      </c>
      <c r="L106" s="38">
        <f>IF(H106&gt;$L$18,$L$18,H106)</f>
        <v>163.24780144940664</v>
      </c>
      <c r="M106" s="38">
        <f t="shared" ref="M106:M169" si="9">SQRT(2*J106/L106)</f>
        <v>8.0576768332333302</v>
      </c>
      <c r="N106" s="38">
        <f>M106*Dynamics!$D$14*Dynamics!$N$12</f>
        <v>4.3848126928626406E-3</v>
      </c>
      <c r="O106" s="38">
        <f t="shared" ref="O106:O169" si="10">N106*L106</f>
        <v>0.71581103187727835</v>
      </c>
      <c r="P106" s="38">
        <f>O106/Dynamics!$M$2</f>
        <v>0.23860367729242613</v>
      </c>
      <c r="Q106" s="38">
        <f>IF(I106&gt;Dynamics!$D$8,1,0)</f>
        <v>1</v>
      </c>
    </row>
    <row r="107" spans="1:17" x14ac:dyDescent="0.25">
      <c r="A107" s="38">
        <f>A106+$A$19</f>
        <v>0.89000000000000057</v>
      </c>
      <c r="B107" s="38">
        <f>C107+D107+Dynamics!$O$7</f>
        <v>33.096580669132685</v>
      </c>
      <c r="C107" s="38">
        <f>C106-O106*Dynamics!$S$1</f>
        <v>4.7509492593224545</v>
      </c>
      <c r="D107" s="38">
        <f>D106-P106*Dynamics!$S$1</f>
        <v>1.5836497531074838</v>
      </c>
      <c r="E107" s="38">
        <f>Dynamics!$F$1-C107/H106</f>
        <v>3.2698236971029186E-3</v>
      </c>
      <c r="F107" s="38">
        <f>IF(Q106,$O$5/E107,([1]!Props("D","T",Dynamics!$D$4+273,"P",I106,"He")+$O$5/E107)/2)</f>
        <v>12.884979485457411</v>
      </c>
      <c r="G107" s="38">
        <f t="shared" si="8"/>
        <v>5.7430680154612161E-3</v>
      </c>
      <c r="H107" s="38">
        <f>IF(Q106,[1]!Props("D","T",Dynamics!$D$4+273,"P",Dynamics!I106,"N2O"),C107/G107)</f>
        <v>827.02304852536895</v>
      </c>
      <c r="I107" s="38">
        <f>IF(Q106,[1]!Props("P","T",Dynamics!$D$4+273,"D",F107,"He"),IF(C107&gt;$D$11,I106*(1-$N$13/100*$S$1),[1]!Props("P","T",Dynamics!$D$4+273,"D",F107,"He")))</f>
        <v>8176.1163303663934</v>
      </c>
      <c r="J107" s="38">
        <f>I107-Dynamics!$O$10</f>
        <v>5281.11059667064</v>
      </c>
      <c r="L107" s="38">
        <f>IF(H107&gt;$L$18,$L$18,H107)</f>
        <v>163.24780144940664</v>
      </c>
      <c r="M107" s="38">
        <f t="shared" si="9"/>
        <v>8.0436646965433596</v>
      </c>
      <c r="N107" s="38">
        <f>M107*Dynamics!$D$14*Dynamics!$N$12</f>
        <v>4.3771875924665934E-3</v>
      </c>
      <c r="O107" s="38">
        <f t="shared" si="10"/>
        <v>0.71456625100179272</v>
      </c>
      <c r="P107" s="38">
        <f>O107/Dynamics!$M$2</f>
        <v>0.23818875033393092</v>
      </c>
      <c r="Q107" s="38">
        <f>IF(I107&gt;Dynamics!$D$8,1,0)</f>
        <v>1</v>
      </c>
    </row>
    <row r="108" spans="1:17" x14ac:dyDescent="0.25">
      <c r="A108" s="38">
        <f>A107+$A$19</f>
        <v>0.90000000000000058</v>
      </c>
      <c r="B108" s="38">
        <f>C108+D108+Dynamics!$O$7</f>
        <v>33.087053119119325</v>
      </c>
      <c r="C108" s="38">
        <f>C107-O107*Dynamics!$S$1</f>
        <v>4.7438035968124366</v>
      </c>
      <c r="D108" s="38">
        <f>D107-P107*Dynamics!$S$1</f>
        <v>1.5812678656041446</v>
      </c>
      <c r="E108" s="38">
        <f>Dynamics!$F$1-C108/H107</f>
        <v>3.2768924495799661E-3</v>
      </c>
      <c r="F108" s="38">
        <f>IF(Q107,$O$5/E108,([1]!Props("D","T",Dynamics!$D$4+273,"P",I107,"He")+$O$5/E108)/2)</f>
        <v>12.857184636509528</v>
      </c>
      <c r="G108" s="38">
        <f t="shared" si="8"/>
        <v>5.7359992629841686E-3</v>
      </c>
      <c r="H108" s="38">
        <f>IF(Q107,[1]!Props("D","T",Dynamics!$D$4+273,"P",Dynamics!I107,"N2O"),C108/G108)</f>
        <v>826.79740779057477</v>
      </c>
      <c r="I108" s="38">
        <f>IF(Q107,[1]!Props("P","T",Dynamics!$D$4+273,"D",F108,"He"),IF(C108&gt;$D$11,I107*(1-$N$13/100*$S$1),[1]!Props("P","T",Dynamics!$D$4+273,"D",F108,"He")))</f>
        <v>8157.800421091395</v>
      </c>
      <c r="J108" s="38">
        <f>I108-Dynamics!$O$10</f>
        <v>5262.7946873956416</v>
      </c>
      <c r="L108" s="38">
        <f>IF(H108&gt;$L$18,$L$18,H108)</f>
        <v>163.24780144940664</v>
      </c>
      <c r="M108" s="38">
        <f t="shared" si="9"/>
        <v>8.0297040918797471</v>
      </c>
      <c r="N108" s="38">
        <f>M108*Dynamics!$D$14*Dynamics!$N$12</f>
        <v>4.3695905346798417E-3</v>
      </c>
      <c r="O108" s="38">
        <f t="shared" si="10"/>
        <v>0.71332604802062138</v>
      </c>
      <c r="P108" s="38">
        <f>O108/Dynamics!$M$2</f>
        <v>0.23777534934020714</v>
      </c>
      <c r="Q108" s="38">
        <f>IF(I108&gt;Dynamics!$D$8,1,0)</f>
        <v>1</v>
      </c>
    </row>
    <row r="109" spans="1:17" x14ac:dyDescent="0.25">
      <c r="A109" s="38">
        <f>A108+$A$19</f>
        <v>0.91000000000000059</v>
      </c>
      <c r="B109" s="38">
        <f>C109+D109+Dynamics!$O$7</f>
        <v>33.077542105145717</v>
      </c>
      <c r="C109" s="38">
        <f>C108-O108*Dynamics!$S$1</f>
        <v>4.7366703363322307</v>
      </c>
      <c r="D109" s="38">
        <f>D108-P108*Dynamics!$S$1</f>
        <v>1.5788901121107426</v>
      </c>
      <c r="E109" s="38">
        <f>Dynamics!$F$1-C109/H108</f>
        <v>3.2839546214454181E-3</v>
      </c>
      <c r="F109" s="38">
        <f>IF(Q108,$O$5/E109,([1]!Props("D","T",Dynamics!$D$4+273,"P",I108,"He")+$O$5/E109)/2)</f>
        <v>12.829535153469804</v>
      </c>
      <c r="G109" s="38">
        <f t="shared" si="8"/>
        <v>5.7289370911187167E-3</v>
      </c>
      <c r="H109" s="38">
        <f>IF(Q108,[1]!Props("D","T",Dynamics!$D$4+273,"P",Dynamics!I108,"N2O"),C109/G109)</f>
        <v>826.57241965028857</v>
      </c>
      <c r="I109" s="38">
        <f>IF(Q108,[1]!Props("P","T",Dynamics!$D$4+273,"D",F109,"He"),IF(C109&gt;$D$11,I108*(1-$N$13/100*$S$1),[1]!Props("P","T",Dynamics!$D$4+273,"D",F109,"He")))</f>
        <v>8139.5833193197232</v>
      </c>
      <c r="J109" s="38">
        <f>I109-Dynamics!$O$10</f>
        <v>5244.5775856239698</v>
      </c>
      <c r="L109" s="38">
        <f>IF(H109&gt;$L$18,$L$18,H109)</f>
        <v>163.24780144940664</v>
      </c>
      <c r="M109" s="38">
        <f t="shared" si="9"/>
        <v>8.0157946816011876</v>
      </c>
      <c r="N109" s="38">
        <f>M109*Dynamics!$D$14*Dynamics!$N$12</f>
        <v>4.3620213357653216E-3</v>
      </c>
      <c r="O109" s="38">
        <f t="shared" si="10"/>
        <v>0.71209039293909271</v>
      </c>
      <c r="P109" s="38">
        <f>O109/Dynamics!$M$2</f>
        <v>0.2373634643130309</v>
      </c>
      <c r="Q109" s="38">
        <f>IF(I109&gt;Dynamics!$D$8,1,0)</f>
        <v>1</v>
      </c>
    </row>
    <row r="110" spans="1:17" x14ac:dyDescent="0.25">
      <c r="A110" s="38">
        <f>A109+$A$19</f>
        <v>0.9200000000000006</v>
      </c>
      <c r="B110" s="38">
        <f>C110+D110+Dynamics!$O$7</f>
        <v>33.068047566573199</v>
      </c>
      <c r="C110" s="38">
        <f>C109-O109*Dynamics!$S$1</f>
        <v>4.7295494324028393</v>
      </c>
      <c r="D110" s="38">
        <f>D109-P109*Dynamics!$S$1</f>
        <v>1.5765164774676124</v>
      </c>
      <c r="E110" s="38">
        <f>Dynamics!$F$1-C110/H109</f>
        <v>3.2910102174086991E-3</v>
      </c>
      <c r="F110" s="38">
        <f>IF(Q109,$O$5/E110,([1]!Props("D","T",Dynamics!$D$4+273,"P",I109,"He")+$O$5/E110)/2)</f>
        <v>12.802029916336002</v>
      </c>
      <c r="G110" s="38">
        <f t="shared" si="8"/>
        <v>5.7218814951554356E-3</v>
      </c>
      <c r="H110" s="38">
        <f>IF(Q109,[1]!Props("D","T",Dynamics!$D$4+273,"P",Dynamics!I109,"N2O"),C110/G110)</f>
        <v>826.34808007977836</v>
      </c>
      <c r="I110" s="38">
        <f>IF(Q109,[1]!Props("P","T",Dynamics!$D$4+273,"D",F110,"He"),IF(C110&gt;$D$11,I109*(1-$N$13/100*$S$1),[1]!Props("P","T",Dynamics!$D$4+273,"D",F110,"He")))</f>
        <v>8121.4642391947818</v>
      </c>
      <c r="J110" s="38">
        <f>I110-Dynamics!$O$10</f>
        <v>5226.4585054990284</v>
      </c>
      <c r="L110" s="38">
        <f>IF(H110&gt;$L$18,$L$18,H110)</f>
        <v>163.24780144940664</v>
      </c>
      <c r="M110" s="38">
        <f t="shared" si="9"/>
        <v>8.0019361310840953</v>
      </c>
      <c r="N110" s="38">
        <f>M110*Dynamics!$D$14*Dynamics!$N$12</f>
        <v>4.3544798136281471E-3</v>
      </c>
      <c r="O110" s="38">
        <f t="shared" si="10"/>
        <v>0.71085925603061695</v>
      </c>
      <c r="P110" s="38">
        <f>O110/Dynamics!$M$2</f>
        <v>0.23695308534353898</v>
      </c>
      <c r="Q110" s="38">
        <f>IF(I110&gt;Dynamics!$D$8,1,0)</f>
        <v>1</v>
      </c>
    </row>
    <row r="111" spans="1:17" x14ac:dyDescent="0.25">
      <c r="A111" s="38">
        <f>A110+$A$19</f>
        <v>0.9300000000000006</v>
      </c>
      <c r="B111" s="38">
        <f>C111+D111+Dynamics!$O$7</f>
        <v>33.058569443159456</v>
      </c>
      <c r="C111" s="38">
        <f>C110-O110*Dynamics!$S$1</f>
        <v>4.722440839842533</v>
      </c>
      <c r="D111" s="38">
        <f>D110-P110*Dynamics!$S$1</f>
        <v>1.5741469466141769</v>
      </c>
      <c r="E111" s="38">
        <f>Dynamics!$F$1-C111/H110</f>
        <v>3.2980592422247436E-3</v>
      </c>
      <c r="F111" s="38">
        <f>IF(Q110,$O$5/E111,([1]!Props("D","T",Dynamics!$D$4+273,"P",I110,"He")+$O$5/E111)/2)</f>
        <v>12.774667816401397</v>
      </c>
      <c r="G111" s="38">
        <f t="shared" si="8"/>
        <v>5.7148324703393911E-3</v>
      </c>
      <c r="H111" s="38">
        <f>IF(Q110,[1]!Props("D","T",Dynamics!$D$4+273,"P",Dynamics!I110,"N2O"),C111/G111)</f>
        <v>826.124385087262</v>
      </c>
      <c r="I111" s="38">
        <f>IF(Q110,[1]!Props("P","T",Dynamics!$D$4+273,"D",F111,"He"),IF(C111&gt;$D$11,I110*(1-$N$13/100*$S$1),[1]!Props("P","T",Dynamics!$D$4+273,"D",F111,"He")))</f>
        <v>8103.4424030517212</v>
      </c>
      <c r="J111" s="38">
        <f>I111-Dynamics!$O$10</f>
        <v>5208.4366693559678</v>
      </c>
      <c r="L111" s="38">
        <f>IF(H111&gt;$L$18,$L$18,H111)</f>
        <v>163.24780144940664</v>
      </c>
      <c r="M111" s="38">
        <f t="shared" si="9"/>
        <v>7.9881281086887936</v>
      </c>
      <c r="N111" s="38">
        <f>M111*Dynamics!$D$14*Dynamics!$N$12</f>
        <v>4.3469657877972115E-3</v>
      </c>
      <c r="O111" s="38">
        <f t="shared" si="10"/>
        <v>0.70963260783368265</v>
      </c>
      <c r="P111" s="38">
        <f>O111/Dynamics!$M$2</f>
        <v>0.23654420261122755</v>
      </c>
      <c r="Q111" s="38">
        <f>IF(I111&gt;Dynamics!$D$8,1,0)</f>
        <v>1</v>
      </c>
    </row>
    <row r="112" spans="1:17" x14ac:dyDescent="0.25">
      <c r="A112" s="38">
        <f>A111+$A$19</f>
        <v>0.94000000000000061</v>
      </c>
      <c r="B112" s="38">
        <f>C112+D112+Dynamics!$O$7</f>
        <v>33.049107675055005</v>
      </c>
      <c r="C112" s="38">
        <f>C111-O111*Dynamics!$S$1</f>
        <v>4.7153445137641965</v>
      </c>
      <c r="D112" s="38">
        <f>D111-P111*Dynamics!$S$1</f>
        <v>1.5717815045880645</v>
      </c>
      <c r="E112" s="38">
        <f>Dynamics!$F$1-C112/H111</f>
        <v>3.3051017006930734E-3</v>
      </c>
      <c r="F112" s="38">
        <f>IF(Q111,$O$5/E112,([1]!Props("D","T",Dynamics!$D$4+273,"P",I111,"He")+$O$5/E112)/2)</f>
        <v>12.747447756115552</v>
      </c>
      <c r="G112" s="38">
        <f t="shared" si="8"/>
        <v>5.7077900118710613E-3</v>
      </c>
      <c r="H112" s="38">
        <f>IF(Q111,[1]!Props("D","T",Dynamics!$D$4+273,"P",Dynamics!I111,"N2O"),C112/G112)</f>
        <v>825.90133071356433</v>
      </c>
      <c r="I112" s="38">
        <f>IF(Q111,[1]!Props("P","T",Dynamics!$D$4+273,"D",F112,"He"),IF(C112&gt;$D$11,I111*(1-$N$13/100*$S$1),[1]!Props("P","T",Dynamics!$D$4+273,"D",F112,"He")))</f>
        <v>8085.5170413128417</v>
      </c>
      <c r="J112" s="38">
        <f>I112-Dynamics!$O$10</f>
        <v>5190.5113076170883</v>
      </c>
      <c r="L112" s="38">
        <f>IF(H112&gt;$L$18,$L$18,H112)</f>
        <v>163.24780144940664</v>
      </c>
      <c r="M112" s="38">
        <f t="shared" si="9"/>
        <v>7.9743702857262013</v>
      </c>
      <c r="N112" s="38">
        <f>M112*Dynamics!$D$14*Dynamics!$N$12</f>
        <v>4.3394790794070558E-3</v>
      </c>
      <c r="O112" s="38">
        <f t="shared" si="10"/>
        <v>0.70841041914889691</v>
      </c>
      <c r="P112" s="38">
        <f>O112/Dynamics!$M$2</f>
        <v>0.23613680638296564</v>
      </c>
      <c r="Q112" s="38">
        <f>IF(I112&gt;Dynamics!$D$8,1,0)</f>
        <v>1</v>
      </c>
    </row>
    <row r="113" spans="1:17" x14ac:dyDescent="0.25">
      <c r="A113" s="38">
        <f>A112+$A$19</f>
        <v>0.95000000000000062</v>
      </c>
      <c r="B113" s="38">
        <f>C113+D113+Dynamics!$O$7</f>
        <v>33.03966220279969</v>
      </c>
      <c r="C113" s="38">
        <f>C112-O112*Dynamics!$S$1</f>
        <v>4.7082604095727074</v>
      </c>
      <c r="D113" s="38">
        <f>D112-P112*Dynamics!$S$1</f>
        <v>1.5694201365242348</v>
      </c>
      <c r="E113" s="38">
        <f>Dynamics!$F$1-C113/H112</f>
        <v>3.3121375976569063E-3</v>
      </c>
      <c r="F113" s="38">
        <f>IF(Q112,$O$5/E113,([1]!Props("D","T",Dynamics!$D$4+273,"P",I112,"He")+$O$5/E113)/2)</f>
        <v>12.720368648947021</v>
      </c>
      <c r="G113" s="38">
        <f t="shared" si="8"/>
        <v>5.7007541149072284E-3</v>
      </c>
      <c r="H113" s="38">
        <f>IF(Q112,[1]!Props("D","T",Dynamics!$D$4+273,"P",Dynamics!I112,"N2O"),C113/G113)</f>
        <v>825.67891303177726</v>
      </c>
      <c r="I113" s="38">
        <f>IF(Q112,[1]!Props("P","T",Dynamics!$D$4+273,"D",F113,"He"),IF(C113&gt;$D$11,I112*(1-$N$13/100*$S$1),[1]!Props("P","T",Dynamics!$D$4+273,"D",F113,"He")))</f>
        <v>8067.6873923845187</v>
      </c>
      <c r="J113" s="38">
        <f>I113-Dynamics!$O$10</f>
        <v>5172.6816586887653</v>
      </c>
      <c r="L113" s="38">
        <f>IF(H113&gt;$L$18,$L$18,H113)</f>
        <v>163.24780144940664</v>
      </c>
      <c r="M113" s="38">
        <f t="shared" si="9"/>
        <v>7.9606623364248854</v>
      </c>
      <c r="N113" s="38">
        <f>M113*Dynamics!$D$14*Dynamics!$N$12</f>
        <v>4.3320195111799433E-3</v>
      </c>
      <c r="O113" s="38">
        <f t="shared" si="10"/>
        <v>0.70719266103605893</v>
      </c>
      <c r="P113" s="38">
        <f>O113/Dynamics!$M$2</f>
        <v>0.23573088701201964</v>
      </c>
      <c r="Q113" s="38">
        <f>IF(I113&gt;Dynamics!$D$8,1,0)</f>
        <v>1</v>
      </c>
    </row>
    <row r="114" spans="1:17" x14ac:dyDescent="0.25">
      <c r="A114" s="38">
        <f>A113+$A$19</f>
        <v>0.96000000000000063</v>
      </c>
      <c r="B114" s="38">
        <f>C114+D114+Dynamics!$O$7</f>
        <v>33.030232967319208</v>
      </c>
      <c r="C114" s="38">
        <f>C113-O113*Dynamics!$S$1</f>
        <v>4.7011884829623467</v>
      </c>
      <c r="D114" s="38">
        <f>D113-P113*Dynamics!$S$1</f>
        <v>1.5670628276541148</v>
      </c>
      <c r="E114" s="38">
        <f>Dynamics!$F$1-C114/H113</f>
        <v>3.3191669380022637E-3</v>
      </c>
      <c r="F114" s="38">
        <f>IF(Q113,$O$5/E114,([1]!Props("D","T",Dynamics!$D$4+273,"P",I113,"He")+$O$5/E114)/2)</f>
        <v>12.693429419248114</v>
      </c>
      <c r="G114" s="38">
        <f t="shared" si="8"/>
        <v>5.6937247745618711E-3</v>
      </c>
      <c r="H114" s="38">
        <f>IF(Q113,[1]!Props("D","T",Dynamics!$D$4+273,"P",Dynamics!I113,"N2O"),C114/G114)</f>
        <v>825.45712814692217</v>
      </c>
      <c r="I114" s="38">
        <f>IF(Q113,[1]!Props("P","T",Dynamics!$D$4+273,"D",F114,"He"),IF(C114&gt;$D$11,I113*(1-$N$13/100*$S$1),[1]!Props("P","T",Dynamics!$D$4+273,"D",F114,"He")))</f>
        <v>8049.9527025557127</v>
      </c>
      <c r="J114" s="38">
        <f>I114-Dynamics!$O$10</f>
        <v>5154.9469688599593</v>
      </c>
      <c r="L114" s="38">
        <f>IF(H114&gt;$L$18,$L$18,H114)</f>
        <v>163.24780144940664</v>
      </c>
      <c r="M114" s="38">
        <f t="shared" si="9"/>
        <v>7.9470039378986064</v>
      </c>
      <c r="N114" s="38">
        <f>M114*Dynamics!$D$14*Dynamics!$N$12</f>
        <v>4.3245869074081964E-3</v>
      </c>
      <c r="O114" s="38">
        <f t="shared" si="10"/>
        <v>0.70597930481127669</v>
      </c>
      <c r="P114" s="38">
        <f>O114/Dynamics!$M$2</f>
        <v>0.23532643493709224</v>
      </c>
      <c r="Q114" s="38">
        <f>IF(I114&gt;Dynamics!$D$8,1,0)</f>
        <v>1</v>
      </c>
    </row>
    <row r="115" spans="1:17" x14ac:dyDescent="0.25">
      <c r="A115" s="38">
        <f>A114+$A$19</f>
        <v>0.97000000000000064</v>
      </c>
      <c r="B115" s="38">
        <f>C115+D115+Dynamics!$O$7</f>
        <v>33.02081990992172</v>
      </c>
      <c r="C115" s="38">
        <f>C114-O114*Dynamics!$S$1</f>
        <v>4.6941286899142343</v>
      </c>
      <c r="D115" s="38">
        <f>D114-P114*Dynamics!$S$1</f>
        <v>1.5647095633047439</v>
      </c>
      <c r="E115" s="38">
        <f>Dynamics!$F$1-C115/H114</f>
        <v>3.3261897266570828E-3</v>
      </c>
      <c r="F115" s="38">
        <f>IF(Q114,$O$5/E115,([1]!Props("D","T",Dynamics!$D$4+273,"P",I114,"He")+$O$5/E115)/2)</f>
        <v>12.666629002121628</v>
      </c>
      <c r="G115" s="38">
        <f t="shared" si="8"/>
        <v>5.6867019859070519E-3</v>
      </c>
      <c r="H115" s="38">
        <f>IF(Q114,[1]!Props("D","T",Dynamics!$D$4+273,"P",Dynamics!I114,"N2O"),C115/G115)</f>
        <v>825.23597219561873</v>
      </c>
      <c r="I115" s="38">
        <f>IF(Q114,[1]!Props("P","T",Dynamics!$D$4+273,"D",F115,"He"),IF(C115&gt;$D$11,I114*(1-$N$13/100*$S$1),[1]!Props("P","T",Dynamics!$D$4+273,"D",F115,"He")))</f>
        <v>8032.3122258980193</v>
      </c>
      <c r="J115" s="38">
        <f>I115-Dynamics!$O$10</f>
        <v>5137.3064922022659</v>
      </c>
      <c r="L115" s="38">
        <f>IF(H115&gt;$L$18,$L$18,H115)</f>
        <v>163.24780144940664</v>
      </c>
      <c r="M115" s="38">
        <f t="shared" si="9"/>
        <v>7.9333947701143002</v>
      </c>
      <c r="N115" s="38">
        <f>M115*Dynamics!$D$14*Dynamics!$N$12</f>
        <v>4.3171810939367748E-3</v>
      </c>
      <c r="O115" s="38">
        <f t="shared" si="10"/>
        <v>0.70477032204412271</v>
      </c>
      <c r="P115" s="38">
        <f>O115/Dynamics!$M$2</f>
        <v>0.23492344068137425</v>
      </c>
      <c r="Q115" s="38">
        <f>IF(I115&gt;Dynamics!$D$8,1,0)</f>
        <v>1</v>
      </c>
    </row>
    <row r="116" spans="1:17" x14ac:dyDescent="0.25">
      <c r="A116" s="38">
        <f>A115+$A$19</f>
        <v>0.98000000000000065</v>
      </c>
      <c r="B116" s="38">
        <f>C116+D116+Dynamics!$O$7</f>
        <v>33.011422972294469</v>
      </c>
      <c r="C116" s="38">
        <f>C115-O115*Dynamics!$S$1</f>
        <v>4.6870809866937932</v>
      </c>
      <c r="D116" s="38">
        <f>D115-P115*Dynamics!$S$1</f>
        <v>1.5623603288979302</v>
      </c>
      <c r="E116" s="38">
        <f>Dynamics!$F$1-C116/H115</f>
        <v>3.3332059685903612E-3</v>
      </c>
      <c r="F116" s="38">
        <f>IF(Q115,$O$5/E116,([1]!Props("D","T",Dynamics!$D$4+273,"P",I115,"He")+$O$5/E116)/2)</f>
        <v>12.639966343289432</v>
      </c>
      <c r="G116" s="38">
        <f t="shared" si="8"/>
        <v>5.6796857439737735E-3</v>
      </c>
      <c r="H116" s="38">
        <f>IF(Q115,[1]!Props("D","T",Dynamics!$D$4+273,"P",Dynamics!I115,"N2O"),C116/G116)</f>
        <v>825.01544134575749</v>
      </c>
      <c r="I116" s="38">
        <f>IF(Q115,[1]!Props("P","T",Dynamics!$D$4+273,"D",F116,"He"),IF(C116&gt;$D$11,I115*(1-$N$13/100*$S$1),[1]!Props("P","T",Dynamics!$D$4+273,"D",F116,"He")))</f>
        <v>8014.7652241671713</v>
      </c>
      <c r="J116" s="38">
        <f>I116-Dynamics!$O$10</f>
        <v>5119.7594904714178</v>
      </c>
      <c r="L116" s="38">
        <f>IF(H116&gt;$L$18,$L$18,H116)</f>
        <v>163.24780144940664</v>
      </c>
      <c r="M116" s="38">
        <f t="shared" si="9"/>
        <v>7.9198345158604582</v>
      </c>
      <c r="N116" s="38">
        <f>M116*Dynamics!$D$14*Dynamics!$N$12</f>
        <v>4.3098018981460656E-3</v>
      </c>
      <c r="O116" s="38">
        <f t="shared" si="10"/>
        <v>0.70356568455482471</v>
      </c>
      <c r="P116" s="38">
        <f>O116/Dynamics!$M$2</f>
        <v>0.23452189485160824</v>
      </c>
      <c r="Q116" s="38">
        <f>IF(I116&gt;Dynamics!$D$8,1,0)</f>
        <v>1</v>
      </c>
    </row>
    <row r="117" spans="1:17" x14ac:dyDescent="0.25">
      <c r="A117" s="38">
        <f>A116+$A$19</f>
        <v>0.99000000000000066</v>
      </c>
      <c r="B117" s="38">
        <f>C117+D117+Dynamics!$O$7</f>
        <v>33.002042096500404</v>
      </c>
      <c r="C117" s="38">
        <f>C116-O116*Dynamics!$S$1</f>
        <v>4.6800453298482454</v>
      </c>
      <c r="D117" s="38">
        <f>D116-P116*Dynamics!$S$1</f>
        <v>1.5600151099494142</v>
      </c>
      <c r="E117" s="38">
        <f>Dynamics!$F$1-C117/H116</f>
        <v>3.3402156688113064E-3</v>
      </c>
      <c r="F117" s="38">
        <f>IF(Q116,$O$5/E117,([1]!Props("D","T",Dynamics!$D$4+273,"P",I116,"He")+$O$5/E117)/2)</f>
        <v>12.613440398962959</v>
      </c>
      <c r="G117" s="38">
        <f t="shared" si="8"/>
        <v>5.6726760437528284E-3</v>
      </c>
      <c r="H117" s="38">
        <f>IF(Q116,[1]!Props("D","T",Dynamics!$D$4+273,"P",Dynamics!I116,"N2O"),C117/G117)</f>
        <v>824.7955317961779</v>
      </c>
      <c r="I117" s="38">
        <f>IF(Q116,[1]!Props("P","T",Dynamics!$D$4+273,"D",F117,"He"),IF(C117&gt;$D$11,I116*(1-$N$13/100*$S$1),[1]!Props("P","T",Dynamics!$D$4+273,"D",F117,"He")))</f>
        <v>7997.3109667060153</v>
      </c>
      <c r="J117" s="38">
        <f>I117-Dynamics!$O$10</f>
        <v>5102.3052330102619</v>
      </c>
      <c r="L117" s="38">
        <f>IF(H117&gt;$L$18,$L$18,H117)</f>
        <v>163.24780144940664</v>
      </c>
      <c r="M117" s="38">
        <f t="shared" si="9"/>
        <v>7.9063228607159273</v>
      </c>
      <c r="N117" s="38">
        <f>M117*Dynamics!$D$14*Dynamics!$N$12</f>
        <v>4.3024491489349077E-3</v>
      </c>
      <c r="O117" s="38">
        <f t="shared" si="10"/>
        <v>0.70236536441149433</v>
      </c>
      <c r="P117" s="38">
        <f>O117/Dynamics!$M$2</f>
        <v>0.23412178813716478</v>
      </c>
      <c r="Q117" s="38">
        <f>IF(I117&gt;Dynamics!$D$8,1,0)</f>
        <v>1</v>
      </c>
    </row>
    <row r="118" spans="1:17" x14ac:dyDescent="0.25">
      <c r="A118" s="38">
        <f>A117+$A$19</f>
        <v>1.0000000000000007</v>
      </c>
      <c r="B118" s="38">
        <f>C118+D118+Dynamics!$O$7</f>
        <v>32.992677224974919</v>
      </c>
      <c r="C118" s="38">
        <f>C117-O117*Dynamics!$S$1</f>
        <v>4.6730216762041303</v>
      </c>
      <c r="D118" s="38">
        <f>D117-P117*Dynamics!$S$1</f>
        <v>1.5576738920680426</v>
      </c>
      <c r="E118" s="38">
        <f>Dynamics!$F$1-C118/H117</f>
        <v>3.3472188323685134E-3</v>
      </c>
      <c r="F118" s="38">
        <f>IF(Q117,$O$5/E118,([1]!Props("D","T",Dynamics!$D$4+273,"P",I117,"He")+$O$5/E118)/2)</f>
        <v>12.587050135715511</v>
      </c>
      <c r="G118" s="38">
        <f t="shared" si="8"/>
        <v>5.6656728801956213E-3</v>
      </c>
      <c r="H118" s="38">
        <f>IF(Q117,[1]!Props("D","T",Dynamics!$D$4+273,"P",Dynamics!I117,"N2O"),C118/G118)</f>
        <v>824.57623977634444</v>
      </c>
      <c r="I118" s="38">
        <f>IF(Q117,[1]!Props("P","T",Dynamics!$D$4+273,"D",F118,"He"),IF(C118&gt;$D$11,I117*(1-$N$13/100*$S$1),[1]!Props("P","T",Dynamics!$D$4+273,"D",F118,"He")))</f>
        <v>7979.9487303489095</v>
      </c>
      <c r="J118" s="38">
        <f>I118-Dynamics!$O$10</f>
        <v>5084.9429966531561</v>
      </c>
      <c r="L118" s="38">
        <f>IF(H118&gt;$L$18,$L$18,H118)</f>
        <v>163.24780144940664</v>
      </c>
      <c r="M118" s="38">
        <f t="shared" si="9"/>
        <v>7.8928594930191016</v>
      </c>
      <c r="N118" s="38">
        <f>M118*Dynamics!$D$14*Dynamics!$N$12</f>
        <v>4.2951226767038251E-3</v>
      </c>
      <c r="O118" s="38">
        <f t="shared" si="10"/>
        <v>0.70116933392739</v>
      </c>
      <c r="P118" s="38">
        <f>O118/Dynamics!$M$2</f>
        <v>0.23372311130913001</v>
      </c>
      <c r="Q118" s="38">
        <f>IF(I118&gt;Dynamics!$D$8,1,0)</f>
        <v>1</v>
      </c>
    </row>
    <row r="119" spans="1:17" x14ac:dyDescent="0.25">
      <c r="A119" s="38">
        <f>A118+$A$19</f>
        <v>1.0100000000000007</v>
      </c>
      <c r="B119" s="38">
        <f>C119+D119+Dynamics!$O$7</f>
        <v>32.983328300522551</v>
      </c>
      <c r="C119" s="38">
        <f>C118-O118*Dynamics!$S$1</f>
        <v>4.666009982864856</v>
      </c>
      <c r="D119" s="38">
        <f>D118-P118*Dynamics!$S$1</f>
        <v>1.5553366609549513</v>
      </c>
      <c r="E119" s="38">
        <f>Dynamics!$F$1-C119/H118</f>
        <v>3.3542154643491119E-3</v>
      </c>
      <c r="F119" s="38">
        <f>IF(Q118,$O$5/E119,([1]!Props("D","T",Dynamics!$D$4+273,"P",I118,"He")+$O$5/E119)/2)</f>
        <v>12.56079453035653</v>
      </c>
      <c r="G119" s="38">
        <f t="shared" si="8"/>
        <v>5.6586762482150228E-3</v>
      </c>
      <c r="H119" s="38">
        <f>IF(Q118,[1]!Props("D","T",Dynamics!$D$4+273,"P",Dynamics!I118,"N2O"),C119/G119)</f>
        <v>824.35756154603496</v>
      </c>
      <c r="I119" s="38">
        <f>IF(Q118,[1]!Props("P","T",Dynamics!$D$4+273,"D",F119,"He"),IF(C119&gt;$D$11,I118*(1-$N$13/100*$S$1),[1]!Props("P","T",Dynamics!$D$4+273,"D",F119,"He")))</f>
        <v>7962.6777993276301</v>
      </c>
      <c r="J119" s="38">
        <f>I119-Dynamics!$O$10</f>
        <v>5067.6720656318766</v>
      </c>
      <c r="L119" s="38">
        <f>IF(H119&gt;$L$18,$L$18,H119)</f>
        <v>163.24780144940664</v>
      </c>
      <c r="M119" s="38">
        <f t="shared" si="9"/>
        <v>7.879444103837602</v>
      </c>
      <c r="N119" s="38">
        <f>M119*Dynamics!$D$14*Dynamics!$N$12</f>
        <v>4.2878223133385289E-3</v>
      </c>
      <c r="O119" s="38">
        <f t="shared" si="10"/>
        <v>0.69997756565822367</v>
      </c>
      <c r="P119" s="38">
        <f>O119/Dynamics!$M$2</f>
        <v>0.23332585521940788</v>
      </c>
      <c r="Q119" s="38">
        <f>IF(I119&gt;Dynamics!$D$8,1,0)</f>
        <v>1</v>
      </c>
    </row>
    <row r="120" spans="1:17" x14ac:dyDescent="0.25">
      <c r="A120" s="38">
        <f>A119+$A$19</f>
        <v>1.0200000000000007</v>
      </c>
      <c r="B120" s="38">
        <f>C120+D120+Dynamics!$O$7</f>
        <v>32.973995266313779</v>
      </c>
      <c r="C120" s="38">
        <f>C119-O119*Dynamics!$S$1</f>
        <v>4.659010207208274</v>
      </c>
      <c r="D120" s="38">
        <f>D119-P119*Dynamics!$S$1</f>
        <v>1.5530034024027572</v>
      </c>
      <c r="E120" s="38">
        <f>Dynamics!$F$1-C120/H119</f>
        <v>3.3612055698779807E-3</v>
      </c>
      <c r="F120" s="38">
        <f>IF(Q119,$O$5/E120,([1]!Props("D","T",Dynamics!$D$4+273,"P",I119,"He")+$O$5/E120)/2)</f>
        <v>12.534672569807471</v>
      </c>
      <c r="G120" s="38">
        <f t="shared" si="8"/>
        <v>5.6516861426861541E-3</v>
      </c>
      <c r="H120" s="38">
        <f>IF(Q119,[1]!Props("D","T",Dynamics!$D$4+273,"P",Dynamics!I119,"N2O"),C120/G120)</f>
        <v>824.1394933950271</v>
      </c>
      <c r="I120" s="38">
        <f>IF(Q119,[1]!Props("P","T",Dynamics!$D$4+273,"D",F120,"He"),IF(C120&gt;$D$11,I119*(1-$N$13/100*$S$1),[1]!Props("P","T",Dynamics!$D$4+273,"D",F120,"He")))</f>
        <v>7945.4974651785442</v>
      </c>
      <c r="J120" s="38">
        <f>I120-Dynamics!$O$10</f>
        <v>5050.4917314827908</v>
      </c>
      <c r="L120" s="38">
        <f>IF(H120&gt;$L$18,$L$18,H120)</f>
        <v>163.24780144940664</v>
      </c>
      <c r="M120" s="38">
        <f t="shared" si="9"/>
        <v>7.8660763869382428</v>
      </c>
      <c r="N120" s="38">
        <f>M120*Dynamics!$D$14*Dynamics!$N$12</f>
        <v>4.2805478921935716E-3</v>
      </c>
      <c r="O120" s="38">
        <f t="shared" si="10"/>
        <v>0.69879003239949222</v>
      </c>
      <c r="P120" s="38">
        <f>O120/Dynamics!$M$2</f>
        <v>0.23293001079983075</v>
      </c>
      <c r="Q120" s="38">
        <f>IF(I120&gt;Dynamics!$D$8,1,0)</f>
        <v>1</v>
      </c>
    </row>
    <row r="121" spans="1:17" x14ac:dyDescent="0.25">
      <c r="A121" s="38">
        <f>A120+$A$19</f>
        <v>1.0300000000000007</v>
      </c>
      <c r="B121" s="38">
        <f>C121+D121+Dynamics!$O$7</f>
        <v>32.964678065881785</v>
      </c>
      <c r="C121" s="38">
        <f>C120-O120*Dynamics!$S$1</f>
        <v>4.6520223068842794</v>
      </c>
      <c r="D121" s="38">
        <f>D120-P120*Dynamics!$S$1</f>
        <v>1.550674102294759</v>
      </c>
      <c r="E121" s="38">
        <f>Dynamics!$F$1-C121/H120</f>
        <v>3.3681891541169464E-3</v>
      </c>
      <c r="F121" s="38">
        <f>IF(Q120,$O$5/E121,([1]!Props("D","T",Dynamics!$D$4+273,"P",I120,"He")+$O$5/E121)/2)</f>
        <v>12.508683250979546</v>
      </c>
      <c r="G121" s="38">
        <f t="shared" si="8"/>
        <v>5.6447025584471884E-3</v>
      </c>
      <c r="H121" s="38">
        <f>IF(Q120,[1]!Props("D","T",Dynamics!$D$4+273,"P",Dynamics!I120,"N2O"),C121/G121)</f>
        <v>823.92203164278953</v>
      </c>
      <c r="I121" s="38">
        <f>IF(Q120,[1]!Props("P","T",Dynamics!$D$4+273,"D",F121,"He"),IF(C121&gt;$D$11,I120*(1-$N$13/100*$S$1),[1]!Props("P","T",Dynamics!$D$4+273,"D",F121,"He")))</f>
        <v>7928.4070266512281</v>
      </c>
      <c r="J121" s="38">
        <f>I121-Dynamics!$O$10</f>
        <v>5033.4012929554747</v>
      </c>
      <c r="L121" s="38">
        <f>IF(H121&gt;$L$18,$L$18,H121)</f>
        <v>163.24780144940664</v>
      </c>
      <c r="M121" s="38">
        <f t="shared" si="9"/>
        <v>7.8527560387574544</v>
      </c>
      <c r="N121" s="38">
        <f>M121*Dynamics!$D$14*Dynamics!$N$12</f>
        <v>4.2732992480762535E-3</v>
      </c>
      <c r="O121" s="38">
        <f t="shared" si="10"/>
        <v>0.69760670718385087</v>
      </c>
      <c r="P121" s="38">
        <f>O121/Dynamics!$M$2</f>
        <v>0.23253556906128361</v>
      </c>
      <c r="Q121" s="38">
        <f>IF(I121&gt;Dynamics!$D$8,1,0)</f>
        <v>1</v>
      </c>
    </row>
    <row r="122" spans="1:17" x14ac:dyDescent="0.25">
      <c r="A122" s="38">
        <f>A121+$A$19</f>
        <v>1.0400000000000007</v>
      </c>
      <c r="B122" s="38">
        <f>C122+D122+Dynamics!$O$7</f>
        <v>32.95537664311933</v>
      </c>
      <c r="C122" s="38">
        <f>C121-O121*Dynamics!$S$1</f>
        <v>4.6450462398124408</v>
      </c>
      <c r="D122" s="38">
        <f>D121-P121*Dynamics!$S$1</f>
        <v>1.5483487466041461</v>
      </c>
      <c r="E122" s="38">
        <f>Dynamics!$F$1-C122/H121</f>
        <v>3.3751662222639856E-3</v>
      </c>
      <c r="F122" s="38">
        <f>IF(Q121,$O$5/E122,([1]!Props("D","T",Dynamics!$D$4+273,"P",I121,"He")+$O$5/E122)/2)</f>
        <v>12.482825580653232</v>
      </c>
      <c r="G122" s="38">
        <f t="shared" si="8"/>
        <v>5.6377254903001491E-3</v>
      </c>
      <c r="H122" s="38">
        <f>IF(Q121,[1]!Props("D","T",Dynamics!$D$4+273,"P",Dynamics!I121,"N2O"),C122/G122)</f>
        <v>823.70517263817896</v>
      </c>
      <c r="I122" s="38">
        <f>IF(Q121,[1]!Props("P","T",Dynamics!$D$4+273,"D",F122,"He"),IF(C122&gt;$D$11,I121*(1-$N$13/100*$S$1),[1]!Props("P","T",Dynamics!$D$4+273,"D",F122,"He")))</f>
        <v>7911.4057896184349</v>
      </c>
      <c r="J122" s="38">
        <f>I122-Dynamics!$O$10</f>
        <v>5016.4000559226815</v>
      </c>
      <c r="L122" s="38">
        <f>IF(H122&gt;$L$18,$L$18,H122)</f>
        <v>163.24780144940664</v>
      </c>
      <c r="M122" s="38">
        <f t="shared" si="9"/>
        <v>7.8394827583720996</v>
      </c>
      <c r="N122" s="38">
        <f>M122*Dynamics!$D$14*Dynamics!$N$12</f>
        <v>4.2660762172307392E-3</v>
      </c>
      <c r="O122" s="38">
        <f t="shared" si="10"/>
        <v>0.6964275632785194</v>
      </c>
      <c r="P122" s="38">
        <f>O122/Dynamics!$M$2</f>
        <v>0.23214252109283981</v>
      </c>
      <c r="Q122" s="38">
        <f>IF(I122&gt;Dynamics!$D$8,1,0)</f>
        <v>1</v>
      </c>
    </row>
    <row r="123" spans="1:17" x14ac:dyDescent="0.25">
      <c r="A123" s="38">
        <f>A122+$A$19</f>
        <v>1.0500000000000007</v>
      </c>
      <c r="B123" s="38">
        <f>C123+D123+Dynamics!$O$7</f>
        <v>32.946090942275617</v>
      </c>
      <c r="C123" s="38">
        <f>C122-O122*Dynamics!$S$1</f>
        <v>4.6380819641796558</v>
      </c>
      <c r="D123" s="38">
        <f>D122-P122*Dynamics!$S$1</f>
        <v>1.5460273213932176</v>
      </c>
      <c r="E123" s="38">
        <f>Dynamics!$F$1-C123/H122</f>
        <v>3.3821367795524642E-3</v>
      </c>
      <c r="F123" s="38">
        <f>IF(Q122,$O$5/E123,([1]!Props("D","T",Dynamics!$D$4+273,"P",I122,"He")+$O$5/E123)/2)</f>
        <v>12.457098575359394</v>
      </c>
      <c r="G123" s="38">
        <f t="shared" si="8"/>
        <v>5.6307549330116696E-3</v>
      </c>
      <c r="H123" s="38">
        <f>IF(Q122,[1]!Props("D","T",Dynamics!$D$4+273,"P",Dynamics!I122,"N2O"),C123/G123)</f>
        <v>823.48891275913923</v>
      </c>
      <c r="I123" s="38">
        <f>IF(Q122,[1]!Props("P","T",Dynamics!$D$4+273,"D",F123,"He"),IF(C123&gt;$D$11,I122*(1-$N$13/100*$S$1),[1]!Props("P","T",Dynamics!$D$4+273,"D",F123,"He")))</f>
        <v>7894.4930669873493</v>
      </c>
      <c r="J123" s="38">
        <f>I123-Dynamics!$O$10</f>
        <v>4999.4873332915959</v>
      </c>
      <c r="L123" s="38">
        <f>IF(H123&gt;$L$18,$L$18,H123)</f>
        <v>163.24780144940664</v>
      </c>
      <c r="M123" s="38">
        <f t="shared" si="9"/>
        <v>7.826256247470635</v>
      </c>
      <c r="N123" s="38">
        <f>M123*Dynamics!$D$14*Dynamics!$N$12</f>
        <v>4.2588786373223683E-3</v>
      </c>
      <c r="O123" s="38">
        <f t="shared" si="10"/>
        <v>0.69525257418272146</v>
      </c>
      <c r="P123" s="38">
        <f>O123/Dynamics!$M$2</f>
        <v>0.23175085806090714</v>
      </c>
      <c r="Q123" s="38">
        <f>IF(I123&gt;Dynamics!$D$8,1,0)</f>
        <v>1</v>
      </c>
    </row>
    <row r="124" spans="1:17" x14ac:dyDescent="0.25">
      <c r="A124" s="38">
        <f>A123+$A$19</f>
        <v>1.0600000000000007</v>
      </c>
      <c r="B124" s="38">
        <f>C124+D124+Dynamics!$O$7</f>
        <v>32.936820907953184</v>
      </c>
      <c r="C124" s="38">
        <f>C123-O123*Dynamics!$S$1</f>
        <v>4.6311294384378288</v>
      </c>
      <c r="D124" s="38">
        <f>D123-P123*Dynamics!$S$1</f>
        <v>1.5437098128126086</v>
      </c>
      <c r="E124" s="38">
        <f>Dynamics!$F$1-C124/H123</f>
        <v>3.3891008312503757E-3</v>
      </c>
      <c r="F124" s="38">
        <f>IF(Q123,$O$5/E124,([1]!Props("D","T",Dynamics!$D$4+273,"P",I123,"He")+$O$5/E124)/2)</f>
        <v>12.43150126126214</v>
      </c>
      <c r="G124" s="38">
        <f t="shared" si="8"/>
        <v>5.623790881313759E-3</v>
      </c>
      <c r="H124" s="38">
        <f>IF(Q123,[1]!Props("D","T",Dynamics!$D$4+273,"P",Dynamics!I123,"N2O"),C124/G124)</f>
        <v>823.27324841240249</v>
      </c>
      <c r="I124" s="38">
        <f>IF(Q123,[1]!Props("P","T",Dynamics!$D$4+273,"D",F124,"He"),IF(C124&gt;$D$11,I123*(1-$N$13/100*$S$1),[1]!Props("P","T",Dynamics!$D$4+273,"D",F124,"He")))</f>
        <v>7877.6681786121499</v>
      </c>
      <c r="J124" s="38">
        <f>I124-Dynamics!$O$10</f>
        <v>4982.6624449163965</v>
      </c>
      <c r="L124" s="38">
        <f>IF(H124&gt;$L$18,$L$18,H124)</f>
        <v>163.24780144940664</v>
      </c>
      <c r="M124" s="38">
        <f t="shared" si="9"/>
        <v>7.8130762103246596</v>
      </c>
      <c r="N124" s="38">
        <f>M124*Dynamics!$D$14*Dynamics!$N$12</f>
        <v>4.2517063474221684E-3</v>
      </c>
      <c r="O124" s="38">
        <f t="shared" si="10"/>
        <v>0.69408171362515603</v>
      </c>
      <c r="P124" s="38">
        <f>O124/Dynamics!$M$2</f>
        <v>0.23136057120838535</v>
      </c>
      <c r="Q124" s="38">
        <f>IF(I124&gt;Dynamics!$D$8,1,0)</f>
        <v>1</v>
      </c>
    </row>
    <row r="125" spans="1:17" x14ac:dyDescent="0.25">
      <c r="A125" s="38">
        <f>A124+$A$19</f>
        <v>1.0700000000000007</v>
      </c>
      <c r="B125" s="38">
        <f>C125+D125+Dynamics!$O$7</f>
        <v>32.927566485104848</v>
      </c>
      <c r="C125" s="38">
        <f>C124-O124*Dynamics!$S$1</f>
        <v>4.6241886213015775</v>
      </c>
      <c r="D125" s="38">
        <f>D124-P124*Dynamics!$S$1</f>
        <v>1.5413962071005247</v>
      </c>
      <c r="E125" s="38">
        <f>Dynamics!$F$1-C125/H124</f>
        <v>3.3960583826595763E-3</v>
      </c>
      <c r="F125" s="38">
        <f>IF(Q124,$O$5/E125,([1]!Props("D","T",Dynamics!$D$4+273,"P",I124,"He")+$O$5/E125)/2)</f>
        <v>12.406032674043379</v>
      </c>
      <c r="G125" s="38">
        <f t="shared" si="8"/>
        <v>5.6168333299045584E-3</v>
      </c>
      <c r="H125" s="38">
        <f>IF(Q124,[1]!Props("D","T",Dynamics!$D$4+273,"P",Dynamics!I124,"N2O"),C125/G125)</f>
        <v>823.05817603319906</v>
      </c>
      <c r="I125" s="38">
        <f>IF(Q124,[1]!Props("P","T",Dynamics!$D$4+273,"D",F125,"He"),IF(C125&gt;$D$11,I124*(1-$N$13/100*$S$1),[1]!Props("P","T",Dynamics!$D$4+273,"D",F125,"He")))</f>
        <v>7860.9304512079143</v>
      </c>
      <c r="J125" s="38">
        <f>I125-Dynamics!$O$10</f>
        <v>4965.9247175121609</v>
      </c>
      <c r="L125" s="38">
        <f>IF(H125&gt;$L$18,$L$18,H125)</f>
        <v>163.24780144940664</v>
      </c>
      <c r="M125" s="38">
        <f t="shared" si="9"/>
        <v>7.7999423537608745</v>
      </c>
      <c r="N125" s="38">
        <f>M125*Dynamics!$D$14*Dynamics!$N$12</f>
        <v>4.244559187991599E-3</v>
      </c>
      <c r="O125" s="38">
        <f t="shared" si="10"/>
        <v>0.69291495556150717</v>
      </c>
      <c r="P125" s="38">
        <f>O125/Dynamics!$M$2</f>
        <v>0.23097165185383572</v>
      </c>
      <c r="Q125" s="38">
        <f>IF(I125&gt;Dynamics!$D$8,1,0)</f>
        <v>1</v>
      </c>
    </row>
    <row r="126" spans="1:17" x14ac:dyDescent="0.25">
      <c r="A126" s="38">
        <f>A125+$A$19</f>
        <v>1.0800000000000007</v>
      </c>
      <c r="B126" s="38">
        <f>C126+D126+Dynamics!$O$7</f>
        <v>32.918327619030691</v>
      </c>
      <c r="C126" s="38">
        <f>C125-O125*Dynamics!$S$1</f>
        <v>4.6172594717459621</v>
      </c>
      <c r="D126" s="38">
        <f>D125-P125*Dynamics!$S$1</f>
        <v>1.5390864905819863</v>
      </c>
      <c r="E126" s="38">
        <f>Dynamics!$F$1-C126/H125</f>
        <v>3.4030094391150718E-3</v>
      </c>
      <c r="F126" s="38">
        <f>IF(Q125,$O$5/E126,([1]!Props("D","T",Dynamics!$D$4+273,"P",I125,"He")+$O$5/E126)/2)</f>
        <v>12.380691858788859</v>
      </c>
      <c r="G126" s="38">
        <f t="shared" si="8"/>
        <v>5.6098822734490621E-3</v>
      </c>
      <c r="H126" s="38">
        <f>IF(Q125,[1]!Props("D","T",Dynamics!$D$4+273,"P",Dynamics!I125,"N2O"),C126/G126)</f>
        <v>822.84369208496514</v>
      </c>
      <c r="I126" s="38">
        <f>IF(Q125,[1]!Props("P","T",Dynamics!$D$4+273,"D",F126,"He"),IF(C126&gt;$D$11,I125*(1-$N$13/100*$S$1),[1]!Props("P","T",Dynamics!$D$4+273,"D",F126,"He")))</f>
        <v>7844.2792182656522</v>
      </c>
      <c r="J126" s="38">
        <f>I126-Dynamics!$O$10</f>
        <v>4949.2734845698988</v>
      </c>
      <c r="L126" s="38">
        <f>IF(H126&gt;$L$18,$L$18,H126)</f>
        <v>163.24780144940664</v>
      </c>
      <c r="M126" s="38">
        <f t="shared" si="9"/>
        <v>7.7868543871333102</v>
      </c>
      <c r="N126" s="38">
        <f>M126*Dynamics!$D$14*Dynamics!$N$12</f>
        <v>4.2374370008674382E-3</v>
      </c>
      <c r="O126" s="38">
        <f t="shared" si="10"/>
        <v>0.69175227417197671</v>
      </c>
      <c r="P126" s="38">
        <f>O126/Dynamics!$M$2</f>
        <v>0.23058409139065891</v>
      </c>
      <c r="Q126" s="38">
        <f>IF(I126&gt;Dynamics!$D$8,1,0)</f>
        <v>1</v>
      </c>
    </row>
    <row r="127" spans="1:17" x14ac:dyDescent="0.25">
      <c r="A127" s="38">
        <f>A126+$A$19</f>
        <v>1.0900000000000007</v>
      </c>
      <c r="B127" s="38">
        <f>C127+D127+Dynamics!$O$7</f>
        <v>32.90910425537507</v>
      </c>
      <c r="C127" s="38">
        <f>C126-O126*Dynamics!$S$1</f>
        <v>4.6103419490042423</v>
      </c>
      <c r="D127" s="38">
        <f>D126-P126*Dynamics!$S$1</f>
        <v>1.5367806496680798</v>
      </c>
      <c r="E127" s="38">
        <f>Dynamics!$F$1-C127/H126</f>
        <v>3.409954005984271E-3</v>
      </c>
      <c r="F127" s="38">
        <f>IF(Q126,$O$5/E127,([1]!Props("D","T",Dynamics!$D$4+273,"P",I126,"He")+$O$5/E127)/2)</f>
        <v>12.355477869875983</v>
      </c>
      <c r="G127" s="38">
        <f t="shared" si="8"/>
        <v>5.6029377065798637E-3</v>
      </c>
      <c r="H127" s="38">
        <f>IF(Q126,[1]!Props("D","T",Dynamics!$D$4+273,"P",Dynamics!I126,"N2O"),C127/G127)</f>
        <v>822.62979305905696</v>
      </c>
      <c r="I127" s="38">
        <f>IF(Q126,[1]!Props("P","T",Dynamics!$D$4+273,"D",F127,"He"),IF(C127&gt;$D$11,I126*(1-$N$13/100*$S$1),[1]!Props("P","T",Dynamics!$D$4+273,"D",F127,"He")))</f>
        <v>7827.7138199687224</v>
      </c>
      <c r="J127" s="38">
        <f>I127-Dynamics!$O$10</f>
        <v>4932.708086272969</v>
      </c>
      <c r="L127" s="38">
        <f>IF(H127&gt;$L$18,$L$18,H127)</f>
        <v>163.24780144940664</v>
      </c>
      <c r="M127" s="38">
        <f t="shared" si="9"/>
        <v>7.7738120222960276</v>
      </c>
      <c r="N127" s="38">
        <f>M127*Dynamics!$D$14*Dynamics!$N$12</f>
        <v>4.2303396292469242E-3</v>
      </c>
      <c r="O127" s="38">
        <f t="shared" si="10"/>
        <v>0.69059364385885835</v>
      </c>
      <c r="P127" s="38">
        <f>O127/Dynamics!$M$2</f>
        <v>0.23019788128628613</v>
      </c>
      <c r="Q127" s="38">
        <f>IF(I127&gt;Dynamics!$D$8,1,0)</f>
        <v>1</v>
      </c>
    </row>
    <row r="128" spans="1:17" x14ac:dyDescent="0.25">
      <c r="A128" s="38">
        <f>A127+$A$19</f>
        <v>1.1000000000000008</v>
      </c>
      <c r="B128" s="38">
        <f>C128+D128+Dynamics!$O$7</f>
        <v>32.899896340123618</v>
      </c>
      <c r="C128" s="38">
        <f>C127-O127*Dynamics!$S$1</f>
        <v>4.6034360125656537</v>
      </c>
      <c r="D128" s="38">
        <f>D127-P127*Dynamics!$S$1</f>
        <v>1.5344786708552169</v>
      </c>
      <c r="E128" s="38">
        <f>Dynamics!$F$1-C128/H127</f>
        <v>3.4168920886662787E-3</v>
      </c>
      <c r="F128" s="38">
        <f>IF(Q127,$O$5/E128,([1]!Props("D","T",Dynamics!$D$4+273,"P",I127,"He")+$O$5/E128)/2)</f>
        <v>12.330389770863064</v>
      </c>
      <c r="G128" s="38">
        <f t="shared" si="8"/>
        <v>5.5959996238978561E-3</v>
      </c>
      <c r="H128" s="38">
        <f>IF(Q127,[1]!Props("D","T",Dynamics!$D$4+273,"P",Dynamics!I127,"N2O"),C128/G128)</f>
        <v>822.41647547446837</v>
      </c>
      <c r="I128" s="38">
        <f>IF(Q127,[1]!Props("P","T",Dynamics!$D$4+273,"D",F128,"He"),IF(C128&gt;$D$11,I127*(1-$N$13/100*$S$1),[1]!Props("P","T",Dynamics!$D$4+273,"D",F128,"He")))</f>
        <v>7811.2336031103641</v>
      </c>
      <c r="J128" s="38">
        <f>I128-Dynamics!$O$10</f>
        <v>4916.2278694146107</v>
      </c>
      <c r="L128" s="38">
        <f>IF(H128&gt;$L$18,$L$18,H128)</f>
        <v>163.24780144940664</v>
      </c>
      <c r="M128" s="38">
        <f t="shared" si="9"/>
        <v>7.7608149735760872</v>
      </c>
      <c r="N128" s="38">
        <f>M128*Dynamics!$D$14*Dynamics!$N$12</f>
        <v>4.2232669176730494E-3</v>
      </c>
      <c r="O128" s="38">
        <f t="shared" si="10"/>
        <v>0.68943903924413752</v>
      </c>
      <c r="P128" s="38">
        <f>O128/Dynamics!$M$2</f>
        <v>0.22981301308137916</v>
      </c>
      <c r="Q128" s="38">
        <f>IF(I128&gt;Dynamics!$D$8,1,0)</f>
        <v>1</v>
      </c>
    </row>
    <row r="129" spans="1:17" x14ac:dyDescent="0.25">
      <c r="A129" s="38">
        <f>A128+$A$19</f>
        <v>1.1100000000000008</v>
      </c>
      <c r="B129" s="38">
        <f>C129+D129+Dynamics!$O$7</f>
        <v>32.890703819600361</v>
      </c>
      <c r="C129" s="38">
        <f>C128-O128*Dynamics!$S$1</f>
        <v>4.5965416221732127</v>
      </c>
      <c r="D129" s="38">
        <f>D128-P128*Dynamics!$S$1</f>
        <v>1.5321805407244031</v>
      </c>
      <c r="E129" s="38">
        <f>Dynamics!$F$1-C129/H128</f>
        <v>3.4238236925911922E-3</v>
      </c>
      <c r="F129" s="38">
        <f>IF(Q128,$O$5/E129,([1]!Props("D","T",Dynamics!$D$4+273,"P",I128,"He")+$O$5/E129)/2)</f>
        <v>12.305426634380197</v>
      </c>
      <c r="G129" s="38">
        <f t="shared" si="8"/>
        <v>5.5890680199729426E-3</v>
      </c>
      <c r="H129" s="38">
        <f>IF(Q128,[1]!Props("D","T",Dynamics!$D$4+273,"P",Dynamics!I128,"N2O"),C129/G129)</f>
        <v>822.20373587755091</v>
      </c>
      <c r="I129" s="38">
        <f>IF(Q128,[1]!Props("P","T",Dynamics!$D$4+273,"D",F129,"He"),IF(C129&gt;$D$11,I128*(1-$N$13/100*$S$1),[1]!Props("P","T",Dynamics!$D$4+273,"D",F129,"He")))</f>
        <v>7794.8379210124622</v>
      </c>
      <c r="J129" s="38">
        <f>I129-Dynamics!$O$10</f>
        <v>4899.8321873167088</v>
      </c>
      <c r="L129" s="38">
        <f>IF(H129&gt;$L$18,$L$18,H129)</f>
        <v>163.24780144940664</v>
      </c>
      <c r="M129" s="38">
        <f t="shared" si="9"/>
        <v>7.7478629577469036</v>
      </c>
      <c r="N129" s="38">
        <f>M129*Dynamics!$D$14*Dynamics!$N$12</f>
        <v>4.2162187120200591E-3</v>
      </c>
      <c r="O129" s="38">
        <f t="shared" si="10"/>
        <v>0.68828843516712357</v>
      </c>
      <c r="P129" s="38">
        <f>O129/Dynamics!$M$2</f>
        <v>0.22942947838904118</v>
      </c>
      <c r="Q129" s="38">
        <f>IF(I129&gt;Dynamics!$D$8,1,0)</f>
        <v>1</v>
      </c>
    </row>
    <row r="130" spans="1:17" x14ac:dyDescent="0.25">
      <c r="A130" s="38">
        <f>A129+$A$19</f>
        <v>1.1200000000000008</v>
      </c>
      <c r="B130" s="38">
        <f>C130+D130+Dynamics!$O$7</f>
        <v>32.881526640464799</v>
      </c>
      <c r="C130" s="38">
        <f>C129-O129*Dynamics!$S$1</f>
        <v>4.5896587378215417</v>
      </c>
      <c r="D130" s="38">
        <f>D129-P129*Dynamics!$S$1</f>
        <v>1.5298862459405127</v>
      </c>
      <c r="E130" s="38">
        <f>Dynamics!$F$1-C130/H129</f>
        <v>3.4307488232194067E-3</v>
      </c>
      <c r="F130" s="38">
        <f>IF(Q129,$O$5/E130,([1]!Props("D","T",Dynamics!$D$4+273,"P",I129,"He")+$O$5/E130)/2)</f>
        <v>12.28058754202163</v>
      </c>
      <c r="G130" s="38">
        <f t="shared" si="8"/>
        <v>5.5821428893447281E-3</v>
      </c>
      <c r="H130" s="38">
        <f>IF(Q129,[1]!Props("D","T",Dynamics!$D$4+273,"P",Dynamics!I129,"N2O"),C130/G130)</f>
        <v>821.99157084173794</v>
      </c>
      <c r="I130" s="38">
        <f>IF(Q129,[1]!Props("P","T",Dynamics!$D$4+273,"D",F130,"He"),IF(C130&gt;$D$11,I129*(1-$N$13/100*$S$1),[1]!Props("P","T",Dynamics!$D$4+273,"D",F130,"He")))</f>
        <v>7778.5261334454863</v>
      </c>
      <c r="J130" s="38">
        <f>I130-Dynamics!$O$10</f>
        <v>4883.5203997497329</v>
      </c>
      <c r="L130" s="38">
        <f>IF(H130&gt;$L$18,$L$18,H130)</f>
        <v>163.24780144940664</v>
      </c>
      <c r="M130" s="38">
        <f t="shared" si="9"/>
        <v>7.7349556940019326</v>
      </c>
      <c r="N130" s="38">
        <f>M130*Dynamics!$D$14*Dynamics!$N$12</f>
        <v>4.2091948594791323E-3</v>
      </c>
      <c r="O130" s="38">
        <f t="shared" si="10"/>
        <v>0.68714180668211244</v>
      </c>
      <c r="P130" s="38">
        <f>O130/Dynamics!$M$2</f>
        <v>0.22904726889403748</v>
      </c>
      <c r="Q130" s="38">
        <f>IF(I130&gt;Dynamics!$D$8,1,0)</f>
        <v>1</v>
      </c>
    </row>
    <row r="131" spans="1:17" x14ac:dyDescent="0.25">
      <c r="A131" s="38">
        <f>A130+$A$19</f>
        <v>1.1300000000000008</v>
      </c>
      <c r="B131" s="38">
        <f>C131+D131+Dynamics!$O$7</f>
        <v>32.872364749709035</v>
      </c>
      <c r="C131" s="38">
        <f>C130-O130*Dynamics!$S$1</f>
        <v>4.5827873197547202</v>
      </c>
      <c r="D131" s="38">
        <f>D130-P130*Dynamics!$S$1</f>
        <v>1.5275957732515724</v>
      </c>
      <c r="E131" s="38">
        <f>Dynamics!$F$1-C131/H130</f>
        <v>3.4376674860409325E-3</v>
      </c>
      <c r="F131" s="38">
        <f>IF(Q130,$O$5/E131,([1]!Props("D","T",Dynamics!$D$4+273,"P",I130,"He")+$O$5/E131)/2)</f>
        <v>12.25587158423965</v>
      </c>
      <c r="G131" s="38">
        <f t="shared" si="8"/>
        <v>5.5752242265232023E-3</v>
      </c>
      <c r="H131" s="38">
        <f>IF(Q130,[1]!Props("D","T",Dynamics!$D$4+273,"P",Dynamics!I130,"N2O"),C131/G131)</f>
        <v>821.77997696727198</v>
      </c>
      <c r="I131" s="38">
        <f>IF(Q130,[1]!Props("P","T",Dynamics!$D$4+273,"D",F131,"He"),IF(C131&gt;$D$11,I130*(1-$N$13/100*$S$1),[1]!Props("P","T",Dynamics!$D$4+273,"D",F131,"He")))</f>
        <v>7762.2976065495859</v>
      </c>
      <c r="J131" s="38">
        <f>I131-Dynamics!$O$10</f>
        <v>4867.2918728538325</v>
      </c>
      <c r="L131" s="38">
        <f>IF(H131&gt;$L$18,$L$18,H131)</f>
        <v>163.24780144940664</v>
      </c>
      <c r="M131" s="38">
        <f t="shared" si="9"/>
        <v>7.7220929039287007</v>
      </c>
      <c r="N131" s="38">
        <f>M131*Dynamics!$D$14*Dynamics!$N$12</f>
        <v>4.2021952085442484E-3</v>
      </c>
      <c r="O131" s="38">
        <f t="shared" si="10"/>
        <v>0.6859991290560794</v>
      </c>
      <c r="P131" s="38">
        <f>O131/Dynamics!$M$2</f>
        <v>0.22866637635202647</v>
      </c>
      <c r="Q131" s="38">
        <f>IF(I131&gt;Dynamics!$D$8,1,0)</f>
        <v>1</v>
      </c>
    </row>
    <row r="132" spans="1:17" x14ac:dyDescent="0.25">
      <c r="A132" s="38">
        <f>A131+$A$19</f>
        <v>1.1400000000000008</v>
      </c>
      <c r="B132" s="38">
        <f>C132+D132+Dynamics!$O$7</f>
        <v>32.863218094654954</v>
      </c>
      <c r="C132" s="38">
        <f>C131-O131*Dynamics!$S$1</f>
        <v>4.5759273284641591</v>
      </c>
      <c r="D132" s="38">
        <f>D131-P131*Dynamics!$S$1</f>
        <v>1.5253091094880522</v>
      </c>
      <c r="E132" s="38">
        <f>Dynamics!$F$1-C132/H131</f>
        <v>3.4445796865747273E-3</v>
      </c>
      <c r="F132" s="38">
        <f>IF(Q131,$O$5/E132,([1]!Props("D","T",Dynamics!$D$4+273,"P",I131,"He")+$O$5/E132)/2)</f>
        <v>12.231277860239917</v>
      </c>
      <c r="G132" s="38">
        <f t="shared" si="8"/>
        <v>5.5683120259894074E-3</v>
      </c>
      <c r="H132" s="38">
        <f>IF(Q131,[1]!Props("D","T",Dynamics!$D$4+273,"P",Dynamics!I131,"N2O"),C132/G132)</f>
        <v>821.56895088093461</v>
      </c>
      <c r="I132" s="38">
        <f>IF(Q131,[1]!Props("P","T",Dynamics!$D$4+273,"D",F132,"He"),IF(C132&gt;$D$11,I131*(1-$N$13/100*$S$1),[1]!Props("P","T",Dynamics!$D$4+273,"D",F132,"He")))</f>
        <v>7746.1517127568104</v>
      </c>
      <c r="J132" s="38">
        <f>I132-Dynamics!$O$10</f>
        <v>4851.145979061057</v>
      </c>
      <c r="L132" s="38">
        <f>IF(H132&gt;$L$18,$L$18,H132)</f>
        <v>163.24780144940664</v>
      </c>
      <c r="M132" s="38">
        <f t="shared" si="9"/>
        <v>7.7092743114831563</v>
      </c>
      <c r="N132" s="38">
        <f>M132*Dynamics!$D$14*Dynamics!$N$12</f>
        <v>4.1952196089982312E-3</v>
      </c>
      <c r="O132" s="38">
        <f t="shared" si="10"/>
        <v>0.68486037776640063</v>
      </c>
      <c r="P132" s="38">
        <f>O132/Dynamics!$M$2</f>
        <v>0.22828679258880022</v>
      </c>
      <c r="Q132" s="38">
        <f>IF(I132&gt;Dynamics!$D$8,1,0)</f>
        <v>1</v>
      </c>
    </row>
    <row r="133" spans="1:17" x14ac:dyDescent="0.25">
      <c r="A133" s="38">
        <f>A132+$A$19</f>
        <v>1.1500000000000008</v>
      </c>
      <c r="B133" s="38">
        <f>C133+D133+Dynamics!$O$7</f>
        <v>32.854086622951399</v>
      </c>
      <c r="C133" s="38">
        <f>C132-O132*Dynamics!$S$1</f>
        <v>4.569078724686495</v>
      </c>
      <c r="D133" s="38">
        <f>D132-P132*Dynamics!$S$1</f>
        <v>1.5230262415621643</v>
      </c>
      <c r="E133" s="38">
        <f>Dynamics!$F$1-C133/H132</f>
        <v>3.4514854303680275E-3</v>
      </c>
      <c r="F133" s="38">
        <f>IF(Q132,$O$5/E133,([1]!Props("D","T",Dynamics!$D$4+273,"P",I132,"He")+$O$5/E133)/2)</f>
        <v>12.20680547787831</v>
      </c>
      <c r="G133" s="38">
        <f t="shared" si="8"/>
        <v>5.5614062821961073E-3</v>
      </c>
      <c r="H133" s="38">
        <f>IF(Q132,[1]!Props("D","T",Dynamics!$D$4+273,"P",Dynamics!I132,"N2O"),C133/G133)</f>
        <v>821.3584892357801</v>
      </c>
      <c r="I133" s="38">
        <f>IF(Q132,[1]!Props("P","T",Dynamics!$D$4+273,"D",F133,"He"),IF(C133&gt;$D$11,I132*(1-$N$13/100*$S$1),[1]!Props("P","T",Dynamics!$D$4+273,"D",F133,"He")))</f>
        <v>7730.0878307144785</v>
      </c>
      <c r="J133" s="38">
        <f>I133-Dynamics!$O$10</f>
        <v>4835.0820970187251</v>
      </c>
      <c r="L133" s="38">
        <f>IF(H133&gt;$L$18,$L$18,H133)</f>
        <v>163.24780144940664</v>
      </c>
      <c r="M133" s="38">
        <f t="shared" si="9"/>
        <v>7.6964996429643726</v>
      </c>
      <c r="N133" s="38">
        <f>M133*Dynamics!$D$14*Dynamics!$N$12</f>
        <v>4.1882679118989824E-3</v>
      </c>
      <c r="O133" s="38">
        <f t="shared" si="10"/>
        <v>0.68372552849860602</v>
      </c>
      <c r="P133" s="38">
        <f>O133/Dynamics!$M$2</f>
        <v>0.22790850949953534</v>
      </c>
      <c r="Q133" s="38">
        <f>IF(I133&gt;Dynamics!$D$8,1,0)</f>
        <v>1</v>
      </c>
    </row>
    <row r="134" spans="1:17" x14ac:dyDescent="0.25">
      <c r="A134" s="38">
        <f>A133+$A$19</f>
        <v>1.1600000000000008</v>
      </c>
      <c r="B134" s="38">
        <f>C134+D134+Dynamics!$O$7</f>
        <v>32.844970282571424</v>
      </c>
      <c r="C134" s="38">
        <f>C133-O133*Dynamics!$S$1</f>
        <v>4.562241469401509</v>
      </c>
      <c r="D134" s="38">
        <f>D133-P133*Dynamics!$S$1</f>
        <v>1.5207471564671688</v>
      </c>
      <c r="E134" s="38">
        <f>Dynamics!$F$1-C134/H133</f>
        <v>3.4583847229957016E-3</v>
      </c>
      <c r="F134" s="38">
        <f>IF(Q133,$O$5/E134,([1]!Props("D","T",Dynamics!$D$4+273,"P",I133,"He")+$O$5/E134)/2)</f>
        <v>12.182453553559137</v>
      </c>
      <c r="G134" s="38">
        <f t="shared" si="8"/>
        <v>5.5545069895684331E-3</v>
      </c>
      <c r="H134" s="38">
        <f>IF(Q133,[1]!Props("D","T",Dynamics!$D$4+273,"P",Dynamics!I133,"N2O"),C134/G134)</f>
        <v>821.14858871087347</v>
      </c>
      <c r="I134" s="38">
        <f>IF(Q133,[1]!Props("P","T",Dynamics!$D$4+273,"D",F134,"He"),IF(C134&gt;$D$11,I133*(1-$N$13/100*$S$1),[1]!Props("P","T",Dynamics!$D$4+273,"D",F134,"He")))</f>
        <v>7714.1053452096148</v>
      </c>
      <c r="J134" s="38">
        <f>I134-Dynamics!$O$10</f>
        <v>4819.0996115138614</v>
      </c>
      <c r="L134" s="38">
        <f>IF(H134&gt;$L$18,$L$18,H134)</f>
        <v>163.24780144940664</v>
      </c>
      <c r="M134" s="38">
        <f t="shared" si="9"/>
        <v>7.6837686269895435</v>
      </c>
      <c r="N134" s="38">
        <f>M134*Dynamics!$D$14*Dynamics!$N$12</f>
        <v>4.181339969565873E-3</v>
      </c>
      <c r="O134" s="38">
        <f t="shared" si="10"/>
        <v>0.68259455714415762</v>
      </c>
      <c r="P134" s="38">
        <f>O134/Dynamics!$M$2</f>
        <v>0.22753151904805255</v>
      </c>
      <c r="Q134" s="38">
        <f>IF(I134&gt;Dynamics!$D$8,1,0)</f>
        <v>1</v>
      </c>
    </row>
    <row r="135" spans="1:17" x14ac:dyDescent="0.25">
      <c r="A135" s="38">
        <f>A134+$A$19</f>
        <v>1.1700000000000008</v>
      </c>
      <c r="B135" s="38">
        <f>C135+D135+Dynamics!$O$7</f>
        <v>32.835869021809501</v>
      </c>
      <c r="C135" s="38">
        <f>C134-O134*Dynamics!$S$1</f>
        <v>4.5554155238300673</v>
      </c>
      <c r="D135" s="38">
        <f>D134-P134*Dynamics!$S$1</f>
        <v>1.5184718412766882</v>
      </c>
      <c r="E135" s="38">
        <f>Dynamics!$F$1-C135/H134</f>
        <v>3.4652775700596168E-3</v>
      </c>
      <c r="F135" s="38">
        <f>IF(Q134,$O$5/E135,([1]!Props("D","T",Dynamics!$D$4+273,"P",I134,"He")+$O$5/E135)/2)</f>
        <v>12.158221212134755</v>
      </c>
      <c r="G135" s="38">
        <f t="shared" si="8"/>
        <v>5.5476141425045179E-3</v>
      </c>
      <c r="H135" s="38">
        <f>IF(Q134,[1]!Props("D","T",Dynamics!$D$4+273,"P",Dynamics!I134,"N2O"),C135/G135)</f>
        <v>820.93924601102901</v>
      </c>
      <c r="I135" s="38">
        <f>IF(Q134,[1]!Props("P","T",Dynamics!$D$4+273,"D",F135,"He"),IF(C135&gt;$D$11,I134*(1-$N$13/100*$S$1),[1]!Props("P","T",Dynamics!$D$4+273,"D",F135,"He")))</f>
        <v>7698.2036470944668</v>
      </c>
      <c r="J135" s="38">
        <f>I135-Dynamics!$O$10</f>
        <v>4803.1979133987134</v>
      </c>
      <c r="L135" s="38">
        <f>IF(H135&gt;$L$18,$L$18,H135)</f>
        <v>163.24780144940664</v>
      </c>
      <c r="M135" s="38">
        <f t="shared" si="9"/>
        <v>7.6710809944693068</v>
      </c>
      <c r="N135" s="38">
        <f>M135*Dynamics!$D$14*Dynamics!$N$12</f>
        <v>4.174435635566319E-3</v>
      </c>
      <c r="O135" s="38">
        <f t="shared" si="10"/>
        <v>0.68146743979825808</v>
      </c>
      <c r="P135" s="38">
        <f>O135/Dynamics!$M$2</f>
        <v>0.22715581326608603</v>
      </c>
      <c r="Q135" s="38">
        <f>IF(I135&gt;Dynamics!$D$8,1,0)</f>
        <v>1</v>
      </c>
    </row>
    <row r="136" spans="1:17" x14ac:dyDescent="0.25">
      <c r="A136" s="38">
        <f>A135+$A$19</f>
        <v>1.1800000000000008</v>
      </c>
      <c r="B136" s="38">
        <f>C136+D136+Dynamics!$O$7</f>
        <v>32.826782789278859</v>
      </c>
      <c r="C136" s="38">
        <f>C135-O135*Dynamics!$S$1</f>
        <v>4.5486008494320851</v>
      </c>
      <c r="D136" s="38">
        <f>D135-P135*Dynamics!$S$1</f>
        <v>1.5162002831440273</v>
      </c>
      <c r="E136" s="38">
        <f>Dynamics!$F$1-C136/H135</f>
        <v>3.472163977187994E-3</v>
      </c>
      <c r="F136" s="38">
        <f>IF(Q135,$O$5/E136,([1]!Props("D","T",Dynamics!$D$4+273,"P",I135,"He")+$O$5/E136)/2)</f>
        <v>12.134107586806657</v>
      </c>
      <c r="G136" s="38">
        <f t="shared" si="8"/>
        <v>5.5407277353761407E-3</v>
      </c>
      <c r="H136" s="38">
        <f>IF(Q135,[1]!Props("D","T",Dynamics!$D$4+273,"P",Dynamics!I135,"N2O"),C136/G136)</f>
        <v>820.73045786655359</v>
      </c>
      <c r="I136" s="38">
        <f>IF(Q135,[1]!Props("P","T",Dynamics!$D$4+273,"D",F136,"He"),IF(C136&gt;$D$11,I135*(1-$N$13/100*$S$1),[1]!Props("P","T",Dynamics!$D$4+273,"D",F136,"He")))</f>
        <v>7682.3821332131365</v>
      </c>
      <c r="J136" s="38">
        <f>I136-Dynamics!$O$10</f>
        <v>4787.3763995173831</v>
      </c>
      <c r="L136" s="38">
        <f>IF(H136&gt;$L$18,$L$18,H136)</f>
        <v>163.24780144940664</v>
      </c>
      <c r="M136" s="38">
        <f t="shared" si="9"/>
        <v>7.6584364785834032</v>
      </c>
      <c r="N136" s="38">
        <f>M136*Dynamics!$D$14*Dynamics!$N$12</f>
        <v>4.1675547647025317E-3</v>
      </c>
      <c r="O136" s="38">
        <f t="shared" si="10"/>
        <v>0.68034415275768745</v>
      </c>
      <c r="P136" s="38">
        <f>O136/Dynamics!$M$2</f>
        <v>0.22678138425256247</v>
      </c>
      <c r="Q136" s="38">
        <f>IF(I136&gt;Dynamics!$D$8,1,0)</f>
        <v>1</v>
      </c>
    </row>
    <row r="137" spans="1:17" x14ac:dyDescent="0.25">
      <c r="A137" s="38">
        <f>A136+$A$19</f>
        <v>1.1900000000000008</v>
      </c>
      <c r="B137" s="38">
        <f>C137+D137+Dynamics!$O$7</f>
        <v>32.817711533908756</v>
      </c>
      <c r="C137" s="38">
        <f>C136-O136*Dynamics!$S$1</f>
        <v>4.5417974079045083</v>
      </c>
      <c r="D137" s="38">
        <f>D136-P136*Dynamics!$S$1</f>
        <v>1.5139324693015017</v>
      </c>
      <c r="E137" s="38">
        <f>Dynamics!$F$1-C137/H136</f>
        <v>3.479043950034795E-3</v>
      </c>
      <c r="F137" s="38">
        <f>IF(Q136,$O$5/E137,([1]!Props("D","T",Dynamics!$D$4+273,"P",I136,"He")+$O$5/E137)/2)</f>
        <v>12.110111819027823</v>
      </c>
      <c r="G137" s="38">
        <f t="shared" si="8"/>
        <v>5.5338477625293397E-3</v>
      </c>
      <c r="H137" s="38">
        <f>IF(Q136,[1]!Props("D","T",Dynamics!$D$4+273,"P",Dynamics!I136,"N2O"),C137/G137)</f>
        <v>820.52222103299255</v>
      </c>
      <c r="I137" s="38">
        <f>IF(Q136,[1]!Props("P","T",Dynamics!$D$4+273,"D",F137,"He"),IF(C137&gt;$D$11,I136*(1-$N$13/100*$S$1),[1]!Props("P","T",Dynamics!$D$4+273,"D",F137,"He")))</f>
        <v>7666.6402063291962</v>
      </c>
      <c r="J137" s="38">
        <f>I137-Dynamics!$O$10</f>
        <v>4771.6344726334428</v>
      </c>
      <c r="L137" s="38">
        <f>IF(H137&gt;$L$18,$L$18,H137)</f>
        <v>163.24780144940664</v>
      </c>
      <c r="M137" s="38">
        <f t="shared" si="9"/>
        <v>7.6458348147566149</v>
      </c>
      <c r="N137" s="38">
        <f>M137*Dynamics!$D$14*Dynamics!$N$12</f>
        <v>4.1606972129984232E-3</v>
      </c>
      <c r="O137" s="38">
        <f t="shared" si="10"/>
        <v>0.67922467251866614</v>
      </c>
      <c r="P137" s="38">
        <f>O137/Dynamics!$M$2</f>
        <v>0.22640822417288872</v>
      </c>
      <c r="Q137" s="38">
        <f>IF(I137&gt;Dynamics!$D$8,1,0)</f>
        <v>1</v>
      </c>
    </row>
    <row r="138" spans="1:17" x14ac:dyDescent="0.25">
      <c r="A138" s="38">
        <f>A137+$A$19</f>
        <v>1.2000000000000008</v>
      </c>
      <c r="B138" s="38">
        <f>C138+D138+Dynamics!$O$7</f>
        <v>32.808655204941836</v>
      </c>
      <c r="C138" s="38">
        <f>C137-O137*Dynamics!$S$1</f>
        <v>4.5350051611793214</v>
      </c>
      <c r="D138" s="38">
        <f>D137-P137*Dynamics!$S$1</f>
        <v>1.5116683870597729</v>
      </c>
      <c r="E138" s="38">
        <f>Dynamics!$F$1-C138/H137</f>
        <v>3.4859174942791036E-3</v>
      </c>
      <c r="F138" s="38">
        <f>IF(Q137,$O$5/E138,([1]!Props("D","T",Dynamics!$D$4+273,"P",I137,"He")+$O$5/E138)/2)</f>
        <v>12.086233058406489</v>
      </c>
      <c r="G138" s="38">
        <f t="shared" si="8"/>
        <v>5.5269742182850311E-3</v>
      </c>
      <c r="H138" s="38">
        <f>IF(Q137,[1]!Props("D","T",Dynamics!$D$4+273,"P",Dynamics!I137,"N2O"),C138/G138)</f>
        <v>820.31453229088129</v>
      </c>
      <c r="I138" s="38">
        <f>IF(Q137,[1]!Props("P","T",Dynamics!$D$4+273,"D",F138,"He"),IF(C138&gt;$D$11,I137*(1-$N$13/100*$S$1),[1]!Props("P","T",Dynamics!$D$4+273,"D",F138,"He")))</f>
        <v>7650.9772750543862</v>
      </c>
      <c r="J138" s="38">
        <f>I138-Dynamics!$O$10</f>
        <v>4755.9715413586327</v>
      </c>
      <c r="L138" s="38">
        <f>IF(H138&gt;$L$18,$L$18,H138)</f>
        <v>163.24780144940664</v>
      </c>
      <c r="M138" s="38">
        <f t="shared" si="9"/>
        <v>7.6332757406350309</v>
      </c>
      <c r="N138" s="38">
        <f>M138*Dynamics!$D$14*Dynamics!$N$12</f>
        <v>4.1538628376866964E-3</v>
      </c>
      <c r="O138" s="38">
        <f t="shared" si="10"/>
        <v>0.6781089757747466</v>
      </c>
      <c r="P138" s="38">
        <f>O138/Dynamics!$M$2</f>
        <v>0.22603632525824888</v>
      </c>
      <c r="Q138" s="38">
        <f>IF(I138&gt;Dynamics!$D$8,1,0)</f>
        <v>1</v>
      </c>
    </row>
    <row r="139" spans="1:17" x14ac:dyDescent="0.25">
      <c r="A139" s="38">
        <f>A138+$A$19</f>
        <v>1.2100000000000009</v>
      </c>
      <c r="B139" s="38">
        <f>C139+D139+Dynamics!$O$7</f>
        <v>32.79961375193151</v>
      </c>
      <c r="C139" s="38">
        <f>C138-O138*Dynamics!$S$1</f>
        <v>4.5282240714215742</v>
      </c>
      <c r="D139" s="38">
        <f>D138-P138*Dynamics!$S$1</f>
        <v>1.5094080238071905</v>
      </c>
      <c r="E139" s="38">
        <f>Dynamics!$F$1-C139/H138</f>
        <v>3.4927846156245449E-3</v>
      </c>
      <c r="F139" s="38">
        <f>IF(Q138,$O$5/E139,([1]!Props("D","T",Dynamics!$D$4+273,"P",I138,"He")+$O$5/E139)/2)</f>
        <v>12.062470462611122</v>
      </c>
      <c r="G139" s="38">
        <f t="shared" si="8"/>
        <v>5.5201070969395898E-3</v>
      </c>
      <c r="H139" s="38">
        <f>IF(Q138,[1]!Props("D","T",Dynamics!$D$4+273,"P",Dynamics!I138,"N2O"),C139/G139)</f>
        <v>820.10738844549257</v>
      </c>
      <c r="I139" s="38">
        <f>IF(Q138,[1]!Props("P","T",Dynamics!$D$4+273,"D",F139,"He"),IF(C139&gt;$D$11,I138*(1-$N$13/100*$S$1),[1]!Props("P","T",Dynamics!$D$4+273,"D",F139,"He")))</f>
        <v>7635.3927537782502</v>
      </c>
      <c r="J139" s="38">
        <f>I139-Dynamics!$O$10</f>
        <v>4740.3870200824967</v>
      </c>
      <c r="L139" s="38">
        <f>IF(H139&gt;$L$18,$L$18,H139)</f>
        <v>163.24780144940664</v>
      </c>
      <c r="M139" s="38">
        <f t="shared" si="9"/>
        <v>7.6207589960625661</v>
      </c>
      <c r="N139" s="38">
        <f>M139*Dynamics!$D$14*Dynamics!$N$12</f>
        <v>4.1470514971960609E-3</v>
      </c>
      <c r="O139" s="38">
        <f t="shared" si="10"/>
        <v>0.67699703941472711</v>
      </c>
      <c r="P139" s="38">
        <f>O139/Dynamics!$M$2</f>
        <v>0.22566567980490904</v>
      </c>
      <c r="Q139" s="38">
        <f>IF(I139&gt;Dynamics!$D$8,1,0)</f>
        <v>1</v>
      </c>
    </row>
    <row r="140" spans="1:17" x14ac:dyDescent="0.25">
      <c r="A140" s="38">
        <f>A139+$A$19</f>
        <v>1.2200000000000009</v>
      </c>
      <c r="B140" s="38">
        <f>C140+D140+Dynamics!$O$7</f>
        <v>32.790587124739311</v>
      </c>
      <c r="C140" s="38">
        <f>C139-O139*Dynamics!$S$1</f>
        <v>4.5214541010274267</v>
      </c>
      <c r="D140" s="38">
        <f>D139-P139*Dynamics!$S$1</f>
        <v>1.5071513670091414</v>
      </c>
      <c r="E140" s="38">
        <f>Dynamics!$F$1-C140/H139</f>
        <v>3.4996453197986589E-3</v>
      </c>
      <c r="F140" s="38">
        <f>IF(Q139,$O$5/E140,([1]!Props("D","T",Dynamics!$D$4+273,"P",I139,"He")+$O$5/E140)/2)</f>
        <v>12.038823197276896</v>
      </c>
      <c r="G140" s="38">
        <f t="shared" si="8"/>
        <v>5.5132463927654758E-3</v>
      </c>
      <c r="H140" s="38">
        <f>IF(Q139,[1]!Props("D","T",Dynamics!$D$4+273,"P",Dynamics!I139,"N2O"),C140/G140)</f>
        <v>819.90078632659618</v>
      </c>
      <c r="I140" s="38">
        <f>IF(Q139,[1]!Props("P","T",Dynamics!$D$4+273,"D",F140,"He"),IF(C140&gt;$D$11,I139*(1-$N$13/100*$S$1),[1]!Props("P","T",Dynamics!$D$4+273,"D",F140,"He")))</f>
        <v>7619.8860625988955</v>
      </c>
      <c r="J140" s="38">
        <f>I140-Dynamics!$O$10</f>
        <v>4724.8803289031421</v>
      </c>
      <c r="L140" s="38">
        <f>IF(H140&gt;$L$18,$L$18,H140)</f>
        <v>163.24780144940664</v>
      </c>
      <c r="M140" s="38">
        <f t="shared" si="9"/>
        <v>7.6082843230578714</v>
      </c>
      <c r="N140" s="38">
        <f>M140*Dynamics!$D$14*Dynamics!$N$12</f>
        <v>4.1402630511386696E-3</v>
      </c>
      <c r="O140" s="38">
        <f t="shared" si="10"/>
        <v>0.67588884052060005</v>
      </c>
      <c r="P140" s="38">
        <f>O140/Dynamics!$M$2</f>
        <v>0.22529628017353334</v>
      </c>
      <c r="Q140" s="38">
        <f>IF(I140&gt;Dynamics!$D$8,1,0)</f>
        <v>1</v>
      </c>
    </row>
    <row r="141" spans="1:17" x14ac:dyDescent="0.25">
      <c r="A141" s="38">
        <f>A140+$A$19</f>
        <v>1.2300000000000009</v>
      </c>
      <c r="B141" s="38">
        <f>C141+D141+Dynamics!$O$7</f>
        <v>32.781575273532368</v>
      </c>
      <c r="C141" s="38">
        <f>C140-O140*Dynamics!$S$1</f>
        <v>4.5146952126222208</v>
      </c>
      <c r="D141" s="38">
        <f>D140-P140*Dynamics!$S$1</f>
        <v>1.5048984042074061</v>
      </c>
      <c r="E141" s="38">
        <f>Dynamics!$F$1-C141/H140</f>
        <v>3.506499612552348E-3</v>
      </c>
      <c r="F141" s="38">
        <f>IF(Q140,$O$5/E141,([1]!Props("D","T",Dynamics!$D$4+273,"P",I140,"He")+$O$5/E141)/2)</f>
        <v>12.015290435913213</v>
      </c>
      <c r="G141" s="38">
        <f t="shared" si="8"/>
        <v>5.5063921000117868E-3</v>
      </c>
      <c r="H141" s="38">
        <f>IF(Q140,[1]!Props("D","T",Dynamics!$D$4+273,"P",Dynamics!I140,"N2O"),C141/G141)</f>
        <v>819.69472278821388</v>
      </c>
      <c r="I141" s="38">
        <f>IF(Q140,[1]!Props("P","T",Dynamics!$D$4+273,"D",F141,"He"),IF(C141&gt;$D$11,I140*(1-$N$13/100*$S$1),[1]!Props("P","T",Dynamics!$D$4+273,"D",F141,"He")))</f>
        <v>7604.4566272545826</v>
      </c>
      <c r="J141" s="38">
        <f>I141-Dynamics!$O$10</f>
        <v>4709.4508935588292</v>
      </c>
      <c r="L141" s="38">
        <f>IF(H141&gt;$L$18,$L$18,H141)</f>
        <v>163.24780144940664</v>
      </c>
      <c r="M141" s="38">
        <f t="shared" si="9"/>
        <v>7.595851465791414</v>
      </c>
      <c r="N141" s="38">
        <f>M141*Dynamics!$D$14*Dynamics!$N$12</f>
        <v>4.1334973602976484E-3</v>
      </c>
      <c r="O141" s="38">
        <f t="shared" si="10"/>
        <v>0.67478435636551692</v>
      </c>
      <c r="P141" s="38">
        <f>O141/Dynamics!$M$2</f>
        <v>0.22492811878850563</v>
      </c>
      <c r="Q141" s="38">
        <f>IF(I141&gt;Dynamics!$D$8,1,0)</f>
        <v>1</v>
      </c>
    </row>
    <row r="142" spans="1:17" x14ac:dyDescent="0.25">
      <c r="A142" s="38">
        <f>A141+$A$19</f>
        <v>1.2400000000000009</v>
      </c>
      <c r="B142" s="38">
        <f>C142+D142+Dynamics!$O$7</f>
        <v>32.772578148780831</v>
      </c>
      <c r="C142" s="38">
        <f>C141-O141*Dynamics!$S$1</f>
        <v>4.5079473690585656</v>
      </c>
      <c r="D142" s="38">
        <f>D141-P141*Dynamics!$S$1</f>
        <v>1.5026491230195209</v>
      </c>
      <c r="E142" s="38">
        <f>Dynamics!$F$1-C142/H141</f>
        <v>3.5133474996592862E-3</v>
      </c>
      <c r="F142" s="38">
        <f>IF(Q141,$O$5/E142,([1]!Props("D","T",Dynamics!$D$4+273,"P",I141,"He")+$O$5/E142)/2)</f>
        <v>11.991871359812661</v>
      </c>
      <c r="G142" s="38">
        <f t="shared" si="8"/>
        <v>5.4995442129048486E-3</v>
      </c>
      <c r="H142" s="38">
        <f>IF(Q141,[1]!Props("D","T",Dynamics!$D$4+273,"P",Dynamics!I141,"N2O"),C142/G142)</f>
        <v>819.48919470838109</v>
      </c>
      <c r="I142" s="38">
        <f>IF(Q141,[1]!Props("P","T",Dynamics!$D$4+273,"D",F142,"He"),IF(C142&gt;$D$11,I141*(1-$N$13/100*$S$1),[1]!Props("P","T",Dynamics!$D$4+273,"D",F142,"He")))</f>
        <v>7589.1038790563962</v>
      </c>
      <c r="J142" s="38">
        <f>I142-Dynamics!$O$10</f>
        <v>4694.0981453606428</v>
      </c>
      <c r="L142" s="38">
        <f>IF(H142&gt;$L$18,$L$18,H142)</f>
        <v>163.24780144940664</v>
      </c>
      <c r="M142" s="38">
        <f t="shared" si="9"/>
        <v>7.583460170562943</v>
      </c>
      <c r="N142" s="38">
        <f>M142*Dynamics!$D$14*Dynamics!$N$12</f>
        <v>4.1267542866148333E-3</v>
      </c>
      <c r="O142" s="38">
        <f t="shared" si="10"/>
        <v>0.67368356441178601</v>
      </c>
      <c r="P142" s="38">
        <f>O142/Dynamics!$M$2</f>
        <v>0.224561188137262</v>
      </c>
      <c r="Q142" s="38">
        <f>IF(I142&gt;Dynamics!$D$8,1,0)</f>
        <v>1</v>
      </c>
    </row>
    <row r="143" spans="1:17" x14ac:dyDescent="0.25">
      <c r="A143" s="38">
        <f>A142+$A$19</f>
        <v>1.2500000000000009</v>
      </c>
      <c r="B143" s="38">
        <f>C143+D143+Dynamics!$O$7</f>
        <v>32.76359570125534</v>
      </c>
      <c r="C143" s="38">
        <f>C142-O142*Dynamics!$S$1</f>
        <v>4.5012105334144481</v>
      </c>
      <c r="D143" s="38">
        <f>D142-P142*Dynamics!$S$1</f>
        <v>1.5004035111381484</v>
      </c>
      <c r="E143" s="38">
        <f>Dynamics!$F$1-C143/H142</f>
        <v>3.5201889869153555E-3</v>
      </c>
      <c r="F143" s="38">
        <f>IF(Q142,$O$5/E143,([1]!Props("D","T",Dynamics!$D$4+273,"P",I142,"He")+$O$5/E143)/2)</f>
        <v>11.96856515796113</v>
      </c>
      <c r="G143" s="38">
        <f t="shared" si="8"/>
        <v>5.4927027256487793E-3</v>
      </c>
      <c r="H143" s="38">
        <f>IF(Q142,[1]!Props("D","T",Dynamics!$D$4+273,"P",Dynamics!I142,"N2O"),C143/G143)</f>
        <v>819.28419898891104</v>
      </c>
      <c r="I143" s="38">
        <f>IF(Q142,[1]!Props("P","T",Dynamics!$D$4+273,"D",F143,"He"),IF(C143&gt;$D$11,I142*(1-$N$13/100*$S$1),[1]!Props("P","T",Dynamics!$D$4+273,"D",F143,"He")))</f>
        <v>7573.8272548218119</v>
      </c>
      <c r="J143" s="38">
        <f>I143-Dynamics!$O$10</f>
        <v>4678.8215211260585</v>
      </c>
      <c r="L143" s="38">
        <f>IF(H143&gt;$L$18,$L$18,H143)</f>
        <v>163.24780144940664</v>
      </c>
      <c r="M143" s="38">
        <f t="shared" si="9"/>
        <v>7.5711101857791885</v>
      </c>
      <c r="N143" s="38">
        <f>M143*Dynamics!$D$14*Dynamics!$N$12</f>
        <v>4.1200336931786303E-3</v>
      </c>
      <c r="O143" s="38">
        <f t="shared" si="10"/>
        <v>0.67258644230889064</v>
      </c>
      <c r="P143" s="38">
        <f>O143/Dynamics!$M$2</f>
        <v>0.22419548076963022</v>
      </c>
      <c r="Q143" s="38">
        <f>IF(I143&gt;Dynamics!$D$8,1,0)</f>
        <v>1</v>
      </c>
    </row>
    <row r="144" spans="1:17" x14ac:dyDescent="0.25">
      <c r="A144" s="38">
        <f>A143+$A$19</f>
        <v>1.2600000000000009</v>
      </c>
      <c r="B144" s="38">
        <f>C144+D144+Dynamics!$O$7</f>
        <v>32.754627882024558</v>
      </c>
      <c r="C144" s="38">
        <f>C143-O143*Dynamics!$S$1</f>
        <v>4.4944846689913591</v>
      </c>
      <c r="D144" s="38">
        <f>D143-P143*Dynamics!$S$1</f>
        <v>1.498161556330452</v>
      </c>
      <c r="E144" s="38">
        <f>Dynamics!$F$1-C144/H143</f>
        <v>3.5270240801380985E-3</v>
      </c>
      <c r="F144" s="38">
        <f>IF(Q143,$O$5/E144,([1]!Props("D","T",Dynamics!$D$4+273,"P",I143,"He")+$O$5/E144)/2)</f>
        <v>11.945371026949148</v>
      </c>
      <c r="G144" s="38">
        <f t="shared" si="8"/>
        <v>5.4858676324260362E-3</v>
      </c>
      <c r="H144" s="38">
        <f>IF(Q143,[1]!Props("D","T",Dynamics!$D$4+273,"P",Dynamics!I143,"N2O"),C144/G144)</f>
        <v>819.07973255515867</v>
      </c>
      <c r="I144" s="38">
        <f>IF(Q143,[1]!Props("P","T",Dynamics!$D$4+273,"D",F144,"He"),IF(C144&gt;$D$11,I143*(1-$N$13/100*$S$1),[1]!Props("P","T",Dynamics!$D$4+273,"D",F144,"He")))</f>
        <v>7558.6261968091885</v>
      </c>
      <c r="J144" s="38">
        <f>I144-Dynamics!$O$10</f>
        <v>4663.6204631134351</v>
      </c>
      <c r="L144" s="38">
        <f>IF(H144&gt;$L$18,$L$18,H144)</f>
        <v>163.24780144940664</v>
      </c>
      <c r="M144" s="38">
        <f t="shared" si="9"/>
        <v>7.5588012619318388</v>
      </c>
      <c r="N144" s="38">
        <f>M144*Dynamics!$D$14*Dynamics!$N$12</f>
        <v>4.1133354442120388E-3</v>
      </c>
      <c r="O144" s="38">
        <f t="shared" si="10"/>
        <v>0.67149296789153379</v>
      </c>
      <c r="P144" s="38">
        <f>O144/Dynamics!$M$2</f>
        <v>0.22383098929717793</v>
      </c>
      <c r="Q144" s="38">
        <f>IF(I144&gt;Dynamics!$D$8,1,0)</f>
        <v>1</v>
      </c>
    </row>
    <row r="145" spans="1:17" x14ac:dyDescent="0.25">
      <c r="A145" s="38">
        <f>A144+$A$19</f>
        <v>1.2700000000000009</v>
      </c>
      <c r="B145" s="38">
        <f>C145+D145+Dynamics!$O$7</f>
        <v>32.74567464245267</v>
      </c>
      <c r="C145" s="38">
        <f>C144-O144*Dynamics!$S$1</f>
        <v>4.4877697393124434</v>
      </c>
      <c r="D145" s="38">
        <f>D144-P144*Dynamics!$S$1</f>
        <v>1.4959232464374803</v>
      </c>
      <c r="E145" s="38">
        <f>Dynamics!$F$1-C145/H144</f>
        <v>3.5338527851661514E-3</v>
      </c>
      <c r="F145" s="38">
        <f>IF(Q144,$O$5/E145,([1]!Props("D","T",Dynamics!$D$4+273,"P",I144,"He")+$O$5/E145)/2)</f>
        <v>11.922288170884491</v>
      </c>
      <c r="G145" s="38">
        <f t="shared" si="8"/>
        <v>5.4790389273979834E-3</v>
      </c>
      <c r="H145" s="38">
        <f>IF(Q144,[1]!Props("D","T",Dynamics!$D$4+273,"P",Dynamics!I144,"N2O"),C145/G145)</f>
        <v>818.8757923557929</v>
      </c>
      <c r="I145" s="38">
        <f>IF(Q144,[1]!Props("P","T",Dynamics!$D$4+273,"D",F145,"He"),IF(C145&gt;$D$11,I144*(1-$N$13/100*$S$1),[1]!Props("P","T",Dynamics!$D$4+273,"D",F145,"He")))</f>
        <v>7543.5001526532387</v>
      </c>
      <c r="J145" s="38">
        <f>I145-Dynamics!$O$10</f>
        <v>4648.4944189574853</v>
      </c>
      <c r="L145" s="38">
        <f>IF(H145&gt;$L$18,$L$18,H145)</f>
        <v>163.24780144940664</v>
      </c>
      <c r="M145" s="38">
        <f t="shared" si="9"/>
        <v>7.5465331515758391</v>
      </c>
      <c r="N145" s="38">
        <f>M145*Dynamics!$D$14*Dynamics!$N$12</f>
        <v>4.1066594050608333E-3</v>
      </c>
      <c r="O145" s="38">
        <f t="shared" si="10"/>
        <v>0.67040311917770934</v>
      </c>
      <c r="P145" s="38">
        <f>O145/Dynamics!$M$2</f>
        <v>0.22346770639256977</v>
      </c>
      <c r="Q145" s="38">
        <f>IF(I145&gt;Dynamics!$D$8,1,0)</f>
        <v>1</v>
      </c>
    </row>
    <row r="146" spans="1:17" x14ac:dyDescent="0.25">
      <c r="A146" s="38">
        <f>A145+$A$19</f>
        <v>1.2800000000000009</v>
      </c>
      <c r="B146" s="38">
        <f>C146+D146+Dynamics!$O$7</f>
        <v>32.736735934196965</v>
      </c>
      <c r="C146" s="38">
        <f>C145-O145*Dynamics!$S$1</f>
        <v>4.4810657081206662</v>
      </c>
      <c r="D146" s="38">
        <f>D145-P145*Dynamics!$S$1</f>
        <v>1.4936885693735547</v>
      </c>
      <c r="E146" s="38">
        <f>Dynamics!$F$1-C146/H145</f>
        <v>3.540675107858729E-3</v>
      </c>
      <c r="F146" s="38">
        <f>IF(Q145,$O$5/E146,([1]!Props("D","T",Dynamics!$D$4+273,"P",I145,"He")+$O$5/E146)/2)</f>
        <v>11.899315801305836</v>
      </c>
      <c r="G146" s="38">
        <f t="shared" si="8"/>
        <v>5.4722166047054058E-3</v>
      </c>
      <c r="H146" s="38">
        <f>IF(Q145,[1]!Props("D","T",Dynamics!$D$4+273,"P",Dynamics!I145,"N2O"),C146/G146)</f>
        <v>818.67237536256596</v>
      </c>
      <c r="I146" s="38">
        <f>IF(Q145,[1]!Props("P","T",Dynamics!$D$4+273,"D",F146,"He"),IF(C146&gt;$D$11,I145*(1-$N$13/100*$S$1),[1]!Props("P","T",Dynamics!$D$4+273,"D",F146,"He")))</f>
        <v>7528.4485753013032</v>
      </c>
      <c r="J146" s="38">
        <f>I146-Dynamics!$O$10</f>
        <v>4633.4428416055498</v>
      </c>
      <c r="L146" s="38">
        <f>IF(H146&gt;$L$18,$L$18,H146)</f>
        <v>163.24780144940664</v>
      </c>
      <c r="M146" s="38">
        <f t="shared" si="9"/>
        <v>7.5343056093078777</v>
      </c>
      <c r="N146" s="38">
        <f>M146*Dynamics!$D$14*Dynamics!$N$12</f>
        <v>4.1000054421818626E-3</v>
      </c>
      <c r="O146" s="38">
        <f t="shared" si="10"/>
        <v>0.66931687436679133</v>
      </c>
      <c r="P146" s="38">
        <f>O146/Dynamics!$M$2</f>
        <v>0.22310562478893045</v>
      </c>
      <c r="Q146" s="38">
        <f>IF(I146&gt;Dynamics!$D$8,1,0)</f>
        <v>1</v>
      </c>
    </row>
    <row r="147" spans="1:17" x14ac:dyDescent="0.25">
      <c r="A147" s="38">
        <f>A146+$A$19</f>
        <v>1.2900000000000009</v>
      </c>
      <c r="B147" s="38">
        <f>C147+D147+Dynamics!$O$7</f>
        <v>32.727811709205405</v>
      </c>
      <c r="C147" s="38">
        <f>C146-O146*Dynamics!$S$1</f>
        <v>4.474372539376998</v>
      </c>
      <c r="D147" s="38">
        <f>D146-P146*Dynamics!$S$1</f>
        <v>1.4914575131256653</v>
      </c>
      <c r="E147" s="38">
        <f>Dynamics!$F$1-C147/H146</f>
        <v>3.5474910540950737E-3</v>
      </c>
      <c r="F147" s="38">
        <f>IF(Q146,$O$5/E147,([1]!Props("D","T",Dynamics!$D$4+273,"P",I146,"He")+$O$5/E147)/2)</f>
        <v>11.876453137097743</v>
      </c>
      <c r="G147" s="38">
        <f t="shared" ref="G147:G210" si="11">$F$1-$O$5/F147</f>
        <v>5.465400658469061E-3</v>
      </c>
      <c r="H147" s="38">
        <f>IF(Q146,[1]!Props("D","T",Dynamics!$D$4+273,"P",Dynamics!I146,"N2O"),C147/G147)</f>
        <v>818.46947857008854</v>
      </c>
      <c r="I147" s="38">
        <f>IF(Q146,[1]!Props("P","T",Dynamics!$D$4+273,"D",F147,"He"),IF(C147&gt;$D$11,I146*(1-$N$13/100*$S$1),[1]!Props("P","T",Dynamics!$D$4+273,"D",F147,"He")))</f>
        <v>7513.4709229506234</v>
      </c>
      <c r="J147" s="38">
        <f>I147-Dynamics!$O$10</f>
        <v>4618.46518925487</v>
      </c>
      <c r="L147" s="38">
        <f>IF(H147&gt;$L$18,$L$18,H147)</f>
        <v>163.24780144940664</v>
      </c>
      <c r="M147" s="38">
        <f t="shared" si="9"/>
        <v>7.5221183917452299</v>
      </c>
      <c r="N147" s="38">
        <f>M147*Dynamics!$D$14*Dynamics!$N$12</f>
        <v>4.0933734231315367E-3</v>
      </c>
      <c r="O147" s="38">
        <f t="shared" si="10"/>
        <v>0.66823421183765508</v>
      </c>
      <c r="P147" s="38">
        <f>O147/Dynamics!$M$2</f>
        <v>0.22274473727921837</v>
      </c>
      <c r="Q147" s="38">
        <f>IF(I147&gt;Dynamics!$D$8,1,0)</f>
        <v>1</v>
      </c>
    </row>
    <row r="148" spans="1:17" x14ac:dyDescent="0.25">
      <c r="A148" s="38">
        <f>A147+$A$19</f>
        <v>1.3000000000000009</v>
      </c>
      <c r="B148" s="38">
        <f>C148+D148+Dynamics!$O$7</f>
        <v>32.718901919714241</v>
      </c>
      <c r="C148" s="38">
        <f>C147-O147*Dynamics!$S$1</f>
        <v>4.4676901972586212</v>
      </c>
      <c r="D148" s="38">
        <f>D147-P147*Dynamics!$S$1</f>
        <v>1.4892300657528732</v>
      </c>
      <c r="E148" s="38">
        <f>Dynamics!$F$1-C148/H147</f>
        <v>3.5543006297739455E-3</v>
      </c>
      <c r="F148" s="38">
        <f>IF(Q147,$O$5/E148,([1]!Props("D","T",Dynamics!$D$4+273,"P",I147,"He")+$O$5/E148)/2)</f>
        <v>11.853699404406655</v>
      </c>
      <c r="G148" s="38">
        <f t="shared" si="11"/>
        <v>5.4585910827901893E-3</v>
      </c>
      <c r="H148" s="38">
        <f>IF(Q147,[1]!Props("D","T",Dynamics!$D$4+273,"P",Dynamics!I147,"N2O"),C148/G148)</f>
        <v>818.26709899560615</v>
      </c>
      <c r="I148" s="38">
        <f>IF(Q147,[1]!Props("P","T",Dynamics!$D$4+273,"D",F148,"He"),IF(C148&gt;$D$11,I147*(1-$N$13/100*$S$1),[1]!Props("P","T",Dynamics!$D$4+273,"D",F148,"He")))</f>
        <v>7498.5666589864031</v>
      </c>
      <c r="J148" s="38">
        <f>I148-Dynamics!$O$10</f>
        <v>4603.5609252906497</v>
      </c>
      <c r="L148" s="38">
        <f>IF(H148&gt;$L$18,$L$18,H148)</f>
        <v>163.24780144940664</v>
      </c>
      <c r="M148" s="38">
        <f t="shared" si="9"/>
        <v>7.5099712575047928</v>
      </c>
      <c r="N148" s="38">
        <f>M148*Dynamics!$D$14*Dynamics!$N$12</f>
        <v>4.0867632165544126E-3</v>
      </c>
      <c r="O148" s="38">
        <f t="shared" si="10"/>
        <v>0.66715511014681317</v>
      </c>
      <c r="P148" s="38">
        <f>O148/Dynamics!$M$2</f>
        <v>0.22238503671560439</v>
      </c>
      <c r="Q148" s="38">
        <f>IF(I148&gt;Dynamics!$D$8,1,0)</f>
        <v>1</v>
      </c>
    </row>
    <row r="149" spans="1:17" x14ac:dyDescent="0.25">
      <c r="A149" s="38">
        <f>A148+$A$19</f>
        <v>1.3100000000000009</v>
      </c>
      <c r="B149" s="38">
        <f>C149+D149+Dynamics!$O$7</f>
        <v>32.710006518245613</v>
      </c>
      <c r="C149" s="38">
        <f>C148-O148*Dynamics!$S$1</f>
        <v>4.4610186461571528</v>
      </c>
      <c r="D149" s="38">
        <f>D148-P148*Dynamics!$S$1</f>
        <v>1.4870062153857171</v>
      </c>
      <c r="E149" s="38">
        <f>Dynamics!$F$1-C149/H148</f>
        <v>3.5611038408130949E-3</v>
      </c>
      <c r="F149" s="38">
        <f>IF(Q148,$O$5/E149,([1]!Props("D","T",Dynamics!$D$4+273,"P",I148,"He")+$O$5/E149)/2)</f>
        <v>11.831053836558118</v>
      </c>
      <c r="G149" s="38">
        <f t="shared" si="11"/>
        <v>5.4517878717510399E-3</v>
      </c>
      <c r="H149" s="38">
        <f>IF(Q148,[1]!Props("D","T",Dynamics!$D$4+273,"P",Dynamics!I148,"N2O"),C149/G149)</f>
        <v>818.06523367877992</v>
      </c>
      <c r="I149" s="38">
        <f>IF(Q148,[1]!Props("P","T",Dynamics!$D$4+273,"D",F149,"He"),IF(C149&gt;$D$11,I148*(1-$N$13/100*$S$1),[1]!Props("P","T",Dynamics!$D$4+273,"D",F149,"He")))</f>
        <v>7483.7352519207943</v>
      </c>
      <c r="J149" s="38">
        <f>I149-Dynamics!$O$10</f>
        <v>4588.7295182250409</v>
      </c>
      <c r="L149" s="38">
        <f>IF(H149&gt;$L$18,$L$18,H149)</f>
        <v>163.24780144940664</v>
      </c>
      <c r="M149" s="38">
        <f t="shared" si="9"/>
        <v>7.4978639671824343</v>
      </c>
      <c r="N149" s="38">
        <f>M149*Dynamics!$D$14*Dynamics!$N$12</f>
        <v>4.0801746921719645E-3</v>
      </c>
      <c r="O149" s="38">
        <f t="shared" si="10"/>
        <v>0.66607954802658276</v>
      </c>
      <c r="P149" s="38">
        <f>O149/Dynamics!$M$2</f>
        <v>0.22202651600886092</v>
      </c>
      <c r="Q149" s="38">
        <f>IF(I149&gt;Dynamics!$D$8,1,0)</f>
        <v>1</v>
      </c>
    </row>
    <row r="150" spans="1:17" x14ac:dyDescent="0.25">
      <c r="A150" s="38">
        <f>A149+$A$19</f>
        <v>1.320000000000001</v>
      </c>
      <c r="B150" s="38">
        <f>C150+D150+Dynamics!$O$7</f>
        <v>32.701125457605258</v>
      </c>
      <c r="C150" s="38">
        <f>C149-O149*Dynamics!$S$1</f>
        <v>4.4543578506768871</v>
      </c>
      <c r="D150" s="38">
        <f>D149-P149*Dynamics!$S$1</f>
        <v>1.4847859502256284</v>
      </c>
      <c r="E150" s="38">
        <f>Dynamics!$F$1-C150/H149</f>
        <v>3.5679006931487716E-3</v>
      </c>
      <c r="F150" s="38">
        <f>IF(Q149,$O$5/E150,([1]!Props("D","T",Dynamics!$D$4+273,"P",I149,"He")+$O$5/E150)/2)</f>
        <v>11.808515673975021</v>
      </c>
      <c r="G150" s="38">
        <f t="shared" si="11"/>
        <v>5.4449910194153631E-3</v>
      </c>
      <c r="H150" s="38">
        <f>IF(Q149,[1]!Props("D","T",Dynamics!$D$4+273,"P",Dynamics!I149,"N2O"),C150/G150)</f>
        <v>817.86387968146755</v>
      </c>
      <c r="I150" s="38">
        <f>IF(Q149,[1]!Props("P","T",Dynamics!$D$4+273,"D",F150,"He"),IF(C150&gt;$D$11,I149*(1-$N$13/100*$S$1),[1]!Props("P","T",Dynamics!$D$4+273,"D",F150,"He")))</f>
        <v>7468.9761753326702</v>
      </c>
      <c r="J150" s="38">
        <f>I150-Dynamics!$O$10</f>
        <v>4573.9704416369168</v>
      </c>
      <c r="L150" s="38">
        <f>IF(H150&gt;$L$18,$L$18,H150)</f>
        <v>163.24780144940664</v>
      </c>
      <c r="M150" s="38">
        <f t="shared" si="9"/>
        <v>7.4857962833325464</v>
      </c>
      <c r="N150" s="38">
        <f>M150*Dynamics!$D$14*Dynamics!$N$12</f>
        <v>4.0736077207714485E-3</v>
      </c>
      <c r="O150" s="38">
        <f t="shared" si="10"/>
        <v>0.66500750438326739</v>
      </c>
      <c r="P150" s="38">
        <f>O150/Dynamics!$M$2</f>
        <v>0.22166916812775581</v>
      </c>
      <c r="Q150" s="38">
        <f>IF(I150&gt;Dynamics!$D$8,1,0)</f>
        <v>1</v>
      </c>
    </row>
    <row r="151" spans="1:17" x14ac:dyDescent="0.25">
      <c r="A151" s="38">
        <f>A150+$A$19</f>
        <v>1.330000000000001</v>
      </c>
      <c r="B151" s="38">
        <f>C151+D151+Dynamics!$O$7</f>
        <v>32.692258690880152</v>
      </c>
      <c r="C151" s="38">
        <f>C150-O150*Dynamics!$S$1</f>
        <v>4.4477077756330541</v>
      </c>
      <c r="D151" s="38">
        <f>D150-P150*Dynamics!$S$1</f>
        <v>1.4825692585443508</v>
      </c>
      <c r="E151" s="38">
        <f>Dynamics!$F$1-C151/H150</f>
        <v>3.5746911927352146E-3</v>
      </c>
      <c r="F151" s="38">
        <f>IF(Q150,$O$5/E151,([1]!Props("D","T",Dynamics!$D$4+273,"P",I150,"He")+$O$5/E151)/2)</f>
        <v>11.786084164097025</v>
      </c>
      <c r="G151" s="38">
        <f t="shared" si="11"/>
        <v>5.4382005198289202E-3</v>
      </c>
      <c r="H151" s="38">
        <f>IF(Q150,[1]!Props("D","T",Dynamics!$D$4+273,"P",Dynamics!I150,"N2O"),C151/G151)</f>
        <v>817.66303408750844</v>
      </c>
      <c r="I151" s="38">
        <f>IF(Q150,[1]!Props("P","T",Dynamics!$D$4+273,"D",F151,"He"),IF(C151&gt;$D$11,I150*(1-$N$13/100*$S$1),[1]!Props("P","T",Dynamics!$D$4+273,"D",F151,"He")))</f>
        <v>7454.2889078082899</v>
      </c>
      <c r="J151" s="38">
        <f>I151-Dynamics!$O$10</f>
        <v>4559.2831741125365</v>
      </c>
      <c r="L151" s="38">
        <f>IF(H151&gt;$L$18,$L$18,H151)</f>
        <v>163.24780144940664</v>
      </c>
      <c r="M151" s="38">
        <f t="shared" si="9"/>
        <v>7.4737679704478932</v>
      </c>
      <c r="N151" s="38">
        <f>M151*Dynamics!$D$14*Dynamics!$N$12</f>
        <v>4.0670621741949438E-3</v>
      </c>
      <c r="O151" s="38">
        <f t="shared" si="10"/>
        <v>0.66393895829536831</v>
      </c>
      <c r="P151" s="38">
        <f>O151/Dynamics!$M$2</f>
        <v>0.22131298609845609</v>
      </c>
      <c r="Q151" s="38">
        <f>IF(I151&gt;Dynamics!$D$8,1,0)</f>
        <v>1</v>
      </c>
    </row>
    <row r="152" spans="1:17" x14ac:dyDescent="0.25">
      <c r="A152" s="38">
        <f>A151+$A$19</f>
        <v>1.340000000000001</v>
      </c>
      <c r="B152" s="38">
        <f>C152+D152+Dynamics!$O$7</f>
        <v>32.683406171436211</v>
      </c>
      <c r="C152" s="38">
        <f>C151-O151*Dynamics!$S$1</f>
        <v>4.4410683860501008</v>
      </c>
      <c r="D152" s="38">
        <f>D151-P151*Dynamics!$S$1</f>
        <v>1.4803561286833662</v>
      </c>
      <c r="E152" s="38">
        <f>Dynamics!$F$1-C152/H151</f>
        <v>3.5814753455441651E-3</v>
      </c>
      <c r="F152" s="38">
        <f>IF(Q151,$O$5/E152,([1]!Props("D","T",Dynamics!$D$4+273,"P",I151,"He")+$O$5/E152)/2)</f>
        <v>11.763758561300996</v>
      </c>
      <c r="G152" s="38">
        <f t="shared" si="11"/>
        <v>5.4314163670199696E-3</v>
      </c>
      <c r="H152" s="38">
        <f>IF(Q151,[1]!Props("D","T",Dynamics!$D$4+273,"P",Dynamics!I151,"N2O"),C152/G152)</f>
        <v>817.46269400250981</v>
      </c>
      <c r="I152" s="38">
        <f>IF(Q151,[1]!Props("P","T",Dynamics!$D$4+273,"D",F152,"He"),IF(C152&gt;$D$11,I151*(1-$N$13/100*$S$1),[1]!Props("P","T",Dynamics!$D$4+273,"D",F152,"He")))</f>
        <v>7439.6729328827396</v>
      </c>
      <c r="J152" s="38">
        <f>I152-Dynamics!$O$10</f>
        <v>4544.6671991869862</v>
      </c>
      <c r="L152" s="38">
        <f>IF(H152&gt;$L$18,$L$18,H152)</f>
        <v>163.24780144940664</v>
      </c>
      <c r="M152" s="38">
        <f t="shared" si="9"/>
        <v>7.4617787949396828</v>
      </c>
      <c r="N152" s="38">
        <f>M152*Dynamics!$D$14*Dynamics!$N$12</f>
        <v>4.0605379253285043E-3</v>
      </c>
      <c r="O152" s="38">
        <f t="shared" si="10"/>
        <v>0.66287388901181321</v>
      </c>
      <c r="P152" s="38">
        <f>O152/Dynamics!$M$2</f>
        <v>0.22095796300393775</v>
      </c>
      <c r="Q152" s="38">
        <f>IF(I152&gt;Dynamics!$D$8,1,0)</f>
        <v>1</v>
      </c>
    </row>
    <row r="153" spans="1:17" x14ac:dyDescent="0.25">
      <c r="A153" s="38">
        <f>A152+$A$19</f>
        <v>1.350000000000001</v>
      </c>
      <c r="B153" s="38">
        <f>C153+D153+Dynamics!$O$7</f>
        <v>32.674567852916056</v>
      </c>
      <c r="C153" s="38">
        <f>C152-O152*Dynamics!$S$1</f>
        <v>4.4344396471599827</v>
      </c>
      <c r="D153" s="38">
        <f>D152-P152*Dynamics!$S$1</f>
        <v>1.4781465490533268</v>
      </c>
      <c r="E153" s="38">
        <f>Dynamics!$F$1-C153/H152</f>
        <v>3.5882531575643787E-3</v>
      </c>
      <c r="F153" s="38">
        <f>IF(Q152,$O$5/E153,([1]!Props("D","T",Dynamics!$D$4+273,"P",I152,"He")+$O$5/E153)/2)</f>
        <v>11.741538126822567</v>
      </c>
      <c r="G153" s="38">
        <f t="shared" si="11"/>
        <v>5.4246385549997561E-3</v>
      </c>
      <c r="H153" s="38">
        <f>IF(Q152,[1]!Props("D","T",Dynamics!$D$4+273,"P",Dynamics!I152,"N2O"),C153/G153)</f>
        <v>817.26285655363813</v>
      </c>
      <c r="I153" s="38">
        <f>IF(Q152,[1]!Props("P","T",Dynamics!$D$4+273,"D",F153,"He"),IF(C153&gt;$D$11,I152*(1-$N$13/100*$S$1),[1]!Props("P","T",Dynamics!$D$4+273,"D",F153,"He")))</f>
        <v>7425.127738982218</v>
      </c>
      <c r="J153" s="38">
        <f>I153-Dynamics!$O$10</f>
        <v>4530.1220052864646</v>
      </c>
      <c r="L153" s="38">
        <f>IF(H153&gt;$L$18,$L$18,H153)</f>
        <v>163.24780144940664</v>
      </c>
      <c r="M153" s="38">
        <f t="shared" si="9"/>
        <v>7.4498285251179031</v>
      </c>
      <c r="N153" s="38">
        <f>M153*Dynamics!$D$14*Dynamics!$N$12</f>
        <v>4.0540348480914579E-3</v>
      </c>
      <c r="O153" s="38">
        <f t="shared" si="10"/>
        <v>0.66181227595020975</v>
      </c>
      <c r="P153" s="38">
        <f>O153/Dynamics!$M$2</f>
        <v>0.22060409198340325</v>
      </c>
      <c r="Q153" s="38">
        <f>IF(I153&gt;Dynamics!$D$8,1,0)</f>
        <v>1</v>
      </c>
    </row>
    <row r="154" spans="1:17" x14ac:dyDescent="0.25">
      <c r="A154" s="38">
        <f>A153+$A$19</f>
        <v>1.360000000000001</v>
      </c>
      <c r="B154" s="38">
        <f>C154+D154+Dynamics!$O$7</f>
        <v>32.66574368923672</v>
      </c>
      <c r="C154" s="38">
        <f>C153-O153*Dynamics!$S$1</f>
        <v>4.427821524400481</v>
      </c>
      <c r="D154" s="38">
        <f>D153-P153*Dynamics!$S$1</f>
        <v>1.4759405081334926</v>
      </c>
      <c r="E154" s="38">
        <f>Dynamics!$F$1-C154/H153</f>
        <v>3.5950246348011592E-3</v>
      </c>
      <c r="F154" s="38">
        <f>IF(Q153,$O$5/E154,([1]!Props("D","T",Dynamics!$D$4+273,"P",I153,"He")+$O$5/E154)/2)</f>
        <v>11.719422128678657</v>
      </c>
      <c r="G154" s="38">
        <f t="shared" si="11"/>
        <v>5.4178670777629747E-3</v>
      </c>
      <c r="H154" s="38">
        <f>IF(Q153,[1]!Props("D","T",Dynamics!$D$4+273,"P",Dynamics!I153,"N2O"),C154/G154)</f>
        <v>817.06351888940924</v>
      </c>
      <c r="I154" s="38">
        <f>IF(Q153,[1]!Props("P","T",Dynamics!$D$4+273,"D",F154,"He"),IF(C154&gt;$D$11,I153*(1-$N$13/100*$S$1),[1]!Props("P","T",Dynamics!$D$4+273,"D",F154,"He")))</f>
        <v>7410.6528193670729</v>
      </c>
      <c r="J154" s="38">
        <f>I154-Dynamics!$O$10</f>
        <v>4515.6470856713195</v>
      </c>
      <c r="L154" s="38">
        <f>IF(H154&gt;$L$18,$L$18,H154)</f>
        <v>163.24780144940664</v>
      </c>
      <c r="M154" s="38">
        <f t="shared" si="9"/>
        <v>7.4379169311718654</v>
      </c>
      <c r="N154" s="38">
        <f>M154*Dynamics!$D$14*Dynamics!$N$12</f>
        <v>4.0475528174258209E-3</v>
      </c>
      <c r="O154" s="38">
        <f t="shared" si="10"/>
        <v>0.66075409869511681</v>
      </c>
      <c r="P154" s="38">
        <f>O154/Dynamics!$M$2</f>
        <v>0.2202513662317056</v>
      </c>
      <c r="Q154" s="38">
        <f>IF(I154&gt;Dynamics!$D$8,1,0)</f>
        <v>1</v>
      </c>
    </row>
    <row r="155" spans="1:17" x14ac:dyDescent="0.25">
      <c r="A155" s="38">
        <f>A154+$A$19</f>
        <v>1.370000000000001</v>
      </c>
      <c r="B155" s="38">
        <f>C155+D155+Dynamics!$O$7</f>
        <v>32.656933634587446</v>
      </c>
      <c r="C155" s="38">
        <f>C154-O154*Dynamics!$S$1</f>
        <v>4.42121398341353</v>
      </c>
      <c r="D155" s="38">
        <f>D154-P154*Dynamics!$S$1</f>
        <v>1.4737379944711755</v>
      </c>
      <c r="E155" s="38">
        <f>Dynamics!$F$1-C155/H154</f>
        <v>3.6017897832758836E-3</v>
      </c>
      <c r="F155" s="38">
        <f>IF(Q154,$O$5/E155,([1]!Props("D","T",Dynamics!$D$4+273,"P",I154,"He")+$O$5/E155)/2)</f>
        <v>11.697409841591105</v>
      </c>
      <c r="G155" s="38">
        <f t="shared" si="11"/>
        <v>5.4111019292882511E-3</v>
      </c>
      <c r="H155" s="38">
        <f>IF(Q154,[1]!Props("D","T",Dynamics!$D$4+273,"P",Dynamics!I154,"N2O"),C155/G155)</f>
        <v>816.86467817948414</v>
      </c>
      <c r="I155" s="38">
        <f>IF(Q154,[1]!Props("P","T",Dynamics!$D$4+273,"D",F155,"He"),IF(C155&gt;$D$11,I154*(1-$N$13/100*$S$1),[1]!Props("P","T",Dynamics!$D$4+273,"D",F155,"He")))</f>
        <v>7396.2476720756567</v>
      </c>
      <c r="J155" s="38">
        <f>I155-Dynamics!$O$10</f>
        <v>4501.2419383799033</v>
      </c>
      <c r="L155" s="38">
        <f>IF(H155&gt;$L$18,$L$18,H155)</f>
        <v>163.24780144940664</v>
      </c>
      <c r="M155" s="38">
        <f t="shared" si="9"/>
        <v>7.4260437851510215</v>
      </c>
      <c r="N155" s="38">
        <f>M155*Dynamics!$D$14*Dynamics!$N$12</f>
        <v>4.0410917092858567E-3</v>
      </c>
      <c r="O155" s="38">
        <f t="shared" si="10"/>
        <v>0.65969933699634087</v>
      </c>
      <c r="P155" s="38">
        <f>O155/Dynamics!$M$2</f>
        <v>0.2198997789987803</v>
      </c>
      <c r="Q155" s="38">
        <f>IF(I155&gt;Dynamics!$D$8,1,0)</f>
        <v>1</v>
      </c>
    </row>
    <row r="156" spans="1:17" x14ac:dyDescent="0.25">
      <c r="A156" s="38">
        <f>A155+$A$19</f>
        <v>1.380000000000001</v>
      </c>
      <c r="B156" s="38">
        <f>C156+D156+Dynamics!$O$7</f>
        <v>32.648137643427496</v>
      </c>
      <c r="C156" s="38">
        <f>C155-O155*Dynamics!$S$1</f>
        <v>4.4146169900435668</v>
      </c>
      <c r="D156" s="38">
        <f>D155-P155*Dynamics!$S$1</f>
        <v>1.4715389966811876</v>
      </c>
      <c r="E156" s="38">
        <f>Dynamics!$F$1-C156/H155</f>
        <v>3.6085486090255423E-3</v>
      </c>
      <c r="F156" s="38">
        <f>IF(Q155,$O$5/E156,([1]!Props("D","T",Dynamics!$D$4+273,"P",I155,"He")+$O$5/E156)/2)</f>
        <v>11.675500546911268</v>
      </c>
      <c r="G156" s="38">
        <f t="shared" si="11"/>
        <v>5.4043431035385925E-3</v>
      </c>
      <c r="H156" s="38">
        <f>IF(Q155,[1]!Props("D","T",Dynamics!$D$4+273,"P",Dynamics!I155,"N2O"),C156/G156)</f>
        <v>816.66633161446384</v>
      </c>
      <c r="I156" s="38">
        <f>IF(Q155,[1]!Props("P","T",Dynamics!$D$4+273,"D",F156,"He"),IF(C156&gt;$D$11,I155*(1-$N$13/100*$S$1),[1]!Props("P","T",Dynamics!$D$4+273,"D",F156,"He")))</f>
        <v>7381.9117998689417</v>
      </c>
      <c r="J156" s="38">
        <f>I156-Dynamics!$O$10</f>
        <v>4486.9060661731883</v>
      </c>
      <c r="L156" s="38">
        <f>IF(H156&gt;$L$18,$L$18,H156)</f>
        <v>163.24780144940664</v>
      </c>
      <c r="M156" s="38">
        <f t="shared" si="9"/>
        <v>7.4142088609460002</v>
      </c>
      <c r="N156" s="38">
        <f>M156*Dynamics!$D$14*Dynamics!$N$12</f>
        <v>4.0346514006277569E-3</v>
      </c>
      <c r="O156" s="38">
        <f t="shared" si="10"/>
        <v>0.65864797076725046</v>
      </c>
      <c r="P156" s="38">
        <f>O156/Dynamics!$M$2</f>
        <v>0.21954932358908349</v>
      </c>
      <c r="Q156" s="38">
        <f>IF(I156&gt;Dynamics!$D$8,1,0)</f>
        <v>1</v>
      </c>
    </row>
    <row r="157" spans="1:17" x14ac:dyDescent="0.25">
      <c r="A157" s="38">
        <f>A156+$A$19</f>
        <v>1.390000000000001</v>
      </c>
      <c r="B157" s="38">
        <f>C157+D157+Dynamics!$O$7</f>
        <v>32.639355670483937</v>
      </c>
      <c r="C157" s="38">
        <f>C156-O156*Dynamics!$S$1</f>
        <v>4.4080305103358945</v>
      </c>
      <c r="D157" s="38">
        <f>D156-P156*Dynamics!$S$1</f>
        <v>1.4693435034452969</v>
      </c>
      <c r="E157" s="38">
        <f>Dynamics!$F$1-C157/H156</f>
        <v>3.6153011181022819E-3</v>
      </c>
      <c r="F157" s="38">
        <f>IF(Q156,$O$5/E157,([1]!Props("D","T",Dynamics!$D$4+273,"P",I156,"He")+$O$5/E157)/2)</f>
        <v>11.653693532545649</v>
      </c>
      <c r="G157" s="38">
        <f t="shared" si="11"/>
        <v>5.3975905944618529E-3</v>
      </c>
      <c r="H157" s="38">
        <f>IF(Q156,[1]!Props("D","T",Dynamics!$D$4+273,"P",Dynamics!I156,"N2O"),C157/G157)</f>
        <v>816.46847640569001</v>
      </c>
      <c r="I157" s="38">
        <f>IF(Q156,[1]!Props("P","T",Dynamics!$D$4+273,"D",F157,"He"),IF(C157&gt;$D$11,I156*(1-$N$13/100*$S$1),[1]!Props("P","T",Dynamics!$D$4+273,"D",F157,"He")))</f>
        <v>7367.6447101758913</v>
      </c>
      <c r="J157" s="38">
        <f>I157-Dynamics!$O$10</f>
        <v>4472.6389764801379</v>
      </c>
      <c r="L157" s="38">
        <f>IF(H157&gt;$L$18,$L$18,H157)</f>
        <v>163.24780144940664</v>
      </c>
      <c r="M157" s="38">
        <f t="shared" si="9"/>
        <v>7.4024119342698791</v>
      </c>
      <c r="N157" s="38">
        <f>M157*Dynamics!$D$14*Dynamics!$N$12</f>
        <v>4.0282317693994506E-3</v>
      </c>
      <c r="O157" s="38">
        <f t="shared" si="10"/>
        <v>0.65759998008311349</v>
      </c>
      <c r="P157" s="38">
        <f>O157/Dynamics!$M$2</f>
        <v>0.21919999336103782</v>
      </c>
      <c r="Q157" s="38">
        <f>IF(I157&gt;Dynamics!$D$8,1,0)</f>
        <v>1</v>
      </c>
    </row>
    <row r="158" spans="1:17" x14ac:dyDescent="0.25">
      <c r="A158" s="38">
        <f>A157+$A$19</f>
        <v>1.400000000000001</v>
      </c>
      <c r="B158" s="38">
        <f>C158+D158+Dynamics!$O$7</f>
        <v>32.630587670749492</v>
      </c>
      <c r="C158" s="38">
        <f>C157-O157*Dynamics!$S$1</f>
        <v>4.4014545105350633</v>
      </c>
      <c r="D158" s="38">
        <f>D157-P157*Dynamics!$S$1</f>
        <v>1.4671515035116864</v>
      </c>
      <c r="E158" s="38">
        <f>Dynamics!$F$1-C158/H157</f>
        <v>3.6220473165729638E-3</v>
      </c>
      <c r="F158" s="38">
        <f>IF(Q157,$O$5/E158,([1]!Props("D","T",Dynamics!$D$4+273,"P",I157,"He")+$O$5/E158)/2)</f>
        <v>11.631988092882469</v>
      </c>
      <c r="G158" s="38">
        <f t="shared" si="11"/>
        <v>5.3908443959911709E-3</v>
      </c>
      <c r="H158" s="38">
        <f>IF(Q157,[1]!Props("D","T",Dynamics!$D$4+273,"P",Dynamics!I157,"N2O"),C158/G158)</f>
        <v>816.27110978504652</v>
      </c>
      <c r="I158" s="38">
        <f>IF(Q157,[1]!Props("P","T",Dynamics!$D$4+273,"D",F158,"He"),IF(C158&gt;$D$11,I157*(1-$N$13/100*$S$1),[1]!Props("P","T",Dynamics!$D$4+273,"D",F158,"He")))</f>
        <v>7353.4459150395669</v>
      </c>
      <c r="J158" s="38">
        <f>I158-Dynamics!$O$10</f>
        <v>4458.4401813438135</v>
      </c>
      <c r="L158" s="38">
        <f>IF(H158&gt;$L$18,$L$18,H158)</f>
        <v>163.24780144940664</v>
      </c>
      <c r="M158" s="38">
        <f t="shared" si="9"/>
        <v>7.3906527826396688</v>
      </c>
      <c r="N158" s="38">
        <f>M158*Dynamics!$D$14*Dynamics!$N$12</f>
        <v>4.0218326945305281E-3</v>
      </c>
      <c r="O158" s="38">
        <f t="shared" si="10"/>
        <v>0.65655534517945169</v>
      </c>
      <c r="P158" s="38">
        <f>O158/Dynamics!$M$2</f>
        <v>0.2188517817264839</v>
      </c>
      <c r="Q158" s="38">
        <f>IF(I158&gt;Dynamics!$D$8,1,0)</f>
        <v>1</v>
      </c>
    </row>
    <row r="159" spans="1:17" x14ac:dyDescent="0.25">
      <c r="A159" s="38">
        <f>A158+$A$19</f>
        <v>1.410000000000001</v>
      </c>
      <c r="B159" s="38">
        <f>C159+D159+Dynamics!$O$7</f>
        <v>32.621833599480432</v>
      </c>
      <c r="C159" s="38">
        <f>C158-O158*Dynamics!$S$1</f>
        <v>4.3948889570832685</v>
      </c>
      <c r="D159" s="38">
        <f>D158-P158*Dynamics!$S$1</f>
        <v>1.4649629856944215</v>
      </c>
      <c r="E159" s="38">
        <f>Dynamics!$F$1-C159/H158</f>
        <v>3.6287872105187288E-3</v>
      </c>
      <c r="F159" s="38">
        <f>IF(Q158,$O$5/E159,([1]!Props("D","T",Dynamics!$D$4+273,"P",I158,"He")+$O$5/E159)/2)</f>
        <v>11.61038352871922</v>
      </c>
      <c r="G159" s="38">
        <f t="shared" si="11"/>
        <v>5.3841045020454059E-3</v>
      </c>
      <c r="H159" s="38">
        <f>IF(Q158,[1]!Props("D","T",Dynamics!$D$4+273,"P",Dynamics!I158,"N2O"),C159/G159)</f>
        <v>816.07422900476081</v>
      </c>
      <c r="I159" s="38">
        <f>IF(Q158,[1]!Props("P","T",Dynamics!$D$4+273,"D",F159,"He"),IF(C159&gt;$D$11,I158*(1-$N$13/100*$S$1),[1]!Props("P","T",Dynamics!$D$4+273,"D",F159,"He")))</f>
        <v>7339.3149310639765</v>
      </c>
      <c r="J159" s="38">
        <f>I159-Dynamics!$O$10</f>
        <v>4444.3091973682231</v>
      </c>
      <c r="L159" s="38">
        <f>IF(H159&gt;$L$18,$L$18,H159)</f>
        <v>163.24780144940664</v>
      </c>
      <c r="M159" s="38">
        <f t="shared" si="9"/>
        <v>7.3789311853580379</v>
      </c>
      <c r="N159" s="38">
        <f>M159*Dynamics!$D$14*Dynamics!$N$12</f>
        <v>4.0154540559222953E-3</v>
      </c>
      <c r="O159" s="38">
        <f t="shared" si="10"/>
        <v>0.65551404645041744</v>
      </c>
      <c r="P159" s="38">
        <f>O159/Dynamics!$M$2</f>
        <v>0.21850468215013916</v>
      </c>
      <c r="Q159" s="38">
        <f>IF(I159&gt;Dynamics!$D$8,1,0)</f>
        <v>1</v>
      </c>
    </row>
    <row r="160" spans="1:17" x14ac:dyDescent="0.25">
      <c r="A160" s="38">
        <f>A159+$A$19</f>
        <v>1.420000000000001</v>
      </c>
      <c r="B160" s="38">
        <f>C160+D160+Dynamics!$O$7</f>
        <v>32.613093412194431</v>
      </c>
      <c r="C160" s="38">
        <f>C159-O159*Dynamics!$S$1</f>
        <v>4.388333816618764</v>
      </c>
      <c r="D160" s="38">
        <f>D159-P159*Dynamics!$S$1</f>
        <v>1.4627779388729201</v>
      </c>
      <c r="E160" s="38">
        <f>Dynamics!$F$1-C160/H159</f>
        <v>3.6355208060345479E-3</v>
      </c>
      <c r="F160" s="38">
        <f>IF(Q159,$O$5/E160,([1]!Props("D","T",Dynamics!$D$4+273,"P",I159,"He")+$O$5/E160)/2)</f>
        <v>11.588879147191227</v>
      </c>
      <c r="G160" s="38">
        <f t="shared" si="11"/>
        <v>5.3773709065295869E-3</v>
      </c>
      <c r="H160" s="38">
        <f>IF(Q159,[1]!Props("D","T",Dynamics!$D$4+273,"P",Dynamics!I159,"N2O"),C160/G160)</f>
        <v>815.877831337212</v>
      </c>
      <c r="I160" s="38">
        <f>IF(Q159,[1]!Props("P","T",Dynamics!$D$4+273,"D",F160,"He"),IF(C160&gt;$D$11,I159*(1-$N$13/100*$S$1),[1]!Props("P","T",Dynamics!$D$4+273,"D",F160,"He")))</f>
        <v>7325.2512793616679</v>
      </c>
      <c r="J160" s="38">
        <f>I160-Dynamics!$O$10</f>
        <v>4430.2455456659145</v>
      </c>
      <c r="L160" s="38">
        <f>IF(H160&gt;$L$18,$L$18,H160)</f>
        <v>163.24780144940664</v>
      </c>
      <c r="M160" s="38">
        <f t="shared" si="9"/>
        <v>7.3672469234952693</v>
      </c>
      <c r="N160" s="38">
        <f>M160*Dynamics!$D$14*Dynamics!$N$12</f>
        <v>4.0090957344379582E-3</v>
      </c>
      <c r="O160" s="38">
        <f t="shared" si="10"/>
        <v>0.65447606444719086</v>
      </c>
      <c r="P160" s="38">
        <f>O160/Dynamics!$M$2</f>
        <v>0.21815868814906361</v>
      </c>
      <c r="Q160" s="38">
        <f>IF(I160&gt;Dynamics!$D$8,1,0)</f>
        <v>1</v>
      </c>
    </row>
    <row r="161" spans="1:17" x14ac:dyDescent="0.25">
      <c r="A161" s="38">
        <f>A160+$A$19</f>
        <v>1.430000000000001</v>
      </c>
      <c r="B161" s="38">
        <f>C161+D161+Dynamics!$O$7</f>
        <v>32.604367064668466</v>
      </c>
      <c r="C161" s="38">
        <f>C160-O160*Dynamics!$S$1</f>
        <v>4.3817890559742922</v>
      </c>
      <c r="D161" s="38">
        <f>D160-P160*Dynamics!$S$1</f>
        <v>1.4605963519914293</v>
      </c>
      <c r="E161" s="38">
        <f>Dynamics!$F$1-C161/H160</f>
        <v>3.6422481092288125E-3</v>
      </c>
      <c r="F161" s="38">
        <f>IF(Q160,$O$5/E161,([1]!Props("D","T",Dynamics!$D$4+273,"P",I160,"He")+$O$5/E161)/2)</f>
        <v>11.567474261701053</v>
      </c>
      <c r="G161" s="38">
        <f t="shared" si="11"/>
        <v>5.3706436033353223E-3</v>
      </c>
      <c r="H161" s="38">
        <f>IF(Q160,[1]!Props("D","T",Dynamics!$D$4+273,"P",Dynamics!I160,"N2O"),C161/G161)</f>
        <v>815.68191407473728</v>
      </c>
      <c r="I161" s="38">
        <f>IF(Q160,[1]!Props("P","T",Dynamics!$D$4+273,"D",F161,"He"),IF(C161&gt;$D$11,I160*(1-$N$13/100*$S$1),[1]!Props("P","T",Dynamics!$D$4+273,"D",F161,"He")))</f>
        <v>7311.2544855019942</v>
      </c>
      <c r="J161" s="38">
        <f>I161-Dynamics!$O$10</f>
        <v>4416.2487518062408</v>
      </c>
      <c r="L161" s="38">
        <f>IF(H161&gt;$L$18,$L$18,H161)</f>
        <v>163.24780144940664</v>
      </c>
      <c r="M161" s="38">
        <f t="shared" si="9"/>
        <v>7.3555997798714037</v>
      </c>
      <c r="N161" s="38">
        <f>M161*Dynamics!$D$14*Dynamics!$N$12</f>
        <v>4.0027576118928983E-3</v>
      </c>
      <c r="O161" s="38">
        <f t="shared" si="10"/>
        <v>0.65344137987639295</v>
      </c>
      <c r="P161" s="38">
        <f>O161/Dynamics!$M$2</f>
        <v>0.21781379329213099</v>
      </c>
      <c r="Q161" s="38">
        <f>IF(I161&gt;Dynamics!$D$8,1,0)</f>
        <v>1</v>
      </c>
    </row>
    <row r="162" spans="1:17" x14ac:dyDescent="0.25">
      <c r="A162" s="38">
        <f>A161+$A$19</f>
        <v>1.4400000000000011</v>
      </c>
      <c r="B162" s="38">
        <f>C162+D162+Dynamics!$O$7</f>
        <v>32.595654512936783</v>
      </c>
      <c r="C162" s="38">
        <f>C161-O161*Dynamics!$S$1</f>
        <v>4.3752546421755287</v>
      </c>
      <c r="D162" s="38">
        <f>D161-P161*Dynamics!$S$1</f>
        <v>1.458418214058508</v>
      </c>
      <c r="E162" s="38">
        <f>Dynamics!$F$1-C162/H161</f>
        <v>3.6489691262229056E-3</v>
      </c>
      <c r="F162" s="38">
        <f>IF(Q161,$O$5/E162,([1]!Props("D","T",Dynamics!$D$4+273,"P",I161,"He")+$O$5/E162)/2)</f>
        <v>11.546168191848908</v>
      </c>
      <c r="G162" s="38">
        <f t="shared" si="11"/>
        <v>5.3639225863412292E-3</v>
      </c>
      <c r="H162" s="38">
        <f>IF(Q161,[1]!Props("D","T",Dynamics!$D$4+273,"P",Dynamics!I161,"N2O"),C162/G162)</f>
        <v>815.48647452944397</v>
      </c>
      <c r="I162" s="38">
        <f>IF(Q161,[1]!Props("P","T",Dynamics!$D$4+273,"D",F162,"He"),IF(C162&gt;$D$11,I161*(1-$N$13/100*$S$1),[1]!Props("P","T",Dynamics!$D$4+273,"D",F162,"He")))</f>
        <v>7297.3240794601079</v>
      </c>
      <c r="J162" s="38">
        <f>I162-Dynamics!$O$10</f>
        <v>4402.3183457643545</v>
      </c>
      <c r="L162" s="38">
        <f>IF(H162&gt;$L$18,$L$18,H162)</f>
        <v>163.24780144940664</v>
      </c>
      <c r="M162" s="38">
        <f t="shared" si="9"/>
        <v>7.3439895390386303</v>
      </c>
      <c r="N162" s="38">
        <f>M162*Dynamics!$D$14*Dynamics!$N$12</f>
        <v>3.9964395710450984E-3</v>
      </c>
      <c r="O162" s="38">
        <f t="shared" si="10"/>
        <v>0.65240997359852204</v>
      </c>
      <c r="P162" s="38">
        <f>O162/Dynamics!$M$2</f>
        <v>0.21746999119950736</v>
      </c>
      <c r="Q162" s="38">
        <f>IF(I162&gt;Dynamics!$D$8,1,0)</f>
        <v>1</v>
      </c>
    </row>
    <row r="163" spans="1:17" x14ac:dyDescent="0.25">
      <c r="A163" s="38">
        <f>A162+$A$19</f>
        <v>1.4500000000000011</v>
      </c>
      <c r="B163" s="38">
        <f>C163+D163+Dynamics!$O$7</f>
        <v>32.586955713288802</v>
      </c>
      <c r="C163" s="38">
        <f>C162-O162*Dynamics!$S$1</f>
        <v>4.3687305424395433</v>
      </c>
      <c r="D163" s="38">
        <f>D162-P162*Dynamics!$S$1</f>
        <v>1.4562435141465129</v>
      </c>
      <c r="E163" s="38">
        <f>Dynamics!$F$1-C163/H162</f>
        <v>3.6556838631508016E-3</v>
      </c>
      <c r="F163" s="38">
        <f>IF(Q162,$O$5/E163,([1]!Props("D","T",Dynamics!$D$4+273,"P",I162,"He")+$O$5/E163)/2)</f>
        <v>11.524960263363898</v>
      </c>
      <c r="G163" s="38">
        <f t="shared" si="11"/>
        <v>5.3572078494133332E-3</v>
      </c>
      <c r="H163" s="38">
        <f>IF(Q162,[1]!Props("D","T",Dynamics!$D$4+273,"P",Dynamics!I162,"N2O"),C163/G163)</f>
        <v>815.29151003301854</v>
      </c>
      <c r="I163" s="38">
        <f>IF(Q162,[1]!Props("P","T",Dynamics!$D$4+273,"D",F163,"He"),IF(C163&gt;$D$11,I162*(1-$N$13/100*$S$1),[1]!Props("P","T",Dynamics!$D$4+273,"D",F163,"He")))</f>
        <v>7283.4595955666091</v>
      </c>
      <c r="J163" s="38">
        <f>I163-Dynamics!$O$10</f>
        <v>4388.4538618708557</v>
      </c>
      <c r="L163" s="38">
        <f>IF(H163&gt;$L$18,$L$18,H163)</f>
        <v>163.24780144940664</v>
      </c>
      <c r="M163" s="38">
        <f t="shared" si="9"/>
        <v>7.332415987263845</v>
      </c>
      <c r="N163" s="38">
        <f>M163*Dynamics!$D$14*Dynamics!$N$12</f>
        <v>3.9901414955856463E-3</v>
      </c>
      <c r="O163" s="38">
        <f t="shared" si="10"/>
        <v>0.65138182662640409</v>
      </c>
      <c r="P163" s="38">
        <f>O163/Dynamics!$M$2</f>
        <v>0.21712727554213471</v>
      </c>
      <c r="Q163" s="38">
        <f>IF(I163&gt;Dynamics!$D$8,1,0)</f>
        <v>1</v>
      </c>
    </row>
    <row r="164" spans="1:17" x14ac:dyDescent="0.25">
      <c r="A164" s="38">
        <f>A163+$A$19</f>
        <v>1.4600000000000011</v>
      </c>
      <c r="B164" s="38">
        <f>C164+D164+Dynamics!$O$7</f>
        <v>32.578270622267112</v>
      </c>
      <c r="C164" s="38">
        <f>C163-O163*Dynamics!$S$1</f>
        <v>4.3622167241732797</v>
      </c>
      <c r="D164" s="38">
        <f>D163-P163*Dynamics!$S$1</f>
        <v>1.4540722413910916</v>
      </c>
      <c r="E164" s="38">
        <f>Dynamics!$F$1-C164/H163</f>
        <v>3.6623923261586344E-3</v>
      </c>
      <c r="F164" s="38">
        <f>IF(Q163,$O$5/E164,([1]!Props("D","T",Dynamics!$D$4+273,"P",I163,"He")+$O$5/E164)/2)</f>
        <v>11.503849808036298</v>
      </c>
      <c r="G164" s="38">
        <f t="shared" si="11"/>
        <v>5.3504993864055012E-3</v>
      </c>
      <c r="H164" s="38">
        <f>IF(Q163,[1]!Props("D","T",Dynamics!$D$4+273,"P",Dynamics!I163,"N2O"),C164/G164)</f>
        <v>815.09701793654472</v>
      </c>
      <c r="I164" s="38">
        <f>IF(Q163,[1]!Props("P","T",Dynamics!$D$4+273,"D",F164,"He"),IF(C164&gt;$D$11,I163*(1-$N$13/100*$S$1),[1]!Props("P","T",Dynamics!$D$4+273,"D",F164,"He")))</f>
        <v>7269.6605724579586</v>
      </c>
      <c r="J164" s="38">
        <f>I164-Dynamics!$O$10</f>
        <v>4374.6548387622051</v>
      </c>
      <c r="L164" s="38">
        <f>IF(H164&gt;$L$18,$L$18,H164)</f>
        <v>163.24780144940664</v>
      </c>
      <c r="M164" s="38">
        <f t="shared" si="9"/>
        <v>7.3208789125115068</v>
      </c>
      <c r="N164" s="38">
        <f>M164*Dynamics!$D$14*Dynamics!$N$12</f>
        <v>3.9838632701294074E-3</v>
      </c>
      <c r="O164" s="38">
        <f t="shared" si="10"/>
        <v>0.6503569201236693</v>
      </c>
      <c r="P164" s="38">
        <f>O164/Dynamics!$M$2</f>
        <v>0.21678564004122311</v>
      </c>
      <c r="Q164" s="38">
        <f>IF(I164&gt;Dynamics!$D$8,1,0)</f>
        <v>1</v>
      </c>
    </row>
    <row r="165" spans="1:17" x14ac:dyDescent="0.25">
      <c r="A165" s="38">
        <f>A164+$A$19</f>
        <v>1.4700000000000011</v>
      </c>
      <c r="B165" s="38">
        <f>C165+D165+Dynamics!$O$7</f>
        <v>32.569599196665465</v>
      </c>
      <c r="C165" s="38">
        <f>C164-O164*Dynamics!$S$1</f>
        <v>4.3557131549720429</v>
      </c>
      <c r="D165" s="38">
        <f>D164-P164*Dynamics!$S$1</f>
        <v>1.4519043849906794</v>
      </c>
      <c r="E165" s="38">
        <f>Dynamics!$F$1-C165/H164</f>
        <v>3.6690945214043272E-3</v>
      </c>
      <c r="F165" s="38">
        <f>IF(Q164,$O$5/E165,([1]!Props("D","T",Dynamics!$D$4+273,"P",I164,"He")+$O$5/E165)/2)</f>
        <v>11.482836163650523</v>
      </c>
      <c r="G165" s="38">
        <f t="shared" si="11"/>
        <v>5.3437971911598076E-3</v>
      </c>
      <c r="H165" s="38">
        <f>IF(Q164,[1]!Props("D","T",Dynamics!$D$4+273,"P",Dynamics!I164,"N2O"),C165/G165)</f>
        <v>814.90299561031748</v>
      </c>
      <c r="I165" s="38">
        <f>IF(Q164,[1]!Props("P","T",Dynamics!$D$4+273,"D",F165,"He"),IF(C165&gt;$D$11,I164*(1-$N$13/100*$S$1),[1]!Props("P","T",Dynamics!$D$4+273,"D",F165,"He")))</f>
        <v>7255.926553027427</v>
      </c>
      <c r="J165" s="38">
        <f>I165-Dynamics!$O$10</f>
        <v>4360.9208193316736</v>
      </c>
      <c r="L165" s="38">
        <f>IF(H165&gt;$L$18,$L$18,H165)</f>
        <v>163.24780144940664</v>
      </c>
      <c r="M165" s="38">
        <f t="shared" si="9"/>
        <v>7.3093781044265782</v>
      </c>
      <c r="N165" s="38">
        <f>M165*Dynamics!$D$14*Dynamics!$N$12</f>
        <v>3.9776047802057377E-3</v>
      </c>
      <c r="O165" s="38">
        <f t="shared" si="10"/>
        <v>0.64933523540323701</v>
      </c>
      <c r="P165" s="38">
        <f>O165/Dynamics!$M$2</f>
        <v>0.21644507846774566</v>
      </c>
      <c r="Q165" s="38">
        <f>IF(I165&gt;Dynamics!$D$8,1,0)</f>
        <v>1</v>
      </c>
    </row>
    <row r="166" spans="1:17" x14ac:dyDescent="0.25">
      <c r="A166" s="38">
        <f>A165+$A$19</f>
        <v>1.4800000000000011</v>
      </c>
      <c r="B166" s="38">
        <f>C166+D166+Dynamics!$O$7</f>
        <v>32.560941393526761</v>
      </c>
      <c r="C166" s="38">
        <f>C165-O165*Dynamics!$S$1</f>
        <v>4.3492198026180109</v>
      </c>
      <c r="D166" s="38">
        <f>D165-P165*Dynamics!$S$1</f>
        <v>1.449739934206002</v>
      </c>
      <c r="E166" s="38">
        <f>Dynamics!$F$1-C166/H165</f>
        <v>3.6757904550571785E-3</v>
      </c>
      <c r="F166" s="38">
        <f>IF(Q165,$O$5/E166,([1]!Props("D","T",Dynamics!$D$4+273,"P",I165,"He")+$O$5/E166)/2)</f>
        <v>11.461918673919142</v>
      </c>
      <c r="G166" s="38">
        <f t="shared" si="11"/>
        <v>5.3371012575069562E-3</v>
      </c>
      <c r="H166" s="38">
        <f>IF(Q165,[1]!Props("D","T",Dynamics!$D$4+273,"P",Dynamics!I165,"N2O"),C166/G166)</f>
        <v>814.70944044366308</v>
      </c>
      <c r="I166" s="38">
        <f>IF(Q165,[1]!Props("P","T",Dynamics!$D$4+273,"D",F166,"He"),IF(C166&gt;$D$11,I165*(1-$N$13/100*$S$1),[1]!Props("P","T",Dynamics!$D$4+273,"D",F166,"He")))</f>
        <v>7242.2570843768253</v>
      </c>
      <c r="J166" s="38">
        <f>I166-Dynamics!$O$10</f>
        <v>4347.2513506810719</v>
      </c>
      <c r="L166" s="38">
        <f>IF(H166&gt;$L$18,$L$18,H166)</f>
        <v>163.24780144940664</v>
      </c>
      <c r="M166" s="38">
        <f t="shared" si="9"/>
        <v>7.2979133543177781</v>
      </c>
      <c r="N166" s="38">
        <f>M166*Dynamics!$D$14*Dynamics!$N$12</f>
        <v>3.9713659122493777E-3</v>
      </c>
      <c r="O166" s="38">
        <f t="shared" si="10"/>
        <v>0.6483167539258281</v>
      </c>
      <c r="P166" s="38">
        <f>O166/Dynamics!$M$2</f>
        <v>0.21610558464194271</v>
      </c>
      <c r="Q166" s="38">
        <f>IF(I166&gt;Dynamics!$D$8,1,0)</f>
        <v>1</v>
      </c>
    </row>
    <row r="167" spans="1:17" x14ac:dyDescent="0.25">
      <c r="A167" s="38">
        <f>A166+$A$19</f>
        <v>1.4900000000000011</v>
      </c>
      <c r="B167" s="38">
        <f>C167+D167+Dynamics!$O$7</f>
        <v>32.552297170141081</v>
      </c>
      <c r="C167" s="38">
        <f>C166-O166*Dynamics!$S$1</f>
        <v>4.3427366350787526</v>
      </c>
      <c r="D167" s="38">
        <f>D166-P166*Dynamics!$S$1</f>
        <v>1.4475788783595827</v>
      </c>
      <c r="E167" s="38">
        <f>Dynamics!$F$1-C167/H166</f>
        <v>3.6824801332974878E-3</v>
      </c>
      <c r="F167" s="38">
        <f>IF(Q166,$O$5/E167,([1]!Props("D","T",Dynamics!$D$4+273,"P",I166,"He")+$O$5/E167)/2)</f>
        <v>11.441096688417634</v>
      </c>
      <c r="G167" s="38">
        <f t="shared" si="11"/>
        <v>5.330411579266647E-3</v>
      </c>
      <c r="H167" s="38">
        <f>IF(Q166,[1]!Props("D","T",Dynamics!$D$4+273,"P",Dynamics!I166,"N2O"),C167/G167)</f>
        <v>814.51634984475834</v>
      </c>
      <c r="I167" s="38">
        <f>IF(Q166,[1]!Props("P","T",Dynamics!$D$4+273,"D",F167,"He"),IF(C167&gt;$D$11,I166*(1-$N$13/100*$S$1),[1]!Props("P","T",Dynamics!$D$4+273,"D",F167,"He")))</f>
        <v>7228.6517177687956</v>
      </c>
      <c r="J167" s="38">
        <f>I167-Dynamics!$O$10</f>
        <v>4333.6459840730422</v>
      </c>
      <c r="L167" s="38">
        <f>IF(H167&gt;$L$18,$L$18,H167)</f>
        <v>163.24780144940664</v>
      </c>
      <c r="M167" s="38">
        <f t="shared" si="9"/>
        <v>7.2864844551409593</v>
      </c>
      <c r="N167" s="38">
        <f>M167*Dynamics!$D$14*Dynamics!$N$12</f>
        <v>3.9651465535913994E-3</v>
      </c>
      <c r="O167" s="38">
        <f t="shared" si="10"/>
        <v>0.64730145729848776</v>
      </c>
      <c r="P167" s="38">
        <f>O167/Dynamics!$M$2</f>
        <v>0.21576715243282926</v>
      </c>
      <c r="Q167" s="38">
        <f>IF(I167&gt;Dynamics!$D$8,1,0)</f>
        <v>1</v>
      </c>
    </row>
    <row r="168" spans="1:17" x14ac:dyDescent="0.25">
      <c r="A168" s="38">
        <f>A167+$A$19</f>
        <v>1.5000000000000011</v>
      </c>
      <c r="B168" s="38">
        <f>C168+D168+Dynamics!$O$7</f>
        <v>32.543666484043769</v>
      </c>
      <c r="C168" s="38">
        <f>C167-O167*Dynamics!$S$1</f>
        <v>4.3362636205057674</v>
      </c>
      <c r="D168" s="38">
        <f>D167-P167*Dynamics!$S$1</f>
        <v>1.4454212068352543</v>
      </c>
      <c r="E168" s="38">
        <f>Dynamics!$F$1-C168/H167</f>
        <v>3.6891635623161603E-3</v>
      </c>
      <c r="F168" s="38">
        <f>IF(Q167,$O$5/E168,([1]!Props("D","T",Dynamics!$D$4+273,"P",I167,"He")+$O$5/E168)/2)</f>
        <v>11.420369562520076</v>
      </c>
      <c r="G168" s="38">
        <f t="shared" si="11"/>
        <v>5.3237281502479744E-3</v>
      </c>
      <c r="H168" s="38">
        <f>IF(Q167,[1]!Props("D","T",Dynamics!$D$4+273,"P",Dynamics!I167,"N2O"),C168/G168)</f>
        <v>814.32372124045412</v>
      </c>
      <c r="I168" s="38">
        <f>IF(Q167,[1]!Props("P","T",Dynamics!$D$4+273,"D",F168,"He"),IF(C168&gt;$D$11,I167*(1-$N$13/100*$S$1),[1]!Props("P","T",Dynamics!$D$4+273,"D",F168,"He")))</f>
        <v>7215.1100085798107</v>
      </c>
      <c r="J168" s="38">
        <f>I168-Dynamics!$O$10</f>
        <v>4320.1042748840573</v>
      </c>
      <c r="L168" s="38">
        <f>IF(H168&gt;$L$18,$L$18,H168)</f>
        <v>163.24780144940664</v>
      </c>
      <c r="M168" s="38">
        <f t="shared" si="9"/>
        <v>7.2750912014827476</v>
      </c>
      <c r="N168" s="38">
        <f>M168*Dynamics!$D$14*Dynamics!$N$12</f>
        <v>3.9589465924503063E-3</v>
      </c>
      <c r="O168" s="38">
        <f t="shared" si="10"/>
        <v>0.6462893272731326</v>
      </c>
      <c r="P168" s="38">
        <f>O168/Dynamics!$M$2</f>
        <v>0.21542977575771086</v>
      </c>
      <c r="Q168" s="38">
        <f>IF(I168&gt;Dynamics!$D$8,1,0)</f>
        <v>1</v>
      </c>
    </row>
    <row r="169" spans="1:17" x14ac:dyDescent="0.25">
      <c r="A169" s="38">
        <f>A168+$A$19</f>
        <v>1.5100000000000011</v>
      </c>
      <c r="B169" s="38">
        <f>C169+D169+Dynamics!$O$7</f>
        <v>32.535049293013458</v>
      </c>
      <c r="C169" s="38">
        <f>C168-O168*Dynamics!$S$1</f>
        <v>4.3298007272330361</v>
      </c>
      <c r="D169" s="38">
        <f>D168-P168*Dynamics!$S$1</f>
        <v>1.4432669090776773</v>
      </c>
      <c r="E169" s="38">
        <f>Dynamics!$F$1-C169/H168</f>
        <v>3.6958407483143416E-3</v>
      </c>
      <c r="F169" s="38">
        <f>IF(Q168,$O$5/E169,([1]!Props("D","T",Dynamics!$D$4+273,"P",I168,"He")+$O$5/E169)/2)</f>
        <v>11.399736657335595</v>
      </c>
      <c r="G169" s="38">
        <f t="shared" si="11"/>
        <v>5.3170509642497931E-3</v>
      </c>
      <c r="H169" s="38">
        <f>IF(Q168,[1]!Props("D","T",Dynamics!$D$4+273,"P",Dynamics!I168,"N2O"),C169/G169)</f>
        <v>814.13155207610021</v>
      </c>
      <c r="I169" s="38">
        <f>IF(Q168,[1]!Props("P","T",Dynamics!$D$4+273,"D",F169,"He"),IF(C169&gt;$D$11,I168*(1-$N$13/100*$S$1),[1]!Props("P","T",Dynamics!$D$4+273,"D",F169,"He")))</f>
        <v>7201.631516253743</v>
      </c>
      <c r="J169" s="38">
        <f>I169-Dynamics!$O$10</f>
        <v>4306.6257825579896</v>
      </c>
      <c r="L169" s="38">
        <f>IF(H169&gt;$L$18,$L$18,H169)</f>
        <v>163.24780144940664</v>
      </c>
      <c r="M169" s="38">
        <f t="shared" si="9"/>
        <v>7.2637333895443206</v>
      </c>
      <c r="N169" s="38">
        <f>M169*Dynamics!$D$14*Dynamics!$N$12</f>
        <v>3.9527659179232075E-3</v>
      </c>
      <c r="O169" s="38">
        <f t="shared" si="10"/>
        <v>0.6452803457451094</v>
      </c>
      <c r="P169" s="38">
        <f>O169/Dynamics!$M$2</f>
        <v>0.21509344858170312</v>
      </c>
      <c r="Q169" s="38">
        <f>IF(I169&gt;Dynamics!$D$8,1,0)</f>
        <v>1</v>
      </c>
    </row>
    <row r="170" spans="1:17" x14ac:dyDescent="0.25">
      <c r="A170" s="38">
        <f>A169+$A$19</f>
        <v>1.5200000000000011</v>
      </c>
      <c r="B170" s="38">
        <f>C170+D170+Dynamics!$O$7</f>
        <v>32.52644555507019</v>
      </c>
      <c r="C170" s="38">
        <f>C169-O169*Dynamics!$S$1</f>
        <v>4.323347923775585</v>
      </c>
      <c r="D170" s="38">
        <f>D169-P169*Dynamics!$S$1</f>
        <v>1.4411159745918602</v>
      </c>
      <c r="E170" s="38">
        <f>Dynamics!$F$1-C170/H169</f>
        <v>3.7025116975030505E-3</v>
      </c>
      <c r="F170" s="38">
        <f>IF(Q169,$O$5/E170,([1]!Props("D","T",Dynamics!$D$4+273,"P",I169,"He")+$O$5/E170)/2)</f>
        <v>11.379197339645652</v>
      </c>
      <c r="G170" s="38">
        <f t="shared" si="11"/>
        <v>5.3103800150610843E-3</v>
      </c>
      <c r="H170" s="38">
        <f>IF(Q169,[1]!Props("D","T",Dynamics!$D$4+273,"P",Dynamics!I169,"N2O"),C170/G170)</f>
        <v>813.93983981537042</v>
      </c>
      <c r="I170" s="38">
        <f>IF(Q169,[1]!Props("P","T",Dynamics!$D$4+273,"D",F170,"He"),IF(C170&gt;$D$11,I169*(1-$N$13/100*$S$1),[1]!Props("P","T",Dynamics!$D$4+273,"D",F170,"He")))</f>
        <v>7188.2158042560659</v>
      </c>
      <c r="J170" s="38">
        <f>I170-Dynamics!$O$10</f>
        <v>4293.2100705603125</v>
      </c>
      <c r="L170" s="38">
        <f>IF(H170&gt;$L$18,$L$18,H170)</f>
        <v>163.24780144940664</v>
      </c>
      <c r="M170" s="38">
        <f t="shared" ref="M170:M174" si="12">SQRT(2*J170/L170)</f>
        <v>7.2524108171254014</v>
      </c>
      <c r="N170" s="38">
        <f>M170*Dynamics!$D$14*Dynamics!$N$12</f>
        <v>3.9466044199771037E-3</v>
      </c>
      <c r="O170" s="38">
        <f t="shared" ref="O170:O174" si="13">N170*L170</f>
        <v>0.6442744947517729</v>
      </c>
      <c r="P170" s="38">
        <f>O170/Dynamics!$M$2</f>
        <v>0.21475816491725763</v>
      </c>
      <c r="Q170" s="38">
        <f>IF(I170&gt;Dynamics!$D$8,1,0)</f>
        <v>1</v>
      </c>
    </row>
    <row r="171" spans="1:17" x14ac:dyDescent="0.25">
      <c r="A171" s="38">
        <f>A170+$A$19</f>
        <v>1.5300000000000011</v>
      </c>
      <c r="B171" s="38">
        <f>C171+D171+Dynamics!$O$7</f>
        <v>32.517855228473501</v>
      </c>
      <c r="C171" s="38">
        <f>C170-O170*Dynamics!$S$1</f>
        <v>4.3169051788280672</v>
      </c>
      <c r="D171" s="38">
        <f>D170-P170*Dynamics!$S$1</f>
        <v>1.4389683929426877</v>
      </c>
      <c r="E171" s="38">
        <f>Dynamics!$F$1-C171/H170</f>
        <v>3.7091764161028013E-3</v>
      </c>
      <c r="F171" s="38">
        <f>IF(Q170,$O$5/E171,([1]!Props("D","T",Dynamics!$D$4+273,"P",I170,"He")+$O$5/E171)/2)</f>
        <v>11.358750981842197</v>
      </c>
      <c r="G171" s="38">
        <f t="shared" si="11"/>
        <v>5.3037152964613334E-3</v>
      </c>
      <c r="H171" s="38">
        <f>IF(Q170,[1]!Props("D","T",Dynamics!$D$4+273,"P",Dynamics!I170,"N2O"),C171/G171)</f>
        <v>813.74858194009244</v>
      </c>
      <c r="I171" s="38">
        <f>IF(Q170,[1]!Props("P","T",Dynamics!$D$4+273,"D",F171,"He"),IF(C171&gt;$D$11,I170*(1-$N$13/100*$S$1),[1]!Props("P","T",Dynamics!$D$4+273,"D",F171,"He")))</f>
        <v>7174.8624400287054</v>
      </c>
      <c r="J171" s="38">
        <f>I171-Dynamics!$O$10</f>
        <v>4279.8567063329519</v>
      </c>
      <c r="L171" s="38">
        <f>IF(H171&gt;$L$18,$L$18,H171)</f>
        <v>163.24780144940664</v>
      </c>
      <c r="M171" s="38">
        <f t="shared" si="12"/>
        <v>7.241123283608462</v>
      </c>
      <c r="N171" s="38">
        <f>M171*Dynamics!$D$14*Dynamics!$N$12</f>
        <v>3.9404619894402955E-3</v>
      </c>
      <c r="O171" s="38">
        <f t="shared" si="13"/>
        <v>0.64327175647108326</v>
      </c>
      <c r="P171" s="38">
        <f>O171/Dynamics!$M$2</f>
        <v>0.21442391882369441</v>
      </c>
      <c r="Q171" s="38">
        <f>IF(I171&gt;Dynamics!$D$8,1,0)</f>
        <v>1</v>
      </c>
    </row>
    <row r="172" spans="1:17" x14ac:dyDescent="0.25">
      <c r="A172" s="38">
        <f>A171+$A$19</f>
        <v>1.5400000000000011</v>
      </c>
      <c r="B172" s="38">
        <f>C172+D172+Dynamics!$O$7</f>
        <v>32.509278271720554</v>
      </c>
      <c r="C172" s="38">
        <f>C171-O171*Dynamics!$S$1</f>
        <v>4.3104724612633563</v>
      </c>
      <c r="D172" s="38">
        <f>D171-P171*Dynamics!$S$1</f>
        <v>1.4368241537544508</v>
      </c>
      <c r="E172" s="38">
        <f>Dynamics!$F$1-C172/H171</f>
        <v>3.7158349103432612E-3</v>
      </c>
      <c r="F172" s="38">
        <f>IF(Q171,$O$5/E172,([1]!Props("D","T",Dynamics!$D$4+273,"P",I171,"He")+$O$5/E172)/2)</f>
        <v>11.338396961866527</v>
      </c>
      <c r="G172" s="38">
        <f t="shared" si="11"/>
        <v>5.2970568022208736E-3</v>
      </c>
      <c r="H172" s="38">
        <f>IF(Q171,[1]!Props("D","T",Dynamics!$D$4+273,"P",Dynamics!I171,"N2O"),C172/G172)</f>
        <v>813.5577759500776</v>
      </c>
      <c r="I172" s="38">
        <f>IF(Q171,[1]!Props("P","T",Dynamics!$D$4+273,"D",F172,"He"),IF(C172&gt;$D$11,I171*(1-$N$13/100*$S$1),[1]!Props("P","T",Dynamics!$D$4+273,"D",F172,"He")))</f>
        <v>7161.5709949454322</v>
      </c>
      <c r="J172" s="38">
        <f>I172-Dynamics!$O$10</f>
        <v>4266.5652612496788</v>
      </c>
      <c r="L172" s="38">
        <f>IF(H172&gt;$L$18,$L$18,H172)</f>
        <v>163.24780144940664</v>
      </c>
      <c r="M172" s="38">
        <f t="shared" si="12"/>
        <v>7.2298705899430802</v>
      </c>
      <c r="N172" s="38">
        <f>M172*Dynamics!$D$14*Dynamics!$N$12</f>
        <v>3.9343385179938656E-3</v>
      </c>
      <c r="O172" s="38">
        <f t="shared" si="13"/>
        <v>0.64227211322021538</v>
      </c>
      <c r="P172" s="38">
        <f>O172/Dynamics!$M$2</f>
        <v>0.21409070440673847</v>
      </c>
      <c r="Q172" s="38">
        <f>IF(I172&gt;Dynamics!$D$8,1,0)</f>
        <v>1</v>
      </c>
    </row>
    <row r="173" spans="1:17" x14ac:dyDescent="0.25">
      <c r="A173" s="38">
        <f>A172+$A$19</f>
        <v>1.5500000000000012</v>
      </c>
      <c r="B173" s="38">
        <f>C173+D173+Dynamics!$O$7</f>
        <v>32.500714643544285</v>
      </c>
      <c r="C173" s="38">
        <f>C172-O172*Dynamics!$S$1</f>
        <v>4.3040497401311537</v>
      </c>
      <c r="D173" s="38">
        <f>D172-P172*Dynamics!$S$1</f>
        <v>1.4346832467103834</v>
      </c>
      <c r="E173" s="38">
        <f>Dynamics!$F$1-C173/H172</f>
        <v>3.7224871864628894E-3</v>
      </c>
      <c r="F173" s="38">
        <f>IF(Q172,$O$5/E173,([1]!Props("D","T",Dynamics!$D$4+273,"P",I172,"He")+$O$5/E173)/2)</f>
        <v>11.318134663148998</v>
      </c>
      <c r="G173" s="38">
        <f t="shared" si="11"/>
        <v>5.2904045261012453E-3</v>
      </c>
      <c r="H173" s="38">
        <f>IF(Q172,[1]!Props("D","T",Dynamics!$D$4+273,"P",Dynamics!I172,"N2O"),C173/G173)</f>
        <v>813.36741936295346</v>
      </c>
      <c r="I173" s="38">
        <f>IF(Q172,[1]!Props("P","T",Dynamics!$D$4+273,"D",F173,"He"),IF(C173&gt;$D$11,I172*(1-$N$13/100*$S$1),[1]!Props("P","T",Dynamics!$D$4+273,"D",F173,"He")))</f>
        <v>7148.3410442678796</v>
      </c>
      <c r="J173" s="38">
        <f>I173-Dynamics!$O$10</f>
        <v>4253.3353105721262</v>
      </c>
      <c r="L173" s="38">
        <f>IF(H173&gt;$L$18,$L$18,H173)</f>
        <v>163.24780144940664</v>
      </c>
      <c r="M173" s="38">
        <f t="shared" si="12"/>
        <v>7.2186525386304981</v>
      </c>
      <c r="N173" s="38">
        <f>M173*Dynamics!$D$14*Dynamics!$N$12</f>
        <v>3.9282338981632813E-3</v>
      </c>
      <c r="O173" s="38">
        <f t="shared" si="13"/>
        <v>0.64127554745418802</v>
      </c>
      <c r="P173" s="38">
        <f>O173/Dynamics!$M$2</f>
        <v>0.21375851581806268</v>
      </c>
      <c r="Q173" s="38">
        <f>IF(I173&gt;Dynamics!$D$8,1,0)</f>
        <v>1</v>
      </c>
    </row>
    <row r="174" spans="1:17" x14ac:dyDescent="0.25">
      <c r="A174" s="38">
        <f>A173+$A$19</f>
        <v>1.5600000000000012</v>
      </c>
      <c r="B174" s="38">
        <f>C174+D174+Dynamics!$O$7</f>
        <v>32.492164302911561</v>
      </c>
      <c r="C174" s="38">
        <f>C173-O173*Dynamics!$S$1</f>
        <v>4.297636984656612</v>
      </c>
      <c r="D174" s="38">
        <f>D173-P173*Dynamics!$S$1</f>
        <v>1.4325456615522028</v>
      </c>
      <c r="E174" s="38">
        <f>Dynamics!$F$1-C174/H173</f>
        <v>3.729133250708591E-3</v>
      </c>
      <c r="F174" s="38">
        <f>IF(Q173,$O$5/E174,([1]!Props("D","T",Dynamics!$D$4+273,"P",I173,"He")+$O$5/E174)/2)</f>
        <v>11.297963474549476</v>
      </c>
      <c r="G174" s="38">
        <f t="shared" si="11"/>
        <v>5.2837584618555438E-3</v>
      </c>
      <c r="H174" s="38">
        <f>IF(Q173,[1]!Props("D","T",Dynamics!$D$4+273,"P",Dynamics!I173,"N2O"),C174/G174)</f>
        <v>813.17750971399698</v>
      </c>
      <c r="I174" s="38">
        <f>IF(Q173,[1]!Props("P","T",Dynamics!$D$4+273,"D",F174,"He"),IF(C174&gt;$D$11,I173*(1-$N$13/100*$S$1),[1]!Props("P","T",Dynamics!$D$4+273,"D",F174,"He")))</f>
        <v>7135.1721671021405</v>
      </c>
      <c r="J174" s="38">
        <f>I174-Dynamics!$O$10</f>
        <v>4240.1664334063871</v>
      </c>
      <c r="L174" s="38">
        <f>IF(H174&gt;$L$18,$L$18,H174)</f>
        <v>163.24780144940664</v>
      </c>
      <c r="M174" s="38">
        <f t="shared" si="12"/>
        <v>7.2074689337083715</v>
      </c>
      <c r="N174" s="38">
        <f>M174*Dynamics!$D$14*Dynamics!$N$12</f>
        <v>3.922148023310092E-3</v>
      </c>
      <c r="O174" s="38">
        <f t="shared" si="13"/>
        <v>0.64028204176450865</v>
      </c>
      <c r="P174" s="38">
        <f>O174/Dynamics!$M$2</f>
        <v>0.21342734725483622</v>
      </c>
      <c r="Q174" s="38">
        <f>IF(I174&gt;Dynamics!$D$8,1,0)</f>
        <v>1</v>
      </c>
    </row>
    <row r="175" spans="1:17" x14ac:dyDescent="0.25">
      <c r="A175" s="38">
        <f>A174+$A$19</f>
        <v>1.5700000000000012</v>
      </c>
      <c r="B175" s="38">
        <f>C175+D175+Dynamics!$O$7</f>
        <v>32.483627209021364</v>
      </c>
      <c r="C175" s="38">
        <f>C174-O174*Dynamics!$S$1</f>
        <v>4.2912341642389666</v>
      </c>
      <c r="D175" s="38">
        <f>D174-P174*Dynamics!$S$1</f>
        <v>1.4304113880796543</v>
      </c>
      <c r="E175" s="38">
        <f>Dynamics!$F$1-C175/H174</f>
        <v>3.7357731093353779E-3</v>
      </c>
      <c r="F175" s="38">
        <f>IF(Q174,$O$5/E175,([1]!Props("D","T",Dynamics!$D$4+273,"P",I174,"He")+$O$5/E175)/2)</f>
        <v>11.277882790298564</v>
      </c>
      <c r="G175" s="38">
        <f t="shared" si="11"/>
        <v>5.2771186032287568E-3</v>
      </c>
      <c r="H175" s="38">
        <f>IF(Q174,[1]!Props("D","T",Dynamics!$D$4+273,"P",Dynamics!I174,"N2O"),C175/G175)</f>
        <v>812.98804455597292</v>
      </c>
      <c r="I175" s="38">
        <f>IF(Q174,[1]!Props("P","T",Dynamics!$D$4+273,"D",F175,"He"),IF(C175&gt;$D$11,I174*(1-$N$13/100*$S$1),[1]!Props("P","T",Dynamics!$D$4+273,"D",F175,"He")))</f>
        <v>7122.0639463559173</v>
      </c>
      <c r="J175" s="38">
        <f>I175-Dynamics!$O$10</f>
        <v>4227.0582126601639</v>
      </c>
      <c r="L175" s="38">
        <f>IF(H175&gt;$L$18,$L$18,H175)</f>
        <v>163.24780144940664</v>
      </c>
      <c r="M175" s="38">
        <f t="shared" ref="M175:M238" si="14">SQRT(2*J175/L175)</f>
        <v>7.1963195807356719</v>
      </c>
      <c r="N175" s="38">
        <f>M175*Dynamics!$D$14*Dynamics!$N$12</f>
        <v>3.9160807876237134E-3</v>
      </c>
      <c r="O175" s="38">
        <f t="shared" ref="O175:O238" si="15">N175*L175</f>
        <v>0.63929157887783195</v>
      </c>
      <c r="P175" s="38">
        <f>O175/Dynamics!$M$2</f>
        <v>0.21309719295927732</v>
      </c>
      <c r="Q175" s="38">
        <f>IF(I175&gt;Dynamics!$D$8,1,0)</f>
        <v>1</v>
      </c>
    </row>
    <row r="176" spans="1:17" x14ac:dyDescent="0.25">
      <c r="A176" s="38">
        <f>A175+$A$19</f>
        <v>1.5800000000000012</v>
      </c>
      <c r="B176" s="38">
        <f>C176+D176+Dynamics!$O$7</f>
        <v>32.475103321302996</v>
      </c>
      <c r="C176" s="38">
        <f>C175-O175*Dynamics!$S$1</f>
        <v>4.2848412484501885</v>
      </c>
      <c r="D176" s="38">
        <f>D175-P175*Dynamics!$S$1</f>
        <v>1.4282804161500615</v>
      </c>
      <c r="E176" s="38">
        <f>Dynamics!$F$1-C176/H175</f>
        <v>3.7424067686060393E-3</v>
      </c>
      <c r="F176" s="38">
        <f>IF(Q175,$O$5/E176,([1]!Props("D","T",Dynamics!$D$4+273,"P",I175,"He")+$O$5/E176)/2)</f>
        <v>11.257892009939548</v>
      </c>
      <c r="G176" s="38">
        <f t="shared" si="11"/>
        <v>5.2704849439580946E-3</v>
      </c>
      <c r="H176" s="38">
        <f>IF(Q175,[1]!Props("D","T",Dynamics!$D$4+273,"P",Dynamics!I175,"N2O"),C176/G176)</f>
        <v>812.79902145896733</v>
      </c>
      <c r="I176" s="38">
        <f>IF(Q175,[1]!Props("P","T",Dynamics!$D$4+273,"D",F176,"He"),IF(C176&gt;$D$11,I175*(1-$N$13/100*$S$1),[1]!Props("P","T",Dynamics!$D$4+273,"D",F176,"He")))</f>
        <v>7109.0159686962488</v>
      </c>
      <c r="J176" s="38">
        <f>I176-Dynamics!$O$10</f>
        <v>4214.0102350004954</v>
      </c>
      <c r="L176" s="38">
        <f>IF(H176&gt;$L$18,$L$18,H176)</f>
        <v>163.24780144940664</v>
      </c>
      <c r="M176" s="38">
        <f t="shared" si="14"/>
        <v>7.1852042867777879</v>
      </c>
      <c r="N176" s="38">
        <f>M176*Dynamics!$D$14*Dynamics!$N$12</f>
        <v>3.9100320861133213E-3</v>
      </c>
      <c r="O176" s="38">
        <f t="shared" si="15"/>
        <v>0.63830414165463667</v>
      </c>
      <c r="P176" s="38">
        <f>O176/Dynamics!$M$2</f>
        <v>0.21276804721821221</v>
      </c>
      <c r="Q176" s="38">
        <f>IF(I176&gt;Dynamics!$D$8,1,0)</f>
        <v>1</v>
      </c>
    </row>
    <row r="177" spans="1:17" x14ac:dyDescent="0.25">
      <c r="A177" s="38">
        <f>A176+$A$19</f>
        <v>1.5900000000000012</v>
      </c>
      <c r="B177" s="38">
        <f>C177+D177+Dynamics!$O$7</f>
        <v>32.46659259941427</v>
      </c>
      <c r="C177" s="38">
        <f>C176-O176*Dynamics!$S$1</f>
        <v>4.2784582070336423</v>
      </c>
      <c r="D177" s="38">
        <f>D176-P176*Dynamics!$S$1</f>
        <v>1.4261527356778794</v>
      </c>
      <c r="E177" s="38">
        <f>Dynamics!$F$1-C177/H176</f>
        <v>3.7490342347907902E-3</v>
      </c>
      <c r="F177" s="38">
        <f>IF(Q176,$O$5/E177,([1]!Props("D","T",Dynamics!$D$4+273,"P",I176,"He")+$O$5/E177)/2)</f>
        <v>11.237990538271175</v>
      </c>
      <c r="G177" s="38">
        <f t="shared" si="11"/>
        <v>5.2638574777733446E-3</v>
      </c>
      <c r="H177" s="38">
        <f>IF(Q176,[1]!Props("D","T",Dynamics!$D$4+273,"P",Dynamics!I176,"N2O"),C177/G177)</f>
        <v>812.61043801023118</v>
      </c>
      <c r="I177" s="38">
        <f>IF(Q176,[1]!Props("P","T",Dynamics!$D$4+273,"D",F177,"He"),IF(C177&gt;$D$11,I176*(1-$N$13/100*$S$1),[1]!Props("P","T",Dynamics!$D$4+273,"D",F177,"He")))</f>
        <v>7096.0278245078243</v>
      </c>
      <c r="J177" s="38">
        <f>I177-Dynamics!$O$10</f>
        <v>4201.0220908120709</v>
      </c>
      <c r="L177" s="38">
        <f>IF(H177&gt;$L$18,$L$18,H177)</f>
        <v>163.24780144940664</v>
      </c>
      <c r="M177" s="38">
        <f t="shared" si="14"/>
        <v>7.1741228603918152</v>
      </c>
      <c r="N177" s="38">
        <f>M177*Dynamics!$D$14*Dynamics!$N$12</f>
        <v>3.9040018145998466E-3</v>
      </c>
      <c r="O177" s="38">
        <f t="shared" si="15"/>
        <v>0.63731971308791902</v>
      </c>
      <c r="P177" s="38">
        <f>O177/Dynamics!$M$2</f>
        <v>0.21243990436263968</v>
      </c>
      <c r="Q177" s="38">
        <f>IF(I177&gt;Dynamics!$D$8,1,0)</f>
        <v>1</v>
      </c>
    </row>
    <row r="178" spans="1:17" x14ac:dyDescent="0.25">
      <c r="A178" s="38">
        <f>A177+$A$19</f>
        <v>1.6000000000000012</v>
      </c>
      <c r="B178" s="38">
        <f>C178+D178+Dynamics!$O$7</f>
        <v>32.458095003239762</v>
      </c>
      <c r="C178" s="38">
        <f>C177-O177*Dynamics!$S$1</f>
        <v>4.2720850099027627</v>
      </c>
      <c r="D178" s="38">
        <f>D177-P177*Dynamics!$S$1</f>
        <v>1.424028336634253</v>
      </c>
      <c r="E178" s="38">
        <f>Dynamics!$F$1-C178/H177</f>
        <v>3.7556555141669695E-3</v>
      </c>
      <c r="F178" s="38">
        <f>IF(Q177,$O$5/E178,([1]!Props("D","T",Dynamics!$D$4+273,"P",I177,"He")+$O$5/E178)/2)</f>
        <v>11.218177785291019</v>
      </c>
      <c r="G178" s="38">
        <f t="shared" si="11"/>
        <v>5.2572361983971652E-3</v>
      </c>
      <c r="H178" s="38">
        <f>IF(Q177,[1]!Props("D","T",Dynamics!$D$4+273,"P",Dynamics!I177,"N2O"),C178/G178)</f>
        <v>812.42229181401967</v>
      </c>
      <c r="I178" s="38">
        <f>IF(Q177,[1]!Props("P","T",Dynamics!$D$4+273,"D",F178,"He"),IF(C178&gt;$D$11,I177*(1-$N$13/100*$S$1),[1]!Props("P","T",Dynamics!$D$4+273,"D",F178,"He")))</f>
        <v>7083.0991078517691</v>
      </c>
      <c r="J178" s="38">
        <f>I178-Dynamics!$O$10</f>
        <v>4188.0933741560157</v>
      </c>
      <c r="L178" s="38">
        <f>IF(H178&gt;$L$18,$L$18,H178)</f>
        <v>163.24780144940664</v>
      </c>
      <c r="M178" s="38">
        <f t="shared" si="14"/>
        <v>7.1630751116119713</v>
      </c>
      <c r="N178" s="38">
        <f>M178*Dynamics!$D$14*Dynamics!$N$12</f>
        <v>3.8979898697080358E-3</v>
      </c>
      <c r="O178" s="38">
        <f t="shared" si="15"/>
        <v>0.63633827630189588</v>
      </c>
      <c r="P178" s="38">
        <f>O178/Dynamics!$M$2</f>
        <v>0.21211275876729863</v>
      </c>
      <c r="Q178" s="38">
        <f>IF(I178&gt;Dynamics!$D$8,1,0)</f>
        <v>1</v>
      </c>
    </row>
    <row r="179" spans="1:17" x14ac:dyDescent="0.25">
      <c r="A179" s="38">
        <f>A178+$A$19</f>
        <v>1.6100000000000012</v>
      </c>
      <c r="B179" s="38">
        <f>C179+D179+Dynamics!$O$7</f>
        <v>32.449610492889065</v>
      </c>
      <c r="C179" s="38">
        <f>C178-O178*Dynamics!$S$1</f>
        <v>4.2657216271397438</v>
      </c>
      <c r="D179" s="38">
        <f>D178-P178*Dynamics!$S$1</f>
        <v>1.4219072090465801</v>
      </c>
      <c r="E179" s="38">
        <f>Dynamics!$F$1-C179/H178</f>
        <v>3.7622706130187077E-3</v>
      </c>
      <c r="F179" s="38">
        <f>IF(Q178,$O$5/E179,([1]!Props("D","T",Dynamics!$D$4+273,"P",I178,"He")+$O$5/E179)/2)</f>
        <v>11.198453166139679</v>
      </c>
      <c r="G179" s="38">
        <f t="shared" si="11"/>
        <v>5.2506210995454279E-3</v>
      </c>
      <c r="H179" s="38">
        <f>IF(Q178,[1]!Props("D","T",Dynamics!$D$4+273,"P",Dynamics!I178,"N2O"),C179/G179)</f>
        <v>812.23458049143574</v>
      </c>
      <c r="I179" s="38">
        <f>IF(Q178,[1]!Props("P","T",Dynamics!$D$4+273,"D",F179,"He"),IF(C179&gt;$D$11,I178*(1-$N$13/100*$S$1),[1]!Props("P","T",Dynamics!$D$4+273,"D",F179,"He")))</f>
        <v>7070.229416425037</v>
      </c>
      <c r="J179" s="38">
        <f>I179-Dynamics!$O$10</f>
        <v>4175.2236827292836</v>
      </c>
      <c r="L179" s="38">
        <f>IF(H179&gt;$L$18,$L$18,H179)</f>
        <v>163.24780144940664</v>
      </c>
      <c r="M179" s="38">
        <f t="shared" si="14"/>
        <v>7.1520608519352233</v>
      </c>
      <c r="N179" s="38">
        <f>M179*Dynamics!$D$14*Dynamics!$N$12</f>
        <v>3.8919961488586342E-3</v>
      </c>
      <c r="O179" s="38">
        <f t="shared" si="15"/>
        <v>0.63535981455072954</v>
      </c>
      <c r="P179" s="38">
        <f>O179/Dynamics!$M$2</f>
        <v>0.21178660485024317</v>
      </c>
      <c r="Q179" s="38">
        <f>IF(I179&gt;Dynamics!$D$8,1,0)</f>
        <v>1</v>
      </c>
    </row>
    <row r="180" spans="1:17" x14ac:dyDescent="0.25">
      <c r="A180" s="38">
        <f>A179+$A$19</f>
        <v>1.6200000000000012</v>
      </c>
      <c r="B180" s="38">
        <f>C180+D180+Dynamics!$O$7</f>
        <v>32.441139028695062</v>
      </c>
      <c r="C180" s="38">
        <f>C179-O179*Dynamics!$S$1</f>
        <v>4.2593680289942366</v>
      </c>
      <c r="D180" s="38">
        <f>D179-P179*Dynamics!$S$1</f>
        <v>1.4197893429980777</v>
      </c>
      <c r="E180" s="38">
        <f>Dynamics!$F$1-C180/H179</f>
        <v>3.7688795376366133E-3</v>
      </c>
      <c r="F180" s="38">
        <f>IF(Q179,$O$5/E180,([1]!Props("D","T",Dynamics!$D$4+273,"P",I179,"He")+$O$5/E180)/2)</f>
        <v>11.178816101045639</v>
      </c>
      <c r="G180" s="38">
        <f t="shared" si="11"/>
        <v>5.2440121749275214E-3</v>
      </c>
      <c r="H180" s="38">
        <f>IF(Q179,[1]!Props("D","T",Dynamics!$D$4+273,"P",Dynamics!I179,"N2O"),C180/G180)</f>
        <v>812.04730168027379</v>
      </c>
      <c r="I180" s="38">
        <f>IF(Q179,[1]!Props("P","T",Dynamics!$D$4+273,"D",F180,"He"),IF(C180&gt;$D$11,I179*(1-$N$13/100*$S$1),[1]!Props("P","T",Dynamics!$D$4+273,"D",F180,"He")))</f>
        <v>7057.4183515203131</v>
      </c>
      <c r="J180" s="38">
        <f>I180-Dynamics!$O$10</f>
        <v>4162.4126178245597</v>
      </c>
      <c r="L180" s="38">
        <f>IF(H180&gt;$L$18,$L$18,H180)</f>
        <v>163.24780144940664</v>
      </c>
      <c r="M180" s="38">
        <f t="shared" si="14"/>
        <v>7.1410798943070715</v>
      </c>
      <c r="N180" s="38">
        <f>M180*Dynamics!$D$14*Dynamics!$N$12</f>
        <v>3.8860205502606465E-3</v>
      </c>
      <c r="O180" s="38">
        <f t="shared" si="15"/>
        <v>0.63438431121726391</v>
      </c>
      <c r="P180" s="38">
        <f>O180/Dynamics!$M$2</f>
        <v>0.21146143707242129</v>
      </c>
      <c r="Q180" s="38">
        <f>IF(I180&gt;Dynamics!$D$8,1,0)</f>
        <v>1</v>
      </c>
    </row>
    <row r="181" spans="1:17" x14ac:dyDescent="0.25">
      <c r="A181" s="38">
        <f>A180+$A$19</f>
        <v>1.6300000000000012</v>
      </c>
      <c r="B181" s="38">
        <f>C181+D181+Dynamics!$O$7</f>
        <v>32.43268057121216</v>
      </c>
      <c r="C181" s="38">
        <f>C180-O180*Dynamics!$S$1</f>
        <v>4.2530241858820643</v>
      </c>
      <c r="D181" s="38">
        <f>D180-P180*Dynamics!$S$1</f>
        <v>1.4176747286273534</v>
      </c>
      <c r="E181" s="38">
        <f>Dynamics!$F$1-C181/H180</f>
        <v>3.7754822943174603E-3</v>
      </c>
      <c r="F181" s="38">
        <f>IF(Q180,$O$5/E181,([1]!Props("D","T",Dynamics!$D$4+273,"P",I180,"He")+$O$5/E181)/2)</f>
        <v>11.159266015270839</v>
      </c>
      <c r="G181" s="38">
        <f t="shared" si="11"/>
        <v>5.2374094182466736E-3</v>
      </c>
      <c r="H181" s="38">
        <f>IF(Q180,[1]!Props("D","T",Dynamics!$D$4+273,"P",Dynamics!I180,"N2O"),C181/G181)</f>
        <v>811.86045303486856</v>
      </c>
      <c r="I181" s="38">
        <f>IF(Q180,[1]!Props("P","T",Dynamics!$D$4+273,"D",F181,"He"),IF(C181&gt;$D$11,I180*(1-$N$13/100*$S$1),[1]!Props("P","T",Dynamics!$D$4+273,"D",F181,"He")))</f>
        <v>7044.6655179864283</v>
      </c>
      <c r="J181" s="38">
        <f>I181-Dynamics!$O$10</f>
        <v>4149.6597842906749</v>
      </c>
      <c r="L181" s="38">
        <f>IF(H181&gt;$L$18,$L$18,H181)</f>
        <v>163.24780144940664</v>
      </c>
      <c r="M181" s="38">
        <f t="shared" si="14"/>
        <v>7.1301320531074968</v>
      </c>
      <c r="N181" s="38">
        <f>M181*Dynamics!$D$14*Dynamics!$N$12</f>
        <v>3.8800629729036909E-3</v>
      </c>
      <c r="O181" s="38">
        <f t="shared" si="15"/>
        <v>0.63341174981177617</v>
      </c>
      <c r="P181" s="38">
        <f>O181/Dynamics!$M$2</f>
        <v>0.21113724993725871</v>
      </c>
      <c r="Q181" s="38">
        <f>IF(I181&gt;Dynamics!$D$8,1,0)</f>
        <v>1</v>
      </c>
    </row>
    <row r="182" spans="1:17" x14ac:dyDescent="0.25">
      <c r="A182" s="38">
        <f>A181+$A$19</f>
        <v>1.6400000000000012</v>
      </c>
      <c r="B182" s="38">
        <f>C182+D182+Dynamics!$O$7</f>
        <v>32.424235081214675</v>
      </c>
      <c r="C182" s="38">
        <f>C181-O181*Dynamics!$S$1</f>
        <v>4.2466900683839466</v>
      </c>
      <c r="D182" s="38">
        <f>D181-P181*Dynamics!$S$1</f>
        <v>1.4155633561279808</v>
      </c>
      <c r="E182" s="38">
        <f>Dynamics!$F$1-C182/H181</f>
        <v>3.7820788893638945E-3</v>
      </c>
      <c r="F182" s="38">
        <f>IF(Q181,$O$5/E182,([1]!Props("D","T",Dynamics!$D$4+273,"P",I181,"He")+$O$5/E182)/2)</f>
        <v>11.139802339056894</v>
      </c>
      <c r="G182" s="38">
        <f t="shared" si="11"/>
        <v>5.2308128232002402E-3</v>
      </c>
      <c r="H182" s="38">
        <f>IF(Q181,[1]!Props("D","T",Dynamics!$D$4+273,"P",Dynamics!I181,"N2O"),C182/G182)</f>
        <v>811.67403222594055</v>
      </c>
      <c r="I182" s="38">
        <f>IF(Q181,[1]!Props("P","T",Dynamics!$D$4+273,"D",F182,"He"),IF(C182&gt;$D$11,I181*(1-$N$13/100*$S$1),[1]!Props("P","T",Dynamics!$D$4+273,"D",F182,"He")))</f>
        <v>7031.9705241892816</v>
      </c>
      <c r="J182" s="38">
        <f>I182-Dynamics!$O$10</f>
        <v>4136.9647904935282</v>
      </c>
      <c r="L182" s="38">
        <f>IF(H182&gt;$L$18,$L$18,H182)</f>
        <v>163.24780144940664</v>
      </c>
      <c r="M182" s="38">
        <f t="shared" si="14"/>
        <v>7.1192171441370506</v>
      </c>
      <c r="N182" s="38">
        <f>M182*Dynamics!$D$14*Dynamics!$N$12</f>
        <v>3.8741233165504279E-3</v>
      </c>
      <c r="O182" s="38">
        <f t="shared" si="15"/>
        <v>0.63244211397074102</v>
      </c>
      <c r="P182" s="38">
        <f>O182/Dynamics!$M$2</f>
        <v>0.21081403799024701</v>
      </c>
      <c r="Q182" s="38">
        <f>IF(I182&gt;Dynamics!$D$8,1,0)</f>
        <v>1</v>
      </c>
    </row>
    <row r="183" spans="1:17" x14ac:dyDescent="0.25">
      <c r="A183" s="38">
        <f>A182+$A$19</f>
        <v>1.6500000000000012</v>
      </c>
      <c r="B183" s="38">
        <f>C183+D183+Dynamics!$O$7</f>
        <v>32.415802519695063</v>
      </c>
      <c r="C183" s="38">
        <f>C182-O182*Dynamics!$S$1</f>
        <v>4.2403656472442393</v>
      </c>
      <c r="D183" s="38">
        <f>D182-P182*Dynamics!$S$1</f>
        <v>1.4134552157480784</v>
      </c>
      <c r="E183" s="38">
        <f>Dynamics!$F$1-C183/H182</f>
        <v>3.7886693290841182E-3</v>
      </c>
      <c r="F183" s="38">
        <f>IF(Q182,$O$5/E183,([1]!Props("D","T",Dynamics!$D$4+273,"P",I182,"He")+$O$5/E183)/2)</f>
        <v>11.120424507572059</v>
      </c>
      <c r="G183" s="38">
        <f t="shared" si="11"/>
        <v>5.2242223834800174E-3</v>
      </c>
      <c r="H183" s="38">
        <f>IF(Q182,[1]!Props("D","T",Dynamics!$D$4+273,"P",Dynamics!I182,"N2O"),C183/G183)</f>
        <v>811.48803694044693</v>
      </c>
      <c r="I183" s="38">
        <f>IF(Q182,[1]!Props("P","T",Dynamics!$D$4+273,"D",F183,"He"),IF(C183&gt;$D$11,I182*(1-$N$13/100*$S$1),[1]!Props("P","T",Dynamics!$D$4+273,"D",F183,"He")))</f>
        <v>7019.3329819733135</v>
      </c>
      <c r="J183" s="38">
        <f>I183-Dynamics!$O$10</f>
        <v>4124.3272482775601</v>
      </c>
      <c r="L183" s="38">
        <f>IF(H183&gt;$L$18,$L$18,H183)</f>
        <v>163.24780144940664</v>
      </c>
      <c r="M183" s="38">
        <f t="shared" si="14"/>
        <v>7.1083349846031583</v>
      </c>
      <c r="N183" s="38">
        <f>M183*Dynamics!$D$14*Dynamics!$N$12</f>
        <v>3.8682014817291101E-3</v>
      </c>
      <c r="O183" s="38">
        <f t="shared" si="15"/>
        <v>0.63147538745561427</v>
      </c>
      <c r="P183" s="38">
        <f>O183/Dynamics!$M$2</f>
        <v>0.21049179581853808</v>
      </c>
      <c r="Q183" s="38">
        <f>IF(I183&gt;Dynamics!$D$8,1,0)</f>
        <v>1</v>
      </c>
    </row>
    <row r="184" spans="1:17" x14ac:dyDescent="0.25">
      <c r="A184" s="38">
        <f>A183+$A$19</f>
        <v>1.6600000000000013</v>
      </c>
      <c r="B184" s="38">
        <f>C184+D184+Dynamics!$O$7</f>
        <v>32.407382847862323</v>
      </c>
      <c r="C184" s="38">
        <f>C183-O183*Dynamics!$S$1</f>
        <v>4.234050893369683</v>
      </c>
      <c r="D184" s="38">
        <f>D183-P183*Dynamics!$S$1</f>
        <v>1.4113502977898931</v>
      </c>
      <c r="E184" s="38">
        <f>Dynamics!$F$1-C184/H183</f>
        <v>3.7952536197915984E-3</v>
      </c>
      <c r="F184" s="38">
        <f>IF(Q183,$O$5/E184,([1]!Props("D","T",Dynamics!$D$4+273,"P",I183,"He")+$O$5/E184)/2)</f>
        <v>11.101131960858813</v>
      </c>
      <c r="G184" s="38">
        <f t="shared" si="11"/>
        <v>5.2176380927725363E-3</v>
      </c>
      <c r="H184" s="38">
        <f>IF(Q183,[1]!Props("D","T",Dynamics!$D$4+273,"P",Dynamics!I183,"N2O"),C184/G184)</f>
        <v>811.30246488143382</v>
      </c>
      <c r="I184" s="38">
        <f>IF(Q183,[1]!Props("P","T",Dynamics!$D$4+273,"D",F184,"He"),IF(C184&gt;$D$11,I183*(1-$N$13/100*$S$1),[1]!Props("P","T",Dynamics!$D$4+273,"D",F184,"He")))</f>
        <v>7006.7525066234348</v>
      </c>
      <c r="J184" s="38">
        <f>I184-Dynamics!$O$10</f>
        <v>4111.7467729276814</v>
      </c>
      <c r="L184" s="38">
        <f>IF(H184&gt;$L$18,$L$18,H184)</f>
        <v>163.24780144940664</v>
      </c>
      <c r="M184" s="38">
        <f t="shared" si="14"/>
        <v>7.0974853931065303</v>
      </c>
      <c r="N184" s="38">
        <f>M184*Dynamics!$D$14*Dynamics!$N$12</f>
        <v>3.8622973697261843E-3</v>
      </c>
      <c r="O184" s="38">
        <f t="shared" si="15"/>
        <v>0.63051155415162563</v>
      </c>
      <c r="P184" s="38">
        <f>O184/Dynamics!$M$2</f>
        <v>0.21017051805054188</v>
      </c>
      <c r="Q184" s="38">
        <f>IF(I184&gt;Dynamics!$D$8,1,0)</f>
        <v>1</v>
      </c>
    </row>
    <row r="185" spans="1:17" x14ac:dyDescent="0.25">
      <c r="A185" s="38">
        <f>A184+$A$19</f>
        <v>1.6700000000000013</v>
      </c>
      <c r="B185" s="38">
        <f>C185+D185+Dynamics!$O$7</f>
        <v>32.3989760271403</v>
      </c>
      <c r="C185" s="38">
        <f>C184-O184*Dynamics!$S$1</f>
        <v>4.2277457778281669</v>
      </c>
      <c r="D185" s="38">
        <f>D184-P184*Dynamics!$S$1</f>
        <v>1.4092485926093876</v>
      </c>
      <c r="E185" s="38">
        <f>Dynamics!$F$1-C185/H184</f>
        <v>3.8018317678047871E-3</v>
      </c>
      <c r="F185" s="38">
        <f>IF(Q184,$O$5/E185,([1]!Props("D","T",Dynamics!$D$4+273,"P",I184,"He")+$O$5/E185)/2)</f>
        <v>11.081924143782089</v>
      </c>
      <c r="G185" s="38">
        <f t="shared" si="11"/>
        <v>5.2110599447593477E-3</v>
      </c>
      <c r="H185" s="38">
        <f>IF(Q184,[1]!Props("D","T",Dynamics!$D$4+273,"P",Dynamics!I184,"N2O"),C185/G185)</f>
        <v>811.11731376788646</v>
      </c>
      <c r="I185" s="38">
        <f>IF(Q184,[1]!Props("P","T",Dynamics!$D$4+273,"D",F185,"He"),IF(C185&gt;$D$11,I184*(1-$N$13/100*$S$1),[1]!Props("P","T",Dynamics!$D$4+273,"D",F185,"He")))</f>
        <v>6994.2287168274506</v>
      </c>
      <c r="J185" s="38">
        <f>I185-Dynamics!$O$10</f>
        <v>4099.2229831316972</v>
      </c>
      <c r="L185" s="38">
        <f>IF(H185&gt;$L$18,$L$18,H185)</f>
        <v>163.24780144940664</v>
      </c>
      <c r="M185" s="38">
        <f t="shared" si="14"/>
        <v>7.0866681896277459</v>
      </c>
      <c r="N185" s="38">
        <f>M185*Dynamics!$D$14*Dynamics!$N$12</f>
        <v>3.8564108825789927E-3</v>
      </c>
      <c r="O185" s="38">
        <f t="shared" si="15"/>
        <v>0.62955059806658642</v>
      </c>
      <c r="P185" s="38">
        <f>O185/Dynamics!$M$2</f>
        <v>0.20985019935552882</v>
      </c>
      <c r="Q185" s="38">
        <f>IF(I185&gt;Dynamics!$D$8,1,0)</f>
        <v>1</v>
      </c>
    </row>
    <row r="186" spans="1:17" x14ac:dyDescent="0.25">
      <c r="A186" s="38">
        <f>A185+$A$19</f>
        <v>1.6800000000000013</v>
      </c>
      <c r="B186" s="38">
        <f>C186+D186+Dynamics!$O$7</f>
        <v>32.390582019166075</v>
      </c>
      <c r="C186" s="38">
        <f>C185-O185*Dynamics!$S$1</f>
        <v>4.2214502718475009</v>
      </c>
      <c r="D186" s="38">
        <f>D185-P185*Dynamics!$S$1</f>
        <v>1.4071500906158323</v>
      </c>
      <c r="E186" s="38">
        <f>Dynamics!$F$1-C186/H185</f>
        <v>3.8084037794468137E-3</v>
      </c>
      <c r="F186" s="38">
        <f>IF(Q185,$O$5/E186,([1]!Props("D","T",Dynamics!$D$4+273,"P",I185,"He")+$O$5/E186)/2)</f>
        <v>11.062800505978231</v>
      </c>
      <c r="G186" s="38">
        <f t="shared" si="11"/>
        <v>5.204487933117322E-3</v>
      </c>
      <c r="H186" s="38">
        <f>IF(Q185,[1]!Props("D","T",Dynamics!$D$4+273,"P",Dynamics!I185,"N2O"),C186/G186)</f>
        <v>810.93258133458846</v>
      </c>
      <c r="I186" s="38">
        <f>IF(Q185,[1]!Props("P","T",Dynamics!$D$4+273,"D",F186,"He"),IF(C186&gt;$D$11,I185*(1-$N$13/100*$S$1),[1]!Props("P","T",Dynamics!$D$4+273,"D",F186,"He")))</f>
        <v>6981.7612346390142</v>
      </c>
      <c r="J186" s="38">
        <f>I186-Dynamics!$O$10</f>
        <v>4086.7555009432608</v>
      </c>
      <c r="L186" s="38">
        <f>IF(H186&gt;$L$18,$L$18,H186)</f>
        <v>163.24780144940664</v>
      </c>
      <c r="M186" s="38">
        <f t="shared" si="14"/>
        <v>7.0758831955140202</v>
      </c>
      <c r="N186" s="38">
        <f>M186*Dynamics!$D$14*Dynamics!$N$12</f>
        <v>3.8505419230685707E-3</v>
      </c>
      <c r="O186" s="38">
        <f t="shared" si="15"/>
        <v>0.62859250332971439</v>
      </c>
      <c r="P186" s="38">
        <f>O186/Dynamics!$M$2</f>
        <v>0.20953083444323814</v>
      </c>
      <c r="Q186" s="38">
        <f>IF(I186&gt;Dynamics!$D$8,1,0)</f>
        <v>1</v>
      </c>
    </row>
    <row r="187" spans="1:17" x14ac:dyDescent="0.25">
      <c r="A187" s="38">
        <f>A186+$A$19</f>
        <v>1.6900000000000013</v>
      </c>
      <c r="B187" s="38">
        <f>C187+D187+Dynamics!$O$7</f>
        <v>32.382200785788349</v>
      </c>
      <c r="C187" s="38">
        <f>C186-O186*Dynamics!$S$1</f>
        <v>4.2151643468142037</v>
      </c>
      <c r="D187" s="38">
        <f>D186-P186*Dynamics!$S$1</f>
        <v>1.4050547822713999</v>
      </c>
      <c r="E187" s="38">
        <f>Dynamics!$F$1-C187/H186</f>
        <v>3.8149696610452321E-3</v>
      </c>
      <c r="F187" s="38">
        <f>IF(Q186,$O$5/E187,([1]!Props("D","T",Dynamics!$D$4+273,"P",I186,"He")+$O$5/E187)/2)</f>
        <v>11.043760501804442</v>
      </c>
      <c r="G187" s="38">
        <f t="shared" si="11"/>
        <v>5.1979220515189026E-3</v>
      </c>
      <c r="H187" s="38">
        <f>IF(Q186,[1]!Props("D","T",Dynamics!$D$4+273,"P",Dynamics!I186,"N2O"),C187/G187)</f>
        <v>810.74826533197381</v>
      </c>
      <c r="I187" s="38">
        <f>IF(Q186,[1]!Props("P","T",Dynamics!$D$4+273,"D",F187,"He"),IF(C187&gt;$D$11,I186*(1-$N$13/100*$S$1),[1]!Props("P","T",Dynamics!$D$4+273,"D",F187,"He")))</f>
        <v>6969.3496854409732</v>
      </c>
      <c r="J187" s="38">
        <f>I187-Dynamics!$O$10</f>
        <v>4074.3439517452198</v>
      </c>
      <c r="L187" s="38">
        <f>IF(H187&gt;$L$18,$L$18,H187)</f>
        <v>163.24780144940664</v>
      </c>
      <c r="M187" s="38">
        <f t="shared" si="14"/>
        <v>7.0651302334660517</v>
      </c>
      <c r="N187" s="38">
        <f>M187*Dynamics!$D$14*Dynamics!$N$12</f>
        <v>3.8446903947124897E-3</v>
      </c>
      <c r="O187" s="38">
        <f t="shared" si="15"/>
        <v>0.62763725419046534</v>
      </c>
      <c r="P187" s="38">
        <f>O187/Dynamics!$M$2</f>
        <v>0.20921241806348845</v>
      </c>
      <c r="Q187" s="38">
        <f>IF(I187&gt;Dynamics!$D$8,1,0)</f>
        <v>1</v>
      </c>
    </row>
    <row r="188" spans="1:17" x14ac:dyDescent="0.25">
      <c r="A188" s="38">
        <f>A187+$A$19</f>
        <v>1.7000000000000013</v>
      </c>
      <c r="B188" s="38">
        <f>C188+D188+Dynamics!$O$7</f>
        <v>32.37383228906581</v>
      </c>
      <c r="C188" s="38">
        <f>C187-O187*Dynamics!$S$1</f>
        <v>4.2088879742722991</v>
      </c>
      <c r="D188" s="38">
        <f>D187-P187*Dynamics!$S$1</f>
        <v>1.402962658090765</v>
      </c>
      <c r="E188" s="38">
        <f>Dynamics!$F$1-C188/H187</f>
        <v>3.8215294189317172E-3</v>
      </c>
      <c r="F188" s="38">
        <f>IF(Q187,$O$5/E188,([1]!Props("D","T",Dynamics!$D$4+273,"P",I187,"He")+$O$5/E188)/2)</f>
        <v>11.024803590289048</v>
      </c>
      <c r="G188" s="38">
        <f t="shared" si="11"/>
        <v>5.1913622936324176E-3</v>
      </c>
      <c r="H188" s="38">
        <f>IF(Q187,[1]!Props("D","T",Dynamics!$D$4+273,"P",Dynamics!I187,"N2O"),C188/G188)</f>
        <v>810.56436352598564</v>
      </c>
      <c r="I188" s="38">
        <f>IF(Q187,[1]!Props("P","T",Dynamics!$D$4+273,"D",F188,"He"),IF(C188&gt;$D$11,I187*(1-$N$13/100*$S$1),[1]!Props("P","T",Dynamics!$D$4+273,"D",F188,"He")))</f>
        <v>6956.9936979092918</v>
      </c>
      <c r="J188" s="38">
        <f>I188-Dynamics!$O$10</f>
        <v>4061.9879642135384</v>
      </c>
      <c r="L188" s="38">
        <f>IF(H188&gt;$L$18,$L$18,H188)</f>
        <v>163.24780144940664</v>
      </c>
      <c r="M188" s="38">
        <f t="shared" si="14"/>
        <v>7.0544091275251199</v>
      </c>
      <c r="N188" s="38">
        <f>M188*Dynamics!$D$14*Dynamics!$N$12</f>
        <v>3.8388562017578364E-3</v>
      </c>
      <c r="O188" s="38">
        <f t="shared" si="15"/>
        <v>0.62668483501738659</v>
      </c>
      <c r="P188" s="38">
        <f>O188/Dynamics!$M$2</f>
        <v>0.20889494500579553</v>
      </c>
      <c r="Q188" s="38">
        <f>IF(I188&gt;Dynamics!$D$8,1,0)</f>
        <v>1</v>
      </c>
    </row>
    <row r="189" spans="1:17" x14ac:dyDescent="0.25">
      <c r="A189" s="38">
        <f>A188+$A$19</f>
        <v>1.7100000000000013</v>
      </c>
      <c r="B189" s="38">
        <f>C189+D189+Dynamics!$O$7</f>
        <v>32.365476491265575</v>
      </c>
      <c r="C189" s="38">
        <f>C188-O188*Dynamics!$S$1</f>
        <v>4.2026211259221249</v>
      </c>
      <c r="D189" s="38">
        <f>D188-P188*Dynamics!$S$1</f>
        <v>1.400873708640707</v>
      </c>
      <c r="E189" s="38">
        <f>Dynamics!$F$1-C189/H188</f>
        <v>3.8280830594418043E-3</v>
      </c>
      <c r="F189" s="38">
        <f>IF(Q188,$O$5/E189,([1]!Props("D","T",Dynamics!$D$4+273,"P",I188,"He")+$O$5/E189)/2)</f>
        <v>11.00592923508224</v>
      </c>
      <c r="G189" s="38">
        <f t="shared" si="11"/>
        <v>5.1848086531223313E-3</v>
      </c>
      <c r="H189" s="38">
        <f>IF(Q188,[1]!Props("D","T",Dynamics!$D$4+273,"P",Dynamics!I188,"N2O"),C189/G189)</f>
        <v>810.38087369793561</v>
      </c>
      <c r="I189" s="38">
        <f>IF(Q188,[1]!Props("P","T",Dynamics!$D$4+273,"D",F189,"He"),IF(C189&gt;$D$11,I188*(1-$N$13/100*$S$1),[1]!Props("P","T",Dynamics!$D$4+273,"D",F189,"He")))</f>
        <v>6944.6929039773513</v>
      </c>
      <c r="J189" s="38">
        <f>I189-Dynamics!$O$10</f>
        <v>4049.6871702815979</v>
      </c>
      <c r="L189" s="38">
        <f>IF(H189&gt;$L$18,$L$18,H189)</f>
        <v>163.24780144940664</v>
      </c>
      <c r="M189" s="38">
        <f t="shared" si="14"/>
        <v>7.0437197030602459</v>
      </c>
      <c r="N189" s="38">
        <f>M189*Dynamics!$D$14*Dynamics!$N$12</f>
        <v>3.8330392491742254E-3</v>
      </c>
      <c r="O189" s="38">
        <f t="shared" si="15"/>
        <v>0.62573523029697664</v>
      </c>
      <c r="P189" s="38">
        <f>O189/Dynamics!$M$2</f>
        <v>0.20857841009899222</v>
      </c>
      <c r="Q189" s="38">
        <f>IF(I189&gt;Dynamics!$D$8,1,0)</f>
        <v>1</v>
      </c>
    </row>
    <row r="190" spans="1:17" x14ac:dyDescent="0.25">
      <c r="A190" s="38">
        <f>A189+$A$19</f>
        <v>1.7200000000000013</v>
      </c>
      <c r="B190" s="38">
        <f>C190+D190+Dynamics!$O$7</f>
        <v>32.357133354861617</v>
      </c>
      <c r="C190" s="38">
        <f>C189-O189*Dynamics!$S$1</f>
        <v>4.1963637736191552</v>
      </c>
      <c r="D190" s="38">
        <f>D189-P189*Dynamics!$S$1</f>
        <v>1.398787924539717</v>
      </c>
      <c r="E190" s="38">
        <f>Dynamics!$F$1-C190/H189</f>
        <v>3.8346305889146101E-3</v>
      </c>
      <c r="F190" s="38">
        <f>IF(Q189,$O$5/E190,([1]!Props("D","T",Dynamics!$D$4+273,"P",I189,"He")+$O$5/E190)/2)</f>
        <v>10.98713690440751</v>
      </c>
      <c r="G190" s="38">
        <f t="shared" si="11"/>
        <v>5.1782611236495246E-3</v>
      </c>
      <c r="H190" s="38">
        <f>IF(Q189,[1]!Props("D","T",Dynamics!$D$4+273,"P",Dynamics!I189,"N2O"),C190/G190)</f>
        <v>810.19779364436704</v>
      </c>
      <c r="I190" s="38">
        <f>IF(Q189,[1]!Props("P","T",Dynamics!$D$4+273,"D",F190,"He"),IF(C190&gt;$D$11,I189*(1-$N$13/100*$S$1),[1]!Props("P","T",Dynamics!$D$4+273,"D",F190,"He")))</f>
        <v>6932.4469388007701</v>
      </c>
      <c r="J190" s="38">
        <f>I190-Dynamics!$O$10</f>
        <v>4037.4412051050167</v>
      </c>
      <c r="L190" s="38">
        <f>IF(H190&gt;$L$18,$L$18,H190)</f>
        <v>163.24780144940664</v>
      </c>
      <c r="M190" s="38">
        <f t="shared" si="14"/>
        <v>7.0330617867555612</v>
      </c>
      <c r="N190" s="38">
        <f>M190*Dynamics!$D$14*Dynamics!$N$12</f>
        <v>3.827239442646927E-3</v>
      </c>
      <c r="O190" s="38">
        <f t="shared" si="15"/>
        <v>0.62478842463256323</v>
      </c>
      <c r="P190" s="38">
        <f>O190/Dynamics!$M$2</f>
        <v>0.20826280821085441</v>
      </c>
      <c r="Q190" s="38">
        <f>IF(I190&gt;Dynamics!$D$8,1,0)</f>
        <v>1</v>
      </c>
    </row>
    <row r="191" spans="1:17" x14ac:dyDescent="0.25">
      <c r="A191" s="38">
        <f>A190+$A$19</f>
        <v>1.7300000000000013</v>
      </c>
      <c r="B191" s="38">
        <f>C191+D191+Dynamics!$O$7</f>
        <v>32.348802842533182</v>
      </c>
      <c r="C191" s="38">
        <f>C190-O190*Dynamics!$S$1</f>
        <v>4.1901158893728292</v>
      </c>
      <c r="D191" s="38">
        <f>D190-P190*Dynamics!$S$1</f>
        <v>1.3967052964576085</v>
      </c>
      <c r="E191" s="38">
        <f>Dynamics!$F$1-C191/H190</f>
        <v>3.8411720136925986E-3</v>
      </c>
      <c r="F191" s="38">
        <f>IF(Q190,$O$5/E191,([1]!Props("D","T",Dynamics!$D$4+273,"P",I190,"He")+$O$5/E191)/2)</f>
        <v>10.968426071013576</v>
      </c>
      <c r="G191" s="38">
        <f t="shared" si="11"/>
        <v>5.1717196988715361E-3</v>
      </c>
      <c r="H191" s="38">
        <f>IF(Q190,[1]!Props("D","T",Dynamics!$D$4+273,"P",Dynamics!I190,"N2O"),C191/G191)</f>
        <v>810.01512117691345</v>
      </c>
      <c r="I191" s="38">
        <f>IF(Q190,[1]!Props("P","T",Dynamics!$D$4+273,"D",F191,"He"),IF(C191&gt;$D$11,I190*(1-$N$13/100*$S$1),[1]!Props("P","T",Dynamics!$D$4+273,"D",F191,"He")))</f>
        <v>6920.2554407225762</v>
      </c>
      <c r="J191" s="38">
        <f>I191-Dynamics!$O$10</f>
        <v>4025.2497070268228</v>
      </c>
      <c r="L191" s="38">
        <f>IF(H191&gt;$L$18,$L$18,H191)</f>
        <v>163.24780144940664</v>
      </c>
      <c r="M191" s="38">
        <f t="shared" si="14"/>
        <v>7.0224352065977369</v>
      </c>
      <c r="N191" s="38">
        <f>M191*Dynamics!$D$14*Dynamics!$N$12</f>
        <v>3.8214566885700235E-3</v>
      </c>
      <c r="O191" s="38">
        <f t="shared" si="15"/>
        <v>0.6238444027431862</v>
      </c>
      <c r="P191" s="38">
        <f>O191/Dynamics!$M$2</f>
        <v>0.20794813424772873</v>
      </c>
      <c r="Q191" s="38">
        <f>IF(I191&gt;Dynamics!$D$8,1,0)</f>
        <v>1</v>
      </c>
    </row>
    <row r="192" spans="1:17" x14ac:dyDescent="0.25">
      <c r="A192" s="38">
        <f>A191+$A$19</f>
        <v>1.7400000000000013</v>
      </c>
      <c r="B192" s="38">
        <f>C192+D192+Dynamics!$O$7</f>
        <v>32.340484917163273</v>
      </c>
      <c r="C192" s="38">
        <f>C191-O191*Dynamics!$S$1</f>
        <v>4.1838774453453977</v>
      </c>
      <c r="D192" s="38">
        <f>D191-P191*Dynamics!$S$1</f>
        <v>1.3946258151151312</v>
      </c>
      <c r="E192" s="38">
        <f>Dynamics!$F$1-C192/H191</f>
        <v>3.8477073401212815E-3</v>
      </c>
      <c r="F192" s="38">
        <f>IF(Q191,$O$5/E192,([1]!Props("D","T",Dynamics!$D$4+273,"P",I191,"He")+$O$5/E192)/2)</f>
        <v>10.949796212127092</v>
      </c>
      <c r="G192" s="38">
        <f t="shared" si="11"/>
        <v>5.1651843724428532E-3</v>
      </c>
      <c r="H192" s="38">
        <f>IF(Q191,[1]!Props("D","T",Dynamics!$D$4+273,"P",Dynamics!I191,"N2O"),C192/G192)</f>
        <v>809.83285412216287</v>
      </c>
      <c r="I192" s="38">
        <f>IF(Q191,[1]!Props("P","T",Dynamics!$D$4+273,"D",F192,"He"),IF(C192&gt;$D$11,I191*(1-$N$13/100*$S$1),[1]!Props("P","T",Dynamics!$D$4+273,"D",F192,"He")))</f>
        <v>6908.1180512389747</v>
      </c>
      <c r="J192" s="38">
        <f>I192-Dynamics!$O$10</f>
        <v>4013.1123175432213</v>
      </c>
      <c r="L192" s="38">
        <f>IF(H192&gt;$L$18,$L$18,H192)</f>
        <v>163.24780144940664</v>
      </c>
      <c r="M192" s="38">
        <f t="shared" si="14"/>
        <v>7.0118397918636841</v>
      </c>
      <c r="N192" s="38">
        <f>M192*Dynamics!$D$14*Dynamics!$N$12</f>
        <v>3.815690894039719E-3</v>
      </c>
      <c r="O192" s="38">
        <f t="shared" si="15"/>
        <v>0.62290314946250491</v>
      </c>
      <c r="P192" s="38">
        <f>O192/Dynamics!$M$2</f>
        <v>0.20763438315416829</v>
      </c>
      <c r="Q192" s="38">
        <f>IF(I192&gt;Dynamics!$D$8,1,0)</f>
        <v>1</v>
      </c>
    </row>
    <row r="193" spans="1:17" x14ac:dyDescent="0.25">
      <c r="A193" s="38">
        <f>A192+$A$19</f>
        <v>1.7500000000000013</v>
      </c>
      <c r="B193" s="38">
        <f>C193+D193+Dynamics!$O$7</f>
        <v>32.332179541837107</v>
      </c>
      <c r="C193" s="38">
        <f>C192-O192*Dynamics!$S$1</f>
        <v>4.1776484138507728</v>
      </c>
      <c r="D193" s="38">
        <f>D192-P192*Dynamics!$S$1</f>
        <v>1.3925494712835895</v>
      </c>
      <c r="E193" s="38">
        <f>Dynamics!$F$1-C193/H192</f>
        <v>3.85423657454898E-3</v>
      </c>
      <c r="F193" s="38">
        <f>IF(Q192,$O$5/E193,([1]!Props("D","T",Dynamics!$D$4+273,"P",I192,"He")+$O$5/E193)/2)</f>
        <v>10.931246809405783</v>
      </c>
      <c r="G193" s="38">
        <f t="shared" si="11"/>
        <v>5.1586551380151547E-3</v>
      </c>
      <c r="H193" s="38">
        <f>IF(Q192,[1]!Props("D","T",Dynamics!$D$4+273,"P",Dynamics!I192,"N2O"),C193/G193)</f>
        <v>809.65099032152671</v>
      </c>
      <c r="I193" s="38">
        <f>IF(Q192,[1]!Props("P","T",Dynamics!$D$4+273,"D",F193,"He"),IF(C193&gt;$D$11,I192*(1-$N$13/100*$S$1),[1]!Props("P","T",Dynamics!$D$4+273,"D",F193,"He")))</f>
        <v>6896.0344149654256</v>
      </c>
      <c r="J193" s="38">
        <f>I193-Dynamics!$O$10</f>
        <v>4001.0286812696722</v>
      </c>
      <c r="L193" s="38">
        <f>IF(H193&gt;$L$18,$L$18,H193)</f>
        <v>163.24780144940664</v>
      </c>
      <c r="M193" s="38">
        <f t="shared" si="14"/>
        <v>7.0012753731082844</v>
      </c>
      <c r="N193" s="38">
        <f>M193*Dynamics!$D$14*Dynamics!$N$12</f>
        <v>3.8099419668476608E-3</v>
      </c>
      <c r="O193" s="38">
        <f t="shared" si="15"/>
        <v>0.62196464973770871</v>
      </c>
      <c r="P193" s="38">
        <f>O193/Dynamics!$M$2</f>
        <v>0.20732154991256957</v>
      </c>
      <c r="Q193" s="38">
        <f>IF(I193&gt;Dynamics!$D$8,1,0)</f>
        <v>1</v>
      </c>
    </row>
    <row r="194" spans="1:17" x14ac:dyDescent="0.25">
      <c r="A194" s="38">
        <f>A193+$A$19</f>
        <v>1.7600000000000013</v>
      </c>
      <c r="B194" s="38">
        <f>C194+D194+Dynamics!$O$7</f>
        <v>32.323886679840605</v>
      </c>
      <c r="C194" s="38">
        <f>C193-O193*Dynamics!$S$1</f>
        <v>4.1714287673533956</v>
      </c>
      <c r="D194" s="38">
        <f>D193-P193*Dynamics!$S$1</f>
        <v>1.3904762557844639</v>
      </c>
      <c r="E194" s="38">
        <f>Dynamics!$F$1-C194/H193</f>
        <v>3.8607597233265897E-3</v>
      </c>
      <c r="F194" s="38">
        <f>IF(Q193,$O$5/E194,([1]!Props("D","T",Dynamics!$D$4+273,"P",I193,"He")+$O$5/E194)/2)</f>
        <v>10.912777348892172</v>
      </c>
      <c r="G194" s="38">
        <f t="shared" si="11"/>
        <v>5.1521319892375451E-3</v>
      </c>
      <c r="H194" s="38">
        <f>IF(Q193,[1]!Props("D","T",Dynamics!$D$4+273,"P",Dynamics!I193,"N2O"),C194/G194)</f>
        <v>809.46952763110198</v>
      </c>
      <c r="I194" s="38">
        <f>IF(Q193,[1]!Props("P","T",Dynamics!$D$4+273,"D",F194,"He"),IF(C194&gt;$D$11,I193*(1-$N$13/100*$S$1),[1]!Props("P","T",Dynamics!$D$4+273,"D",F194,"He")))</f>
        <v>6884.0041796031737</v>
      </c>
      <c r="J194" s="38">
        <f>I194-Dynamics!$O$10</f>
        <v>3988.9984459074203</v>
      </c>
      <c r="L194" s="38">
        <f>IF(H194&gt;$L$18,$L$18,H194)</f>
        <v>163.24780144940664</v>
      </c>
      <c r="M194" s="38">
        <f t="shared" si="14"/>
        <v>6.9907417821522824</v>
      </c>
      <c r="N194" s="38">
        <f>M194*Dynamics!$D$14*Dynamics!$N$12</f>
        <v>3.8042098154743515E-3</v>
      </c>
      <c r="O194" s="38">
        <f t="shared" si="15"/>
        <v>0.62102888862844075</v>
      </c>
      <c r="P194" s="38">
        <f>O194/Dynamics!$M$2</f>
        <v>0.20700962954281357</v>
      </c>
      <c r="Q194" s="38">
        <f>IF(I194&gt;Dynamics!$D$8,1,0)</f>
        <v>1</v>
      </c>
    </row>
    <row r="195" spans="1:17" x14ac:dyDescent="0.25">
      <c r="A195" s="38">
        <f>A194+$A$19</f>
        <v>1.7700000000000014</v>
      </c>
      <c r="B195" s="38">
        <f>C195+D195+Dynamics!$O$7</f>
        <v>32.315606294658892</v>
      </c>
      <c r="C195" s="38">
        <f>C194-O194*Dynamics!$S$1</f>
        <v>4.1652184784671116</v>
      </c>
      <c r="D195" s="38">
        <f>D194-P194*Dynamics!$S$1</f>
        <v>1.3884061594890358</v>
      </c>
      <c r="E195" s="38">
        <f>Dynamics!$F$1-C195/H194</f>
        <v>3.8672767928073053E-3</v>
      </c>
      <c r="F195" s="38">
        <f>IF(Q194,$O$5/E195,([1]!Props("D","T",Dynamics!$D$4+273,"P",I194,"He")+$O$5/E195)/2)</f>
        <v>10.894387320967979</v>
      </c>
      <c r="G195" s="38">
        <f t="shared" si="11"/>
        <v>5.1456149197568295E-3</v>
      </c>
      <c r="H195" s="38">
        <f>IF(Q194,[1]!Props("D","T",Dynamics!$D$4+273,"P",Dynamics!I194,"N2O"),C195/G195)</f>
        <v>809.28846392154117</v>
      </c>
      <c r="I195" s="38">
        <f>IF(Q194,[1]!Props("P","T",Dynamics!$D$4+273,"D",F195,"He"),IF(C195&gt;$D$11,I194*(1-$N$13/100*$S$1),[1]!Props("P","T",Dynamics!$D$4+273,"D",F195,"He")))</f>
        <v>6872.0269959062598</v>
      </c>
      <c r="J195" s="38">
        <f>I195-Dynamics!$O$10</f>
        <v>3977.0212622105064</v>
      </c>
      <c r="L195" s="38">
        <f>IF(H195&gt;$L$18,$L$18,H195)</f>
        <v>163.24780144940664</v>
      </c>
      <c r="M195" s="38">
        <f t="shared" si="14"/>
        <v>6.9802388520703627</v>
      </c>
      <c r="N195" s="38">
        <f>M195*Dynamics!$D$14*Dynamics!$N$12</f>
        <v>3.7984943490826607E-3</v>
      </c>
      <c r="O195" s="38">
        <f t="shared" si="15"/>
        <v>0.6200958513057393</v>
      </c>
      <c r="P195" s="38">
        <f>O195/Dynamics!$M$2</f>
        <v>0.20669861710191309</v>
      </c>
      <c r="Q195" s="38">
        <f>IF(I195&gt;Dynamics!$D$8,1,0)</f>
        <v>1</v>
      </c>
    </row>
    <row r="196" spans="1:17" x14ac:dyDescent="0.25">
      <c r="A196" s="38">
        <f>A195+$A$19</f>
        <v>1.7800000000000014</v>
      </c>
      <c r="B196" s="38">
        <f>C196+D196+Dynamics!$O$7</f>
        <v>32.307338349974813</v>
      </c>
      <c r="C196" s="38">
        <f>C195-O195*Dynamics!$S$1</f>
        <v>4.1590175199540544</v>
      </c>
      <c r="D196" s="38">
        <f>D195-P195*Dynamics!$S$1</f>
        <v>1.3863391733180166</v>
      </c>
      <c r="E196" s="38">
        <f>Dynamics!$F$1-C196/H195</f>
        <v>3.8737877893463904E-3</v>
      </c>
      <c r="F196" s="38">
        <f>IF(Q195,$O$5/E196,([1]!Props("D","T",Dynamics!$D$4+273,"P",I195,"He")+$O$5/E196)/2)</f>
        <v>10.876076220308992</v>
      </c>
      <c r="G196" s="38">
        <f t="shared" si="11"/>
        <v>5.1391039232177443E-3</v>
      </c>
      <c r="H196" s="38">
        <f>IF(Q195,[1]!Props("D","T",Dynamics!$D$4+273,"P",Dynamics!I195,"N2O"),C196/G196)</f>
        <v>809.10779707792165</v>
      </c>
      <c r="I196" s="38">
        <f>IF(Q195,[1]!Props("P","T",Dynamics!$D$4+273,"D",F196,"He"),IF(C196&gt;$D$11,I195*(1-$N$13/100*$S$1),[1]!Props("P","T",Dynamics!$D$4+273,"D",F196,"He")))</f>
        <v>6860.1025176489038</v>
      </c>
      <c r="J196" s="38">
        <f>I196-Dynamics!$O$10</f>
        <v>3965.0967839531504</v>
      </c>
      <c r="L196" s="38">
        <f>IF(H196&gt;$L$18,$L$18,H196)</f>
        <v>163.24780144940664</v>
      </c>
      <c r="M196" s="38">
        <f t="shared" si="14"/>
        <v>6.969766417179323</v>
      </c>
      <c r="N196" s="38">
        <f>M196*Dynamics!$D$14*Dynamics!$N$12</f>
        <v>3.7927954775113892E-3</v>
      </c>
      <c r="O196" s="38">
        <f t="shared" si="15"/>
        <v>0.61916552305098671</v>
      </c>
      <c r="P196" s="38">
        <f>O196/Dynamics!$M$2</f>
        <v>0.20638850768366224</v>
      </c>
      <c r="Q196" s="38">
        <f>IF(I196&gt;Dynamics!$D$8,1,0)</f>
        <v>1</v>
      </c>
    </row>
    <row r="197" spans="1:17" x14ac:dyDescent="0.25">
      <c r="A197" s="38">
        <f>A196+$A$19</f>
        <v>1.7900000000000014</v>
      </c>
      <c r="B197" s="38">
        <f>C197+D197+Dynamics!$O$7</f>
        <v>32.299082809667468</v>
      </c>
      <c r="C197" s="38">
        <f>C196-O196*Dynamics!$S$1</f>
        <v>4.1528258647235443</v>
      </c>
      <c r="D197" s="38">
        <f>D196-P196*Dynamics!$S$1</f>
        <v>1.38427528824118</v>
      </c>
      <c r="E197" s="38">
        <f>Dynamics!$F$1-C197/H196</f>
        <v>3.880292719300937E-3</v>
      </c>
      <c r="F197" s="38">
        <f>IF(Q196,$O$5/E197,([1]!Props("D","T",Dynamics!$D$4+273,"P",I196,"He")+$O$5/E197)/2)</f>
        <v>10.857843545840513</v>
      </c>
      <c r="G197" s="38">
        <f t="shared" si="11"/>
        <v>5.1325989932631978E-3</v>
      </c>
      <c r="H197" s="38">
        <f>IF(Q196,[1]!Props("D","T",Dynamics!$D$4+273,"P",Dynamics!I196,"N2O"),C197/G197)</f>
        <v>808.92752499961682</v>
      </c>
      <c r="I197" s="38">
        <f>IF(Q196,[1]!Props("P","T",Dynamics!$D$4+273,"D",F197,"He"),IF(C197&gt;$D$11,I196*(1-$N$13/100*$S$1),[1]!Props("P","T",Dynamics!$D$4+273,"D",F197,"He")))</f>
        <v>6848.2304015933032</v>
      </c>
      <c r="J197" s="38">
        <f>I197-Dynamics!$O$10</f>
        <v>3953.2246678975498</v>
      </c>
      <c r="L197" s="38">
        <f>IF(H197&gt;$L$18,$L$18,H197)</f>
        <v>163.24780144940664</v>
      </c>
      <c r="M197" s="38">
        <f t="shared" si="14"/>
        <v>6.9593243130263787</v>
      </c>
      <c r="N197" s="38">
        <f>M197*Dynamics!$D$14*Dynamics!$N$12</f>
        <v>3.7871131112689033E-3</v>
      </c>
      <c r="O197" s="38">
        <f t="shared" si="15"/>
        <v>0.61823788925487055</v>
      </c>
      <c r="P197" s="38">
        <f>O197/Dynamics!$M$2</f>
        <v>0.20607929641829018</v>
      </c>
      <c r="Q197" s="38">
        <f>IF(I197&gt;Dynamics!$D$8,1,0)</f>
        <v>1</v>
      </c>
    </row>
    <row r="198" spans="1:17" x14ac:dyDescent="0.25">
      <c r="A198" s="38">
        <f>A197+$A$19</f>
        <v>1.8000000000000014</v>
      </c>
      <c r="B198" s="38">
        <f>C198+D198+Dynamics!$O$7</f>
        <v>32.290839637810734</v>
      </c>
      <c r="C198" s="38">
        <f>C197-O197*Dynamics!$S$1</f>
        <v>4.146643485830996</v>
      </c>
      <c r="D198" s="38">
        <f>D197-P197*Dynamics!$S$1</f>
        <v>1.382214495276997</v>
      </c>
      <c r="E198" s="38">
        <f>Dynamics!$F$1-C198/H197</f>
        <v>3.8867915890296312E-3</v>
      </c>
      <c r="F198" s="38">
        <f>IF(Q197,$O$5/E198,([1]!Props("D","T",Dynamics!$D$4+273,"P",I197,"He")+$O$5/E198)/2)</f>
        <v>10.839688800693352</v>
      </c>
      <c r="G198" s="38">
        <f t="shared" si="11"/>
        <v>5.1261001235345036E-3</v>
      </c>
      <c r="H198" s="38">
        <f>IF(Q197,[1]!Props("D","T",Dynamics!$D$4+273,"P",Dynamics!I197,"N2O"),C198/G198)</f>
        <v>808.74764560016797</v>
      </c>
      <c r="I198" s="38">
        <f>IF(Q197,[1]!Props("P","T",Dynamics!$D$4+273,"D",F198,"He"),IF(C198&gt;$D$11,I197*(1-$N$13/100*$S$1),[1]!Props("P","T",Dynamics!$D$4+273,"D",F198,"He")))</f>
        <v>6836.4103074578425</v>
      </c>
      <c r="J198" s="38">
        <f>I198-Dynamics!$O$10</f>
        <v>3941.4045737620891</v>
      </c>
      <c r="L198" s="38">
        <f>IF(H198&gt;$L$18,$L$18,H198)</f>
        <v>163.24780144940664</v>
      </c>
      <c r="M198" s="38">
        <f t="shared" si="14"/>
        <v>6.9489123763776117</v>
      </c>
      <c r="N198" s="38">
        <f>M198*Dynamics!$D$14*Dynamics!$N$12</f>
        <v>3.7814471615268516E-3</v>
      </c>
      <c r="O198" s="38">
        <f t="shared" si="15"/>
        <v>0.61731293541635779</v>
      </c>
      <c r="P198" s="38">
        <f>O198/Dynamics!$M$2</f>
        <v>0.20577097847211925</v>
      </c>
      <c r="Q198" s="38">
        <f>IF(I198&gt;Dynamics!$D$8,1,0)</f>
        <v>1</v>
      </c>
    </row>
    <row r="199" spans="1:17" x14ac:dyDescent="0.25">
      <c r="A199" s="38">
        <f>A198+$A$19</f>
        <v>1.8100000000000014</v>
      </c>
      <c r="B199" s="38">
        <f>C199+D199+Dynamics!$O$7</f>
        <v>32.282608798671852</v>
      </c>
      <c r="C199" s="38">
        <f>C198-O198*Dynamics!$S$1</f>
        <v>4.1404703564768326</v>
      </c>
      <c r="D199" s="38">
        <f>D198-P198*Dynamics!$S$1</f>
        <v>1.3801567854922758</v>
      </c>
      <c r="E199" s="38">
        <f>Dynamics!$F$1-C199/H198</f>
        <v>3.8932844048925209E-3</v>
      </c>
      <c r="F199" s="38">
        <f>IF(Q198,$O$5/E199,([1]!Props("D","T",Dynamics!$D$4+273,"P",I198,"He")+$O$5/E199)/2)</f>
        <v>10.821611492160361</v>
      </c>
      <c r="G199" s="38">
        <f t="shared" si="11"/>
        <v>5.1196073076716139E-3</v>
      </c>
      <c r="H199" s="38">
        <f>IF(Q198,[1]!Props("D","T",Dynamics!$D$4+273,"P",Dynamics!I198,"N2O"),C199/G199)</f>
        <v>808.56815680715783</v>
      </c>
      <c r="I199" s="38">
        <f>IF(Q198,[1]!Props("P","T",Dynamics!$D$4+273,"D",F199,"He"),IF(C199&gt;$D$11,I198*(1-$N$13/100*$S$1),[1]!Props("P","T",Dynamics!$D$4+273,"D",F199,"He")))</f>
        <v>6824.6418978857064</v>
      </c>
      <c r="J199" s="38">
        <f>I199-Dynamics!$O$10</f>
        <v>3929.636164189953</v>
      </c>
      <c r="L199" s="38">
        <f>IF(H199&gt;$L$18,$L$18,H199)</f>
        <v>163.24780144940664</v>
      </c>
      <c r="M199" s="38">
        <f t="shared" si="14"/>
        <v>6.9385304452065499</v>
      </c>
      <c r="N199" s="38">
        <f>M199*Dynamics!$D$14*Dynamics!$N$12</f>
        <v>3.7757975401139471E-3</v>
      </c>
      <c r="O199" s="38">
        <f t="shared" si="15"/>
        <v>0.61639064714167957</v>
      </c>
      <c r="P199" s="38">
        <f>O199/Dynamics!$M$2</f>
        <v>0.20546354904722652</v>
      </c>
      <c r="Q199" s="38">
        <f>IF(I199&gt;Dynamics!$D$8,1,0)</f>
        <v>1</v>
      </c>
    </row>
    <row r="200" spans="1:17" x14ac:dyDescent="0.25">
      <c r="A200" s="38">
        <f>A199+$A$19</f>
        <v>1.8200000000000014</v>
      </c>
      <c r="B200" s="38">
        <f>C200+D200+Dynamics!$O$7</f>
        <v>32.274390256709964</v>
      </c>
      <c r="C200" s="38">
        <f>C199-O199*Dynamics!$S$1</f>
        <v>4.1343064500054156</v>
      </c>
      <c r="D200" s="38">
        <f>D199-P199*Dynamics!$S$1</f>
        <v>1.3781021500018036</v>
      </c>
      <c r="E200" s="38">
        <f>Dynamics!$F$1-C200/H199</f>
        <v>3.899771173250785E-3</v>
      </c>
      <c r="F200" s="38">
        <f>IF(Q199,$O$5/E200,([1]!Props("D","T",Dynamics!$D$4+273,"P",I199,"He")+$O$5/E200)/2)</f>
        <v>10.803611131653501</v>
      </c>
      <c r="G200" s="38">
        <f t="shared" si="11"/>
        <v>5.1131205393133497E-3</v>
      </c>
      <c r="H200" s="38">
        <f>IF(Q199,[1]!Props("D","T",Dynamics!$D$4+273,"P",Dynamics!I199,"N2O"),C200/G200)</f>
        <v>808.38905656208419</v>
      </c>
      <c r="I200" s="38">
        <f>IF(Q199,[1]!Props("P","T",Dynamics!$D$4+273,"D",F200,"He"),IF(C200&gt;$D$11,I199*(1-$N$13/100*$S$1),[1]!Props("P","T",Dynamics!$D$4+273,"D",F200,"He")))</f>
        <v>6812.9248384138818</v>
      </c>
      <c r="J200" s="38">
        <f>I200-Dynamics!$O$10</f>
        <v>3917.9191047181284</v>
      </c>
      <c r="L200" s="38">
        <f>IF(H200&gt;$L$18,$L$18,H200)</f>
        <v>163.24780144940664</v>
      </c>
      <c r="M200" s="38">
        <f t="shared" si="14"/>
        <v>6.9281783586828656</v>
      </c>
      <c r="N200" s="38">
        <f>M200*Dynamics!$D$14*Dynamics!$N$12</f>
        <v>3.7701641595098197E-3</v>
      </c>
      <c r="O200" s="38">
        <f t="shared" si="15"/>
        <v>0.61547101014332806</v>
      </c>
      <c r="P200" s="38">
        <f>O200/Dynamics!$M$2</f>
        <v>0.20515700338110934</v>
      </c>
      <c r="Q200" s="38">
        <f>IF(I200&gt;Dynamics!$D$8,1,0)</f>
        <v>1</v>
      </c>
    </row>
    <row r="201" spans="1:17" x14ac:dyDescent="0.25">
      <c r="A201" s="38">
        <f>A200+$A$19</f>
        <v>1.8300000000000014</v>
      </c>
      <c r="B201" s="38">
        <f>C201+D201+Dynamics!$O$7</f>
        <v>32.266183976574723</v>
      </c>
      <c r="C201" s="38">
        <f>C200-O200*Dynamics!$S$1</f>
        <v>4.1281517399039824</v>
      </c>
      <c r="D201" s="38">
        <f>D200-P200*Dynamics!$S$1</f>
        <v>1.3760505799679925</v>
      </c>
      <c r="E201" s="38">
        <f>Dynamics!$F$1-C201/H200</f>
        <v>3.9062519004665038E-3</v>
      </c>
      <c r="F201" s="38">
        <f>IF(Q200,$O$5/E201,([1]!Props("D","T",Dynamics!$D$4+273,"P",I200,"He")+$O$5/E201)/2)</f>
        <v>10.785687234661454</v>
      </c>
      <c r="G201" s="38">
        <f t="shared" si="11"/>
        <v>5.106639812097631E-3</v>
      </c>
      <c r="H201" s="38">
        <f>IF(Q200,[1]!Props("D","T",Dynamics!$D$4+273,"P",Dynamics!I200,"N2O"),C201/G201)</f>
        <v>808.21034282023857</v>
      </c>
      <c r="I201" s="38">
        <f>IF(Q200,[1]!Props("P","T",Dynamics!$D$4+273,"D",F201,"He"),IF(C201&gt;$D$11,I200*(1-$N$13/100*$S$1),[1]!Props("P","T",Dynamics!$D$4+273,"D",F201,"He")))</f>
        <v>6801.2587974425742</v>
      </c>
      <c r="J201" s="38">
        <f>I201-Dynamics!$O$10</f>
        <v>3906.2530637468208</v>
      </c>
      <c r="L201" s="38">
        <f>IF(H201&gt;$L$18,$L$18,H201)</f>
        <v>163.24780144940664</v>
      </c>
      <c r="M201" s="38">
        <f t="shared" si="14"/>
        <v>6.9178559571612279</v>
      </c>
      <c r="N201" s="38">
        <f>M201*Dynamics!$D$14*Dynamics!$N$12</f>
        <v>3.7645469328389486E-3</v>
      </c>
      <c r="O201" s="38">
        <f t="shared" si="15"/>
        <v>0.61455401023906542</v>
      </c>
      <c r="P201" s="38">
        <f>O201/Dynamics!$M$2</f>
        <v>0.20485133674635514</v>
      </c>
      <c r="Q201" s="38">
        <f>IF(I201&gt;Dynamics!$D$8,1,0)</f>
        <v>1</v>
      </c>
    </row>
    <row r="202" spans="1:17" x14ac:dyDescent="0.25">
      <c r="A202" s="38">
        <f>A201+$A$19</f>
        <v>1.8400000000000014</v>
      </c>
      <c r="B202" s="38">
        <f>C202+D202+Dynamics!$O$7</f>
        <v>32.257989923104866</v>
      </c>
      <c r="C202" s="38">
        <f>C201-O201*Dynamics!$S$1</f>
        <v>4.122006199801592</v>
      </c>
      <c r="D202" s="38">
        <f>D201-P201*Dynamics!$S$1</f>
        <v>1.374002066600529</v>
      </c>
      <c r="E202" s="38">
        <f>Dynamics!$F$1-C202/H201</f>
        <v>3.9127265929024511E-3</v>
      </c>
      <c r="F202" s="38">
        <f>IF(Q201,$O$5/E202,([1]!Props("D","T",Dynamics!$D$4+273,"P",I201,"He")+$O$5/E202)/2)</f>
        <v>10.767839320707683</v>
      </c>
      <c r="G202" s="38">
        <f t="shared" si="11"/>
        <v>5.1001651196616836E-3</v>
      </c>
      <c r="H202" s="38">
        <f>IF(Q201,[1]!Props("D","T",Dynamics!$D$4+273,"P",Dynamics!I201,"N2O"),C202/G202)</f>
        <v>808.03201355058229</v>
      </c>
      <c r="I202" s="38">
        <f>IF(Q201,[1]!Props("P","T",Dynamics!$D$4+273,"D",F202,"He"),IF(C202&gt;$D$11,I201*(1-$N$13/100*$S$1),[1]!Props("P","T",Dynamics!$D$4+273,"D",F202,"He")))</f>
        <v>6789.6434462049483</v>
      </c>
      <c r="J202" s="38">
        <f>I202-Dynamics!$O$10</f>
        <v>3894.6377125091949</v>
      </c>
      <c r="L202" s="38">
        <f>IF(H202&gt;$L$18,$L$18,H202)</f>
        <v>163.24780144940664</v>
      </c>
      <c r="M202" s="38">
        <f t="shared" si="14"/>
        <v>6.9075630821702294</v>
      </c>
      <c r="N202" s="38">
        <f>M202*Dynamics!$D$14*Dynamics!$N$12</f>
        <v>3.7589457738646352E-3</v>
      </c>
      <c r="O202" s="38">
        <f t="shared" si="15"/>
        <v>0.61363963335094018</v>
      </c>
      <c r="P202" s="38">
        <f>O202/Dynamics!$M$2</f>
        <v>0.20454654445031339</v>
      </c>
      <c r="Q202" s="38">
        <f>IF(I202&gt;Dynamics!$D$8,1,0)</f>
        <v>1</v>
      </c>
    </row>
    <row r="203" spans="1:17" x14ac:dyDescent="0.25">
      <c r="A203" s="38">
        <f>A202+$A$19</f>
        <v>1.8500000000000014</v>
      </c>
      <c r="B203" s="38">
        <f>C203+D203+Dynamics!$O$7</f>
        <v>32.249808061326853</v>
      </c>
      <c r="C203" s="38">
        <f>C202-O202*Dynamics!$S$1</f>
        <v>4.1158698034680823</v>
      </c>
      <c r="D203" s="38">
        <f>D202-P202*Dynamics!$S$1</f>
        <v>1.3719566011560258</v>
      </c>
      <c r="E203" s="38">
        <f>Dynamics!$F$1-C203/H202</f>
        <v>3.9191952569218712E-3</v>
      </c>
      <c r="F203" s="38">
        <f>IF(Q202,$O$5/E203,([1]!Props("D","T",Dynamics!$D$4+273,"P",I202,"He")+$O$5/E203)/2)</f>
        <v>10.750066913309061</v>
      </c>
      <c r="G203" s="38">
        <f t="shared" si="11"/>
        <v>5.0936964556422635E-3</v>
      </c>
      <c r="H203" s="38">
        <f>IF(Q202,[1]!Props("D","T",Dynamics!$D$4+273,"P",Dynamics!I202,"N2O"),C203/G203)</f>
        <v>807.854066735625</v>
      </c>
      <c r="I203" s="38">
        <f>IF(Q202,[1]!Props("P","T",Dynamics!$D$4+273,"D",F203,"He"),IF(C203&gt;$D$11,I202*(1-$N$13/100*$S$1),[1]!Props("P","T",Dynamics!$D$4+273,"D",F203,"He")))</f>
        <v>6778.0784587373018</v>
      </c>
      <c r="J203" s="38">
        <f>I203-Dynamics!$O$10</f>
        <v>3883.0727250415484</v>
      </c>
      <c r="L203" s="38">
        <f>IF(H203&gt;$L$18,$L$18,H203)</f>
        <v>163.24780144940664</v>
      </c>
      <c r="M203" s="38">
        <f t="shared" si="14"/>
        <v>6.8972995764014824</v>
      </c>
      <c r="N203" s="38">
        <f>M203*Dynamics!$D$14*Dynamics!$N$12</f>
        <v>3.7533605969830735E-3</v>
      </c>
      <c r="O203" s="38">
        <f t="shared" si="15"/>
        <v>0.61272786550431912</v>
      </c>
      <c r="P203" s="38">
        <f>O203/Dynamics!$M$2</f>
        <v>0.20424262183477304</v>
      </c>
      <c r="Q203" s="38">
        <f>IF(I203&gt;Dynamics!$D$8,1,0)</f>
        <v>1</v>
      </c>
    </row>
    <row r="204" spans="1:17" x14ac:dyDescent="0.25">
      <c r="A204" s="38">
        <f>A203+$A$19</f>
        <v>1.8600000000000014</v>
      </c>
      <c r="B204" s="38">
        <f>C204+D204+Dynamics!$O$7</f>
        <v>32.241638356453464</v>
      </c>
      <c r="C204" s="38">
        <f>C203-O203*Dynamics!$S$1</f>
        <v>4.109742524813039</v>
      </c>
      <c r="D204" s="38">
        <f>D203-P203*Dynamics!$S$1</f>
        <v>1.369914174937678</v>
      </c>
      <c r="E204" s="38">
        <f>Dynamics!$F$1-C204/H203</f>
        <v>3.9256578988882589E-3</v>
      </c>
      <c r="F204" s="38">
        <f>IF(Q203,$O$5/E204,([1]!Props("D","T",Dynamics!$D$4+273,"P",I203,"He")+$O$5/E204)/2)</f>
        <v>10.732369539935009</v>
      </c>
      <c r="G204" s="38">
        <f t="shared" si="11"/>
        <v>5.0872338136758758E-3</v>
      </c>
      <c r="H204" s="38">
        <f>IF(Q203,[1]!Props("D","T",Dynamics!$D$4+273,"P",Dynamics!I203,"N2O"),C204/G204)</f>
        <v>807.67650037130568</v>
      </c>
      <c r="I204" s="38">
        <f>IF(Q203,[1]!Props("P","T",Dynamics!$D$4+273,"D",F204,"He"),IF(C204&gt;$D$11,I203*(1-$N$13/100*$S$1),[1]!Props("P","T",Dynamics!$D$4+273,"D",F204,"He")))</f>
        <v>6766.5635118495993</v>
      </c>
      <c r="J204" s="38">
        <f>I204-Dynamics!$O$10</f>
        <v>3871.5577781538459</v>
      </c>
      <c r="L204" s="38">
        <f>IF(H204&gt;$L$18,$L$18,H204)</f>
        <v>163.24780144940664</v>
      </c>
      <c r="M204" s="38">
        <f t="shared" si="14"/>
        <v>6.887065283698826</v>
      </c>
      <c r="N204" s="38">
        <f>M204*Dynamics!$D$14*Dynamics!$N$12</f>
        <v>3.7477913172174727E-3</v>
      </c>
      <c r="O204" s="38">
        <f t="shared" si="15"/>
        <v>0.61181869282692813</v>
      </c>
      <c r="P204" s="38">
        <f>O204/Dynamics!$M$2</f>
        <v>0.20393956427564272</v>
      </c>
      <c r="Q204" s="38">
        <f>IF(I204&gt;Dynamics!$D$8,1,0)</f>
        <v>1</v>
      </c>
    </row>
    <row r="205" spans="1:17" x14ac:dyDescent="0.25">
      <c r="A205" s="38">
        <f>A204+$A$19</f>
        <v>1.8700000000000014</v>
      </c>
      <c r="B205" s="38">
        <f>C205+D205+Dynamics!$O$7</f>
        <v>32.233480773882434</v>
      </c>
      <c r="C205" s="38">
        <f>C204-O204*Dynamics!$S$1</f>
        <v>4.1036243378847699</v>
      </c>
      <c r="D205" s="38">
        <f>D204-P204*Dynamics!$S$1</f>
        <v>1.3678747792949215</v>
      </c>
      <c r="E205" s="38">
        <f>Dynamics!$F$1-C205/H204</f>
        <v>3.9321145251651592E-3</v>
      </c>
      <c r="F205" s="38">
        <f>IF(Q204,$O$5/E205,([1]!Props("D","T",Dynamics!$D$4+273,"P",I204,"He")+$O$5/E205)/2)</f>
        <v>10.714746731967065</v>
      </c>
      <c r="G205" s="38">
        <f t="shared" si="11"/>
        <v>5.0807771873989755E-3</v>
      </c>
      <c r="H205" s="38">
        <f>IF(Q204,[1]!Props("D","T",Dynamics!$D$4+273,"P",Dynamics!I204,"N2O"),C205/G205)</f>
        <v>807.49931246687333</v>
      </c>
      <c r="I205" s="38">
        <f>IF(Q204,[1]!Props("P","T",Dynamics!$D$4+273,"D",F205,"He"),IF(C205&gt;$D$11,I204*(1-$N$13/100*$S$1),[1]!Props("P","T",Dynamics!$D$4+273,"D",F205,"He")))</f>
        <v>6755.0982850963392</v>
      </c>
      <c r="J205" s="38">
        <f>I205-Dynamics!$O$10</f>
        <v>3860.0925514005858</v>
      </c>
      <c r="L205" s="38">
        <f>IF(H205&gt;$L$18,$L$18,H205)</f>
        <v>163.24780144940664</v>
      </c>
      <c r="M205" s="38">
        <f t="shared" si="14"/>
        <v>6.876860049047627</v>
      </c>
      <c r="N205" s="38">
        <f>M205*Dynamics!$D$14*Dynamics!$N$12</f>
        <v>3.7422378502122359E-3</v>
      </c>
      <c r="O205" s="38">
        <f t="shared" si="15"/>
        <v>0.61091210154790143</v>
      </c>
      <c r="P205" s="38">
        <f>O205/Dynamics!$M$2</f>
        <v>0.20363736718263381</v>
      </c>
      <c r="Q205" s="38">
        <f>IF(I205&gt;Dynamics!$D$8,1,0)</f>
        <v>1</v>
      </c>
    </row>
    <row r="206" spans="1:17" x14ac:dyDescent="0.25">
      <c r="A206" s="38">
        <f>A205+$A$19</f>
        <v>1.8800000000000014</v>
      </c>
      <c r="B206" s="38">
        <f>C206+D206+Dynamics!$O$7</f>
        <v>32.225335279195129</v>
      </c>
      <c r="C206" s="38">
        <f>C205-O205*Dynamics!$S$1</f>
        <v>4.097515216869291</v>
      </c>
      <c r="D206" s="38">
        <f>D205-P205*Dynamics!$S$1</f>
        <v>1.3658384056230952</v>
      </c>
      <c r="E206" s="38">
        <f>Dynamics!$F$1-C206/H205</f>
        <v>3.9385651421159568E-3</v>
      </c>
      <c r="F206" s="38">
        <f>IF(Q205,$O$5/E206,([1]!Props("D","T",Dynamics!$D$4+273,"P",I205,"He")+$O$5/E206)/2)</f>
        <v>10.697198024659002</v>
      </c>
      <c r="G206" s="38">
        <f t="shared" si="11"/>
        <v>5.0743265704481779E-3</v>
      </c>
      <c r="H206" s="38">
        <f>IF(Q205,[1]!Props("D","T",Dynamics!$D$4+273,"P",Dynamics!I205,"N2O"),C206/G206)</f>
        <v>807.3225010447685</v>
      </c>
      <c r="I206" s="38">
        <f>IF(Q205,[1]!Props("P","T",Dynamics!$D$4+273,"D",F206,"He"),IF(C206&gt;$D$11,I205*(1-$N$13/100*$S$1),[1]!Props("P","T",Dynamics!$D$4+273,"D",F206,"He")))</f>
        <v>6743.6824607478347</v>
      </c>
      <c r="J206" s="38">
        <f>I206-Dynamics!$O$10</f>
        <v>3848.6767270520813</v>
      </c>
      <c r="L206" s="38">
        <f>IF(H206&gt;$L$18,$L$18,H206)</f>
        <v>163.24780144940664</v>
      </c>
      <c r="M206" s="38">
        <f t="shared" si="14"/>
        <v>6.8666837185642446</v>
      </c>
      <c r="N206" s="38">
        <f>M206*Dynamics!$D$14*Dynamics!$N$12</f>
        <v>3.73670011222723E-3</v>
      </c>
      <c r="O206" s="38">
        <f t="shared" si="15"/>
        <v>0.61000807799684631</v>
      </c>
      <c r="P206" s="38">
        <f>O206/Dynamics!$M$2</f>
        <v>0.20333602599894876</v>
      </c>
      <c r="Q206" s="38">
        <f>IF(I206&gt;Dynamics!$D$8,1,0)</f>
        <v>1</v>
      </c>
    </row>
    <row r="207" spans="1:17" x14ac:dyDescent="0.25">
      <c r="A207" s="38">
        <f>A206+$A$19</f>
        <v>1.8900000000000015</v>
      </c>
      <c r="B207" s="38">
        <f>C207+D207+Dynamics!$O$7</f>
        <v>32.217201838155169</v>
      </c>
      <c r="C207" s="38">
        <f>C206-O206*Dynamics!$S$1</f>
        <v>4.0914151360893225</v>
      </c>
      <c r="D207" s="38">
        <f>D206-P206*Dynamics!$S$1</f>
        <v>1.3638050453631057</v>
      </c>
      <c r="E207" s="38">
        <f>Dynamics!$F$1-C207/H206</f>
        <v>3.9450097561036634E-3</v>
      </c>
      <c r="F207" s="38">
        <f>IF(Q206,$O$5/E207,([1]!Props("D","T",Dynamics!$D$4+273,"P",I206,"He")+$O$5/E207)/2)</f>
        <v>10.679722957097427</v>
      </c>
      <c r="G207" s="38">
        <f t="shared" si="11"/>
        <v>5.0678819564604714E-3</v>
      </c>
      <c r="H207" s="38">
        <f>IF(Q206,[1]!Props("D","T",Dynamics!$D$4+273,"P",Dynamics!I206,"N2O"),C207/G207)</f>
        <v>807.14606414050945</v>
      </c>
      <c r="I207" s="38">
        <f>IF(Q206,[1]!Props("P","T",Dynamics!$D$4+273,"D",F207,"He"),IF(C207&gt;$D$11,I206*(1-$N$13/100*$S$1),[1]!Props("P","T",Dynamics!$D$4+273,"D",F207,"He")))</f>
        <v>6732.3157237618216</v>
      </c>
      <c r="J207" s="38">
        <f>I207-Dynamics!$O$10</f>
        <v>3837.3099900660682</v>
      </c>
      <c r="L207" s="38">
        <f>IF(H207&gt;$L$18,$L$18,H207)</f>
        <v>163.24780144940664</v>
      </c>
      <c r="M207" s="38">
        <f t="shared" si="14"/>
        <v>6.856536139485585</v>
      </c>
      <c r="N207" s="38">
        <f>M207*Dynamics!$D$14*Dynamics!$N$12</f>
        <v>3.7311780201320969E-3</v>
      </c>
      <c r="O207" s="38">
        <f t="shared" si="15"/>
        <v>0.60910660860291466</v>
      </c>
      <c r="P207" s="38">
        <f>O207/Dynamics!$M$2</f>
        <v>0.20303553620097156</v>
      </c>
      <c r="Q207" s="38">
        <f>IF(I207&gt;Dynamics!$D$8,1,0)</f>
        <v>1</v>
      </c>
    </row>
    <row r="208" spans="1:17" x14ac:dyDescent="0.25">
      <c r="A208" s="38">
        <f>A207+$A$19</f>
        <v>1.9000000000000015</v>
      </c>
      <c r="B208" s="38">
        <f>C208+D208+Dynamics!$O$7</f>
        <v>32.209080416707131</v>
      </c>
      <c r="C208" s="38">
        <f>C207-O207*Dynamics!$S$1</f>
        <v>4.0853240700032938</v>
      </c>
      <c r="D208" s="38">
        <f>D207-P207*Dynamics!$S$1</f>
        <v>1.3617746900010959</v>
      </c>
      <c r="E208" s="38">
        <f>Dynamics!$F$1-C208/H207</f>
        <v>3.9514483734907338E-3</v>
      </c>
      <c r="F208" s="38">
        <f>IF(Q207,$O$5/E208,([1]!Props("D","T",Dynamics!$D$4+273,"P",I207,"He")+$O$5/E208)/2)</f>
        <v>10.662321072162785</v>
      </c>
      <c r="G208" s="38">
        <f t="shared" si="11"/>
        <v>5.061443339073401E-3</v>
      </c>
      <c r="H208" s="38">
        <f>IF(Q207,[1]!Props("D","T",Dynamics!$D$4+273,"P",Dynamics!I207,"N2O"),C208/G208)</f>
        <v>806.96999980257556</v>
      </c>
      <c r="I208" s="38">
        <f>IF(Q207,[1]!Props("P","T",Dynamics!$D$4+273,"D",F208,"He"),IF(C208&gt;$D$11,I207*(1-$N$13/100*$S$1),[1]!Props("P","T",Dynamics!$D$4+273,"D",F208,"He")))</f>
        <v>6720.9977617554023</v>
      </c>
      <c r="J208" s="38">
        <f>I208-Dynamics!$O$10</f>
        <v>3825.9920280596489</v>
      </c>
      <c r="L208" s="38">
        <f>IF(H208&gt;$L$18,$L$18,H208)</f>
        <v>163.24780144940664</v>
      </c>
      <c r="M208" s="38">
        <f t="shared" si="14"/>
        <v>6.846417160158758</v>
      </c>
      <c r="N208" s="38">
        <f>M208*Dynamics!$D$14*Dynamics!$N$12</f>
        <v>3.7256714914006288E-3</v>
      </c>
      <c r="O208" s="38">
        <f t="shared" si="15"/>
        <v>0.60820767989388458</v>
      </c>
      <c r="P208" s="38">
        <f>O208/Dynamics!$M$2</f>
        <v>0.20273589329796152</v>
      </c>
      <c r="Q208" s="38">
        <f>IF(I208&gt;Dynamics!$D$8,1,0)</f>
        <v>1</v>
      </c>
    </row>
    <row r="209" spans="1:17" x14ac:dyDescent="0.25">
      <c r="A209" s="38">
        <f>A208+$A$19</f>
        <v>1.9100000000000015</v>
      </c>
      <c r="B209" s="38">
        <f>C209+D209+Dynamics!$O$7</f>
        <v>32.200970980975214</v>
      </c>
      <c r="C209" s="38">
        <f>C208-O208*Dynamics!$S$1</f>
        <v>4.0792419932043549</v>
      </c>
      <c r="D209" s="38">
        <f>D208-P208*Dynamics!$S$1</f>
        <v>1.3597473310681163</v>
      </c>
      <c r="E209" s="38">
        <f>Dynamics!$F$1-C209/H208</f>
        <v>3.9578810006388621E-3</v>
      </c>
      <c r="F209" s="38">
        <f>IF(Q208,$O$5/E209,([1]!Props("D","T",Dynamics!$D$4+273,"P",I208,"He")+$O$5/E209)/2)</f>
        <v>10.644991916490904</v>
      </c>
      <c r="G209" s="38">
        <f t="shared" si="11"/>
        <v>5.0550107119252726E-3</v>
      </c>
      <c r="H209" s="38">
        <f>IF(Q208,[1]!Props("D","T",Dynamics!$D$4+273,"P",Dynamics!I208,"N2O"),C209/G209)</f>
        <v>806.79430609229303</v>
      </c>
      <c r="I209" s="38">
        <f>IF(Q208,[1]!Props("P","T",Dynamics!$D$4+273,"D",F209,"He"),IF(C209&gt;$D$11,I208*(1-$N$13/100*$S$1),[1]!Props("P","T",Dynamics!$D$4+273,"D",F209,"He")))</f>
        <v>6709.7282649773661</v>
      </c>
      <c r="J209" s="38">
        <f>I209-Dynamics!$O$10</f>
        <v>3814.7225312816126</v>
      </c>
      <c r="L209" s="38">
        <f>IF(H209&gt;$L$18,$L$18,H209)</f>
        <v>163.24780144940664</v>
      </c>
      <c r="M209" s="38">
        <f t="shared" si="14"/>
        <v>6.8363266300308805</v>
      </c>
      <c r="N209" s="38">
        <f>M209*Dynamics!$D$14*Dynamics!$N$12</f>
        <v>3.7201804441052166E-3</v>
      </c>
      <c r="O209" s="38">
        <f t="shared" si="15"/>
        <v>0.60731127849525379</v>
      </c>
      <c r="P209" s="38">
        <f>O209/Dynamics!$M$2</f>
        <v>0.20243709283175126</v>
      </c>
      <c r="Q209" s="38">
        <f>IF(I209&gt;Dynamics!$D$8,1,0)</f>
        <v>1</v>
      </c>
    </row>
    <row r="210" spans="1:17" x14ac:dyDescent="0.25">
      <c r="A210" s="38">
        <f>A209+$A$19</f>
        <v>1.9200000000000015</v>
      </c>
      <c r="B210" s="38">
        <f>C210+D210+Dynamics!$O$7</f>
        <v>32.192873497261942</v>
      </c>
      <c r="C210" s="38">
        <f>C209-O209*Dynamics!$S$1</f>
        <v>4.0731688804194022</v>
      </c>
      <c r="D210" s="38">
        <f>D209-P209*Dynamics!$S$1</f>
        <v>1.3577229601397989</v>
      </c>
      <c r="E210" s="38">
        <f>Dynamics!$F$1-C210/H209</f>
        <v>3.9643076439087798E-3</v>
      </c>
      <c r="F210" s="38">
        <f>IF(Q209,$O$5/E210,([1]!Props("D","T",Dynamics!$D$4+273,"P",I209,"He")+$O$5/E210)/2)</f>
        <v>10.62773504043499</v>
      </c>
      <c r="G210" s="38">
        <f t="shared" si="11"/>
        <v>5.0485840686553549E-3</v>
      </c>
      <c r="H210" s="38">
        <f>IF(Q209,[1]!Props("D","T",Dynamics!$D$4+273,"P",Dynamics!I209,"N2O"),C210/G210)</f>
        <v>806.61898108372429</v>
      </c>
      <c r="I210" s="38">
        <f>IF(Q209,[1]!Props("P","T",Dynamics!$D$4+273,"D",F210,"He"),IF(C210&gt;$D$11,I209*(1-$N$13/100*$S$1),[1]!Props("P","T",Dynamics!$D$4+273,"D",F210,"He")))</f>
        <v>6698.5069262808465</v>
      </c>
      <c r="J210" s="38">
        <f>I210-Dynamics!$O$10</f>
        <v>3803.5011925850931</v>
      </c>
      <c r="L210" s="38">
        <f>IF(H210&gt;$L$18,$L$18,H210)</f>
        <v>163.24780144940664</v>
      </c>
      <c r="M210" s="38">
        <f t="shared" si="14"/>
        <v>6.826264399638978</v>
      </c>
      <c r="N210" s="38">
        <f>M210*Dynamics!$D$14*Dynamics!$N$12</f>
        <v>3.7147047969113569E-3</v>
      </c>
      <c r="O210" s="38">
        <f t="shared" si="15"/>
        <v>0.60641739112934356</v>
      </c>
      <c r="P210" s="38">
        <f>O210/Dynamics!$M$2</f>
        <v>0.20213913037644785</v>
      </c>
      <c r="Q210" s="38">
        <f>IF(I210&gt;Dynamics!$D$8,1,0)</f>
        <v>1</v>
      </c>
    </row>
    <row r="211" spans="1:17" x14ac:dyDescent="0.25">
      <c r="A211" s="38">
        <f>A210+$A$19</f>
        <v>1.9300000000000015</v>
      </c>
      <c r="B211" s="38">
        <f>C211+D211+Dynamics!$O$7</f>
        <v>32.184787932046888</v>
      </c>
      <c r="C211" s="38">
        <f>C210-O210*Dynamics!$S$1</f>
        <v>4.0671047065081085</v>
      </c>
      <c r="D211" s="38">
        <f>D210-P210*Dynamics!$S$1</f>
        <v>1.3557015688360343</v>
      </c>
      <c r="E211" s="38">
        <f>Dynamics!$F$1-C211/H210</f>
        <v>3.9707283096600855E-3</v>
      </c>
      <c r="F211" s="38">
        <f>IF(Q210,$O$5/E211,([1]!Props("D","T",Dynamics!$D$4+273,"P",I210,"He")+$O$5/E211)/2)</f>
        <v>10.610549998028018</v>
      </c>
      <c r="G211" s="38">
        <f t="shared" ref="G211:G274" si="16">$F$1-$O$5/F211</f>
        <v>5.0421634029040492E-3</v>
      </c>
      <c r="H211" s="38">
        <f>IF(Q210,[1]!Props("D","T",Dynamics!$D$4+273,"P",Dynamics!I210,"N2O"),C211/G211)</f>
        <v>806.4440228635541</v>
      </c>
      <c r="I211" s="38">
        <f>IF(Q210,[1]!Props("P","T",Dynamics!$D$4+273,"D",F211,"He"),IF(C211&gt;$D$11,I210*(1-$N$13/100*$S$1),[1]!Props("P","T",Dynamics!$D$4+273,"D",F211,"He")))</f>
        <v>6687.3334410962798</v>
      </c>
      <c r="J211" s="38">
        <f>I211-Dynamics!$O$10</f>
        <v>3792.3277074005264</v>
      </c>
      <c r="L211" s="38">
        <f>IF(H211&gt;$L$18,$L$18,H211)</f>
        <v>163.24780144940664</v>
      </c>
      <c r="M211" s="38">
        <f t="shared" si="14"/>
        <v>6.8162303205999768</v>
      </c>
      <c r="N211" s="38">
        <f>M211*Dynamics!$D$14*Dynamics!$N$12</f>
        <v>3.7092444690722043E-3</v>
      </c>
      <c r="O211" s="38">
        <f t="shared" si="15"/>
        <v>0.60552600461440897</v>
      </c>
      <c r="P211" s="38">
        <f>O211/Dynamics!$M$2</f>
        <v>0.20184200153813633</v>
      </c>
      <c r="Q211" s="38">
        <f>IF(I211&gt;Dynamics!$D$8,1,0)</f>
        <v>1</v>
      </c>
    </row>
    <row r="212" spans="1:17" x14ac:dyDescent="0.25">
      <c r="A212" s="38">
        <f>A211+$A$19</f>
        <v>1.9400000000000015</v>
      </c>
      <c r="B212" s="38">
        <f>C212+D212+Dynamics!$O$7</f>
        <v>32.176714251985359</v>
      </c>
      <c r="C212" s="38">
        <f>C211-O211*Dynamics!$S$1</f>
        <v>4.0610494464619649</v>
      </c>
      <c r="D212" s="38">
        <f>D211-P211*Dynamics!$S$1</f>
        <v>1.3536831488206529</v>
      </c>
      <c r="E212" s="38">
        <f>Dynamics!$F$1-C212/H211</f>
        <v>3.9771430042510316E-3</v>
      </c>
      <c r="F212" s="38">
        <f>IF(Q211,$O$5/E212,([1]!Props("D","T",Dynamics!$D$4+273,"P",I211,"He")+$O$5/E212)/2)</f>
        <v>10.59343634694568</v>
      </c>
      <c r="G212" s="38">
        <f t="shared" si="16"/>
        <v>5.0357487083131031E-3</v>
      </c>
      <c r="H212" s="38">
        <f>IF(Q211,[1]!Props("D","T",Dynamics!$D$4+273,"P",Dynamics!I211,"N2O"),C212/G212)</f>
        <v>806.26942953098012</v>
      </c>
      <c r="I212" s="38">
        <f>IF(Q211,[1]!Props("P","T",Dynamics!$D$4+273,"D",F212,"He"),IF(C212&gt;$D$11,I211*(1-$N$13/100*$S$1),[1]!Props("P","T",Dynamics!$D$4+273,"D",F212,"He")))</f>
        <v>6676.2075074047643</v>
      </c>
      <c r="J212" s="38">
        <f>I212-Dynamics!$O$10</f>
        <v>3781.2017737090109</v>
      </c>
      <c r="L212" s="38">
        <f>IF(H212&gt;$L$18,$L$18,H212)</f>
        <v>163.24780144940664</v>
      </c>
      <c r="M212" s="38">
        <f t="shared" si="14"/>
        <v>6.8062242456008626</v>
      </c>
      <c r="N212" s="38">
        <f>M212*Dynamics!$D$14*Dynamics!$N$12</f>
        <v>3.7037993804232162E-3</v>
      </c>
      <c r="O212" s="38">
        <f t="shared" si="15"/>
        <v>0.60463710586376451</v>
      </c>
      <c r="P212" s="38">
        <f>O212/Dynamics!$M$2</f>
        <v>0.20154570195458818</v>
      </c>
      <c r="Q212" s="38">
        <f>IF(I212&gt;Dynamics!$D$8,1,0)</f>
        <v>1</v>
      </c>
    </row>
    <row r="213" spans="1:17" x14ac:dyDescent="0.25">
      <c r="A213" s="38">
        <f>A212+$A$19</f>
        <v>1.9500000000000015</v>
      </c>
      <c r="B213" s="38">
        <f>C213+D213+Dynamics!$O$7</f>
        <v>32.168652423907176</v>
      </c>
      <c r="C213" s="38">
        <f>C212-O212*Dynamics!$S$1</f>
        <v>4.0550030754033273</v>
      </c>
      <c r="D213" s="38">
        <f>D212-P212*Dynamics!$S$1</f>
        <v>1.351667691801107</v>
      </c>
      <c r="E213" s="38">
        <f>Dynamics!$F$1-C213/H212</f>
        <v>3.9835517340383614E-3</v>
      </c>
      <c r="F213" s="38">
        <f>IF(Q212,$O$5/E213,([1]!Props("D","T",Dynamics!$D$4+273,"P",I212,"He")+$O$5/E213)/2)</f>
        <v>10.576393648469656</v>
      </c>
      <c r="G213" s="38">
        <f t="shared" si="16"/>
        <v>5.0293399785257733E-3</v>
      </c>
      <c r="H213" s="38">
        <f>IF(Q212,[1]!Props("D","T",Dynamics!$D$4+273,"P",Dynamics!I212,"N2O"),C213/G213)</f>
        <v>806.09519919760487</v>
      </c>
      <c r="I213" s="38">
        <f>IF(Q212,[1]!Props("P","T",Dynamics!$D$4+273,"D",F213,"He"),IF(C213&gt;$D$11,I212*(1-$N$13/100*$S$1),[1]!Props("P","T",Dynamics!$D$4+273,"D",F213,"He")))</f>
        <v>6665.1288257116694</v>
      </c>
      <c r="J213" s="38">
        <f>I213-Dynamics!$O$10</f>
        <v>3770.123092015916</v>
      </c>
      <c r="L213" s="38">
        <f>IF(H213&gt;$L$18,$L$18,H213)</f>
        <v>163.24780144940664</v>
      </c>
      <c r="M213" s="38">
        <f t="shared" si="14"/>
        <v>6.7962460283888735</v>
      </c>
      <c r="N213" s="38">
        <f>M213*Dynamics!$D$14*Dynamics!$N$12</f>
        <v>3.6983694513768174E-3</v>
      </c>
      <c r="O213" s="38">
        <f t="shared" si="15"/>
        <v>0.60375068188491365</v>
      </c>
      <c r="P213" s="38">
        <f>O213/Dynamics!$M$2</f>
        <v>0.20125022729497122</v>
      </c>
      <c r="Q213" s="38">
        <f>IF(I213&gt;Dynamics!$D$8,1,0)</f>
        <v>1</v>
      </c>
    </row>
    <row r="214" spans="1:17" x14ac:dyDescent="0.25">
      <c r="A214" s="38">
        <f>A213+$A$19</f>
        <v>1.9600000000000015</v>
      </c>
      <c r="B214" s="38">
        <f>C214+D214+Dynamics!$O$7</f>
        <v>32.160602414815379</v>
      </c>
      <c r="C214" s="38">
        <f>C213-O213*Dynamics!$S$1</f>
        <v>4.0489655685844781</v>
      </c>
      <c r="D214" s="38">
        <f>D213-P213*Dynamics!$S$1</f>
        <v>1.3496551895281572</v>
      </c>
      <c r="E214" s="38">
        <f>Dynamics!$F$1-C214/H213</f>
        <v>3.9899545053771199E-3</v>
      </c>
      <c r="F214" s="38">
        <f>IF(Q213,$O$5/E214,([1]!Props("D","T",Dynamics!$D$4+273,"P",I213,"He")+$O$5/E214)/2)</f>
        <v>10.559421467451406</v>
      </c>
      <c r="G214" s="38">
        <f t="shared" si="16"/>
        <v>5.0229372071870148E-3</v>
      </c>
      <c r="H214" s="38">
        <f>IF(Q213,[1]!Props("D","T",Dynamics!$D$4+273,"P",Dynamics!I213,"N2O"),C214/G214)</f>
        <v>805.92132998732632</v>
      </c>
      <c r="I214" s="38">
        <f>IF(Q213,[1]!Props("P","T",Dynamics!$D$4+273,"D",F214,"He"),IF(C214&gt;$D$11,I213*(1-$N$13/100*$S$1),[1]!Props("P","T",Dynamics!$D$4+273,"D",F214,"He")))</f>
        <v>6654.0970990206224</v>
      </c>
      <c r="J214" s="38">
        <f>I214-Dynamics!$O$10</f>
        <v>3759.091365324869</v>
      </c>
      <c r="L214" s="38">
        <f>IF(H214&gt;$L$18,$L$18,H214)</f>
        <v>163.24780144940664</v>
      </c>
      <c r="M214" s="38">
        <f t="shared" si="14"/>
        <v>6.7862955237618667</v>
      </c>
      <c r="N214" s="38">
        <f>M214*Dynamics!$D$14*Dynamics!$N$12</f>
        <v>3.6929546029171555E-3</v>
      </c>
      <c r="O214" s="38">
        <f t="shared" si="15"/>
        <v>0.60286671977869211</v>
      </c>
      <c r="P214" s="38">
        <f>O214/Dynamics!$M$2</f>
        <v>0.20095557325956404</v>
      </c>
      <c r="Q214" s="38">
        <f>IF(I214&gt;Dynamics!$D$8,1,0)</f>
        <v>1</v>
      </c>
    </row>
    <row r="215" spans="1:17" x14ac:dyDescent="0.25">
      <c r="A215" s="38">
        <f>A214+$A$19</f>
        <v>1.9700000000000015</v>
      </c>
      <c r="B215" s="38">
        <f>C215+D215+Dynamics!$O$7</f>
        <v>32.152564191884998</v>
      </c>
      <c r="C215" s="38">
        <f>C214-O214*Dynamics!$S$1</f>
        <v>4.0429369013866916</v>
      </c>
      <c r="D215" s="38">
        <f>D214-P214*Dynamics!$S$1</f>
        <v>1.3476456337955616</v>
      </c>
      <c r="E215" s="38">
        <f>Dynamics!$F$1-C215/H214</f>
        <v>3.9963513246204759E-3</v>
      </c>
      <c r="F215" s="38">
        <f>IF(Q214,$O$5/E215,([1]!Props("D","T",Dynamics!$D$4+273,"P",I214,"He")+$O$5/E215)/2)</f>
        <v>10.542519372276349</v>
      </c>
      <c r="G215" s="38">
        <f t="shared" si="16"/>
        <v>5.0165403879436589E-3</v>
      </c>
      <c r="H215" s="38">
        <f>IF(Q214,[1]!Props("D","T",Dynamics!$D$4+273,"P",Dynamics!I214,"N2O"),C215/G215)</f>
        <v>805.74782003623056</v>
      </c>
      <c r="I215" s="38">
        <f>IF(Q214,[1]!Props("P","T",Dynamics!$D$4+273,"D",F215,"He"),IF(C215&gt;$D$11,I214*(1-$N$13/100*$S$1),[1]!Props("P","T",Dynamics!$D$4+273,"D",F215,"He")))</f>
        <v>6643.1120328077805</v>
      </c>
      <c r="J215" s="38">
        <f>I215-Dynamics!$O$10</f>
        <v>3748.106299112027</v>
      </c>
      <c r="L215" s="38">
        <f>IF(H215&gt;$L$18,$L$18,H215)</f>
        <v>163.24780144940664</v>
      </c>
      <c r="M215" s="38">
        <f t="shared" si="14"/>
        <v>6.7763725875587362</v>
      </c>
      <c r="N215" s="38">
        <f>M215*Dynamics!$D$14*Dynamics!$N$12</f>
        <v>3.6875547565948879E-3</v>
      </c>
      <c r="O215" s="38">
        <f t="shared" si="15"/>
        <v>0.60198520673841727</v>
      </c>
      <c r="P215" s="38">
        <f>O215/Dynamics!$M$2</f>
        <v>0.20066173557947242</v>
      </c>
      <c r="Q215" s="38">
        <f>IF(I215&gt;Dynamics!$D$8,1,0)</f>
        <v>1</v>
      </c>
    </row>
    <row r="216" spans="1:17" x14ac:dyDescent="0.25">
      <c r="A216" s="38">
        <f>A215+$A$19</f>
        <v>1.9800000000000015</v>
      </c>
      <c r="B216" s="38">
        <f>C216+D216+Dynamics!$O$7</f>
        <v>32.14453772246182</v>
      </c>
      <c r="C216" s="38">
        <f>C215-O215*Dynamics!$S$1</f>
        <v>4.0369170493193076</v>
      </c>
      <c r="D216" s="38">
        <f>D215-P215*Dynamics!$S$1</f>
        <v>1.3456390164397669</v>
      </c>
      <c r="E216" s="38">
        <f>Dynamics!$F$1-C216/H215</f>
        <v>4.0027421981195443E-3</v>
      </c>
      <c r="F216" s="38">
        <f>IF(Q215,$O$5/E216,([1]!Props("D","T",Dynamics!$D$4+273,"P",I215,"He")+$O$5/E216)/2)</f>
        <v>10.525686934828505</v>
      </c>
      <c r="G216" s="38">
        <f t="shared" si="16"/>
        <v>5.0101495144445904E-3</v>
      </c>
      <c r="H216" s="38">
        <f>IF(Q215,[1]!Props("D","T",Dynamics!$D$4+273,"P",Dynamics!I215,"N2O"),C216/G216)</f>
        <v>805.57466749248761</v>
      </c>
      <c r="I216" s="38">
        <f>IF(Q215,[1]!Props("P","T",Dynamics!$D$4+273,"D",F216,"He"),IF(C216&gt;$D$11,I215*(1-$N$13/100*$S$1),[1]!Props("P","T",Dynamics!$D$4+273,"D",F216,"He")))</f>
        <v>6632.1733349964461</v>
      </c>
      <c r="J216" s="38">
        <f>I216-Dynamics!$O$10</f>
        <v>3737.1676013006927</v>
      </c>
      <c r="L216" s="38">
        <f>IF(H216&gt;$L$18,$L$18,H216)</f>
        <v>163.24780144940664</v>
      </c>
      <c r="M216" s="38">
        <f t="shared" si="14"/>
        <v>6.7664770766499878</v>
      </c>
      <c r="N216" s="38">
        <f>M216*Dynamics!$D$14*Dynamics!$N$12</f>
        <v>3.6821698345220542E-3</v>
      </c>
      <c r="O216" s="38">
        <f t="shared" si="15"/>
        <v>0.60110613004905078</v>
      </c>
      <c r="P216" s="38">
        <f>O216/Dynamics!$M$2</f>
        <v>0.20036871001635026</v>
      </c>
      <c r="Q216" s="38">
        <f>IF(I216&gt;Dynamics!$D$8,1,0)</f>
        <v>1</v>
      </c>
    </row>
    <row r="217" spans="1:17" x14ac:dyDescent="0.25">
      <c r="A217" s="38">
        <f>A216+$A$19</f>
        <v>1.9900000000000015</v>
      </c>
      <c r="B217" s="38">
        <f>C217+D217+Dynamics!$O$7</f>
        <v>32.136522974061165</v>
      </c>
      <c r="C217" s="38">
        <f>C216-O216*Dynamics!$S$1</f>
        <v>4.0309059880188167</v>
      </c>
      <c r="D217" s="38">
        <f>D216-P216*Dynamics!$S$1</f>
        <v>1.3436353293396035</v>
      </c>
      <c r="E217" s="38">
        <f>Dynamics!$F$1-C217/H216</f>
        <v>4.0091271322232232E-3</v>
      </c>
      <c r="F217" s="38">
        <f>IF(Q216,$O$5/E217,([1]!Props("D","T",Dynamics!$D$4+273,"P",I216,"He")+$O$5/E217)/2)</f>
        <v>10.508923730455495</v>
      </c>
      <c r="G217" s="38">
        <f t="shared" si="16"/>
        <v>5.0037645803409116E-3</v>
      </c>
      <c r="H217" s="38">
        <f>IF(Q216,[1]!Props("D","T",Dynamics!$D$4+273,"P",Dynamics!I216,"N2O"),C217/G217)</f>
        <v>805.40187051624468</v>
      </c>
      <c r="I217" s="38">
        <f>IF(Q216,[1]!Props("P","T",Dynamics!$D$4+273,"D",F217,"He"),IF(C217&gt;$D$11,I216*(1-$N$13/100*$S$1),[1]!Props("P","T",Dynamics!$D$4+273,"D",F217,"He")))</f>
        <v>6621.2807159319509</v>
      </c>
      <c r="J217" s="38">
        <f>I217-Dynamics!$O$10</f>
        <v>3726.2749822361975</v>
      </c>
      <c r="L217" s="38">
        <f>IF(H217&gt;$L$18,$L$18,H217)</f>
        <v>163.24780144940664</v>
      </c>
      <c r="M217" s="38">
        <f t="shared" si="14"/>
        <v>6.7566088489283604</v>
      </c>
      <c r="N217" s="38">
        <f>M217*Dynamics!$D$14*Dynamics!$N$12</f>
        <v>3.6767997593669692E-3</v>
      </c>
      <c r="O217" s="38">
        <f t="shared" si="15"/>
        <v>0.60022947708636509</v>
      </c>
      <c r="P217" s="38">
        <f>O217/Dynamics!$M$2</f>
        <v>0.20007649236212169</v>
      </c>
      <c r="Q217" s="38">
        <f>IF(I217&gt;Dynamics!$D$8,1,0)</f>
        <v>1</v>
      </c>
    </row>
    <row r="218" spans="1:17" x14ac:dyDescent="0.25">
      <c r="A218" s="38">
        <f>A217+$A$19</f>
        <v>2.0000000000000013</v>
      </c>
      <c r="B218" s="38">
        <f>C218+D218+Dynamics!$O$7</f>
        <v>32.128519914366677</v>
      </c>
      <c r="C218" s="38">
        <f>C217-O217*Dynamics!$S$1</f>
        <v>4.0249036932479534</v>
      </c>
      <c r="D218" s="38">
        <f>D217-P217*Dynamics!$S$1</f>
        <v>1.3416345644159824</v>
      </c>
      <c r="E218" s="38">
        <f>Dynamics!$F$1-C218/H217</f>
        <v>4.0155061332780078E-3</v>
      </c>
      <c r="F218" s="38">
        <f>IF(Q217,$O$5/E218,([1]!Props("D","T",Dynamics!$D$4+273,"P",I217,"He")+$O$5/E218)/2)</f>
        <v>10.492229337934047</v>
      </c>
      <c r="G218" s="38">
        <f t="shared" si="16"/>
        <v>4.9973855792861269E-3</v>
      </c>
      <c r="H218" s="38">
        <f>IF(Q217,[1]!Props("D","T",Dynamics!$D$4+273,"P",Dynamics!I217,"N2O"),C218/G218)</f>
        <v>805.2294272795242</v>
      </c>
      <c r="I218" s="38">
        <f>IF(Q217,[1]!Props("P","T",Dynamics!$D$4+273,"D",F218,"He"),IF(C218&gt;$D$11,I217*(1-$N$13/100*$S$1),[1]!Props("P","T",Dynamics!$D$4+273,"D",F218,"He")))</f>
        <v>6610.4338883569017</v>
      </c>
      <c r="J218" s="38">
        <f>I218-Dynamics!$O$10</f>
        <v>3715.4281546611483</v>
      </c>
      <c r="L218" s="38">
        <f>IF(H218&gt;$L$18,$L$18,H218)</f>
        <v>163.24780144940664</v>
      </c>
      <c r="M218" s="38">
        <f t="shared" si="14"/>
        <v>6.7467677632996139</v>
      </c>
      <c r="N218" s="38">
        <f>M218*Dynamics!$D$14*Dynamics!$N$12</f>
        <v>3.6714444543492126E-3</v>
      </c>
      <c r="O218" s="38">
        <f t="shared" si="15"/>
        <v>0.59935523531612533</v>
      </c>
      <c r="P218" s="38">
        <f>O218/Dynamics!$M$2</f>
        <v>0.19978507843870844</v>
      </c>
      <c r="Q218" s="38">
        <f>IF(I218&gt;Dynamics!$D$8,1,0)</f>
        <v>1</v>
      </c>
    </row>
    <row r="219" spans="1:17" x14ac:dyDescent="0.25">
      <c r="A219" s="38">
        <f>A218+$A$19</f>
        <v>2.0100000000000011</v>
      </c>
      <c r="B219" s="38">
        <f>C219+D219+Dynamics!$O$7</f>
        <v>32.120528511229132</v>
      </c>
      <c r="C219" s="38">
        <f>C218-O218*Dynamics!$S$1</f>
        <v>4.0189101408947918</v>
      </c>
      <c r="D219" s="38">
        <f>D218-P218*Dynamics!$S$1</f>
        <v>1.3396367136315952</v>
      </c>
      <c r="E219" s="38">
        <f>Dynamics!$F$1-C219/H218</f>
        <v>4.0218792076278454E-3</v>
      </c>
      <c r="F219" s="38">
        <f>IF(Q218,$O$5/E219,([1]!Props("D","T",Dynamics!$D$4+273,"P",I218,"He")+$O$5/E219)/2)</f>
        <v>10.475603339435787</v>
      </c>
      <c r="G219" s="38">
        <f t="shared" si="16"/>
        <v>4.9910125049362894E-3</v>
      </c>
      <c r="H219" s="38">
        <f>IF(Q218,[1]!Props("D","T",Dynamics!$D$4+273,"P",Dynamics!I218,"N2O"),C219/G219)</f>
        <v>805.0573359661206</v>
      </c>
      <c r="I219" s="38">
        <f>IF(Q218,[1]!Props("P","T",Dynamics!$D$4+273,"D",F219,"He"),IF(C219&gt;$D$11,I218*(1-$N$13/100*$S$1),[1]!Props("P","T",Dynamics!$D$4+273,"D",F219,"He")))</f>
        <v>6599.632567386655</v>
      </c>
      <c r="J219" s="38">
        <f>I219-Dynamics!$O$10</f>
        <v>3704.6268336909015</v>
      </c>
      <c r="L219" s="38">
        <f>IF(H219&gt;$L$18,$L$18,H219)</f>
        <v>163.24780144940664</v>
      </c>
      <c r="M219" s="38">
        <f t="shared" si="14"/>
        <v>6.7369536796733449</v>
      </c>
      <c r="N219" s="38">
        <f>M219*Dynamics!$D$14*Dynamics!$N$12</f>
        <v>3.6661038432346301E-3</v>
      </c>
      <c r="O219" s="38">
        <f t="shared" si="15"/>
        <v>0.59848339229327352</v>
      </c>
      <c r="P219" s="38">
        <f>O219/Dynamics!$M$2</f>
        <v>0.19949446409775784</v>
      </c>
      <c r="Q219" s="38">
        <f>IF(I219&gt;Dynamics!$D$8,1,0)</f>
        <v>1</v>
      </c>
    </row>
    <row r="220" spans="1:17" x14ac:dyDescent="0.25">
      <c r="A220" s="38">
        <f>A219+$A$19</f>
        <v>2.0200000000000009</v>
      </c>
      <c r="B220" s="38">
        <f>C220+D220+Dynamics!$O$7</f>
        <v>32.112548732665218</v>
      </c>
      <c r="C220" s="38">
        <f>C219-O219*Dynamics!$S$1</f>
        <v>4.0129253069718587</v>
      </c>
      <c r="D220" s="38">
        <f>D219-P219*Dynamics!$S$1</f>
        <v>1.3376417689906177</v>
      </c>
      <c r="E220" s="38">
        <f>Dynamics!$F$1-C220/H219</f>
        <v>4.0282463616139567E-3</v>
      </c>
      <c r="F220" s="38">
        <f>IF(Q219,$O$5/E220,([1]!Props("D","T",Dynamics!$D$4+273,"P",I219,"He")+$O$5/E220)/2)</f>
        <v>10.459045320493548</v>
      </c>
      <c r="G220" s="38">
        <f t="shared" si="16"/>
        <v>4.984645350950178E-3</v>
      </c>
      <c r="H220" s="38">
        <f>IF(Q219,[1]!Props("D","T",Dynamics!$D$4+273,"P",Dynamics!I219,"N2O"),C220/G220)</f>
        <v>804.88559477149727</v>
      </c>
      <c r="I220" s="38">
        <f>IF(Q219,[1]!Props("P","T",Dynamics!$D$4+273,"D",F220,"He"),IF(C220&gt;$D$11,I219*(1-$N$13/100*$S$1),[1]!Props("P","T",Dynamics!$D$4+273,"D",F220,"He")))</f>
        <v>6588.8764704851483</v>
      </c>
      <c r="J220" s="38">
        <f>I220-Dynamics!$O$10</f>
        <v>3693.8707367893949</v>
      </c>
      <c r="L220" s="38">
        <f>IF(H220&gt;$L$18,$L$18,H220)</f>
        <v>163.24780144940664</v>
      </c>
      <c r="M220" s="38">
        <f t="shared" si="14"/>
        <v>6.7271664589539615</v>
      </c>
      <c r="N220" s="38">
        <f>M220*Dynamics!$D$14*Dynamics!$N$12</f>
        <v>3.660777850330422E-3</v>
      </c>
      <c r="O220" s="38">
        <f t="shared" si="15"/>
        <v>0.59761393566112642</v>
      </c>
      <c r="P220" s="38">
        <f>O220/Dynamics!$M$2</f>
        <v>0.19920464522037548</v>
      </c>
      <c r="Q220" s="38">
        <f>IF(I220&gt;Dynamics!$D$8,1,0)</f>
        <v>1</v>
      </c>
    </row>
    <row r="221" spans="1:17" x14ac:dyDescent="0.25">
      <c r="A221" s="38">
        <f>A220+$A$19</f>
        <v>2.0300000000000007</v>
      </c>
      <c r="B221" s="38">
        <f>C221+D221+Dynamics!$O$7</f>
        <v>32.104580546856404</v>
      </c>
      <c r="C221" s="38">
        <f>C220-O220*Dynamics!$S$1</f>
        <v>4.0069491676152476</v>
      </c>
      <c r="D221" s="38">
        <f>D220-P220*Dynamics!$S$1</f>
        <v>1.3356497225384139</v>
      </c>
      <c r="E221" s="38">
        <f>Dynamics!$F$1-C221/H220</f>
        <v>4.0346076015746728E-3</v>
      </c>
      <c r="F221" s="38">
        <f>IF(Q220,$O$5/E221,([1]!Props("D","T",Dynamics!$D$4+273,"P",I220,"He")+$O$5/E221)/2)</f>
        <v>10.442554869968026</v>
      </c>
      <c r="G221" s="38">
        <f t="shared" si="16"/>
        <v>4.9782841109894619E-3</v>
      </c>
      <c r="H221" s="38">
        <f>IF(Q220,[1]!Props("D","T",Dynamics!$D$4+273,"P",Dynamics!I220,"N2O"),C221/G221)</f>
        <v>804.71420190268793</v>
      </c>
      <c r="I221" s="38">
        <f>IF(Q220,[1]!Props("P","T",Dynamics!$D$4+273,"D",F221,"He"),IF(C221&gt;$D$11,I220*(1-$N$13/100*$S$1),[1]!Props("P","T",Dynamics!$D$4+273,"D",F221,"He")))</f>
        <v>6578.1653174410094</v>
      </c>
      <c r="J221" s="38">
        <f>I221-Dynamics!$O$10</f>
        <v>3683.159583745256</v>
      </c>
      <c r="L221" s="38">
        <f>IF(H221&gt;$L$18,$L$18,H221)</f>
        <v>163.24780144940664</v>
      </c>
      <c r="M221" s="38">
        <f t="shared" si="14"/>
        <v>6.71740596303174</v>
      </c>
      <c r="N221" s="38">
        <f>M221*Dynamics!$D$14*Dynamics!$N$12</f>
        <v>3.6554664004802774E-3</v>
      </c>
      <c r="O221" s="38">
        <f t="shared" si="15"/>
        <v>0.59674685315058151</v>
      </c>
      <c r="P221" s="38">
        <f>O221/Dynamics!$M$2</f>
        <v>0.1989156177168605</v>
      </c>
      <c r="Q221" s="38">
        <f>IF(I221&gt;Dynamics!$D$8,1,0)</f>
        <v>1</v>
      </c>
    </row>
    <row r="222" spans="1:17" x14ac:dyDescent="0.25">
      <c r="A222" s="38">
        <f>A221+$A$19</f>
        <v>2.0400000000000005</v>
      </c>
      <c r="B222" s="38">
        <f>C222+D222+Dynamics!$O$7</f>
        <v>32.096623922147728</v>
      </c>
      <c r="C222" s="38">
        <f>C221-O221*Dynamics!$S$1</f>
        <v>4.0009816990837415</v>
      </c>
      <c r="D222" s="38">
        <f>D221-P221*Dynamics!$S$1</f>
        <v>1.3336605663612453</v>
      </c>
      <c r="E222" s="38">
        <f>Dynamics!$F$1-C222/H221</f>
        <v>4.0409629338452897E-3</v>
      </c>
      <c r="F222" s="38">
        <f>IF(Q221,$O$5/E222,([1]!Props("D","T",Dynamics!$D$4+273,"P",I221,"He")+$O$5/E222)/2)</f>
        <v>10.426131580014795</v>
      </c>
      <c r="G222" s="38">
        <f t="shared" si="16"/>
        <v>4.9719287787188451E-3</v>
      </c>
      <c r="H222" s="38">
        <f>IF(Q221,[1]!Props("D","T",Dynamics!$D$4+273,"P",Dynamics!I221,"N2O"),C222/G222)</f>
        <v>804.54315557819643</v>
      </c>
      <c r="I222" s="38">
        <f>IF(Q221,[1]!Props("P","T",Dynamics!$D$4+273,"D",F222,"He"),IF(C222&gt;$D$11,I221*(1-$N$13/100*$S$1),[1]!Props("P","T",Dynamics!$D$4+273,"D",F222,"He")))</f>
        <v>6567.4988303439186</v>
      </c>
      <c r="J222" s="38">
        <f>I222-Dynamics!$O$10</f>
        <v>3672.4930966481652</v>
      </c>
      <c r="L222" s="38">
        <f>IF(H222&gt;$L$18,$L$18,H222)</f>
        <v>163.24780144940664</v>
      </c>
      <c r="M222" s="38">
        <f t="shared" si="14"/>
        <v>6.7076720547739477</v>
      </c>
      <c r="N222" s="38">
        <f>M222*Dynamics!$D$14*Dynamics!$N$12</f>
        <v>3.6501694190595418E-3</v>
      </c>
      <c r="O222" s="38">
        <f t="shared" si="15"/>
        <v>0.59588213257932809</v>
      </c>
      <c r="P222" s="38">
        <f>O222/Dynamics!$M$2</f>
        <v>0.19862737752644269</v>
      </c>
      <c r="Q222" s="38">
        <f>IF(I222&gt;Dynamics!$D$8,1,0)</f>
        <v>1</v>
      </c>
    </row>
    <row r="223" spans="1:17" x14ac:dyDescent="0.25">
      <c r="A223" s="38">
        <f>A222+$A$19</f>
        <v>2.0500000000000003</v>
      </c>
      <c r="B223" s="38">
        <f>C223+D223+Dynamics!$O$7</f>
        <v>32.088678827046671</v>
      </c>
      <c r="C223" s="38">
        <f>C222-O222*Dynamics!$S$1</f>
        <v>3.9950228777579482</v>
      </c>
      <c r="D223" s="38">
        <f>D222-P222*Dynamics!$S$1</f>
        <v>1.3316742925859808</v>
      </c>
      <c r="E223" s="38">
        <f>Dynamics!$F$1-C223/H222</f>
        <v>4.0473123647579035E-3</v>
      </c>
      <c r="F223" s="38">
        <f>IF(Q222,$O$5/E223,([1]!Props("D","T",Dynamics!$D$4+273,"P",I222,"He")+$O$5/E223)/2)</f>
        <v>10.409775046051772</v>
      </c>
      <c r="G223" s="38">
        <f t="shared" si="16"/>
        <v>4.9655793478062312E-3</v>
      </c>
      <c r="H223" s="38">
        <f>IF(Q222,[1]!Props("D","T",Dynamics!$D$4+273,"P",Dynamics!I222,"N2O"),C223/G223)</f>
        <v>804.37245402789813</v>
      </c>
      <c r="I223" s="38">
        <f>IF(Q222,[1]!Props("P","T",Dynamics!$D$4+273,"D",F223,"He"),IF(C223&gt;$D$11,I222*(1-$N$13/100*$S$1),[1]!Props("P","T",Dynamics!$D$4+273,"D",F223,"He")))</f>
        <v>6556.8767335613065</v>
      </c>
      <c r="J223" s="38">
        <f>I223-Dynamics!$O$10</f>
        <v>3661.8709998655531</v>
      </c>
      <c r="L223" s="38">
        <f>IF(H223&gt;$L$18,$L$18,H223)</f>
        <v>163.24780144940664</v>
      </c>
      <c r="M223" s="38">
        <f t="shared" si="14"/>
        <v>6.6979645980161067</v>
      </c>
      <c r="N223" s="38">
        <f>M223*Dynamics!$D$14*Dynamics!$N$12</f>
        <v>3.6448868319704647E-3</v>
      </c>
      <c r="O223" s="38">
        <f t="shared" si="15"/>
        <v>0.59501976185107119</v>
      </c>
      <c r="P223" s="38">
        <f>O223/Dynamics!$M$2</f>
        <v>0.19833992061702374</v>
      </c>
      <c r="Q223" s="38">
        <f>IF(I223&gt;Dynamics!$D$8,1,0)</f>
        <v>1</v>
      </c>
    </row>
    <row r="224" spans="1:17" x14ac:dyDescent="0.25">
      <c r="A224" s="38">
        <f>A223+$A$19</f>
        <v>2.06</v>
      </c>
      <c r="B224" s="38">
        <f>C224+D224+Dynamics!$O$7</f>
        <v>32.080745230221993</v>
      </c>
      <c r="C224" s="38">
        <f>C223-O223*Dynamics!$S$1</f>
        <v>3.9890726801394374</v>
      </c>
      <c r="D224" s="38">
        <f>D223-P223*Dynamics!$S$1</f>
        <v>1.3296908933798106</v>
      </c>
      <c r="E224" s="38">
        <f>Dynamics!$F$1-C224/H223</f>
        <v>4.0536559006412618E-3</v>
      </c>
      <c r="F224" s="38">
        <f>IF(Q223,$O$5/E224,([1]!Props("D","T",Dynamics!$D$4+273,"P",I223,"He")+$O$5/E224)/2)</f>
        <v>10.393484866727013</v>
      </c>
      <c r="G224" s="38">
        <f t="shared" si="16"/>
        <v>4.9592358119228729E-3</v>
      </c>
      <c r="H224" s="38">
        <f>IF(Q223,[1]!Props("D","T",Dynamics!$D$4+273,"P",Dynamics!I223,"N2O"),C224/G224)</f>
        <v>804.20209549294168</v>
      </c>
      <c r="I224" s="38">
        <f>IF(Q223,[1]!Props("P","T",Dynamics!$D$4+273,"D",F224,"He"),IF(C224&gt;$D$11,I223*(1-$N$13/100*$S$1),[1]!Props("P","T",Dynamics!$D$4+273,"D",F224,"He")))</f>
        <v>6546.2987537152867</v>
      </c>
      <c r="J224" s="38">
        <f>I224-Dynamics!$O$10</f>
        <v>3651.2930200195333</v>
      </c>
      <c r="L224" s="38">
        <f>IF(H224&gt;$L$18,$L$18,H224)</f>
        <v>163.24780144940664</v>
      </c>
      <c r="M224" s="38">
        <f t="shared" si="14"/>
        <v>6.6882834575533154</v>
      </c>
      <c r="N224" s="38">
        <f>M224*Dynamics!$D$14*Dynamics!$N$12</f>
        <v>3.6396185656374751E-3</v>
      </c>
      <c r="O224" s="38">
        <f t="shared" si="15"/>
        <v>0.59415972895476066</v>
      </c>
      <c r="P224" s="38">
        <f>O224/Dynamics!$M$2</f>
        <v>0.19805324298492022</v>
      </c>
      <c r="Q224" s="38">
        <f>IF(I224&gt;Dynamics!$D$8,1,0)</f>
        <v>1</v>
      </c>
    </row>
    <row r="225" spans="1:17" x14ac:dyDescent="0.25">
      <c r="A225" s="38">
        <f>A224+$A$19</f>
        <v>2.0699999999999998</v>
      </c>
      <c r="B225" s="38">
        <f>C225+D225+Dynamics!$O$7</f>
        <v>32.072823100502596</v>
      </c>
      <c r="C225" s="38">
        <f>C224-O224*Dynamics!$S$1</f>
        <v>3.9831310828498898</v>
      </c>
      <c r="D225" s="38">
        <f>D224-P224*Dynamics!$S$1</f>
        <v>1.3277103609499614</v>
      </c>
      <c r="E225" s="38">
        <f>Dynamics!$F$1-C225/H224</f>
        <v>4.059993547820607E-3</v>
      </c>
      <c r="F225" s="38">
        <f>IF(Q224,$O$5/E225,([1]!Props("D","T",Dynamics!$D$4+273,"P",I224,"He")+$O$5/E225)/2)</f>
        <v>10.37726064388692</v>
      </c>
      <c r="G225" s="38">
        <f t="shared" si="16"/>
        <v>4.9528981647435277E-3</v>
      </c>
      <c r="H225" s="38">
        <f>IF(Q224,[1]!Props("D","T",Dynamics!$D$4+273,"P",Dynamics!I224,"N2O"),C225/G225)</f>
        <v>804.03207822565275</v>
      </c>
      <c r="I225" s="38">
        <f>IF(Q224,[1]!Props("P","T",Dynamics!$D$4+273,"D",F225,"He"),IF(C225&gt;$D$11,I224*(1-$N$13/100*$S$1),[1]!Props("P","T",Dynamics!$D$4+273,"D",F225,"He")))</f>
        <v>6535.7646196599071</v>
      </c>
      <c r="J225" s="38">
        <f>I225-Dynamics!$O$10</f>
        <v>3640.7588859641537</v>
      </c>
      <c r="L225" s="38">
        <f>IF(H225&gt;$L$18,$L$18,H225)</f>
        <v>163.24780144940664</v>
      </c>
      <c r="M225" s="38">
        <f t="shared" si="14"/>
        <v>6.6786284991316931</v>
      </c>
      <c r="N225" s="38">
        <f>M225*Dynamics!$D$14*Dynamics!$N$12</f>
        <v>3.6343645470025276E-3</v>
      </c>
      <c r="O225" s="38">
        <f t="shared" si="15"/>
        <v>0.59330202196383131</v>
      </c>
      <c r="P225" s="38">
        <f>O225/Dynamics!$M$2</f>
        <v>0.19776734065461044</v>
      </c>
      <c r="Q225" s="38">
        <f>IF(I225&gt;Dynamics!$D$8,1,0)</f>
        <v>1</v>
      </c>
    </row>
    <row r="226" spans="1:17" x14ac:dyDescent="0.25">
      <c r="A226" s="38">
        <f>A225+$A$19</f>
        <v>2.0799999999999996</v>
      </c>
      <c r="B226" s="38">
        <f>C226+D226+Dynamics!$O$7</f>
        <v>32.06491240687641</v>
      </c>
      <c r="C226" s="38">
        <f>C225-O225*Dynamics!$S$1</f>
        <v>3.9771980626302517</v>
      </c>
      <c r="D226" s="38">
        <f>D225-P225*Dynamics!$S$1</f>
        <v>1.3257326875434152</v>
      </c>
      <c r="E226" s="38">
        <f>Dynamics!$F$1-C226/H225</f>
        <v>4.0663253126175325E-3</v>
      </c>
      <c r="F226" s="38">
        <f>IF(Q225,$O$5/E226,([1]!Props("D","T",Dynamics!$D$4+273,"P",I225,"He")+$O$5/E226)/2)</f>
        <v>10.361101982544799</v>
      </c>
      <c r="G226" s="38">
        <f t="shared" si="16"/>
        <v>4.9465663999466022E-3</v>
      </c>
      <c r="H226" s="38">
        <f>IF(Q225,[1]!Props("D","T",Dynamics!$D$4+273,"P",Dynamics!I225,"N2O"),C226/G226)</f>
        <v>803.86240048944092</v>
      </c>
      <c r="I226" s="38">
        <f>IF(Q225,[1]!Props("P","T",Dynamics!$D$4+273,"D",F226,"He"),IF(C226&gt;$D$11,I225*(1-$N$13/100*$S$1),[1]!Props("P","T",Dynamics!$D$4+273,"D",F226,"He")))</f>
        <v>6525.2740624586386</v>
      </c>
      <c r="J226" s="38">
        <f>I226-Dynamics!$O$10</f>
        <v>3630.2683287628852</v>
      </c>
      <c r="L226" s="38">
        <f>IF(H226&gt;$L$18,$L$18,H226)</f>
        <v>163.24780144940664</v>
      </c>
      <c r="M226" s="38">
        <f t="shared" si="14"/>
        <v>6.6689995894398963</v>
      </c>
      <c r="N226" s="38">
        <f>M226*Dynamics!$D$14*Dynamics!$N$12</f>
        <v>3.6291247035204859E-3</v>
      </c>
      <c r="O226" s="38">
        <f t="shared" si="15"/>
        <v>0.59244662903544898</v>
      </c>
      <c r="P226" s="38">
        <f>O226/Dynamics!$M$2</f>
        <v>0.19748220967848298</v>
      </c>
      <c r="Q226" s="38">
        <f>IF(I226&gt;Dynamics!$D$8,1,0)</f>
        <v>1</v>
      </c>
    </row>
    <row r="227" spans="1:17" x14ac:dyDescent="0.25">
      <c r="A227" s="38">
        <f>A226+$A$19</f>
        <v>2.0899999999999994</v>
      </c>
      <c r="B227" s="38">
        <f>C227+D227+Dynamics!$O$7</f>
        <v>32.057013118489273</v>
      </c>
      <c r="C227" s="38">
        <f>C226-O226*Dynamics!$S$1</f>
        <v>3.9712735963398971</v>
      </c>
      <c r="D227" s="38">
        <f>D226-P226*Dynamics!$S$1</f>
        <v>1.3237578654466304</v>
      </c>
      <c r="E227" s="38">
        <f>Dynamics!$F$1-C227/H226</f>
        <v>4.0726512013498509E-3</v>
      </c>
      <c r="F227" s="38">
        <f>IF(Q226,$O$5/E227,([1]!Props("D","T",Dynamics!$D$4+273,"P",I226,"He")+$O$5/E227)/2)</f>
        <v>10.345008490849743</v>
      </c>
      <c r="G227" s="38">
        <f t="shared" si="16"/>
        <v>4.9402405112142838E-3</v>
      </c>
      <c r="H227" s="38">
        <f>IF(Q226,[1]!Props("D","T",Dynamics!$D$4+273,"P",Dynamics!I226,"N2O"),C227/G227)</f>
        <v>803.69306055869959</v>
      </c>
      <c r="I227" s="38">
        <f>IF(Q226,[1]!Props("P","T",Dynamics!$D$4+273,"D",F227,"He"),IF(C227&gt;$D$11,I226*(1-$N$13/100*$S$1),[1]!Props("P","T",Dynamics!$D$4+273,"D",F227,"He")))</f>
        <v>6514.8268153621284</v>
      </c>
      <c r="J227" s="38">
        <f>I227-Dynamics!$O$10</f>
        <v>3619.821081666375</v>
      </c>
      <c r="L227" s="38">
        <f>IF(H227&gt;$L$18,$L$18,H227)</f>
        <v>163.24780144940664</v>
      </c>
      <c r="M227" s="38">
        <f t="shared" si="14"/>
        <v>6.6593965961007111</v>
      </c>
      <c r="N227" s="38">
        <f>M227*Dynamics!$D$14*Dynamics!$N$12</f>
        <v>3.6238989631545448E-3</v>
      </c>
      <c r="O227" s="38">
        <f t="shared" si="15"/>
        <v>0.5915935384097637</v>
      </c>
      <c r="P227" s="38">
        <f>O227/Dynamics!$M$2</f>
        <v>0.19719784613658789</v>
      </c>
      <c r="Q227" s="38">
        <f>IF(I227&gt;Dynamics!$D$8,1,0)</f>
        <v>1</v>
      </c>
    </row>
    <row r="228" spans="1:17" x14ac:dyDescent="0.25">
      <c r="A228" s="38">
        <f>A227+$A$19</f>
        <v>2.0999999999999992</v>
      </c>
      <c r="B228" s="38">
        <f>C228+D228+Dynamics!$O$7</f>
        <v>32.049125204643808</v>
      </c>
      <c r="C228" s="38">
        <f>C227-O227*Dynamics!$S$1</f>
        <v>3.9653576609557994</v>
      </c>
      <c r="D228" s="38">
        <f>D227-P227*Dynamics!$S$1</f>
        <v>1.3217858869852646</v>
      </c>
      <c r="E228" s="38">
        <f>Dynamics!$F$1-C228/H227</f>
        <v>4.0789712203314161E-3</v>
      </c>
      <c r="F228" s="38">
        <f>IF(Q227,$O$5/E228,([1]!Props("D","T",Dynamics!$D$4+273,"P",I227,"He")+$O$5/E228)/2)</f>
        <v>10.328979780056017</v>
      </c>
      <c r="G228" s="38">
        <f t="shared" si="16"/>
        <v>4.9339204922327186E-3</v>
      </c>
      <c r="H228" s="38">
        <f>IF(Q227,[1]!Props("D","T",Dynamics!$D$4+273,"P",Dynamics!I227,"N2O"),C228/G228)</f>
        <v>803.5240567187177</v>
      </c>
      <c r="I228" s="38">
        <f>IF(Q227,[1]!Props("P","T",Dynamics!$D$4+273,"D",F228,"He"),IF(C228&gt;$D$11,I227*(1-$N$13/100*$S$1),[1]!Props("P","T",Dynamics!$D$4+273,"D",F228,"He")))</f>
        <v>6504.422613786287</v>
      </c>
      <c r="J228" s="38">
        <f>I228-Dynamics!$O$10</f>
        <v>3609.4168800905336</v>
      </c>
      <c r="L228" s="38">
        <f>IF(H228&gt;$L$18,$L$18,H228)</f>
        <v>163.24780144940664</v>
      </c>
      <c r="M228" s="38">
        <f t="shared" si="14"/>
        <v>6.6498193876628031</v>
      </c>
      <c r="N228" s="38">
        <f>M228*Dynamics!$D$14*Dynamics!$N$12</f>
        <v>3.6186872543717444E-3</v>
      </c>
      <c r="O228" s="38">
        <f t="shared" si="15"/>
        <v>0.59074273840917702</v>
      </c>
      <c r="P228" s="38">
        <f>O228/Dynamics!$M$2</f>
        <v>0.19691424613639233</v>
      </c>
      <c r="Q228" s="38">
        <f>IF(I228&gt;Dynamics!$D$8,1,0)</f>
        <v>1</v>
      </c>
    </row>
    <row r="229" spans="1:17" x14ac:dyDescent="0.25">
      <c r="A229" s="38">
        <f>A228+$A$19</f>
        <v>2.109999999999999</v>
      </c>
      <c r="B229" s="38">
        <f>C229+D229+Dynamics!$O$7</f>
        <v>32.04124863479835</v>
      </c>
      <c r="C229" s="38">
        <f>C228-O228*Dynamics!$S$1</f>
        <v>3.9594502335717077</v>
      </c>
      <c r="D229" s="38">
        <f>D228-P228*Dynamics!$S$1</f>
        <v>1.3198167445239006</v>
      </c>
      <c r="E229" s="38">
        <f>Dynamics!$F$1-C229/H228</f>
        <v>4.0852853758720203E-3</v>
      </c>
      <c r="F229" s="38">
        <f>IF(Q228,$O$5/E229,([1]!Props("D","T",Dynamics!$D$4+273,"P",I228,"He")+$O$5/E229)/2)</f>
        <v>10.313015464492601</v>
      </c>
      <c r="G229" s="38">
        <f t="shared" si="16"/>
        <v>4.9276063366921145E-3</v>
      </c>
      <c r="H229" s="38">
        <f>IF(Q228,[1]!Props("D","T",Dynamics!$D$4+273,"P",Dynamics!I228,"N2O"),C229/G229)</f>
        <v>803.35538726558343</v>
      </c>
      <c r="I229" s="38">
        <f>IF(Q228,[1]!Props("P","T",Dynamics!$D$4+273,"D",F229,"He"),IF(C229&gt;$D$11,I228*(1-$N$13/100*$S$1),[1]!Props("P","T",Dynamics!$D$4+273,"D",F229,"He")))</f>
        <v>6494.0611952905301</v>
      </c>
      <c r="J229" s="38">
        <f>I229-Dynamics!$O$10</f>
        <v>3599.0554615947767</v>
      </c>
      <c r="L229" s="38">
        <f>IF(H229&gt;$L$18,$L$18,H229)</f>
        <v>163.24780144940664</v>
      </c>
      <c r="M229" s="38">
        <f t="shared" si="14"/>
        <v>6.6402678335924614</v>
      </c>
      <c r="N229" s="38">
        <f>M229*Dynamics!$D$14*Dynamics!$N$12</f>
        <v>3.6134895061384746E-3</v>
      </c>
      <c r="O229" s="38">
        <f t="shared" si="15"/>
        <v>0.58989421743760817</v>
      </c>
      <c r="P229" s="38">
        <f>O229/Dynamics!$M$2</f>
        <v>0.19663140581253605</v>
      </c>
      <c r="Q229" s="38">
        <f>IF(I229&gt;Dynamics!$D$8,1,0)</f>
        <v>1</v>
      </c>
    </row>
    <row r="230" spans="1:17" x14ac:dyDescent="0.25">
      <c r="A230" s="38">
        <f>A229+$A$19</f>
        <v>2.1199999999999988</v>
      </c>
      <c r="B230" s="38">
        <f>C230+D230+Dynamics!$O$7</f>
        <v>32.033383378565851</v>
      </c>
      <c r="C230" s="38">
        <f>C229-O229*Dynamics!$S$1</f>
        <v>3.9535512913973316</v>
      </c>
      <c r="D230" s="38">
        <f>D229-P229*Dynamics!$S$1</f>
        <v>1.3178504304657752</v>
      </c>
      <c r="E230" s="38">
        <f>Dynamics!$F$1-C230/H229</f>
        <v>4.0915936742772305E-3</v>
      </c>
      <c r="F230" s="38">
        <f>IF(Q229,$O$5/E230,([1]!Props("D","T",Dynamics!$D$4+273,"P",I229,"He")+$O$5/E230)/2)</f>
        <v>10.297115161533251</v>
      </c>
      <c r="G230" s="38">
        <f t="shared" si="16"/>
        <v>4.9212980382869042E-3</v>
      </c>
      <c r="H230" s="38">
        <f>IF(Q229,[1]!Props("D","T",Dynamics!$D$4+273,"P",Dynamics!I229,"N2O"),C230/G230)</f>
        <v>803.18705050609526</v>
      </c>
      <c r="I230" s="38">
        <f>IF(Q229,[1]!Props("P","T",Dynamics!$D$4+273,"D",F230,"He"),IF(C230&gt;$D$11,I229*(1-$N$13/100*$S$1),[1]!Props("P","T",Dynamics!$D$4+273,"D",F230,"He")))</f>
        <v>6483.7422995563729</v>
      </c>
      <c r="J230" s="38">
        <f>I230-Dynamics!$O$10</f>
        <v>3588.7365658606195</v>
      </c>
      <c r="L230" s="38">
        <f>IF(H230&gt;$L$18,$L$18,H230)</f>
        <v>163.24780144940664</v>
      </c>
      <c r="M230" s="38">
        <f t="shared" si="14"/>
        <v>6.630741804265508</v>
      </c>
      <c r="N230" s="38">
        <f>M230*Dynamics!$D$14*Dynamics!$N$12</f>
        <v>3.6083056479160732E-3</v>
      </c>
      <c r="O230" s="38">
        <f t="shared" si="15"/>
        <v>0.58904796397977566</v>
      </c>
      <c r="P230" s="38">
        <f>O230/Dynamics!$M$2</f>
        <v>0.19634932132659189</v>
      </c>
      <c r="Q230" s="38">
        <f>IF(I230&gt;Dynamics!$D$8,1,0)</f>
        <v>1</v>
      </c>
    </row>
    <row r="231" spans="1:17" x14ac:dyDescent="0.25">
      <c r="A231" s="38">
        <f>A230+$A$19</f>
        <v>2.1299999999999986</v>
      </c>
      <c r="B231" s="38">
        <f>C231+D231+Dynamics!$O$7</f>
        <v>32.025529405712788</v>
      </c>
      <c r="C231" s="38">
        <f>C230-O230*Dynamics!$S$1</f>
        <v>3.947660811757534</v>
      </c>
      <c r="D231" s="38">
        <f>D230-P230*Dynamics!$S$1</f>
        <v>1.3158869372525093</v>
      </c>
      <c r="E231" s="38">
        <f>Dynamics!$F$1-C231/H230</f>
        <v>4.0978961218482756E-3</v>
      </c>
      <c r="F231" s="38">
        <f>IF(Q230,$O$5/E231,([1]!Props("D","T",Dynamics!$D$4+273,"P",I230,"He")+$O$5/E231)/2)</f>
        <v>10.281278491566784</v>
      </c>
      <c r="G231" s="38">
        <f t="shared" si="16"/>
        <v>4.9149955907158592E-3</v>
      </c>
      <c r="H231" s="38">
        <f>IF(Q230,[1]!Props("D","T",Dynamics!$D$4+273,"P",Dynamics!I230,"N2O"),C231/G231)</f>
        <v>803.01904475766764</v>
      </c>
      <c r="I231" s="38">
        <f>IF(Q230,[1]!Props("P","T",Dynamics!$D$4+273,"D",F231,"He"),IF(C231&gt;$D$11,I230*(1-$N$13/100*$S$1),[1]!Props("P","T",Dynamics!$D$4+273,"D",F231,"He")))</f>
        <v>6473.4656683661988</v>
      </c>
      <c r="J231" s="38">
        <f>I231-Dynamics!$O$10</f>
        <v>3578.4599346704454</v>
      </c>
      <c r="L231" s="38">
        <f>IF(H231&gt;$L$18,$L$18,H231)</f>
        <v>163.24780144940664</v>
      </c>
      <c r="M231" s="38">
        <f t="shared" si="14"/>
        <v>6.621241170959232</v>
      </c>
      <c r="N231" s="38">
        <f>M231*Dynamics!$D$14*Dynamics!$N$12</f>
        <v>3.6031356096564381E-3</v>
      </c>
      <c r="O231" s="38">
        <f t="shared" si="15"/>
        <v>0.58820396660048091</v>
      </c>
      <c r="P231" s="38">
        <f>O231/Dynamics!$M$2</f>
        <v>0.19606798886682697</v>
      </c>
      <c r="Q231" s="38">
        <f>IF(I231&gt;Dynamics!$D$8,1,0)</f>
        <v>1</v>
      </c>
    </row>
    <row r="232" spans="1:17" x14ac:dyDescent="0.25">
      <c r="A232" s="38">
        <f>A231+$A$19</f>
        <v>2.1399999999999983</v>
      </c>
      <c r="B232" s="38">
        <f>C232+D232+Dynamics!$O$7</f>
        <v>32.017686686158115</v>
      </c>
      <c r="C232" s="38">
        <f>C231-O231*Dynamics!$S$1</f>
        <v>3.9417787720915292</v>
      </c>
      <c r="D232" s="38">
        <f>D231-P231*Dynamics!$S$1</f>
        <v>1.3139262573638411</v>
      </c>
      <c r="E232" s="38">
        <f>Dynamics!$F$1-C232/H231</f>
        <v>4.1041927248818867E-3</v>
      </c>
      <c r="F232" s="38">
        <f>IF(Q231,$O$5/E232,([1]!Props("D","T",Dynamics!$D$4+273,"P",I231,"He")+$O$5/E232)/2)</f>
        <v>10.265505077967825</v>
      </c>
      <c r="G232" s="38">
        <f t="shared" si="16"/>
        <v>4.908698987682248E-3</v>
      </c>
      <c r="H232" s="38">
        <f>IF(Q231,[1]!Props("D","T",Dynamics!$D$4+273,"P",Dynamics!I231,"N2O"),C232/G232)</f>
        <v>802.85136834824425</v>
      </c>
      <c r="I232" s="38">
        <f>IF(Q231,[1]!Props("P","T",Dynamics!$D$4+273,"D",F232,"He"),IF(C232&gt;$D$11,I231*(1-$N$13/100*$S$1),[1]!Props("P","T",Dynamics!$D$4+273,"D",F232,"He")))</f>
        <v>6463.2310455823626</v>
      </c>
      <c r="J232" s="38">
        <f>I232-Dynamics!$O$10</f>
        <v>3568.2253118866092</v>
      </c>
      <c r="L232" s="38">
        <f>IF(H232&gt;$L$18,$L$18,H232)</f>
        <v>163.24780144940664</v>
      </c>
      <c r="M232" s="38">
        <f t="shared" si="14"/>
        <v>6.6117658058444757</v>
      </c>
      <c r="N232" s="38">
        <f>M232*Dynamics!$D$14*Dynamics!$N$12</f>
        <v>3.5979793217977181E-3</v>
      </c>
      <c r="O232" s="38">
        <f t="shared" si="15"/>
        <v>0.58736221394390464</v>
      </c>
      <c r="P232" s="38">
        <f>O232/Dynamics!$M$2</f>
        <v>0.19578740464796821</v>
      </c>
      <c r="Q232" s="38">
        <f>IF(I232&gt;Dynamics!$D$8,1,0)</f>
        <v>1</v>
      </c>
    </row>
    <row r="233" spans="1:17" x14ac:dyDescent="0.25">
      <c r="A233" s="38">
        <f>A232+$A$19</f>
        <v>2.1499999999999981</v>
      </c>
      <c r="B233" s="38">
        <f>C233+D233+Dynamics!$O$7</f>
        <v>32.0098551899722</v>
      </c>
      <c r="C233" s="38">
        <f>C232-O232*Dynamics!$S$1</f>
        <v>3.9359051499520903</v>
      </c>
      <c r="D233" s="38">
        <f>D232-P232*Dynamics!$S$1</f>
        <v>1.3119683833173614</v>
      </c>
      <c r="E233" s="38">
        <f>Dynamics!$F$1-C233/H232</f>
        <v>4.1104834896701871E-3</v>
      </c>
      <c r="F233" s="38">
        <f>IF(Q232,$O$5/E233,([1]!Props("D","T",Dynamics!$D$4+273,"P",I232,"He")+$O$5/E233)/2)</f>
        <v>10.249794547067777</v>
      </c>
      <c r="G233" s="38">
        <f t="shared" si="16"/>
        <v>4.9024082228939477E-3</v>
      </c>
      <c r="H233" s="38">
        <f>IF(Q232,[1]!Props("D","T",Dynamics!$D$4+273,"P",Dynamics!I232,"N2O"),C233/G233)</f>
        <v>802.68401961620634</v>
      </c>
      <c r="I233" s="38">
        <f>IF(Q232,[1]!Props("P","T",Dynamics!$D$4+273,"D",F233,"He"),IF(C233&gt;$D$11,I232*(1-$N$13/100*$S$1),[1]!Props("P","T",Dynamics!$D$4+273,"D",F233,"He")))</f>
        <v>6453.0381771264701</v>
      </c>
      <c r="J233" s="38">
        <f>I233-Dynamics!$O$10</f>
        <v>3558.0324434307167</v>
      </c>
      <c r="L233" s="38">
        <f>IF(H233&gt;$L$18,$L$18,H233)</f>
        <v>163.24780144940664</v>
      </c>
      <c r="M233" s="38">
        <f t="shared" si="14"/>
        <v>6.6023155819777459</v>
      </c>
      <c r="N233" s="38">
        <f>M233*Dynamics!$D$14*Dynamics!$N$12</f>
        <v>3.5928367152600216E-3</v>
      </c>
      <c r="O233" s="38">
        <f t="shared" si="15"/>
        <v>0.5865226947329063</v>
      </c>
      <c r="P233" s="38">
        <f>O233/Dynamics!$M$2</f>
        <v>0.19550756491096877</v>
      </c>
      <c r="Q233" s="38">
        <f>IF(I233&gt;Dynamics!$D$8,1,0)</f>
        <v>1</v>
      </c>
    </row>
    <row r="234" spans="1:17" x14ac:dyDescent="0.25">
      <c r="A234" s="38">
        <f>A233+$A$19</f>
        <v>2.1599999999999979</v>
      </c>
      <c r="B234" s="38">
        <f>C234+D234+Dynamics!$O$7</f>
        <v>32.002034887375757</v>
      </c>
      <c r="C234" s="38">
        <f>C233-O233*Dynamics!$S$1</f>
        <v>3.9300399230047613</v>
      </c>
      <c r="D234" s="38">
        <f>D233-P233*Dynamics!$S$1</f>
        <v>1.3100133076682516</v>
      </c>
      <c r="E234" s="38">
        <f>Dynamics!$F$1-C234/H233</f>
        <v>4.1167684225005526E-3</v>
      </c>
      <c r="F234" s="38">
        <f>IF(Q233,$O$5/E234,([1]!Props("D","T",Dynamics!$D$4+273,"P",I233,"He")+$O$5/E234)/2)</f>
        <v>10.234146528126203</v>
      </c>
      <c r="G234" s="38">
        <f t="shared" si="16"/>
        <v>4.8961232900635821E-3</v>
      </c>
      <c r="H234" s="38">
        <f>IF(Q233,[1]!Props("D","T",Dynamics!$D$4+273,"P",Dynamics!I233,"N2O"),C234/G234)</f>
        <v>802.51699691028659</v>
      </c>
      <c r="I234" s="38">
        <f>IF(Q233,[1]!Props("P","T",Dynamics!$D$4+273,"D",F234,"He"),IF(C234&gt;$D$11,I233*(1-$N$13/100*$S$1),[1]!Props("P","T",Dynamics!$D$4+273,"D",F234,"He")))</f>
        <v>6442.8868109589412</v>
      </c>
      <c r="J234" s="38">
        <f>I234-Dynamics!$O$10</f>
        <v>3547.8810772631878</v>
      </c>
      <c r="L234" s="38">
        <f>IF(H234&gt;$L$18,$L$18,H234)</f>
        <v>163.24780144940664</v>
      </c>
      <c r="M234" s="38">
        <f t="shared" si="14"/>
        <v>6.5928903732934412</v>
      </c>
      <c r="N234" s="38">
        <f>M234*Dynamics!$D$14*Dynamics!$N$12</f>
        <v>3.5877077214411875E-3</v>
      </c>
      <c r="O234" s="38">
        <f t="shared" si="15"/>
        <v>0.58568539776833406</v>
      </c>
      <c r="P234" s="38">
        <f>O234/Dynamics!$M$2</f>
        <v>0.19522846592277801</v>
      </c>
      <c r="Q234" s="38">
        <f>IF(I234&gt;Dynamics!$D$8,1,0)</f>
        <v>1</v>
      </c>
    </row>
    <row r="235" spans="1:17" x14ac:dyDescent="0.25">
      <c r="A235" s="38">
        <f>A234+$A$19</f>
        <v>2.1699999999999977</v>
      </c>
      <c r="B235" s="38">
        <f>C235+D235+Dynamics!$O$7</f>
        <v>31.994225748738845</v>
      </c>
      <c r="C235" s="38">
        <f>C234-O234*Dynamics!$S$1</f>
        <v>3.924183069027078</v>
      </c>
      <c r="D235" s="38">
        <f>D234-P234*Dynamics!$S$1</f>
        <v>1.3080610230090239</v>
      </c>
      <c r="E235" s="38">
        <f>Dynamics!$F$1-C235/H234</f>
        <v>4.1230475296554917E-3</v>
      </c>
      <c r="F235" s="38">
        <f>IF(Q234,$O$5/E235,([1]!Props("D","T",Dynamics!$D$4+273,"P",I234,"He")+$O$5/E235)/2)</f>
        <v>10.218560653302484</v>
      </c>
      <c r="G235" s="38">
        <f t="shared" si="16"/>
        <v>4.8898441829086431E-3</v>
      </c>
      <c r="H235" s="38">
        <f>IF(Q234,[1]!Props("D","T",Dynamics!$D$4+273,"P",Dynamics!I234,"N2O"),C235/G235)</f>
        <v>802.35029858948019</v>
      </c>
      <c r="I235" s="38">
        <f>IF(Q234,[1]!Props("P","T",Dynamics!$D$4+273,"D",F235,"He"),IF(C235&gt;$D$11,I234*(1-$N$13/100*$S$1),[1]!Props("P","T",Dynamics!$D$4+273,"D",F235,"He")))</f>
        <v>6432.7766970587863</v>
      </c>
      <c r="J235" s="38">
        <f>I235-Dynamics!$O$10</f>
        <v>3537.7709633630329</v>
      </c>
      <c r="L235" s="38">
        <f>IF(H235&gt;$L$18,$L$18,H235)</f>
        <v>163.24780144940664</v>
      </c>
      <c r="M235" s="38">
        <f t="shared" si="14"/>
        <v>6.5834900545961403</v>
      </c>
      <c r="N235" s="38">
        <f>M235*Dynamics!$D$14*Dynamics!$N$12</f>
        <v>3.5825922722125866E-3</v>
      </c>
      <c r="O235" s="38">
        <f t="shared" si="15"/>
        <v>0.58485031192833892</v>
      </c>
      <c r="P235" s="38">
        <f>O235/Dynamics!$M$2</f>
        <v>0.19495010397611298</v>
      </c>
      <c r="Q235" s="38">
        <f>IF(I235&gt;Dynamics!$D$8,1,0)</f>
        <v>1</v>
      </c>
    </row>
    <row r="236" spans="1:17" x14ac:dyDescent="0.25">
      <c r="A236" s="38">
        <f>A235+$A$19</f>
        <v>2.1799999999999975</v>
      </c>
      <c r="B236" s="38">
        <f>C236+D236+Dynamics!$O$7</f>
        <v>31.9864277445798</v>
      </c>
      <c r="C236" s="38">
        <f>C235-O235*Dynamics!$S$1</f>
        <v>3.9183345659077946</v>
      </c>
      <c r="D236" s="38">
        <f>D235-P235*Dynamics!$S$1</f>
        <v>1.3061115219692627</v>
      </c>
      <c r="E236" s="38">
        <f>Dynamics!$F$1-C236/H235</f>
        <v>4.1293208174125184E-3</v>
      </c>
      <c r="F236" s="38">
        <f>IF(Q235,$O$5/E236,([1]!Props("D","T",Dynamics!$D$4+273,"P",I235,"He")+$O$5/E236)/2)</f>
        <v>10.203036557627843</v>
      </c>
      <c r="G236" s="38">
        <f t="shared" si="16"/>
        <v>4.8835708951516163E-3</v>
      </c>
      <c r="H236" s="38">
        <f>IF(Q235,[1]!Props("D","T",Dynamics!$D$4+273,"P",Dynamics!I235,"N2O"),C236/G236)</f>
        <v>802.18392302295808</v>
      </c>
      <c r="I236" s="38">
        <f>IF(Q235,[1]!Props("P","T",Dynamics!$D$4+273,"D",F236,"He"),IF(C236&gt;$D$11,I235*(1-$N$13/100*$S$1),[1]!Props("P","T",Dynamics!$D$4+273,"D",F236,"He")))</f>
        <v>6422.7075874036518</v>
      </c>
      <c r="J236" s="38">
        <f>I236-Dynamics!$O$10</f>
        <v>3527.7018537078984</v>
      </c>
      <c r="L236" s="38">
        <f>IF(H236&gt;$L$18,$L$18,H236)</f>
        <v>163.24780144940664</v>
      </c>
      <c r="M236" s="38">
        <f t="shared" si="14"/>
        <v>6.5741145015529954</v>
      </c>
      <c r="N236" s="38">
        <f>M236*Dynamics!$D$14*Dynamics!$N$12</f>
        <v>3.5774902999149839E-3</v>
      </c>
      <c r="O236" s="38">
        <f t="shared" si="15"/>
        <v>0.58401742616769947</v>
      </c>
      <c r="P236" s="38">
        <f>O236/Dynamics!$M$2</f>
        <v>0.19467247538923316</v>
      </c>
      <c r="Q236" s="38">
        <f>IF(I236&gt;Dynamics!$D$8,1,0)</f>
        <v>1</v>
      </c>
    </row>
    <row r="237" spans="1:17" x14ac:dyDescent="0.25">
      <c r="A237" s="38">
        <f>A236+$A$19</f>
        <v>2.1899999999999973</v>
      </c>
      <c r="B237" s="38">
        <f>C237+D237+Dynamics!$O$7</f>
        <v>31.978640845564232</v>
      </c>
      <c r="C237" s="38">
        <f>C236-O236*Dynamics!$S$1</f>
        <v>3.9124943916461175</v>
      </c>
      <c r="D237" s="38">
        <f>D236-P236*Dynamics!$S$1</f>
        <v>1.3041647972153705</v>
      </c>
      <c r="E237" s="38">
        <f>Dynamics!$F$1-C237/H236</f>
        <v>4.1355882920440208E-3</v>
      </c>
      <c r="F237" s="38">
        <f>IF(Q236,$O$5/E237,([1]!Props("D","T",Dynamics!$D$4+273,"P",I236,"He")+$O$5/E237)/2)</f>
        <v>10.187573878977688</v>
      </c>
      <c r="G237" s="38">
        <f t="shared" si="16"/>
        <v>4.8773034205201139E-3</v>
      </c>
      <c r="H237" s="38">
        <f>IF(Q236,[1]!Props("D","T",Dynamics!$D$4+273,"P",Dynamics!I236,"N2O"),C237/G237)</f>
        <v>802.01786858998344</v>
      </c>
      <c r="I237" s="38">
        <f>IF(Q236,[1]!Props("P","T",Dynamics!$D$4+273,"D",F237,"He"),IF(C237&gt;$D$11,I236*(1-$N$13/100*$S$1),[1]!Props("P","T",Dynamics!$D$4+273,"D",F237,"He")))</f>
        <v>6412.6792359500896</v>
      </c>
      <c r="J237" s="38">
        <f>I237-Dynamics!$O$10</f>
        <v>3517.6735022543362</v>
      </c>
      <c r="L237" s="38">
        <f>IF(H237&gt;$L$18,$L$18,H237)</f>
        <v>163.24780144940664</v>
      </c>
      <c r="M237" s="38">
        <f t="shared" si="14"/>
        <v>6.5647635906862032</v>
      </c>
      <c r="N237" s="38">
        <f>M237*Dynamics!$D$14*Dynamics!$N$12</f>
        <v>3.572401737354442E-3</v>
      </c>
      <c r="O237" s="38">
        <f t="shared" si="15"/>
        <v>0.58318672951715322</v>
      </c>
      <c r="P237" s="38">
        <f>O237/Dynamics!$M$2</f>
        <v>0.19439557650571773</v>
      </c>
      <c r="Q237" s="38">
        <f>IF(I237&gt;Dynamics!$D$8,1,0)</f>
        <v>1</v>
      </c>
    </row>
    <row r="238" spans="1:17" x14ac:dyDescent="0.25">
      <c r="A238" s="38">
        <f>A237+$A$19</f>
        <v>2.1999999999999971</v>
      </c>
      <c r="B238" s="38">
        <f>C238+D238+Dynamics!$O$7</f>
        <v>31.970865022504004</v>
      </c>
      <c r="C238" s="38">
        <f>C237-O237*Dynamics!$S$1</f>
        <v>3.9066625243509461</v>
      </c>
      <c r="D238" s="38">
        <f>D237-P237*Dynamics!$S$1</f>
        <v>1.3022208414503134</v>
      </c>
      <c r="E238" s="38">
        <f>Dynamics!$F$1-C238/H237</f>
        <v>4.1418499598171593E-3</v>
      </c>
      <c r="F238" s="38">
        <f>IF(Q237,$O$5/E238,([1]!Props("D","T",Dynamics!$D$4+273,"P",I237,"He")+$O$5/E238)/2)</f>
        <v>10.172172258044204</v>
      </c>
      <c r="G238" s="38">
        <f t="shared" si="16"/>
        <v>4.8710417527469754E-3</v>
      </c>
      <c r="H238" s="38">
        <f>IF(Q237,[1]!Props("D","T",Dynamics!$D$4+273,"P",Dynamics!I237,"N2O"),C238/G238)</f>
        <v>801.85213367982499</v>
      </c>
      <c r="I238" s="38">
        <f>IF(Q237,[1]!Props("P","T",Dynamics!$D$4+273,"D",F238,"He"),IF(C238&gt;$D$11,I237*(1-$N$13/100*$S$1),[1]!Props("P","T",Dynamics!$D$4+273,"D",F238,"He")))</f>
        <v>6402.6913986140198</v>
      </c>
      <c r="J238" s="38">
        <f>I238-Dynamics!$O$10</f>
        <v>3507.6856649182664</v>
      </c>
      <c r="L238" s="38">
        <f>IF(H238&gt;$L$18,$L$18,H238)</f>
        <v>163.24780144940664</v>
      </c>
      <c r="M238" s="38">
        <f t="shared" si="14"/>
        <v>6.5554371993655138</v>
      </c>
      <c r="N238" s="38">
        <f>M238*Dynamics!$D$14*Dynamics!$N$12</f>
        <v>3.5673265177982427E-3</v>
      </c>
      <c r="O238" s="38">
        <f t="shared" si="15"/>
        <v>0.58235821108273067</v>
      </c>
      <c r="P238" s="38">
        <f>O238/Dynamics!$M$2</f>
        <v>0.19411940369424355</v>
      </c>
      <c r="Q238" s="38">
        <f>IF(I238&gt;Dynamics!$D$8,1,0)</f>
        <v>1</v>
      </c>
    </row>
    <row r="239" spans="1:17" x14ac:dyDescent="0.25">
      <c r="A239" s="38">
        <f>A238+$A$19</f>
        <v>2.2099999999999969</v>
      </c>
      <c r="B239" s="38">
        <f>C239+D239+Dynamics!$O$7</f>
        <v>31.963100246356234</v>
      </c>
      <c r="C239" s="38">
        <f>C238-O238*Dynamics!$S$1</f>
        <v>3.9008389422401186</v>
      </c>
      <c r="D239" s="38">
        <f>D238-P238*Dynamics!$S$1</f>
        <v>1.3002796474133709</v>
      </c>
      <c r="E239" s="38">
        <f>Dynamics!$F$1-C239/H238</f>
        <v>4.1481058269937391E-3</v>
      </c>
      <c r="F239" s="38">
        <f>IF(Q238,$O$5/E239,([1]!Props("D","T",Dynamics!$D$4+273,"P",I238,"He")+$O$5/E239)/2)</f>
        <v>10.156831338309345</v>
      </c>
      <c r="G239" s="38">
        <f t="shared" si="16"/>
        <v>4.8647858855703956E-3</v>
      </c>
      <c r="H239" s="38">
        <f>IF(Q238,[1]!Props("D","T",Dynamics!$D$4+273,"P",Dynamics!I238,"N2O"),C239/G239)</f>
        <v>801.68671669167327</v>
      </c>
      <c r="I239" s="38">
        <f>IF(Q238,[1]!Props("P","T",Dynamics!$D$4+273,"D",F239,"He"),IF(C239&gt;$D$11,I238*(1-$N$13/100*$S$1),[1]!Props("P","T",Dynamics!$D$4+273,"D",F239,"He")))</f>
        <v>6392.7438332514803</v>
      </c>
      <c r="J239" s="38">
        <f>I239-Dynamics!$O$10</f>
        <v>3497.7380995557269</v>
      </c>
      <c r="L239" s="38">
        <f>IF(H239&gt;$L$18,$L$18,H239)</f>
        <v>163.24780144940664</v>
      </c>
      <c r="M239" s="38">
        <f t="shared" ref="M239:M302" si="17">SQRT(2*J239/L239)</f>
        <v>6.5461352058008737</v>
      </c>
      <c r="N239" s="38">
        <f>M239*Dynamics!$D$14*Dynamics!$N$12</f>
        <v>3.5622645749708837E-3</v>
      </c>
      <c r="O239" s="38">
        <f t="shared" ref="O239:O302" si="18">N239*L239</f>
        <v>0.58153186004510171</v>
      </c>
      <c r="P239" s="38">
        <f>O239/Dynamics!$M$2</f>
        <v>0.19384395334836724</v>
      </c>
      <c r="Q239" s="38">
        <f>IF(I239&gt;Dynamics!$D$8,1,0)</f>
        <v>1</v>
      </c>
    </row>
    <row r="240" spans="1:17" x14ac:dyDescent="0.25">
      <c r="A240" s="38">
        <f>A239+$A$19</f>
        <v>2.2199999999999966</v>
      </c>
      <c r="B240" s="38">
        <f>C240+D240+Dynamics!$O$7</f>
        <v>31.955346488222297</v>
      </c>
      <c r="C240" s="38">
        <f>C239-O239*Dynamics!$S$1</f>
        <v>3.8950236236396676</v>
      </c>
      <c r="D240" s="38">
        <f>D239-P239*Dynamics!$S$1</f>
        <v>1.2983412078798873</v>
      </c>
      <c r="E240" s="38">
        <f>Dynamics!$F$1-C240/H239</f>
        <v>4.1543558998300891E-3</v>
      </c>
      <c r="F240" s="38">
        <f>IF(Q239,$O$5/E240,([1]!Props("D","T",Dynamics!$D$4+273,"P",I239,"He")+$O$5/E240)/2)</f>
        <v>10.14155076601809</v>
      </c>
      <c r="G240" s="38">
        <f t="shared" si="16"/>
        <v>4.8585358127340456E-3</v>
      </c>
      <c r="H240" s="38">
        <f>IF(Q239,[1]!Props("D","T",Dynamics!$D$4+273,"P",Dynamics!I239,"N2O"),C240/G240)</f>
        <v>801.52161603455875</v>
      </c>
      <c r="I240" s="38">
        <f>IF(Q239,[1]!Props("P","T",Dynamics!$D$4+273,"D",F240,"He"),IF(C240&gt;$D$11,I239*(1-$N$13/100*$S$1),[1]!Props("P","T",Dynamics!$D$4+273,"D",F240,"He")))</f>
        <v>6382.8362996395681</v>
      </c>
      <c r="J240" s="38">
        <f>I240-Dynamics!$O$10</f>
        <v>3487.8305659438147</v>
      </c>
      <c r="L240" s="38">
        <f>IF(H240&gt;$L$18,$L$18,H240)</f>
        <v>163.24780144940664</v>
      </c>
      <c r="M240" s="38">
        <f t="shared" si="17"/>
        <v>6.5368574890351212</v>
      </c>
      <c r="N240" s="38">
        <f>M240*Dynamics!$D$14*Dynamics!$N$12</f>
        <v>3.5572158430501061E-3</v>
      </c>
      <c r="O240" s="38">
        <f t="shared" si="18"/>
        <v>0.5807076656589274</v>
      </c>
      <c r="P240" s="38">
        <f>O240/Dynamics!$M$2</f>
        <v>0.19356922188630912</v>
      </c>
      <c r="Q240" s="38">
        <f>IF(I240&gt;Dynamics!$D$8,1,0)</f>
        <v>1</v>
      </c>
    </row>
    <row r="241" spans="1:17" x14ac:dyDescent="0.25">
      <c r="A241" s="38">
        <f>A240+$A$19</f>
        <v>2.2299999999999964</v>
      </c>
      <c r="B241" s="38">
        <f>C241+D241+Dynamics!$O$7</f>
        <v>31.947603719346844</v>
      </c>
      <c r="C241" s="38">
        <f>C240-O240*Dynamics!$S$1</f>
        <v>3.8892165469830782</v>
      </c>
      <c r="D241" s="38">
        <f>D240-P240*Dynamics!$S$1</f>
        <v>1.2964055156610241</v>
      </c>
      <c r="E241" s="38">
        <f>Dynamics!$F$1-C241/H240</f>
        <v>4.1606001845769609E-3</v>
      </c>
      <c r="F241" s="38">
        <f>IF(Q240,$O$5/E241,([1]!Props("D","T",Dynamics!$D$4+273,"P",I240,"He")+$O$5/E241)/2)</f>
        <v>10.126330190151988</v>
      </c>
      <c r="G241" s="38">
        <f t="shared" si="16"/>
        <v>4.8522915279871738E-3</v>
      </c>
      <c r="H241" s="38">
        <f>IF(Q240,[1]!Props("D","T",Dynamics!$D$4+273,"P",Dynamics!I240,"N2O"),C241/G241)</f>
        <v>801.35683012726679</v>
      </c>
      <c r="I241" s="38">
        <f>IF(Q240,[1]!Props("P","T",Dynamics!$D$4+273,"D",F241,"He"),IF(C241&gt;$D$11,I240*(1-$N$13/100*$S$1),[1]!Props("P","T",Dynamics!$D$4+273,"D",F241,"He")))</f>
        <v>6372.9685594575967</v>
      </c>
      <c r="J241" s="38">
        <f>I241-Dynamics!$O$10</f>
        <v>3477.9628257618433</v>
      </c>
      <c r="L241" s="38">
        <f>IF(H241&gt;$L$18,$L$18,H241)</f>
        <v>163.24780144940664</v>
      </c>
      <c r="M241" s="38">
        <f t="shared" si="17"/>
        <v>6.5276039289367445</v>
      </c>
      <c r="N241" s="38">
        <f>M241*Dynamics!$D$14*Dynamics!$N$12</f>
        <v>3.5521802566629503E-3</v>
      </c>
      <c r="O241" s="38">
        <f t="shared" si="18"/>
        <v>0.57988561725221566</v>
      </c>
      <c r="P241" s="38">
        <f>O241/Dynamics!$M$2</f>
        <v>0.19329520575073855</v>
      </c>
      <c r="Q241" s="38">
        <f>IF(I241&gt;Dynamics!$D$8,1,0)</f>
        <v>1</v>
      </c>
    </row>
    <row r="242" spans="1:17" x14ac:dyDescent="0.25">
      <c r="A242" s="38">
        <f>A241+$A$19</f>
        <v>2.2399999999999962</v>
      </c>
      <c r="B242" s="38">
        <f>C242+D242+Dynamics!$O$7</f>
        <v>31.939871911116818</v>
      </c>
      <c r="C242" s="38">
        <f>C241-O241*Dynamics!$S$1</f>
        <v>3.883417690810556</v>
      </c>
      <c r="D242" s="38">
        <f>D241-P241*Dynamics!$S$1</f>
        <v>1.2944725636035168</v>
      </c>
      <c r="E242" s="38">
        <f>Dynamics!$F$1-C242/H241</f>
        <v>4.1668386874793989E-3</v>
      </c>
      <c r="F242" s="38">
        <f>IF(Q241,$O$5/E242,([1]!Props("D","T",Dynamics!$D$4+273,"P",I241,"He")+$O$5/E242)/2)</f>
        <v>10.111169262403061</v>
      </c>
      <c r="G242" s="38">
        <f t="shared" si="16"/>
        <v>4.8460530250847358E-3</v>
      </c>
      <c r="H242" s="38">
        <f>IF(Q241,[1]!Props("D","T",Dynamics!$D$4+273,"P",Dynamics!I241,"N2O"),C242/G242)</f>
        <v>801.19235739825933</v>
      </c>
      <c r="I242" s="38">
        <f>IF(Q241,[1]!Props("P","T",Dynamics!$D$4+273,"D",F242,"He"),IF(C242&gt;$D$11,I241*(1-$N$13/100*$S$1),[1]!Props("P","T",Dynamics!$D$4+273,"D",F242,"He")))</f>
        <v>6363.1403762685131</v>
      </c>
      <c r="J242" s="38">
        <f>I242-Dynamics!$O$10</f>
        <v>3468.1346425727597</v>
      </c>
      <c r="L242" s="38">
        <f>IF(H242&gt;$L$18,$L$18,H242)</f>
        <v>163.24780144940664</v>
      </c>
      <c r="M242" s="38">
        <f t="shared" si="17"/>
        <v>6.5183744061927591</v>
      </c>
      <c r="N242" s="38">
        <f>M242*Dynamics!$D$14*Dynamics!$N$12</f>
        <v>3.5471577508818823E-3</v>
      </c>
      <c r="O242" s="38">
        <f t="shared" si="18"/>
        <v>0.57906570422568937</v>
      </c>
      <c r="P242" s="38">
        <f>O242/Dynamics!$M$2</f>
        <v>0.19302190140856312</v>
      </c>
      <c r="Q242" s="38">
        <f>IF(I242&gt;Dynamics!$D$8,1,0)</f>
        <v>1</v>
      </c>
    </row>
    <row r="243" spans="1:17" x14ac:dyDescent="0.25">
      <c r="A243" s="38">
        <f>A242+$A$19</f>
        <v>2.249999999999996</v>
      </c>
      <c r="B243" s="38">
        <f>C243+D243+Dynamics!$O$7</f>
        <v>31.932151035060475</v>
      </c>
      <c r="C243" s="38">
        <f>C242-O242*Dynamics!$S$1</f>
        <v>3.8776270337682992</v>
      </c>
      <c r="D243" s="38">
        <f>D242-P242*Dynamics!$S$1</f>
        <v>1.2925423445894313</v>
      </c>
      <c r="E243" s="38">
        <f>Dynamics!$F$1-C243/H242</f>
        <v>4.1730714147766518E-3</v>
      </c>
      <c r="F243" s="38">
        <f>IF(Q242,$O$5/E243,([1]!Props("D","T",Dynamics!$D$4+273,"P",I242,"He")+$O$5/E243)/2)</f>
        <v>10.096067637147915</v>
      </c>
      <c r="G243" s="38">
        <f t="shared" si="16"/>
        <v>4.8398202977874829E-3</v>
      </c>
      <c r="H243" s="38">
        <f>IF(Q242,[1]!Props("D","T",Dynamics!$D$4+273,"P",Dynamics!I242,"N2O"),C243/G243)</f>
        <v>801.02819628559166</v>
      </c>
      <c r="I243" s="38">
        <f>IF(Q242,[1]!Props("P","T",Dynamics!$D$4+273,"D",F243,"He"),IF(C243&gt;$D$11,I242*(1-$N$13/100*$S$1),[1]!Props("P","T",Dynamics!$D$4+273,"D",F243,"He")))</f>
        <v>6353.3515155004598</v>
      </c>
      <c r="J243" s="38">
        <f>I243-Dynamics!$O$10</f>
        <v>3458.3457818047063</v>
      </c>
      <c r="L243" s="38">
        <f>IF(H243&gt;$L$18,$L$18,H243)</f>
        <v>163.24780144940664</v>
      </c>
      <c r="M243" s="38">
        <f t="shared" si="17"/>
        <v>6.5091688023015895</v>
      </c>
      <c r="N243" s="38">
        <f>M243*Dynamics!$D$14*Dynamics!$N$12</f>
        <v>3.5421482612209188E-3</v>
      </c>
      <c r="O243" s="38">
        <f t="shared" si="18"/>
        <v>0.57824791605215353</v>
      </c>
      <c r="P243" s="38">
        <f>O243/Dynamics!$M$2</f>
        <v>0.19274930535071785</v>
      </c>
      <c r="Q243" s="38">
        <f>IF(I243&gt;Dynamics!$D$8,1,0)</f>
        <v>1</v>
      </c>
    </row>
    <row r="244" spans="1:17" x14ac:dyDescent="0.25">
      <c r="A244" s="38">
        <f>A243+$A$19</f>
        <v>2.2599999999999958</v>
      </c>
      <c r="B244" s="38">
        <f>C244+D244+Dynamics!$O$7</f>
        <v>31.924441062846448</v>
      </c>
      <c r="C244" s="38">
        <f>C243-O243*Dynamics!$S$1</f>
        <v>3.8718445546077778</v>
      </c>
      <c r="D244" s="38">
        <f>D243-P243*Dynamics!$S$1</f>
        <v>1.2906148515359241</v>
      </c>
      <c r="E244" s="38">
        <f>Dynamics!$F$1-C244/H243</f>
        <v>4.179298372702046E-3</v>
      </c>
      <c r="F244" s="38">
        <f>IF(Q243,$O$5/E244,([1]!Props("D","T",Dynamics!$D$4+273,"P",I243,"He")+$O$5/E244)/2)</f>
        <v>10.081024971422229</v>
      </c>
      <c r="G244" s="38">
        <f t="shared" si="16"/>
        <v>4.8335933398620887E-3</v>
      </c>
      <c r="H244" s="38">
        <f>IF(Q243,[1]!Props("D","T",Dynamics!$D$4+273,"P",Dynamics!I243,"N2O"),C244/G244)</f>
        <v>800.86434523683545</v>
      </c>
      <c r="I244" s="38">
        <f>IF(Q243,[1]!Props("P","T",Dynamics!$D$4+273,"D",F244,"He"),IF(C244&gt;$D$11,I243*(1-$N$13/100*$S$1),[1]!Props("P","T",Dynamics!$D$4+273,"D",F244,"He")))</f>
        <v>6343.6017444286281</v>
      </c>
      <c r="J244" s="38">
        <f>I244-Dynamics!$O$10</f>
        <v>3448.5960107328747</v>
      </c>
      <c r="L244" s="38">
        <f>IF(H244&gt;$L$18,$L$18,H244)</f>
        <v>163.24780144940664</v>
      </c>
      <c r="M244" s="38">
        <f t="shared" si="17"/>
        <v>6.4999869995661026</v>
      </c>
      <c r="N244" s="38">
        <f>M244*Dynamics!$D$14*Dynamics!$N$12</f>
        <v>3.5371517236318373E-3</v>
      </c>
      <c r="O244" s="38">
        <f t="shared" si="18"/>
        <v>0.57743224227587664</v>
      </c>
      <c r="P244" s="38">
        <f>O244/Dynamics!$M$2</f>
        <v>0.19247741409195887</v>
      </c>
      <c r="Q244" s="38">
        <f>IF(I244&gt;Dynamics!$D$8,1,0)</f>
        <v>1</v>
      </c>
    </row>
    <row r="245" spans="1:17" x14ac:dyDescent="0.25">
      <c r="A245" s="38">
        <f>A244+$A$19</f>
        <v>2.2699999999999956</v>
      </c>
      <c r="B245" s="38">
        <f>C245+D245+Dynamics!$O$7</f>
        <v>31.916741966282768</v>
      </c>
      <c r="C245" s="38">
        <f>C244-O244*Dynamics!$S$1</f>
        <v>3.8660702321850189</v>
      </c>
      <c r="D245" s="38">
        <f>D244-P244*Dynamics!$S$1</f>
        <v>1.2886900773950045</v>
      </c>
      <c r="E245" s="38">
        <f>Dynamics!$F$1-C245/H244</f>
        <v>4.1855195674829022E-3</v>
      </c>
      <c r="F245" s="38">
        <f>IF(Q244,$O$5/E245,([1]!Props("D","T",Dynamics!$D$4+273,"P",I244,"He")+$O$5/E245)/2)</f>
        <v>10.066040924895454</v>
      </c>
      <c r="G245" s="38">
        <f t="shared" si="16"/>
        <v>4.8273721450812325E-3</v>
      </c>
      <c r="H245" s="38">
        <f>IF(Q244,[1]!Props("D","T",Dynamics!$D$4+273,"P",Dynamics!I244,"N2O"),C245/G245)</f>
        <v>800.70080270899393</v>
      </c>
      <c r="I245" s="38">
        <f>IF(Q244,[1]!Props("P","T",Dynamics!$D$4+273,"D",F245,"He"),IF(C245&gt;$D$11,I244*(1-$N$13/100*$S$1),[1]!Props("P","T",Dynamics!$D$4+273,"D",F245,"He")))</f>
        <v>6333.8908321572499</v>
      </c>
      <c r="J245" s="38">
        <f>I245-Dynamics!$O$10</f>
        <v>3438.8850984614965</v>
      </c>
      <c r="L245" s="38">
        <f>IF(H245&gt;$L$18,$L$18,H245)</f>
        <v>163.24780144940664</v>
      </c>
      <c r="M245" s="38">
        <f t="shared" si="17"/>
        <v>6.4908288810866406</v>
      </c>
      <c r="N245" s="38">
        <f>M245*Dynamics!$D$14*Dynamics!$N$12</f>
        <v>3.5321680745003825E-3</v>
      </c>
      <c r="O245" s="38">
        <f t="shared" si="18"/>
        <v>0.57661867251197141</v>
      </c>
      <c r="P245" s="38">
        <f>O245/Dynamics!$M$2</f>
        <v>0.19220622417065714</v>
      </c>
      <c r="Q245" s="38">
        <f>IF(I245&gt;Dynamics!$D$8,1,0)</f>
        <v>1</v>
      </c>
    </row>
    <row r="246" spans="1:17" x14ac:dyDescent="0.25">
      <c r="A246" s="38">
        <f>A245+$A$19</f>
        <v>2.2799999999999954</v>
      </c>
      <c r="B246" s="38">
        <f>C246+D246+Dynamics!$O$7</f>
        <v>31.909053717315942</v>
      </c>
      <c r="C246" s="38">
        <f>C245-O245*Dynamics!$S$1</f>
        <v>3.8603040454598991</v>
      </c>
      <c r="D246" s="38">
        <f>D245-P245*Dynamics!$S$1</f>
        <v>1.2867680151532979</v>
      </c>
      <c r="E246" s="38">
        <f>Dynamics!$F$1-C246/H245</f>
        <v>4.1917350053403942E-3</v>
      </c>
      <c r="F246" s="38">
        <f>IF(Q245,$O$5/E246,([1]!Props("D","T",Dynamics!$D$4+273,"P",I245,"He")+$O$5/E246)/2)</f>
        <v>10.05111515984591</v>
      </c>
      <c r="G246" s="38">
        <f t="shared" si="16"/>
        <v>4.8211567072237406E-3</v>
      </c>
      <c r="H246" s="38">
        <f>IF(Q245,[1]!Props("D","T",Dynamics!$D$4+273,"P",Dynamics!I245,"N2O"),C246/G246)</f>
        <v>800.53756716843088</v>
      </c>
      <c r="I246" s="38">
        <f>IF(Q245,[1]!Props("P","T",Dynamics!$D$4+273,"D",F246,"He"),IF(C246&gt;$D$11,I245*(1-$N$13/100*$S$1),[1]!Props("P","T",Dynamics!$D$4+273,"D",F246,"He")))</f>
        <v>6324.2185496018828</v>
      </c>
      <c r="J246" s="38">
        <f>I246-Dynamics!$O$10</f>
        <v>3429.2128159061294</v>
      </c>
      <c r="L246" s="38">
        <f>IF(H246&gt;$L$18,$L$18,H246)</f>
        <v>163.24780144940664</v>
      </c>
      <c r="M246" s="38">
        <f t="shared" si="17"/>
        <v>6.4816943307542143</v>
      </c>
      <c r="N246" s="38">
        <f>M246*Dynamics!$D$14*Dynamics!$N$12</f>
        <v>3.5271972506425654E-3</v>
      </c>
      <c r="O246" s="38">
        <f t="shared" si="18"/>
        <v>0.57580719644579048</v>
      </c>
      <c r="P246" s="38">
        <f>O246/Dynamics!$M$2</f>
        <v>0.19193573214859683</v>
      </c>
      <c r="Q246" s="38">
        <f>IF(I246&gt;Dynamics!$D$8,1,0)</f>
        <v>1</v>
      </c>
    </row>
    <row r="247" spans="1:17" x14ac:dyDescent="0.25">
      <c r="A247" s="38">
        <f>A246+$A$19</f>
        <v>2.2899999999999952</v>
      </c>
      <c r="B247" s="38">
        <f>C247+D247+Dynamics!$O$7</f>
        <v>31.901376288029997</v>
      </c>
      <c r="C247" s="38">
        <f>C246-O246*Dynamics!$S$1</f>
        <v>3.854545973495441</v>
      </c>
      <c r="D247" s="38">
        <f>D246-P246*Dynamics!$S$1</f>
        <v>1.2848486578318119</v>
      </c>
      <c r="E247" s="38">
        <f>Dynamics!$F$1-C247/H246</f>
        <v>4.1979446924894914E-3</v>
      </c>
      <c r="F247" s="38">
        <f>IF(Q246,$O$5/E247,([1]!Props("D","T",Dynamics!$D$4+273,"P",I246,"He")+$O$5/E247)/2)</f>
        <v>10.036247341135994</v>
      </c>
      <c r="G247" s="38">
        <f t="shared" si="16"/>
        <v>4.8149470200746433E-3</v>
      </c>
      <c r="H247" s="38">
        <f>IF(Q246,[1]!Props("D","T",Dynamics!$D$4+273,"P",Dynamics!I246,"N2O"),C247/G247)</f>
        <v>800.37463709078713</v>
      </c>
      <c r="I247" s="38">
        <f>IF(Q246,[1]!Props("P","T",Dynamics!$D$4+273,"D",F247,"He"),IF(C247&gt;$D$11,I246*(1-$N$13/100*$S$1),[1]!Props("P","T",Dynamics!$D$4+273,"D",F247,"He")))</f>
        <v>6314.5846694717884</v>
      </c>
      <c r="J247" s="38">
        <f>I247-Dynamics!$O$10</f>
        <v>3419.578935776035</v>
      </c>
      <c r="L247" s="38">
        <f>IF(H247&gt;$L$18,$L$18,H247)</f>
        <v>163.24780144940664</v>
      </c>
      <c r="M247" s="38">
        <f t="shared" si="17"/>
        <v>6.4725832332436504</v>
      </c>
      <c r="N247" s="38">
        <f>M247*Dynamics!$D$14*Dynamics!$N$12</f>
        <v>3.5222391893009321E-3</v>
      </c>
      <c r="O247" s="38">
        <f t="shared" si="18"/>
        <v>0.57499780383231758</v>
      </c>
      <c r="P247" s="38">
        <f>O247/Dynamics!$M$2</f>
        <v>0.19166593461077253</v>
      </c>
      <c r="Q247" s="38">
        <f>IF(I247&gt;Dynamics!$D$8,1,0)</f>
        <v>1</v>
      </c>
    </row>
    <row r="248" spans="1:17" x14ac:dyDescent="0.25">
      <c r="A248" s="38">
        <f>A247+$A$19</f>
        <v>2.2999999999999949</v>
      </c>
      <c r="B248" s="38">
        <f>C248+D248+Dynamics!$O$7</f>
        <v>31.893709650645565</v>
      </c>
      <c r="C248" s="38">
        <f>C247-O247*Dynamics!$S$1</f>
        <v>3.848795995457118</v>
      </c>
      <c r="D248" s="38">
        <f>D247-P247*Dynamics!$S$1</f>
        <v>1.2829319984857042</v>
      </c>
      <c r="E248" s="38">
        <f>Dynamics!$F$1-C248/H247</f>
        <v>4.2041486351388239E-3</v>
      </c>
      <c r="F248" s="38">
        <f>IF(Q247,$O$5/E248,([1]!Props("D","T",Dynamics!$D$4+273,"P",I247,"He")+$O$5/E248)/2)</f>
        <v>10.021437136187837</v>
      </c>
      <c r="G248" s="38">
        <f t="shared" si="16"/>
        <v>4.8087430774253108E-3</v>
      </c>
      <c r="H248" s="38">
        <f>IF(Q247,[1]!Props("D","T",Dynamics!$D$4+273,"P",Dynamics!I247,"N2O"),C248/G248)</f>
        <v>800.21201096090579</v>
      </c>
      <c r="I248" s="38">
        <f>IF(Q247,[1]!Props("P","T",Dynamics!$D$4+273,"D",F248,"He"),IF(C248&gt;$D$11,I247*(1-$N$13/100*$S$1),[1]!Props("P","T",Dynamics!$D$4+273,"D",F248,"He")))</f>
        <v>6304.988966252622</v>
      </c>
      <c r="J248" s="38">
        <f>I248-Dynamics!$O$10</f>
        <v>3409.9832325568686</v>
      </c>
      <c r="L248" s="38">
        <f>IF(H248&gt;$L$18,$L$18,H248)</f>
        <v>163.24780144940664</v>
      </c>
      <c r="M248" s="38">
        <f t="shared" si="17"/>
        <v>6.4634954740069279</v>
      </c>
      <c r="N248" s="38">
        <f>M248*Dynamics!$D$14*Dynamics!$N$12</f>
        <v>3.5172938281409377E-3</v>
      </c>
      <c r="O248" s="38">
        <f t="shared" si="18"/>
        <v>0.57419048449557519</v>
      </c>
      <c r="P248" s="38">
        <f>O248/Dynamics!$M$2</f>
        <v>0.19139682816519174</v>
      </c>
      <c r="Q248" s="38">
        <f>IF(I248&gt;Dynamics!$D$8,1,0)</f>
        <v>1</v>
      </c>
    </row>
    <row r="249" spans="1:17" x14ac:dyDescent="0.25">
      <c r="A249" s="38">
        <f>A248+$A$19</f>
        <v>2.3099999999999947</v>
      </c>
      <c r="B249" s="38">
        <f>C249+D249+Dynamics!$O$7</f>
        <v>31.88605377751896</v>
      </c>
      <c r="C249" s="38">
        <f>C248-O248*Dynamics!$S$1</f>
        <v>3.8430540906121622</v>
      </c>
      <c r="D249" s="38">
        <f>D248-P248*Dynamics!$S$1</f>
        <v>1.2810180302040521</v>
      </c>
      <c r="E249" s="38">
        <f>Dynamics!$F$1-C249/H248</f>
        <v>4.2103468394905988E-3</v>
      </c>
      <c r="F249" s="38">
        <f>IF(Q248,$O$5/E249,([1]!Props("D","T",Dynamics!$D$4+273,"P",I248,"He")+$O$5/E249)/2)</f>
        <v>10.006684214959124</v>
      </c>
      <c r="G249" s="38">
        <f t="shared" si="16"/>
        <v>4.8025448730735359E-3</v>
      </c>
      <c r="H249" s="38">
        <f>IF(Q248,[1]!Props("D","T",Dynamics!$D$4+273,"P",Dynamics!I248,"N2O"),C249/G249)</f>
        <v>800.04968727275775</v>
      </c>
      <c r="I249" s="38">
        <f>IF(Q248,[1]!Props("P","T",Dynamics!$D$4+273,"D",F249,"He"),IF(C249&gt;$D$11,I248*(1-$N$13/100*$S$1),[1]!Props("P","T",Dynamics!$D$4+273,"D",F249,"He")))</f>
        <v>6295.431216189244</v>
      </c>
      <c r="J249" s="38">
        <f>I249-Dynamics!$O$10</f>
        <v>3400.4254824934906</v>
      </c>
      <c r="L249" s="38">
        <f>IF(H249&gt;$L$18,$L$18,H249)</f>
        <v>163.24780144940664</v>
      </c>
      <c r="M249" s="38">
        <f t="shared" si="17"/>
        <v>6.454430939266496</v>
      </c>
      <c r="N249" s="38">
        <f>M249*Dynamics!$D$14*Dynamics!$N$12</f>
        <v>3.5123611052473103E-3</v>
      </c>
      <c r="O249" s="38">
        <f t="shared" si="18"/>
        <v>0.5733852283280314</v>
      </c>
      <c r="P249" s="38">
        <f>O249/Dynamics!$M$2</f>
        <v>0.19112840944267714</v>
      </c>
      <c r="Q249" s="38">
        <f>IF(I249&gt;Dynamics!$D$8,1,0)</f>
        <v>1</v>
      </c>
    </row>
    <row r="250" spans="1:17" x14ac:dyDescent="0.25">
      <c r="A250" s="38">
        <f>A249+$A$19</f>
        <v>2.3199999999999945</v>
      </c>
      <c r="B250" s="38">
        <f>C250+D250+Dynamics!$O$7</f>
        <v>31.878408641141252</v>
      </c>
      <c r="C250" s="38">
        <f>C249-O249*Dynamics!$S$1</f>
        <v>3.837320238328882</v>
      </c>
      <c r="D250" s="38">
        <f>D249-P249*Dynamics!$S$1</f>
        <v>1.2791067461096253</v>
      </c>
      <c r="E250" s="38">
        <f>Dynamics!$F$1-C250/H249</f>
        <v>4.2165393117405093E-3</v>
      </c>
      <c r="F250" s="38">
        <f>IF(Q249,$O$5/E250,([1]!Props("D","T",Dynamics!$D$4+273,"P",I249,"He")+$O$5/E250)/2)</f>
        <v>9.9919882499192134</v>
      </c>
      <c r="G250" s="38">
        <f t="shared" si="16"/>
        <v>4.7963524008236254E-3</v>
      </c>
      <c r="H250" s="38">
        <f>IF(Q249,[1]!Props("D","T",Dynamics!$D$4+273,"P",Dynamics!I249,"N2O"),C250/G250)</f>
        <v>799.88766452936261</v>
      </c>
      <c r="I250" s="38">
        <f>IF(Q249,[1]!Props("P","T",Dynamics!$D$4+273,"D",F250,"He"),IF(C250&gt;$D$11,I249*(1-$N$13/100*$S$1),[1]!Props("P","T",Dynamics!$D$4+273,"D",F250,"He")))</f>
        <v>6285.9111972687633</v>
      </c>
      <c r="J250" s="38">
        <f>I250-Dynamics!$O$10</f>
        <v>3390.9054635730099</v>
      </c>
      <c r="L250" s="38">
        <f>IF(H250&gt;$L$18,$L$18,H250)</f>
        <v>163.24780144940664</v>
      </c>
      <c r="M250" s="38">
        <f t="shared" si="17"/>
        <v>6.4453895160087047</v>
      </c>
      <c r="N250" s="38">
        <f>M250*Dynamics!$D$14*Dynamics!$N$12</f>
        <v>3.5074409591204772E-3</v>
      </c>
      <c r="O250" s="38">
        <f t="shared" si="18"/>
        <v>0.57258202529001601</v>
      </c>
      <c r="P250" s="38">
        <f>O250/Dynamics!$M$2</f>
        <v>0.19086067509667201</v>
      </c>
      <c r="Q250" s="38">
        <f>IF(I250&gt;Dynamics!$D$8,1,0)</f>
        <v>1</v>
      </c>
    </row>
    <row r="251" spans="1:17" x14ac:dyDescent="0.25">
      <c r="A251" s="38">
        <f>A250+$A$19</f>
        <v>2.3299999999999943</v>
      </c>
      <c r="B251" s="38">
        <f>C251+D251+Dynamics!$O$7</f>
        <v>31.870774214137384</v>
      </c>
      <c r="C251" s="38">
        <f>C250-O250*Dynamics!$S$1</f>
        <v>3.8315944180759818</v>
      </c>
      <c r="D251" s="38">
        <f>D250-P250*Dynamics!$S$1</f>
        <v>1.2771981393586584</v>
      </c>
      <c r="E251" s="38">
        <f>Dynamics!$F$1-C251/H250</f>
        <v>4.222726058077623E-3</v>
      </c>
      <c r="F251" s="38">
        <f>IF(Q250,$O$5/E251,([1]!Props("D","T",Dynamics!$D$4+273,"P",I250,"He")+$O$5/E251)/2)</f>
        <v>9.9773489160255497</v>
      </c>
      <c r="G251" s="38">
        <f t="shared" si="16"/>
        <v>4.7901656544865117E-3</v>
      </c>
      <c r="H251" s="38">
        <f>IF(Q250,[1]!Props("D","T",Dynamics!$D$4+273,"P",Dynamics!I250,"N2O"),C251/G251)</f>
        <v>799.72594124271666</v>
      </c>
      <c r="I251" s="38">
        <f>IF(Q250,[1]!Props("P","T",Dynamics!$D$4+273,"D",F251,"He"),IF(C251&gt;$D$11,I250*(1-$N$13/100*$S$1),[1]!Props("P","T",Dynamics!$D$4+273,"D",F251,"He")))</f>
        <v>6276.428689203778</v>
      </c>
      <c r="J251" s="38">
        <f>I251-Dynamics!$O$10</f>
        <v>3381.4229555080246</v>
      </c>
      <c r="L251" s="38">
        <f>IF(H251&gt;$L$18,$L$18,H251)</f>
        <v>163.24780144940664</v>
      </c>
      <c r="M251" s="38">
        <f t="shared" si="17"/>
        <v>6.4363710919772981</v>
      </c>
      <c r="N251" s="38">
        <f>M251*Dynamics!$D$14*Dynamics!$N$12</f>
        <v>3.5025333286730219E-3</v>
      </c>
      <c r="O251" s="38">
        <f t="shared" si="18"/>
        <v>0.57178086540914275</v>
      </c>
      <c r="P251" s="38">
        <f>O251/Dynamics!$M$2</f>
        <v>0.19059362180304759</v>
      </c>
      <c r="Q251" s="38">
        <f>IF(I251&gt;Dynamics!$D$8,1,0)</f>
        <v>1</v>
      </c>
    </row>
    <row r="252" spans="1:17" x14ac:dyDescent="0.25">
      <c r="A252" s="38">
        <f>A251+$A$19</f>
        <v>2.3399999999999941</v>
      </c>
      <c r="B252" s="38">
        <f>C252+D252+Dynamics!$O$7</f>
        <v>31.863150469265264</v>
      </c>
      <c r="C252" s="38">
        <f>C251-O251*Dynamics!$S$1</f>
        <v>3.8258766094218903</v>
      </c>
      <c r="D252" s="38">
        <f>D251-P251*Dynamics!$S$1</f>
        <v>1.275292203140628</v>
      </c>
      <c r="E252" s="38">
        <f>Dynamics!$F$1-C252/H251</f>
        <v>4.2289070846842974E-3</v>
      </c>
      <c r="F252" s="38">
        <f>IF(Q251,$O$5/E252,([1]!Props("D","T",Dynamics!$D$4+273,"P",I251,"He")+$O$5/E252)/2)</f>
        <v>9.9627658907003127</v>
      </c>
      <c r="G252" s="38">
        <f t="shared" si="16"/>
        <v>4.7839846278798373E-3</v>
      </c>
      <c r="H252" s="38">
        <f>IF(Q251,[1]!Props("D","T",Dynamics!$D$4+273,"P",Dynamics!I251,"N2O"),C252/G252)</f>
        <v>799.56451593371867</v>
      </c>
      <c r="I252" s="38">
        <f>IF(Q251,[1]!Props("P","T",Dynamics!$D$4+273,"D",F252,"He"),IF(C252&gt;$D$11,I251*(1-$N$13/100*$S$1),[1]!Props("P","T",Dynamics!$D$4+273,"D",F252,"He")))</f>
        <v>6266.9834734157921</v>
      </c>
      <c r="J252" s="38">
        <f>I252-Dynamics!$O$10</f>
        <v>3371.9777397200387</v>
      </c>
      <c r="L252" s="38">
        <f>IF(H252&gt;$L$18,$L$18,H252)</f>
        <v>163.24780144940664</v>
      </c>
      <c r="M252" s="38">
        <f t="shared" si="17"/>
        <v>6.4273755556669645</v>
      </c>
      <c r="N252" s="38">
        <f>M252*Dynamics!$D$14*Dynamics!$N$12</f>
        <v>3.4976381532261769E-3</v>
      </c>
      <c r="O252" s="38">
        <f t="shared" si="18"/>
        <v>0.57098173877973624</v>
      </c>
      <c r="P252" s="38">
        <f>O252/Dynamics!$M$2</f>
        <v>0.19032724625991207</v>
      </c>
      <c r="Q252" s="38">
        <f>IF(I252&gt;Dynamics!$D$8,1,0)</f>
        <v>1</v>
      </c>
    </row>
    <row r="253" spans="1:17" x14ac:dyDescent="0.25">
      <c r="A253" s="38">
        <f>A252+$A$19</f>
        <v>2.3499999999999939</v>
      </c>
      <c r="B253" s="38">
        <f>C253+D253+Dynamics!$O$7</f>
        <v>31.855537379414866</v>
      </c>
      <c r="C253" s="38">
        <f>C252-O252*Dynamics!$S$1</f>
        <v>3.8201667920340929</v>
      </c>
      <c r="D253" s="38">
        <f>D252-P252*Dynamics!$S$1</f>
        <v>1.2733889306780288</v>
      </c>
      <c r="E253" s="38">
        <f>Dynamics!$F$1-C253/H252</f>
        <v>4.2350823977360961E-3</v>
      </c>
      <c r="F253" s="38">
        <f>IF(Q252,$O$5/E253,([1]!Props("D","T",Dynamics!$D$4+273,"P",I252,"He")+$O$5/E253)/2)</f>
        <v>9.9482388538073003</v>
      </c>
      <c r="G253" s="38">
        <f t="shared" si="16"/>
        <v>4.7778093148280387E-3</v>
      </c>
      <c r="H253" s="38">
        <f>IF(Q252,[1]!Props("D","T",Dynamics!$D$4+273,"P",Dynamics!I252,"N2O"),C253/G253)</f>
        <v>799.40338713209576</v>
      </c>
      <c r="I253" s="38">
        <f>IF(Q252,[1]!Props("P","T",Dynamics!$D$4+273,"D",F253,"He"),IF(C253&gt;$D$11,I252*(1-$N$13/100*$S$1),[1]!Props("P","T",Dynamics!$D$4+273,"D",F253,"He")))</f>
        <v>6257.5753330188099</v>
      </c>
      <c r="J253" s="38">
        <f>I253-Dynamics!$O$10</f>
        <v>3362.5695993230565</v>
      </c>
      <c r="L253" s="38">
        <f>IF(H253&gt;$L$18,$L$18,H253)</f>
        <v>163.24780144940664</v>
      </c>
      <c r="M253" s="38">
        <f t="shared" si="17"/>
        <v>6.4184027963169425</v>
      </c>
      <c r="N253" s="38">
        <f>M253*Dynamics!$D$14*Dynamics!$N$12</f>
        <v>3.492755372506341E-3</v>
      </c>
      <c r="O253" s="38">
        <f t="shared" si="18"/>
        <v>0.57018463556226351</v>
      </c>
      <c r="P253" s="38">
        <f>O253/Dynamics!$M$2</f>
        <v>0.19006154518742116</v>
      </c>
      <c r="Q253" s="38">
        <f>IF(I253&gt;Dynamics!$D$8,1,0)</f>
        <v>1</v>
      </c>
    </row>
    <row r="254" spans="1:17" x14ac:dyDescent="0.25">
      <c r="A254" s="38">
        <f>A253+$A$19</f>
        <v>2.3599999999999937</v>
      </c>
      <c r="B254" s="38">
        <f>C254+D254+Dynamics!$O$7</f>
        <v>31.847934917607368</v>
      </c>
      <c r="C254" s="38">
        <f>C253-O253*Dynamics!$S$1</f>
        <v>3.8144649456784703</v>
      </c>
      <c r="D254" s="38">
        <f>D253-P253*Dynamics!$S$1</f>
        <v>1.2714883152261547</v>
      </c>
      <c r="E254" s="38">
        <f>Dynamics!$F$1-C254/H253</f>
        <v>4.2412520034016852E-3</v>
      </c>
      <c r="F254" s="38">
        <f>IF(Q253,$O$5/E254,([1]!Props("D","T",Dynamics!$D$4+273,"P",I253,"He")+$O$5/E254)/2)</f>
        <v>9.9337674876291402</v>
      </c>
      <c r="G254" s="38">
        <f t="shared" si="16"/>
        <v>4.7716397091624495E-3</v>
      </c>
      <c r="H254" s="38">
        <f>IF(Q253,[1]!Props("D","T",Dynamics!$D$4+273,"P",Dynamics!I253,"N2O"),C254/G254)</f>
        <v>799.2425533763311</v>
      </c>
      <c r="I254" s="38">
        <f>IF(Q253,[1]!Props("P","T",Dynamics!$D$4+273,"D",F254,"He"),IF(C254&gt;$D$11,I253*(1-$N$13/100*$S$1),[1]!Props("P","T",Dynamics!$D$4+273,"D",F254,"He")))</f>
        <v>6248.2040528031612</v>
      </c>
      <c r="J254" s="38">
        <f>I254-Dynamics!$O$10</f>
        <v>3353.1983191074078</v>
      </c>
      <c r="L254" s="38">
        <f>IF(H254&gt;$L$18,$L$18,H254)</f>
        <v>163.24780144940664</v>
      </c>
      <c r="M254" s="38">
        <f t="shared" si="17"/>
        <v>6.4094527039047309</v>
      </c>
      <c r="N254" s="38">
        <f>M254*Dynamics!$D$14*Dynamics!$N$12</f>
        <v>3.4878849266416598E-3</v>
      </c>
      <c r="O254" s="38">
        <f t="shared" si="18"/>
        <v>0.56938954598277591</v>
      </c>
      <c r="P254" s="38">
        <f>O254/Dynamics!$M$2</f>
        <v>0.18979651532759198</v>
      </c>
      <c r="Q254" s="38">
        <f>IF(I254&gt;Dynamics!$D$8,1,0)</f>
        <v>1</v>
      </c>
    </row>
    <row r="255" spans="1:17" x14ac:dyDescent="0.25">
      <c r="A255" s="38">
        <f>A254+$A$19</f>
        <v>2.3699999999999934</v>
      </c>
      <c r="B255" s="38">
        <f>C255+D255+Dynamics!$O$7</f>
        <v>31.840343056994264</v>
      </c>
      <c r="C255" s="38">
        <f>C254-O254*Dynamics!$S$1</f>
        <v>3.8087710502186427</v>
      </c>
      <c r="D255" s="38">
        <f>D254-P254*Dynamics!$S$1</f>
        <v>1.2695903500728787</v>
      </c>
      <c r="E255" s="38">
        <f>Dynamics!$F$1-C255/H254</f>
        <v>4.2474159078427541E-3</v>
      </c>
      <c r="F255" s="38">
        <f>IF(Q254,$O$5/E255,([1]!Props("D","T",Dynamics!$D$4+273,"P",I254,"He")+$O$5/E255)/2)</f>
        <v>9.9193514768446818</v>
      </c>
      <c r="G255" s="38">
        <f t="shared" si="16"/>
        <v>4.7654758047213806E-3</v>
      </c>
      <c r="H255" s="38">
        <f>IF(Q254,[1]!Props("D","T",Dynamics!$D$4+273,"P",Dynamics!I254,"N2O"),C255/G255)</f>
        <v>799.0820132135924</v>
      </c>
      <c r="I255" s="38">
        <f>IF(Q254,[1]!Props("P","T",Dynamics!$D$4+273,"D",F255,"He"),IF(C255&gt;$D$11,I254*(1-$N$13/100*$S$1),[1]!Props("P","T",Dynamics!$D$4+273,"D",F255,"He")))</f>
        <v>6238.8694192194635</v>
      </c>
      <c r="J255" s="38">
        <f>I255-Dynamics!$O$10</f>
        <v>3343.86368552371</v>
      </c>
      <c r="L255" s="38">
        <f>IF(H255&gt;$L$18,$L$18,H255)</f>
        <v>163.24780144940664</v>
      </c>
      <c r="M255" s="38">
        <f t="shared" si="17"/>
        <v>6.4005251691398222</v>
      </c>
      <c r="N255" s="38">
        <f>M255*Dynamics!$D$14*Dynamics!$N$12</f>
        <v>3.4830267561586129E-3</v>
      </c>
      <c r="O255" s="38">
        <f t="shared" si="18"/>
        <v>0.56859646033235212</v>
      </c>
      <c r="P255" s="38">
        <f>O255/Dynamics!$M$2</f>
        <v>0.18953215344411736</v>
      </c>
      <c r="Q255" s="38">
        <f>IF(I255&gt;Dynamics!$D$8,1,0)</f>
        <v>1</v>
      </c>
    </row>
    <row r="256" spans="1:17" x14ac:dyDescent="0.25">
      <c r="A256" s="38">
        <f>A255+$A$19</f>
        <v>2.3799999999999932</v>
      </c>
      <c r="B256" s="38">
        <f>C256+D256+Dynamics!$O$7</f>
        <v>31.8327617708565</v>
      </c>
      <c r="C256" s="38">
        <f>C255-O255*Dynamics!$S$1</f>
        <v>3.8030850856153191</v>
      </c>
      <c r="D256" s="38">
        <f>D255-P255*Dynamics!$S$1</f>
        <v>1.2676950285384374</v>
      </c>
      <c r="E256" s="38">
        <f>Dynamics!$F$1-C256/H255</f>
        <v>4.2535741172139247E-3</v>
      </c>
      <c r="F256" s="38">
        <f>IF(Q255,$O$5/E256,([1]!Props("D","T",Dynamics!$D$4+273,"P",I255,"He")+$O$5/E256)/2)</f>
        <v>9.9049905085066818</v>
      </c>
      <c r="G256" s="38">
        <f t="shared" si="16"/>
        <v>4.75931759535021E-3</v>
      </c>
      <c r="H256" s="38">
        <f>IF(Q255,[1]!Props("D","T",Dynamics!$D$4+273,"P",Dynamics!I255,"N2O"),C256/G256)</f>
        <v>798.92176519966017</v>
      </c>
      <c r="I256" s="38">
        <f>IF(Q255,[1]!Props("P","T",Dynamics!$D$4+273,"D",F256,"He"),IF(C256&gt;$D$11,I255*(1-$N$13/100*$S$1),[1]!Props("P","T",Dynamics!$D$4+273,"D",F256,"He")))</f>
        <v>6229.5712203627891</v>
      </c>
      <c r="J256" s="38">
        <f>I256-Dynamics!$O$10</f>
        <v>3334.5654866670357</v>
      </c>
      <c r="L256" s="38">
        <f>IF(H256&gt;$L$18,$L$18,H256)</f>
        <v>163.24780144940664</v>
      </c>
      <c r="M256" s="38">
        <f t="shared" si="17"/>
        <v>6.3916200834575161</v>
      </c>
      <c r="N256" s="38">
        <f>M256*Dynamics!$D$14*Dynamics!$N$12</f>
        <v>3.4781808019786493E-3</v>
      </c>
      <c r="O256" s="38">
        <f t="shared" si="18"/>
        <v>0.56780536896654843</v>
      </c>
      <c r="P256" s="38">
        <f>O256/Dynamics!$M$2</f>
        <v>0.18926845632218281</v>
      </c>
      <c r="Q256" s="38">
        <f>IF(I256&gt;Dynamics!$D$8,1,0)</f>
        <v>1</v>
      </c>
    </row>
    <row r="257" spans="1:17" x14ac:dyDescent="0.25">
      <c r="A257" s="38">
        <f>A256+$A$19</f>
        <v>2.389999999999993</v>
      </c>
      <c r="B257" s="38">
        <f>C257+D257+Dynamics!$O$7</f>
        <v>31.825191032603612</v>
      </c>
      <c r="C257" s="38">
        <f>C256-O256*Dynamics!$S$1</f>
        <v>3.7974070319256534</v>
      </c>
      <c r="D257" s="38">
        <f>D256-P256*Dynamics!$S$1</f>
        <v>1.2658023439752155</v>
      </c>
      <c r="E257" s="38">
        <f>Dynamics!$F$1-C257/H256</f>
        <v>4.2597266376626693E-3</v>
      </c>
      <c r="F257" s="38">
        <f>IF(Q256,$O$5/E257,([1]!Props("D","T",Dynamics!$D$4+273,"P",I256,"He")+$O$5/E257)/2)</f>
        <v>9.8906842720197208</v>
      </c>
      <c r="G257" s="38">
        <f t="shared" si="16"/>
        <v>4.7531650749014654E-3</v>
      </c>
      <c r="H257" s="38">
        <f>IF(Q256,[1]!Props("D","T",Dynamics!$D$4+273,"P",Dynamics!I256,"N2O"),C257/G257)</f>
        <v>798.76180789885802</v>
      </c>
      <c r="I257" s="38">
        <f>IF(Q256,[1]!Props("P","T",Dynamics!$D$4+273,"D",F257,"He"),IF(C257&gt;$D$11,I256*(1-$N$13/100*$S$1),[1]!Props("P","T",Dynamics!$D$4+273,"D",F257,"He")))</f>
        <v>6220.3092459570134</v>
      </c>
      <c r="J257" s="38">
        <f>I257-Dynamics!$O$10</f>
        <v>3325.30351226126</v>
      </c>
      <c r="L257" s="38">
        <f>IF(H257&gt;$L$18,$L$18,H257)</f>
        <v>163.24780144940664</v>
      </c>
      <c r="M257" s="38">
        <f t="shared" si="17"/>
        <v>6.3827373390128086</v>
      </c>
      <c r="N257" s="38">
        <f>M257*Dynamics!$D$14*Dynamics!$N$12</f>
        <v>3.4733470054148599E-3</v>
      </c>
      <c r="O257" s="38">
        <f t="shared" si="18"/>
        <v>0.56701626230485613</v>
      </c>
      <c r="P257" s="38">
        <f>O257/Dynamics!$M$2</f>
        <v>0.18900542076828539</v>
      </c>
      <c r="Q257" s="38">
        <f>IF(I257&gt;Dynamics!$D$8,1,0)</f>
        <v>1</v>
      </c>
    </row>
    <row r="258" spans="1:17" x14ac:dyDescent="0.25">
      <c r="A258" s="38">
        <f>A257+$A$19</f>
        <v>2.3999999999999928</v>
      </c>
      <c r="B258" s="38">
        <f>C258+D258+Dynamics!$O$7</f>
        <v>31.81763081577288</v>
      </c>
      <c r="C258" s="38">
        <f>C257-O257*Dynamics!$S$1</f>
        <v>3.7917368693026048</v>
      </c>
      <c r="D258" s="38">
        <f>D257-P257*Dynamics!$S$1</f>
        <v>1.2639122897675326</v>
      </c>
      <c r="E258" s="38">
        <f>Dynamics!$F$1-C258/H257</f>
        <v>4.2658734753292273E-3</v>
      </c>
      <c r="F258" s="38">
        <f>IF(Q257,$O$5/E258,([1]!Props("D","T",Dynamics!$D$4+273,"P",I257,"He")+$O$5/E258)/2)</f>
        <v>9.876432459118357</v>
      </c>
      <c r="G258" s="38">
        <f t="shared" si="16"/>
        <v>4.7470182372349075E-3</v>
      </c>
      <c r="H258" s="38">
        <f>IF(Q257,[1]!Props("D","T",Dynamics!$D$4+273,"P",Dynamics!I257,"N2O"),C258/G258)</f>
        <v>798.60213988398152</v>
      </c>
      <c r="I258" s="38">
        <f>IF(Q257,[1]!Props("P","T",Dynamics!$D$4+273,"D",F258,"He"),IF(C258&gt;$D$11,I257*(1-$N$13/100*$S$1),[1]!Props("P","T",Dynamics!$D$4+273,"D",F258,"He")))</f>
        <v>6211.0832873393219</v>
      </c>
      <c r="J258" s="38">
        <f>I258-Dynamics!$O$10</f>
        <v>3316.0775536435685</v>
      </c>
      <c r="L258" s="38">
        <f>IF(H258&gt;$L$18,$L$18,H258)</f>
        <v>163.24780144940664</v>
      </c>
      <c r="M258" s="38">
        <f t="shared" si="17"/>
        <v>6.3738768286743115</v>
      </c>
      <c r="N258" s="38">
        <f>M258*Dynamics!$D$14*Dynamics!$N$12</f>
        <v>3.4685253081686708E-3</v>
      </c>
      <c r="O258" s="38">
        <f t="shared" si="18"/>
        <v>0.56622913083016113</v>
      </c>
      <c r="P258" s="38">
        <f>O258/Dynamics!$M$2</f>
        <v>0.1887430436100537</v>
      </c>
      <c r="Q258" s="38">
        <f>IF(I258&gt;Dynamics!$D$8,1,0)</f>
        <v>1</v>
      </c>
    </row>
    <row r="259" spans="1:17" x14ac:dyDescent="0.25">
      <c r="A259" s="38">
        <f>A258+$A$19</f>
        <v>2.4099999999999926</v>
      </c>
      <c r="B259" s="38">
        <f>C259+D259+Dynamics!$O$7</f>
        <v>31.810081094028479</v>
      </c>
      <c r="C259" s="38">
        <f>C258-O258*Dynamics!$S$1</f>
        <v>3.7860745779943032</v>
      </c>
      <c r="D259" s="38">
        <f>D258-P258*Dynamics!$S$1</f>
        <v>1.262024859331432</v>
      </c>
      <c r="E259" s="38">
        <f>Dynamics!$F$1-C259/H258</f>
        <v>4.2720146363465173E-3</v>
      </c>
      <c r="F259" s="38">
        <f>IF(Q258,$O$5/E259,([1]!Props("D","T",Dynamics!$D$4+273,"P",I258,"He")+$O$5/E259)/2)</f>
        <v>9.8622347638455459</v>
      </c>
      <c r="G259" s="38">
        <f t="shared" si="16"/>
        <v>4.7408770762176174E-3</v>
      </c>
      <c r="H259" s="38">
        <f>IF(Q258,[1]!Props("D","T",Dynamics!$D$4+273,"P",Dynamics!I258,"N2O"),C259/G259)</f>
        <v>798.44275973622985</v>
      </c>
      <c r="I259" s="38">
        <f>IF(Q258,[1]!Props("P","T",Dynamics!$D$4+273,"D",F259,"He"),IF(C259&gt;$D$11,I258*(1-$N$13/100*$S$1),[1]!Props("P","T",Dynamics!$D$4+273,"D",F259,"He")))</f>
        <v>6201.8931374449239</v>
      </c>
      <c r="J259" s="38">
        <f>I259-Dynamics!$O$10</f>
        <v>3306.8874037491705</v>
      </c>
      <c r="L259" s="38">
        <f>IF(H259&gt;$L$18,$L$18,H259)</f>
        <v>163.24780144940664</v>
      </c>
      <c r="M259" s="38">
        <f t="shared" si="17"/>
        <v>6.3650384460182767</v>
      </c>
      <c r="N259" s="38">
        <f>M259*Dynamics!$D$14*Dynamics!$N$12</f>
        <v>3.4637156523265899E-3</v>
      </c>
      <c r="O259" s="38">
        <f t="shared" si="18"/>
        <v>0.56544396508821315</v>
      </c>
      <c r="P259" s="38">
        <f>O259/Dynamics!$M$2</f>
        <v>0.18848132169607104</v>
      </c>
      <c r="Q259" s="38">
        <f>IF(I259&gt;Dynamics!$D$8,1,0)</f>
        <v>1</v>
      </c>
    </row>
    <row r="260" spans="1:17" x14ac:dyDescent="0.25">
      <c r="A260" s="38">
        <f>A259+$A$19</f>
        <v>2.4199999999999924</v>
      </c>
      <c r="B260" s="38">
        <f>C260+D260+Dynamics!$O$7</f>
        <v>31.802541841160636</v>
      </c>
      <c r="C260" s="38">
        <f>C259-O259*Dynamics!$S$1</f>
        <v>3.7804201383434211</v>
      </c>
      <c r="D260" s="38">
        <f>D259-P259*Dynamics!$S$1</f>
        <v>1.2601400461144714</v>
      </c>
      <c r="E260" s="38">
        <f>Dynamics!$F$1-C260/H259</f>
        <v>4.2781501268400624E-3</v>
      </c>
      <c r="F260" s="38">
        <f>IF(Q259,$O$5/E260,([1]!Props("D","T",Dynamics!$D$4+273,"P",I259,"He")+$O$5/E260)/2)</f>
        <v>9.8480908825312703</v>
      </c>
      <c r="G260" s="38">
        <f t="shared" si="16"/>
        <v>4.7347415857240723E-3</v>
      </c>
      <c r="H260" s="38">
        <f>IF(Q259,[1]!Props("D","T",Dynamics!$D$4+273,"P",Dynamics!I259,"N2O"),C260/G260)</f>
        <v>798.2836660451386</v>
      </c>
      <c r="I260" s="38">
        <f>IF(Q259,[1]!Props("P","T",Dynamics!$D$4+273,"D",F260,"He"),IF(C260&gt;$D$11,I259*(1-$N$13/100*$S$1),[1]!Props("P","T",Dynamics!$D$4+273,"D",F260,"He")))</f>
        <v>6192.7385907918988</v>
      </c>
      <c r="J260" s="38">
        <f>I260-Dynamics!$O$10</f>
        <v>3297.7328570961454</v>
      </c>
      <c r="L260" s="38">
        <f>IF(H260&gt;$L$18,$L$18,H260)</f>
        <v>163.24780144940664</v>
      </c>
      <c r="M260" s="38">
        <f t="shared" si="17"/>
        <v>6.3562220853226377</v>
      </c>
      <c r="N260" s="38">
        <f>M260*Dynamics!$D$14*Dynamics!$N$12</f>
        <v>3.4589179803569659E-3</v>
      </c>
      <c r="O260" s="38">
        <f t="shared" si="18"/>
        <v>0.56466075568709662</v>
      </c>
      <c r="P260" s="38">
        <f>O260/Dynamics!$M$2</f>
        <v>0.18822025189569888</v>
      </c>
      <c r="Q260" s="38">
        <f>IF(I260&gt;Dynamics!$D$8,1,0)</f>
        <v>1</v>
      </c>
    </row>
    <row r="261" spans="1:17" x14ac:dyDescent="0.25">
      <c r="A261" s="38">
        <f>A260+$A$19</f>
        <v>2.4299999999999922</v>
      </c>
      <c r="B261" s="38">
        <f>C261+D261+Dynamics!$O$7</f>
        <v>31.795013031084807</v>
      </c>
      <c r="C261" s="38">
        <f>C260-O260*Dynamics!$S$1</f>
        <v>3.77477353078655</v>
      </c>
      <c r="D261" s="38">
        <f>D260-P260*Dynamics!$S$1</f>
        <v>1.2582578435955143</v>
      </c>
      <c r="E261" s="38">
        <f>Dynamics!$F$1-C261/H260</f>
        <v>4.2842799529279217E-3</v>
      </c>
      <c r="F261" s="38">
        <f>IF(Q260,$O$5/E261,([1]!Props("D","T",Dynamics!$D$4+273,"P",I260,"He")+$O$5/E261)/2)</f>
        <v>9.8340005137713824</v>
      </c>
      <c r="G261" s="38">
        <f t="shared" si="16"/>
        <v>4.7286117596362131E-3</v>
      </c>
      <c r="H261" s="38">
        <f>IF(Q260,[1]!Props("D","T",Dynamics!$D$4+273,"P",Dynamics!I260,"N2O"),C261/G261)</f>
        <v>798.12485740850843</v>
      </c>
      <c r="I261" s="38">
        <f>IF(Q260,[1]!Props("P","T",Dynamics!$D$4+273,"D",F261,"He"),IF(C261&gt;$D$11,I260*(1-$N$13/100*$S$1),[1]!Props("P","T",Dynamics!$D$4+273,"D",F261,"He")))</f>
        <v>6183.6194434662275</v>
      </c>
      <c r="J261" s="38">
        <f>I261-Dynamics!$O$10</f>
        <v>3288.6137097704741</v>
      </c>
      <c r="L261" s="38">
        <f>IF(H261&gt;$L$18,$L$18,H261)</f>
        <v>163.24780144940664</v>
      </c>
      <c r="M261" s="38">
        <f t="shared" si="17"/>
        <v>6.3474276415611248</v>
      </c>
      <c r="N261" s="38">
        <f>M261*Dynamics!$D$14*Dynamics!$N$12</f>
        <v>3.4541322351067838E-3</v>
      </c>
      <c r="O261" s="38">
        <f t="shared" si="18"/>
        <v>0.56387949329670739</v>
      </c>
      <c r="P261" s="38">
        <f>O261/Dynamics!$M$2</f>
        <v>0.18795983109890246</v>
      </c>
      <c r="Q261" s="38">
        <f>IF(I261&gt;Dynamics!$D$8,1,0)</f>
        <v>1</v>
      </c>
    </row>
    <row r="262" spans="1:17" x14ac:dyDescent="0.25">
      <c r="A262" s="38">
        <f>A261+$A$19</f>
        <v>2.439999999999992</v>
      </c>
      <c r="B262" s="38">
        <f>C262+D262+Dynamics!$O$7</f>
        <v>31.787494637840851</v>
      </c>
      <c r="C262" s="38">
        <f>C261-O261*Dynamics!$S$1</f>
        <v>3.7691347358535827</v>
      </c>
      <c r="D262" s="38">
        <f>D261-P261*Dynamics!$S$1</f>
        <v>1.2563782452845254</v>
      </c>
      <c r="E262" s="38">
        <f>Dynamics!$F$1-C262/H261</f>
        <v>4.2904041207205857E-3</v>
      </c>
      <c r="F262" s="38">
        <f>IF(Q261,$O$5/E262,([1]!Props("D","T",Dynamics!$D$4+273,"P",I261,"He")+$O$5/E262)/2)</f>
        <v>9.8199633584067811</v>
      </c>
      <c r="G262" s="38">
        <f t="shared" si="16"/>
        <v>4.722487591843549E-3</v>
      </c>
      <c r="H262" s="38">
        <f>IF(Q261,[1]!Props("D","T",Dynamics!$D$4+273,"P",Dynamics!I261,"N2O"),C262/G262)</f>
        <v>797.96633243234101</v>
      </c>
      <c r="I262" s="38">
        <f>IF(Q261,[1]!Props("P","T",Dynamics!$D$4+273,"D",F262,"He"),IF(C262&gt;$D$11,I261*(1-$N$13/100*$S$1),[1]!Props("P","T",Dynamics!$D$4+273,"D",F262,"He")))</f>
        <v>6174.5354931070297</v>
      </c>
      <c r="J262" s="38">
        <f>I262-Dynamics!$O$10</f>
        <v>3279.5297594112762</v>
      </c>
      <c r="L262" s="38">
        <f>IF(H262&gt;$L$18,$L$18,H262)</f>
        <v>163.24780144940664</v>
      </c>
      <c r="M262" s="38">
        <f t="shared" si="17"/>
        <v>6.3386550103974786</v>
      </c>
      <c r="N262" s="38">
        <f>M262*Dynamics!$D$14*Dynamics!$N$12</f>
        <v>3.4493583597985183E-3</v>
      </c>
      <c r="O262" s="38">
        <f t="shared" si="18"/>
        <v>0.56310016864823942</v>
      </c>
      <c r="P262" s="38">
        <f>O262/Dynamics!$M$2</f>
        <v>0.1877000562160798</v>
      </c>
      <c r="Q262" s="38">
        <f>IF(I262&gt;Dynamics!$D$8,1,0)</f>
        <v>1</v>
      </c>
    </row>
    <row r="263" spans="1:17" x14ac:dyDescent="0.25">
      <c r="A263" s="38">
        <f>A262+$A$19</f>
        <v>2.4499999999999917</v>
      </c>
      <c r="B263" s="38">
        <f>C263+D263+Dynamics!$O$7</f>
        <v>31.779986635592209</v>
      </c>
      <c r="C263" s="38">
        <f>C262-O262*Dynamics!$S$1</f>
        <v>3.7635037341671005</v>
      </c>
      <c r="D263" s="38">
        <f>D262-P262*Dynamics!$S$1</f>
        <v>1.2545012447223645</v>
      </c>
      <c r="E263" s="38">
        <f>Dynamics!$F$1-C263/H262</f>
        <v>4.296522636320927E-3</v>
      </c>
      <c r="F263" s="38">
        <f>IF(Q262,$O$5/E263,([1]!Props("D","T",Dynamics!$D$4+273,"P",I262,"He")+$O$5/E263)/2)</f>
        <v>9.8059791195026786</v>
      </c>
      <c r="G263" s="38">
        <f t="shared" si="16"/>
        <v>4.7163690762432077E-3</v>
      </c>
      <c r="H263" s="38">
        <f>IF(Q262,[1]!Props("D","T",Dynamics!$D$4+273,"P",Dynamics!I262,"N2O"),C263/G263)</f>
        <v>797.8080897307716</v>
      </c>
      <c r="I263" s="38">
        <f>IF(Q262,[1]!Props("P","T",Dynamics!$D$4+273,"D",F263,"He"),IF(C263&gt;$D$11,I262*(1-$N$13/100*$S$1),[1]!Props("P","T",Dynamics!$D$4+273,"D",F263,"He")))</f>
        <v>6165.4865388918979</v>
      </c>
      <c r="J263" s="38">
        <f>I263-Dynamics!$O$10</f>
        <v>3270.4808051961445</v>
      </c>
      <c r="L263" s="38">
        <f>IF(H263&gt;$L$18,$L$18,H263)</f>
        <v>163.24780144940664</v>
      </c>
      <c r="M263" s="38">
        <f t="shared" si="17"/>
        <v>6.329904088179652</v>
      </c>
      <c r="N263" s="38">
        <f>M263*Dynamics!$D$14*Dynamics!$N$12</f>
        <v>3.4445962980269762E-3</v>
      </c>
      <c r="O263" s="38">
        <f t="shared" si="18"/>
        <v>0.56232277253366891</v>
      </c>
      <c r="P263" s="38">
        <f>O263/Dynamics!$M$2</f>
        <v>0.18744092417788963</v>
      </c>
      <c r="Q263" s="38">
        <f>IF(I263&gt;Dynamics!$D$8,1,0)</f>
        <v>1</v>
      </c>
    </row>
    <row r="264" spans="1:17" x14ac:dyDescent="0.25">
      <c r="A264" s="38">
        <f>A263+$A$19</f>
        <v>2.4599999999999915</v>
      </c>
      <c r="B264" s="38">
        <f>C264+D264+Dynamics!$O$7</f>
        <v>31.772488998625093</v>
      </c>
      <c r="C264" s="38">
        <f>C263-O263*Dynamics!$S$1</f>
        <v>3.7578805064417637</v>
      </c>
      <c r="D264" s="38">
        <f>D263-P263*Dynamics!$S$1</f>
        <v>1.2526268354805856</v>
      </c>
      <c r="E264" s="38">
        <f>Dynamics!$F$1-C264/H263</f>
        <v>4.3026355058241169E-3</v>
      </c>
      <c r="F264" s="38">
        <f>IF(Q263,$O$5/E264,([1]!Props("D","T",Dynamics!$D$4+273,"P",I263,"He")+$O$5/E264)/2)</f>
        <v>9.7920475023281863</v>
      </c>
      <c r="G264" s="38">
        <f t="shared" si="16"/>
        <v>4.7102562067400178E-3</v>
      </c>
      <c r="H264" s="38">
        <f>IF(Q263,[1]!Props("D","T",Dynamics!$D$4+273,"P",Dynamics!I263,"N2O"),C264/G264)</f>
        <v>797.65012792600157</v>
      </c>
      <c r="I264" s="38">
        <f>IF(Q263,[1]!Props("P","T",Dynamics!$D$4+273,"D",F264,"He"),IF(C264&gt;$D$11,I263*(1-$N$13/100*$S$1),[1]!Props("P","T",Dynamics!$D$4+273,"D",F264,"He")))</f>
        <v>6156.4723815224434</v>
      </c>
      <c r="J264" s="38">
        <f>I264-Dynamics!$O$10</f>
        <v>3261.46664782669</v>
      </c>
      <c r="L264" s="38">
        <f>IF(H264&gt;$L$18,$L$18,H264)</f>
        <v>163.24780144940664</v>
      </c>
      <c r="M264" s="38">
        <f t="shared" si="17"/>
        <v>6.3211747719341238</v>
      </c>
      <c r="N264" s="38">
        <f>M264*Dynamics!$D$14*Dynamics!$N$12</f>
        <v>3.4398459937562049E-3</v>
      </c>
      <c r="O264" s="38">
        <f t="shared" si="18"/>
        <v>0.56154729580524976</v>
      </c>
      <c r="P264" s="38">
        <f>O264/Dynamics!$M$2</f>
        <v>0.18718243193508324</v>
      </c>
      <c r="Q264" s="38">
        <f>IF(I264&gt;Dynamics!$D$8,1,0)</f>
        <v>1</v>
      </c>
    </row>
    <row r="265" spans="1:17" x14ac:dyDescent="0.25">
      <c r="A265" s="38">
        <f>A264+$A$19</f>
        <v>2.4699999999999913</v>
      </c>
      <c r="B265" s="38">
        <f>C265+D265+Dynamics!$O$7</f>
        <v>31.765001701347693</v>
      </c>
      <c r="C265" s="38">
        <f>C264-O264*Dynamics!$S$1</f>
        <v>3.7522650334837113</v>
      </c>
      <c r="D265" s="38">
        <f>D264-P264*Dynamics!$S$1</f>
        <v>1.2507550111612349</v>
      </c>
      <c r="E265" s="38">
        <f>Dynamics!$F$1-C265/H264</f>
        <v>4.3087427353175455E-3</v>
      </c>
      <c r="F265" s="38">
        <f>IF(Q264,$O$5/E265,([1]!Props("D","T",Dynamics!$D$4+273,"P",I264,"He")+$O$5/E265)/2)</f>
        <v>9.7781682143361017</v>
      </c>
      <c r="G265" s="38">
        <f t="shared" si="16"/>
        <v>4.7041489772465892E-3</v>
      </c>
      <c r="H265" s="38">
        <f>IF(Q264,[1]!Props("D","T",Dynamics!$D$4+273,"P",Dynamics!I264,"N2O"),C265/G265)</f>
        <v>797.49244564823471</v>
      </c>
      <c r="I265" s="38">
        <f>IF(Q264,[1]!Props("P","T",Dynamics!$D$4+273,"D",F265,"He"),IF(C265&gt;$D$11,I264*(1-$N$13/100*$S$1),[1]!Props("P","T",Dynamics!$D$4+273,"D",F265,"He")))</f>
        <v>6147.4928232100019</v>
      </c>
      <c r="J265" s="38">
        <f>I265-Dynamics!$O$10</f>
        <v>3252.4870895142485</v>
      </c>
      <c r="L265" s="38">
        <f>IF(H265&gt;$L$18,$L$18,H265)</f>
        <v>163.24780144940664</v>
      </c>
      <c r="M265" s="38">
        <f t="shared" si="17"/>
        <v>6.3124669593602603</v>
      </c>
      <c r="N265" s="38">
        <f>M265*Dynamics!$D$14*Dynamics!$N$12</f>
        <v>3.4351073913164213E-3</v>
      </c>
      <c r="O265" s="38">
        <f t="shared" si="18"/>
        <v>0.56077372937501235</v>
      </c>
      <c r="P265" s="38">
        <f>O265/Dynamics!$M$2</f>
        <v>0.18692457645833746</v>
      </c>
      <c r="Q265" s="38">
        <f>IF(I265&gt;Dynamics!$D$8,1,0)</f>
        <v>1</v>
      </c>
    </row>
    <row r="266" spans="1:17" x14ac:dyDescent="0.25">
      <c r="A266" s="38">
        <f>A265+$A$19</f>
        <v>2.4799999999999911</v>
      </c>
      <c r="B266" s="38">
        <f>C266+D266+Dynamics!$O$7</f>
        <v>31.757524718289357</v>
      </c>
      <c r="C266" s="38">
        <f>C265-O265*Dynamics!$S$1</f>
        <v>3.7466572961899614</v>
      </c>
      <c r="D266" s="38">
        <f>D265-P265*Dynamics!$S$1</f>
        <v>1.2488857653966514</v>
      </c>
      <c r="E266" s="38">
        <f>Dynamics!$F$1-C266/H265</f>
        <v>4.3148443308807585E-3</v>
      </c>
      <c r="F266" s="38">
        <f>IF(Q265,$O$5/E266,([1]!Props("D","T",Dynamics!$D$4+273,"P",I265,"He")+$O$5/E266)/2)</f>
        <v>9.7643409651429049</v>
      </c>
      <c r="G266" s="38">
        <f t="shared" si="16"/>
        <v>4.6980473816833762E-3</v>
      </c>
      <c r="H266" s="38">
        <f>IF(Q265,[1]!Props("D","T",Dynamics!$D$4+273,"P",Dynamics!I265,"N2O"),C266/G266)</f>
        <v>797.33504153561239</v>
      </c>
      <c r="I266" s="38">
        <f>IF(Q265,[1]!Props("P","T",Dynamics!$D$4+273,"D",F266,"He"),IF(C266&gt;$D$11,I265*(1-$N$13/100*$S$1),[1]!Props("P","T",Dynamics!$D$4+273,"D",F266,"He")))</f>
        <v>6138.5476676614726</v>
      </c>
      <c r="J266" s="38">
        <f>I266-Dynamics!$O$10</f>
        <v>3243.5419339657192</v>
      </c>
      <c r="L266" s="38">
        <f>IF(H266&gt;$L$18,$L$18,H266)</f>
        <v>163.24780144940664</v>
      </c>
      <c r="M266" s="38">
        <f t="shared" si="17"/>
        <v>6.3037805488247116</v>
      </c>
      <c r="N266" s="38">
        <f>M266*Dynamics!$D$14*Dynamics!$N$12</f>
        <v>3.4303804354009646E-3</v>
      </c>
      <c r="O266" s="38">
        <f t="shared" si="18"/>
        <v>0.56000206421426579</v>
      </c>
      <c r="P266" s="38">
        <f>O266/Dynamics!$M$2</f>
        <v>0.1866673547380886</v>
      </c>
      <c r="Q266" s="38">
        <f>IF(I266&gt;Dynamics!$D$8,1,0)</f>
        <v>1</v>
      </c>
    </row>
    <row r="267" spans="1:17" x14ac:dyDescent="0.25">
      <c r="A267" s="38">
        <f>A266+$A$19</f>
        <v>2.4899999999999909</v>
      </c>
      <c r="B267" s="38">
        <f>C267+D267+Dynamics!$O$7</f>
        <v>31.750058024099832</v>
      </c>
      <c r="C267" s="38">
        <f>C266-O266*Dynamics!$S$1</f>
        <v>3.7410572755478189</v>
      </c>
      <c r="D267" s="38">
        <f>D266-P266*Dynamics!$S$1</f>
        <v>1.2470190918492705</v>
      </c>
      <c r="E267" s="38">
        <f>Dynamics!$F$1-C267/H266</f>
        <v>4.3209402985853887E-3</v>
      </c>
      <c r="F267" s="38">
        <f>IF(Q266,$O$5/E267,([1]!Props("D","T",Dynamics!$D$4+273,"P",I266,"He")+$O$5/E267)/2)</f>
        <v>9.7505654665089612</v>
      </c>
      <c r="G267" s="38">
        <f t="shared" si="16"/>
        <v>4.691951413978746E-3</v>
      </c>
      <c r="H267" s="38">
        <f>IF(Q266,[1]!Props("D","T",Dynamics!$D$4+273,"P",Dynamics!I266,"N2O"),C267/G267)</f>
        <v>797.17791423414826</v>
      </c>
      <c r="I267" s="38">
        <f>IF(Q266,[1]!Props("P","T",Dynamics!$D$4+273,"D",F267,"He"),IF(C267&gt;$D$11,I266*(1-$N$13/100*$S$1),[1]!Props("P","T",Dynamics!$D$4+273,"D",F267,"He")))</f>
        <v>6129.6367200653276</v>
      </c>
      <c r="J267" s="38">
        <f>I267-Dynamics!$O$10</f>
        <v>3234.6309863695742</v>
      </c>
      <c r="L267" s="38">
        <f>IF(H267&gt;$L$18,$L$18,H267)</f>
        <v>163.24780144940664</v>
      </c>
      <c r="M267" s="38">
        <f t="shared" si="17"/>
        <v>6.2951154393558797</v>
      </c>
      <c r="N267" s="38">
        <f>M267*Dynamics!$D$14*Dynamics!$N$12</f>
        <v>3.4256650710632846E-3</v>
      </c>
      <c r="O267" s="38">
        <f t="shared" si="18"/>
        <v>0.55923229135310659</v>
      </c>
      <c r="P267" s="38">
        <f>O267/Dynamics!$M$2</f>
        <v>0.18641076378436885</v>
      </c>
      <c r="Q267" s="38">
        <f>IF(I267&gt;Dynamics!$D$8,1,0)</f>
        <v>1</v>
      </c>
    </row>
    <row r="268" spans="1:17" x14ac:dyDescent="0.25">
      <c r="A268" s="38">
        <f>A267+$A$19</f>
        <v>2.4999999999999907</v>
      </c>
      <c r="B268" s="38">
        <f>C268+D268+Dynamics!$O$7</f>
        <v>31.742601593548457</v>
      </c>
      <c r="C268" s="38">
        <f>C267-O267*Dynamics!$S$1</f>
        <v>3.7354649526342878</v>
      </c>
      <c r="D268" s="38">
        <f>D267-P267*Dynamics!$S$1</f>
        <v>1.2451549842114269</v>
      </c>
      <c r="E268" s="38">
        <f>Dynamics!$F$1-C268/H267</f>
        <v>4.3270306444950796E-3</v>
      </c>
      <c r="F268" s="38">
        <f>IF(Q267,$O$5/E268,([1]!Props("D","T",Dynamics!$D$4+273,"P",I267,"He")+$O$5/E268)/2)</f>
        <v>9.736841432318986</v>
      </c>
      <c r="G268" s="38">
        <f t="shared" si="16"/>
        <v>4.6858610680690551E-3</v>
      </c>
      <c r="H268" s="38">
        <f>IF(Q267,[1]!Props("D","T",Dynamics!$D$4+273,"P",Dynamics!I267,"N2O"),C268/G268)</f>
        <v>797.02106239766601</v>
      </c>
      <c r="I268" s="38">
        <f>IF(Q267,[1]!Props("P","T",Dynamics!$D$4+273,"D",F268,"He"),IF(C268&gt;$D$11,I267*(1-$N$13/100*$S$1),[1]!Props("P","T",Dynamics!$D$4+273,"D",F268,"He")))</f>
        <v>6120.7597870777963</v>
      </c>
      <c r="J268" s="38">
        <f>I268-Dynamics!$O$10</f>
        <v>3225.7540533820429</v>
      </c>
      <c r="L268" s="38">
        <f>IF(H268&gt;$L$18,$L$18,H268)</f>
        <v>163.24780144940664</v>
      </c>
      <c r="M268" s="38">
        <f t="shared" si="17"/>
        <v>6.286471530638452</v>
      </c>
      <c r="N268" s="38">
        <f>M268*Dynamics!$D$14*Dynamics!$N$12</f>
        <v>3.4209612437139676E-3</v>
      </c>
      <c r="O268" s="38">
        <f t="shared" si="18"/>
        <v>0.55846440187993296</v>
      </c>
      <c r="P268" s="38">
        <f>O268/Dynamics!$M$2</f>
        <v>0.18615480062664433</v>
      </c>
      <c r="Q268" s="38">
        <f>IF(I268&gt;Dynamics!$D$8,1,0)</f>
        <v>1</v>
      </c>
    </row>
    <row r="269" spans="1:17" x14ac:dyDescent="0.25">
      <c r="A269" s="38">
        <f>A268+$A$19</f>
        <v>2.5099999999999905</v>
      </c>
      <c r="B269" s="38">
        <f>C269+D269+Dynamics!$O$7</f>
        <v>31.735155401523393</v>
      </c>
      <c r="C269" s="38">
        <f>C268-O268*Dynamics!$S$1</f>
        <v>3.7298803086154884</v>
      </c>
      <c r="D269" s="38">
        <f>D268-P268*Dynamics!$S$1</f>
        <v>1.2432934362051604</v>
      </c>
      <c r="E269" s="38">
        <f>Dynamics!$F$1-C269/H268</f>
        <v>4.3331153746654248E-3</v>
      </c>
      <c r="F269" s="38">
        <f>IF(Q268,$O$5/E269,([1]!Props("D","T",Dynamics!$D$4+273,"P",I268,"He")+$O$5/E269)/2)</f>
        <v>9.7231685785626567</v>
      </c>
      <c r="G269" s="38">
        <f t="shared" si="16"/>
        <v>4.67977633789871E-3</v>
      </c>
      <c r="H269" s="38">
        <f>IF(Q268,[1]!Props("D","T",Dynamics!$D$4+273,"P",Dynamics!I268,"N2O"),C269/G269)</f>
        <v>796.86448468773517</v>
      </c>
      <c r="I269" s="38">
        <f>IF(Q268,[1]!Props("P","T",Dynamics!$D$4+273,"D",F269,"He"),IF(C269&gt;$D$11,I268*(1-$N$13/100*$S$1),[1]!Props("P","T",Dynamics!$D$4+273,"D",F269,"He")))</f>
        <v>6111.9166768091645</v>
      </c>
      <c r="J269" s="38">
        <f>I269-Dynamics!$O$10</f>
        <v>3216.9109431134111</v>
      </c>
      <c r="L269" s="38">
        <f>IF(H269&gt;$L$18,$L$18,H269)</f>
        <v>163.24780144940664</v>
      </c>
      <c r="M269" s="38">
        <f t="shared" si="17"/>
        <v>6.2778487230079634</v>
      </c>
      <c r="N269" s="38">
        <f>M269*Dynamics!$D$14*Dynamics!$N$12</f>
        <v>3.416268899117776E-3</v>
      </c>
      <c r="O269" s="38">
        <f t="shared" si="18"/>
        <v>0.55769838694096163</v>
      </c>
      <c r="P269" s="38">
        <f>O269/Dynamics!$M$2</f>
        <v>0.18589946231365387</v>
      </c>
      <c r="Q269" s="38">
        <f>IF(I269&gt;Dynamics!$D$8,1,0)</f>
        <v>1</v>
      </c>
    </row>
    <row r="270" spans="1:17" x14ac:dyDescent="0.25">
      <c r="A270" s="38">
        <f>A269+$A$19</f>
        <v>2.5199999999999902</v>
      </c>
      <c r="B270" s="38">
        <f>C270+D270+Dynamics!$O$7</f>
        <v>31.727719423030848</v>
      </c>
      <c r="C270" s="38">
        <f>C269-O269*Dynamics!$S$1</f>
        <v>3.7243033247460788</v>
      </c>
      <c r="D270" s="38">
        <f>D269-P269*Dynamics!$S$1</f>
        <v>1.241434441582024</v>
      </c>
      <c r="E270" s="38">
        <f>Dynamics!$F$1-C270/H269</f>
        <v>4.3391944951438974E-3</v>
      </c>
      <c r="F270" s="38">
        <f>IF(Q269,$O$5/E270,([1]!Props("D","T",Dynamics!$D$4+273,"P",I269,"He")+$O$5/E270)/2)</f>
        <v>9.7095466233154948</v>
      </c>
      <c r="G270" s="38">
        <f t="shared" si="16"/>
        <v>4.6736972174202373E-3</v>
      </c>
      <c r="H270" s="38">
        <f>IF(Q269,[1]!Props("D","T",Dynamics!$D$4+273,"P",Dynamics!I269,"N2O"),C270/G270)</f>
        <v>796.70817977360946</v>
      </c>
      <c r="I270" s="38">
        <f>IF(Q269,[1]!Props("P","T",Dynamics!$D$4+273,"D",F270,"He"),IF(C270&gt;$D$11,I269*(1-$N$13/100*$S$1),[1]!Props("P","T",Dynamics!$D$4+273,"D",F270,"He")))</f>
        <v>6103.1071988102613</v>
      </c>
      <c r="J270" s="38">
        <f>I270-Dynamics!$O$10</f>
        <v>3208.1014651145078</v>
      </c>
      <c r="L270" s="38">
        <f>IF(H270&gt;$L$18,$L$18,H270)</f>
        <v>163.24780144940664</v>
      </c>
      <c r="M270" s="38">
        <f t="shared" si="17"/>
        <v>6.2692469174454377</v>
      </c>
      <c r="N270" s="38">
        <f>M270*Dynamics!$D$14*Dynamics!$N$12</f>
        <v>3.4115879833907345E-3</v>
      </c>
      <c r="O270" s="38">
        <f t="shared" si="18"/>
        <v>0.55693423773975226</v>
      </c>
      <c r="P270" s="38">
        <f>O270/Dynamics!$M$2</f>
        <v>0.18564474591325075</v>
      </c>
      <c r="Q270" s="38">
        <f>IF(I270&gt;Dynamics!$D$8,1,0)</f>
        <v>1</v>
      </c>
    </row>
    <row r="271" spans="1:17" x14ac:dyDescent="0.25">
      <c r="A271" s="38">
        <f>A270+$A$19</f>
        <v>2.52999999999999</v>
      </c>
      <c r="B271" s="38">
        <f>C271+D271+Dynamics!$O$7</f>
        <v>31.720293633194316</v>
      </c>
      <c r="C271" s="38">
        <f>C270-O270*Dynamics!$S$1</f>
        <v>3.7187339823686814</v>
      </c>
      <c r="D271" s="38">
        <f>D270-P270*Dynamics!$S$1</f>
        <v>1.2395779941228915</v>
      </c>
      <c r="E271" s="38">
        <f>Dynamics!$F$1-C271/H270</f>
        <v>4.3452680119697874E-3</v>
      </c>
      <c r="F271" s="38">
        <f>IF(Q270,$O$5/E271,([1]!Props("D","T",Dynamics!$D$4+273,"P",I270,"He")+$O$5/E271)/2)</f>
        <v>9.6959752867199107</v>
      </c>
      <c r="G271" s="38">
        <f t="shared" si="16"/>
        <v>4.6676237005943474E-3</v>
      </c>
      <c r="H271" s="38">
        <f>IF(Q270,[1]!Props("D","T",Dynamics!$D$4+273,"P",Dynamics!I270,"N2O"),C271/G271)</f>
        <v>796.55214633216508</v>
      </c>
      <c r="I271" s="38">
        <f>IF(Q270,[1]!Props("P","T",Dynamics!$D$4+273,"D",F271,"He"),IF(C271&gt;$D$11,I270*(1-$N$13/100*$S$1),[1]!Props("P","T",Dynamics!$D$4+273,"D",F271,"He")))</f>
        <v>6094.3311640590737</v>
      </c>
      <c r="J271" s="38">
        <f>I271-Dynamics!$O$10</f>
        <v>3199.3254303633203</v>
      </c>
      <c r="L271" s="38">
        <f>IF(H271&gt;$L$18,$L$18,H271)</f>
        <v>163.24780144940664</v>
      </c>
      <c r="M271" s="38">
        <f t="shared" si="17"/>
        <v>6.2606660155720668</v>
      </c>
      <c r="N271" s="38">
        <f>M271*Dynamics!$D$14*Dynamics!$N$12</f>
        <v>3.4069184429972332E-3</v>
      </c>
      <c r="O271" s="38">
        <f t="shared" si="18"/>
        <v>0.55617194553673388</v>
      </c>
      <c r="P271" s="38">
        <f>O271/Dynamics!$M$2</f>
        <v>0.18539064851224463</v>
      </c>
      <c r="Q271" s="38">
        <f>IF(I271&gt;Dynamics!$D$8,1,0)</f>
        <v>1</v>
      </c>
    </row>
    <row r="272" spans="1:17" x14ac:dyDescent="0.25">
      <c r="A272" s="38">
        <f>A271+$A$19</f>
        <v>2.5399999999999898</v>
      </c>
      <c r="B272" s="38">
        <f>C272+D272+Dynamics!$O$7</f>
        <v>31.712878007253828</v>
      </c>
      <c r="C272" s="38">
        <f>C271-O271*Dynamics!$S$1</f>
        <v>3.7131722629133139</v>
      </c>
      <c r="D272" s="38">
        <f>D271-P271*Dynamics!$S$1</f>
        <v>1.2377240876377691</v>
      </c>
      <c r="E272" s="38">
        <f>Dynamics!$F$1-C272/H271</f>
        <v>4.3513359311741391E-3</v>
      </c>
      <c r="F272" s="38">
        <f>IF(Q271,$O$5/E272,([1]!Props("D","T",Dynamics!$D$4+273,"P",I271,"He")+$O$5/E272)/2)</f>
        <v>9.6824542909664686</v>
      </c>
      <c r="G272" s="38">
        <f t="shared" si="16"/>
        <v>4.6615557813899956E-3</v>
      </c>
      <c r="H272" s="38">
        <f>IF(Q271,[1]!Props("D","T",Dynamics!$D$4+273,"P",Dynamics!I271,"N2O"),C272/G272)</f>
        <v>796.39638304783909</v>
      </c>
      <c r="I272" s="38">
        <f>IF(Q271,[1]!Props("P","T",Dynamics!$D$4+273,"D",F272,"He"),IF(C272&gt;$D$11,I271*(1-$N$13/100*$S$1),[1]!Props("P","T",Dynamics!$D$4+273,"D",F272,"He")))</f>
        <v>6085.5883849475094</v>
      </c>
      <c r="J272" s="38">
        <f>I272-Dynamics!$O$10</f>
        <v>3190.582651251756</v>
      </c>
      <c r="L272" s="38">
        <f>IF(H272&gt;$L$18,$L$18,H272)</f>
        <v>163.24780144940664</v>
      </c>
      <c r="M272" s="38">
        <f t="shared" si="17"/>
        <v>6.2521059196439461</v>
      </c>
      <c r="N272" s="38">
        <f>M272*Dynamics!$D$14*Dynamics!$N$12</f>
        <v>3.4022602247471617E-3</v>
      </c>
      <c r="O272" s="38">
        <f t="shared" si="18"/>
        <v>0.5554115016487382</v>
      </c>
      <c r="P272" s="38">
        <f>O272/Dynamics!$M$2</f>
        <v>0.18513716721624607</v>
      </c>
      <c r="Q272" s="38">
        <f>IF(I272&gt;Dynamics!$D$8,1,0)</f>
        <v>1</v>
      </c>
    </row>
    <row r="273" spans="1:17" x14ac:dyDescent="0.25">
      <c r="A273" s="38">
        <f>A272+$A$19</f>
        <v>2.5499999999999896</v>
      </c>
      <c r="B273" s="38">
        <f>C273+D273+Dynamics!$O$7</f>
        <v>31.705472520565177</v>
      </c>
      <c r="C273" s="38">
        <f>C272-O272*Dynamics!$S$1</f>
        <v>3.7076181478968264</v>
      </c>
      <c r="D273" s="38">
        <f>D272-P272*Dynamics!$S$1</f>
        <v>1.2358727159656067</v>
      </c>
      <c r="E273" s="38">
        <f>Dynamics!$F$1-C273/H272</f>
        <v>4.3573982587796871E-3</v>
      </c>
      <c r="F273" s="38">
        <f>IF(Q272,$O$5/E273,([1]!Props("D","T",Dynamics!$D$4+273,"P",I272,"He")+$O$5/E273)/2)</f>
        <v>9.6689833602753588</v>
      </c>
      <c r="G273" s="38">
        <f t="shared" si="16"/>
        <v>4.6554934537844476E-3</v>
      </c>
      <c r="H273" s="38">
        <f>IF(Q272,[1]!Props("D","T",Dynamics!$D$4+273,"P",Dynamics!I272,"N2O"),C273/G273)</f>
        <v>796.24088861256917</v>
      </c>
      <c r="I273" s="38">
        <f>IF(Q272,[1]!Props("P","T",Dynamics!$D$4+273,"D",F273,"He"),IF(C273&gt;$D$11,I272*(1-$N$13/100*$S$1),[1]!Props("P","T",Dynamics!$D$4+273,"D",F273,"He")))</f>
        <v>6076.8786752683209</v>
      </c>
      <c r="J273" s="38">
        <f>I273-Dynamics!$O$10</f>
        <v>3181.8729415725675</v>
      </c>
      <c r="L273" s="38">
        <f>IF(H273&gt;$L$18,$L$18,H273)</f>
        <v>163.24780144940664</v>
      </c>
      <c r="M273" s="38">
        <f t="shared" si="17"/>
        <v>6.2435665325468657</v>
      </c>
      <c r="N273" s="38">
        <f>M273*Dynamics!$D$14*Dynamics!$N$12</f>
        <v>3.397613275793077E-3</v>
      </c>
      <c r="O273" s="38">
        <f t="shared" si="18"/>
        <v>0.5546528974485363</v>
      </c>
      <c r="P273" s="38">
        <f>O273/Dynamics!$M$2</f>
        <v>0.1848842991495121</v>
      </c>
      <c r="Q273" s="38">
        <f>IF(I273&gt;Dynamics!$D$8,1,0)</f>
        <v>1</v>
      </c>
    </row>
    <row r="274" spans="1:17" x14ac:dyDescent="0.25">
      <c r="A274" s="38">
        <f>A273+$A$19</f>
        <v>2.5599999999999894</v>
      </c>
      <c r="B274" s="38">
        <f>C274+D274+Dynamics!$O$7</f>
        <v>31.698077148599197</v>
      </c>
      <c r="C274" s="38">
        <f>C273-O273*Dynamics!$S$1</f>
        <v>3.702071618922341</v>
      </c>
      <c r="D274" s="38">
        <f>D273-P273*Dynamics!$S$1</f>
        <v>1.2340238729741115</v>
      </c>
      <c r="E274" s="38">
        <f>Dynamics!$F$1-C274/H273</f>
        <v>4.3634550008007974E-3</v>
      </c>
      <c r="F274" s="38">
        <f>IF(Q273,$O$5/E274,([1]!Props("D","T",Dynamics!$D$4+273,"P",I273,"He")+$O$5/E274)/2)</f>
        <v>9.6555622208780569</v>
      </c>
      <c r="G274" s="38">
        <f t="shared" si="16"/>
        <v>4.6494367117633374E-3</v>
      </c>
      <c r="H274" s="38">
        <f>IF(Q273,[1]!Props("D","T",Dynamics!$D$4+273,"P",Dynamics!I273,"N2O"),C274/G274)</f>
        <v>796.08566172573217</v>
      </c>
      <c r="I274" s="38">
        <f>IF(Q273,[1]!Props("P","T",Dynamics!$D$4+273,"D",F274,"He"),IF(C274&gt;$D$11,I273*(1-$N$13/100*$S$1),[1]!Props("P","T",Dynamics!$D$4+273,"D",F274,"He")))</f>
        <v>6068.2018502021547</v>
      </c>
      <c r="J274" s="38">
        <f>I274-Dynamics!$O$10</f>
        <v>3173.1961165064013</v>
      </c>
      <c r="L274" s="38">
        <f>IF(H274&gt;$L$18,$L$18,H274)</f>
        <v>163.24780144940664</v>
      </c>
      <c r="M274" s="38">
        <f t="shared" si="17"/>
        <v>6.2350477577911487</v>
      </c>
      <c r="N274" s="38">
        <f>M274*Dynamics!$D$14*Dynamics!$N$12</f>
        <v>3.3929775436273932E-3</v>
      </c>
      <c r="O274" s="38">
        <f t="shared" si="18"/>
        <v>0.55389612436438018</v>
      </c>
      <c r="P274" s="38">
        <f>O274/Dynamics!$M$2</f>
        <v>0.18463204145479339</v>
      </c>
      <c r="Q274" s="38">
        <f>IF(I274&gt;Dynamics!$D$8,1,0)</f>
        <v>1</v>
      </c>
    </row>
    <row r="275" spans="1:17" x14ac:dyDescent="0.25">
      <c r="A275" s="38">
        <f>A274+$A$19</f>
        <v>2.5699999999999892</v>
      </c>
      <c r="B275" s="38">
        <f>C275+D275+Dynamics!$O$7</f>
        <v>31.690691866941005</v>
      </c>
      <c r="C275" s="38">
        <f>C274-O274*Dynamics!$S$1</f>
        <v>3.6965326576786972</v>
      </c>
      <c r="D275" s="38">
        <f>D274-P274*Dynamics!$S$1</f>
        <v>1.2321775525595635</v>
      </c>
      <c r="E275" s="38">
        <f>Dynamics!$F$1-C275/H274</f>
        <v>4.3695061632434027E-3</v>
      </c>
      <c r="F275" s="38">
        <f>IF(Q274,$O$5/E275,([1]!Props("D","T",Dynamics!$D$4+273,"P",I274,"He")+$O$5/E275)/2)</f>
        <v>9.6421906009992</v>
      </c>
      <c r="G275" s="38">
        <f t="shared" ref="G275:G338" si="19">$F$1-$O$5/F275</f>
        <v>4.643385549320732E-3</v>
      </c>
      <c r="H275" s="38">
        <f>IF(Q274,[1]!Props("D","T",Dynamics!$D$4+273,"P",Dynamics!I274,"N2O"),C275/G275)</f>
        <v>795.93070109408711</v>
      </c>
      <c r="I275" s="38">
        <f>IF(Q274,[1]!Props("P","T",Dynamics!$D$4+273,"D",F275,"He"),IF(C275&gt;$D$11,I274*(1-$N$13/100*$S$1),[1]!Props("P","T",Dynamics!$D$4+273,"D",F275,"He")))</f>
        <v>6059.5577263047599</v>
      </c>
      <c r="J275" s="38">
        <f>I275-Dynamics!$O$10</f>
        <v>3164.5519926090064</v>
      </c>
      <c r="L275" s="38">
        <f>IF(H275&gt;$L$18,$L$18,H275)</f>
        <v>163.24780144940664</v>
      </c>
      <c r="M275" s="38">
        <f t="shared" si="17"/>
        <v>6.2265494995065493</v>
      </c>
      <c r="N275" s="38">
        <f>M275*Dynamics!$D$14*Dynamics!$N$12</f>
        <v>3.3883529760796046E-3</v>
      </c>
      <c r="O275" s="38">
        <f t="shared" si="18"/>
        <v>0.55314117387954942</v>
      </c>
      <c r="P275" s="38">
        <f>O275/Dynamics!$M$2</f>
        <v>0.18438039129318315</v>
      </c>
      <c r="Q275" s="38">
        <f>IF(I275&gt;Dynamics!$D$8,1,0)</f>
        <v>1</v>
      </c>
    </row>
    <row r="276" spans="1:17" x14ac:dyDescent="0.25">
      <c r="A276" s="38">
        <f>A275+$A$19</f>
        <v>2.579999999999989</v>
      </c>
      <c r="B276" s="38">
        <f>C276+D276+Dynamics!$O$7</f>
        <v>31.683316651289278</v>
      </c>
      <c r="C276" s="38">
        <f>C275-O275*Dynamics!$S$1</f>
        <v>3.6910012459399018</v>
      </c>
      <c r="D276" s="38">
        <f>D275-P275*Dynamics!$S$1</f>
        <v>1.2303337486466317</v>
      </c>
      <c r="E276" s="38">
        <f>Dynamics!$F$1-C276/H275</f>
        <v>4.3755517521049539E-3</v>
      </c>
      <c r="F276" s="38">
        <f>IF(Q275,$O$5/E276,([1]!Props("D","T",Dynamics!$D$4+273,"P",I275,"He")+$O$5/E276)/2)</f>
        <v>9.6288682308386111</v>
      </c>
      <c r="G276" s="38">
        <f t="shared" si="19"/>
        <v>4.6373399604591808E-3</v>
      </c>
      <c r="H276" s="38">
        <f>IF(Q275,[1]!Props("D","T",Dynamics!$D$4+273,"P",Dynamics!I275,"N2O"),C276/G276)</f>
        <v>795.77600543171332</v>
      </c>
      <c r="I276" s="38">
        <f>IF(Q275,[1]!Props("P","T",Dynamics!$D$4+273,"D",F276,"He"),IF(C276&gt;$D$11,I275*(1-$N$13/100*$S$1),[1]!Props("P","T",Dynamics!$D$4+273,"D",F276,"He")))</f>
        <v>6050.9461214943158</v>
      </c>
      <c r="J276" s="38">
        <f>I276-Dynamics!$O$10</f>
        <v>3155.9403877985624</v>
      </c>
      <c r="L276" s="38">
        <f>IF(H276&gt;$L$18,$L$18,H276)</f>
        <v>163.24780144940664</v>
      </c>
      <c r="M276" s="38">
        <f t="shared" si="17"/>
        <v>6.2180716624371826</v>
      </c>
      <c r="N276" s="38">
        <f>M276*Dynamics!$D$14*Dynamics!$N$12</f>
        <v>3.3837395213135286E-3</v>
      </c>
      <c r="O276" s="38">
        <f t="shared" si="18"/>
        <v>0.55238803753190113</v>
      </c>
      <c r="P276" s="38">
        <f>O276/Dynamics!$M$2</f>
        <v>0.18412934584396703</v>
      </c>
      <c r="Q276" s="38">
        <f>IF(I276&gt;Dynamics!$D$8,1,0)</f>
        <v>1</v>
      </c>
    </row>
    <row r="277" spans="1:17" x14ac:dyDescent="0.25">
      <c r="A277" s="38">
        <f>A276+$A$19</f>
        <v>2.5899999999999888</v>
      </c>
      <c r="B277" s="38">
        <f>C277+D277+Dynamics!$O$7</f>
        <v>31.67595147745552</v>
      </c>
      <c r="C277" s="38">
        <f>C276-O276*Dynamics!$S$1</f>
        <v>3.6854773655645827</v>
      </c>
      <c r="D277" s="38">
        <f>D276-P276*Dynamics!$S$1</f>
        <v>1.2284924551881919</v>
      </c>
      <c r="E277" s="38">
        <f>Dynamics!$F$1-C277/H276</f>
        <v>4.3815917733743513E-3</v>
      </c>
      <c r="F277" s="38">
        <f>IF(Q276,$O$5/E277,([1]!Props("D","T",Dynamics!$D$4+273,"P",I276,"He")+$O$5/E277)/2)</f>
        <v>9.6155948425535822</v>
      </c>
      <c r="G277" s="38">
        <f t="shared" si="19"/>
        <v>4.6312999391897834E-3</v>
      </c>
      <c r="H277" s="38">
        <f>IF(Q276,[1]!Props("D","T",Dynamics!$D$4+273,"P",Dynamics!I276,"N2O"),C277/G277)</f>
        <v>795.62157345995467</v>
      </c>
      <c r="I277" s="38">
        <f>IF(Q276,[1]!Props("P","T",Dynamics!$D$4+273,"D",F277,"He"),IF(C277&gt;$D$11,I276*(1-$N$13/100*$S$1),[1]!Props("P","T",Dynamics!$D$4+273,"D",F277,"He")))</f>
        <v>6042.3668550389211</v>
      </c>
      <c r="J277" s="38">
        <f>I277-Dynamics!$O$10</f>
        <v>3147.3611213431677</v>
      </c>
      <c r="L277" s="38">
        <f>IF(H277&gt;$L$18,$L$18,H277)</f>
        <v>163.24780144940664</v>
      </c>
      <c r="M277" s="38">
        <f t="shared" si="17"/>
        <v>6.2096141519365258</v>
      </c>
      <c r="N277" s="38">
        <f>M277*Dynamics!$D$14*Dynamics!$N$12</f>
        <v>3.3791371278245833E-3</v>
      </c>
      <c r="O277" s="38">
        <f t="shared" si="18"/>
        <v>0.55163670691342581</v>
      </c>
      <c r="P277" s="38">
        <f>O277/Dynamics!$M$2</f>
        <v>0.18387890230447526</v>
      </c>
      <c r="Q277" s="38">
        <f>IF(I277&gt;Dynamics!$D$8,1,0)</f>
        <v>1</v>
      </c>
    </row>
    <row r="278" spans="1:17" x14ac:dyDescent="0.25">
      <c r="A278" s="38">
        <f>A277+$A$19</f>
        <v>2.5999999999999885</v>
      </c>
      <c r="B278" s="38">
        <f>C278+D278+Dynamics!$O$7</f>
        <v>31.668596321363339</v>
      </c>
      <c r="C278" s="38">
        <f>C277-O277*Dynamics!$S$1</f>
        <v>3.6799609984954484</v>
      </c>
      <c r="D278" s="38">
        <f>D277-P277*Dynamics!$S$1</f>
        <v>1.2266536661651473</v>
      </c>
      <c r="E278" s="38">
        <f>Dynamics!$F$1-C278/H277</f>
        <v>4.3876262330318997E-3</v>
      </c>
      <c r="F278" s="38">
        <f>IF(Q277,$O$5/E278,([1]!Props("D","T",Dynamics!$D$4+273,"P",I277,"He")+$O$5/E278)/2)</f>
        <v>9.6023701702412776</v>
      </c>
      <c r="G278" s="38">
        <f t="shared" si="19"/>
        <v>4.625265479532235E-3</v>
      </c>
      <c r="H278" s="38">
        <f>IF(Q277,[1]!Props("D","T",Dynamics!$D$4+273,"P",Dynamics!I277,"N2O"),C278/G278)</f>
        <v>795.46740390735897</v>
      </c>
      <c r="I278" s="38">
        <f>IF(Q277,[1]!Props("P","T",Dynamics!$D$4+273,"D",F278,"He"),IF(C278&gt;$D$11,I277*(1-$N$13/100*$S$1),[1]!Props("P","T",Dynamics!$D$4+273,"D",F278,"He")))</f>
        <v>6033.8197475441975</v>
      </c>
      <c r="J278" s="38">
        <f>I278-Dynamics!$O$10</f>
        <v>3138.8140138484441</v>
      </c>
      <c r="L278" s="38">
        <f>IF(H278&gt;$L$18,$L$18,H278)</f>
        <v>163.24780144940664</v>
      </c>
      <c r="M278" s="38">
        <f t="shared" si="17"/>
        <v>6.2011768739624484</v>
      </c>
      <c r="N278" s="38">
        <f>M278*Dynamics!$D$14*Dynamics!$N$12</f>
        <v>3.3745457444370841E-3</v>
      </c>
      <c r="O278" s="38">
        <f t="shared" si="18"/>
        <v>0.55088717366980522</v>
      </c>
      <c r="P278" s="38">
        <f>O278/Dynamics!$M$2</f>
        <v>0.18362905788993508</v>
      </c>
      <c r="Q278" s="38">
        <f>IF(I278&gt;Dynamics!$D$8,1,0)</f>
        <v>1</v>
      </c>
    </row>
    <row r="279" spans="1:17" x14ac:dyDescent="0.25">
      <c r="A279" s="38">
        <f>A278+$A$19</f>
        <v>2.6099999999999883</v>
      </c>
      <c r="B279" s="38">
        <f>C279+D279+Dynamics!$O$7</f>
        <v>31.661251159047744</v>
      </c>
      <c r="C279" s="38">
        <f>C278-O278*Dynamics!$S$1</f>
        <v>3.6744521267587502</v>
      </c>
      <c r="D279" s="38">
        <f>D278-P278*Dynamics!$S$1</f>
        <v>1.2248173755862479</v>
      </c>
      <c r="E279" s="38">
        <f>Dynamics!$F$1-C279/H278</f>
        <v>4.3936551370492424E-3</v>
      </c>
      <c r="F279" s="38">
        <f>IF(Q278,$O$5/E279,([1]!Props("D","T",Dynamics!$D$4+273,"P",I278,"He")+$O$5/E279)/2)</f>
        <v>9.5891939499213859</v>
      </c>
      <c r="G279" s="38">
        <f t="shared" si="19"/>
        <v>4.6192365755148923E-3</v>
      </c>
      <c r="H279" s="38">
        <f>IF(Q278,[1]!Props("D","T",Dynamics!$D$4+273,"P",Dynamics!I278,"N2O"),C279/G279)</f>
        <v>795.31349550962204</v>
      </c>
      <c r="I279" s="38">
        <f>IF(Q278,[1]!Props("P","T",Dynamics!$D$4+273,"D",F279,"He"),IF(C279&gt;$D$11,I278*(1-$N$13/100*$S$1),[1]!Props("P","T",Dynamics!$D$4+273,"D",F279,"He")))</f>
        <v>6025.3046209410531</v>
      </c>
      <c r="J279" s="38">
        <f>I279-Dynamics!$O$10</f>
        <v>3130.2988872452997</v>
      </c>
      <c r="L279" s="38">
        <f>IF(H279&gt;$L$18,$L$18,H279)</f>
        <v>163.24780144940664</v>
      </c>
      <c r="M279" s="38">
        <f t="shared" si="17"/>
        <v>6.1927597350723191</v>
      </c>
      <c r="N279" s="38">
        <f>M279*Dynamics!$D$14*Dynamics!$N$12</f>
        <v>3.3699653203015808E-3</v>
      </c>
      <c r="O279" s="38">
        <f t="shared" si="18"/>
        <v>0.55013942949997852</v>
      </c>
      <c r="P279" s="38">
        <f>O279/Dynamics!$M$2</f>
        <v>0.18337980983332616</v>
      </c>
      <c r="Q279" s="38">
        <f>IF(I279&gt;Dynamics!$D$8,1,0)</f>
        <v>1</v>
      </c>
    </row>
    <row r="280" spans="1:17" x14ac:dyDescent="0.25">
      <c r="A280" s="38">
        <f>A279+$A$19</f>
        <v>2.6199999999999881</v>
      </c>
      <c r="B280" s="38">
        <f>C280+D280+Dynamics!$O$7</f>
        <v>31.653915966654409</v>
      </c>
      <c r="C280" s="38">
        <f>C279-O279*Dynamics!$S$1</f>
        <v>3.6689507324637503</v>
      </c>
      <c r="D280" s="38">
        <f>D279-P279*Dynamics!$S$1</f>
        <v>1.2229835774879148</v>
      </c>
      <c r="E280" s="38">
        <f>Dynamics!$F$1-C280/H279</f>
        <v>4.3996784913893135E-3</v>
      </c>
      <c r="F280" s="38">
        <f>IF(Q279,$O$5/E280,([1]!Props("D","T",Dynamics!$D$4+273,"P",I279,"He")+$O$5/E280)/2)</f>
        <v>9.5760659195189177</v>
      </c>
      <c r="G280" s="38">
        <f t="shared" si="19"/>
        <v>4.6132132211748212E-3</v>
      </c>
      <c r="H280" s="38">
        <f>IF(Q279,[1]!Props("D","T",Dynamics!$D$4+273,"P",Dynamics!I279,"N2O"),C280/G280)</f>
        <v>795.15984700953186</v>
      </c>
      <c r="I280" s="38">
        <f>IF(Q279,[1]!Props("P","T",Dynamics!$D$4+273,"D",F280,"He"),IF(C280&gt;$D$11,I279*(1-$N$13/100*$S$1),[1]!Props("P","T",Dynamics!$D$4+273,"D",F280,"He")))</f>
        <v>6016.8212984735583</v>
      </c>
      <c r="J280" s="38">
        <f>I280-Dynamics!$O$10</f>
        <v>3121.8155647778049</v>
      </c>
      <c r="L280" s="38">
        <f>IF(H280&gt;$L$18,$L$18,H280)</f>
        <v>163.24780144940664</v>
      </c>
      <c r="M280" s="38">
        <f t="shared" si="17"/>
        <v>6.1843626424181277</v>
      </c>
      <c r="N280" s="38">
        <f>M280*Dynamics!$D$14*Dynamics!$N$12</f>
        <v>3.3653958048922039E-3</v>
      </c>
      <c r="O280" s="38">
        <f t="shared" si="18"/>
        <v>0.5493934661557085</v>
      </c>
      <c r="P280" s="38">
        <f>O280/Dynamics!$M$2</f>
        <v>0.18313115538523617</v>
      </c>
      <c r="Q280" s="38">
        <f>IF(I280&gt;Dynamics!$D$8,1,0)</f>
        <v>1</v>
      </c>
    </row>
    <row r="281" spans="1:17" x14ac:dyDescent="0.25">
      <c r="A281" s="38">
        <f>A280+$A$19</f>
        <v>2.6299999999999879</v>
      </c>
      <c r="B281" s="38">
        <f>C281+D281+Dynamics!$O$7</f>
        <v>31.646590720439001</v>
      </c>
      <c r="C281" s="38">
        <f>C280-O280*Dynamics!$S$1</f>
        <v>3.6634567978021932</v>
      </c>
      <c r="D281" s="38">
        <f>D280-P280*Dynamics!$S$1</f>
        <v>1.2211522659340623</v>
      </c>
      <c r="E281" s="38">
        <f>Dynamics!$F$1-C281/H280</f>
        <v>4.4056963020062895E-3</v>
      </c>
      <c r="F281" s="38">
        <f>IF(Q280,$O$5/E281,([1]!Props("D","T",Dynamics!$D$4+273,"P",I280,"He")+$O$5/E281)/2)</f>
        <v>9.5629858188471815</v>
      </c>
      <c r="G281" s="38">
        <f t="shared" si="19"/>
        <v>4.6071954105578452E-3</v>
      </c>
      <c r="H281" s="38">
        <f>IF(Q280,[1]!Props("D","T",Dynamics!$D$4+273,"P",Dynamics!I280,"N2O"),C281/G281)</f>
        <v>795.00645715690951</v>
      </c>
      <c r="I281" s="38">
        <f>IF(Q280,[1]!Props("P","T",Dynamics!$D$4+273,"D",F281,"He"),IF(C281&gt;$D$11,I280*(1-$N$13/100*$S$1),[1]!Props("P","T",Dynamics!$D$4+273,"D",F281,"He")))</f>
        <v>6008.3696046869554</v>
      </c>
      <c r="J281" s="38">
        <f>I281-Dynamics!$O$10</f>
        <v>3113.363870991202</v>
      </c>
      <c r="L281" s="38">
        <f>IF(H281&gt;$L$18,$L$18,H281)</f>
        <v>163.24780144940664</v>
      </c>
      <c r="M281" s="38">
        <f t="shared" si="17"/>
        <v>6.1759855037416731</v>
      </c>
      <c r="N281" s="38">
        <f>M281*Dynamics!$D$14*Dynamics!$N$12</f>
        <v>3.3608371480040432E-3</v>
      </c>
      <c r="O281" s="38">
        <f t="shared" si="18"/>
        <v>0.54864927544115416</v>
      </c>
      <c r="P281" s="38">
        <f>O281/Dynamics!$M$2</f>
        <v>0.18288309181371806</v>
      </c>
      <c r="Q281" s="38">
        <f>IF(I281&gt;Dynamics!$D$8,1,0)</f>
        <v>1</v>
      </c>
    </row>
    <row r="282" spans="1:17" x14ac:dyDescent="0.25">
      <c r="A282" s="38">
        <f>A281+$A$19</f>
        <v>2.6399999999999877</v>
      </c>
      <c r="B282" s="38">
        <f>C282+D282+Dynamics!$O$7</f>
        <v>31.63927539676645</v>
      </c>
      <c r="C282" s="38">
        <f>C281-O281*Dynamics!$S$1</f>
        <v>3.6579703050477819</v>
      </c>
      <c r="D282" s="38">
        <f>D281-P281*Dynamics!$S$1</f>
        <v>1.2193234350159252</v>
      </c>
      <c r="E282" s="38">
        <f>Dynamics!$F$1-C282/H281</f>
        <v>4.4117085748455282E-3</v>
      </c>
      <c r="F282" s="38">
        <f>IF(Q281,$O$5/E282,([1]!Props("D","T",Dynamics!$D$4+273,"P",I281,"He")+$O$5/E282)/2)</f>
        <v>9.5499533895909732</v>
      </c>
      <c r="G282" s="38">
        <f t="shared" si="19"/>
        <v>4.6011831377186065E-3</v>
      </c>
      <c r="H282" s="38">
        <f>IF(Q281,[1]!Props("D","T",Dynamics!$D$4+273,"P",Dynamics!I281,"N2O"),C282/G282)</f>
        <v>794.85332470855485</v>
      </c>
      <c r="I282" s="38">
        <f>IF(Q281,[1]!Props("P","T",Dynamics!$D$4+273,"D",F282,"He"),IF(C282&gt;$D$11,I281*(1-$N$13/100*$S$1),[1]!Props("P","T",Dynamics!$D$4+273,"D",F282,"He")))</f>
        <v>5999.9493654158068</v>
      </c>
      <c r="J282" s="38">
        <f>I282-Dynamics!$O$10</f>
        <v>3104.9436317200534</v>
      </c>
      <c r="L282" s="38">
        <f>IF(H282&gt;$L$18,$L$18,H282)</f>
        <v>163.24780144940664</v>
      </c>
      <c r="M282" s="38">
        <f t="shared" si="17"/>
        <v>6.1676282273697938</v>
      </c>
      <c r="N282" s="38">
        <f>M282*Dynamics!$D$14*Dynamics!$N$12</f>
        <v>3.356289299750557E-3</v>
      </c>
      <c r="O282" s="38">
        <f t="shared" si="18"/>
        <v>0.54790684921244692</v>
      </c>
      <c r="P282" s="38">
        <f>O282/Dynamics!$M$2</f>
        <v>0.18263561640414896</v>
      </c>
      <c r="Q282" s="38">
        <f>IF(I282&gt;Dynamics!$D$8,1,0)</f>
        <v>1</v>
      </c>
    </row>
    <row r="283" spans="1:17" x14ac:dyDescent="0.25">
      <c r="A283" s="38">
        <f>A282+$A$19</f>
        <v>2.6499999999999875</v>
      </c>
      <c r="B283" s="38">
        <f>C283+D283+Dynamics!$O$7</f>
        <v>31.631969972110284</v>
      </c>
      <c r="C283" s="38">
        <f>C282-O282*Dynamics!$S$1</f>
        <v>3.6524912365556572</v>
      </c>
      <c r="D283" s="38">
        <f>D282-P282*Dynamics!$S$1</f>
        <v>1.2174970788518837</v>
      </c>
      <c r="E283" s="38">
        <f>Dynamics!$F$1-C283/H282</f>
        <v>4.4177153158435206E-3</v>
      </c>
      <c r="F283" s="38">
        <f>IF(Q282,$O$5/E283,([1]!Props("D","T",Dynamics!$D$4+273,"P",I282,"He")+$O$5/E283)/2)</f>
        <v>9.5369683752899288</v>
      </c>
      <c r="G283" s="38">
        <f t="shared" si="19"/>
        <v>4.5951763967206141E-3</v>
      </c>
      <c r="H283" s="38">
        <f>IF(Q282,[1]!Props("D","T",Dynamics!$D$4+273,"P",Dynamics!I282,"N2O"),C283/G283)</f>
        <v>794.70044842819254</v>
      </c>
      <c r="I283" s="38">
        <f>IF(Q282,[1]!Props("P","T",Dynamics!$D$4+273,"D",F283,"He"),IF(C283&gt;$D$11,I282*(1-$N$13/100*$S$1),[1]!Props("P","T",Dynamics!$D$4+273,"D",F283,"He")))</f>
        <v>5991.560407772281</v>
      </c>
      <c r="J283" s="38">
        <f>I283-Dynamics!$O$10</f>
        <v>3096.5546740765276</v>
      </c>
      <c r="L283" s="38">
        <f>IF(H283&gt;$L$18,$L$18,H283)</f>
        <v>163.24780144940664</v>
      </c>
      <c r="M283" s="38">
        <f t="shared" si="17"/>
        <v>6.1592907222096649</v>
      </c>
      <c r="N283" s="38">
        <f>M283*Dynamics!$D$14*Dynamics!$N$12</f>
        <v>3.3517522105610082E-3</v>
      </c>
      <c r="O283" s="38">
        <f t="shared" si="18"/>
        <v>0.5471661793772733</v>
      </c>
      <c r="P283" s="38">
        <f>O283/Dynamics!$M$2</f>
        <v>0.1823887264590911</v>
      </c>
      <c r="Q283" s="38">
        <f>IF(I283&gt;Dynamics!$D$8,1,0)</f>
        <v>1</v>
      </c>
    </row>
    <row r="284" spans="1:17" x14ac:dyDescent="0.25">
      <c r="A284" s="38">
        <f>A283+$A$19</f>
        <v>2.6599999999999873</v>
      </c>
      <c r="B284" s="38">
        <f>C284+D284+Dynamics!$O$7</f>
        <v>31.624674423051921</v>
      </c>
      <c r="C284" s="38">
        <f>C283-O283*Dynamics!$S$1</f>
        <v>3.6470195747618845</v>
      </c>
      <c r="D284" s="38">
        <f>D283-P283*Dynamics!$S$1</f>
        <v>1.2156731915872929</v>
      </c>
      <c r="E284" s="38">
        <f>Dynamics!$F$1-C284/H283</f>
        <v>4.423716530927854E-3</v>
      </c>
      <c r="F284" s="38">
        <f>IF(Q283,$O$5/E284,([1]!Props("D","T",Dynamics!$D$4+273,"P",I283,"He")+$O$5/E284)/2)</f>
        <v>9.5240305213220129</v>
      </c>
      <c r="G284" s="38">
        <f t="shared" si="19"/>
        <v>4.5891751816362807E-3</v>
      </c>
      <c r="H284" s="38">
        <f>IF(Q283,[1]!Props("D","T",Dynamics!$D$4+273,"P",Dynamics!I283,"N2O"),C284/G284)</f>
        <v>794.54782708641392</v>
      </c>
      <c r="I284" s="38">
        <f>IF(Q283,[1]!Props("P","T",Dynamics!$D$4+273,"D",F284,"He"),IF(C284&gt;$D$11,I283*(1-$N$13/100*$S$1),[1]!Props("P","T",Dynamics!$D$4+273,"D",F284,"He")))</f>
        <v>5983.2025601345204</v>
      </c>
      <c r="J284" s="38">
        <f>I284-Dynamics!$O$10</f>
        <v>3088.1968264387669</v>
      </c>
      <c r="L284" s="38">
        <f>IF(H284&gt;$L$18,$L$18,H284)</f>
        <v>163.24780144940664</v>
      </c>
      <c r="M284" s="38">
        <f t="shared" si="17"/>
        <v>6.150972897744083</v>
      </c>
      <c r="N284" s="38">
        <f>M284*Dynamics!$D$14*Dynamics!$N$12</f>
        <v>3.3472258311779009E-3</v>
      </c>
      <c r="O284" s="38">
        <f t="shared" si="18"/>
        <v>0.54642725789445512</v>
      </c>
      <c r="P284" s="38">
        <f>O284/Dynamics!$M$2</f>
        <v>0.1821424192981517</v>
      </c>
      <c r="Q284" s="38">
        <f>IF(I284&gt;Dynamics!$D$8,1,0)</f>
        <v>1</v>
      </c>
    </row>
    <row r="285" spans="1:17" x14ac:dyDescent="0.25">
      <c r="A285" s="38">
        <f>A284+$A$19</f>
        <v>2.6699999999999871</v>
      </c>
      <c r="B285" s="38">
        <f>C285+D285+Dynamics!$O$7</f>
        <v>31.617388726279994</v>
      </c>
      <c r="C285" s="38">
        <f>C284-O284*Dynamics!$S$1</f>
        <v>3.6415553021829399</v>
      </c>
      <c r="D285" s="38">
        <f>D284-P284*Dynamics!$S$1</f>
        <v>1.2138517673943114</v>
      </c>
      <c r="E285" s="38">
        <f>Dynamics!$F$1-C285/H284</f>
        <v>4.4297122260171413E-3</v>
      </c>
      <c r="F285" s="38">
        <f>IF(Q284,$O$5/E285,([1]!Props("D","T",Dynamics!$D$4+273,"P",I284,"He")+$O$5/E285)/2)</f>
        <v>9.5111395748872702</v>
      </c>
      <c r="G285" s="38">
        <f t="shared" si="19"/>
        <v>4.5831794865469934E-3</v>
      </c>
      <c r="H285" s="38">
        <f>IF(Q284,[1]!Props("D","T",Dynamics!$D$4+273,"P",Dynamics!I284,"N2O"),C285/G285)</f>
        <v>794.39545946062594</v>
      </c>
      <c r="I285" s="38">
        <f>IF(Q284,[1]!Props("P","T",Dynamics!$D$4+273,"D",F285,"He"),IF(C285&gt;$D$11,I284*(1-$N$13/100*$S$1),[1]!Props("P","T",Dynamics!$D$4+273,"D",F285,"He")))</f>
        <v>5974.875652135207</v>
      </c>
      <c r="J285" s="38">
        <f>I285-Dynamics!$O$10</f>
        <v>3079.8699184394536</v>
      </c>
      <c r="L285" s="38">
        <f>IF(H285&gt;$L$18,$L$18,H285)</f>
        <v>163.24780144940664</v>
      </c>
      <c r="M285" s="38">
        <f t="shared" si="17"/>
        <v>6.1426746640268854</v>
      </c>
      <c r="N285" s="38">
        <f>M285*Dynamics!$D$14*Dynamics!$N$12</f>
        <v>3.3427101126544882E-3</v>
      </c>
      <c r="O285" s="38">
        <f t="shared" si="18"/>
        <v>0.54569007677354353</v>
      </c>
      <c r="P285" s="38">
        <f>O285/Dynamics!$M$2</f>
        <v>0.18189669225784785</v>
      </c>
      <c r="Q285" s="38">
        <f>IF(I285&gt;Dynamics!$D$8,1,0)</f>
        <v>1</v>
      </c>
    </row>
    <row r="286" spans="1:17" x14ac:dyDescent="0.25">
      <c r="A286" s="38">
        <f>A285+$A$19</f>
        <v>2.6799999999999868</v>
      </c>
      <c r="B286" s="38">
        <f>C286+D286+Dynamics!$O$7</f>
        <v>31.61011285858968</v>
      </c>
      <c r="C286" s="38">
        <f>C285-O285*Dynamics!$S$1</f>
        <v>3.6360984014152042</v>
      </c>
      <c r="D286" s="38">
        <f>D285-P285*Dynamics!$S$1</f>
        <v>1.2120328004717329</v>
      </c>
      <c r="E286" s="38">
        <f>Dynamics!$F$1-C286/H285</f>
        <v>4.4357024070209973E-3</v>
      </c>
      <c r="F286" s="38">
        <f>IF(Q285,$O$5/E286,([1]!Props("D","T",Dynamics!$D$4+273,"P",I285,"He")+$O$5/E286)/2)</f>
        <v>9.4982952849916416</v>
      </c>
      <c r="G286" s="38">
        <f t="shared" si="19"/>
        <v>4.5771893055431374E-3</v>
      </c>
      <c r="H286" s="38">
        <f>IF(Q285,[1]!Props("D","T",Dynamics!$D$4+273,"P",Dynamics!I285,"N2O"),C286/G286)</f>
        <v>794.24334433499484</v>
      </c>
      <c r="I286" s="38">
        <f>IF(Q285,[1]!Props("P","T",Dynamics!$D$4+273,"D",F286,"He"),IF(C286&gt;$D$11,I285*(1-$N$13/100*$S$1),[1]!Props("P","T",Dynamics!$D$4+273,"D",F286,"He")))</f>
        <v>5966.5795146501678</v>
      </c>
      <c r="J286" s="38">
        <f>I286-Dynamics!$O$10</f>
        <v>3071.5737809544144</v>
      </c>
      <c r="L286" s="38">
        <f>IF(H286&gt;$L$18,$L$18,H286)</f>
        <v>163.24780144940664</v>
      </c>
      <c r="M286" s="38">
        <f t="shared" si="17"/>
        <v>6.1343959316783172</v>
      </c>
      <c r="N286" s="38">
        <f>M286*Dynamics!$D$14*Dynamics!$N$12</f>
        <v>3.3382050063522476E-3</v>
      </c>
      <c r="O286" s="38">
        <f t="shared" si="18"/>
        <v>0.54495462807440698</v>
      </c>
      <c r="P286" s="38">
        <f>O286/Dynamics!$M$2</f>
        <v>0.18165154269146899</v>
      </c>
      <c r="Q286" s="38">
        <f>IF(I286&gt;Dynamics!$D$8,1,0)</f>
        <v>1</v>
      </c>
    </row>
    <row r="287" spans="1:17" x14ac:dyDescent="0.25">
      <c r="A287" s="38">
        <f>A286+$A$19</f>
        <v>2.6899999999999866</v>
      </c>
      <c r="B287" s="38">
        <f>C287+D287+Dynamics!$O$7</f>
        <v>31.602846796882023</v>
      </c>
      <c r="C287" s="38">
        <f>C286-O286*Dynamics!$S$1</f>
        <v>3.63064885513446</v>
      </c>
      <c r="D287" s="38">
        <f>D286-P286*Dynamics!$S$1</f>
        <v>1.2102162850448182</v>
      </c>
      <c r="E287" s="38">
        <f>Dynamics!$F$1-C287/H286</f>
        <v>4.4416870798399729E-3</v>
      </c>
      <c r="F287" s="38">
        <f>IF(Q286,$O$5/E287,([1]!Props("D","T",Dynamics!$D$4+273,"P",I286,"He")+$O$5/E287)/2)</f>
        <v>9.485497402431049</v>
      </c>
      <c r="G287" s="38">
        <f t="shared" si="19"/>
        <v>4.5712046327241618E-3</v>
      </c>
      <c r="H287" s="38">
        <f>IF(Q286,[1]!Props("D","T",Dynamics!$D$4+273,"P",Dynamics!I286,"N2O"),C287/G287)</f>
        <v>794.09148050039391</v>
      </c>
      <c r="I287" s="38">
        <f>IF(Q286,[1]!Props("P","T",Dynamics!$D$4+273,"D",F287,"He"),IF(C287&gt;$D$11,I286*(1-$N$13/100*$S$1),[1]!Props("P","T",Dynamics!$D$4+273,"D",F287,"He")))</f>
        <v>5958.31397978718</v>
      </c>
      <c r="J287" s="38">
        <f>I287-Dynamics!$O$10</f>
        <v>3063.3082460914266</v>
      </c>
      <c r="L287" s="38">
        <f>IF(H287&gt;$L$18,$L$18,H287)</f>
        <v>163.24780144940664</v>
      </c>
      <c r="M287" s="38">
        <f t="shared" si="17"/>
        <v>6.1261366118805265</v>
      </c>
      <c r="N287" s="38">
        <f>M287*Dynamics!$D$14*Dynamics!$N$12</f>
        <v>3.3337104639384351E-3</v>
      </c>
      <c r="O287" s="38">
        <f t="shared" si="18"/>
        <v>0.54422090390683098</v>
      </c>
      <c r="P287" s="38">
        <f>O287/Dynamics!$M$2</f>
        <v>0.18140696796894365</v>
      </c>
      <c r="Q287" s="38">
        <f>IF(I287&gt;Dynamics!$D$8,1,0)</f>
        <v>1</v>
      </c>
    </row>
    <row r="288" spans="1:17" x14ac:dyDescent="0.25">
      <c r="A288" s="38">
        <f>A287+$A$19</f>
        <v>2.6999999999999864</v>
      </c>
      <c r="B288" s="38">
        <f>C288+D288+Dynamics!$O$7</f>
        <v>31.595590518163263</v>
      </c>
      <c r="C288" s="38">
        <f>C287-O287*Dynamics!$S$1</f>
        <v>3.6252066460953918</v>
      </c>
      <c r="D288" s="38">
        <f>D287-P287*Dynamics!$S$1</f>
        <v>1.2084022153651288</v>
      </c>
      <c r="E288" s="38">
        <f>Dynamics!$F$1-C288/H287</f>
        <v>4.447666250365522E-3</v>
      </c>
      <c r="F288" s="38">
        <f>IF(Q287,$O$5/E288,([1]!Props("D","T",Dynamics!$D$4+273,"P",I287,"He")+$O$5/E288)/2)</f>
        <v>9.4727456797755725</v>
      </c>
      <c r="G288" s="38">
        <f t="shared" si="19"/>
        <v>4.5652254621986127E-3</v>
      </c>
      <c r="H288" s="38">
        <f>IF(Q287,[1]!Props("D","T",Dynamics!$D$4+273,"P",Dynamics!I287,"N2O"),C288/G288)</f>
        <v>793.93986675435087</v>
      </c>
      <c r="I288" s="38">
        <f>IF(Q287,[1]!Props("P","T",Dynamics!$D$4+273,"D",F288,"He"),IF(C288&gt;$D$11,I287*(1-$N$13/100*$S$1),[1]!Props("P","T",Dynamics!$D$4+273,"D",F288,"He")))</f>
        <v>5950.0788808748448</v>
      </c>
      <c r="J288" s="38">
        <f>I288-Dynamics!$O$10</f>
        <v>3055.0731471790914</v>
      </c>
      <c r="L288" s="38">
        <f>IF(H288&gt;$L$18,$L$18,H288)</f>
        <v>163.24780144940664</v>
      </c>
      <c r="M288" s="38">
        <f t="shared" si="17"/>
        <v>6.1178966163730504</v>
      </c>
      <c r="N288" s="38">
        <f>M288*Dynamics!$D$14*Dynamics!$N$12</f>
        <v>3.329226437383623E-3</v>
      </c>
      <c r="O288" s="38">
        <f t="shared" si="18"/>
        <v>0.54348889643011711</v>
      </c>
      <c r="P288" s="38">
        <f>O288/Dynamics!$M$2</f>
        <v>0.18116296547670571</v>
      </c>
      <c r="Q288" s="38">
        <f>IF(I288&gt;Dynamics!$D$8,1,0)</f>
        <v>1</v>
      </c>
    </row>
    <row r="289" spans="1:17" x14ac:dyDescent="0.25">
      <c r="A289" s="38">
        <f>A288+$A$19</f>
        <v>2.7099999999999862</v>
      </c>
      <c r="B289" s="38">
        <f>C289+D289+Dynamics!$O$7</f>
        <v>31.588343999544197</v>
      </c>
      <c r="C289" s="38">
        <f>C288-O288*Dynamics!$S$1</f>
        <v>3.6197717571310908</v>
      </c>
      <c r="D289" s="38">
        <f>D288-P288*Dynamics!$S$1</f>
        <v>1.2065905857103618</v>
      </c>
      <c r="E289" s="38">
        <f>Dynamics!$F$1-C289/H288</f>
        <v>4.4536399244799532E-3</v>
      </c>
      <c r="F289" s="38">
        <f>IF(Q288,$O$5/E289,([1]!Props("D","T",Dynamics!$D$4+273,"P",I288,"He")+$O$5/E289)/2)</f>
        <v>9.4600398713538301</v>
      </c>
      <c r="G289" s="38">
        <f t="shared" si="19"/>
        <v>4.5592517880841815E-3</v>
      </c>
      <c r="H289" s="38">
        <f>IF(Q288,[1]!Props("D","T",Dynamics!$D$4+273,"P",Dynamics!I288,"N2O"),C289/G289)</f>
        <v>793.78850190099433</v>
      </c>
      <c r="I289" s="38">
        <f>IF(Q288,[1]!Props("P","T",Dynamics!$D$4+273,"D",F289,"He"),IF(C289&gt;$D$11,I288*(1-$N$13/100*$S$1),[1]!Props("P","T",Dynamics!$D$4+273,"D",F289,"He")))</f>
        <v>5941.8740524515961</v>
      </c>
      <c r="J289" s="38">
        <f>I289-Dynamics!$O$10</f>
        <v>3046.8683187558427</v>
      </c>
      <c r="L289" s="38">
        <f>IF(H289&gt;$L$18,$L$18,H289)</f>
        <v>163.24780144940664</v>
      </c>
      <c r="M289" s="38">
        <f t="shared" si="17"/>
        <v>6.1096758574483623</v>
      </c>
      <c r="N289" s="38">
        <f>M289*Dynamics!$D$14*Dynamics!$N$12</f>
        <v>3.3247528789592811E-3</v>
      </c>
      <c r="O289" s="38">
        <f t="shared" si="18"/>
        <v>0.54275859785268776</v>
      </c>
      <c r="P289" s="38">
        <f>O289/Dynamics!$M$2</f>
        <v>0.18091953261756258</v>
      </c>
      <c r="Q289" s="38">
        <f>IF(I289&gt;Dynamics!$D$8,1,0)</f>
        <v>1</v>
      </c>
    </row>
    <row r="290" spans="1:17" x14ac:dyDescent="0.25">
      <c r="A290" s="38">
        <f>A289+$A$19</f>
        <v>2.719999999999986</v>
      </c>
      <c r="B290" s="38">
        <f>C290+D290+Dynamics!$O$7</f>
        <v>31.581107218239495</v>
      </c>
      <c r="C290" s="38">
        <f>C289-O289*Dynamics!$S$1</f>
        <v>3.6143441711525641</v>
      </c>
      <c r="D290" s="38">
        <f>D289-P289*Dynamics!$S$1</f>
        <v>1.2047813903841862</v>
      </c>
      <c r="E290" s="38">
        <f>Dynamics!$F$1-C290/H289</f>
        <v>4.4596081080563879E-3</v>
      </c>
      <c r="F290" s="38">
        <f>IF(Q289,$O$5/E290,([1]!Props("D","T",Dynamics!$D$4+273,"P",I289,"He")+$O$5/E290)/2)</f>
        <v>9.4473797332375149</v>
      </c>
      <c r="G290" s="38">
        <f t="shared" si="19"/>
        <v>4.5532836045077468E-3</v>
      </c>
      <c r="H290" s="38">
        <f>IF(Q289,[1]!Props("D","T",Dynamics!$D$4+273,"P",Dynamics!I289,"N2O"),C290/G290)</f>
        <v>793.63738475100331</v>
      </c>
      <c r="I290" s="38">
        <f>IF(Q289,[1]!Props("P","T",Dynamics!$D$4+273,"D",F290,"He"),IF(C290&gt;$D$11,I289*(1-$N$13/100*$S$1),[1]!Props("P","T",Dynamics!$D$4+273,"D",F290,"He")))</f>
        <v>5933.6993302548308</v>
      </c>
      <c r="J290" s="38">
        <f>I290-Dynamics!$O$10</f>
        <v>3038.6935965590774</v>
      </c>
      <c r="L290" s="38">
        <f>IF(H290&gt;$L$18,$L$18,H290)</f>
        <v>163.24780144940664</v>
      </c>
      <c r="M290" s="38">
        <f t="shared" si="17"/>
        <v>6.1014742479474622</v>
      </c>
      <c r="N290" s="38">
        <f>M290*Dynamics!$D$14*Dynamics!$N$12</f>
        <v>3.3202897412353744E-3</v>
      </c>
      <c r="O290" s="38">
        <f t="shared" si="18"/>
        <v>0.54203000043169414</v>
      </c>
      <c r="P290" s="38">
        <f>O290/Dynamics!$M$2</f>
        <v>0.18067666681056471</v>
      </c>
      <c r="Q290" s="38">
        <f>IF(I290&gt;Dynamics!$D$8,1,0)</f>
        <v>1</v>
      </c>
    </row>
    <row r="291" spans="1:17" x14ac:dyDescent="0.25">
      <c r="A291" s="38">
        <f>A290+$A$19</f>
        <v>2.7299999999999858</v>
      </c>
      <c r="B291" s="38">
        <f>C291+D291+Dynamics!$O$7</f>
        <v>31.573880151567071</v>
      </c>
      <c r="C291" s="38">
        <f>C290-O290*Dynamics!$S$1</f>
        <v>3.6089238711482472</v>
      </c>
      <c r="D291" s="38">
        <f>D290-P290*Dynamics!$S$1</f>
        <v>1.2029746237160805</v>
      </c>
      <c r="E291" s="38">
        <f>Dynamics!$F$1-C291/H290</f>
        <v>4.465570806958718E-3</v>
      </c>
      <c r="F291" s="38">
        <f>IF(Q290,$O$5/E291,([1]!Props("D","T",Dynamics!$D$4+273,"P",I290,"He")+$O$5/E291)/2)</f>
        <v>9.4347650232260882</v>
      </c>
      <c r="G291" s="38">
        <f t="shared" si="19"/>
        <v>4.5473209056054167E-3</v>
      </c>
      <c r="H291" s="38">
        <f>IF(Q290,[1]!Props("D","T",Dynamics!$D$4+273,"P",Dynamics!I290,"N2O"),C291/G291)</f>
        <v>793.48651412155357</v>
      </c>
      <c r="I291" s="38">
        <f>IF(Q290,[1]!Props("P","T",Dynamics!$D$4+273,"D",F291,"He"),IF(C291&gt;$D$11,I290*(1-$N$13/100*$S$1),[1]!Props("P","T",Dynamics!$D$4+273,"D",F291,"He")))</f>
        <v>5925.5545512101526</v>
      </c>
      <c r="J291" s="38">
        <f>I291-Dynamics!$O$10</f>
        <v>3030.5488175143992</v>
      </c>
      <c r="L291" s="38">
        <f>IF(H291&gt;$L$18,$L$18,H291)</f>
        <v>163.24780144940664</v>
      </c>
      <c r="M291" s="38">
        <f t="shared" si="17"/>
        <v>6.0932917012555095</v>
      </c>
      <c r="N291" s="38">
        <f>M291*Dynamics!$D$14*Dynamics!$N$12</f>
        <v>3.3158369770779892E-3</v>
      </c>
      <c r="O291" s="38">
        <f t="shared" si="18"/>
        <v>0.54130309647262831</v>
      </c>
      <c r="P291" s="38">
        <f>O291/Dynamics!$M$2</f>
        <v>0.1804343654908761</v>
      </c>
      <c r="Q291" s="38">
        <f>IF(I291&gt;Dynamics!$D$8,1,0)</f>
        <v>1</v>
      </c>
    </row>
    <row r="292" spans="1:17" x14ac:dyDescent="0.25">
      <c r="A292" s="38">
        <f>A291+$A$19</f>
        <v>2.7399999999999856</v>
      </c>
      <c r="B292" s="38">
        <f>C292+D292+Dynamics!$O$7</f>
        <v>31.566662776947439</v>
      </c>
      <c r="C292" s="38">
        <f>C291-O291*Dynamics!$S$1</f>
        <v>3.603510840183521</v>
      </c>
      <c r="D292" s="38">
        <f>D291-P291*Dynamics!$S$1</f>
        <v>1.2011702800611719</v>
      </c>
      <c r="E292" s="38">
        <f>Dynamics!$F$1-C292/H291</f>
        <v>4.471528027041558E-3</v>
      </c>
      <c r="F292" s="38">
        <f>IF(Q291,$O$5/E292,([1]!Props("D","T",Dynamics!$D$4+273,"P",I291,"He")+$O$5/E292)/2)</f>
        <v>9.4221955008316556</v>
      </c>
      <c r="G292" s="38">
        <f t="shared" si="19"/>
        <v>4.5413636855225767E-3</v>
      </c>
      <c r="H292" s="38">
        <f>IF(Q291,[1]!Props("D","T",Dynamics!$D$4+273,"P",Dynamics!I291,"N2O"),C292/G292)</f>
        <v>793.33588883626953</v>
      </c>
      <c r="I292" s="38">
        <f>IF(Q291,[1]!Props("P","T",Dynamics!$D$4+273,"D",F292,"He"),IF(C292&gt;$D$11,I291*(1-$N$13/100*$S$1),[1]!Props("P","T",Dynamics!$D$4+273,"D",F292,"He")))</f>
        <v>5917.4395534207424</v>
      </c>
      <c r="J292" s="38">
        <f>I292-Dynamics!$O$10</f>
        <v>3022.433819724989</v>
      </c>
      <c r="L292" s="38">
        <f>IF(H292&gt;$L$18,$L$18,H292)</f>
        <v>163.24780144940664</v>
      </c>
      <c r="M292" s="38">
        <f t="shared" si="17"/>
        <v>6.0851281312975107</v>
      </c>
      <c r="N292" s="38">
        <f>M292*Dynamics!$D$14*Dynamics!$N$12</f>
        <v>3.3113945396469834E-3</v>
      </c>
      <c r="O292" s="38">
        <f t="shared" si="18"/>
        <v>0.54057787832894</v>
      </c>
      <c r="P292" s="38">
        <f>O292/Dynamics!$M$2</f>
        <v>0.18019262610964668</v>
      </c>
      <c r="Q292" s="38">
        <f>IF(I292&gt;Dynamics!$D$8,1,0)</f>
        <v>1</v>
      </c>
    </row>
    <row r="293" spans="1:17" x14ac:dyDescent="0.25">
      <c r="A293" s="38">
        <f>A292+$A$19</f>
        <v>2.7499999999999853</v>
      </c>
      <c r="B293" s="38">
        <f>C293+D293+Dynamics!$O$7</f>
        <v>31.559455071903052</v>
      </c>
      <c r="C293" s="38">
        <f>C292-O292*Dynamics!$S$1</f>
        <v>3.5981050614002315</v>
      </c>
      <c r="D293" s="38">
        <f>D292-P292*Dynamics!$S$1</f>
        <v>1.1993683538000754</v>
      </c>
      <c r="E293" s="38">
        <f>Dynamics!$F$1-C293/H292</f>
        <v>4.47747977415022E-3</v>
      </c>
      <c r="F293" s="38">
        <f>IF(Q292,$O$5/E293,([1]!Props("D","T",Dynamics!$D$4+273,"P",I292,"He")+$O$5/E293)/2)</f>
        <v>9.4096709272639352</v>
      </c>
      <c r="G293" s="38">
        <f t="shared" si="19"/>
        <v>4.5354119384139148E-3</v>
      </c>
      <c r="H293" s="38">
        <f>IF(Q292,[1]!Props("D","T",Dynamics!$D$4+273,"P",Dynamics!I292,"N2O"),C293/G293)</f>
        <v>793.18550772517051</v>
      </c>
      <c r="I293" s="38">
        <f>IF(Q292,[1]!Props("P","T",Dynamics!$D$4+273,"D",F293,"He"),IF(C293&gt;$D$11,I292*(1-$N$13/100*$S$1),[1]!Props("P","T",Dynamics!$D$4+273,"D",F293,"He")))</f>
        <v>5909.3541761567922</v>
      </c>
      <c r="J293" s="38">
        <f>I293-Dynamics!$O$10</f>
        <v>3014.3484424610388</v>
      </c>
      <c r="L293" s="38">
        <f>IF(H293&gt;$L$18,$L$18,H293)</f>
        <v>163.24780144940664</v>
      </c>
      <c r="M293" s="38">
        <f t="shared" si="17"/>
        <v>6.0769834525339945</v>
      </c>
      <c r="N293" s="38">
        <f>M293*Dynamics!$D$14*Dynamics!$N$12</f>
        <v>3.3069623823936346E-3</v>
      </c>
      <c r="O293" s="38">
        <f t="shared" si="18"/>
        <v>0.53985433840165287</v>
      </c>
      <c r="P293" s="38">
        <f>O293/Dynamics!$M$2</f>
        <v>0.17995144613388428</v>
      </c>
      <c r="Q293" s="38">
        <f>IF(I293&gt;Dynamics!$D$8,1,0)</f>
        <v>1</v>
      </c>
    </row>
    <row r="294" spans="1:17" x14ac:dyDescent="0.25">
      <c r="A294" s="38">
        <f>A293+$A$19</f>
        <v>2.7599999999999851</v>
      </c>
      <c r="B294" s="38">
        <f>C294+D294+Dynamics!$O$7</f>
        <v>31.552257014057695</v>
      </c>
      <c r="C294" s="38">
        <f>C293-O293*Dynamics!$S$1</f>
        <v>3.592706518016215</v>
      </c>
      <c r="D294" s="38">
        <f>D293-P293*Dynamics!$S$1</f>
        <v>1.1975688393387367</v>
      </c>
      <c r="E294" s="38">
        <f>Dynamics!$F$1-C294/H293</f>
        <v>4.4834260541206554E-3</v>
      </c>
      <c r="F294" s="38">
        <f>IF(Q293,$O$5/E294,([1]!Props("D","T",Dynamics!$D$4+273,"P",I293,"He")+$O$5/E294)/2)</f>
        <v>9.3971910654154822</v>
      </c>
      <c r="G294" s="38">
        <f t="shared" si="19"/>
        <v>4.5294656584434793E-3</v>
      </c>
      <c r="H294" s="38">
        <f>IF(Q293,[1]!Props("D","T",Dynamics!$D$4+273,"P",Dynamics!I293,"N2O"),C294/G294)</f>
        <v>793.03536962462294</v>
      </c>
      <c r="I294" s="38">
        <f>IF(Q293,[1]!Props("P","T",Dynamics!$D$4+273,"D",F294,"He"),IF(C294&gt;$D$11,I293*(1-$N$13/100*$S$1),[1]!Props("P","T",Dynamics!$D$4+273,"D",F294,"He")))</f>
        <v>5901.2982598451345</v>
      </c>
      <c r="J294" s="38">
        <f>I294-Dynamics!$O$10</f>
        <v>3006.292526149381</v>
      </c>
      <c r="L294" s="38">
        <f>IF(H294&gt;$L$18,$L$18,H294)</f>
        <v>163.24780144940664</v>
      </c>
      <c r="M294" s="38">
        <f t="shared" si="17"/>
        <v>6.0688575799568154</v>
      </c>
      <c r="N294" s="38">
        <f>M294*Dynamics!$D$14*Dynamics!$N$12</f>
        <v>3.3025404590583569E-3</v>
      </c>
      <c r="O294" s="38">
        <f t="shared" si="18"/>
        <v>0.53913246913899093</v>
      </c>
      <c r="P294" s="38">
        <f>O294/Dynamics!$M$2</f>
        <v>0.17971082304633032</v>
      </c>
      <c r="Q294" s="38">
        <f>IF(I294&gt;Dynamics!$D$8,1,0)</f>
        <v>1</v>
      </c>
    </row>
    <row r="295" spans="1:17" x14ac:dyDescent="0.25">
      <c r="A295" s="38">
        <f>A294+$A$19</f>
        <v>2.7699999999999849</v>
      </c>
      <c r="B295" s="38">
        <f>C295+D295+Dynamics!$O$7</f>
        <v>31.545068581135844</v>
      </c>
      <c r="C295" s="38">
        <f>C294-O294*Dynamics!$S$1</f>
        <v>3.5873151933248253</v>
      </c>
      <c r="D295" s="38">
        <f>D294-P294*Dynamics!$S$1</f>
        <v>1.1957717311082734</v>
      </c>
      <c r="E295" s="38">
        <f>Dynamics!$F$1-C295/H294</f>
        <v>4.4893668727794319E-3</v>
      </c>
      <c r="F295" s="38">
        <f>IF(Q294,$O$5/E295,([1]!Props("D","T",Dynamics!$D$4+273,"P",I294,"He")+$O$5/E295)/2)</f>
        <v>9.3847556798469718</v>
      </c>
      <c r="G295" s="38">
        <f t="shared" si="19"/>
        <v>4.5235248397847028E-3</v>
      </c>
      <c r="H295" s="38">
        <f>IF(Q294,[1]!Props("D","T",Dynamics!$D$4+273,"P",Dynamics!I294,"N2O"),C295/G295)</f>
        <v>792.88547337728971</v>
      </c>
      <c r="I295" s="38">
        <f>IF(Q294,[1]!Props("P","T",Dynamics!$D$4+273,"D",F295,"He"),IF(C295&gt;$D$11,I294*(1-$N$13/100*$S$1),[1]!Props("P","T",Dynamics!$D$4+273,"D",F295,"He")))</f>
        <v>5893.2716460589036</v>
      </c>
      <c r="J295" s="38">
        <f>I295-Dynamics!$O$10</f>
        <v>2998.2659123631502</v>
      </c>
      <c r="L295" s="38">
        <f>IF(H295&gt;$L$18,$L$18,H295)</f>
        <v>163.24780144940664</v>
      </c>
      <c r="M295" s="38">
        <f t="shared" si="17"/>
        <v>6.0607504290849237</v>
      </c>
      <c r="N295" s="38">
        <f>M295*Dynamics!$D$14*Dynamics!$N$12</f>
        <v>3.2981287236683986E-3</v>
      </c>
      <c r="O295" s="38">
        <f t="shared" si="18"/>
        <v>0.53841226303600365</v>
      </c>
      <c r="P295" s="38">
        <f>O295/Dynamics!$M$2</f>
        <v>0.17947075434533455</v>
      </c>
      <c r="Q295" s="38">
        <f>IF(I295&gt;Dynamics!$D$8,1,0)</f>
        <v>1</v>
      </c>
    </row>
    <row r="296" spans="1:17" x14ac:dyDescent="0.25">
      <c r="A296" s="38">
        <f>A295+$A$19</f>
        <v>2.7799999999999847</v>
      </c>
      <c r="B296" s="38">
        <f>C296+D296+Dynamics!$O$7</f>
        <v>31.53788975096203</v>
      </c>
      <c r="C296" s="38">
        <f>C295-O295*Dynamics!$S$1</f>
        <v>3.5819310706944654</v>
      </c>
      <c r="D296" s="38">
        <f>D295-P295*Dynamics!$S$1</f>
        <v>1.1939770235648199</v>
      </c>
      <c r="E296" s="38">
        <f>Dynamics!$F$1-C296/H295</f>
        <v>4.4953022359436878E-3</v>
      </c>
      <c r="F296" s="38">
        <f>IF(Q295,$O$5/E296,([1]!Props("D","T",Dynamics!$D$4+273,"P",I295,"He")+$O$5/E296)/2)</f>
        <v>9.3723645367726931</v>
      </c>
      <c r="G296" s="38">
        <f t="shared" si="19"/>
        <v>4.5175894766204469E-3</v>
      </c>
      <c r="H296" s="38">
        <f>IF(Q295,[1]!Props("D","T",Dynamics!$D$4+273,"P",Dynamics!I295,"N2O"),C296/G296)</f>
        <v>792.73581783208101</v>
      </c>
      <c r="I296" s="38">
        <f>IF(Q295,[1]!Props("P","T",Dynamics!$D$4+273,"D",F296,"He"),IF(C296&gt;$D$11,I295*(1-$N$13/100*$S$1),[1]!Props("P","T",Dynamics!$D$4+273,"D",F296,"He")))</f>
        <v>5885.2741775073537</v>
      </c>
      <c r="J296" s="38">
        <f>I296-Dynamics!$O$10</f>
        <v>2990.2684438116003</v>
      </c>
      <c r="L296" s="38">
        <f>IF(H296&gt;$L$18,$L$18,H296)</f>
        <v>163.24780144940664</v>
      </c>
      <c r="M296" s="38">
        <f t="shared" si="17"/>
        <v>6.0526619159602086</v>
      </c>
      <c r="N296" s="38">
        <f>M296*Dynamics!$D$14*Dynamics!$N$12</f>
        <v>3.2937271305355795E-3</v>
      </c>
      <c r="O296" s="38">
        <f t="shared" si="18"/>
        <v>0.53769371263419619</v>
      </c>
      <c r="P296" s="38">
        <f>O296/Dynamics!$M$2</f>
        <v>0.17923123754473205</v>
      </c>
      <c r="Q296" s="38">
        <f>IF(I296&gt;Dynamics!$D$8,1,0)</f>
        <v>1</v>
      </c>
    </row>
    <row r="297" spans="1:17" x14ac:dyDescent="0.25">
      <c r="A297" s="38">
        <f>A296+$A$19</f>
        <v>2.7899999999999845</v>
      </c>
      <c r="B297" s="38">
        <f>C297+D297+Dynamics!$O$7</f>
        <v>31.530720501460241</v>
      </c>
      <c r="C297" s="38">
        <f>C296-O296*Dynamics!$S$1</f>
        <v>3.5765541335681235</v>
      </c>
      <c r="D297" s="38">
        <f>D296-P296*Dynamics!$S$1</f>
        <v>1.1921847111893726</v>
      </c>
      <c r="E297" s="38">
        <f>Dynamics!$F$1-C297/H296</f>
        <v>4.5012321494210996E-3</v>
      </c>
      <c r="F297" s="38">
        <f>IF(Q296,$O$5/E297,([1]!Props("D","T",Dynamics!$D$4+273,"P",I296,"He")+$O$5/E297)/2)</f>
        <v>9.3600174040461646</v>
      </c>
      <c r="G297" s="38">
        <f t="shared" si="19"/>
        <v>4.5116595631430351E-3</v>
      </c>
      <c r="H297" s="38">
        <f>IF(Q296,[1]!Props("D","T",Dynamics!$D$4+273,"P",Dynamics!I296,"N2O"),C297/G297)</f>
        <v>792.58640184410524</v>
      </c>
      <c r="I297" s="38">
        <f>IF(Q296,[1]!Props("P","T",Dynamics!$D$4+273,"D",F297,"He"),IF(C297&gt;$D$11,I296*(1-$N$13/100*$S$1),[1]!Props("P","T",Dynamics!$D$4+273,"D",F297,"He")))</f>
        <v>5877.3056980257561</v>
      </c>
      <c r="J297" s="38">
        <f>I297-Dynamics!$O$10</f>
        <v>2982.2999643300027</v>
      </c>
      <c r="L297" s="38">
        <f>IF(H297&gt;$L$18,$L$18,H297)</f>
        <v>163.24780144940664</v>
      </c>
      <c r="M297" s="38">
        <f t="shared" si="17"/>
        <v>6.0445919571433677</v>
      </c>
      <c r="N297" s="38">
        <f>M297*Dynamics!$D$14*Dynamics!$N$12</f>
        <v>3.2893356342540434E-3</v>
      </c>
      <c r="O297" s="38">
        <f t="shared" si="18"/>
        <v>0.53697681052116208</v>
      </c>
      <c r="P297" s="38">
        <f>O297/Dynamics!$M$2</f>
        <v>0.17899227017372069</v>
      </c>
      <c r="Q297" s="38">
        <f>IF(I297&gt;Dynamics!$D$8,1,0)</f>
        <v>1</v>
      </c>
    </row>
    <row r="298" spans="1:17" x14ac:dyDescent="0.25">
      <c r="A298" s="38">
        <f>A297+$A$19</f>
        <v>2.7999999999999843</v>
      </c>
      <c r="B298" s="38">
        <f>C298+D298+Dynamics!$O$7</f>
        <v>31.52356081065329</v>
      </c>
      <c r="C298" s="38">
        <f>C297-O297*Dynamics!$S$1</f>
        <v>3.5711843654629116</v>
      </c>
      <c r="D298" s="38">
        <f>D297-P297*Dynamics!$S$1</f>
        <v>1.1903947884876354</v>
      </c>
      <c r="E298" s="38">
        <f>Dynamics!$F$1-C298/H297</f>
        <v>4.5071566190098399E-3</v>
      </c>
      <c r="F298" s="38">
        <f>IF(Q297,$O$5/E298,([1]!Props("D","T",Dynamics!$D$4+273,"P",I297,"He")+$O$5/E298)/2)</f>
        <v>9.3477140511459194</v>
      </c>
      <c r="G298" s="38">
        <f t="shared" si="19"/>
        <v>4.5057350935542948E-3</v>
      </c>
      <c r="H298" s="38">
        <f>IF(Q297,[1]!Props("D","T",Dynamics!$D$4+273,"P",Dynamics!I297,"N2O"),C298/G298)</f>
        <v>792.43722427462137</v>
      </c>
      <c r="I298" s="38">
        <f>IF(Q297,[1]!Props("P","T",Dynamics!$D$4+273,"D",F298,"He"),IF(C298&gt;$D$11,I297*(1-$N$13/100*$S$1),[1]!Props("P","T",Dynamics!$D$4+273,"D",F298,"He")))</f>
        <v>5869.3660525654323</v>
      </c>
      <c r="J298" s="38">
        <f>I298-Dynamics!$O$10</f>
        <v>2974.3603188696788</v>
      </c>
      <c r="L298" s="38">
        <f>IF(H298&gt;$L$18,$L$18,H298)</f>
        <v>163.24780144940664</v>
      </c>
      <c r="M298" s="38">
        <f t="shared" si="17"/>
        <v>6.0365404697098386</v>
      </c>
      <c r="N298" s="38">
        <f>M298*Dynamics!$D$14*Dynamics!$N$12</f>
        <v>3.2849541896980456E-3</v>
      </c>
      <c r="O298" s="38">
        <f t="shared" si="18"/>
        <v>0.53626154933022296</v>
      </c>
      <c r="P298" s="38">
        <f>O298/Dynamics!$M$2</f>
        <v>0.178753849776741</v>
      </c>
      <c r="Q298" s="38">
        <f>IF(I298&gt;Dynamics!$D$8,1,0)</f>
        <v>1</v>
      </c>
    </row>
    <row r="299" spans="1:17" x14ac:dyDescent="0.25">
      <c r="A299" s="38">
        <f>A298+$A$19</f>
        <v>2.8099999999999841</v>
      </c>
      <c r="B299" s="38">
        <f>C299+D299+Dynamics!$O$7</f>
        <v>31.51641065666222</v>
      </c>
      <c r="C299" s="38">
        <f>C298-O298*Dynamics!$S$1</f>
        <v>3.5658217499696092</v>
      </c>
      <c r="D299" s="38">
        <f>D298-P298*Dynamics!$S$1</f>
        <v>1.1886072499898679</v>
      </c>
      <c r="E299" s="38">
        <f>Dynamics!$F$1-C299/H298</f>
        <v>4.5130756504985501E-3</v>
      </c>
      <c r="F299" s="38">
        <f>IF(Q298,$O$5/E299,([1]!Props("D","T",Dynamics!$D$4+273,"P",I298,"He")+$O$5/E299)/2)</f>
        <v>9.3354542491614172</v>
      </c>
      <c r="G299" s="38">
        <f t="shared" si="19"/>
        <v>4.4998160620655847E-3</v>
      </c>
      <c r="H299" s="38">
        <f>IF(Q298,[1]!Props("D","T",Dynamics!$D$4+273,"P",Dynamics!I298,"N2O"),C299/G299)</f>
        <v>792.28828399099007</v>
      </c>
      <c r="I299" s="38">
        <f>IF(Q298,[1]!Props("P","T",Dynamics!$D$4+273,"D",F299,"He"),IF(C299&gt;$D$11,I298*(1-$N$13/100*$S$1),[1]!Props("P","T",Dynamics!$D$4+273,"D",F299,"He")))</f>
        <v>5861.4550871838628</v>
      </c>
      <c r="J299" s="38">
        <f>I299-Dynamics!$O$10</f>
        <v>2966.4493534881094</v>
      </c>
      <c r="L299" s="38">
        <f>IF(H299&gt;$L$18,$L$18,H299)</f>
        <v>163.24780144940664</v>
      </c>
      <c r="M299" s="38">
        <f t="shared" si="17"/>
        <v>6.0285073712457358</v>
      </c>
      <c r="N299" s="38">
        <f>M299*Dynamics!$D$14*Dynamics!$N$12</f>
        <v>3.2805827520197388E-3</v>
      </c>
      <c r="O299" s="38">
        <f t="shared" si="18"/>
        <v>0.53554792174006638</v>
      </c>
      <c r="P299" s="38">
        <f>O299/Dynamics!$M$2</f>
        <v>0.17851597391335547</v>
      </c>
      <c r="Q299" s="38">
        <f>IF(I299&gt;Dynamics!$D$8,1,0)</f>
        <v>1</v>
      </c>
    </row>
    <row r="300" spans="1:17" x14ac:dyDescent="0.25">
      <c r="A300" s="38">
        <f>A299+$A$19</f>
        <v>2.8199999999999839</v>
      </c>
      <c r="B300" s="38">
        <f>C300+D300+Dynamics!$O$7</f>
        <v>31.509270017705688</v>
      </c>
      <c r="C300" s="38">
        <f>C299-O299*Dynamics!$S$1</f>
        <v>3.5604662707522086</v>
      </c>
      <c r="D300" s="38">
        <f>D299-P299*Dynamics!$S$1</f>
        <v>1.1868220902507343</v>
      </c>
      <c r="E300" s="38">
        <f>Dynamics!$F$1-C300/H299</f>
        <v>4.5189892496663008E-3</v>
      </c>
      <c r="F300" s="38">
        <f>IF(Q299,$O$5/E300,([1]!Props("D","T",Dynamics!$D$4+273,"P",I299,"He")+$O$5/E300)/2)</f>
        <v>9.3232377707791123</v>
      </c>
      <c r="G300" s="38">
        <f t="shared" si="19"/>
        <v>4.4939024628978339E-3</v>
      </c>
      <c r="H300" s="38">
        <f>IF(Q299,[1]!Props("D","T",Dynamics!$D$4+273,"P",Dynamics!I299,"N2O"),C300/G300)</f>
        <v>792.13957986662649</v>
      </c>
      <c r="I300" s="38">
        <f>IF(Q299,[1]!Props("P","T",Dynamics!$D$4+273,"D",F300,"He"),IF(C300&gt;$D$11,I299*(1-$N$13/100*$S$1),[1]!Props("P","T",Dynamics!$D$4+273,"D",F300,"He")))</f>
        <v>5853.5726490349207</v>
      </c>
      <c r="J300" s="38">
        <f>I300-Dynamics!$O$10</f>
        <v>2958.5669153391673</v>
      </c>
      <c r="L300" s="38">
        <f>IF(H300&gt;$L$18,$L$18,H300)</f>
        <v>163.24780144940664</v>
      </c>
      <c r="M300" s="38">
        <f t="shared" si="17"/>
        <v>6.0204925798438609</v>
      </c>
      <c r="N300" s="38">
        <f>M300*Dynamics!$D$14*Dynamics!$N$12</f>
        <v>3.2762212766470058E-3</v>
      </c>
      <c r="O300" s="38">
        <f t="shared" si="18"/>
        <v>0.53483592047439199</v>
      </c>
      <c r="P300" s="38">
        <f>O300/Dynamics!$M$2</f>
        <v>0.17827864015813066</v>
      </c>
      <c r="Q300" s="38">
        <f>IF(I300&gt;Dynamics!$D$8,1,0)</f>
        <v>1</v>
      </c>
    </row>
    <row r="301" spans="1:17" x14ac:dyDescent="0.25">
      <c r="A301" s="38">
        <f>A300+$A$19</f>
        <v>2.8299999999999836</v>
      </c>
      <c r="B301" s="38">
        <f>C301+D301+Dynamics!$O$7</f>
        <v>31.502138872099362</v>
      </c>
      <c r="C301" s="38">
        <f>C300-O300*Dynamics!$S$1</f>
        <v>3.5551179115474647</v>
      </c>
      <c r="D301" s="38">
        <f>D300-P300*Dynamics!$S$1</f>
        <v>1.1850393038491529</v>
      </c>
      <c r="E301" s="38">
        <f>Dynamics!$F$1-C301/H300</f>
        <v>4.5248974222825604E-3</v>
      </c>
      <c r="F301" s="38">
        <f>IF(Q300,$O$5/E301,([1]!Props("D","T",Dynamics!$D$4+273,"P",I300,"He")+$O$5/E301)/2)</f>
        <v>9.3110643902686636</v>
      </c>
      <c r="G301" s="38">
        <f t="shared" si="19"/>
        <v>4.4879942902815743E-3</v>
      </c>
      <c r="H301" s="38">
        <f>IF(Q300,[1]!Props("D","T",Dynamics!$D$4+273,"P",Dynamics!I300,"N2O"),C301/G301)</f>
        <v>791.9911107809537</v>
      </c>
      <c r="I301" s="38">
        <f>IF(Q300,[1]!Props("P","T",Dynamics!$D$4+273,"D",F301,"He"),IF(C301&gt;$D$11,I300*(1-$N$13/100*$S$1),[1]!Props("P","T",Dynamics!$D$4+273,"D",F301,"He")))</f>
        <v>5845.7185863591994</v>
      </c>
      <c r="J301" s="38">
        <f>I301-Dynamics!$O$10</f>
        <v>2950.712852663446</v>
      </c>
      <c r="L301" s="38">
        <f>IF(H301&gt;$L$18,$L$18,H301)</f>
        <v>163.24780144940664</v>
      </c>
      <c r="M301" s="38">
        <f t="shared" si="17"/>
        <v>6.0124960140997192</v>
      </c>
      <c r="N301" s="38">
        <f>M301*Dynamics!$D$14*Dynamics!$N$12</f>
        <v>3.2718697192812892E-3</v>
      </c>
      <c r="O301" s="38">
        <f t="shared" si="18"/>
        <v>0.53412553830155773</v>
      </c>
      <c r="P301" s="38">
        <f>O301/Dynamics!$M$2</f>
        <v>0.17804184610051924</v>
      </c>
      <c r="Q301" s="38">
        <f>IF(I301&gt;Dynamics!$D$8,1,0)</f>
        <v>1</v>
      </c>
    </row>
    <row r="302" spans="1:17" x14ac:dyDescent="0.25">
      <c r="A302" s="38">
        <f>A301+$A$19</f>
        <v>2.8399999999999834</v>
      </c>
      <c r="B302" s="38">
        <f>C302+D302+Dynamics!$O$7</f>
        <v>31.49501719825534</v>
      </c>
      <c r="C302" s="38">
        <f>C301-O301*Dynamics!$S$1</f>
        <v>3.549776656164449</v>
      </c>
      <c r="D302" s="38">
        <f>D301-P301*Dynamics!$S$1</f>
        <v>1.1832588853881476</v>
      </c>
      <c r="E302" s="38">
        <f>Dynamics!$F$1-C302/H301</f>
        <v>4.5308001741071651E-3</v>
      </c>
      <c r="F302" s="38">
        <f>IF(Q301,$O$5/E302,([1]!Props("D","T",Dynamics!$D$4+273,"P",I301,"He")+$O$5/E302)/2)</f>
        <v>9.2989338834692763</v>
      </c>
      <c r="G302" s="38">
        <f t="shared" si="19"/>
        <v>4.4820915384569697E-3</v>
      </c>
      <c r="H302" s="38">
        <f>IF(Q301,[1]!Props("D","T",Dynamics!$D$4+273,"P",Dynamics!I301,"N2O"),C302/G302)</f>
        <v>791.84287561935537</v>
      </c>
      <c r="I302" s="38">
        <f>IF(Q301,[1]!Props("P","T",Dynamics!$D$4+273,"D",F302,"He"),IF(C302&gt;$D$11,I301*(1-$N$13/100*$S$1),[1]!Props("P","T",Dynamics!$D$4+273,"D",F302,"He")))</f>
        <v>5837.8927484744354</v>
      </c>
      <c r="J302" s="38">
        <f>I302-Dynamics!$O$10</f>
        <v>2942.887014778682</v>
      </c>
      <c r="L302" s="38">
        <f>IF(H302&gt;$L$18,$L$18,H302)</f>
        <v>163.24780144940664</v>
      </c>
      <c r="M302" s="38">
        <f t="shared" si="17"/>
        <v>6.004517593107594</v>
      </c>
      <c r="N302" s="38">
        <f>M302*Dynamics!$D$14*Dynamics!$N$12</f>
        <v>3.2675280358954546E-3</v>
      </c>
      <c r="O302" s="38">
        <f t="shared" si="18"/>
        <v>0.53341676803423077</v>
      </c>
      <c r="P302" s="38">
        <f>O302/Dynamics!$M$2</f>
        <v>0.17780558934474358</v>
      </c>
      <c r="Q302" s="38">
        <f>IF(I302&gt;Dynamics!$D$8,1,0)</f>
        <v>1</v>
      </c>
    </row>
    <row r="303" spans="1:17" x14ac:dyDescent="0.25">
      <c r="A303" s="38">
        <f>A302+$A$19</f>
        <v>2.8499999999999832</v>
      </c>
      <c r="B303" s="38">
        <f>C303+D303+Dynamics!$O$7</f>
        <v>31.487904974681552</v>
      </c>
      <c r="C303" s="38">
        <f>C302-O302*Dynamics!$S$1</f>
        <v>3.5444424884841066</v>
      </c>
      <c r="D303" s="38">
        <f>D302-P302*Dynamics!$S$1</f>
        <v>1.1814808294947001</v>
      </c>
      <c r="E303" s="38">
        <f>Dynamics!$F$1-C303/H302</f>
        <v>4.5366975108902842E-3</v>
      </c>
      <c r="F303" s="38">
        <f>IF(Q302,$O$5/E303,([1]!Props("D","T",Dynamics!$D$4+273,"P",I302,"He")+$O$5/E303)/2)</f>
        <v>9.2868460277762015</v>
      </c>
      <c r="G303" s="38">
        <f t="shared" si="19"/>
        <v>4.4761942016738505E-3</v>
      </c>
      <c r="H303" s="38">
        <f>IF(Q302,[1]!Props("D","T",Dynamics!$D$4+273,"P",Dynamics!I302,"N2O"),C303/G303)</f>
        <v>791.69487327312822</v>
      </c>
      <c r="I303" s="38">
        <f>IF(Q302,[1]!Props("P","T",Dynamics!$D$4+273,"D",F303,"He"),IF(C303&gt;$D$11,I302*(1-$N$13/100*$S$1),[1]!Props("P","T",Dynamics!$D$4+273,"D",F303,"He")))</f>
        <v>5830.0949857660471</v>
      </c>
      <c r="J303" s="38">
        <f>I303-Dynamics!$O$10</f>
        <v>2935.0892520702937</v>
      </c>
      <c r="L303" s="38">
        <f>IF(H303&gt;$L$18,$L$18,H303)</f>
        <v>163.24780144940664</v>
      </c>
      <c r="M303" s="38">
        <f t="shared" ref="M303:M352" si="20">SQRT(2*J303/L303)</f>
        <v>5.9965572364566517</v>
      </c>
      <c r="N303" s="38">
        <f>M303*Dynamics!$D$14*Dynamics!$N$12</f>
        <v>3.2631961827316739E-3</v>
      </c>
      <c r="O303" s="38">
        <f t="shared" ref="O303:O352" si="21">N303*L303</f>
        <v>0.53270960252904198</v>
      </c>
      <c r="P303" s="38">
        <f>O303/Dynamics!$M$2</f>
        <v>0.17756986750968065</v>
      </c>
      <c r="Q303" s="38">
        <f>IF(I303&gt;Dynamics!$D$8,1,0)</f>
        <v>1</v>
      </c>
    </row>
    <row r="304" spans="1:17" x14ac:dyDescent="0.25">
      <c r="A304" s="38">
        <f>A303+$A$19</f>
        <v>2.859999999999983</v>
      </c>
      <c r="B304" s="38">
        <f>C304+D304+Dynamics!$O$7</f>
        <v>31.480802179981165</v>
      </c>
      <c r="C304" s="38">
        <f>C303-O303*Dynamics!$S$1</f>
        <v>3.5391153924588163</v>
      </c>
      <c r="D304" s="38">
        <f>D303-P303*Dynamics!$S$1</f>
        <v>1.1797051308196034</v>
      </c>
      <c r="E304" s="38">
        <f>Dynamics!$F$1-C304/H303</f>
        <v>4.5425894383723823E-3</v>
      </c>
      <c r="F304" s="38">
        <f>IF(Q303,$O$5/E304,([1]!Props("D","T",Dynamics!$D$4+273,"P",I303,"He")+$O$5/E304)/2)</f>
        <v>9.2748006021273728</v>
      </c>
      <c r="G304" s="38">
        <f t="shared" si="19"/>
        <v>4.4703022741917524E-3</v>
      </c>
      <c r="H304" s="38">
        <f>IF(Q303,[1]!Props("D","T",Dynamics!$D$4+273,"P",Dynamics!I303,"N2O"),C304/G304)</f>
        <v>791.54710263943969</v>
      </c>
      <c r="I304" s="38">
        <f>IF(Q303,[1]!Props("P","T",Dynamics!$D$4+273,"D",F304,"He"),IF(C304&gt;$D$11,I303*(1-$N$13/100*$S$1),[1]!Props("P","T",Dynamics!$D$4+273,"D",F304,"He")))</f>
        <v>5822.3251496777684</v>
      </c>
      <c r="J304" s="38">
        <f>I304-Dynamics!$O$10</f>
        <v>2927.319415982015</v>
      </c>
      <c r="L304" s="38">
        <f>IF(H304&gt;$L$18,$L$18,H304)</f>
        <v>163.24780144940664</v>
      </c>
      <c r="M304" s="38">
        <f t="shared" si="20"/>
        <v>5.9886148642270935</v>
      </c>
      <c r="N304" s="38">
        <f>M304*Dynamics!$D$14*Dynamics!$N$12</f>
        <v>3.2588741162993284E-3</v>
      </c>
      <c r="O304" s="38">
        <f t="shared" si="21"/>
        <v>0.53200403468624324</v>
      </c>
      <c r="P304" s="38">
        <f>O304/Dynamics!$M$2</f>
        <v>0.17733467822874774</v>
      </c>
      <c r="Q304" s="38">
        <f>IF(I304&gt;Dynamics!$D$8,1,0)</f>
        <v>1</v>
      </c>
    </row>
    <row r="305" spans="1:17" x14ac:dyDescent="0.25">
      <c r="A305" s="38">
        <f>A304+$A$19</f>
        <v>2.8699999999999828</v>
      </c>
      <c r="B305" s="38">
        <f>C305+D305+Dynamics!$O$7</f>
        <v>31.473708792852015</v>
      </c>
      <c r="C305" s="38">
        <f>C304-O304*Dynamics!$S$1</f>
        <v>3.5337953521119538</v>
      </c>
      <c r="D305" s="38">
        <f>D304-P304*Dynamics!$S$1</f>
        <v>1.1779317840373158</v>
      </c>
      <c r="E305" s="38">
        <f>Dynamics!$F$1-C305/H304</f>
        <v>4.5484759622842113E-3</v>
      </c>
      <c r="F305" s="38">
        <f>IF(Q304,$O$5/E305,([1]!Props("D","T",Dynamics!$D$4+273,"P",I304,"He")+$O$5/E305)/2)</f>
        <v>9.2627973869901314</v>
      </c>
      <c r="G305" s="38">
        <f t="shared" si="19"/>
        <v>4.4644157502799235E-3</v>
      </c>
      <c r="H305" s="38">
        <f>IF(Q304,[1]!Props("D","T",Dynamics!$D$4+273,"P",Dynamics!I304,"N2O"),C305/G305)</f>
        <v>791.39956262127851</v>
      </c>
      <c r="I305" s="38">
        <f>IF(Q304,[1]!Props("P","T",Dynamics!$D$4+273,"D",F305,"He"),IF(C305&gt;$D$11,I304*(1-$N$13/100*$S$1),[1]!Props("P","T",Dynamics!$D$4+273,"D",F305,"He")))</f>
        <v>5814.5830927023526</v>
      </c>
      <c r="J305" s="38">
        <f>I305-Dynamics!$O$10</f>
        <v>2919.5773590065992</v>
      </c>
      <c r="L305" s="38">
        <f>IF(H305&gt;$L$18,$L$18,H305)</f>
        <v>163.24780144940664</v>
      </c>
      <c r="M305" s="38">
        <f t="shared" si="20"/>
        <v>5.9806903969863079</v>
      </c>
      <c r="N305" s="38">
        <f>M305*Dynamics!$D$14*Dynamics!$N$12</f>
        <v>3.2545617933729164E-3</v>
      </c>
      <c r="O305" s="38">
        <f t="shared" si="21"/>
        <v>0.5313000574493667</v>
      </c>
      <c r="P305" s="38">
        <f>O305/Dynamics!$M$2</f>
        <v>0.1771000191497889</v>
      </c>
      <c r="Q305" s="38">
        <f>IF(I305&gt;Dynamics!$D$8,1,0)</f>
        <v>1</v>
      </c>
    </row>
    <row r="306" spans="1:17" x14ac:dyDescent="0.25">
      <c r="A306" s="38">
        <f>A305+$A$19</f>
        <v>2.8799999999999826</v>
      </c>
      <c r="B306" s="38">
        <f>C306+D306+Dynamics!$O$7</f>
        <v>31.466624792086023</v>
      </c>
      <c r="C306" s="38">
        <f>C305-O305*Dynamics!$S$1</f>
        <v>3.5284823515374604</v>
      </c>
      <c r="D306" s="38">
        <f>D305-P305*Dynamics!$S$1</f>
        <v>1.1761607838458179</v>
      </c>
      <c r="E306" s="38">
        <f>Dynamics!$F$1-C306/H305</f>
        <v>4.5543570883467555E-3</v>
      </c>
      <c r="F306" s="38">
        <f>IF(Q305,$O$5/E306,([1]!Props("D","T",Dynamics!$D$4+273,"P",I305,"He")+$O$5/E306)/2)</f>
        <v>9.2508361643481738</v>
      </c>
      <c r="G306" s="38">
        <f t="shared" si="19"/>
        <v>4.4585346242173793E-3</v>
      </c>
      <c r="H306" s="38">
        <f>IF(Q305,[1]!Props("D","T",Dynamics!$D$4+273,"P",Dynamics!I305,"N2O"),C306/G306)</f>
        <v>791.25225212741168</v>
      </c>
      <c r="I306" s="38">
        <f>IF(Q305,[1]!Props("P","T",Dynamics!$D$4+273,"D",F306,"He"),IF(C306&gt;$D$11,I305*(1-$N$13/100*$S$1),[1]!Props("P","T",Dynamics!$D$4+273,"D",F306,"He")))</f>
        <v>5806.8686683724236</v>
      </c>
      <c r="J306" s="38">
        <f>I306-Dynamics!$O$10</f>
        <v>2911.8629346766702</v>
      </c>
      <c r="L306" s="38">
        <f>IF(H306&gt;$L$18,$L$18,H306)</f>
        <v>163.24780144940664</v>
      </c>
      <c r="M306" s="38">
        <f t="shared" si="20"/>
        <v>5.9727837557851151</v>
      </c>
      <c r="N306" s="38">
        <f>M306*Dynamics!$D$14*Dynamics!$N$12</f>
        <v>3.2502591709900092E-3</v>
      </c>
      <c r="O306" s="38">
        <f t="shared" si="21"/>
        <v>0.53059766380489004</v>
      </c>
      <c r="P306" s="38">
        <f>O306/Dynamics!$M$2</f>
        <v>0.17686588793496336</v>
      </c>
      <c r="Q306" s="38">
        <f>IF(I306&gt;Dynamics!$D$8,1,0)</f>
        <v>1</v>
      </c>
    </row>
    <row r="307" spans="1:17" x14ac:dyDescent="0.25">
      <c r="A307" s="38">
        <f>A306+$A$19</f>
        <v>2.8899999999999824</v>
      </c>
      <c r="B307" s="38">
        <f>C307+D307+Dynamics!$O$7</f>
        <v>31.459550156568625</v>
      </c>
      <c r="C307" s="38">
        <f>C306-O306*Dynamics!$S$1</f>
        <v>3.5231763748994114</v>
      </c>
      <c r="D307" s="38">
        <f>D306-P306*Dynamics!$S$1</f>
        <v>1.1743921249664682</v>
      </c>
      <c r="E307" s="38">
        <f>Dynamics!$F$1-C307/H306</f>
        <v>4.560232822271219E-3</v>
      </c>
      <c r="F307" s="38">
        <f>IF(Q306,$O$5/E307,([1]!Props("D","T",Dynamics!$D$4+273,"P",I306,"He")+$O$5/E307)/2)</f>
        <v>9.2389167176885518</v>
      </c>
      <c r="G307" s="38">
        <f t="shared" si="19"/>
        <v>4.4526588902929157E-3</v>
      </c>
      <c r="H307" s="38">
        <f>IF(Q306,[1]!Props("D","T",Dynamics!$D$4+273,"P",Dynamics!I306,"N2O"),C307/G307)</f>
        <v>791.10517007233932</v>
      </c>
      <c r="I307" s="38">
        <f>IF(Q306,[1]!Props("P","T",Dynamics!$D$4+273,"D",F307,"He"),IF(C307&gt;$D$11,I306*(1-$N$13/100*$S$1),[1]!Props("P","T",Dynamics!$D$4+273,"D",F307,"He")))</f>
        <v>5799.1817312513767</v>
      </c>
      <c r="J307" s="38">
        <f>I307-Dynamics!$O$10</f>
        <v>2904.1759975556233</v>
      </c>
      <c r="L307" s="38">
        <f>IF(H307&gt;$L$18,$L$18,H307)</f>
        <v>163.24780144940664</v>
      </c>
      <c r="M307" s="38">
        <f t="shared" si="20"/>
        <v>5.9648948621539981</v>
      </c>
      <c r="N307" s="38">
        <f>M307*Dynamics!$D$14*Dynamics!$N$12</f>
        <v>3.2459662064492009E-3</v>
      </c>
      <c r="O307" s="38">
        <f t="shared" si="21"/>
        <v>0.52989684678190285</v>
      </c>
      <c r="P307" s="38">
        <f>O307/Dynamics!$M$2</f>
        <v>0.17663228226063429</v>
      </c>
      <c r="Q307" s="38">
        <f>IF(I307&gt;Dynamics!$D$8,1,0)</f>
        <v>1</v>
      </c>
    </row>
    <row r="308" spans="1:17" x14ac:dyDescent="0.25">
      <c r="A308" s="38">
        <f>A307+$A$19</f>
        <v>2.8999999999999821</v>
      </c>
      <c r="B308" s="38">
        <f>C308+D308+Dynamics!$O$7</f>
        <v>31.452484865278198</v>
      </c>
      <c r="C308" s="38">
        <f>C307-O307*Dynamics!$S$1</f>
        <v>3.5178774064315923</v>
      </c>
      <c r="D308" s="38">
        <f>D307-P307*Dynamics!$S$1</f>
        <v>1.1726258021438618</v>
      </c>
      <c r="E308" s="38">
        <f>Dynamics!$F$1-C308/H307</f>
        <v>4.5661031697589918E-3</v>
      </c>
      <c r="F308" s="38">
        <f>IF(Q307,$O$5/E308,([1]!Props("D","T",Dynamics!$D$4+273,"P",I307,"He")+$O$5/E308)/2)</f>
        <v>9.227038831988855</v>
      </c>
      <c r="G308" s="38">
        <f t="shared" si="19"/>
        <v>4.446788542805143E-3</v>
      </c>
      <c r="H308" s="38">
        <f>IF(Q307,[1]!Props("D","T",Dynamics!$D$4+273,"P",Dynamics!I307,"N2O"),C308/G308)</f>
        <v>790.95831537624952</v>
      </c>
      <c r="I308" s="38">
        <f>IF(Q307,[1]!Props("P","T",Dynamics!$D$4+273,"D",F308,"He"),IF(C308&gt;$D$11,I307*(1-$N$13/100*$S$1),[1]!Props("P","T",Dynamics!$D$4+273,"D",F308,"He")))</f>
        <v>5791.5221369244027</v>
      </c>
      <c r="J308" s="38">
        <f>I308-Dynamics!$O$10</f>
        <v>2896.5164032286493</v>
      </c>
      <c r="L308" s="38">
        <f>IF(H308&gt;$L$18,$L$18,H308)</f>
        <v>163.24780144940664</v>
      </c>
      <c r="M308" s="38">
        <f t="shared" si="20"/>
        <v>5.9570236380993977</v>
      </c>
      <c r="N308" s="38">
        <f>M308*Dynamics!$D$14*Dynamics!$N$12</f>
        <v>3.24168285730809E-3</v>
      </c>
      <c r="O308" s="38">
        <f t="shared" si="21"/>
        <v>0.52919759945177625</v>
      </c>
      <c r="P308" s="38">
        <f>O308/Dynamics!$M$2</f>
        <v>0.17639919981725874</v>
      </c>
      <c r="Q308" s="38">
        <f>IF(I308&gt;Dynamics!$D$8,1,0)</f>
        <v>1</v>
      </c>
    </row>
    <row r="309" spans="1:17" x14ac:dyDescent="0.25">
      <c r="A309" s="38">
        <f>A308+$A$19</f>
        <v>2.9099999999999819</v>
      </c>
      <c r="B309" s="38">
        <f>C309+D309+Dynamics!$O$7</f>
        <v>31.44542889728551</v>
      </c>
      <c r="C309" s="38">
        <f>C308-O308*Dynamics!$S$1</f>
        <v>3.5125854304370745</v>
      </c>
      <c r="D309" s="38">
        <f>D308-P308*Dynamics!$S$1</f>
        <v>1.1708618101456891</v>
      </c>
      <c r="E309" s="38">
        <f>Dynamics!$F$1-C309/H308</f>
        <v>4.5719681365016225E-3</v>
      </c>
      <c r="F309" s="38">
        <f>IF(Q308,$O$5/E309,([1]!Props("D","T",Dynamics!$D$4+273,"P",I308,"He")+$O$5/E309)/2)</f>
        <v>9.2152022937044951</v>
      </c>
      <c r="G309" s="38">
        <f t="shared" si="19"/>
        <v>4.4409235760625122E-3</v>
      </c>
      <c r="H309" s="38">
        <f>IF(Q308,[1]!Props("D","T",Dynamics!$D$4+273,"P",Dynamics!I308,"N2O"),C309/G309)</f>
        <v>790.81168696497627</v>
      </c>
      <c r="I309" s="38">
        <f>IF(Q308,[1]!Props("P","T",Dynamics!$D$4+273,"D",F309,"He"),IF(C309&gt;$D$11,I308*(1-$N$13/100*$S$1),[1]!Props("P","T",Dynamics!$D$4+273,"D",F309,"He")))</f>
        <v>5783.8897419895884</v>
      </c>
      <c r="J309" s="38">
        <f>I309-Dynamics!$O$10</f>
        <v>2888.884008293835</v>
      </c>
      <c r="L309" s="38">
        <f>IF(H309&gt;$L$18,$L$18,H309)</f>
        <v>163.24780144940664</v>
      </c>
      <c r="M309" s="38">
        <f t="shared" si="20"/>
        <v>5.9491700061000268</v>
      </c>
      <c r="N309" s="38">
        <f>M309*Dynamics!$D$14*Dynamics!$N$12</f>
        <v>3.2374090813812768E-3</v>
      </c>
      <c r="O309" s="38">
        <f t="shared" si="21"/>
        <v>0.52849991492783666</v>
      </c>
      <c r="P309" s="38">
        <f>O309/Dynamics!$M$2</f>
        <v>0.17616663830927889</v>
      </c>
      <c r="Q309" s="38">
        <f>IF(I309&gt;Dynamics!$D$8,1,0)</f>
        <v>1</v>
      </c>
    </row>
    <row r="310" spans="1:17" x14ac:dyDescent="0.25">
      <c r="A310" s="38">
        <f>A309+$A$19</f>
        <v>2.9199999999999817</v>
      </c>
      <c r="B310" s="38">
        <f>C310+D310+Dynamics!$O$7</f>
        <v>31.438382231753138</v>
      </c>
      <c r="C310" s="38">
        <f>C309-O309*Dynamics!$S$1</f>
        <v>3.507300431287796</v>
      </c>
      <c r="D310" s="38">
        <f>D309-P309*Dynamics!$S$1</f>
        <v>1.1691001437625963</v>
      </c>
      <c r="E310" s="38">
        <f>Dynamics!$F$1-C310/H309</f>
        <v>4.5778277281807974E-3</v>
      </c>
      <c r="F310" s="38">
        <f>IF(Q309,$O$5/E310,([1]!Props("D","T",Dynamics!$D$4+273,"P",I309,"He")+$O$5/E310)/2)</f>
        <v>9.2034068907561259</v>
      </c>
      <c r="G310" s="38">
        <f t="shared" si="19"/>
        <v>4.4350639843833374E-3</v>
      </c>
      <c r="H310" s="38">
        <f>IF(Q309,[1]!Props("D","T",Dynamics!$D$4+273,"P",Dynamics!I309,"N2O"),C310/G310)</f>
        <v>790.6652837699545</v>
      </c>
      <c r="I310" s="38">
        <f>IF(Q309,[1]!Props("P","T",Dynamics!$D$4+273,"D",F310,"He"),IF(C310&gt;$D$11,I309*(1-$N$13/100*$S$1),[1]!Props("P","T",Dynamics!$D$4+273,"D",F310,"He")))</f>
        <v>5776.2844040491118</v>
      </c>
      <c r="J310" s="38">
        <f>I310-Dynamics!$O$10</f>
        <v>2881.2786703533584</v>
      </c>
      <c r="L310" s="38">
        <f>IF(H310&gt;$L$18,$L$18,H310)</f>
        <v>163.24780144940664</v>
      </c>
      <c r="M310" s="38">
        <f t="shared" si="20"/>
        <v>5.9413338891032241</v>
      </c>
      <c r="N310" s="38">
        <f>M310*Dynamics!$D$14*Dynamics!$N$12</f>
        <v>3.2331448367383764E-3</v>
      </c>
      <c r="O310" s="38">
        <f t="shared" si="21"/>
        <v>0.52780378636504066</v>
      </c>
      <c r="P310" s="38">
        <f>O310/Dynamics!$M$2</f>
        <v>0.17593459545501355</v>
      </c>
      <c r="Q310" s="38">
        <f>IF(I310&gt;Dynamics!$D$8,1,0)</f>
        <v>1</v>
      </c>
    </row>
    <row r="311" spans="1:17" x14ac:dyDescent="0.25">
      <c r="A311" s="38">
        <f>A310+$A$19</f>
        <v>2.9299999999999815</v>
      </c>
      <c r="B311" s="38">
        <f>C311+D311+Dynamics!$O$7</f>
        <v>31.431344847934938</v>
      </c>
      <c r="C311" s="38">
        <f>C310-O310*Dynamics!$S$1</f>
        <v>3.5020223934241455</v>
      </c>
      <c r="D311" s="38">
        <f>D310-P310*Dynamics!$S$1</f>
        <v>1.1673407978080461</v>
      </c>
      <c r="E311" s="38">
        <f>Dynamics!$F$1-C311/H310</f>
        <v>4.5836819504683135E-3</v>
      </c>
      <c r="F311" s="38">
        <f>IF(Q310,$O$5/E311,([1]!Props("D","T",Dynamics!$D$4+273,"P",I310,"He")+$O$5/E311)/2)</f>
        <v>9.1916524125171986</v>
      </c>
      <c r="G311" s="38">
        <f t="shared" si="19"/>
        <v>4.4292097620958213E-3</v>
      </c>
      <c r="H311" s="38">
        <f>IF(Q310,[1]!Props("D","T",Dynamics!$D$4+273,"P",Dynamics!I310,"N2O"),C311/G311)</f>
        <v>790.5191047281761</v>
      </c>
      <c r="I311" s="38">
        <f>IF(Q310,[1]!Props("P","T",Dynamics!$D$4+273,"D",F311,"He"),IF(C311&gt;$D$11,I310*(1-$N$13/100*$S$1),[1]!Props("P","T",Dynamics!$D$4+273,"D",F311,"He")))</f>
        <v>5768.7059817005329</v>
      </c>
      <c r="J311" s="38">
        <f>I311-Dynamics!$O$10</f>
        <v>2873.7002480047795</v>
      </c>
      <c r="L311" s="38">
        <f>IF(H311&gt;$L$18,$L$18,H311)</f>
        <v>163.24780144940664</v>
      </c>
      <c r="M311" s="38">
        <f t="shared" si="20"/>
        <v>5.9335152105213407</v>
      </c>
      <c r="N311" s="38">
        <f>M311*Dynamics!$D$14*Dynamics!$N$12</f>
        <v>3.2288900817020543E-3</v>
      </c>
      <c r="O311" s="38">
        <f t="shared" si="21"/>
        <v>0.52710920695965535</v>
      </c>
      <c r="P311" s="38">
        <f>O311/Dynamics!$M$2</f>
        <v>0.17570306898655177</v>
      </c>
      <c r="Q311" s="38">
        <f>IF(I311&gt;Dynamics!$D$8,1,0)</f>
        <v>1</v>
      </c>
    </row>
    <row r="312" spans="1:17" x14ac:dyDescent="0.25">
      <c r="A312" s="38">
        <f>A311+$A$19</f>
        <v>2.9399999999999813</v>
      </c>
      <c r="B312" s="38">
        <f>C312+D312+Dynamics!$O$7</f>
        <v>31.424316725175473</v>
      </c>
      <c r="C312" s="38">
        <f>C311-O311*Dynamics!$S$1</f>
        <v>3.496751301354549</v>
      </c>
      <c r="D312" s="38">
        <f>D311-P311*Dynamics!$S$1</f>
        <v>1.1655837671181806</v>
      </c>
      <c r="E312" s="38">
        <f>Dynamics!$F$1-C312/H311</f>
        <v>4.589530809026042E-3</v>
      </c>
      <c r="F312" s="38">
        <f>IF(Q311,$O$5/E312,([1]!Props("D","T",Dynamics!$D$4+273,"P",I311,"He")+$O$5/E312)/2)</f>
        <v>9.1799386498016542</v>
      </c>
      <c r="G312" s="38">
        <f t="shared" si="19"/>
        <v>4.4233609035380927E-3</v>
      </c>
      <c r="H312" s="38">
        <f>IF(Q311,[1]!Props("D","T",Dynamics!$D$4+273,"P",Dynamics!I311,"N2O"),C312/G312)</f>
        <v>790.37314878214875</v>
      </c>
      <c r="I312" s="38">
        <f>IF(Q311,[1]!Props("P","T",Dynamics!$D$4+273,"D",F312,"He"),IF(C312&gt;$D$11,I311*(1-$N$13/100*$S$1),[1]!Props("P","T",Dynamics!$D$4+273,"D",F312,"He")))</f>
        <v>5761.1543345281889</v>
      </c>
      <c r="J312" s="38">
        <f>I312-Dynamics!$O$10</f>
        <v>2866.1486008324355</v>
      </c>
      <c r="L312" s="38">
        <f>IF(H312&gt;$L$18,$L$18,H312)</f>
        <v>163.24780144940664</v>
      </c>
      <c r="M312" s="38">
        <f t="shared" si="20"/>
        <v>5.9257138942281768</v>
      </c>
      <c r="N312" s="38">
        <f>M312*Dynamics!$D$14*Dynamics!$N$12</f>
        <v>3.2246447748460862E-3</v>
      </c>
      <c r="O312" s="38">
        <f t="shared" si="21"/>
        <v>0.52641616994894047</v>
      </c>
      <c r="P312" s="38">
        <f>O312/Dynamics!$M$2</f>
        <v>0.17547205664964682</v>
      </c>
      <c r="Q312" s="38">
        <f>IF(I312&gt;Dynamics!$D$8,1,0)</f>
        <v>1</v>
      </c>
    </row>
    <row r="313" spans="1:17" x14ac:dyDescent="0.25">
      <c r="A313" s="38">
        <f>A312+$A$19</f>
        <v>2.9499999999999811</v>
      </c>
      <c r="B313" s="38">
        <f>C313+D313+Dynamics!$O$7</f>
        <v>31.417297842909488</v>
      </c>
      <c r="C313" s="38">
        <f>C312-O312*Dynamics!$S$1</f>
        <v>3.4914871396550597</v>
      </c>
      <c r="D313" s="38">
        <f>D312-P312*Dynamics!$S$1</f>
        <v>1.1638290465516841</v>
      </c>
      <c r="E313" s="38">
        <f>Dynamics!$F$1-C313/H312</f>
        <v>4.5953743095059228E-3</v>
      </c>
      <c r="F313" s="38">
        <f>IF(Q312,$O$5/E313,([1]!Props("D","T",Dynamics!$D$4+273,"P",I312,"He")+$O$5/E313)/2)</f>
        <v>9.1682653948516855</v>
      </c>
      <c r="G313" s="38">
        <f t="shared" si="19"/>
        <v>4.417517403058212E-3</v>
      </c>
      <c r="H313" s="38">
        <f>IF(Q312,[1]!Props("D","T",Dynamics!$D$4+273,"P",Dynamics!I312,"N2O"),C313/G313)</f>
        <v>790.22741487985263</v>
      </c>
      <c r="I313" s="38">
        <f>IF(Q312,[1]!Props("P","T",Dynamics!$D$4+273,"D",F313,"He"),IF(C313&gt;$D$11,I312*(1-$N$13/100*$S$1),[1]!Props("P","T",Dynamics!$D$4+273,"D",F313,"He")))</f>
        <v>5753.6293230946358</v>
      </c>
      <c r="J313" s="38">
        <f>I313-Dynamics!$O$10</f>
        <v>2858.6235893988824</v>
      </c>
      <c r="L313" s="38">
        <f>IF(H313&gt;$L$18,$L$18,H313)</f>
        <v>163.24780144940664</v>
      </c>
      <c r="M313" s="38">
        <f t="shared" si="20"/>
        <v>5.9179298645554148</v>
      </c>
      <c r="N313" s="38">
        <f>M313*Dynamics!$D$14*Dynamics!$N$12</f>
        <v>3.2204088749934173E-3</v>
      </c>
      <c r="O313" s="38">
        <f t="shared" si="21"/>
        <v>0.52572466861083234</v>
      </c>
      <c r="P313" s="38">
        <f>O313/Dynamics!$M$2</f>
        <v>0.17524155620361079</v>
      </c>
      <c r="Q313" s="38">
        <f>IF(I313&gt;Dynamics!$D$8,1,0)</f>
        <v>1</v>
      </c>
    </row>
    <row r="314" spans="1:17" x14ac:dyDescent="0.25">
      <c r="A314" s="38">
        <f>A313+$A$19</f>
        <v>2.9599999999999809</v>
      </c>
      <c r="B314" s="38">
        <f>C314+D314+Dynamics!$O$7</f>
        <v>31.410288180661343</v>
      </c>
      <c r="C314" s="38">
        <f>C313-O313*Dynamics!$S$1</f>
        <v>3.4862298929689515</v>
      </c>
      <c r="D314" s="38">
        <f>D313-P313*Dynamics!$S$1</f>
        <v>1.162076630989648</v>
      </c>
      <c r="E314" s="38">
        <f>Dynamics!$F$1-C314/H313</f>
        <v>4.6012124575499271E-3</v>
      </c>
      <c r="F314" s="38">
        <f>IF(Q313,$O$5/E314,([1]!Props("D","T",Dynamics!$D$4+273,"P",I313,"He")+$O$5/E314)/2)</f>
        <v>9.1566324413256996</v>
      </c>
      <c r="G314" s="38">
        <f t="shared" si="19"/>
        <v>4.4116792550142076E-3</v>
      </c>
      <c r="H314" s="38">
        <f>IF(Q313,[1]!Props("D","T",Dynamics!$D$4+273,"P",Dynamics!I313,"N2O"),C314/G314)</f>
        <v>790.0819019746981</v>
      </c>
      <c r="I314" s="38">
        <f>IF(Q313,[1]!Props("P","T",Dynamics!$D$4+273,"D",F314,"He"),IF(C314&gt;$D$11,I313*(1-$N$13/100*$S$1),[1]!Props("P","T",Dynamics!$D$4+273,"D",F314,"He")))</f>
        <v>5746.1308089322247</v>
      </c>
      <c r="J314" s="38">
        <f>I314-Dynamics!$O$10</f>
        <v>2851.1250752364713</v>
      </c>
      <c r="L314" s="38">
        <f>IF(H314&gt;$L$18,$L$18,H314)</f>
        <v>163.24780144940664</v>
      </c>
      <c r="M314" s="38">
        <f t="shared" si="20"/>
        <v>5.9101630462891253</v>
      </c>
      <c r="N314" s="38">
        <f>M314*Dynamics!$D$14*Dynamics!$N$12</f>
        <v>3.2161823412142614E-3</v>
      </c>
      <c r="O314" s="38">
        <f t="shared" si="21"/>
        <v>0.52503469626363353</v>
      </c>
      <c r="P314" s="38">
        <f>O314/Dynamics!$M$2</f>
        <v>0.17501156542121118</v>
      </c>
      <c r="Q314" s="38">
        <f>IF(I314&gt;Dynamics!$D$8,1,0)</f>
        <v>1</v>
      </c>
    </row>
    <row r="315" spans="1:17" x14ac:dyDescent="0.25">
      <c r="A315" s="38">
        <f>A314+$A$19</f>
        <v>2.9699999999999807</v>
      </c>
      <c r="B315" s="38">
        <f>C315+D315+Dynamics!$O$7</f>
        <v>31.403287718044496</v>
      </c>
      <c r="C315" s="38">
        <f>C314-O314*Dynamics!$S$1</f>
        <v>3.4809795460063153</v>
      </c>
      <c r="D315" s="38">
        <f>D314-P314*Dynamics!$S$1</f>
        <v>1.1603265153354358</v>
      </c>
      <c r="E315" s="38">
        <f>Dynamics!$F$1-C315/H314</f>
        <v>4.6070452587900403E-3</v>
      </c>
      <c r="F315" s="38">
        <f>IF(Q314,$O$5/E315,([1]!Props("D","T",Dynamics!$D$4+273,"P",I314,"He")+$O$5/E315)/2)</f>
        <v>9.1450395842863372</v>
      </c>
      <c r="G315" s="38">
        <f t="shared" si="19"/>
        <v>4.4058464537740944E-3</v>
      </c>
      <c r="H315" s="38">
        <f>IF(Q314,[1]!Props("D","T",Dynamics!$D$4+273,"P",Dynamics!I314,"N2O"),C315/G315)</f>
        <v>789.93660902548436</v>
      </c>
      <c r="I315" s="38">
        <f>IF(Q314,[1]!Props("P","T",Dynamics!$D$4+273,"D",F315,"He"),IF(C315&gt;$D$11,I314*(1-$N$13/100*$S$1),[1]!Props("P","T",Dynamics!$D$4+273,"D",F315,"He")))</f>
        <v>5738.6586545347318</v>
      </c>
      <c r="J315" s="38">
        <f>I315-Dynamics!$O$10</f>
        <v>2843.6529208389784</v>
      </c>
      <c r="L315" s="38">
        <f>IF(H315&gt;$L$18,$L$18,H315)</f>
        <v>163.24780144940664</v>
      </c>
      <c r="M315" s="38">
        <f t="shared" si="20"/>
        <v>5.9024133646662733</v>
      </c>
      <c r="N315" s="38">
        <f>M315*Dynamics!$D$14*Dynamics!$N$12</f>
        <v>3.2119651328241985E-3</v>
      </c>
      <c r="O315" s="38">
        <f t="shared" si="21"/>
        <v>0.52434624626570181</v>
      </c>
      <c r="P315" s="38">
        <f>O315/Dynamics!$M$2</f>
        <v>0.17478208208856727</v>
      </c>
      <c r="Q315" s="38">
        <f>IF(I315&gt;Dynamics!$D$8,1,0)</f>
        <v>1</v>
      </c>
    </row>
    <row r="316" spans="1:17" x14ac:dyDescent="0.25">
      <c r="A316" s="38">
        <f>A315+$A$19</f>
        <v>2.9799999999999804</v>
      </c>
      <c r="B316" s="38">
        <f>C316+D316+Dynamics!$O$7</f>
        <v>31.396296434760952</v>
      </c>
      <c r="C316" s="38">
        <f>C315-O315*Dynamics!$S$1</f>
        <v>3.4757360835436582</v>
      </c>
      <c r="D316" s="38">
        <f>D315-P315*Dynamics!$S$1</f>
        <v>1.1585786945145502</v>
      </c>
      <c r="E316" s="38">
        <f>Dynamics!$F$1-C316/H315</f>
        <v>4.6128727188482392E-3</v>
      </c>
      <c r="F316" s="38">
        <f>IF(Q315,$O$5/E316,([1]!Props("D","T",Dynamics!$D$4+273,"P",I315,"He")+$O$5/E316)/2)</f>
        <v>9.1334866201886467</v>
      </c>
      <c r="G316" s="38">
        <f t="shared" si="19"/>
        <v>4.4000189937158955E-3</v>
      </c>
      <c r="H316" s="38">
        <f>IF(Q315,[1]!Props("D","T",Dynamics!$D$4+273,"P",Dynamics!I315,"N2O"),C316/G316)</f>
        <v>789.79153499635868</v>
      </c>
      <c r="I316" s="38">
        <f>IF(Q315,[1]!Props("P","T",Dynamics!$D$4+273,"D",F316,"He"),IF(C316&gt;$D$11,I315*(1-$N$13/100*$S$1),[1]!Props("P","T",Dynamics!$D$4+273,"D",F316,"He")))</f>
        <v>5731.2127233490946</v>
      </c>
      <c r="J316" s="38">
        <f>I316-Dynamics!$O$10</f>
        <v>2836.2069896533412</v>
      </c>
      <c r="L316" s="38">
        <f>IF(H316&gt;$L$18,$L$18,H316)</f>
        <v>163.24780144940664</v>
      </c>
      <c r="M316" s="38">
        <f t="shared" si="20"/>
        <v>5.8946807453712839</v>
      </c>
      <c r="N316" s="38">
        <f>M316*Dynamics!$D$14*Dynamics!$N$12</f>
        <v>3.2077572093823078E-3</v>
      </c>
      <c r="O316" s="38">
        <f t="shared" si="21"/>
        <v>0.52365931201514571</v>
      </c>
      <c r="P316" s="38">
        <f>O316/Dynamics!$M$2</f>
        <v>0.17455310400504856</v>
      </c>
      <c r="Q316" s="38">
        <f>IF(I316&gt;Dynamics!$D$8,1,0)</f>
        <v>1</v>
      </c>
    </row>
    <row r="317" spans="1:17" x14ac:dyDescent="0.25">
      <c r="A317" s="38">
        <f>A316+$A$19</f>
        <v>2.9899999999999802</v>
      </c>
      <c r="B317" s="38">
        <f>C317+D317+Dynamics!$O$7</f>
        <v>31.389314310600749</v>
      </c>
      <c r="C317" s="38">
        <f>C316-O316*Dynamics!$S$1</f>
        <v>3.4704994904235065</v>
      </c>
      <c r="D317" s="38">
        <f>D316-P316*Dynamics!$S$1</f>
        <v>1.1568331634744997</v>
      </c>
      <c r="E317" s="38">
        <f>Dynamics!$F$1-C317/H316</f>
        <v>4.6186948433364758E-3</v>
      </c>
      <c r="F317" s="38">
        <f>IF(Q316,$O$5/E317,([1]!Props("D","T",Dynamics!$D$4+273,"P",I316,"He")+$O$5/E317)/2)</f>
        <v>9.1219733468683479</v>
      </c>
      <c r="G317" s="38">
        <f t="shared" si="19"/>
        <v>4.394196869227659E-3</v>
      </c>
      <c r="H317" s="38">
        <f>IF(Q316,[1]!Props("D","T",Dynamics!$D$4+273,"P",Dynamics!I316,"N2O"),C317/G317)</f>
        <v>789.6466788567725</v>
      </c>
      <c r="I317" s="38">
        <f>IF(Q316,[1]!Props("P","T",Dynamics!$D$4+273,"D",F317,"He"),IF(C317&gt;$D$11,I316*(1-$N$13/100*$S$1),[1]!Props("P","T",Dynamics!$D$4+273,"D",F317,"He")))</f>
        <v>5723.7928797672121</v>
      </c>
      <c r="J317" s="38">
        <f>I317-Dynamics!$O$10</f>
        <v>2828.7871460714587</v>
      </c>
      <c r="L317" s="38">
        <f>IF(H317&gt;$L$18,$L$18,H317)</f>
        <v>163.24780144940664</v>
      </c>
      <c r="M317" s="38">
        <f t="shared" si="20"/>
        <v>5.8869651145326092</v>
      </c>
      <c r="N317" s="38">
        <f>M317*Dynamics!$D$14*Dynamics!$N$12</f>
        <v>3.2035585306892968E-3</v>
      </c>
      <c r="O317" s="38">
        <f t="shared" si="21"/>
        <v>0.52297388694951918</v>
      </c>
      <c r="P317" s="38">
        <f>O317/Dynamics!$M$2</f>
        <v>0.17432462898317305</v>
      </c>
      <c r="Q317" s="38">
        <f>IF(I317&gt;Dynamics!$D$8,1,0)</f>
        <v>1</v>
      </c>
    </row>
    <row r="318" spans="1:17" x14ac:dyDescent="0.25">
      <c r="A318" s="38">
        <f>A317+$A$19</f>
        <v>2.99999999999998</v>
      </c>
      <c r="B318" s="38">
        <f>C318+D318+Dynamics!$O$7</f>
        <v>31.382341325441423</v>
      </c>
      <c r="C318" s="38">
        <f>C317-O317*Dynamics!$S$1</f>
        <v>3.4652697515540112</v>
      </c>
      <c r="D318" s="38">
        <f>D317-P317*Dynamics!$S$1</f>
        <v>1.155089917184668</v>
      </c>
      <c r="E318" s="38">
        <f>Dynamics!$F$1-C318/H317</f>
        <v>4.6245116378566369E-3</v>
      </c>
      <c r="F318" s="38">
        <f>IF(Q317,$O$5/E318,([1]!Props("D","T",Dynamics!$D$4+273,"P",I317,"He")+$O$5/E318)/2)</f>
        <v>9.1104995635302846</v>
      </c>
      <c r="G318" s="38">
        <f t="shared" si="19"/>
        <v>4.3883800747074979E-3</v>
      </c>
      <c r="H318" s="38">
        <f>IF(Q317,[1]!Props("D","T",Dynamics!$D$4+273,"P",Dynamics!I317,"N2O"),C318/G318)</f>
        <v>789.50203958144505</v>
      </c>
      <c r="I318" s="38">
        <f>IF(Q317,[1]!Props("P","T",Dynamics!$D$4+273,"D",F318,"He"),IF(C318&gt;$D$11,I317*(1-$N$13/100*$S$1),[1]!Props("P","T",Dynamics!$D$4+273,"D",F318,"He")))</f>
        <v>5716.3989891178662</v>
      </c>
      <c r="J318" s="38">
        <f>I318-Dynamics!$O$10</f>
        <v>2821.3932554221128</v>
      </c>
      <c r="L318" s="38">
        <f>IF(H318&gt;$L$18,$L$18,H318)</f>
        <v>163.24780144940664</v>
      </c>
      <c r="M318" s="38">
        <f t="shared" si="20"/>
        <v>5.8792663987193734</v>
      </c>
      <c r="N318" s="38">
        <f>M318*Dynamics!$D$14*Dynamics!$N$12</f>
        <v>3.1993690567856787E-3</v>
      </c>
      <c r="O318" s="38">
        <f t="shared" si="21"/>
        <v>0.5222899645455239</v>
      </c>
      <c r="P318" s="38">
        <f>O318/Dynamics!$M$2</f>
        <v>0.17409665484850798</v>
      </c>
      <c r="Q318" s="38">
        <f>IF(I318&gt;Dynamics!$D$8,1,0)</f>
        <v>1</v>
      </c>
    </row>
    <row r="319" spans="1:17" x14ac:dyDescent="0.25">
      <c r="A319" s="38">
        <f>A318+$A$19</f>
        <v>3.0099999999999798</v>
      </c>
      <c r="B319" s="38">
        <f>C319+D319+Dynamics!$O$7</f>
        <v>31.375377459247481</v>
      </c>
      <c r="C319" s="38">
        <f>C318-O318*Dynamics!$S$1</f>
        <v>3.4600468519085559</v>
      </c>
      <c r="D319" s="38">
        <f>D318-P318*Dynamics!$S$1</f>
        <v>1.1533489506361829</v>
      </c>
      <c r="E319" s="38">
        <f>Dynamics!$F$1-C319/H318</f>
        <v>4.6303231080005525E-3</v>
      </c>
      <c r="F319" s="38">
        <f>IF(Q318,$O$5/E319,([1]!Props("D","T",Dynamics!$D$4+273,"P",I318,"He")+$O$5/E319)/2)</f>
        <v>9.0990650707368701</v>
      </c>
      <c r="G319" s="38">
        <f t="shared" si="19"/>
        <v>4.3825686045635822E-3</v>
      </c>
      <c r="H319" s="38">
        <f>IF(Q318,[1]!Props("D","T",Dynamics!$D$4+273,"P",Dynamics!I318,"N2O"),C319/G319)</f>
        <v>789.35761615031936</v>
      </c>
      <c r="I319" s="38">
        <f>IF(Q318,[1]!Props("P","T",Dynamics!$D$4+273,"D",F319,"He"),IF(C319&gt;$D$11,I318*(1-$N$13/100*$S$1),[1]!Props("P","T",Dynamics!$D$4+273,"D",F319,"He")))</f>
        <v>5709.0309176586707</v>
      </c>
      <c r="J319" s="38">
        <f>I319-Dynamics!$O$10</f>
        <v>2814.0251839629173</v>
      </c>
      <c r="L319" s="38">
        <f>IF(H319&gt;$L$18,$L$18,H319)</f>
        <v>163.24780144940664</v>
      </c>
      <c r="M319" s="38">
        <f t="shared" si="20"/>
        <v>5.8715845249379859</v>
      </c>
      <c r="N319" s="38">
        <f>M319*Dynamics!$D$14*Dynamics!$N$12</f>
        <v>3.1951887479499271E-3</v>
      </c>
      <c r="O319" s="38">
        <f t="shared" si="21"/>
        <v>0.52160753831870788</v>
      </c>
      <c r="P319" s="38">
        <f>O319/Dynamics!$M$2</f>
        <v>0.17386917943956928</v>
      </c>
      <c r="Q319" s="38">
        <f>IF(I319&gt;Dynamics!$D$8,1,0)</f>
        <v>1</v>
      </c>
    </row>
    <row r="320" spans="1:17" x14ac:dyDescent="0.25">
      <c r="A320" s="38">
        <f>A319+$A$19</f>
        <v>3.0199999999999796</v>
      </c>
      <c r="B320" s="38">
        <f>C320+D320+Dynamics!$O$7</f>
        <v>31.368422692069899</v>
      </c>
      <c r="C320" s="38">
        <f>C319-O319*Dynamics!$S$1</f>
        <v>3.4548307765253687</v>
      </c>
      <c r="D320" s="38">
        <f>D319-P319*Dynamics!$S$1</f>
        <v>1.1516102588417871</v>
      </c>
      <c r="E320" s="38">
        <f>Dynamics!$F$1-C320/H319</f>
        <v>4.6361292593499548E-3</v>
      </c>
      <c r="F320" s="38">
        <f>IF(Q319,$O$5/E320,([1]!Props("D","T",Dynamics!$D$4+273,"P",I319,"He")+$O$5/E320)/2)</f>
        <v>9.0876696703967674</v>
      </c>
      <c r="G320" s="38">
        <f t="shared" si="19"/>
        <v>4.3767624532141799E-3</v>
      </c>
      <c r="H320" s="38">
        <f>IF(Q319,[1]!Props("D","T",Dynamics!$D$4+273,"P",Dynamics!I319,"N2O"),C320/G320)</f>
        <v>789.21340754852338</v>
      </c>
      <c r="I320" s="38">
        <f>IF(Q319,[1]!Props("P","T",Dynamics!$D$4+273,"D",F320,"He"),IF(C320&gt;$D$11,I319*(1-$N$13/100*$S$1),[1]!Props("P","T",Dynamics!$D$4+273,"D",F320,"He")))</f>
        <v>5701.6885325681505</v>
      </c>
      <c r="J320" s="38">
        <f>I320-Dynamics!$O$10</f>
        <v>2806.6827988723971</v>
      </c>
      <c r="L320" s="38">
        <f>IF(H320&gt;$L$18,$L$18,H320)</f>
        <v>163.24780144940664</v>
      </c>
      <c r="M320" s="38">
        <f t="shared" si="20"/>
        <v>5.8639194206288421</v>
      </c>
      <c r="N320" s="38">
        <f>M320*Dynamics!$D$14*Dynamics!$N$12</f>
        <v>3.1910175646966813E-3</v>
      </c>
      <c r="O320" s="38">
        <f t="shared" si="21"/>
        <v>0.52092660182317296</v>
      </c>
      <c r="P320" s="38">
        <f>O320/Dynamics!$M$2</f>
        <v>0.17364220060772431</v>
      </c>
      <c r="Q320" s="38">
        <f>IF(I320&gt;Dynamics!$D$8,1,0)</f>
        <v>1</v>
      </c>
    </row>
    <row r="321" spans="1:17" x14ac:dyDescent="0.25">
      <c r="A321" s="38">
        <f>A320+$A$19</f>
        <v>3.0299999999999794</v>
      </c>
      <c r="B321" s="38">
        <f>C321+D321+Dynamics!$O$7</f>
        <v>31.361477004045589</v>
      </c>
      <c r="C321" s="38">
        <f>C320-O320*Dynamics!$S$1</f>
        <v>3.4496215105071371</v>
      </c>
      <c r="D321" s="38">
        <f>D320-P320*Dynamics!$S$1</f>
        <v>1.14987383683571</v>
      </c>
      <c r="E321" s="38">
        <f>Dynamics!$F$1-C321/H320</f>
        <v>4.6419300974764651E-3</v>
      </c>
      <c r="F321" s="38">
        <f>IF(Q320,$O$5/E321,([1]!Props("D","T",Dynamics!$D$4+273,"P",I320,"He")+$O$5/E321)/2)</f>
        <v>9.0763131657536178</v>
      </c>
      <c r="G321" s="38">
        <f t="shared" si="19"/>
        <v>4.3709616150876696E-3</v>
      </c>
      <c r="H321" s="38">
        <f>IF(Q320,[1]!Props("D","T",Dynamics!$D$4+273,"P",Dynamics!I320,"N2O"),C321/G321)</f>
        <v>789.06941276633165</v>
      </c>
      <c r="I321" s="38">
        <f>IF(Q320,[1]!Props("P","T",Dynamics!$D$4+273,"D",F321,"He"),IF(C321&gt;$D$11,I320*(1-$N$13/100*$S$1),[1]!Props("P","T",Dynamics!$D$4+273,"D",F321,"He")))</f>
        <v>5694.3717019378792</v>
      </c>
      <c r="J321" s="38">
        <f>I321-Dynamics!$O$10</f>
        <v>2799.3659682421257</v>
      </c>
      <c r="L321" s="38">
        <f>IF(H321&gt;$L$18,$L$18,H321)</f>
        <v>163.24780144940664</v>
      </c>
      <c r="M321" s="38">
        <f t="shared" si="20"/>
        <v>5.8562710136630258</v>
      </c>
      <c r="N321" s="38">
        <f>M321*Dynamics!$D$14*Dynamics!$N$12</f>
        <v>3.1868554677749517E-3</v>
      </c>
      <c r="O321" s="38">
        <f t="shared" si="21"/>
        <v>0.52024714865128119</v>
      </c>
      <c r="P321" s="38">
        <f>O321/Dynamics!$M$2</f>
        <v>0.17341571621709373</v>
      </c>
      <c r="Q321" s="38">
        <f>IF(I321&gt;Dynamics!$D$8,1,0)</f>
        <v>1</v>
      </c>
    </row>
    <row r="322" spans="1:17" x14ac:dyDescent="0.25">
      <c r="A322" s="38">
        <f>A321+$A$19</f>
        <v>3.0399999999999792</v>
      </c>
      <c r="B322" s="38">
        <f>C322+D322+Dynamics!$O$7</f>
        <v>31.354540375396908</v>
      </c>
      <c r="C322" s="38">
        <f>C321-O321*Dynamics!$S$1</f>
        <v>3.4444190390206244</v>
      </c>
      <c r="D322" s="38">
        <f>D321-P321*Dynamics!$S$1</f>
        <v>1.148139679673539</v>
      </c>
      <c r="E322" s="38">
        <f>Dynamics!$F$1-C322/H321</f>
        <v>4.6477256279415825E-3</v>
      </c>
      <c r="F322" s="38">
        <f>IF(Q321,$O$5/E322,([1]!Props("D","T",Dynamics!$D$4+273,"P",I321,"He")+$O$5/E322)/2)</f>
        <v>9.0649953613748835</v>
      </c>
      <c r="G322" s="38">
        <f t="shared" si="19"/>
        <v>4.3651660846225522E-3</v>
      </c>
      <c r="H322" s="38">
        <f>IF(Q321,[1]!Props("D","T",Dynamics!$D$4+273,"P",Dynamics!I321,"N2O"),C322/G322)</f>
        <v>788.9256307991227</v>
      </c>
      <c r="I322" s="38">
        <f>IF(Q321,[1]!Props("P","T",Dynamics!$D$4+273,"D",F322,"He"),IF(C322&gt;$D$11,I321*(1-$N$13/100*$S$1),[1]!Props("P","T",Dynamics!$D$4+273,"D",F322,"He")))</f>
        <v>5687.0802947646944</v>
      </c>
      <c r="J322" s="38">
        <f>I322-Dynamics!$O$10</f>
        <v>2792.074561068941</v>
      </c>
      <c r="L322" s="38">
        <f>IF(H322&gt;$L$18,$L$18,H322)</f>
        <v>163.24780144940664</v>
      </c>
      <c r="M322" s="38">
        <f t="shared" si="20"/>
        <v>5.8486392323390435</v>
      </c>
      <c r="N322" s="38">
        <f>M322*Dynamics!$D$14*Dynamics!$N$12</f>
        <v>3.1827024181663439E-3</v>
      </c>
      <c r="O322" s="38">
        <f t="shared" si="21"/>
        <v>0.51956917243336564</v>
      </c>
      <c r="P322" s="38">
        <f>O322/Dynamics!$M$2</f>
        <v>0.17318972414445521</v>
      </c>
      <c r="Q322" s="38">
        <f>IF(I322&gt;Dynamics!$D$8,1,0)</f>
        <v>1</v>
      </c>
    </row>
    <row r="323" spans="1:17" x14ac:dyDescent="0.25">
      <c r="A323" s="38">
        <f>A322+$A$19</f>
        <v>3.049999999999979</v>
      </c>
      <c r="B323" s="38">
        <f>C323+D323+Dynamics!$O$7</f>
        <v>31.347612786431128</v>
      </c>
      <c r="C323" s="38">
        <f>C322-O322*Dynamics!$S$1</f>
        <v>3.4392233472962905</v>
      </c>
      <c r="D323" s="38">
        <f>D322-P322*Dynamics!$S$1</f>
        <v>1.1464077824320944</v>
      </c>
      <c r="E323" s="38">
        <f>Dynamics!$F$1-C323/H322</f>
        <v>4.6535158562966503E-3</v>
      </c>
      <c r="F323" s="38">
        <f>IF(Q322,$O$5/E323,([1]!Props("D","T",Dynamics!$D$4+273,"P",I322,"He")+$O$5/E323)/2)</f>
        <v>9.0537160631408469</v>
      </c>
      <c r="G323" s="38">
        <f t="shared" si="19"/>
        <v>4.3593758562674844E-3</v>
      </c>
      <c r="H323" s="38">
        <f>IF(Q322,[1]!Props("D","T",Dynamics!$D$4+273,"P",Dynamics!I322,"N2O"),C323/G323)</f>
        <v>788.78206064734479</v>
      </c>
      <c r="I323" s="38">
        <f>IF(Q322,[1]!Props("P","T",Dynamics!$D$4+273,"D",F323,"He"),IF(C323&gt;$D$11,I322*(1-$N$13/100*$S$1),[1]!Props("P","T",Dynamics!$D$4+273,"D",F323,"He")))</f>
        <v>5679.8141809430126</v>
      </c>
      <c r="J323" s="38">
        <f>I323-Dynamics!$O$10</f>
        <v>2784.8084472472592</v>
      </c>
      <c r="L323" s="38">
        <f>IF(H323&gt;$L$18,$L$18,H323)</f>
        <v>163.24780144940664</v>
      </c>
      <c r="M323" s="38">
        <f t="shared" si="20"/>
        <v>5.8410240053796052</v>
      </c>
      <c r="N323" s="38">
        <f>M323*Dynamics!$D$14*Dynamics!$N$12</f>
        <v>3.1785583770833044E-3</v>
      </c>
      <c r="O323" s="38">
        <f t="shared" si="21"/>
        <v>0.51889266683744351</v>
      </c>
      <c r="P323" s="38">
        <f>O323/Dynamics!$M$2</f>
        <v>0.17296422227914784</v>
      </c>
      <c r="Q323" s="38">
        <f>IF(I323&gt;Dynamics!$D$8,1,0)</f>
        <v>1</v>
      </c>
    </row>
    <row r="324" spans="1:17" x14ac:dyDescent="0.25">
      <c r="A324" s="38">
        <f>A323+$A$19</f>
        <v>3.0599999999999787</v>
      </c>
      <c r="B324" s="38">
        <f>C324+D324+Dynamics!$O$7</f>
        <v>31.340694217539962</v>
      </c>
      <c r="C324" s="38">
        <f>C323-O323*Dynamics!$S$1</f>
        <v>3.4340344206279161</v>
      </c>
      <c r="D324" s="38">
        <f>D323-P323*Dynamics!$S$1</f>
        <v>1.1446781402093029</v>
      </c>
      <c r="E324" s="38">
        <f>Dynamics!$F$1-C324/H323</f>
        <v>4.6593007880828636E-3</v>
      </c>
      <c r="F324" s="38">
        <f>IF(Q323,$O$5/E324,([1]!Props("D","T",Dynamics!$D$4+273,"P",I323,"He")+$O$5/E324)/2)</f>
        <v>9.0424750782336325</v>
      </c>
      <c r="G324" s="38">
        <f t="shared" si="19"/>
        <v>4.3535909244812711E-3</v>
      </c>
      <c r="H324" s="38">
        <f>IF(Q323,[1]!Props("D","T",Dynamics!$D$4+273,"P",Dynamics!I323,"N2O"),C324/G324)</f>
        <v>788.63870131647138</v>
      </c>
      <c r="I324" s="38">
        <f>IF(Q323,[1]!Props("P","T",Dynamics!$D$4+273,"D",F324,"He"),IF(C324&gt;$D$11,I323*(1-$N$13/100*$S$1),[1]!Props("P","T",Dynamics!$D$4+273,"D",F324,"He")))</f>
        <v>5672.5732312571772</v>
      </c>
      <c r="J324" s="38">
        <f>I324-Dynamics!$O$10</f>
        <v>2777.5674975614238</v>
      </c>
      <c r="L324" s="38">
        <f>IF(H324&gt;$L$18,$L$18,H324)</f>
        <v>163.24780144940664</v>
      </c>
      <c r="M324" s="38">
        <f t="shared" si="20"/>
        <v>5.8334252619283946</v>
      </c>
      <c r="N324" s="38">
        <f>M324*Dynamics!$D$14*Dynamics!$N$12</f>
        <v>3.1744233059673652E-3</v>
      </c>
      <c r="O324" s="38">
        <f t="shared" si="21"/>
        <v>0.51821762556892947</v>
      </c>
      <c r="P324" s="38">
        <f>O324/Dynamics!$M$2</f>
        <v>0.1727392085229765</v>
      </c>
      <c r="Q324" s="38">
        <f>IF(I324&gt;Dynamics!$D$8,1,0)</f>
        <v>1</v>
      </c>
    </row>
    <row r="325" spans="1:17" x14ac:dyDescent="0.25">
      <c r="A325" s="38">
        <f>A324+$A$19</f>
        <v>3.0699999999999785</v>
      </c>
      <c r="B325" s="38">
        <f>C325+D325+Dynamics!$O$7</f>
        <v>31.333784649199046</v>
      </c>
      <c r="C325" s="38">
        <f>C324-O324*Dynamics!$S$1</f>
        <v>3.4288522443722269</v>
      </c>
      <c r="D325" s="38">
        <f>D324-P324*Dynamics!$S$1</f>
        <v>1.142950748124073</v>
      </c>
      <c r="E325" s="38">
        <f>Dynamics!$F$1-C325/H324</f>
        <v>4.6650804288312191E-3</v>
      </c>
      <c r="F325" s="38">
        <f>IF(Q324,$O$5/E325,([1]!Props("D","T",Dynamics!$D$4+273,"P",I324,"He")+$O$5/E325)/2)</f>
        <v>9.0312722151264584</v>
      </c>
      <c r="G325" s="38">
        <f t="shared" si="19"/>
        <v>4.3478112837329157E-3</v>
      </c>
      <c r="H325" s="38">
        <f>IF(Q324,[1]!Props("D","T",Dynamics!$D$4+273,"P",Dynamics!I324,"N2O"),C325/G325)</f>
        <v>788.49555181696758</v>
      </c>
      <c r="I325" s="38">
        <f>IF(Q324,[1]!Props("P","T",Dynamics!$D$4+273,"D",F325,"He"),IF(C325&gt;$D$11,I324*(1-$N$13/100*$S$1),[1]!Props("P","T",Dynamics!$D$4+273,"D",F325,"He")))</f>
        <v>5665.3573173739587</v>
      </c>
      <c r="J325" s="38">
        <f>I325-Dynamics!$O$10</f>
        <v>2770.3515836782053</v>
      </c>
      <c r="L325" s="38">
        <f>IF(H325&gt;$L$18,$L$18,H325)</f>
        <v>163.24780144940664</v>
      </c>
      <c r="M325" s="38">
        <f t="shared" si="20"/>
        <v>5.8258429315469398</v>
      </c>
      <c r="N325" s="38">
        <f>M325*Dynamics!$D$14*Dynamics!$N$12</f>
        <v>3.17029716648744E-3</v>
      </c>
      <c r="O325" s="38">
        <f t="shared" si="21"/>
        <v>0.51754404237035811</v>
      </c>
      <c r="P325" s="38">
        <f>O325/Dynamics!$M$2</f>
        <v>0.17251468079011936</v>
      </c>
      <c r="Q325" s="38">
        <f>IF(I325&gt;Dynamics!$D$8,1,0)</f>
        <v>1</v>
      </c>
    </row>
    <row r="326" spans="1:17" x14ac:dyDescent="0.25">
      <c r="A326" s="38">
        <f>A325+$A$19</f>
        <v>3.0799999999999783</v>
      </c>
      <c r="B326" s="38">
        <f>C326+D326+Dynamics!$O$7</f>
        <v>31.326884061967441</v>
      </c>
      <c r="C326" s="38">
        <f>C325-O325*Dynamics!$S$1</f>
        <v>3.4236768039485233</v>
      </c>
      <c r="D326" s="38">
        <f>D325-P325*Dynamics!$S$1</f>
        <v>1.1412256013161719</v>
      </c>
      <c r="E326" s="38">
        <f>Dynamics!$F$1-C326/H325</f>
        <v>4.6708547840625305E-3</v>
      </c>
      <c r="F326" s="38">
        <f>IF(Q325,$O$5/E326,([1]!Props("D","T",Dynamics!$D$4+273,"P",I325,"He")+$O$5/E326)/2)</f>
        <v>9.0201072835728695</v>
      </c>
      <c r="G326" s="38">
        <f t="shared" si="19"/>
        <v>4.3420369285016042E-3</v>
      </c>
      <c r="H326" s="38">
        <f>IF(Q325,[1]!Props("D","T",Dynamics!$D$4+273,"P",Dynamics!I325,"N2O"),C326/G326)</f>
        <v>788.35261116425067</v>
      </c>
      <c r="I326" s="38">
        <f>IF(Q325,[1]!Props("P","T",Dynamics!$D$4+273,"D",F326,"He"),IF(C326&gt;$D$11,I325*(1-$N$13/100*$S$1),[1]!Props("P","T",Dynamics!$D$4+273,"D",F326,"He")))</f>
        <v>5658.1663118350416</v>
      </c>
      <c r="J326" s="38">
        <f>I326-Dynamics!$O$10</f>
        <v>2763.1605781392882</v>
      </c>
      <c r="L326" s="38">
        <f>IF(H326&gt;$L$18,$L$18,H326)</f>
        <v>163.24780144940664</v>
      </c>
      <c r="M326" s="38">
        <f t="shared" si="20"/>
        <v>5.8182769442114299</v>
      </c>
      <c r="N326" s="38">
        <f>M326*Dynamics!$D$14*Dynamics!$N$12</f>
        <v>3.1661799205380927E-3</v>
      </c>
      <c r="O326" s="38">
        <f t="shared" si="21"/>
        <v>0.51687191102110064</v>
      </c>
      <c r="P326" s="38">
        <f>O326/Dynamics!$M$2</f>
        <v>0.17229063700703354</v>
      </c>
      <c r="Q326" s="38">
        <f>IF(I326&gt;Dynamics!$D$8,1,0)</f>
        <v>1</v>
      </c>
    </row>
    <row r="327" spans="1:17" x14ac:dyDescent="0.25">
      <c r="A327" s="38">
        <f>A326+$A$19</f>
        <v>3.0899999999999781</v>
      </c>
      <c r="B327" s="38">
        <f>C327+D327+Dynamics!$O$7</f>
        <v>31.319992436487158</v>
      </c>
      <c r="C327" s="38">
        <f>C326-O326*Dynamics!$S$1</f>
        <v>3.418508084838312</v>
      </c>
      <c r="D327" s="38">
        <f>D326-P326*Dynamics!$S$1</f>
        <v>1.1395026949461016</v>
      </c>
      <c r="E327" s="38">
        <f>Dynamics!$F$1-C327/H326</f>
        <v>4.6766238592874021E-3</v>
      </c>
      <c r="F327" s="38">
        <f>IF(Q326,$O$5/E327,([1]!Props("D","T",Dynamics!$D$4+273,"P",I326,"He")+$O$5/E327)/2)</f>
        <v>9.0089800945961471</v>
      </c>
      <c r="G327" s="38">
        <f t="shared" si="19"/>
        <v>4.3362678532767327E-3</v>
      </c>
      <c r="H327" s="38">
        <f>IF(Q326,[1]!Props("D","T",Dynamics!$D$4+273,"P",Dynamics!I326,"N2O"),C327/G327)</f>
        <v>788.20987837865084</v>
      </c>
      <c r="I327" s="38">
        <f>IF(Q326,[1]!Props("P","T",Dynamics!$D$4+273,"D",F327,"He"),IF(C327&gt;$D$11,I326*(1-$N$13/100*$S$1),[1]!Props("P","T",Dynamics!$D$4+273,"D",F327,"He")))</f>
        <v>5651.0000880496509</v>
      </c>
      <c r="J327" s="38">
        <f>I327-Dynamics!$O$10</f>
        <v>2755.9943543538975</v>
      </c>
      <c r="L327" s="38">
        <f>IF(H327&gt;$L$18,$L$18,H327)</f>
        <v>163.24780144940664</v>
      </c>
      <c r="M327" s="38">
        <f t="shared" si="20"/>
        <v>5.8107272303096122</v>
      </c>
      <c r="N327" s="38">
        <f>M327*Dynamics!$D$14*Dynamics!$N$12</f>
        <v>3.1620715302378469E-3</v>
      </c>
      <c r="O327" s="38">
        <f t="shared" si="21"/>
        <v>0.51620122533708945</v>
      </c>
      <c r="P327" s="38">
        <f>O327/Dynamics!$M$2</f>
        <v>0.17206707511236316</v>
      </c>
      <c r="Q327" s="38">
        <f>IF(I327&gt;Dynamics!$D$8,1,0)</f>
        <v>1</v>
      </c>
    </row>
    <row r="328" spans="1:17" x14ac:dyDescent="0.25">
      <c r="A328" s="38">
        <f>A327+$A$19</f>
        <v>3.0999999999999779</v>
      </c>
      <c r="B328" s="38">
        <f>C328+D328+Dynamics!$O$7</f>
        <v>31.313109753482664</v>
      </c>
      <c r="C328" s="38">
        <f>C327-O327*Dynamics!$S$1</f>
        <v>3.4133460725849409</v>
      </c>
      <c r="D328" s="38">
        <f>D327-P327*Dynamics!$S$1</f>
        <v>1.1377820241949779</v>
      </c>
      <c r="E328" s="38">
        <f>Dynamics!$F$1-C328/H327</f>
        <v>4.6823876600062047E-3</v>
      </c>
      <c r="F328" s="38">
        <f>IF(Q327,$O$5/E328,([1]!Props("D","T",Dynamics!$D$4+273,"P",I327,"He")+$O$5/E328)/2)</f>
        <v>8.9978904604788283</v>
      </c>
      <c r="G328" s="38">
        <f t="shared" si="19"/>
        <v>4.33050405255793E-3</v>
      </c>
      <c r="H328" s="38">
        <f>IF(Q327,[1]!Props("D","T",Dynamics!$D$4+273,"P",Dynamics!I327,"N2O"),C328/G328)</f>
        <v>788.06735248537586</v>
      </c>
      <c r="I328" s="38">
        <f>IF(Q327,[1]!Props("P","T",Dynamics!$D$4+273,"D",F328,"He"),IF(C328&gt;$D$11,I327*(1-$N$13/100*$S$1),[1]!Props("P","T",Dynamics!$D$4+273,"D",F328,"He")))</f>
        <v>5643.8585202872327</v>
      </c>
      <c r="J328" s="38">
        <f>I328-Dynamics!$O$10</f>
        <v>2748.8527865914793</v>
      </c>
      <c r="L328" s="38">
        <f>IF(H328&gt;$L$18,$L$18,H328)</f>
        <v>163.24780144940664</v>
      </c>
      <c r="M328" s="38">
        <f t="shared" si="20"/>
        <v>5.8031937206377142</v>
      </c>
      <c r="N328" s="38">
        <f>M328*Dynamics!$D$14*Dynamics!$N$12</f>
        <v>3.1579719579275128E-3</v>
      </c>
      <c r="O328" s="38">
        <f t="shared" si="21"/>
        <v>0.5155319791705445</v>
      </c>
      <c r="P328" s="38">
        <f>O328/Dynamics!$M$2</f>
        <v>0.17184399305684817</v>
      </c>
      <c r="Q328" s="38">
        <f>IF(I328&gt;Dynamics!$D$8,1,0)</f>
        <v>1</v>
      </c>
    </row>
    <row r="329" spans="1:17" x14ac:dyDescent="0.25">
      <c r="A329" s="38">
        <f>A328+$A$19</f>
        <v>3.1099999999999777</v>
      </c>
      <c r="B329" s="38">
        <f>C329+D329+Dynamics!$O$7</f>
        <v>31.306235993760389</v>
      </c>
      <c r="C329" s="38">
        <f>C328-O328*Dynamics!$S$1</f>
        <v>3.4081907527932356</v>
      </c>
      <c r="D329" s="38">
        <f>D328-P328*Dynamics!$S$1</f>
        <v>1.1360635842644093</v>
      </c>
      <c r="E329" s="38">
        <f>Dynamics!$F$1-C329/H328</f>
        <v>4.6881461917090738E-3</v>
      </c>
      <c r="F329" s="38">
        <f>IF(Q328,$O$5/E329,([1]!Props("D","T",Dynamics!$D$4+273,"P",I328,"He")+$O$5/E329)/2)</f>
        <v>8.9868381947522948</v>
      </c>
      <c r="G329" s="38">
        <f t="shared" si="19"/>
        <v>4.3247455208550618E-3</v>
      </c>
      <c r="H329" s="38">
        <f>IF(Q328,[1]!Props("D","T",Dynamics!$D$4+273,"P",Dynamics!I328,"N2O"),C329/G329)</f>
        <v>787.92503251447101</v>
      </c>
      <c r="I329" s="38">
        <f>IF(Q328,[1]!Props("P","T",Dynamics!$D$4+273,"D",F329,"He"),IF(C329&gt;$D$11,I328*(1-$N$13/100*$S$1),[1]!Props("P","T",Dynamics!$D$4+273,"D",F329,"He")))</f>
        <v>5636.7414836702073</v>
      </c>
      <c r="J329" s="38">
        <f>I329-Dynamics!$O$10</f>
        <v>2741.7357499744539</v>
      </c>
      <c r="L329" s="38">
        <f>IF(H329&gt;$L$18,$L$18,H329)</f>
        <v>163.24780144940664</v>
      </c>
      <c r="M329" s="38">
        <f t="shared" si="20"/>
        <v>5.7956763463973751</v>
      </c>
      <c r="N329" s="38">
        <f>M329*Dynamics!$D$14*Dynamics!$N$12</f>
        <v>3.1538811661685176E-3</v>
      </c>
      <c r="O329" s="38">
        <f t="shared" si="21"/>
        <v>0.51486416640970123</v>
      </c>
      <c r="P329" s="38">
        <f>O329/Dynamics!$M$2</f>
        <v>0.17162138880323374</v>
      </c>
      <c r="Q329" s="38">
        <f>IF(I329&gt;Dynamics!$D$8,1,0)</f>
        <v>1</v>
      </c>
    </row>
    <row r="330" spans="1:17" x14ac:dyDescent="0.25">
      <c r="A330" s="38">
        <f>A329+$A$19</f>
        <v>3.1199999999999775</v>
      </c>
      <c r="B330" s="38">
        <f>C330+D330+Dynamics!$O$7</f>
        <v>31.299371138208258</v>
      </c>
      <c r="C330" s="38">
        <f>C329-O329*Dynamics!$S$1</f>
        <v>3.4030421111291385</v>
      </c>
      <c r="D330" s="38">
        <f>D329-P329*Dynamics!$S$1</f>
        <v>1.1343473703763769</v>
      </c>
      <c r="E330" s="38">
        <f>Dynamics!$F$1-C330/H329</f>
        <v>4.6938994598758835E-3</v>
      </c>
      <c r="F330" s="38">
        <f>IF(Q329,$O$5/E330,([1]!Props("D","T",Dynamics!$D$4+273,"P",I329,"He")+$O$5/E330)/2)</f>
        <v>8.9758231121864842</v>
      </c>
      <c r="G330" s="38">
        <f t="shared" si="19"/>
        <v>4.3189922526882503E-3</v>
      </c>
      <c r="H330" s="38">
        <f>IF(Q329,[1]!Props("D","T",Dynamics!$D$4+273,"P",Dynamics!I329,"N2O"),C330/G330)</f>
        <v>787.78291750078608</v>
      </c>
      <c r="I330" s="38">
        <f>IF(Q329,[1]!Props("P","T",Dynamics!$D$4+273,"D",F330,"He"),IF(C330&gt;$D$11,I329*(1-$N$13/100*$S$1),[1]!Props("P","T",Dynamics!$D$4+273,"D",F330,"He")))</f>
        <v>5629.6488541667977</v>
      </c>
      <c r="J330" s="38">
        <f>I330-Dynamics!$O$10</f>
        <v>2734.6431204710443</v>
      </c>
      <c r="L330" s="38">
        <f>IF(H330&gt;$L$18,$L$18,H330)</f>
        <v>163.24780144940664</v>
      </c>
      <c r="M330" s="38">
        <f t="shared" si="20"/>
        <v>5.7881750391926241</v>
      </c>
      <c r="N330" s="38">
        <f>M330*Dynamics!$D$14*Dynamics!$N$12</f>
        <v>3.1497991177412595E-3</v>
      </c>
      <c r="O330" s="38">
        <f t="shared" si="21"/>
        <v>0.5141977809785413</v>
      </c>
      <c r="P330" s="38">
        <f>O330/Dynamics!$M$2</f>
        <v>0.17139926032618044</v>
      </c>
      <c r="Q330" s="38">
        <f>IF(I330&gt;Dynamics!$D$8,1,0)</f>
        <v>1</v>
      </c>
    </row>
    <row r="331" spans="1:17" x14ac:dyDescent="0.25">
      <c r="A331" s="38">
        <f>A330+$A$19</f>
        <v>3.1299999999999772</v>
      </c>
      <c r="B331" s="38">
        <f>C331+D331+Dynamics!$O$7</f>
        <v>31.292515167795212</v>
      </c>
      <c r="C331" s="38">
        <f>C330-O330*Dynamics!$S$1</f>
        <v>3.3979001333193533</v>
      </c>
      <c r="D331" s="38">
        <f>D330-P330*Dynamics!$S$1</f>
        <v>1.132633377773115</v>
      </c>
      <c r="E331" s="38">
        <f>Dynamics!$F$1-C331/H330</f>
        <v>4.6996474699762484E-3</v>
      </c>
      <c r="F331" s="38">
        <f>IF(Q330,$O$5/E331,([1]!Props("D","T",Dynamics!$D$4+273,"P",I330,"He")+$O$5/E331)/2)</f>
        <v>8.9648450287796901</v>
      </c>
      <c r="G331" s="38">
        <f t="shared" si="19"/>
        <v>4.3132442425878872E-3</v>
      </c>
      <c r="H331" s="38">
        <f>IF(Q330,[1]!Props("D","T",Dynamics!$D$4+273,"P",Dynamics!I330,"N2O"),C331/G331)</f>
        <v>787.64100648393674</v>
      </c>
      <c r="I331" s="38">
        <f>IF(Q330,[1]!Props("P","T",Dynamics!$D$4+273,"D",F331,"He"),IF(C331&gt;$D$11,I330*(1-$N$13/100*$S$1),[1]!Props("P","T",Dynamics!$D$4+273,"D",F331,"He")))</f>
        <v>5622.5805085839183</v>
      </c>
      <c r="J331" s="38">
        <f>I331-Dynamics!$O$10</f>
        <v>2727.5747748881649</v>
      </c>
      <c r="L331" s="38">
        <f>IF(H331&gt;$L$18,$L$18,H331)</f>
        <v>163.24780144940664</v>
      </c>
      <c r="M331" s="38">
        <f t="shared" si="20"/>
        <v>5.780689731026861</v>
      </c>
      <c r="N331" s="38">
        <f>M331*Dynamics!$D$14*Dynamics!$N$12</f>
        <v>3.1457257756434659E-3</v>
      </c>
      <c r="O331" s="38">
        <f t="shared" si="21"/>
        <v>0.51353281683652519</v>
      </c>
      <c r="P331" s="38">
        <f>O331/Dynamics!$M$2</f>
        <v>0.17117760561217507</v>
      </c>
      <c r="Q331" s="38">
        <f>IF(I331&gt;Dynamics!$D$8,1,0)</f>
        <v>1</v>
      </c>
    </row>
    <row r="332" spans="1:17" x14ac:dyDescent="0.25">
      <c r="A332" s="38">
        <f>A331+$A$19</f>
        <v>3.139999999999977</v>
      </c>
      <c r="B332" s="38">
        <f>C332+D332+Dynamics!$O$7</f>
        <v>31.285668063570725</v>
      </c>
      <c r="C332" s="38">
        <f>C331-O331*Dynamics!$S$1</f>
        <v>3.3927648051509882</v>
      </c>
      <c r="D332" s="38">
        <f>D331-P331*Dynamics!$S$1</f>
        <v>1.1309216017169932</v>
      </c>
      <c r="E332" s="38">
        <f>Dynamics!$F$1-C332/H331</f>
        <v>4.7053902274695027E-3</v>
      </c>
      <c r="F332" s="38">
        <f>IF(Q331,$O$5/E332,([1]!Props("D","T",Dynamics!$D$4+273,"P",I331,"He")+$O$5/E332)/2)</f>
        <v>8.9539037617484585</v>
      </c>
      <c r="G332" s="38">
        <f t="shared" si="19"/>
        <v>4.307501485094632E-3</v>
      </c>
      <c r="H332" s="38">
        <f>IF(Q331,[1]!Props("D","T",Dynamics!$D$4+273,"P",Dynamics!I331,"N2O"),C332/G332)</f>
        <v>787.499298508268</v>
      </c>
      <c r="I332" s="38">
        <f>IF(Q331,[1]!Props("P","T",Dynamics!$D$4+273,"D",F332,"He"),IF(C332&gt;$D$11,I331*(1-$N$13/100*$S$1),[1]!Props("P","T",Dynamics!$D$4+273,"D",F332,"He")))</f>
        <v>5615.5363245601475</v>
      </c>
      <c r="J332" s="38">
        <f>I332-Dynamics!$O$10</f>
        <v>2720.5305908643941</v>
      </c>
      <c r="L332" s="38">
        <f>IF(H332&gt;$L$18,$L$18,H332)</f>
        <v>163.24780144940664</v>
      </c>
      <c r="M332" s="38">
        <f t="shared" si="20"/>
        <v>5.7732203542998839</v>
      </c>
      <c r="N332" s="38">
        <f>M332*Dynamics!$D$14*Dynamics!$N$12</f>
        <v>3.141661103088575E-3</v>
      </c>
      <c r="O332" s="38">
        <f t="shared" si="21"/>
        <v>0.51286926797832755</v>
      </c>
      <c r="P332" s="38">
        <f>O332/Dynamics!$M$2</f>
        <v>0.17095642265944253</v>
      </c>
      <c r="Q332" s="38">
        <f>IF(I332&gt;Dynamics!$D$8,1,0)</f>
        <v>1</v>
      </c>
    </row>
    <row r="333" spans="1:17" x14ac:dyDescent="0.25">
      <c r="A333" s="38">
        <f>A332+$A$19</f>
        <v>3.1499999999999768</v>
      </c>
      <c r="B333" s="38">
        <f>C333+D333+Dynamics!$O$7</f>
        <v>31.278829806664348</v>
      </c>
      <c r="C333" s="38">
        <f>C332-O332*Dynamics!$S$1</f>
        <v>3.3876361124712049</v>
      </c>
      <c r="D333" s="38">
        <f>D332-P332*Dynamics!$S$1</f>
        <v>1.1292120374903987</v>
      </c>
      <c r="E333" s="38">
        <f>Dynamics!$F$1-C333/H332</f>
        <v>4.7111277378046853E-3</v>
      </c>
      <c r="F333" s="38">
        <f>IF(Q332,$O$5/E333,([1]!Props("D","T",Dynamics!$D$4+273,"P",I332,"He")+$O$5/E333)/2)</f>
        <v>8.9429991295176201</v>
      </c>
      <c r="G333" s="38">
        <f t="shared" si="19"/>
        <v>4.3017639747594495E-3</v>
      </c>
      <c r="H333" s="38">
        <f>IF(Q332,[1]!Props("D","T",Dynamics!$D$4+273,"P",Dynamics!I332,"N2O"),C333/G333)</f>
        <v>787.35779262281858</v>
      </c>
      <c r="I333" s="38">
        <f>IF(Q332,[1]!Props("P","T",Dynamics!$D$4+273,"D",F333,"He"),IF(C333&gt;$D$11,I332*(1-$N$13/100*$S$1),[1]!Props("P","T",Dynamics!$D$4+273,"D",F333,"He")))</f>
        <v>5608.5161805587786</v>
      </c>
      <c r="J333" s="38">
        <f>I333-Dynamics!$O$10</f>
        <v>2713.5104468630252</v>
      </c>
      <c r="L333" s="38">
        <f>IF(H333&gt;$L$18,$L$18,H333)</f>
        <v>163.24780144940664</v>
      </c>
      <c r="M333" s="38">
        <f t="shared" si="20"/>
        <v>5.765766841804953</v>
      </c>
      <c r="N333" s="38">
        <f>M333*Dynamics!$D$14*Dynamics!$N$12</f>
        <v>3.1376050635041398E-3</v>
      </c>
      <c r="O333" s="38">
        <f t="shared" si="21"/>
        <v>0.51220712843357674</v>
      </c>
      <c r="P333" s="38">
        <f>O333/Dynamics!$M$2</f>
        <v>0.1707357094778589</v>
      </c>
      <c r="Q333" s="38">
        <f>IF(I333&gt;Dynamics!$D$8,1,0)</f>
        <v>1</v>
      </c>
    </row>
    <row r="334" spans="1:17" x14ac:dyDescent="0.25">
      <c r="A334" s="38">
        <f>A333+$A$19</f>
        <v>3.1599999999999766</v>
      </c>
      <c r="B334" s="38">
        <f>C334+D334+Dynamics!$O$7</f>
        <v>31.272000378285234</v>
      </c>
      <c r="C334" s="38">
        <f>C333-O333*Dynamics!$S$1</f>
        <v>3.382514041186869</v>
      </c>
      <c r="D334" s="38">
        <f>D333-P333*Dynamics!$S$1</f>
        <v>1.1275046803956201</v>
      </c>
      <c r="E334" s="38">
        <f>Dynamics!$F$1-C334/H333</f>
        <v>4.7168600064205306E-3</v>
      </c>
      <c r="F334" s="38">
        <f>IF(Q333,$O$5/E334,([1]!Props("D","T",Dynamics!$D$4+273,"P",I333,"He")+$O$5/E334)/2)</f>
        <v>8.9321309517103735</v>
      </c>
      <c r="G334" s="38">
        <f t="shared" si="19"/>
        <v>4.2960317061436042E-3</v>
      </c>
      <c r="H334" s="38">
        <f>IF(Q333,[1]!Props("D","T",Dynamics!$D$4+273,"P",Dynamics!I333,"N2O"),C334/G334)</f>
        <v>787.21648788128596</v>
      </c>
      <c r="I334" s="38">
        <f>IF(Q333,[1]!Props("P","T",Dynamics!$D$4+273,"D",F334,"He"),IF(C334&gt;$D$11,I333*(1-$N$13/100*$S$1),[1]!Props("P","T",Dynamics!$D$4+273,"D",F334,"He")))</f>
        <v>5601.5199558609165</v>
      </c>
      <c r="J334" s="38">
        <f>I334-Dynamics!$O$10</f>
        <v>2706.5142221651631</v>
      </c>
      <c r="L334" s="38">
        <f>IF(H334&gt;$L$18,$L$18,H334)</f>
        <v>163.24780144940664</v>
      </c>
      <c r="M334" s="38">
        <f t="shared" si="20"/>
        <v>5.7583291267258545</v>
      </c>
      <c r="N334" s="38">
        <f>M334*Dynamics!$D$14*Dynamics!$N$12</f>
        <v>3.1335576205302274E-3</v>
      </c>
      <c r="O334" s="38">
        <f t="shared" si="21"/>
        <v>0.51154639226659371</v>
      </c>
      <c r="P334" s="38">
        <f>O334/Dynamics!$M$2</f>
        <v>0.17051546408886456</v>
      </c>
      <c r="Q334" s="38">
        <f>IF(I334&gt;Dynamics!$D$8,1,0)</f>
        <v>1</v>
      </c>
    </row>
    <row r="335" spans="1:17" x14ac:dyDescent="0.25">
      <c r="A335" s="38">
        <f>A334+$A$19</f>
        <v>3.1699999999999764</v>
      </c>
      <c r="B335" s="38">
        <f>C335+D335+Dynamics!$O$7</f>
        <v>31.265179759721679</v>
      </c>
      <c r="C335" s="38">
        <f>C334-O334*Dynamics!$S$1</f>
        <v>3.377398577264203</v>
      </c>
      <c r="D335" s="38">
        <f>D334-P334*Dynamics!$S$1</f>
        <v>1.1257995257547315</v>
      </c>
      <c r="E335" s="38">
        <f>Dynamics!$F$1-C335/H334</f>
        <v>4.7225870387454603E-3</v>
      </c>
      <c r="F335" s="38">
        <f>IF(Q334,$O$5/E335,([1]!Props("D","T",Dynamics!$D$4+273,"P",I334,"He")+$O$5/E335)/2)</f>
        <v>8.9212990491384865</v>
      </c>
      <c r="G335" s="38">
        <f t="shared" si="19"/>
        <v>4.2903046738186745E-3</v>
      </c>
      <c r="H335" s="38">
        <f>IF(Q334,[1]!Props("D","T",Dynamics!$D$4+273,"P",Dynamics!I334,"N2O"),C335/G335)</f>
        <v>787.07538334199</v>
      </c>
      <c r="I335" s="38">
        <f>IF(Q334,[1]!Props("P","T",Dynamics!$D$4+273,"D",F335,"He"),IF(C335&gt;$D$11,I334*(1-$N$13/100*$S$1),[1]!Props("P","T",Dynamics!$D$4+273,"D",F335,"He")))</f>
        <v>5594.5475305586569</v>
      </c>
      <c r="J335" s="38">
        <f>I335-Dynamics!$O$10</f>
        <v>2699.5417968629035</v>
      </c>
      <c r="L335" s="38">
        <f>IF(H335&gt;$L$18,$L$18,H335)</f>
        <v>163.24780144940664</v>
      </c>
      <c r="M335" s="38">
        <f t="shared" si="20"/>
        <v>5.7509071426340004</v>
      </c>
      <c r="N335" s="38">
        <f>M335*Dynamics!$D$14*Dynamics!$N$12</f>
        <v>3.1295187380178434E-3</v>
      </c>
      <c r="O335" s="38">
        <f t="shared" si="21"/>
        <v>0.51088705357613451</v>
      </c>
      <c r="P335" s="38">
        <f>O335/Dynamics!$M$2</f>
        <v>0.17029568452537816</v>
      </c>
      <c r="Q335" s="38">
        <f>IF(I335&gt;Dynamics!$D$8,1,0)</f>
        <v>1</v>
      </c>
    </row>
    <row r="336" spans="1:17" x14ac:dyDescent="0.25">
      <c r="A336" s="38">
        <f>A335+$A$19</f>
        <v>3.1799999999999762</v>
      </c>
      <c r="B336" s="38">
        <f>C336+D336+Dynamics!$O$7</f>
        <v>31.258367932340665</v>
      </c>
      <c r="C336" s="38">
        <f>C335-O335*Dynamics!$S$1</f>
        <v>3.3722897067284419</v>
      </c>
      <c r="D336" s="38">
        <f>D335-P335*Dynamics!$S$1</f>
        <v>1.1240965689094777</v>
      </c>
      <c r="E336" s="38">
        <f>Dynamics!$F$1-C336/H335</f>
        <v>4.7283088401975657E-3</v>
      </c>
      <c r="F336" s="38">
        <f>IF(Q335,$O$5/E336,([1]!Props("D","T",Dynamics!$D$4+273,"P",I335,"He")+$O$5/E336)/2)</f>
        <v>8.9105032437925953</v>
      </c>
      <c r="G336" s="38">
        <f t="shared" si="19"/>
        <v>4.2845828723665691E-3</v>
      </c>
      <c r="H336" s="38">
        <f>IF(Q335,[1]!Props("D","T",Dynamics!$D$4+273,"P",Dynamics!I335,"N2O"),C336/G336)</f>
        <v>786.93447806783956</v>
      </c>
      <c r="I336" s="38">
        <f>IF(Q335,[1]!Props("P","T",Dynamics!$D$4+273,"D",F336,"He"),IF(C336&gt;$D$11,I335*(1-$N$13/100*$S$1),[1]!Props("P","T",Dynamics!$D$4+273,"D",F336,"He")))</f>
        <v>5587.5987855483381</v>
      </c>
      <c r="J336" s="38">
        <f>I336-Dynamics!$O$10</f>
        <v>2692.5930518525847</v>
      </c>
      <c r="L336" s="38">
        <f>IF(H336&gt;$L$18,$L$18,H336)</f>
        <v>163.24780144940664</v>
      </c>
      <c r="M336" s="38">
        <f t="shared" si="20"/>
        <v>5.7435008234855705</v>
      </c>
      <c r="N336" s="38">
        <f>M336*Dynamics!$D$14*Dynamics!$N$12</f>
        <v>3.1254883800273759E-3</v>
      </c>
      <c r="O336" s="38">
        <f t="shared" si="21"/>
        <v>0.51022910649513664</v>
      </c>
      <c r="P336" s="38">
        <f>O336/Dynamics!$M$2</f>
        <v>0.1700763688317122</v>
      </c>
      <c r="Q336" s="38">
        <f>IF(I336&gt;Dynamics!$D$8,1,0)</f>
        <v>1</v>
      </c>
    </row>
    <row r="337" spans="1:17" x14ac:dyDescent="0.25">
      <c r="A337" s="38">
        <f>A336+$A$19</f>
        <v>3.189999999999976</v>
      </c>
      <c r="B337" s="38">
        <f>C337+D337+Dynamics!$O$7</f>
        <v>31.251564877587395</v>
      </c>
      <c r="C337" s="38">
        <f>C336-O336*Dynamics!$S$1</f>
        <v>3.3671874156634907</v>
      </c>
      <c r="D337" s="38">
        <f>D336-P336*Dynamics!$S$1</f>
        <v>1.1223958052211607</v>
      </c>
      <c r="E337" s="38">
        <f>Dynamics!$F$1-C337/H336</f>
        <v>4.7340254161846104E-3</v>
      </c>
      <c r="F337" s="38">
        <f>IF(Q336,$O$5/E337,([1]!Props("D","T",Dynamics!$D$4+273,"P",I336,"He")+$O$5/E337)/2)</f>
        <v>8.8997433588325769</v>
      </c>
      <c r="G337" s="38">
        <f t="shared" si="19"/>
        <v>4.2788662963795243E-3</v>
      </c>
      <c r="H337" s="38">
        <f>IF(Q336,[1]!Props("D","T",Dynamics!$D$4+273,"P",Dynamics!I336,"N2O"),C337/G337)</f>
        <v>786.79377112629436</v>
      </c>
      <c r="I337" s="38">
        <f>IF(Q336,[1]!Props("P","T",Dynamics!$D$4+273,"D",F337,"He"),IF(C337&gt;$D$11,I336*(1-$N$13/100*$S$1),[1]!Props("P","T",Dynamics!$D$4+273,"D",F337,"He")))</f>
        <v>5580.6736025238379</v>
      </c>
      <c r="J337" s="38">
        <f>I337-Dynamics!$O$10</f>
        <v>2685.6678688280845</v>
      </c>
      <c r="L337" s="38">
        <f>IF(H337&gt;$L$18,$L$18,H337)</f>
        <v>163.24780144940664</v>
      </c>
      <c r="M337" s="38">
        <f t="shared" si="20"/>
        <v>5.7361101036186488</v>
      </c>
      <c r="N337" s="38">
        <f>M337*Dynamics!$D$14*Dynamics!$N$12</f>
        <v>3.1214665108270363E-3</v>
      </c>
      <c r="O337" s="38">
        <f t="shared" si="21"/>
        <v>0.50957254519046413</v>
      </c>
      <c r="P337" s="38">
        <f>O337/Dynamics!$M$2</f>
        <v>0.16985751506348803</v>
      </c>
      <c r="Q337" s="38">
        <f>IF(I337&gt;Dynamics!$D$8,1,0)</f>
        <v>1</v>
      </c>
    </row>
    <row r="338" spans="1:17" x14ac:dyDescent="0.25">
      <c r="A338" s="38">
        <f>A337+$A$19</f>
        <v>3.1999999999999758</v>
      </c>
      <c r="B338" s="38">
        <f>C338+D338+Dynamics!$O$7</f>
        <v>31.244770576984855</v>
      </c>
      <c r="C338" s="38">
        <f>C337-O337*Dynamics!$S$1</f>
        <v>3.362091690211586</v>
      </c>
      <c r="D338" s="38">
        <f>D337-P337*Dynamics!$S$1</f>
        <v>1.1206972300705258</v>
      </c>
      <c r="E338" s="38">
        <f>Dynamics!$F$1-C338/H337</f>
        <v>4.7397367721039993E-3</v>
      </c>
      <c r="F338" s="38">
        <f>IF(Q337,$O$5/E338,([1]!Props("D","T",Dynamics!$D$4+273,"P",I337,"He")+$O$5/E338)/2)</f>
        <v>8.8890192185780652</v>
      </c>
      <c r="G338" s="38">
        <f t="shared" si="19"/>
        <v>4.2731549404601355E-3</v>
      </c>
      <c r="H338" s="38">
        <f>IF(Q337,[1]!Props("D","T",Dynamics!$D$4+273,"P",Dynamics!I337,"N2O"),C338/G338)</f>
        <v>786.65326158933499</v>
      </c>
      <c r="I338" s="38">
        <f>IF(Q337,[1]!Props("P","T",Dynamics!$D$4+273,"D",F338,"He"),IF(C338&gt;$D$11,I337*(1-$N$13/100*$S$1),[1]!Props("P","T",Dynamics!$D$4+273,"D",F338,"He")))</f>
        <v>5573.7718639699769</v>
      </c>
      <c r="J338" s="38">
        <f>I338-Dynamics!$O$10</f>
        <v>2678.7661302742235</v>
      </c>
      <c r="L338" s="38">
        <f>IF(H338&gt;$L$18,$L$18,H338)</f>
        <v>163.24780144940664</v>
      </c>
      <c r="M338" s="38">
        <f t="shared" si="20"/>
        <v>5.7287349177504279</v>
      </c>
      <c r="N338" s="38">
        <f>M338*Dynamics!$D$14*Dynamics!$N$12</f>
        <v>3.1174530948913392E-3</v>
      </c>
      <c r="O338" s="38">
        <f t="shared" si="21"/>
        <v>0.50891736386265962</v>
      </c>
      <c r="P338" s="38">
        <f>O338/Dynamics!$M$2</f>
        <v>0.16963912128755321</v>
      </c>
      <c r="Q338" s="38">
        <f>IF(I338&gt;Dynamics!$D$8,1,0)</f>
        <v>1</v>
      </c>
    </row>
    <row r="339" spans="1:17" x14ac:dyDescent="0.25">
      <c r="A339" s="38">
        <f>A338+$A$19</f>
        <v>3.2099999999999755</v>
      </c>
      <c r="B339" s="38">
        <f>C339+D339+Dynamics!$O$7</f>
        <v>31.237985012133354</v>
      </c>
      <c r="C339" s="38">
        <f>C338-O338*Dynamics!$S$1</f>
        <v>3.3570025165729596</v>
      </c>
      <c r="D339" s="38">
        <f>D338-P338*Dynamics!$S$1</f>
        <v>1.1190008388576502</v>
      </c>
      <c r="E339" s="38">
        <f>Dynamics!$F$1-C339/H338</f>
        <v>4.7454429133427928E-3</v>
      </c>
      <c r="F339" s="38">
        <f>IF(Q338,$O$5/E339,([1]!Props("D","T",Dynamics!$D$4+273,"P",I338,"He")+$O$5/E339)/2)</f>
        <v>8.8783306484989826</v>
      </c>
      <c r="G339" s="38">
        <f t="shared" ref="G339:G402" si="22">$F$1-$O$5/F339</f>
        <v>4.2674487992213428E-3</v>
      </c>
      <c r="H339" s="38">
        <f>IF(Q338,[1]!Props("D","T",Dynamics!$D$4+273,"P",Dynamics!I338,"N2O"),C339/G339)</f>
        <v>786.51294853342506</v>
      </c>
      <c r="I339" s="38">
        <f>IF(Q338,[1]!Props("P","T",Dynamics!$D$4+273,"D",F339,"He"),IF(C339&gt;$D$11,I338*(1-$N$13/100*$S$1),[1]!Props("P","T",Dynamics!$D$4+273,"D",F339,"He")))</f>
        <v>5566.8934531559335</v>
      </c>
      <c r="J339" s="38">
        <f>I339-Dynamics!$O$10</f>
        <v>2671.8877194601801</v>
      </c>
      <c r="L339" s="38">
        <f>IF(H339&gt;$L$18,$L$18,H339)</f>
        <v>163.24780144940664</v>
      </c>
      <c r="M339" s="38">
        <f t="shared" si="20"/>
        <v>5.7213752009743866</v>
      </c>
      <c r="N339" s="38">
        <f>M339*Dynamics!$D$14*Dynamics!$N$12</f>
        <v>3.1134480968995656E-3</v>
      </c>
      <c r="O339" s="38">
        <f t="shared" si="21"/>
        <v>0.50826355674569323</v>
      </c>
      <c r="P339" s="38">
        <f>O339/Dynamics!$M$2</f>
        <v>0.16942118558189775</v>
      </c>
      <c r="Q339" s="38">
        <f>IF(I339&gt;Dynamics!$D$8,1,0)</f>
        <v>1</v>
      </c>
    </row>
    <row r="340" spans="1:17" x14ac:dyDescent="0.25">
      <c r="A340" s="38">
        <f>A339+$A$19</f>
        <v>3.2199999999999753</v>
      </c>
      <c r="B340" s="38">
        <f>C340+D340+Dynamics!$O$7</f>
        <v>31.231208164710079</v>
      </c>
      <c r="C340" s="38">
        <f>C339-O339*Dynamics!$S$1</f>
        <v>3.3519198810055024</v>
      </c>
      <c r="D340" s="38">
        <f>D339-P339*Dynamics!$S$1</f>
        <v>1.1173066270018313</v>
      </c>
      <c r="E340" s="38">
        <f>Dynamics!$F$1-C340/H339</f>
        <v>4.751143845277684E-3</v>
      </c>
      <c r="F340" s="38">
        <f>IF(Q339,$O$5/E340,([1]!Props("D","T",Dynamics!$D$4+273,"P",I339,"He")+$O$5/E340)/2)</f>
        <v>8.8676774752062268</v>
      </c>
      <c r="G340" s="38">
        <f t="shared" si="22"/>
        <v>4.2617478672864507E-3</v>
      </c>
      <c r="H340" s="38">
        <f>IF(Q339,[1]!Props("D","T",Dynamics!$D$4+273,"P",Dynamics!I339,"N2O"),C340/G340)</f>
        <v>786.37283103947834</v>
      </c>
      <c r="I340" s="38">
        <f>IF(Q339,[1]!Props("P","T",Dynamics!$D$4+273,"D",F340,"He"),IF(C340&gt;$D$11,I339*(1-$N$13/100*$S$1),[1]!Props("P","T",Dynamics!$D$4+273,"D",F340,"He")))</f>
        <v>5560.0382541287699</v>
      </c>
      <c r="J340" s="38">
        <f>I340-Dynamics!$O$10</f>
        <v>2665.0325204330165</v>
      </c>
      <c r="L340" s="38">
        <f>IF(H340&gt;$L$18,$L$18,H340)</f>
        <v>163.24780144940664</v>
      </c>
      <c r="M340" s="38">
        <f t="shared" si="20"/>
        <v>5.7140308887575371</v>
      </c>
      <c r="N340" s="38">
        <f>M340*Dynamics!$D$14*Dynamics!$N$12</f>
        <v>3.1094514817342654E-3</v>
      </c>
      <c r="O340" s="38">
        <f t="shared" si="21"/>
        <v>0.50761111810671866</v>
      </c>
      <c r="P340" s="38">
        <f>O340/Dynamics!$M$2</f>
        <v>0.16920370603557289</v>
      </c>
      <c r="Q340" s="38">
        <f>IF(I340&gt;Dynamics!$D$8,1,0)</f>
        <v>1</v>
      </c>
    </row>
    <row r="341" spans="1:17" x14ac:dyDescent="0.25">
      <c r="A341" s="38">
        <f>A340+$A$19</f>
        <v>3.2299999999999751</v>
      </c>
      <c r="B341" s="38">
        <f>C341+D341+Dynamics!$O$7</f>
        <v>31.224440016468655</v>
      </c>
      <c r="C341" s="38">
        <f>C340-O340*Dynamics!$S$1</f>
        <v>3.3468437698244351</v>
      </c>
      <c r="D341" s="38">
        <f>D340-P340*Dynamics!$S$1</f>
        <v>1.1156145899414756</v>
      </c>
      <c r="E341" s="38">
        <f>Dynamics!$F$1-C341/H340</f>
        <v>4.7568395732749871E-3</v>
      </c>
      <c r="F341" s="38">
        <f>IF(Q340,$O$5/E341,([1]!Props("D","T",Dynamics!$D$4+273,"P",I340,"He")+$O$5/E341)/2)</f>
        <v>8.8570595264424394</v>
      </c>
      <c r="G341" s="38">
        <f t="shared" si="22"/>
        <v>4.2560521392891477E-3</v>
      </c>
      <c r="H341" s="38">
        <f>IF(Q340,[1]!Props("D","T",Dynamics!$D$4+273,"P",Dynamics!I340,"N2O"),C341/G341)</f>
        <v>786.23290819282624</v>
      </c>
      <c r="I341" s="38">
        <f>IF(Q340,[1]!Props("P","T",Dynamics!$D$4+273,"D",F341,"He"),IF(C341&gt;$D$11,I340*(1-$N$13/100*$S$1),[1]!Props("P","T",Dynamics!$D$4+273,"D",F341,"He")))</f>
        <v>5553.2061517070069</v>
      </c>
      <c r="J341" s="38">
        <f>I341-Dynamics!$O$10</f>
        <v>2658.2004180112535</v>
      </c>
      <c r="L341" s="38">
        <f>IF(H341&gt;$L$18,$L$18,H341)</f>
        <v>163.24780144940664</v>
      </c>
      <c r="M341" s="38">
        <f t="shared" si="20"/>
        <v>5.7067019169376838</v>
      </c>
      <c r="N341" s="38">
        <f>M341*Dynamics!$D$14*Dynamics!$N$12</f>
        <v>3.1054632144797661E-3</v>
      </c>
      <c r="O341" s="38">
        <f t="shared" si="21"/>
        <v>0.50696004224582891</v>
      </c>
      <c r="P341" s="38">
        <f>O341/Dynamics!$M$2</f>
        <v>0.16898668074860965</v>
      </c>
      <c r="Q341" s="38">
        <f>IF(I341&gt;Dynamics!$D$8,1,0)</f>
        <v>1</v>
      </c>
    </row>
    <row r="342" spans="1:17" x14ac:dyDescent="0.25">
      <c r="A342" s="38">
        <f>A341+$A$19</f>
        <v>3.2399999999999749</v>
      </c>
      <c r="B342" s="38">
        <f>C342+D342+Dynamics!$O$7</f>
        <v>31.217680549238711</v>
      </c>
      <c r="C342" s="38">
        <f>C341-O341*Dynamics!$S$1</f>
        <v>3.3417741694019769</v>
      </c>
      <c r="D342" s="38">
        <f>D341-P341*Dynamics!$S$1</f>
        <v>1.1139247231339895</v>
      </c>
      <c r="E342" s="38">
        <f>Dynamics!$F$1-C342/H341</f>
        <v>4.7625301026906442E-3</v>
      </c>
      <c r="F342" s="38">
        <f>IF(Q341,$O$5/E342,([1]!Props("D","T",Dynamics!$D$4+273,"P",I341,"He")+$O$5/E342)/2)</f>
        <v>8.846476631072818</v>
      </c>
      <c r="G342" s="38">
        <f t="shared" si="22"/>
        <v>4.2503616098734905E-3</v>
      </c>
      <c r="H342" s="38">
        <f>IF(Q341,[1]!Props("D","T",Dynamics!$D$4+273,"P",Dynamics!I341,"N2O"),C342/G342)</f>
        <v>786.09317908318314</v>
      </c>
      <c r="I342" s="38">
        <f>IF(Q341,[1]!Props("P","T",Dynamics!$D$4+273,"D",F342,"He"),IF(C342&gt;$D$11,I341*(1-$N$13/100*$S$1),[1]!Props("P","T",Dynamics!$D$4+273,"D",F342,"He")))</f>
        <v>5546.397031474241</v>
      </c>
      <c r="J342" s="38">
        <f>I342-Dynamics!$O$10</f>
        <v>2651.3912977784876</v>
      </c>
      <c r="L342" s="38">
        <f>IF(H342&gt;$L$18,$L$18,H342)</f>
        <v>163.24780144940664</v>
      </c>
      <c r="M342" s="38">
        <f t="shared" si="20"/>
        <v>5.6993882217206808</v>
      </c>
      <c r="N342" s="38">
        <f>M342*Dynamics!$D$14*Dynamics!$N$12</f>
        <v>3.1014832604206784E-3</v>
      </c>
      <c r="O342" s="38">
        <f t="shared" si="21"/>
        <v>0.50631032349581329</v>
      </c>
      <c r="P342" s="38">
        <f>O342/Dynamics!$M$2</f>
        <v>0.16877010783193777</v>
      </c>
      <c r="Q342" s="38">
        <f>IF(I342&gt;Dynamics!$D$8,1,0)</f>
        <v>1</v>
      </c>
    </row>
    <row r="343" spans="1:17" x14ac:dyDescent="0.25">
      <c r="A343" s="38">
        <f>A342+$A$19</f>
        <v>3.2499999999999747</v>
      </c>
      <c r="B343" s="38">
        <f>C343+D343+Dynamics!$O$7</f>
        <v>31.210929744925433</v>
      </c>
      <c r="C343" s="38">
        <f>C342-O342*Dynamics!$S$1</f>
        <v>3.3367110661670187</v>
      </c>
      <c r="D343" s="38">
        <f>D342-P342*Dynamics!$S$1</f>
        <v>1.1122370220556701</v>
      </c>
      <c r="E343" s="38">
        <f>Dynamics!$F$1-C343/H342</f>
        <v>4.7682154388702077E-3</v>
      </c>
      <c r="F343" s="38">
        <f>IF(Q342,$O$5/E343,([1]!Props("D","T",Dynamics!$D$4+273,"P",I342,"He")+$O$5/E343)/2)</f>
        <v>8.835928619076066</v>
      </c>
      <c r="G343" s="38">
        <f t="shared" si="22"/>
        <v>4.2446762736939271E-3</v>
      </c>
      <c r="H343" s="38">
        <f>IF(Q342,[1]!Props("D","T",Dynamics!$D$4+273,"P",Dynamics!I342,"N2O"),C343/G343)</f>
        <v>785.95364280461263</v>
      </c>
      <c r="I343" s="38">
        <f>IF(Q342,[1]!Props("P","T",Dynamics!$D$4+273,"D",F343,"He"),IF(C343&gt;$D$11,I342*(1-$N$13/100*$S$1),[1]!Props("P","T",Dynamics!$D$4+273,"D",F343,"He")))</f>
        <v>5539.61077977286</v>
      </c>
      <c r="J343" s="38">
        <f>I343-Dynamics!$O$10</f>
        <v>2644.6050460771066</v>
      </c>
      <c r="L343" s="38">
        <f>IF(H343&gt;$L$18,$L$18,H343)</f>
        <v>163.24780144940664</v>
      </c>
      <c r="M343" s="38">
        <f t="shared" si="20"/>
        <v>5.6920897396777548</v>
      </c>
      <c r="N343" s="38">
        <f>M343*Dynamics!$D$14*Dynamics!$N$12</f>
        <v>3.0975115850404421E-3</v>
      </c>
      <c r="O343" s="38">
        <f t="shared" si="21"/>
        <v>0.5056619562219189</v>
      </c>
      <c r="P343" s="38">
        <f>O343/Dynamics!$M$2</f>
        <v>0.16855398540730629</v>
      </c>
      <c r="Q343" s="38">
        <f>IF(I343&gt;Dynamics!$D$8,1,0)</f>
        <v>1</v>
      </c>
    </row>
    <row r="344" spans="1:17" x14ac:dyDescent="0.25">
      <c r="A344" s="38">
        <f>A343+$A$19</f>
        <v>3.2599999999999745</v>
      </c>
      <c r="B344" s="38">
        <f>C344+D344+Dynamics!$O$7</f>
        <v>31.204187585509139</v>
      </c>
      <c r="C344" s="38">
        <f>C343-O343*Dynamics!$S$1</f>
        <v>3.3316544466047997</v>
      </c>
      <c r="D344" s="38">
        <f>D343-P343*Dynamics!$S$1</f>
        <v>1.1105514822015969</v>
      </c>
      <c r="E344" s="38">
        <f>Dynamics!$F$1-C344/H343</f>
        <v>4.7738955871488272E-3</v>
      </c>
      <c r="F344" s="38">
        <f>IF(Q343,$O$5/E344,([1]!Props("D","T",Dynamics!$D$4+273,"P",I343,"He")+$O$5/E344)/2)</f>
        <v>8.8254153215354254</v>
      </c>
      <c r="G344" s="38">
        <f t="shared" si="22"/>
        <v>4.2389961254153076E-3</v>
      </c>
      <c r="H344" s="38">
        <f>IF(Q343,[1]!Props("D","T",Dynamics!$D$4+273,"P",Dynamics!I343,"N2O"),C344/G344)</f>
        <v>785.81429845549701</v>
      </c>
      <c r="I344" s="38">
        <f>IF(Q343,[1]!Props("P","T",Dynamics!$D$4+273,"D",F344,"He"),IF(C344&gt;$D$11,I343*(1-$N$13/100*$S$1),[1]!Props("P","T",Dynamics!$D$4+273,"D",F344,"He")))</f>
        <v>5532.8472836978026</v>
      </c>
      <c r="J344" s="38">
        <f>I344-Dynamics!$O$10</f>
        <v>2637.8415500020492</v>
      </c>
      <c r="L344" s="38">
        <f>IF(H344&gt;$L$18,$L$18,H344)</f>
        <v>163.24780144940664</v>
      </c>
      <c r="M344" s="38">
        <f t="shared" si="20"/>
        <v>5.6848064077428324</v>
      </c>
      <c r="N344" s="38">
        <f>M344*Dynamics!$D$14*Dynamics!$N$12</f>
        <v>3.0935481540198704E-3</v>
      </c>
      <c r="O344" s="38">
        <f t="shared" si="21"/>
        <v>0.50501493482161419</v>
      </c>
      <c r="P344" s="38">
        <f>O344/Dynamics!$M$2</f>
        <v>0.16833831160720472</v>
      </c>
      <c r="Q344" s="38">
        <f>IF(I344&gt;Dynamics!$D$8,1,0)</f>
        <v>1</v>
      </c>
    </row>
    <row r="345" spans="1:17" x14ac:dyDescent="0.25">
      <c r="A345" s="38">
        <f>A344+$A$19</f>
        <v>3.2699999999999743</v>
      </c>
      <c r="B345" s="38">
        <f>C345+D345+Dynamics!$O$7</f>
        <v>31.197454053044851</v>
      </c>
      <c r="C345" s="38">
        <f>C344-O344*Dynamics!$S$1</f>
        <v>3.3266042972565835</v>
      </c>
      <c r="D345" s="38">
        <f>D344-P344*Dynamics!$S$1</f>
        <v>1.1088680990855249</v>
      </c>
      <c r="E345" s="38">
        <f>Dynamics!$F$1-C345/H344</f>
        <v>4.7795705528512599E-3</v>
      </c>
      <c r="F345" s="38">
        <f>IF(Q344,$O$5/E345,([1]!Props("D","T",Dynamics!$D$4+273,"P",I344,"He")+$O$5/E345)/2)</f>
        <v>8.8149365706297473</v>
      </c>
      <c r="G345" s="38">
        <f t="shared" si="22"/>
        <v>4.233321159712874E-3</v>
      </c>
      <c r="H345" s="38">
        <f>IF(Q344,[1]!Props("D","T",Dynamics!$D$4+273,"P",Dynamics!I344,"N2O"),C345/G345)</f>
        <v>785.67514513850222</v>
      </c>
      <c r="I345" s="38">
        <f>IF(Q344,[1]!Props("P","T",Dynamics!$D$4+273,"D",F345,"He"),IF(C345&gt;$D$11,I344*(1-$N$13/100*$S$1),[1]!Props("P","T",Dynamics!$D$4+273,"D",F345,"He")))</f>
        <v>5526.1064310903621</v>
      </c>
      <c r="J345" s="38">
        <f>I345-Dynamics!$O$10</f>
        <v>2631.1006973946087</v>
      </c>
      <c r="L345" s="38">
        <f>IF(H345&gt;$L$18,$L$18,H345)</f>
        <v>163.24780144940664</v>
      </c>
      <c r="M345" s="38">
        <f t="shared" si="20"/>
        <v>5.6775381632098725</v>
      </c>
      <c r="N345" s="38">
        <f>M345*Dynamics!$D$14*Dynamics!$N$12</f>
        <v>3.0895929332356974E-3</v>
      </c>
      <c r="O345" s="38">
        <f t="shared" si="21"/>
        <v>0.50436925372435104</v>
      </c>
      <c r="P345" s="38">
        <f>O345/Dynamics!$M$2</f>
        <v>0.16812308457478367</v>
      </c>
      <c r="Q345" s="38">
        <f>IF(I345&gt;Dynamics!$D$8,1,0)</f>
        <v>1</v>
      </c>
    </row>
    <row r="346" spans="1:17" x14ac:dyDescent="0.25">
      <c r="A346" s="38">
        <f>A345+$A$19</f>
        <v>3.279999999999974</v>
      </c>
      <c r="B346" s="38">
        <f>C346+D346+Dynamics!$O$7</f>
        <v>31.190729129661861</v>
      </c>
      <c r="C346" s="38">
        <f>C345-O345*Dynamics!$S$1</f>
        <v>3.3215606047193398</v>
      </c>
      <c r="D346" s="38">
        <f>D345-P345*Dynamics!$S$1</f>
        <v>1.107186868239777</v>
      </c>
      <c r="E346" s="38">
        <f>Dynamics!$F$1-C346/H345</f>
        <v>4.7852403412918503E-3</v>
      </c>
      <c r="F346" s="38">
        <f>IF(Q345,$O$5/E346,([1]!Props("D","T",Dynamics!$D$4+273,"P",I345,"He")+$O$5/E346)/2)</f>
        <v>8.8044921996247165</v>
      </c>
      <c r="G346" s="38">
        <f t="shared" si="22"/>
        <v>4.2276513712722844E-3</v>
      </c>
      <c r="H346" s="38">
        <f>IF(Q345,[1]!Props("D","T",Dynamics!$D$4+273,"P",Dynamics!I345,"N2O"),C346/G346)</f>
        <v>785.53618196054651</v>
      </c>
      <c r="I346" s="38">
        <f>IF(Q345,[1]!Props("P","T",Dynamics!$D$4+273,"D",F346,"He"),IF(C346&gt;$D$11,I345*(1-$N$13/100*$S$1),[1]!Props("P","T",Dynamics!$D$4+273,"D",F346,"He")))</f>
        <v>5519.3881105320852</v>
      </c>
      <c r="J346" s="38">
        <f>I346-Dynamics!$O$10</f>
        <v>2624.3823768363318</v>
      </c>
      <c r="L346" s="38">
        <f>IF(H346&gt;$L$18,$L$18,H346)</f>
        <v>163.24780144940664</v>
      </c>
      <c r="M346" s="38">
        <f t="shared" si="20"/>
        <v>5.6702849437302589</v>
      </c>
      <c r="N346" s="38">
        <f>M346*Dynamics!$D$14*Dynamics!$N$12</f>
        <v>3.085645888759161E-3</v>
      </c>
      <c r="O346" s="38">
        <f t="shared" si="21"/>
        <v>0.50372490739133335</v>
      </c>
      <c r="P346" s="38">
        <f>O346/Dynamics!$M$2</f>
        <v>0.16790830246377778</v>
      </c>
      <c r="Q346" s="38">
        <f>IF(I346&gt;Dynamics!$D$8,1,0)</f>
        <v>1</v>
      </c>
    </row>
    <row r="347" spans="1:17" x14ac:dyDescent="0.25">
      <c r="A347" s="38">
        <f>A346+$A$19</f>
        <v>3.2899999999999738</v>
      </c>
      <c r="B347" s="38">
        <f>C347+D347+Dynamics!$O$7</f>
        <v>31.184012797563309</v>
      </c>
      <c r="C347" s="38">
        <f>C346-O346*Dynamics!$S$1</f>
        <v>3.3165233556454266</v>
      </c>
      <c r="D347" s="38">
        <f>D346-P346*Dynamics!$S$1</f>
        <v>1.1055077852151391</v>
      </c>
      <c r="E347" s="38">
        <f>Dynamics!$F$1-C347/H346</f>
        <v>4.7909049577745267E-3</v>
      </c>
      <c r="F347" s="38">
        <f>IF(Q346,$O$5/E347,([1]!Props("D","T",Dynamics!$D$4+273,"P",I346,"He")+$O$5/E347)/2)</f>
        <v>8.7940820428641118</v>
      </c>
      <c r="G347" s="38">
        <f t="shared" si="22"/>
        <v>4.221986754789608E-3</v>
      </c>
      <c r="H347" s="38">
        <f>IF(Q346,[1]!Props("D","T",Dynamics!$D$4+273,"P",Dynamics!I346,"N2O"),C347/G347)</f>
        <v>785.39740803276959</v>
      </c>
      <c r="I347" s="38">
        <f>IF(Q346,[1]!Props("P","T",Dynamics!$D$4+273,"D",F347,"He"),IF(C347&gt;$D$11,I346*(1-$N$13/100*$S$1),[1]!Props("P","T",Dynamics!$D$4+273,"D",F347,"He")))</f>
        <v>5512.6922113387091</v>
      </c>
      <c r="J347" s="38">
        <f>I347-Dynamics!$O$10</f>
        <v>2617.6864776429557</v>
      </c>
      <c r="L347" s="38">
        <f>IF(H347&gt;$L$18,$L$18,H347)</f>
        <v>163.24780144940664</v>
      </c>
      <c r="M347" s="38">
        <f t="shared" si="20"/>
        <v>5.6630466873101923</v>
      </c>
      <c r="N347" s="38">
        <f>M347*Dynamics!$D$14*Dynamics!$N$12</f>
        <v>3.0817069868545825E-3</v>
      </c>
      <c r="O347" s="38">
        <f t="shared" si="21"/>
        <v>0.50308189031528605</v>
      </c>
      <c r="P347" s="38">
        <f>O347/Dynamics!$M$2</f>
        <v>0.16769396343842868</v>
      </c>
      <c r="Q347" s="38">
        <f>IF(I347&gt;Dynamics!$D$8,1,0)</f>
        <v>1</v>
      </c>
    </row>
    <row r="348" spans="1:17" x14ac:dyDescent="0.25">
      <c r="A348" s="38">
        <f>A347+$A$19</f>
        <v>3.2999999999999736</v>
      </c>
      <c r="B348" s="38">
        <f>C348+D348+Dynamics!$O$7</f>
        <v>31.177305039025772</v>
      </c>
      <c r="C348" s="38">
        <f>C347-O347*Dynamics!$S$1</f>
        <v>3.3114925367422736</v>
      </c>
      <c r="D348" s="38">
        <f>D347-P347*Dynamics!$S$1</f>
        <v>1.1038308455807548</v>
      </c>
      <c r="E348" s="38">
        <f>Dynamics!$F$1-C348/H347</f>
        <v>4.7965644075928073E-3</v>
      </c>
      <c r="F348" s="38">
        <f>IF(Q347,$O$5/E348,([1]!Props("D","T",Dynamics!$D$4+273,"P",I347,"He")+$O$5/E348)/2)</f>
        <v>8.7837059357611516</v>
      </c>
      <c r="G348" s="38">
        <f t="shared" si="22"/>
        <v>4.2163273049713275E-3</v>
      </c>
      <c r="H348" s="38">
        <f>IF(Q347,[1]!Props("D","T",Dynamics!$D$4+273,"P",Dynamics!I347,"N2O"),C348/G348)</f>
        <v>785.25882247049685</v>
      </c>
      <c r="I348" s="38">
        <f>IF(Q347,[1]!Props("P","T",Dynamics!$D$4+273,"D",F348,"He"),IF(C348&gt;$D$11,I347*(1-$N$13/100*$S$1),[1]!Props("P","T",Dynamics!$D$4+273,"D",F348,"He")))</f>
        <v>5506.0186235541478</v>
      </c>
      <c r="J348" s="38">
        <f>I348-Dynamics!$O$10</f>
        <v>2611.0128898583944</v>
      </c>
      <c r="L348" s="38">
        <f>IF(H348&gt;$L$18,$L$18,H348)</f>
        <v>163.24780144940664</v>
      </c>
      <c r="M348" s="38">
        <f t="shared" si="20"/>
        <v>5.6558233323081009</v>
      </c>
      <c r="N348" s="38">
        <f>M348*Dynamics!$D$14*Dynamics!$N$12</f>
        <v>3.0777761939779569E-3</v>
      </c>
      <c r="O348" s="38">
        <f t="shared" si="21"/>
        <v>0.50244019702022391</v>
      </c>
      <c r="P348" s="38">
        <f>O348/Dynamics!$M$2</f>
        <v>0.16748006567340798</v>
      </c>
      <c r="Q348" s="38">
        <f>IF(I348&gt;Dynamics!$D$8,1,0)</f>
        <v>1</v>
      </c>
    </row>
    <row r="349" spans="1:17" x14ac:dyDescent="0.25">
      <c r="A349" s="38">
        <f>A348+$A$19</f>
        <v>3.3099999999999734</v>
      </c>
      <c r="B349" s="38">
        <f>C349+D349+Dynamics!$O$7</f>
        <v>31.170605836398835</v>
      </c>
      <c r="C349" s="38">
        <f>C348-O348*Dynamics!$S$1</f>
        <v>3.3064681347720715</v>
      </c>
      <c r="D349" s="38">
        <f>D348-P348*Dynamics!$S$1</f>
        <v>1.1021560449240209</v>
      </c>
      <c r="E349" s="38">
        <f>Dynamics!$F$1-C349/H348</f>
        <v>4.8022186960297681E-3</v>
      </c>
      <c r="F349" s="38">
        <f>IF(Q348,$O$5/E349,([1]!Props("D","T",Dynamics!$D$4+273,"P",I348,"He")+$O$5/E349)/2)</f>
        <v>8.7733637147899781</v>
      </c>
      <c r="G349" s="38">
        <f t="shared" si="22"/>
        <v>4.2106730165343666E-3</v>
      </c>
      <c r="H349" s="38">
        <f>IF(Q348,[1]!Props("D","T",Dynamics!$D$4+273,"P",Dynamics!I348,"N2O"),C349/G349)</f>
        <v>785.12042439321272</v>
      </c>
      <c r="I349" s="38">
        <f>IF(Q348,[1]!Props("P","T",Dynamics!$D$4+273,"D",F349,"He"),IF(C349&gt;$D$11,I348*(1-$N$13/100*$S$1),[1]!Props("P","T",Dynamics!$D$4+273,"D",F349,"He")))</f>
        <v>5499.3672379445825</v>
      </c>
      <c r="J349" s="38">
        <f>I349-Dynamics!$O$10</f>
        <v>2604.3615042488291</v>
      </c>
      <c r="L349" s="38">
        <f>IF(H349&gt;$L$18,$L$18,H349)</f>
        <v>163.24780144940664</v>
      </c>
      <c r="M349" s="38">
        <f t="shared" si="20"/>
        <v>5.6486148174321089</v>
      </c>
      <c r="N349" s="38">
        <f>M349*Dynamics!$D$14*Dynamics!$N$12</f>
        <v>3.0738534767755774E-3</v>
      </c>
      <c r="O349" s="38">
        <f t="shared" si="21"/>
        <v>0.50179982206122775</v>
      </c>
      <c r="P349" s="38">
        <f>O349/Dynamics!$M$2</f>
        <v>0.16726660735374257</v>
      </c>
      <c r="Q349" s="38">
        <f>IF(I349&gt;Dynamics!$D$8,1,0)</f>
        <v>1</v>
      </c>
    </row>
    <row r="350" spans="1:17" x14ac:dyDescent="0.25">
      <c r="A350" s="38">
        <f>A349+$A$19</f>
        <v>3.3199999999999732</v>
      </c>
      <c r="B350" s="38">
        <f>C350+D350+Dynamics!$O$7</f>
        <v>31.163915172104687</v>
      </c>
      <c r="C350" s="38">
        <f>C349-O349*Dynamics!$S$1</f>
        <v>3.301450136551459</v>
      </c>
      <c r="D350" s="38">
        <f>D349-P349*Dynamics!$S$1</f>
        <v>1.1004833788504835</v>
      </c>
      <c r="E350" s="38">
        <f>Dynamics!$F$1-C350/H349</f>
        <v>4.8078678283580726E-3</v>
      </c>
      <c r="F350" s="38">
        <f>IF(Q349,$O$5/E350,([1]!Props("D","T",Dynamics!$D$4+273,"P",I349,"He")+$O$5/E350)/2)</f>
        <v>8.7630552174771239</v>
      </c>
      <c r="G350" s="38">
        <f t="shared" si="22"/>
        <v>4.2050238842060621E-3</v>
      </c>
      <c r="H350" s="38">
        <f>IF(Q349,[1]!Props("D","T",Dynamics!$D$4+273,"P",Dynamics!I349,"N2O"),C350/G350)</f>
        <v>784.98221292452683</v>
      </c>
      <c r="I350" s="38">
        <f>IF(Q349,[1]!Props("P","T",Dynamics!$D$4+273,"D",F350,"He"),IF(C350&gt;$D$11,I349*(1-$N$13/100*$S$1),[1]!Props("P","T",Dynamics!$D$4+273,"D",F350,"He")))</f>
        <v>5492.7379459925405</v>
      </c>
      <c r="J350" s="38">
        <f>I350-Dynamics!$O$10</f>
        <v>2597.7322122967871</v>
      </c>
      <c r="L350" s="38">
        <f>IF(H350&gt;$L$18,$L$18,H350)</f>
        <v>163.24780144940664</v>
      </c>
      <c r="M350" s="38">
        <f t="shared" si="20"/>
        <v>5.6414210817374704</v>
      </c>
      <c r="N350" s="38">
        <f>M350*Dynamics!$D$14*Dynamics!$N$12</f>
        <v>3.0699388020826372E-3</v>
      </c>
      <c r="O350" s="38">
        <f t="shared" si="21"/>
        <v>0.50116076002421561</v>
      </c>
      <c r="P350" s="38">
        <f>O350/Dynamics!$M$2</f>
        <v>0.16705358667473855</v>
      </c>
      <c r="Q350" s="38">
        <f>IF(I350&gt;Dynamics!$D$8,1,0)</f>
        <v>1</v>
      </c>
    </row>
    <row r="351" spans="1:17" x14ac:dyDescent="0.25">
      <c r="A351" s="38">
        <f>A350+$A$19</f>
        <v>3.329999999999973</v>
      </c>
      <c r="B351" s="38">
        <f>C351+D351+Dynamics!$O$7</f>
        <v>31.157233028637698</v>
      </c>
      <c r="C351" s="38">
        <f>C350-O350*Dynamics!$S$1</f>
        <v>3.2964385289512168</v>
      </c>
      <c r="D351" s="38">
        <f>D350-P350*Dynamics!$S$1</f>
        <v>1.098812842983736</v>
      </c>
      <c r="E351" s="38">
        <f>Dynamics!$F$1-C351/H350</f>
        <v>4.8135118098399472E-3</v>
      </c>
      <c r="F351" s="38">
        <f>IF(Q350,$O$5/E351,([1]!Props("D","T",Dynamics!$D$4+273,"P",I350,"He")+$O$5/E351)/2)</f>
        <v>8.7527802823931413</v>
      </c>
      <c r="G351" s="38">
        <f t="shared" si="22"/>
        <v>4.1993799027241875E-3</v>
      </c>
      <c r="H351" s="38">
        <f>IF(Q350,[1]!Props("D","T",Dynamics!$D$4+273,"P",Dynamics!I350,"N2O"),C351/G351)</f>
        <v>784.84418719214125</v>
      </c>
      <c r="I351" s="38">
        <f>IF(Q350,[1]!Props("P","T",Dynamics!$D$4+273,"D",F351,"He"),IF(C351&gt;$D$11,I350*(1-$N$13/100*$S$1),[1]!Props("P","T",Dynamics!$D$4+273,"D",F351,"He")))</f>
        <v>5486.1306398910829</v>
      </c>
      <c r="J351" s="38">
        <f>I351-Dynamics!$O$10</f>
        <v>2591.1249061953295</v>
      </c>
      <c r="L351" s="38">
        <f>IF(H351&gt;$L$18,$L$18,H351)</f>
        <v>163.24780144940664</v>
      </c>
      <c r="M351" s="38">
        <f t="shared" si="20"/>
        <v>5.6342420646240683</v>
      </c>
      <c r="N351" s="38">
        <f>M351*Dynamics!$D$14*Dynamics!$N$12</f>
        <v>3.066032136921869E-3</v>
      </c>
      <c r="O351" s="38">
        <f t="shared" si="21"/>
        <v>0.50052300552572127</v>
      </c>
      <c r="P351" s="38">
        <f>O351/Dynamics!$M$2</f>
        <v>0.16684100184190709</v>
      </c>
      <c r="Q351" s="38">
        <f>IF(I351&gt;Dynamics!$D$8,1,0)</f>
        <v>1</v>
      </c>
    </row>
    <row r="352" spans="1:17" x14ac:dyDescent="0.25">
      <c r="A352" s="38">
        <f>A351+$A$19</f>
        <v>3.3399999999999728</v>
      </c>
      <c r="B352" s="38">
        <f>C352+D352+Dynamics!$O$7</f>
        <v>31.15055938856402</v>
      </c>
      <c r="C352" s="38">
        <f>C351-O351*Dynamics!$S$1</f>
        <v>3.2914332988959596</v>
      </c>
      <c r="D352" s="38">
        <f>D351-P351*Dynamics!$S$1</f>
        <v>1.0971444329653171</v>
      </c>
      <c r="E352" s="38">
        <f>Dynamics!$F$1-C352/H351</f>
        <v>4.8191506457271717E-3</v>
      </c>
      <c r="F352" s="38">
        <f>IF(Q351,$O$5/E352,([1]!Props("D","T",Dynamics!$D$4+273,"P",I351,"He")+$O$5/E352)/2)</f>
        <v>8.742538749144309</v>
      </c>
      <c r="G352" s="38">
        <f t="shared" si="22"/>
        <v>4.193741066836963E-3</v>
      </c>
      <c r="H352" s="38">
        <f>IF(Q351,[1]!Props("D","T",Dynamics!$D$4+273,"P",Dynamics!I351,"N2O"),C352/G352)</f>
        <v>784.70634632782355</v>
      </c>
      <c r="I352" s="38">
        <f>IF(Q351,[1]!Props("P","T",Dynamics!$D$4+273,"D",F352,"He"),IF(C352&gt;$D$11,I351*(1-$N$13/100*$S$1),[1]!Props("P","T",Dynamics!$D$4+273,"D",F352,"He")))</f>
        <v>5479.5452125380534</v>
      </c>
      <c r="J352" s="38">
        <f>I352-Dynamics!$O$10</f>
        <v>2584.5394788423</v>
      </c>
      <c r="L352" s="38">
        <f>IF(H352&gt;$L$18,$L$18,H352)</f>
        <v>163.24780144940664</v>
      </c>
      <c r="M352" s="38">
        <f t="shared" si="20"/>
        <v>5.627077705833945</v>
      </c>
      <c r="N352" s="38">
        <f>M352*Dynamics!$D$14*Dynamics!$N$12</f>
        <v>3.062133448502201E-3</v>
      </c>
      <c r="O352" s="38">
        <f t="shared" si="21"/>
        <v>0.49988655321267417</v>
      </c>
      <c r="P352" s="38">
        <f>O352/Dynamics!$M$2</f>
        <v>0.1666288510708914</v>
      </c>
      <c r="Q352" s="38">
        <f>IF(I352&gt;Dynamics!$D$8,1,0)</f>
        <v>1</v>
      </c>
    </row>
    <row r="353" spans="1:17" x14ac:dyDescent="0.25">
      <c r="A353" s="38">
        <f>A352+$A$19</f>
        <v>3.3499999999999726</v>
      </c>
      <c r="B353" s="38">
        <f>C353+D353+Dynamics!$O$7</f>
        <v>31.143894234521184</v>
      </c>
      <c r="C353" s="38">
        <f>C352-O352*Dynamics!$S$1</f>
        <v>3.2864344333638327</v>
      </c>
      <c r="D353" s="38">
        <f>D352-P352*Dynamics!$S$1</f>
        <v>1.0954781444546082</v>
      </c>
      <c r="E353" s="38">
        <f>Dynamics!$F$1-C353/H352</f>
        <v>4.8247843412610961E-3</v>
      </c>
      <c r="F353" s="38">
        <f>IF(Q352,$O$5/E353,([1]!Props("D","T",Dynamics!$D$4+273,"P",I352,"He")+$O$5/E353)/2)</f>
        <v>8.7323304583643431</v>
      </c>
      <c r="G353" s="38">
        <f t="shared" si="22"/>
        <v>4.1881073713030386E-3</v>
      </c>
      <c r="H353" s="38">
        <f>IF(Q352,[1]!Props("D","T",Dynamics!$D$4+273,"P",Dynamics!I352,"N2O"),C353/G353)</f>
        <v>784.56868946737234</v>
      </c>
      <c r="I353" s="38">
        <f>IF(Q352,[1]!Props("P","T",Dynamics!$D$4+273,"D",F353,"He"),IF(C353&gt;$D$11,I352*(1-$N$13/100*$S$1),[1]!Props("P","T",Dynamics!$D$4+273,"D",F353,"He")))</f>
        <v>5472.9815575303292</v>
      </c>
      <c r="J353" s="38">
        <f>I353-Dynamics!$O$10</f>
        <v>2577.9758238345757</v>
      </c>
      <c r="L353" s="38">
        <f>IF(H353&gt;$L$18,$L$18,H353)</f>
        <v>163.24780144940664</v>
      </c>
      <c r="M353" s="38">
        <f t="shared" ref="M353:M408" si="23">SQRT(2*J353/L353)</f>
        <v>5.619927945448798</v>
      </c>
      <c r="N353" s="38">
        <f>M353*Dynamics!$D$14*Dynamics!$N$12</f>
        <v>3.0582427042173945E-3</v>
      </c>
      <c r="O353" s="38">
        <f t="shared" ref="O353:O408" si="24">N353*L353</f>
        <v>0.49925139776217764</v>
      </c>
      <c r="P353" s="38">
        <f>O353/Dynamics!$M$2</f>
        <v>0.16641713258739255</v>
      </c>
      <c r="Q353" s="38">
        <f>IF(I353&gt;Dynamics!$D$8,1,0)</f>
        <v>1</v>
      </c>
    </row>
    <row r="354" spans="1:17" x14ac:dyDescent="0.25">
      <c r="A354" s="38">
        <f>A353+$A$19</f>
        <v>3.3599999999999723</v>
      </c>
      <c r="B354" s="38">
        <f>C354+D354+Dynamics!$O$7</f>
        <v>31.137237549217687</v>
      </c>
      <c r="C354" s="38">
        <f>C353-O353*Dynamics!$S$1</f>
        <v>3.2814419193862108</v>
      </c>
      <c r="D354" s="38">
        <f>D353-P353*Dynamics!$S$1</f>
        <v>1.0938139731287344</v>
      </c>
      <c r="E354" s="38">
        <f>Dynamics!$F$1-C354/H353</f>
        <v>4.8304129016726186E-3</v>
      </c>
      <c r="F354" s="38">
        <f>IF(Q353,$O$5/E354,([1]!Props("D","T",Dynamics!$D$4+273,"P",I353,"He")+$O$5/E354)/2)</f>
        <v>8.7221552517062833</v>
      </c>
      <c r="G354" s="38">
        <f t="shared" si="22"/>
        <v>4.1824788108915162E-3</v>
      </c>
      <c r="H354" s="38">
        <f>IF(Q353,[1]!Props("D","T",Dynamics!$D$4+273,"P",Dynamics!I353,"N2O"),C354/G354)</f>
        <v>784.43121575059024</v>
      </c>
      <c r="I354" s="38">
        <f>IF(Q353,[1]!Props("P","T",Dynamics!$D$4+273,"D",F354,"He"),IF(C354&gt;$D$11,I353*(1-$N$13/100*$S$1),[1]!Props("P","T",Dynamics!$D$4+273,"D",F354,"He")))</f>
        <v>5466.4395691581958</v>
      </c>
      <c r="J354" s="38">
        <f>I354-Dynamics!$O$10</f>
        <v>2571.4338354624424</v>
      </c>
      <c r="L354" s="38">
        <f>IF(H354&gt;$L$18,$L$18,H354)</f>
        <v>163.24780144940664</v>
      </c>
      <c r="M354" s="38">
        <f t="shared" si="23"/>
        <v>5.6127927238875674</v>
      </c>
      <c r="N354" s="38">
        <f>M354*Dynamics!$D$14*Dynamics!$N$12</f>
        <v>3.0543598716447312E-3</v>
      </c>
      <c r="O354" s="38">
        <f t="shared" si="24"/>
        <v>0.49861753388129421</v>
      </c>
      <c r="P354" s="38">
        <f>O354/Dynamics!$M$2</f>
        <v>0.16620584462709806</v>
      </c>
      <c r="Q354" s="38">
        <f>IF(I354&gt;Dynamics!$D$8,1,0)</f>
        <v>1</v>
      </c>
    </row>
    <row r="355" spans="1:17" x14ac:dyDescent="0.25">
      <c r="A355" s="38">
        <f>A354+$A$19</f>
        <v>3.3699999999999721</v>
      </c>
      <c r="B355" s="38">
        <f>C355+D355+Dynamics!$O$7</f>
        <v>31.130589315432605</v>
      </c>
      <c r="C355" s="38">
        <f>C354-O354*Dynamics!$S$1</f>
        <v>3.2764557440473978</v>
      </c>
      <c r="D355" s="38">
        <f>D354-P354*Dynamics!$S$1</f>
        <v>1.0921519146824634</v>
      </c>
      <c r="E355" s="38">
        <f>Dynamics!$F$1-C355/H354</f>
        <v>4.8360363321821968E-3</v>
      </c>
      <c r="F355" s="38">
        <f>IF(Q354,$O$5/E355,([1]!Props("D","T",Dynamics!$D$4+273,"P",I354,"He")+$O$5/E355)/2)</f>
        <v>8.7120129718343708</v>
      </c>
      <c r="G355" s="38">
        <f t="shared" si="22"/>
        <v>4.1768553803819379E-3</v>
      </c>
      <c r="H355" s="38">
        <f>IF(Q354,[1]!Props("D","T",Dynamics!$D$4+273,"P",Dynamics!I354,"N2O"),C355/G355)</f>
        <v>784.29392432125155</v>
      </c>
      <c r="I355" s="38">
        <f>IF(Q354,[1]!Props("P","T",Dynamics!$D$4+273,"D",F355,"He"),IF(C355&gt;$D$11,I354*(1-$N$13/100*$S$1),[1]!Props("P","T",Dynamics!$D$4+273,"D",F355,"He")))</f>
        <v>5459.9191423997072</v>
      </c>
      <c r="J355" s="38">
        <f>I355-Dynamics!$O$10</f>
        <v>2564.9134087039538</v>
      </c>
      <c r="L355" s="38">
        <f>IF(H355&gt;$L$18,$L$18,H355)</f>
        <v>163.24780144940664</v>
      </c>
      <c r="M355" s="38">
        <f t="shared" si="23"/>
        <v>5.6056719819039751</v>
      </c>
      <c r="N355" s="38">
        <f>M355*Dynamics!$D$14*Dynamics!$N$12</f>
        <v>3.0504849185436739E-3</v>
      </c>
      <c r="O355" s="38">
        <f t="shared" si="24"/>
        <v>0.49798495630682704</v>
      </c>
      <c r="P355" s="38">
        <f>O355/Dynamics!$M$2</f>
        <v>0.165994985435609</v>
      </c>
      <c r="Q355" s="38">
        <f>IF(I355&gt;Dynamics!$D$8,1,0)</f>
        <v>1</v>
      </c>
    </row>
    <row r="356" spans="1:17" x14ac:dyDescent="0.25">
      <c r="A356" s="38">
        <f>A355+$A$19</f>
        <v>3.3799999999999719</v>
      </c>
      <c r="B356" s="38">
        <f>C356+D356+Dynamics!$O$7</f>
        <v>31.12394951601518</v>
      </c>
      <c r="C356" s="38">
        <f>C355-O355*Dynamics!$S$1</f>
        <v>3.2714758944843294</v>
      </c>
      <c r="D356" s="38">
        <f>D355-P355*Dynamics!$S$1</f>
        <v>1.0904919648281073</v>
      </c>
      <c r="E356" s="38">
        <f>Dynamics!$F$1-C356/H355</f>
        <v>4.8416546379998378E-3</v>
      </c>
      <c r="F356" s="38">
        <f>IF(Q355,$O$5/E356,([1]!Props("D","T",Dynamics!$D$4+273,"P",I355,"He")+$O$5/E356)/2)</f>
        <v>8.7019034624160696</v>
      </c>
      <c r="G356" s="38">
        <f t="shared" si="22"/>
        <v>4.1712370745642961E-3</v>
      </c>
      <c r="H356" s="38">
        <f>IF(Q355,[1]!Props("D","T",Dynamics!$D$4+273,"P",Dynamics!I355,"N2O"),C356/G356)</f>
        <v>784.15681432707117</v>
      </c>
      <c r="I356" s="38">
        <f>IF(Q355,[1]!Props("P","T",Dynamics!$D$4+273,"D",F356,"He"),IF(C356&gt;$D$11,I355*(1-$N$13/100*$S$1),[1]!Props("P","T",Dynamics!$D$4+273,"D",F356,"He")))</f>
        <v>5453.4201729151655</v>
      </c>
      <c r="J356" s="38">
        <f>I356-Dynamics!$O$10</f>
        <v>2558.4144392194121</v>
      </c>
      <c r="L356" s="38">
        <f>IF(H356&gt;$L$18,$L$18,H356)</f>
        <v>163.24780144940664</v>
      </c>
      <c r="M356" s="38">
        <f t="shared" si="23"/>
        <v>5.5985656605841534</v>
      </c>
      <c r="N356" s="38">
        <f>M356*Dynamics!$D$14*Dynamics!$N$12</f>
        <v>3.0466178128545755E-3</v>
      </c>
      <c r="O356" s="38">
        <f t="shared" si="24"/>
        <v>0.49735365980510926</v>
      </c>
      <c r="P356" s="38">
        <f>O356/Dynamics!$M$2</f>
        <v>0.16578455326836974</v>
      </c>
      <c r="Q356" s="38">
        <f>IF(I356&gt;Dynamics!$D$8,1,0)</f>
        <v>1</v>
      </c>
    </row>
    <row r="357" spans="1:17" x14ac:dyDescent="0.25">
      <c r="A357" s="38">
        <f>A356+$A$19</f>
        <v>3.3899999999999717</v>
      </c>
      <c r="B357" s="38">
        <f>C357+D357+Dynamics!$O$7</f>
        <v>31.117318133884446</v>
      </c>
      <c r="C357" s="38">
        <f>C356-O356*Dynamics!$S$1</f>
        <v>3.2665023578862784</v>
      </c>
      <c r="D357" s="38">
        <f>D356-P356*Dynamics!$S$1</f>
        <v>1.0888341192954236</v>
      </c>
      <c r="E357" s="38">
        <f>Dynamics!$F$1-C357/H356</f>
        <v>4.8472678243250879E-3</v>
      </c>
      <c r="F357" s="38">
        <f>IF(Q356,$O$5/E357,([1]!Props("D","T",Dynamics!$D$4+273,"P",I356,"He")+$O$5/E357)/2)</f>
        <v>8.6918265681141378</v>
      </c>
      <c r="G357" s="38">
        <f t="shared" si="22"/>
        <v>4.1656238882390468E-3</v>
      </c>
      <c r="H357" s="38">
        <f>IF(Q356,[1]!Props("D","T",Dynamics!$D$4+273,"P",Dynamics!I356,"N2O"),C357/G357)</f>
        <v>784.01988491967927</v>
      </c>
      <c r="I357" s="38">
        <f>IF(Q356,[1]!Props("P","T",Dynamics!$D$4+273,"D",F357,"He"),IF(C357&gt;$D$11,I356*(1-$N$13/100*$S$1),[1]!Props("P","T",Dynamics!$D$4+273,"D",F357,"He")))</f>
        <v>5446.9425570416142</v>
      </c>
      <c r="J357" s="38">
        <f>I357-Dynamics!$O$10</f>
        <v>2551.9368233458608</v>
      </c>
      <c r="L357" s="38">
        <f>IF(H357&gt;$L$18,$L$18,H357)</f>
        <v>163.24780144940664</v>
      </c>
      <c r="M357" s="38">
        <f t="shared" si="23"/>
        <v>5.5914737013442464</v>
      </c>
      <c r="N357" s="38">
        <f>M357*Dynamics!$D$14*Dynamics!$N$12</f>
        <v>3.0427585226973737E-3</v>
      </c>
      <c r="O357" s="38">
        <f t="shared" si="24"/>
        <v>0.49672363917179074</v>
      </c>
      <c r="P357" s="38">
        <f>O357/Dynamics!$M$2</f>
        <v>0.16557454639059691</v>
      </c>
      <c r="Q357" s="38">
        <f>IF(I357&gt;Dynamics!$D$8,1,0)</f>
        <v>1</v>
      </c>
    </row>
    <row r="358" spans="1:17" x14ac:dyDescent="0.25">
      <c r="A358" s="38">
        <f>A357+$A$19</f>
        <v>3.3999999999999715</v>
      </c>
      <c r="B358" s="38">
        <f>C358+D358+Dynamics!$O$7</f>
        <v>31.110695152028821</v>
      </c>
      <c r="C358" s="38">
        <f>C357-O357*Dynamics!$S$1</f>
        <v>3.2615351214945605</v>
      </c>
      <c r="D358" s="38">
        <f>D357-P357*Dynamics!$S$1</f>
        <v>1.0871783738315177</v>
      </c>
      <c r="E358" s="38">
        <f>Dynamics!$F$1-C358/H357</f>
        <v>4.8528758963470552E-3</v>
      </c>
      <c r="F358" s="38">
        <f>IF(Q357,$O$5/E358,([1]!Props("D","T",Dynamics!$D$4+273,"P",I357,"He")+$O$5/E358)/2)</f>
        <v>8.6817821345787323</v>
      </c>
      <c r="G358" s="38">
        <f t="shared" si="22"/>
        <v>4.1600158162170796E-3</v>
      </c>
      <c r="H358" s="38">
        <f>IF(Q357,[1]!Props("D","T",Dynamics!$D$4+273,"P",Dynamics!I357,"N2O"),C358/G358)</f>
        <v>783.88313525458693</v>
      </c>
      <c r="I358" s="38">
        <f>IF(Q357,[1]!Props("P","T",Dynamics!$D$4+273,"D",F358,"He"),IF(C358&gt;$D$11,I357*(1-$N$13/100*$S$1),[1]!Props("P","T",Dynamics!$D$4+273,"D",F358,"He")))</f>
        <v>5440.4861917873804</v>
      </c>
      <c r="J358" s="38">
        <f>I358-Dynamics!$O$10</f>
        <v>2545.480458091627</v>
      </c>
      <c r="L358" s="38">
        <f>IF(H358&gt;$L$18,$L$18,H358)</f>
        <v>163.24780144940664</v>
      </c>
      <c r="M358" s="38">
        <f t="shared" si="23"/>
        <v>5.5843960459280391</v>
      </c>
      <c r="N358" s="38">
        <f>M358*Dynamics!$D$14*Dynamics!$N$12</f>
        <v>3.0389070163703027E-3</v>
      </c>
      <c r="O358" s="38">
        <f t="shared" si="24"/>
        <v>0.49609488923162787</v>
      </c>
      <c r="P358" s="38">
        <f>O358/Dynamics!$M$2</f>
        <v>0.1653649630772093</v>
      </c>
      <c r="Q358" s="38">
        <f>IF(I358&gt;Dynamics!$D$8,1,0)</f>
        <v>1</v>
      </c>
    </row>
    <row r="359" spans="1:17" x14ac:dyDescent="0.25">
      <c r="A359" s="38">
        <f>A358+$A$19</f>
        <v>3.4099999999999713</v>
      </c>
      <c r="B359" s="38">
        <f>C359+D359+Dynamics!$O$7</f>
        <v>31.104080553505732</v>
      </c>
      <c r="C359" s="38">
        <f>C358-O358*Dynamics!$S$1</f>
        <v>3.2565741726022441</v>
      </c>
      <c r="D359" s="38">
        <f>D358-P358*Dynamics!$S$1</f>
        <v>1.0855247242007455</v>
      </c>
      <c r="E359" s="38">
        <f>Dynamics!$F$1-C359/H358</f>
        <v>4.858478859244379E-3</v>
      </c>
      <c r="F359" s="38">
        <f>IF(Q358,$O$5/E359,([1]!Props("D","T",Dynamics!$D$4+273,"P",I358,"He")+$O$5/E359)/2)</f>
        <v>8.671770008439676</v>
      </c>
      <c r="G359" s="38">
        <f t="shared" si="22"/>
        <v>4.1544128533197557E-3</v>
      </c>
      <c r="H359" s="38">
        <f>IF(Q358,[1]!Props("D","T",Dynamics!$D$4+273,"P",Dynamics!I358,"N2O"),C359/G359)</f>
        <v>783.74656449116117</v>
      </c>
      <c r="I359" s="38">
        <f>IF(Q358,[1]!Props("P","T",Dynamics!$D$4+273,"D",F359,"He"),IF(C359&gt;$D$11,I358*(1-$N$13/100*$S$1),[1]!Props("P","T",Dynamics!$D$4+273,"D",F359,"He")))</f>
        <v>5434.0509748267032</v>
      </c>
      <c r="J359" s="38">
        <f>I359-Dynamics!$O$10</f>
        <v>2539.0452411309498</v>
      </c>
      <c r="L359" s="38">
        <f>IF(H359&gt;$L$18,$L$18,H359)</f>
        <v>163.24780144940664</v>
      </c>
      <c r="M359" s="38">
        <f t="shared" si="23"/>
        <v>5.5773326364046341</v>
      </c>
      <c r="N359" s="38">
        <f>M359*Dynamics!$D$14*Dynamics!$N$12</f>
        <v>3.0350632623486256E-3</v>
      </c>
      <c r="O359" s="38">
        <f t="shared" si="24"/>
        <v>0.49546740483827678</v>
      </c>
      <c r="P359" s="38">
        <f>O359/Dynamics!$M$2</f>
        <v>0.16515580161275892</v>
      </c>
      <c r="Q359" s="38">
        <f>IF(I359&gt;Dynamics!$D$8,1,0)</f>
        <v>1</v>
      </c>
    </row>
    <row r="360" spans="1:17" x14ac:dyDescent="0.25">
      <c r="A360" s="38">
        <f>A359+$A$19</f>
        <v>3.4199999999999711</v>
      </c>
      <c r="B360" s="38">
        <f>C360+D360+Dynamics!$O$7</f>
        <v>31.097474321441226</v>
      </c>
      <c r="C360" s="38">
        <f>C359-O359*Dynamics!$S$1</f>
        <v>3.2516194985538616</v>
      </c>
      <c r="D360" s="38">
        <f>D359-P359*Dynamics!$S$1</f>
        <v>1.0838731661846179</v>
      </c>
      <c r="E360" s="38">
        <f>Dynamics!$F$1-C360/H359</f>
        <v>4.8640767181852571E-3</v>
      </c>
      <c r="F360" s="38">
        <f>IF(Q359,$O$5/E360,([1]!Props("D","T",Dynamics!$D$4+273,"P",I359,"He")+$O$5/E360)/2)</f>
        <v>8.6617900372986991</v>
      </c>
      <c r="G360" s="38">
        <f t="shared" si="22"/>
        <v>4.1488149943788777E-3</v>
      </c>
      <c r="H360" s="38">
        <f>IF(Q359,[1]!Props("D","T",Dynamics!$D$4+273,"P",Dynamics!I359,"N2O"),C360/G360)</f>
        <v>783.61017179259272</v>
      </c>
      <c r="I360" s="38">
        <f>IF(Q359,[1]!Props("P","T",Dynamics!$D$4+273,"D",F360,"He"),IF(C360&gt;$D$11,I359*(1-$N$13/100*$S$1),[1]!Props("P","T",Dynamics!$D$4+273,"D",F360,"He")))</f>
        <v>5427.6368044943656</v>
      </c>
      <c r="J360" s="38">
        <f>I360-Dynamics!$O$10</f>
        <v>2532.6310707986122</v>
      </c>
      <c r="L360" s="38">
        <f>IF(H360&gt;$L$18,$L$18,H360)</f>
        <v>163.24780144940664</v>
      </c>
      <c r="M360" s="38">
        <f t="shared" si="23"/>
        <v>5.5702834151661023</v>
      </c>
      <c r="N360" s="38">
        <f>M360*Dynamics!$D$14*Dynamics!$N$12</f>
        <v>3.0312272292833597E-3</v>
      </c>
      <c r="O360" s="38">
        <f t="shared" si="24"/>
        <v>0.49484118087408491</v>
      </c>
      <c r="P360" s="38">
        <f>O360/Dynamics!$M$2</f>
        <v>0.16494706029136164</v>
      </c>
      <c r="Q360" s="38">
        <f>IF(I360&gt;Dynamics!$D$8,1,0)</f>
        <v>1</v>
      </c>
    </row>
    <row r="361" spans="1:17" x14ac:dyDescent="0.25">
      <c r="A361" s="38">
        <f>A360+$A$19</f>
        <v>3.4299999999999708</v>
      </c>
      <c r="B361" s="38">
        <f>C361+D361+Dynamics!$O$7</f>
        <v>31.090876439029568</v>
      </c>
      <c r="C361" s="38">
        <f>C360-O360*Dynamics!$S$1</f>
        <v>3.2466710867451205</v>
      </c>
      <c r="D361" s="38">
        <f>D360-P360*Dynamics!$S$1</f>
        <v>1.0822236955817044</v>
      </c>
      <c r="E361" s="38">
        <f>Dynamics!$F$1-C361/H360</f>
        <v>4.869669478327422E-3</v>
      </c>
      <c r="F361" s="38">
        <f>IF(Q360,$O$5/E361,([1]!Props("D","T",Dynamics!$D$4+273,"P",I360,"He")+$O$5/E361)/2)</f>
        <v>8.6518420697218446</v>
      </c>
      <c r="G361" s="38">
        <f t="shared" si="22"/>
        <v>4.1432222342367127E-3</v>
      </c>
      <c r="H361" s="38">
        <f>IF(Q360,[1]!Props("D","T",Dynamics!$D$4+273,"P",Dynamics!I360,"N2O"),C361/G361)</f>
        <v>783.47395632586779</v>
      </c>
      <c r="I361" s="38">
        <f>IF(Q360,[1]!Props("P","T",Dynamics!$D$4+273,"D",F361,"He"),IF(C361&gt;$D$11,I360*(1-$N$13/100*$S$1),[1]!Props("P","T",Dynamics!$D$4+273,"D",F361,"He")))</f>
        <v>5421.2435797804392</v>
      </c>
      <c r="J361" s="38">
        <f>I361-Dynamics!$O$10</f>
        <v>2526.2378460846858</v>
      </c>
      <c r="L361" s="38">
        <f>IF(H361&gt;$L$18,$L$18,H361)</f>
        <v>163.24780144940664</v>
      </c>
      <c r="M361" s="38">
        <f t="shared" si="23"/>
        <v>5.5632483249252154</v>
      </c>
      <c r="N361" s="38">
        <f>M361*Dynamics!$D$14*Dynamics!$N$12</f>
        <v>3.0273988860000391E-3</v>
      </c>
      <c r="O361" s="38">
        <f t="shared" si="24"/>
        <v>0.49421621224988921</v>
      </c>
      <c r="P361" s="38">
        <f>O361/Dynamics!$M$2</f>
        <v>0.16473873741662973</v>
      </c>
      <c r="Q361" s="38">
        <f>IF(I361&gt;Dynamics!$D$8,1,0)</f>
        <v>1</v>
      </c>
    </row>
    <row r="362" spans="1:17" x14ac:dyDescent="0.25">
      <c r="A362" s="38">
        <f>A361+$A$19</f>
        <v>3.4399999999999706</v>
      </c>
      <c r="B362" s="38">
        <f>C362+D362+Dynamics!$O$7</f>
        <v>31.084286889532905</v>
      </c>
      <c r="C362" s="38">
        <f>C361-O361*Dynamics!$S$1</f>
        <v>3.2417289246226217</v>
      </c>
      <c r="D362" s="38">
        <f>D361-P361*Dynamics!$S$1</f>
        <v>1.0805763082075381</v>
      </c>
      <c r="E362" s="38">
        <f>Dynamics!$F$1-C362/H361</f>
        <v>4.8752571448181462E-3</v>
      </c>
      <c r="F362" s="38">
        <f>IF(Q361,$O$5/E362,([1]!Props("D","T",Dynamics!$D$4+273,"P",I361,"He")+$O$5/E362)/2)</f>
        <v>8.6419259552318817</v>
      </c>
      <c r="G362" s="38">
        <f t="shared" si="22"/>
        <v>4.1376345677459885E-3</v>
      </c>
      <c r="H362" s="38">
        <f>IF(Q361,[1]!Props("D","T",Dynamics!$D$4+273,"P",Dynamics!I361,"N2O"),C362/G362)</f>
        <v>783.33791726174115</v>
      </c>
      <c r="I362" s="38">
        <f>IF(Q361,[1]!Props("P","T",Dynamics!$D$4+273,"D",F362,"He"),IF(C362&gt;$D$11,I361*(1-$N$13/100*$S$1),[1]!Props("P","T",Dynamics!$D$4+273,"D",F362,"He")))</f>
        <v>5414.8712003250184</v>
      </c>
      <c r="J362" s="38">
        <f>I362-Dynamics!$O$10</f>
        <v>2519.865466629265</v>
      </c>
      <c r="L362" s="38">
        <f>IF(H362&gt;$L$18,$L$18,H362)</f>
        <v>163.24780144940664</v>
      </c>
      <c r="M362" s="38">
        <f t="shared" si="23"/>
        <v>5.5562273087131366</v>
      </c>
      <c r="N362" s="38">
        <f>M362*Dynamics!$D$14*Dynamics!$N$12</f>
        <v>3.0235782014974614E-3</v>
      </c>
      <c r="O362" s="38">
        <f t="shared" si="24"/>
        <v>0.49359249390481158</v>
      </c>
      <c r="P362" s="38">
        <f>O362/Dynamics!$M$2</f>
        <v>0.16453083130160387</v>
      </c>
      <c r="Q362" s="38">
        <f>IF(I362&gt;Dynamics!$D$8,1,0)</f>
        <v>1</v>
      </c>
    </row>
    <row r="363" spans="1:17" x14ac:dyDescent="0.25">
      <c r="A363" s="38">
        <f>A362+$A$19</f>
        <v>3.4499999999999704</v>
      </c>
      <c r="B363" s="38">
        <f>C363+D363+Dynamics!$O$7</f>
        <v>31.077705656280841</v>
      </c>
      <c r="C363" s="38">
        <f>C362-O362*Dynamics!$S$1</f>
        <v>3.2367929996835736</v>
      </c>
      <c r="D363" s="38">
        <f>D362-P362*Dynamics!$S$1</f>
        <v>1.078930999894522</v>
      </c>
      <c r="E363" s="38">
        <f>Dynamics!$F$1-C363/H362</f>
        <v>4.8808397227942521E-3</v>
      </c>
      <c r="F363" s="38">
        <f>IF(Q362,$O$5/E363,([1]!Props("D","T",Dynamics!$D$4+273,"P",I362,"He")+$O$5/E363)/2)</f>
        <v>8.6320415443008063</v>
      </c>
      <c r="G363" s="38">
        <f t="shared" si="22"/>
        <v>4.1320519897698827E-3</v>
      </c>
      <c r="H363" s="38">
        <f>IF(Q362,[1]!Props("D","T",Dynamics!$D$4+273,"P",Dynamics!I362,"N2O"),C363/G363)</f>
        <v>783.20205377470711</v>
      </c>
      <c r="I363" s="38">
        <f>IF(Q362,[1]!Props("P","T",Dynamics!$D$4+273,"D",F363,"He"),IF(C363&gt;$D$11,I362*(1-$N$13/100*$S$1),[1]!Props("P","T",Dynamics!$D$4+273,"D",F363,"He")))</f>
        <v>5408.5195664130433</v>
      </c>
      <c r="J363" s="38">
        <f>I363-Dynamics!$O$10</f>
        <v>2513.5138327172899</v>
      </c>
      <c r="L363" s="38">
        <f>IF(H363&gt;$L$18,$L$18,H363)</f>
        <v>163.24780144940664</v>
      </c>
      <c r="M363" s="38">
        <f t="shared" si="23"/>
        <v>5.5492203098771737</v>
      </c>
      <c r="N363" s="38">
        <f>M363*Dynamics!$D$14*Dynamics!$N$12</f>
        <v>3.0197651449464609E-3</v>
      </c>
      <c r="O363" s="38">
        <f t="shared" si="24"/>
        <v>0.49297002080605851</v>
      </c>
      <c r="P363" s="38">
        <f>O363/Dynamics!$M$2</f>
        <v>0.16432334026868617</v>
      </c>
      <c r="Q363" s="38">
        <f>IF(I363&gt;Dynamics!$D$8,1,0)</f>
        <v>1</v>
      </c>
    </row>
    <row r="364" spans="1:17" x14ac:dyDescent="0.25">
      <c r="A364" s="38">
        <f>A363+$A$19</f>
        <v>3.4599999999999702</v>
      </c>
      <c r="B364" s="38">
        <f>C364+D364+Dynamics!$O$7</f>
        <v>31.071132722670093</v>
      </c>
      <c r="C364" s="38">
        <f>C363-O363*Dynamics!$S$1</f>
        <v>3.231863299475513</v>
      </c>
      <c r="D364" s="38">
        <f>D363-P363*Dynamics!$S$1</f>
        <v>1.0772877664918352</v>
      </c>
      <c r="E364" s="38">
        <f>Dynamics!$F$1-C364/H363</f>
        <v>4.8864172173821059E-3</v>
      </c>
      <c r="F364" s="38">
        <f>IF(Q363,$O$5/E364,([1]!Props("D","T",Dynamics!$D$4+273,"P",I363,"He")+$O$5/E364)/2)</f>
        <v>8.6221886883424155</v>
      </c>
      <c r="G364" s="38">
        <f t="shared" si="22"/>
        <v>4.1264744951820288E-3</v>
      </c>
      <c r="H364" s="38">
        <f>IF(Q363,[1]!Props("D","T",Dynamics!$D$4+273,"P",Dynamics!I363,"N2O"),C364/G364)</f>
        <v>783.06636504297046</v>
      </c>
      <c r="I364" s="38">
        <f>IF(Q363,[1]!Props("P","T",Dynamics!$D$4+273,"D",F364,"He"),IF(C364&gt;$D$11,I363*(1-$N$13/100*$S$1),[1]!Props("P","T",Dynamics!$D$4+273,"D",F364,"He")))</f>
        <v>5402.1885789691432</v>
      </c>
      <c r="J364" s="38">
        <f>I364-Dynamics!$O$10</f>
        <v>2507.1828452733898</v>
      </c>
      <c r="L364" s="38">
        <f>IF(H364&gt;$L$18,$L$18,H364)</f>
        <v>163.24780144940664</v>
      </c>
      <c r="M364" s="38">
        <f t="shared" si="23"/>
        <v>5.5422272720785148</v>
      </c>
      <c r="N364" s="38">
        <f>M364*Dynamics!$D$14*Dynamics!$N$12</f>
        <v>3.0159596856886807E-3</v>
      </c>
      <c r="O364" s="38">
        <f t="shared" si="24"/>
        <v>0.49234878794872061</v>
      </c>
      <c r="P364" s="38">
        <f>O364/Dynamics!$M$2</f>
        <v>0.16411626264957355</v>
      </c>
      <c r="Q364" s="38">
        <f>IF(I364&gt;Dynamics!$D$8,1,0)</f>
        <v>1</v>
      </c>
    </row>
    <row r="365" spans="1:17" x14ac:dyDescent="0.25">
      <c r="A365" s="38">
        <f>A364+$A$19</f>
        <v>3.46999999999997</v>
      </c>
      <c r="B365" s="38">
        <f>C365+D365+Dynamics!$O$7</f>
        <v>31.064568072164107</v>
      </c>
      <c r="C365" s="38">
        <f>C364-O364*Dynamics!$S$1</f>
        <v>3.2269398115960257</v>
      </c>
      <c r="D365" s="38">
        <f>D364-P364*Dynamics!$S$1</f>
        <v>1.0756466038653394</v>
      </c>
      <c r="E365" s="38">
        <f>Dynamics!$F$1-C365/H364</f>
        <v>4.8919896336976154E-3</v>
      </c>
      <c r="F365" s="38">
        <f>IF(Q364,$O$5/E365,([1]!Props("D","T",Dynamics!$D$4+273,"P",I364,"He")+$O$5/E365)/2)</f>
        <v>8.6123672397049607</v>
      </c>
      <c r="G365" s="38">
        <f t="shared" si="22"/>
        <v>4.1209020788665193E-3</v>
      </c>
      <c r="H365" s="38">
        <f>IF(Q364,[1]!Props("D","T",Dynamics!$D$4+273,"P",Dynamics!I364,"N2O"),C365/G365)</f>
        <v>782.93085024841844</v>
      </c>
      <c r="I365" s="38">
        <f>IF(Q364,[1]!Props("P","T",Dynamics!$D$4+273,"D",F365,"He"),IF(C365&gt;$D$11,I364*(1-$N$13/100*$S$1),[1]!Props("P","T",Dynamics!$D$4+273,"D",F365,"He")))</f>
        <v>5395.8781395525675</v>
      </c>
      <c r="J365" s="38">
        <f>I365-Dynamics!$O$10</f>
        <v>2500.8724058568141</v>
      </c>
      <c r="L365" s="38">
        <f>IF(H365&gt;$L$18,$L$18,H365)</f>
        <v>163.24780144940664</v>
      </c>
      <c r="M365" s="38">
        <f t="shared" si="23"/>
        <v>5.5352481392900303</v>
      </c>
      <c r="N365" s="38">
        <f>M365*Dynamics!$D$14*Dynamics!$N$12</f>
        <v>3.0121617932353743E-3</v>
      </c>
      <c r="O365" s="38">
        <f t="shared" si="24"/>
        <v>0.49172879035557704</v>
      </c>
      <c r="P365" s="38">
        <f>O365/Dynamics!$M$2</f>
        <v>0.16390959678519235</v>
      </c>
      <c r="Q365" s="38">
        <f>IF(I365&gt;Dynamics!$D$8,1,0)</f>
        <v>1</v>
      </c>
    </row>
    <row r="366" spans="1:17" x14ac:dyDescent="0.25">
      <c r="A366" s="38">
        <f>A365+$A$19</f>
        <v>3.4799999999999698</v>
      </c>
      <c r="B366" s="38">
        <f>C366+D366+Dynamics!$O$7</f>
        <v>31.058011688292702</v>
      </c>
      <c r="C366" s="38">
        <f>C365-O365*Dynamics!$S$1</f>
        <v>3.2220225236924698</v>
      </c>
      <c r="D366" s="38">
        <f>D365-P365*Dynamics!$S$1</f>
        <v>1.0740075078974876</v>
      </c>
      <c r="E366" s="38">
        <f>Dynamics!$F$1-C366/H365</f>
        <v>4.8975569768462297E-3</v>
      </c>
      <c r="F366" s="38">
        <f>IF(Q365,$O$5/E366,([1]!Props("D","T",Dynamics!$D$4+273,"P",I365,"He")+$O$5/E366)/2)</f>
        <v>8.6025770516638609</v>
      </c>
      <c r="G366" s="38">
        <f t="shared" si="22"/>
        <v>4.115334735717905E-3</v>
      </c>
      <c r="H366" s="38">
        <f>IF(Q365,[1]!Props("D","T",Dynamics!$D$4+273,"P",Dynamics!I365,"N2O"),C366/G366)</f>
        <v>782.79550857659433</v>
      </c>
      <c r="I366" s="38">
        <f>IF(Q365,[1]!Props("P","T",Dynamics!$D$4+273,"D",F366,"He"),IF(C366&gt;$D$11,I365*(1-$N$13/100*$S$1),[1]!Props("P","T",Dynamics!$D$4+273,"D",F366,"He")))</f>
        <v>5389.5881503521323</v>
      </c>
      <c r="J366" s="38">
        <f>I366-Dynamics!$O$10</f>
        <v>2494.5824166563789</v>
      </c>
      <c r="L366" s="38">
        <f>IF(H366&gt;$L$18,$L$18,H366)</f>
        <v>163.24780144940664</v>
      </c>
      <c r="M366" s="38">
        <f t="shared" si="23"/>
        <v>5.5282828557940569</v>
      </c>
      <c r="N366" s="38">
        <f>M366*Dynamics!$D$14*Dynamics!$N$12</f>
        <v>3.0083714372661991E-3</v>
      </c>
      <c r="O366" s="38">
        <f t="shared" si="24"/>
        <v>0.49111002307689855</v>
      </c>
      <c r="P366" s="38">
        <f>O366/Dynamics!$M$2</f>
        <v>0.16370334102563286</v>
      </c>
      <c r="Q366" s="38">
        <f>IF(I366&gt;Dynamics!$D$8,1,0)</f>
        <v>1</v>
      </c>
    </row>
    <row r="367" spans="1:17" x14ac:dyDescent="0.25">
      <c r="A367" s="38">
        <f>A366+$A$19</f>
        <v>3.4899999999999696</v>
      </c>
      <c r="B367" s="38">
        <f>C367+D367+Dynamics!$O$7</f>
        <v>31.051463554651676</v>
      </c>
      <c r="C367" s="38">
        <f>C366-O366*Dynamics!$S$1</f>
        <v>3.2171114234617009</v>
      </c>
      <c r="D367" s="38">
        <f>D366-P366*Dynamics!$S$1</f>
        <v>1.0723704744872313</v>
      </c>
      <c r="E367" s="38">
        <f>Dynamics!$F$1-C367/H366</f>
        <v>4.9031192519229461E-3</v>
      </c>
      <c r="F367" s="38">
        <f>IF(Q366,$O$5/E367,([1]!Props("D","T",Dynamics!$D$4+273,"P",I366,"He")+$O$5/E367)/2)</f>
        <v>8.5928179784144731</v>
      </c>
      <c r="G367" s="38">
        <f t="shared" si="22"/>
        <v>4.1097724606411886E-3</v>
      </c>
      <c r="H367" s="38">
        <f>IF(Q366,[1]!Props("D","T",Dynamics!$D$4+273,"P",Dynamics!I366,"N2O"),C367/G367)</f>
        <v>782.66033921667031</v>
      </c>
      <c r="I367" s="38">
        <f>IF(Q366,[1]!Props("P","T",Dynamics!$D$4+273,"D",F367,"He"),IF(C367&gt;$D$11,I366*(1-$N$13/100*$S$1),[1]!Props("P","T",Dynamics!$D$4+273,"D",F367,"He")))</f>
        <v>5383.3185141812264</v>
      </c>
      <c r="J367" s="38">
        <f>I367-Dynamics!$O$10</f>
        <v>2488.312780485473</v>
      </c>
      <c r="L367" s="38">
        <f>IF(H367&gt;$L$18,$L$18,H367)</f>
        <v>163.24780144940664</v>
      </c>
      <c r="M367" s="38">
        <f t="shared" si="23"/>
        <v>5.5213313661802133</v>
      </c>
      <c r="N367" s="38">
        <f>M367*Dynamics!$D$14*Dynamics!$N$12</f>
        <v>3.0045885876280294E-3</v>
      </c>
      <c r="O367" s="38">
        <f t="shared" si="24"/>
        <v>0.49049248119025368</v>
      </c>
      <c r="P367" s="38">
        <f>O367/Dynamics!$M$2</f>
        <v>0.16349749373008457</v>
      </c>
      <c r="Q367" s="38">
        <f>IF(I367&gt;Dynamics!$D$8,1,0)</f>
        <v>1</v>
      </c>
    </row>
    <row r="368" spans="1:17" x14ac:dyDescent="0.25">
      <c r="A368" s="38">
        <f>A367+$A$19</f>
        <v>3.4999999999999694</v>
      </c>
      <c r="B368" s="38">
        <f>C368+D368+Dynamics!$O$7</f>
        <v>31.044923654902473</v>
      </c>
      <c r="C368" s="38">
        <f>C367-O367*Dynamics!$S$1</f>
        <v>3.2122064986497985</v>
      </c>
      <c r="D368" s="38">
        <f>D367-P367*Dynamics!$S$1</f>
        <v>1.0707354995499305</v>
      </c>
      <c r="E368" s="38">
        <f>Dynamics!$F$1-C368/H367</f>
        <v>4.9086764640123145E-3</v>
      </c>
      <c r="F368" s="38">
        <f>IF(Q367,$O$5/E368,([1]!Props("D","T",Dynamics!$D$4+273,"P",I367,"He")+$O$5/E368)/2)</f>
        <v>8.5830898750649283</v>
      </c>
      <c r="G368" s="38">
        <f t="shared" si="22"/>
        <v>4.1042152485518194E-3</v>
      </c>
      <c r="H368" s="38">
        <f>IF(Q367,[1]!Props("D","T",Dynamics!$D$4+273,"P",Dynamics!I367,"N2O"),C368/G368)</f>
        <v>782.52534136141708</v>
      </c>
      <c r="I368" s="38">
        <f>IF(Q367,[1]!Props("P","T",Dynamics!$D$4+273,"D",F368,"He"),IF(C368&gt;$D$11,I367*(1-$N$13/100*$S$1),[1]!Props("P","T",Dynamics!$D$4+273,"D",F368,"He")))</f>
        <v>5377.0691344728484</v>
      </c>
      <c r="J368" s="38">
        <f>I368-Dynamics!$O$10</f>
        <v>2482.063400777095</v>
      </c>
      <c r="L368" s="38">
        <f>IF(H368&gt;$L$18,$L$18,H368)</f>
        <v>163.24780144940664</v>
      </c>
      <c r="M368" s="38">
        <f t="shared" si="23"/>
        <v>5.5143936153432165</v>
      </c>
      <c r="N368" s="38">
        <f>M368*Dynamics!$D$14*Dynamics!$N$12</f>
        <v>3.0008132143337675E-3</v>
      </c>
      <c r="O368" s="38">
        <f t="shared" si="24"/>
        <v>0.48987615980031463</v>
      </c>
      <c r="P368" s="38">
        <f>O368/Dynamics!$M$2</f>
        <v>0.16329205326677154</v>
      </c>
      <c r="Q368" s="38">
        <f>IF(I368&gt;Dynamics!$D$8,1,0)</f>
        <v>1</v>
      </c>
    </row>
    <row r="369" spans="1:17" x14ac:dyDescent="0.25">
      <c r="A369" s="38">
        <f>A368+$A$19</f>
        <v>3.5099999999999691</v>
      </c>
      <c r="B369" s="38">
        <f>C369+D369+Dynamics!$O$7</f>
        <v>31.038391972771802</v>
      </c>
      <c r="C369" s="38">
        <f>C368-O368*Dynamics!$S$1</f>
        <v>3.2073077370517953</v>
      </c>
      <c r="D369" s="38">
        <f>D368-P368*Dynamics!$S$1</f>
        <v>1.0691025790172628</v>
      </c>
      <c r="E369" s="38">
        <f>Dynamics!$F$1-C369/H368</f>
        <v>4.9142286181884237E-3</v>
      </c>
      <c r="F369" s="38">
        <f>IF(Q368,$O$5/E369,([1]!Props("D","T",Dynamics!$D$4+273,"P",I368,"He")+$O$5/E369)/2)</f>
        <v>8.5733925976290806</v>
      </c>
      <c r="G369" s="38">
        <f t="shared" si="22"/>
        <v>4.098663094375711E-3</v>
      </c>
      <c r="H369" s="38">
        <f>IF(Q368,[1]!Props("D","T",Dynamics!$D$4+273,"P",Dynamics!I368,"N2O"),C369/G369)</f>
        <v>782.3905142071801</v>
      </c>
      <c r="I369" s="38">
        <f>IF(Q368,[1]!Props("P","T",Dynamics!$D$4+273,"D",F369,"He"),IF(C369&gt;$D$11,I368*(1-$N$13/100*$S$1),[1]!Props("P","T",Dynamics!$D$4+273,"D",F369,"He")))</f>
        <v>5370.839915274737</v>
      </c>
      <c r="J369" s="38">
        <f>I369-Dynamics!$O$10</f>
        <v>2475.8341815789836</v>
      </c>
      <c r="L369" s="38">
        <f>IF(H369&gt;$L$18,$L$18,H369)</f>
        <v>163.24780144940664</v>
      </c>
      <c r="M369" s="38">
        <f t="shared" si="23"/>
        <v>5.5074695484807696</v>
      </c>
      <c r="N369" s="38">
        <f>M369*Dynamics!$D$14*Dynamics!$N$12</f>
        <v>2.9970452875611939E-3</v>
      </c>
      <c r="O369" s="38">
        <f t="shared" si="24"/>
        <v>0.4892610540386696</v>
      </c>
      <c r="P369" s="38">
        <f>O369/Dynamics!$M$2</f>
        <v>0.16308701801288986</v>
      </c>
      <c r="Q369" s="38">
        <f>IF(I369&gt;Dynamics!$D$8,1,0)</f>
        <v>1</v>
      </c>
    </row>
    <row r="370" spans="1:17" x14ac:dyDescent="0.25">
      <c r="A370" s="38">
        <f>A369+$A$19</f>
        <v>3.5199999999999689</v>
      </c>
      <c r="B370" s="38">
        <f>C370+D370+Dynamics!$O$7</f>
        <v>31.031868492051288</v>
      </c>
      <c r="C370" s="38">
        <f>C369-O369*Dynamics!$S$1</f>
        <v>3.2024151265114087</v>
      </c>
      <c r="D370" s="38">
        <f>D369-P369*Dynamics!$S$1</f>
        <v>1.0674717088371339</v>
      </c>
      <c r="E370" s="38">
        <f>Dynamics!$F$1-C370/H369</f>
        <v>4.9197757195149185E-3</v>
      </c>
      <c r="F370" s="38">
        <f>IF(Q369,$O$5/E370,([1]!Props("D","T",Dynamics!$D$4+273,"P",I369,"He")+$O$5/E370)/2)</f>
        <v>8.5637260030194469</v>
      </c>
      <c r="G370" s="38">
        <f t="shared" si="22"/>
        <v>4.0931159930492162E-3</v>
      </c>
      <c r="H370" s="38">
        <f>IF(Q369,[1]!Props("D","T",Dynamics!$D$4+273,"P",Dynamics!I369,"N2O"),C370/G370)</f>
        <v>782.25585695385223</v>
      </c>
      <c r="I370" s="38">
        <f>IF(Q369,[1]!Props("P","T",Dynamics!$D$4+273,"D",F370,"He"),IF(C370&gt;$D$11,I369*(1-$N$13/100*$S$1),[1]!Props("P","T",Dynamics!$D$4+273,"D",F370,"He")))</f>
        <v>5364.6307612444843</v>
      </c>
      <c r="J370" s="38">
        <f>I370-Dynamics!$O$10</f>
        <v>2469.6250275487309</v>
      </c>
      <c r="L370" s="38">
        <f>IF(H370&gt;$L$18,$L$18,H370)</f>
        <v>163.24780144940664</v>
      </c>
      <c r="M370" s="38">
        <f t="shared" si="23"/>
        <v>5.5005591110913947</v>
      </c>
      <c r="N370" s="38">
        <f>M370*Dynamics!$D$14*Dynamics!$N$12</f>
        <v>2.9932847776517877E-3</v>
      </c>
      <c r="O370" s="38">
        <f t="shared" si="24"/>
        <v>0.48864715906363032</v>
      </c>
      <c r="P370" s="38">
        <f>O370/Dynamics!$M$2</f>
        <v>0.16288238635454344</v>
      </c>
      <c r="Q370" s="38">
        <f>IF(I370&gt;Dynamics!$D$8,1,0)</f>
        <v>1</v>
      </c>
    </row>
    <row r="371" spans="1:17" x14ac:dyDescent="0.25">
      <c r="A371" s="38">
        <f>A370+$A$19</f>
        <v>3.5299999999999687</v>
      </c>
      <c r="B371" s="38">
        <f>C371+D371+Dynamics!$O$7</f>
        <v>31.025353196597106</v>
      </c>
      <c r="C371" s="38">
        <f>C370-O370*Dynamics!$S$1</f>
        <v>3.1975286549207724</v>
      </c>
      <c r="D371" s="38">
        <f>D370-P370*Dynamics!$S$1</f>
        <v>1.0658428849735886</v>
      </c>
      <c r="E371" s="38">
        <f>Dynamics!$F$1-C371/H370</f>
        <v>4.9253177730450024E-3</v>
      </c>
      <c r="F371" s="38">
        <f>IF(Q370,$O$5/E371,([1]!Props("D","T",Dynamics!$D$4+273,"P",I370,"He")+$O$5/E371)/2)</f>
        <v>8.5540899490402609</v>
      </c>
      <c r="G371" s="38">
        <f t="shared" si="22"/>
        <v>4.0875739395191324E-3</v>
      </c>
      <c r="H371" s="38">
        <f>IF(Q370,[1]!Props("D","T",Dynamics!$D$4+273,"P",Dynamics!I370,"N2O"),C371/G371)</f>
        <v>782.12136880484377</v>
      </c>
      <c r="I371" s="38">
        <f>IF(Q370,[1]!Props("P","T",Dynamics!$D$4+273,"D",F371,"He"),IF(C371&gt;$D$11,I370*(1-$N$13/100*$S$1),[1]!Props("P","T",Dynamics!$D$4+273,"D",F371,"He")))</f>
        <v>5358.4415776447386</v>
      </c>
      <c r="J371" s="38">
        <f>I371-Dynamics!$O$10</f>
        <v>2463.4358439489852</v>
      </c>
      <c r="L371" s="38">
        <f>IF(H371&gt;$L$18,$L$18,H371)</f>
        <v>163.24780144940664</v>
      </c>
      <c r="M371" s="38">
        <f t="shared" si="23"/>
        <v>5.4936622489723348</v>
      </c>
      <c r="N371" s="38">
        <f>M371*Dynamics!$D$14*Dynamics!$N$12</f>
        <v>2.9895316551095869E-3</v>
      </c>
      <c r="O371" s="38">
        <f t="shared" si="24"/>
        <v>0.48803447006004586</v>
      </c>
      <c r="P371" s="38">
        <f>O371/Dynamics!$M$2</f>
        <v>0.16267815668668195</v>
      </c>
      <c r="Q371" s="38">
        <f>IF(I371&gt;Dynamics!$D$8,1,0)</f>
        <v>1</v>
      </c>
    </row>
    <row r="372" spans="1:17" x14ac:dyDescent="0.25">
      <c r="A372" s="38">
        <f>A371+$A$19</f>
        <v>3.5399999999999685</v>
      </c>
      <c r="B372" s="38">
        <f>C372+D372+Dynamics!$O$7</f>
        <v>31.018846070329637</v>
      </c>
      <c r="C372" s="38">
        <f>C371-O371*Dynamics!$S$1</f>
        <v>3.1926483102201719</v>
      </c>
      <c r="D372" s="38">
        <f>D371-P371*Dynamics!$S$1</f>
        <v>1.0642161034067217</v>
      </c>
      <c r="E372" s="38">
        <f>Dynamics!$F$1-C372/H371</f>
        <v>4.9308547838214211E-3</v>
      </c>
      <c r="F372" s="38">
        <f>IF(Q371,$O$5/E372,([1]!Props("D","T",Dynamics!$D$4+273,"P",I371,"He")+$O$5/E372)/2)</f>
        <v>8.5444842943806059</v>
      </c>
      <c r="G372" s="38">
        <f t="shared" si="22"/>
        <v>4.0820369287427128E-3</v>
      </c>
      <c r="H372" s="38">
        <f>IF(Q371,[1]!Props("D","T",Dynamics!$D$4+273,"P",Dynamics!I371,"N2O"),C372/G372)</f>
        <v>781.98704896706045</v>
      </c>
      <c r="I372" s="38">
        <f>IF(Q371,[1]!Props("P","T",Dynamics!$D$4+273,"D",F372,"He"),IF(C372&gt;$D$11,I371*(1-$N$13/100*$S$1),[1]!Props("P","T",Dynamics!$D$4+273,"D",F372,"He")))</f>
        <v>5352.2722703384516</v>
      </c>
      <c r="J372" s="38">
        <f>I372-Dynamics!$O$10</f>
        <v>2457.2665366426982</v>
      </c>
      <c r="L372" s="38">
        <f>IF(H372&gt;$L$18,$L$18,H372)</f>
        <v>163.24780144940664</v>
      </c>
      <c r="M372" s="38">
        <f t="shared" si="23"/>
        <v>5.4867789082174729</v>
      </c>
      <c r="N372" s="38">
        <f>M372*Dynamics!$D$14*Dynamics!$N$12</f>
        <v>2.9857858906000533E-3</v>
      </c>
      <c r="O372" s="38">
        <f t="shared" si="24"/>
        <v>0.48742298223911729</v>
      </c>
      <c r="P372" s="38">
        <f>O372/Dynamics!$M$2</f>
        <v>0.1624743274130391</v>
      </c>
      <c r="Q372" s="38">
        <f>IF(I372&gt;Dynamics!$D$8,1,0)</f>
        <v>1</v>
      </c>
    </row>
    <row r="373" spans="1:17" x14ac:dyDescent="0.25">
      <c r="A373" s="38">
        <f>A372+$A$19</f>
        <v>3.5499999999999683</v>
      </c>
      <c r="B373" s="38">
        <f>C373+D373+Dynamics!$O$7</f>
        <v>31.012347097233118</v>
      </c>
      <c r="C373" s="38">
        <f>C372-O372*Dynamics!$S$1</f>
        <v>3.1877740803977805</v>
      </c>
      <c r="D373" s="38">
        <f>D372-P372*Dynamics!$S$1</f>
        <v>1.0625913601325914</v>
      </c>
      <c r="E373" s="38">
        <f>Dynamics!$F$1-C373/H372</f>
        <v>4.9363867568764878E-3</v>
      </c>
      <c r="F373" s="38">
        <f>IF(Q372,$O$5/E373,([1]!Props("D","T",Dynamics!$D$4+273,"P",I372,"He")+$O$5/E373)/2)</f>
        <v>8.5349088986075525</v>
      </c>
      <c r="G373" s="38">
        <f t="shared" si="22"/>
        <v>4.076504955687647E-3</v>
      </c>
      <c r="H373" s="38">
        <f>IF(Q372,[1]!Props("D","T",Dynamics!$D$4+273,"P",Dynamics!I372,"N2O"),C373/G373)</f>
        <v>781.85289665087441</v>
      </c>
      <c r="I373" s="38">
        <f>IF(Q372,[1]!Props("P","T",Dynamics!$D$4+273,"D",F373,"He"),IF(C373&gt;$D$11,I372*(1-$N$13/100*$S$1),[1]!Props("P","T",Dynamics!$D$4+273,"D",F373,"He")))</f>
        <v>5346.1227457841433</v>
      </c>
      <c r="J373" s="38">
        <f>I373-Dynamics!$O$10</f>
        <v>2451.1170120883899</v>
      </c>
      <c r="L373" s="38">
        <f>IF(H373&gt;$L$18,$L$18,H373)</f>
        <v>163.24780144940664</v>
      </c>
      <c r="M373" s="38">
        <f t="shared" si="23"/>
        <v>5.4799090352152398</v>
      </c>
      <c r="N373" s="38">
        <f>M373*Dynamics!$D$14*Dynamics!$N$12</f>
        <v>2.9820474549489356E-3</v>
      </c>
      <c r="O373" s="38">
        <f t="shared" si="24"/>
        <v>0.48681269083821221</v>
      </c>
      <c r="P373" s="38">
        <f>O373/Dynamics!$M$2</f>
        <v>0.16227089694607075</v>
      </c>
      <c r="Q373" s="38">
        <f>IF(I373&gt;Dynamics!$D$8,1,0)</f>
        <v>1</v>
      </c>
    </row>
    <row r="374" spans="1:17" x14ac:dyDescent="0.25">
      <c r="A374" s="38">
        <f>A373+$A$19</f>
        <v>3.5599999999999681</v>
      </c>
      <c r="B374" s="38">
        <f>C374+D374+Dynamics!$O$7</f>
        <v>31.005856261355273</v>
      </c>
      <c r="C374" s="38">
        <f>C373-O373*Dynamics!$S$1</f>
        <v>3.1829059534893984</v>
      </c>
      <c r="D374" s="38">
        <f>D373-P373*Dynamics!$S$1</f>
        <v>1.0609686511631307</v>
      </c>
      <c r="E374" s="38">
        <f>Dynamics!$F$1-C374/H373</f>
        <v>4.9419136972320751E-3</v>
      </c>
      <c r="F374" s="38">
        <f>IF(Q373,$O$5/E374,([1]!Props("D","T",Dynamics!$D$4+273,"P",I373,"He")+$O$5/E374)/2)</f>
        <v>8.5253636221594036</v>
      </c>
      <c r="G374" s="38">
        <f t="shared" si="22"/>
        <v>4.0709780153320597E-3</v>
      </c>
      <c r="H374" s="38">
        <f>IF(Q373,[1]!Props("D","T",Dynamics!$D$4+273,"P",Dynamics!I373,"N2O"),C374/G374)</f>
        <v>781.71891107009867</v>
      </c>
      <c r="I374" s="38">
        <f>IF(Q373,[1]!Props("P","T",Dynamics!$D$4+273,"D",F374,"He"),IF(C374&gt;$D$11,I373*(1-$N$13/100*$S$1),[1]!Props("P","T",Dynamics!$D$4+273,"D",F374,"He")))</f>
        <v>5339.9929110312241</v>
      </c>
      <c r="J374" s="38">
        <f>I374-Dynamics!$O$10</f>
        <v>2444.9871773354707</v>
      </c>
      <c r="L374" s="38">
        <f>IF(H374&gt;$L$18,$L$18,H374)</f>
        <v>163.24780144940664</v>
      </c>
      <c r="M374" s="38">
        <f t="shared" si="23"/>
        <v>5.473052576646551</v>
      </c>
      <c r="N374" s="38">
        <f>M374*Dynamics!$D$14*Dynamics!$N$12</f>
        <v>2.9783163191411458E-3</v>
      </c>
      <c r="O374" s="38">
        <f t="shared" si="24"/>
        <v>0.4862035911206814</v>
      </c>
      <c r="P374" s="38">
        <f>O374/Dynamics!$M$2</f>
        <v>0.1620678637068938</v>
      </c>
      <c r="Q374" s="38">
        <f>IF(I374&gt;Dynamics!$D$8,1,0)</f>
        <v>1</v>
      </c>
    </row>
    <row r="375" spans="1:17" x14ac:dyDescent="0.25">
      <c r="A375" s="38">
        <f>A374+$A$19</f>
        <v>3.5699999999999679</v>
      </c>
      <c r="B375" s="38">
        <f>C375+D375+Dynamics!$O$7</f>
        <v>30.999373546807</v>
      </c>
      <c r="C375" s="38">
        <f>C374-O374*Dynamics!$S$1</f>
        <v>3.1780439175781918</v>
      </c>
      <c r="D375" s="38">
        <f>D374-P374*Dynamics!$S$1</f>
        <v>1.0593479725260617</v>
      </c>
      <c r="E375" s="38">
        <f>Dynamics!$F$1-C375/H374</f>
        <v>4.9474356098996196E-3</v>
      </c>
      <c r="F375" s="38">
        <f>IF(Q374,$O$5/E375,([1]!Props("D","T",Dynamics!$D$4+273,"P",I374,"He")+$O$5/E375)/2)</f>
        <v>8.5158483263389932</v>
      </c>
      <c r="G375" s="38">
        <f t="shared" si="22"/>
        <v>4.0654561026645152E-3</v>
      </c>
      <c r="H375" s="38">
        <f>IF(Q374,[1]!Props("D","T",Dynamics!$D$4+273,"P",Dynamics!I374,"N2O"),C375/G375)</f>
        <v>781.58509144196194</v>
      </c>
      <c r="I375" s="38">
        <f>IF(Q374,[1]!Props("P","T",Dynamics!$D$4+273,"D",F375,"He"),IF(C375&gt;$D$11,I374*(1-$N$13/100*$S$1),[1]!Props("P","T",Dynamics!$D$4+273,"D",F375,"He")))</f>
        <v>5333.8826737153786</v>
      </c>
      <c r="J375" s="38">
        <f>I375-Dynamics!$O$10</f>
        <v>2438.8769400196252</v>
      </c>
      <c r="L375" s="38">
        <f>IF(H375&gt;$L$18,$L$18,H375)</f>
        <v>163.24780144940664</v>
      </c>
      <c r="M375" s="38">
        <f t="shared" si="23"/>
        <v>5.4662094794827807</v>
      </c>
      <c r="N375" s="38">
        <f>M375*Dynamics!$D$14*Dynamics!$N$12</f>
        <v>2.9745924543196586E-3</v>
      </c>
      <c r="O375" s="38">
        <f t="shared" si="24"/>
        <v>0.4855956783756788</v>
      </c>
      <c r="P375" s="38">
        <f>O375/Dynamics!$M$2</f>
        <v>0.16186522612522627</v>
      </c>
      <c r="Q375" s="38">
        <f>IF(I375&gt;Dynamics!$D$8,1,0)</f>
        <v>1</v>
      </c>
    </row>
    <row r="376" spans="1:17" x14ac:dyDescent="0.25">
      <c r="A376" s="38">
        <f>A375+$A$19</f>
        <v>3.5799999999999677</v>
      </c>
      <c r="B376" s="38">
        <f>C376+D376+Dynamics!$O$7</f>
        <v>30.992898937761989</v>
      </c>
      <c r="C376" s="38">
        <f>C375-O375*Dynamics!$S$1</f>
        <v>3.1731879607944351</v>
      </c>
      <c r="D376" s="38">
        <f>D375-P375*Dynamics!$S$1</f>
        <v>1.0577293202648095</v>
      </c>
      <c r="E376" s="38">
        <f>Dynamics!$F$1-C376/H375</f>
        <v>4.9529524998801295E-3</v>
      </c>
      <c r="F376" s="38">
        <f>IF(Q375,$O$5/E376,([1]!Props("D","T",Dynamics!$D$4+273,"P",I375,"He")+$O$5/E376)/2)</f>
        <v>8.5063628733070384</v>
      </c>
      <c r="G376" s="38">
        <f t="shared" si="22"/>
        <v>4.0599392126840052E-3</v>
      </c>
      <c r="H376" s="38">
        <f>IF(Q375,[1]!Props("D","T",Dynamics!$D$4+273,"P",Dynamics!I375,"N2O"),C376/G376)</f>
        <v>781.45143698708137</v>
      </c>
      <c r="I376" s="38">
        <f>IF(Q375,[1]!Props("P","T",Dynamics!$D$4+273,"D",F376,"He"),IF(C376&gt;$D$11,I375*(1-$N$13/100*$S$1),[1]!Props("P","T",Dynamics!$D$4+273,"D",F376,"He")))</f>
        <v>5327.791942053962</v>
      </c>
      <c r="J376" s="38">
        <f>I376-Dynamics!$O$10</f>
        <v>2432.7862083582086</v>
      </c>
      <c r="L376" s="38">
        <f>IF(H376&gt;$L$18,$L$18,H376)</f>
        <v>163.24780144940664</v>
      </c>
      <c r="M376" s="38">
        <f t="shared" si="23"/>
        <v>5.4593796909837247</v>
      </c>
      <c r="N376" s="38">
        <f>M376*Dynamics!$D$14*Dynamics!$N$12</f>
        <v>2.9708758317843996E-3</v>
      </c>
      <c r="O376" s="38">
        <f t="shared" si="24"/>
        <v>0.48498894791798047</v>
      </c>
      <c r="P376" s="38">
        <f>O376/Dynamics!$M$2</f>
        <v>0.16166298263932682</v>
      </c>
      <c r="Q376" s="38">
        <f>IF(I376&gt;Dynamics!$D$8,1,0)</f>
        <v>1</v>
      </c>
    </row>
    <row r="377" spans="1:17" x14ac:dyDescent="0.25">
      <c r="A377" s="38">
        <f>A376+$A$19</f>
        <v>3.5899999999999674</v>
      </c>
      <c r="B377" s="38">
        <f>C377+D377+Dynamics!$O$7</f>
        <v>30.986432418456417</v>
      </c>
      <c r="C377" s="38">
        <f>C376-O376*Dynamics!$S$1</f>
        <v>3.1683380713152554</v>
      </c>
      <c r="D377" s="38">
        <f>D376-P376*Dynamics!$S$1</f>
        <v>1.0561126904384162</v>
      </c>
      <c r="E377" s="38">
        <f>Dynamics!$F$1-C377/H376</f>
        <v>4.9584643721641798E-3</v>
      </c>
      <c r="F377" s="38">
        <f>IF(Q376,$O$5/E377,([1]!Props("D","T",Dynamics!$D$4+273,"P",I376,"He")+$O$5/E377)/2)</f>
        <v>8.4969071260755644</v>
      </c>
      <c r="G377" s="38">
        <f t="shared" si="22"/>
        <v>4.0544273403999558E-3</v>
      </c>
      <c r="H377" s="38">
        <f>IF(Q376,[1]!Props("D","T",Dynamics!$D$4+273,"P",Dynamics!I376,"N2O"),C377/G377)</f>
        <v>781.31794692943811</v>
      </c>
      <c r="I377" s="38">
        <f>IF(Q376,[1]!Props("P","T",Dynamics!$D$4+273,"D",F377,"He"),IF(C377&gt;$D$11,I376*(1-$N$13/100*$S$1),[1]!Props("P","T",Dynamics!$D$4+273,"D",F377,"He")))</f>
        <v>5321.7206248414659</v>
      </c>
      <c r="J377" s="38">
        <f>I377-Dynamics!$O$10</f>
        <v>2426.7148911457125</v>
      </c>
      <c r="L377" s="38">
        <f>IF(H377&gt;$L$18,$L$18,H377)</f>
        <v>163.24780144940664</v>
      </c>
      <c r="M377" s="38">
        <f t="shared" si="23"/>
        <v>5.4525631586956047</v>
      </c>
      <c r="N377" s="38">
        <f>M377*Dynamics!$D$14*Dynamics!$N$12</f>
        <v>2.9671664229911627E-3</v>
      </c>
      <c r="O377" s="38">
        <f t="shared" si="24"/>
        <v>0.48438339508780742</v>
      </c>
      <c r="P377" s="38">
        <f>O377/Dynamics!$M$2</f>
        <v>0.16146113169593582</v>
      </c>
      <c r="Q377" s="38">
        <f>IF(I377&gt;Dynamics!$D$8,1,0)</f>
        <v>1</v>
      </c>
    </row>
    <row r="378" spans="1:17" x14ac:dyDescent="0.25">
      <c r="A378" s="38">
        <f>A377+$A$19</f>
        <v>3.5999999999999672</v>
      </c>
      <c r="B378" s="38">
        <f>C378+D378+Dynamics!$O$7</f>
        <v>30.979973973188578</v>
      </c>
      <c r="C378" s="38">
        <f>C377-O377*Dynamics!$S$1</f>
        <v>3.1634942373643771</v>
      </c>
      <c r="D378" s="38">
        <f>D377-P377*Dynamics!$S$1</f>
        <v>1.0544980791214569</v>
      </c>
      <c r="E378" s="38">
        <f>Dynamics!$F$1-C378/H377</f>
        <v>4.9639712317319229E-3</v>
      </c>
      <c r="F378" s="38">
        <f>IF(Q377,$O$5/E378,([1]!Props("D","T",Dynamics!$D$4+273,"P",I377,"He")+$O$5/E378)/2)</f>
        <v>8.4874809485013785</v>
      </c>
      <c r="G378" s="38">
        <f t="shared" si="22"/>
        <v>4.0489204808322118E-3</v>
      </c>
      <c r="H378" s="38">
        <f>IF(Q377,[1]!Props("D","T",Dynamics!$D$4+273,"P",Dynamics!I377,"N2O"),C378/G378)</f>
        <v>781.18462049635241</v>
      </c>
      <c r="I378" s="38">
        <f>IF(Q377,[1]!Props("P","T",Dynamics!$D$4+273,"D",F378,"He"),IF(C378&gt;$D$11,I377*(1-$N$13/100*$S$1),[1]!Props("P","T",Dynamics!$D$4+273,"D",F378,"He")))</f>
        <v>5315.6686314450089</v>
      </c>
      <c r="J378" s="38">
        <f>I378-Dynamics!$O$10</f>
        <v>2420.6628977492555</v>
      </c>
      <c r="L378" s="38">
        <f>IF(H378&gt;$L$18,$L$18,H378)</f>
        <v>163.24780144940664</v>
      </c>
      <c r="M378" s="38">
        <f t="shared" si="23"/>
        <v>5.4457598304490702</v>
      </c>
      <c r="N378" s="38">
        <f>M378*Dynamics!$D$14*Dynamics!$N$12</f>
        <v>2.9634641995505205E-3</v>
      </c>
      <c r="O378" s="38">
        <f t="shared" si="24"/>
        <v>0.48377901525064815</v>
      </c>
      <c r="P378" s="38">
        <f>O378/Dynamics!$M$2</f>
        <v>0.16125967175021605</v>
      </c>
      <c r="Q378" s="38">
        <f>IF(I378&gt;Dynamics!$D$8,1,0)</f>
        <v>1</v>
      </c>
    </row>
    <row r="379" spans="1:17" x14ac:dyDescent="0.25">
      <c r="A379" s="38">
        <f>A378+$A$19</f>
        <v>3.609999999999967</v>
      </c>
      <c r="B379" s="38">
        <f>C379+D379+Dynamics!$O$7</f>
        <v>30.973523586318571</v>
      </c>
      <c r="C379" s="38">
        <f>C378-O378*Dynamics!$S$1</f>
        <v>3.1586564472118708</v>
      </c>
      <c r="D379" s="38">
        <f>D378-P378*Dynamics!$S$1</f>
        <v>1.0528854824039546</v>
      </c>
      <c r="E379" s="38">
        <f>Dynamics!$F$1-C379/H378</f>
        <v>4.9694730835530944E-3</v>
      </c>
      <c r="F379" s="38">
        <f>IF(Q378,$O$5/E379,([1]!Props("D","T",Dynamics!$D$4+273,"P",I378,"He")+$O$5/E379)/2)</f>
        <v>8.4780842052796022</v>
      </c>
      <c r="G379" s="38">
        <f t="shared" si="22"/>
        <v>4.0434186290110394E-3</v>
      </c>
      <c r="H379" s="38">
        <f>IF(Q378,[1]!Props("D","T",Dynamics!$D$4+273,"P",Dynamics!I378,"N2O"),C379/G379)</f>
        <v>781.05145691845632</v>
      </c>
      <c r="I379" s="38">
        <f>IF(Q378,[1]!Props("P","T",Dynamics!$D$4+273,"D",F379,"He"),IF(C379&gt;$D$11,I378*(1-$N$13/100*$S$1),[1]!Props("P","T",Dynamics!$D$4+273,"D",F379,"He")))</f>
        <v>5309.6358717998755</v>
      </c>
      <c r="J379" s="38">
        <f>I379-Dynamics!$O$10</f>
        <v>2414.6301381041221</v>
      </c>
      <c r="L379" s="38">
        <f>IF(H379&gt;$L$18,$L$18,H379)</f>
        <v>163.24780144940664</v>
      </c>
      <c r="M379" s="38">
        <f t="shared" si="23"/>
        <v>5.4389696543572263</v>
      </c>
      <c r="N379" s="38">
        <f>M379*Dynamics!$D$14*Dynamics!$N$12</f>
        <v>2.9597691332267522E-3</v>
      </c>
      <c r="O379" s="38">
        <f t="shared" si="24"/>
        <v>0.48317580379708325</v>
      </c>
      <c r="P379" s="38">
        <f>O379/Dynamics!$M$2</f>
        <v>0.16105860126569441</v>
      </c>
      <c r="Q379" s="38">
        <f>IF(I379&gt;Dynamics!$D$8,1,0)</f>
        <v>1</v>
      </c>
    </row>
    <row r="380" spans="1:17" x14ac:dyDescent="0.25">
      <c r="A380" s="38">
        <f>A379+$A$19</f>
        <v>3.6199999999999668</v>
      </c>
      <c r="B380" s="38">
        <f>C380+D380+Dynamics!$O$7</f>
        <v>30.967081242267941</v>
      </c>
      <c r="C380" s="38">
        <f>C379-O379*Dynamics!$S$1</f>
        <v>3.1538246891738999</v>
      </c>
      <c r="D380" s="38">
        <f>D379-P379*Dynamics!$S$1</f>
        <v>1.0512748963912977</v>
      </c>
      <c r="E380" s="38">
        <f>Dynamics!$F$1-C380/H379</f>
        <v>4.9749699325870094E-3</v>
      </c>
      <c r="F380" s="38">
        <f>IF(Q379,$O$5/E380,([1]!Props("D","T",Dynamics!$D$4+273,"P",I379,"He")+$O$5/E380)/2)</f>
        <v>8.4687167619372854</v>
      </c>
      <c r="G380" s="38">
        <f t="shared" si="22"/>
        <v>4.0379217799771253E-3</v>
      </c>
      <c r="H380" s="38">
        <f>IF(Q379,[1]!Props("D","T",Dynamics!$D$4+273,"P",Dynamics!I379,"N2O"),C380/G380)</f>
        <v>780.91845542967178</v>
      </c>
      <c r="I380" s="38">
        <f>IF(Q379,[1]!Props("P","T",Dynamics!$D$4+273,"D",F380,"He"),IF(C380&gt;$D$11,I379*(1-$N$13/100*$S$1),[1]!Props("P","T",Dynamics!$D$4+273,"D",F380,"He")))</f>
        <v>5303.6222564051031</v>
      </c>
      <c r="J380" s="38">
        <f>I380-Dynamics!$O$10</f>
        <v>2408.6165227093497</v>
      </c>
      <c r="L380" s="38">
        <f>IF(H380&gt;$L$18,$L$18,H380)</f>
        <v>163.24780144940664</v>
      </c>
      <c r="M380" s="38">
        <f t="shared" si="23"/>
        <v>5.4321925788136838</v>
      </c>
      <c r="N380" s="38">
        <f>M380*Dynamics!$D$14*Dynamics!$N$12</f>
        <v>2.9560811959367813E-3</v>
      </c>
      <c r="O380" s="38">
        <f t="shared" si="24"/>
        <v>0.48257375614261216</v>
      </c>
      <c r="P380" s="38">
        <f>O380/Dynamics!$M$2</f>
        <v>0.16085791871420405</v>
      </c>
      <c r="Q380" s="38">
        <f>IF(I380&gt;Dynamics!$D$8,1,0)</f>
        <v>1</v>
      </c>
    </row>
    <row r="381" spans="1:17" x14ac:dyDescent="0.25">
      <c r="A381" s="38">
        <f>A380+$A$19</f>
        <v>3.6299999999999666</v>
      </c>
      <c r="B381" s="38">
        <f>C381+D381+Dynamics!$O$7</f>
        <v>30.960646925519374</v>
      </c>
      <c r="C381" s="38">
        <f>C380-O380*Dynamics!$S$1</f>
        <v>3.1489989516124739</v>
      </c>
      <c r="D381" s="38">
        <f>D380-P380*Dynamics!$S$1</f>
        <v>1.0496663172041556</v>
      </c>
      <c r="E381" s="38">
        <f>Dynamics!$F$1-C381/H380</f>
        <v>4.980461783782579E-3</v>
      </c>
      <c r="F381" s="38">
        <f>IF(Q380,$O$5/E381,([1]!Props("D","T",Dynamics!$D$4+273,"P",I380,"He")+$O$5/E381)/2)</f>
        <v>8.4593784848270328</v>
      </c>
      <c r="G381" s="38">
        <f t="shared" si="22"/>
        <v>4.0324299287815557E-3</v>
      </c>
      <c r="H381" s="38">
        <f>IF(Q380,[1]!Props("D","T",Dynamics!$D$4+273,"P",Dynamics!I380,"N2O"),C381/G381)</f>
        <v>780.78561526718283</v>
      </c>
      <c r="I381" s="38">
        <f>IF(Q380,[1]!Props("P","T",Dynamics!$D$4+273,"D",F381,"He"),IF(C381&gt;$D$11,I380*(1-$N$13/100*$S$1),[1]!Props("P","T",Dynamics!$D$4+273,"D",F381,"He")))</f>
        <v>5297.6276963190849</v>
      </c>
      <c r="J381" s="38">
        <f>I381-Dynamics!$O$10</f>
        <v>2402.6219626233315</v>
      </c>
      <c r="L381" s="38">
        <f>IF(H381&gt;$L$18,$L$18,H381)</f>
        <v>163.24780144940664</v>
      </c>
      <c r="M381" s="38">
        <f t="shared" si="23"/>
        <v>5.4254285524906036</v>
      </c>
      <c r="N381" s="38">
        <f>M381*Dynamics!$D$14*Dynamics!$N$12</f>
        <v>2.9524003597491133E-3</v>
      </c>
      <c r="O381" s="38">
        <f t="shared" si="24"/>
        <v>0.48197286772747999</v>
      </c>
      <c r="P381" s="38">
        <f>O381/Dynamics!$M$2</f>
        <v>0.16065762257582666</v>
      </c>
      <c r="Q381" s="38">
        <f>IF(I381&gt;Dynamics!$D$8,1,0)</f>
        <v>1</v>
      </c>
    </row>
    <row r="382" spans="1:17" x14ac:dyDescent="0.25">
      <c r="A382" s="38">
        <f>A381+$A$19</f>
        <v>3.6399999999999664</v>
      </c>
      <c r="B382" s="38">
        <f>C382+D382+Dynamics!$O$7</f>
        <v>30.95422062061634</v>
      </c>
      <c r="C382" s="38">
        <f>C381-O381*Dynamics!$S$1</f>
        <v>3.144179222935199</v>
      </c>
      <c r="D382" s="38">
        <f>D381-P381*Dynamics!$S$1</f>
        <v>1.0480597409783974</v>
      </c>
      <c r="E382" s="38">
        <f>Dynamics!$F$1-C382/H381</f>
        <v>4.9859486420783024E-3</v>
      </c>
      <c r="F382" s="38">
        <f>IF(Q381,$O$5/E382,([1]!Props("D","T",Dynamics!$D$4+273,"P",I381,"He")+$O$5/E382)/2)</f>
        <v>8.4500692411207456</v>
      </c>
      <c r="G382" s="38">
        <f t="shared" si="22"/>
        <v>4.0269430704858323E-3</v>
      </c>
      <c r="H382" s="38">
        <f>IF(Q381,[1]!Props("D","T",Dynamics!$D$4+273,"P",Dynamics!I381,"N2O"),C382/G382)</f>
        <v>780.65293567141282</v>
      </c>
      <c r="I382" s="38">
        <f>IF(Q381,[1]!Props("P","T",Dynamics!$D$4+273,"D",F382,"He"),IF(C382&gt;$D$11,I381*(1-$N$13/100*$S$1),[1]!Props("P","T",Dynamics!$D$4+273,"D",F382,"He")))</f>
        <v>5291.6521031552566</v>
      </c>
      <c r="J382" s="38">
        <f>I382-Dynamics!$O$10</f>
        <v>2396.6463694595031</v>
      </c>
      <c r="L382" s="38">
        <f>IF(H382&gt;$L$18,$L$18,H382)</f>
        <v>163.24780144940664</v>
      </c>
      <c r="M382" s="38">
        <f t="shared" si="23"/>
        <v>5.4186775243367933</v>
      </c>
      <c r="N382" s="38">
        <f>M382*Dynamics!$D$14*Dynamics!$N$12</f>
        <v>2.9487265968827984E-3</v>
      </c>
      <c r="O382" s="38">
        <f t="shared" si="24"/>
        <v>0.48137313401650761</v>
      </c>
      <c r="P382" s="38">
        <f>O382/Dynamics!$M$2</f>
        <v>0.16045771133883588</v>
      </c>
      <c r="Q382" s="38">
        <f>IF(I382&gt;Dynamics!$D$8,1,0)</f>
        <v>1</v>
      </c>
    </row>
    <row r="383" spans="1:17" x14ac:dyDescent="0.25">
      <c r="A383" s="38">
        <f>A382+$A$19</f>
        <v>3.6499999999999662</v>
      </c>
      <c r="B383" s="38">
        <f>C383+D383+Dynamics!$O$7</f>
        <v>30.947802312162786</v>
      </c>
      <c r="C383" s="38">
        <f>C382-O382*Dynamics!$S$1</f>
        <v>3.1393654915950338</v>
      </c>
      <c r="D383" s="38">
        <f>D382-P382*Dynamics!$S$1</f>
        <v>1.046455163865009</v>
      </c>
      <c r="E383" s="38">
        <f>Dynamics!$F$1-C383/H382</f>
        <v>4.9914305124022819E-3</v>
      </c>
      <c r="F383" s="38">
        <f>IF(Q382,$O$5/E383,([1]!Props("D","T",Dynamics!$D$4+273,"P",I382,"He")+$O$5/E383)/2)</f>
        <v>8.4407888988033726</v>
      </c>
      <c r="G383" s="38">
        <f t="shared" si="22"/>
        <v>4.021461200161852E-3</v>
      </c>
      <c r="H383" s="38">
        <f>IF(Q382,[1]!Props("D","T",Dynamics!$D$4+273,"P",Dynamics!I382,"N2O"),C383/G383)</f>
        <v>780.5204158859998</v>
      </c>
      <c r="I383" s="38">
        <f>IF(Q382,[1]!Props("P","T",Dynamics!$D$4+273,"D",F383,"He"),IF(C383&gt;$D$11,I382*(1-$N$13/100*$S$1),[1]!Props("P","T",Dynamics!$D$4+273,"D",F383,"He")))</f>
        <v>5285.6953890777777</v>
      </c>
      <c r="J383" s="38">
        <f>I383-Dynamics!$O$10</f>
        <v>2390.6896553820243</v>
      </c>
      <c r="L383" s="38">
        <f>IF(H383&gt;$L$18,$L$18,H383)</f>
        <v>163.24780144940664</v>
      </c>
      <c r="M383" s="38">
        <f t="shared" si="23"/>
        <v>5.4119394435757808</v>
      </c>
      <c r="N383" s="38">
        <f>M383*Dynamics!$D$14*Dynamics!$N$12</f>
        <v>2.9450598797063831E-3</v>
      </c>
      <c r="O383" s="38">
        <f t="shared" si="24"/>
        <v>0.48077455049892104</v>
      </c>
      <c r="P383" s="38">
        <f>O383/Dynamics!$M$2</f>
        <v>0.16025818349964036</v>
      </c>
      <c r="Q383" s="38">
        <f>IF(I383&gt;Dynamics!$D$8,1,0)</f>
        <v>1</v>
      </c>
    </row>
    <row r="384" spans="1:17" x14ac:dyDescent="0.25">
      <c r="A384" s="38">
        <f>A383+$A$19</f>
        <v>3.6599999999999659</v>
      </c>
      <c r="B384" s="38">
        <f>C384+D384+Dynamics!$O$7</f>
        <v>30.941391984822801</v>
      </c>
      <c r="C384" s="38">
        <f>C383-O383*Dynamics!$S$1</f>
        <v>3.1345577460900444</v>
      </c>
      <c r="D384" s="38">
        <f>D383-P383*Dynamics!$S$1</f>
        <v>1.0448525820300125</v>
      </c>
      <c r="E384" s="38">
        <f>Dynamics!$F$1-C384/H383</f>
        <v>4.9969073996722251E-3</v>
      </c>
      <c r="F384" s="38">
        <f>IF(Q383,$O$5/E384,([1]!Props("D","T",Dynamics!$D$4+273,"P",I383,"He")+$O$5/E384)/2)</f>
        <v>8.4315373266667422</v>
      </c>
      <c r="G384" s="38">
        <f t="shared" si="22"/>
        <v>4.0159843128919097E-3</v>
      </c>
      <c r="H384" s="38">
        <f>IF(Q383,[1]!Props("D","T",Dynamics!$D$4+273,"P",Dynamics!I383,"N2O"),C384/G384)</f>
        <v>780.38805515777153</v>
      </c>
      <c r="I384" s="38">
        <f>IF(Q383,[1]!Props("P","T",Dynamics!$D$4+273,"D",F384,"He"),IF(C384&gt;$D$11,I383*(1-$N$13/100*$S$1),[1]!Props("P","T",Dynamics!$D$4+273,"D",F384,"He")))</f>
        <v>5279.7574667972849</v>
      </c>
      <c r="J384" s="38">
        <f>I384-Dynamics!$O$10</f>
        <v>2384.7517331015315</v>
      </c>
      <c r="L384" s="38">
        <f>IF(H384&gt;$L$18,$L$18,H384)</f>
        <v>163.24780144940664</v>
      </c>
      <c r="M384" s="38">
        <f t="shared" si="23"/>
        <v>5.4052142597039357</v>
      </c>
      <c r="N384" s="38">
        <f>M384*Dynamics!$D$14*Dynamics!$N$12</f>
        <v>2.9414001807368888E-3</v>
      </c>
      <c r="O384" s="38">
        <f t="shared" si="24"/>
        <v>0.48017711268818442</v>
      </c>
      <c r="P384" s="38">
        <f>O384/Dynamics!$M$2</f>
        <v>0.16005903756272813</v>
      </c>
      <c r="Q384" s="38">
        <f>IF(I384&gt;Dynamics!$D$8,1,0)</f>
        <v>1</v>
      </c>
    </row>
    <row r="385" spans="1:17" x14ac:dyDescent="0.25">
      <c r="A385" s="38">
        <f>A384+$A$19</f>
        <v>3.6699999999999657</v>
      </c>
      <c r="B385" s="38">
        <f>C385+D385+Dynamics!$O$7</f>
        <v>30.934989623320291</v>
      </c>
      <c r="C385" s="38">
        <f>C384-O384*Dynamics!$S$1</f>
        <v>3.1297559749631625</v>
      </c>
      <c r="D385" s="38">
        <f>D384-P384*Dynamics!$S$1</f>
        <v>1.0432519916543852</v>
      </c>
      <c r="E385" s="38">
        <f>Dynamics!$F$1-C385/H384</f>
        <v>5.0023793087954514E-3</v>
      </c>
      <c r="F385" s="38">
        <f>IF(Q384,$O$5/E385,([1]!Props("D","T",Dynamics!$D$4+273,"P",I384,"He")+$O$5/E385)/2)</f>
        <v>8.422314394303438</v>
      </c>
      <c r="G385" s="38">
        <f t="shared" si="22"/>
        <v>4.0105124037686833E-3</v>
      </c>
      <c r="H385" s="38">
        <f>IF(Q384,[1]!Props("D","T",Dynamics!$D$4+273,"P",Dynamics!I384,"N2O"),C385/G385)</f>
        <v>780.25585273672164</v>
      </c>
      <c r="I385" s="38">
        <f>IF(Q384,[1]!Props("P","T",Dynamics!$D$4+273,"D",F385,"He"),IF(C385&gt;$D$11,I384*(1-$N$13/100*$S$1),[1]!Props("P","T",Dynamics!$D$4+273,"D",F385,"He")))</f>
        <v>5273.8382495666592</v>
      </c>
      <c r="J385" s="38">
        <f>I385-Dynamics!$O$10</f>
        <v>2378.8325158709058</v>
      </c>
      <c r="L385" s="38">
        <f>IF(H385&gt;$L$18,$L$18,H385)</f>
        <v>163.24780144940664</v>
      </c>
      <c r="M385" s="38">
        <f t="shared" si="23"/>
        <v>5.3985019224885784</v>
      </c>
      <c r="N385" s="38">
        <f>M385*Dynamics!$D$14*Dynamics!$N$12</f>
        <v>2.9377474726387828E-3</v>
      </c>
      <c r="O385" s="38">
        <f t="shared" si="24"/>
        <v>0.47958081612183218</v>
      </c>
      <c r="P385" s="38">
        <f>O385/Dynamics!$M$2</f>
        <v>0.15986027204061073</v>
      </c>
      <c r="Q385" s="38">
        <f>IF(I385&gt;Dynamics!$D$8,1,0)</f>
        <v>1</v>
      </c>
    </row>
    <row r="386" spans="1:17" x14ac:dyDescent="0.25">
      <c r="A386" s="38">
        <f>A385+$A$19</f>
        <v>3.6799999999999655</v>
      </c>
      <c r="B386" s="38">
        <f>C386+D386+Dynamics!$O$7</f>
        <v>30.928595212438665</v>
      </c>
      <c r="C386" s="38">
        <f>C385-O385*Dynamics!$S$1</f>
        <v>3.124960166801944</v>
      </c>
      <c r="D386" s="38">
        <f>D385-P385*Dynamics!$S$1</f>
        <v>1.0416533889339792</v>
      </c>
      <c r="E386" s="38">
        <f>Dynamics!$F$1-C386/H385</f>
        <v>5.0078462446688935E-3</v>
      </c>
      <c r="F386" s="38">
        <f>IF(Q385,$O$5/E386,([1]!Props("D","T",Dynamics!$D$4+273,"P",I385,"He")+$O$5/E386)/2)</f>
        <v>8.4131199721007519</v>
      </c>
      <c r="G386" s="38">
        <f t="shared" si="22"/>
        <v>4.0050454678952413E-3</v>
      </c>
      <c r="H386" s="38">
        <f>IF(Q385,[1]!Props("D","T",Dynamics!$D$4+273,"P",Dynamics!I385,"N2O"),C386/G386)</f>
        <v>780.12380787598556</v>
      </c>
      <c r="I386" s="38">
        <f>IF(Q385,[1]!Props("P","T",Dynamics!$D$4+273,"D",F386,"He"),IF(C386&gt;$D$11,I385*(1-$N$13/100*$S$1),[1]!Props("P","T",Dynamics!$D$4+273,"D",F386,"He")))</f>
        <v>5267.937651176866</v>
      </c>
      <c r="J386" s="38">
        <f>I386-Dynamics!$O$10</f>
        <v>2372.9319174811126</v>
      </c>
      <c r="L386" s="38">
        <f>IF(H386&gt;$L$18,$L$18,H386)</f>
        <v>163.24780144940664</v>
      </c>
      <c r="M386" s="38">
        <f t="shared" si="23"/>
        <v>5.3918023819661398</v>
      </c>
      <c r="N386" s="38">
        <f>M386*Dynamics!$D$14*Dynamics!$N$12</f>
        <v>2.934101728222976E-3</v>
      </c>
      <c r="O386" s="38">
        <f t="shared" si="24"/>
        <v>0.47898565636130525</v>
      </c>
      <c r="P386" s="38">
        <f>O386/Dynamics!$M$2</f>
        <v>0.15966188545376842</v>
      </c>
      <c r="Q386" s="38">
        <f>IF(I386&gt;Dynamics!$D$8,1,0)</f>
        <v>1</v>
      </c>
    </row>
    <row r="387" spans="1:17" x14ac:dyDescent="0.25">
      <c r="A387" s="38">
        <f>A386+$A$19</f>
        <v>3.6899999999999653</v>
      </c>
      <c r="B387" s="38">
        <f>C387+D387+Dynamics!$O$7</f>
        <v>30.922208737020519</v>
      </c>
      <c r="C387" s="38">
        <f>C386-O386*Dynamics!$S$1</f>
        <v>3.1201703102383309</v>
      </c>
      <c r="D387" s="38">
        <f>D386-P386*Dynamics!$S$1</f>
        <v>1.0400567700794414</v>
      </c>
      <c r="E387" s="38">
        <f>Dynamics!$F$1-C387/H386</f>
        <v>5.0133082121791078E-3</v>
      </c>
      <c r="F387" s="38">
        <f>IF(Q386,$O$5/E387,([1]!Props("D","T",Dynamics!$D$4+273,"P",I386,"He")+$O$5/E387)/2)</f>
        <v>8.4039539312346587</v>
      </c>
      <c r="G387" s="38">
        <f t="shared" si="22"/>
        <v>3.9995835003850269E-3</v>
      </c>
      <c r="H387" s="38">
        <f>IF(Q386,[1]!Props("D","T",Dynamics!$D$4+273,"P",Dynamics!I386,"N2O"),C387/G387)</f>
        <v>779.99191983181731</v>
      </c>
      <c r="I387" s="38">
        <f>IF(Q386,[1]!Props("P","T",Dynamics!$D$4+273,"D",F387,"He"),IF(C387&gt;$D$11,I386*(1-$N$13/100*$S$1),[1]!Props("P","T",Dynamics!$D$4+273,"D",F387,"He")))</f>
        <v>5262.055585952794</v>
      </c>
      <c r="J387" s="38">
        <f>I387-Dynamics!$O$10</f>
        <v>2367.0498522570406</v>
      </c>
      <c r="L387" s="38">
        <f>IF(H387&gt;$L$18,$L$18,H387)</f>
        <v>163.24780144940664</v>
      </c>
      <c r="M387" s="38">
        <f t="shared" si="23"/>
        <v>5.3851155884402999</v>
      </c>
      <c r="N387" s="38">
        <f>M387*Dynamics!$D$14*Dynamics!$N$12</f>
        <v>2.9304629204458103E-3</v>
      </c>
      <c r="O387" s="38">
        <f t="shared" si="24"/>
        <v>0.47839162899178594</v>
      </c>
      <c r="P387" s="38">
        <f>O387/Dynamics!$M$2</f>
        <v>0.15946387633059531</v>
      </c>
      <c r="Q387" s="38">
        <f>IF(I387&gt;Dynamics!$D$8,1,0)</f>
        <v>1</v>
      </c>
    </row>
    <row r="388" spans="1:17" x14ac:dyDescent="0.25">
      <c r="A388" s="38">
        <f>A387+$A$19</f>
        <v>3.6999999999999651</v>
      </c>
      <c r="B388" s="38">
        <f>C388+D388+Dynamics!$O$7</f>
        <v>30.915830181967294</v>
      </c>
      <c r="C388" s="38">
        <f>C387-O387*Dynamics!$S$1</f>
        <v>3.115386393948413</v>
      </c>
      <c r="D388" s="38">
        <f>D387-P387*Dynamics!$S$1</f>
        <v>1.0384621313161355</v>
      </c>
      <c r="E388" s="38">
        <f>Dynamics!$F$1-C388/H387</f>
        <v>5.0187652162022806E-3</v>
      </c>
      <c r="F388" s="38">
        <f>IF(Q387,$O$5/E388,([1]!Props("D","T",Dynamics!$D$4+273,"P",I387,"He")+$O$5/E388)/2)</f>
        <v>8.3948161436638724</v>
      </c>
      <c r="G388" s="38">
        <f t="shared" si="22"/>
        <v>3.9941264963618533E-3</v>
      </c>
      <c r="H388" s="38">
        <f>IF(Q387,[1]!Props("D","T",Dynamics!$D$4+273,"P",Dynamics!I387,"N2O"),C388/G388)</f>
        <v>779.8601878635659</v>
      </c>
      <c r="I388" s="38">
        <f>IF(Q387,[1]!Props("P","T",Dynamics!$D$4+273,"D",F388,"He"),IF(C388&gt;$D$11,I387*(1-$N$13/100*$S$1),[1]!Props("P","T",Dynamics!$D$4+273,"D",F388,"He")))</f>
        <v>5256.1919687491618</v>
      </c>
      <c r="J388" s="38">
        <f>I388-Dynamics!$O$10</f>
        <v>2361.1862350534084</v>
      </c>
      <c r="L388" s="38">
        <f>IF(H388&gt;$L$18,$L$18,H388)</f>
        <v>163.24780144940664</v>
      </c>
      <c r="M388" s="38">
        <f t="shared" si="23"/>
        <v>5.3784414924801647</v>
      </c>
      <c r="N388" s="38">
        <f>M388*Dynamics!$D$14*Dynamics!$N$12</f>
        <v>2.926831022408068E-3</v>
      </c>
      <c r="O388" s="38">
        <f t="shared" si="24"/>
        <v>0.47779872962203612</v>
      </c>
      <c r="P388" s="38">
        <f>O388/Dynamics!$M$2</f>
        <v>0.15926624320734536</v>
      </c>
      <c r="Q388" s="38">
        <f>IF(I388&gt;Dynamics!$D$8,1,0)</f>
        <v>1</v>
      </c>
    </row>
    <row r="389" spans="1:17" x14ac:dyDescent="0.25">
      <c r="A389" s="38">
        <f>A388+$A$19</f>
        <v>3.7099999999999649</v>
      </c>
      <c r="B389" s="38">
        <f>C389+D389+Dynamics!$O$7</f>
        <v>30.909459532238998</v>
      </c>
      <c r="C389" s="38">
        <f>C388-O388*Dynamics!$S$1</f>
        <v>3.1106084066521928</v>
      </c>
      <c r="D389" s="38">
        <f>D388-P388*Dynamics!$S$1</f>
        <v>1.0368694688840621</v>
      </c>
      <c r="E389" s="38">
        <f>Dynamics!$F$1-C389/H388</f>
        <v>5.0242172616042349E-3</v>
      </c>
      <c r="F389" s="38">
        <f>IF(Q388,$O$5/E389,([1]!Props("D","T",Dynamics!$D$4+273,"P",I388,"He")+$O$5/E389)/2)</f>
        <v>8.385706482123938</v>
      </c>
      <c r="G389" s="38">
        <f t="shared" si="22"/>
        <v>3.9886744509598998E-3</v>
      </c>
      <c r="H389" s="38">
        <f>IF(Q388,[1]!Props("D","T",Dynamics!$D$4+273,"P",Dynamics!I388,"N2O"),C389/G389)</f>
        <v>779.72861123364999</v>
      </c>
      <c r="I389" s="38">
        <f>IF(Q388,[1]!Props("P","T",Dynamics!$D$4+273,"D",F389,"He"),IF(C389&gt;$D$11,I388*(1-$N$13/100*$S$1),[1]!Props("P","T",Dynamics!$D$4+273,"D",F389,"He")))</f>
        <v>5250.3467149464459</v>
      </c>
      <c r="J389" s="38">
        <f>I389-Dynamics!$O$10</f>
        <v>2355.3409812506925</v>
      </c>
      <c r="L389" s="38">
        <f>IF(H389&gt;$L$18,$L$18,H389)</f>
        <v>163.24780144940664</v>
      </c>
      <c r="M389" s="38">
        <f t="shared" si="23"/>
        <v>5.3717800449184505</v>
      </c>
      <c r="N389" s="38">
        <f>M389*Dynamics!$D$14*Dynamics!$N$12</f>
        <v>2.9232060073539805E-3</v>
      </c>
      <c r="O389" s="38">
        <f t="shared" si="24"/>
        <v>0.47720695388423534</v>
      </c>
      <c r="P389" s="38">
        <f>O389/Dynamics!$M$2</f>
        <v>0.15906898462807845</v>
      </c>
      <c r="Q389" s="38">
        <f>IF(I389&gt;Dynamics!$D$8,1,0)</f>
        <v>1</v>
      </c>
    </row>
    <row r="390" spans="1:17" x14ac:dyDescent="0.25">
      <c r="A390" s="38">
        <f>A389+$A$19</f>
        <v>3.7199999999999647</v>
      </c>
      <c r="B390" s="38">
        <f>C390+D390+Dynamics!$O$7</f>
        <v>30.903096772853878</v>
      </c>
      <c r="C390" s="38">
        <f>C389-O389*Dynamics!$S$1</f>
        <v>3.1058363371133506</v>
      </c>
      <c r="D390" s="38">
        <f>D389-P389*Dynamics!$S$1</f>
        <v>1.0352787790377813</v>
      </c>
      <c r="E390" s="38">
        <f>Dynamics!$F$1-C390/H389</f>
        <v>5.0296643532404305E-3</v>
      </c>
      <c r="F390" s="38">
        <f>IF(Q389,$O$5/E390,([1]!Props("D","T",Dynamics!$D$4+273,"P",I389,"He")+$O$5/E390)/2)</f>
        <v>8.3766248201213944</v>
      </c>
      <c r="G390" s="38">
        <f t="shared" si="22"/>
        <v>3.9832273593237034E-3</v>
      </c>
      <c r="H390" s="38">
        <f>IF(Q389,[1]!Props("D","T",Dynamics!$D$4+273,"P",Dynamics!I389,"N2O"),C390/G390)</f>
        <v>779.59718920753778</v>
      </c>
      <c r="I390" s="38">
        <f>IF(Q389,[1]!Props("P","T",Dynamics!$D$4+273,"D",F390,"He"),IF(C390&gt;$D$11,I389*(1-$N$13/100*$S$1),[1]!Props("P","T",Dynamics!$D$4+273,"D",F390,"He")))</f>
        <v>5244.5197404468554</v>
      </c>
      <c r="J390" s="38">
        <f>I390-Dynamics!$O$10</f>
        <v>2349.514006751102</v>
      </c>
      <c r="L390" s="38">
        <f>IF(H390&gt;$L$18,$L$18,H390)</f>
        <v>163.24780144940664</v>
      </c>
      <c r="M390" s="38">
        <f t="shared" si="23"/>
        <v>5.365131196849684</v>
      </c>
      <c r="N390" s="38">
        <f>M390*Dynamics!$D$14*Dynamics!$N$12</f>
        <v>2.9195878486702517E-3</v>
      </c>
      <c r="O390" s="38">
        <f t="shared" si="24"/>
        <v>0.4766162974338215</v>
      </c>
      <c r="P390" s="38">
        <f>O390/Dynamics!$M$2</f>
        <v>0.15887209914460718</v>
      </c>
      <c r="Q390" s="38">
        <f>IF(I390&gt;Dynamics!$D$8,1,0)</f>
        <v>1</v>
      </c>
    </row>
    <row r="391" spans="1:17" x14ac:dyDescent="0.25">
      <c r="A391" s="38">
        <f>A390+$A$19</f>
        <v>3.7299999999999645</v>
      </c>
      <c r="B391" s="38">
        <f>C391+D391+Dynamics!$O$7</f>
        <v>30.896741888888094</v>
      </c>
      <c r="C391" s="38">
        <f>C390-O390*Dynamics!$S$1</f>
        <v>3.1010701741390125</v>
      </c>
      <c r="D391" s="38">
        <f>D390-P390*Dynamics!$S$1</f>
        <v>1.0336900580463353</v>
      </c>
      <c r="E391" s="38">
        <f>Dynamics!$F$1-C391/H390</f>
        <v>5.0351064959559821E-3</v>
      </c>
      <c r="F391" s="38">
        <f>IF(Q390,$O$5/E391,([1]!Props("D","T",Dynamics!$D$4+273,"P",I390,"He")+$O$5/E391)/2)</f>
        <v>8.3675710319279677</v>
      </c>
      <c r="G391" s="38">
        <f t="shared" si="22"/>
        <v>3.9777852166081526E-3</v>
      </c>
      <c r="H391" s="38">
        <f>IF(Q390,[1]!Props("D","T",Dynamics!$D$4+273,"P",Dynamics!I390,"N2O"),C391/G391)</f>
        <v>779.46592105372247</v>
      </c>
      <c r="I391" s="38">
        <f>IF(Q390,[1]!Props("P","T",Dynamics!$D$4+273,"D",F391,"He"),IF(C391&gt;$D$11,I390*(1-$N$13/100*$S$1),[1]!Props("P","T",Dynamics!$D$4+273,"D",F391,"He")))</f>
        <v>5238.7109616703347</v>
      </c>
      <c r="J391" s="38">
        <f>I391-Dynamics!$O$10</f>
        <v>2343.7052279745812</v>
      </c>
      <c r="L391" s="38">
        <f>IF(H391&gt;$L$18,$L$18,H391)</f>
        <v>163.24780144940664</v>
      </c>
      <c r="M391" s="38">
        <f t="shared" si="23"/>
        <v>5.3584948996284165</v>
      </c>
      <c r="N391" s="38">
        <f>M391*Dynamics!$D$14*Dynamics!$N$12</f>
        <v>2.9159765198850853E-3</v>
      </c>
      <c r="O391" s="38">
        <f t="shared" si="24"/>
        <v>0.47602675594933214</v>
      </c>
      <c r="P391" s="38">
        <f>O391/Dynamics!$M$2</f>
        <v>0.15867558531644405</v>
      </c>
      <c r="Q391" s="38">
        <f>IF(I391&gt;Dynamics!$D$8,1,0)</f>
        <v>1</v>
      </c>
    </row>
    <row r="392" spans="1:17" x14ac:dyDescent="0.25">
      <c r="A392" s="38">
        <f>A391+$A$19</f>
        <v>3.7399999999999642</v>
      </c>
      <c r="B392" s="38">
        <f>C392+D392+Dynamics!$O$7</f>
        <v>30.890394865475436</v>
      </c>
      <c r="C392" s="38">
        <f>C391-O391*Dynamics!$S$1</f>
        <v>3.0963099065795192</v>
      </c>
      <c r="D392" s="38">
        <f>D391-P391*Dynamics!$S$1</f>
        <v>1.0321033021931709</v>
      </c>
      <c r="E392" s="38">
        <f>Dynamics!$F$1-C392/H391</f>
        <v>5.0405436945856622E-3</v>
      </c>
      <c r="F392" s="38">
        <f>IF(Q391,$O$5/E392,([1]!Props("D","T",Dynamics!$D$4+273,"P",I391,"He")+$O$5/E392)/2)</f>
        <v>8.3585449925748296</v>
      </c>
      <c r="G392" s="38">
        <f t="shared" si="22"/>
        <v>3.9723480179784734E-3</v>
      </c>
      <c r="H392" s="38">
        <f>IF(Q391,[1]!Props("D","T",Dynamics!$D$4+273,"P",Dynamics!I391,"N2O"),C392/G392)</f>
        <v>779.33480604369697</v>
      </c>
      <c r="I392" s="38">
        <f>IF(Q391,[1]!Props("P","T",Dynamics!$D$4+273,"D",F392,"He"),IF(C392&gt;$D$11,I391*(1-$N$13/100*$S$1),[1]!Props("P","T",Dynamics!$D$4+273,"D",F392,"He")))</f>
        <v>5232.9202955506089</v>
      </c>
      <c r="J392" s="38">
        <f>I392-Dynamics!$O$10</f>
        <v>2337.9145618548555</v>
      </c>
      <c r="L392" s="38">
        <f>IF(H392&gt;$L$18,$L$18,H392)</f>
        <v>163.24780144940664</v>
      </c>
      <c r="M392" s="38">
        <f t="shared" si="23"/>
        <v>5.3518711048674561</v>
      </c>
      <c r="N392" s="38">
        <f>M392*Dynamics!$D$14*Dynamics!$N$12</f>
        <v>2.9123719946672227E-3</v>
      </c>
      <c r="O392" s="38">
        <f t="shared" si="24"/>
        <v>0.47543832513224715</v>
      </c>
      <c r="P392" s="38">
        <f>O392/Dynamics!$M$2</f>
        <v>0.15847944171074904</v>
      </c>
      <c r="Q392" s="38">
        <f>IF(I392&gt;Dynamics!$D$8,1,0)</f>
        <v>1</v>
      </c>
    </row>
    <row r="393" spans="1:17" x14ac:dyDescent="0.25">
      <c r="A393" s="38">
        <f>A392+$A$19</f>
        <v>3.749999999999964</v>
      </c>
      <c r="B393" s="38">
        <f>C393+D393+Dynamics!$O$7</f>
        <v>30.884055687807006</v>
      </c>
      <c r="C393" s="38">
        <f>C392-O392*Dynamics!$S$1</f>
        <v>3.0915555233281968</v>
      </c>
      <c r="D393" s="38">
        <f>D392-P392*Dynamics!$S$1</f>
        <v>1.0305185077760635</v>
      </c>
      <c r="E393" s="38">
        <f>Dynamics!$F$1-C393/H392</f>
        <v>5.0459759539538945E-3</v>
      </c>
      <c r="F393" s="38">
        <f>IF(Q392,$O$5/E393,([1]!Props("D","T",Dynamics!$D$4+273,"P",I392,"He")+$O$5/E393)/2)</f>
        <v>8.349546577846926</v>
      </c>
      <c r="G393" s="38">
        <f t="shared" si="22"/>
        <v>3.9669157586102403E-3</v>
      </c>
      <c r="H393" s="38">
        <f>IF(Q392,[1]!Props("D","T",Dynamics!$D$4+273,"P",Dynamics!I392,"N2O"),C393/G393)</f>
        <v>779.20384345193543</v>
      </c>
      <c r="I393" s="38">
        <f>IF(Q392,[1]!Props("P","T",Dynamics!$D$4+273,"D",F393,"He"),IF(C393&gt;$D$11,I392*(1-$N$13/100*$S$1),[1]!Props("P","T",Dynamics!$D$4+273,"D",F393,"He")))</f>
        <v>5227.1476595312761</v>
      </c>
      <c r="J393" s="38">
        <f>I393-Dynamics!$O$10</f>
        <v>2332.1419258355227</v>
      </c>
      <c r="L393" s="38">
        <f>IF(H393&gt;$L$18,$L$18,H393)</f>
        <v>163.24780144940664</v>
      </c>
      <c r="M393" s="38">
        <f t="shared" si="23"/>
        <v>5.3452597644361202</v>
      </c>
      <c r="N393" s="38">
        <f>M393*Dynamics!$D$14*Dynamics!$N$12</f>
        <v>2.9087742468249921E-3</v>
      </c>
      <c r="O393" s="38">
        <f t="shared" si="24"/>
        <v>0.47485100070683367</v>
      </c>
      <c r="P393" s="38">
        <f>O393/Dynamics!$M$2</f>
        <v>0.15828366690227788</v>
      </c>
      <c r="Q393" s="38">
        <f>IF(I393&gt;Dynamics!$D$8,1,0)</f>
        <v>1</v>
      </c>
    </row>
    <row r="394" spans="1:17" x14ac:dyDescent="0.25">
      <c r="A394" s="38">
        <f>A393+$A$19</f>
        <v>3.7599999999999638</v>
      </c>
      <c r="B394" s="38">
        <f>C394+D394+Dynamics!$O$7</f>
        <v>30.877724341130914</v>
      </c>
      <c r="C394" s="38">
        <f>C393-O393*Dynamics!$S$1</f>
        <v>3.0868070133211285</v>
      </c>
      <c r="D394" s="38">
        <f>D393-P393*Dynamics!$S$1</f>
        <v>1.0289356711070408</v>
      </c>
      <c r="E394" s="38">
        <f>Dynamics!$F$1-C394/H393</f>
        <v>5.0514032788747856E-3</v>
      </c>
      <c r="F394" s="38">
        <f>IF(Q393,$O$5/E394,([1]!Props("D","T",Dynamics!$D$4+273,"P",I393,"He")+$O$5/E394)/2)</f>
        <v>8.3405756642773028</v>
      </c>
      <c r="G394" s="38">
        <f t="shared" si="22"/>
        <v>3.9614884336893483E-3</v>
      </c>
      <c r="H394" s="38">
        <f>IF(Q393,[1]!Props("D","T",Dynamics!$D$4+273,"P",Dynamics!I393,"N2O"),C394/G394)</f>
        <v>779.07303255586692</v>
      </c>
      <c r="I394" s="38">
        <f>IF(Q393,[1]!Props("P","T",Dynamics!$D$4+273,"D",F394,"He"),IF(C394&gt;$D$11,I393*(1-$N$13/100*$S$1),[1]!Props("P","T",Dynamics!$D$4+273,"D",F394,"He")))</f>
        <v>5221.3929715618997</v>
      </c>
      <c r="J394" s="38">
        <f>I394-Dynamics!$O$10</f>
        <v>2326.3872378661463</v>
      </c>
      <c r="L394" s="38">
        <f>IF(H394&gt;$L$18,$L$18,H394)</f>
        <v>163.24780144940664</v>
      </c>
      <c r="M394" s="38">
        <f t="shared" si="23"/>
        <v>5.3386608304584771</v>
      </c>
      <c r="N394" s="38">
        <f>M394*Dynamics!$D$14*Dynamics!$N$12</f>
        <v>2.9051832503053511E-3</v>
      </c>
      <c r="O394" s="38">
        <f t="shared" si="24"/>
        <v>0.47426477841998976</v>
      </c>
      <c r="P394" s="38">
        <f>O394/Dynamics!$M$2</f>
        <v>0.15808825947332991</v>
      </c>
      <c r="Q394" s="38">
        <f>IF(I394&gt;Dynamics!$D$8,1,0)</f>
        <v>1</v>
      </c>
    </row>
    <row r="395" spans="1:17" x14ac:dyDescent="0.25">
      <c r="A395" s="38">
        <f>A394+$A$19</f>
        <v>3.7699999999999636</v>
      </c>
      <c r="B395" s="38">
        <f>C395+D395+Dynamics!$O$7</f>
        <v>30.871400810751979</v>
      </c>
      <c r="C395" s="38">
        <f>C394-O394*Dynamics!$S$1</f>
        <v>3.0820643655369286</v>
      </c>
      <c r="D395" s="38">
        <f>D394-P394*Dynamics!$S$1</f>
        <v>1.0273547885123075</v>
      </c>
      <c r="E395" s="38">
        <f>Dynamics!$F$1-C395/H394</f>
        <v>5.0568256741521126E-3</v>
      </c>
      <c r="F395" s="38">
        <f>IF(Q394,$O$5/E395,([1]!Props("D","T",Dynamics!$D$4+273,"P",I394,"He")+$O$5/E395)/2)</f>
        <v>8.331632129141548</v>
      </c>
      <c r="G395" s="38">
        <f t="shared" si="22"/>
        <v>3.9560660384120212E-3</v>
      </c>
      <c r="H395" s="38">
        <f>IF(Q394,[1]!Props("D","T",Dynamics!$D$4+273,"P",Dynamics!I394,"N2O"),C395/G395)</f>
        <v>778.9423726358558</v>
      </c>
      <c r="I395" s="38">
        <f>IF(Q394,[1]!Props("P","T",Dynamics!$D$4+273,"D",F395,"He"),IF(C395&gt;$D$11,I394*(1-$N$13/100*$S$1),[1]!Props("P","T",Dynamics!$D$4+273,"D",F395,"He")))</f>
        <v>5215.6561500941834</v>
      </c>
      <c r="J395" s="38">
        <f>I395-Dynamics!$O$10</f>
        <v>2320.65041639843</v>
      </c>
      <c r="L395" s="38">
        <f>IF(H395&gt;$L$18,$L$18,H395)</f>
        <v>163.24780144940664</v>
      </c>
      <c r="M395" s="38">
        <f t="shared" si="23"/>
        <v>5.3320742553116389</v>
      </c>
      <c r="N395" s="38">
        <f>M395*Dynamics!$D$14*Dynamics!$N$12</f>
        <v>2.9015989791929589E-3</v>
      </c>
      <c r="O395" s="38">
        <f t="shared" si="24"/>
        <v>0.47367965404109313</v>
      </c>
      <c r="P395" s="38">
        <f>O395/Dynamics!$M$2</f>
        <v>0.15789321801369771</v>
      </c>
      <c r="Q395" s="38">
        <f>IF(I395&gt;Dynamics!$D$8,1,0)</f>
        <v>1</v>
      </c>
    </row>
    <row r="396" spans="1:17" x14ac:dyDescent="0.25">
      <c r="A396" s="38">
        <f>A395+$A$19</f>
        <v>3.7799999999999634</v>
      </c>
      <c r="B396" s="38">
        <f>C396+D396+Dynamics!$O$7</f>
        <v>30.865085082031435</v>
      </c>
      <c r="C396" s="38">
        <f>C395-O395*Dynamics!$S$1</f>
        <v>3.0773275689965178</v>
      </c>
      <c r="D396" s="38">
        <f>D395-P395*Dynamics!$S$1</f>
        <v>1.0257758563321706</v>
      </c>
      <c r="E396" s="38">
        <f>Dynamics!$F$1-C396/H395</f>
        <v>5.0622431445793451E-3</v>
      </c>
      <c r="F396" s="38">
        <f>IF(Q395,$O$5/E396,([1]!Props("D","T",Dynamics!$D$4+273,"P",I395,"He")+$O$5/E396)/2)</f>
        <v>8.3227158504522212</v>
      </c>
      <c r="G396" s="38">
        <f t="shared" si="22"/>
        <v>3.9506485679847896E-3</v>
      </c>
      <c r="H396" s="38">
        <f>IF(Q395,[1]!Props("D","T",Dynamics!$D$4+273,"P",Dynamics!I395,"N2O"),C396/G396)</f>
        <v>778.81186297517627</v>
      </c>
      <c r="I396" s="38">
        <f>IF(Q395,[1]!Props("P","T",Dynamics!$D$4+273,"D",F396,"He"),IF(C396&gt;$D$11,I395*(1-$N$13/100*$S$1),[1]!Props("P","T",Dynamics!$D$4+273,"D",F396,"He")))</f>
        <v>5209.937114078135</v>
      </c>
      <c r="J396" s="38">
        <f>I396-Dynamics!$O$10</f>
        <v>2314.9313803823816</v>
      </c>
      <c r="L396" s="38">
        <f>IF(H396&gt;$L$18,$L$18,H396)</f>
        <v>163.24780144940664</v>
      </c>
      <c r="M396" s="38">
        <f t="shared" si="23"/>
        <v>5.3254999916240306</v>
      </c>
      <c r="N396" s="38">
        <f>M396*Dynamics!$D$14*Dynamics!$N$12</f>
        <v>2.8980214077092338E-3</v>
      </c>
      <c r="O396" s="38">
        <f t="shared" si="24"/>
        <v>0.47309562336184691</v>
      </c>
      <c r="P396" s="38">
        <f>O396/Dynamics!$M$2</f>
        <v>0.15769854112061563</v>
      </c>
      <c r="Q396" s="38">
        <f>IF(I396&gt;Dynamics!$D$8,1,0)</f>
        <v>1</v>
      </c>
    </row>
    <row r="397" spans="1:17" x14ac:dyDescent="0.25">
      <c r="A397" s="38">
        <f>A396+$A$19</f>
        <v>3.7899999999999632</v>
      </c>
      <c r="B397" s="38">
        <f>C397+D397+Dynamics!$O$7</f>
        <v>30.858777140386607</v>
      </c>
      <c r="C397" s="38">
        <f>C396-O396*Dynamics!$S$1</f>
        <v>3.0725966127628994</v>
      </c>
      <c r="D397" s="38">
        <f>D396-P396*Dynamics!$S$1</f>
        <v>1.0241988709209644</v>
      </c>
      <c r="E397" s="38">
        <f>Dynamics!$F$1-C397/H396</f>
        <v>5.0676556949396387E-3</v>
      </c>
      <c r="F397" s="38">
        <f>IF(Q396,$O$5/E397,([1]!Props("D","T",Dynamics!$D$4+273,"P",I396,"He")+$O$5/E397)/2)</f>
        <v>8.3138267069533907</v>
      </c>
      <c r="G397" s="38">
        <f t="shared" si="22"/>
        <v>3.945236017624496E-3</v>
      </c>
      <c r="H397" s="38">
        <f>IF(Q396,[1]!Props("D","T",Dynamics!$D$4+273,"P",Dynamics!I396,"N2O"),C397/G397)</f>
        <v>778.68150285999491</v>
      </c>
      <c r="I397" s="38">
        <f>IF(Q396,[1]!Props("P","T",Dynamics!$D$4+273,"D",F397,"He"),IF(C397&gt;$D$11,I396*(1-$N$13/100*$S$1),[1]!Props("P","T",Dynamics!$D$4+273,"D",F397,"He")))</f>
        <v>5204.2357829583079</v>
      </c>
      <c r="J397" s="38">
        <f>I397-Dynamics!$O$10</f>
        <v>2309.2300492625545</v>
      </c>
      <c r="L397" s="38">
        <f>IF(H397&gt;$L$18,$L$18,H397)</f>
        <v>163.24780144940664</v>
      </c>
      <c r="M397" s="38">
        <f t="shared" si="23"/>
        <v>5.3189379922737112</v>
      </c>
      <c r="N397" s="38">
        <f>M397*Dynamics!$D$14*Dynamics!$N$12</f>
        <v>2.8944505102114384E-3</v>
      </c>
      <c r="O397" s="38">
        <f t="shared" si="24"/>
        <v>0.47251268219613063</v>
      </c>
      <c r="P397" s="38">
        <f>O397/Dynamics!$M$2</f>
        <v>0.1575042273987102</v>
      </c>
      <c r="Q397" s="38">
        <f>IF(I397&gt;Dynamics!$D$8,1,0)</f>
        <v>1</v>
      </c>
    </row>
    <row r="398" spans="1:17" x14ac:dyDescent="0.25">
      <c r="A398" s="38">
        <f>A397+$A$19</f>
        <v>3.799999999999963</v>
      </c>
      <c r="B398" s="38">
        <f>C398+D398+Dynamics!$O$7</f>
        <v>30.85247697129066</v>
      </c>
      <c r="C398" s="38">
        <f>C397-O397*Dynamics!$S$1</f>
        <v>3.0678714859409379</v>
      </c>
      <c r="D398" s="38">
        <f>D397-P397*Dynamics!$S$1</f>
        <v>1.0226238286469773</v>
      </c>
      <c r="E398" s="38">
        <f>Dynamics!$F$1-C398/H397</f>
        <v>5.073063330005863E-3</v>
      </c>
      <c r="F398" s="38">
        <f>IF(Q397,$O$5/E398,([1]!Props("D","T",Dynamics!$D$4+273,"P",I397,"He")+$O$5/E398)/2)</f>
        <v>8.3049645781151575</v>
      </c>
      <c r="G398" s="38">
        <f t="shared" si="22"/>
        <v>3.9398283825582718E-3</v>
      </c>
      <c r="H398" s="38">
        <f>IF(Q397,[1]!Props("D","T",Dynamics!$D$4+273,"P",Dynamics!I397,"N2O"),C398/G398)</f>
        <v>778.55129157934164</v>
      </c>
      <c r="I398" s="38">
        <f>IF(Q397,[1]!Props("P","T",Dynamics!$D$4+273,"D",F398,"He"),IF(C398&gt;$D$11,I397*(1-$N$13/100*$S$1),[1]!Props("P","T",Dynamics!$D$4+273,"D",F398,"He")))</f>
        <v>5198.5520766700338</v>
      </c>
      <c r="J398" s="38">
        <f>I398-Dynamics!$O$10</f>
        <v>2303.5463429742804</v>
      </c>
      <c r="L398" s="38">
        <f>IF(H398&gt;$L$18,$L$18,H398)</f>
        <v>163.24780144940664</v>
      </c>
      <c r="M398" s="38">
        <f t="shared" si="23"/>
        <v>5.3123882103866684</v>
      </c>
      <c r="N398" s="38">
        <f>M398*Dynamics!$D$14*Dynamics!$N$12</f>
        <v>2.8908862611917536E-3</v>
      </c>
      <c r="O398" s="38">
        <f t="shared" si="24"/>
        <v>0.4719308263798489</v>
      </c>
      <c r="P398" s="38">
        <f>O398/Dynamics!$M$2</f>
        <v>0.15731027545994963</v>
      </c>
      <c r="Q398" s="38">
        <f>IF(I398&gt;Dynamics!$D$8,1,0)</f>
        <v>1</v>
      </c>
    </row>
    <row r="399" spans="1:17" x14ac:dyDescent="0.25">
      <c r="A399" s="38">
        <f>A398+$A$19</f>
        <v>3.8099999999999627</v>
      </c>
      <c r="B399" s="38">
        <f>C399+D399+Dynamics!$O$7</f>
        <v>30.846184560272263</v>
      </c>
      <c r="C399" s="38">
        <f>C398-O398*Dynamics!$S$1</f>
        <v>3.0631521776771393</v>
      </c>
      <c r="D399" s="38">
        <f>D398-P398*Dynamics!$S$1</f>
        <v>1.0210507258923778</v>
      </c>
      <c r="E399" s="38">
        <f>Dynamics!$F$1-C399/H398</f>
        <v>5.0784660545405806E-3</v>
      </c>
      <c r="F399" s="38">
        <f>IF(Q398,$O$5/E399,([1]!Props("D","T",Dynamics!$D$4+273,"P",I398,"He")+$O$5/E399)/2)</f>
        <v>8.2961293441283068</v>
      </c>
      <c r="G399" s="38">
        <f t="shared" si="22"/>
        <v>3.9344256580235541E-3</v>
      </c>
      <c r="H399" s="38">
        <f>IF(Q398,[1]!Props("D","T",Dynamics!$D$4+273,"P",Dynamics!I398,"N2O"),C399/G399)</f>
        <v>778.42122842509548</v>
      </c>
      <c r="I399" s="38">
        <f>IF(Q398,[1]!Props("P","T",Dynamics!$D$4+273,"D",F399,"He"),IF(C399&gt;$D$11,I398*(1-$N$13/100*$S$1),[1]!Props("P","T",Dynamics!$D$4+273,"D",F399,"He")))</f>
        <v>5192.8859156357375</v>
      </c>
      <c r="J399" s="38">
        <f>I399-Dynamics!$O$10</f>
        <v>2297.8801819399841</v>
      </c>
      <c r="L399" s="38">
        <f>IF(H399&gt;$L$18,$L$18,H399)</f>
        <v>163.24780144940664</v>
      </c>
      <c r="M399" s="38">
        <f t="shared" si="23"/>
        <v>5.3058505993351739</v>
      </c>
      <c r="N399" s="38">
        <f>M399*Dynamics!$D$14*Dynamics!$N$12</f>
        <v>2.8873286352763829E-3</v>
      </c>
      <c r="O399" s="38">
        <f t="shared" si="24"/>
        <v>0.47135005177078521</v>
      </c>
      <c r="P399" s="38">
        <f>O399/Dynamics!$M$2</f>
        <v>0.15711668392359507</v>
      </c>
      <c r="Q399" s="38">
        <f>IF(I399&gt;Dynamics!$D$8,1,0)</f>
        <v>1</v>
      </c>
    </row>
    <row r="400" spans="1:17" x14ac:dyDescent="0.25">
      <c r="A400" s="38">
        <f>A399+$A$19</f>
        <v>3.8199999999999625</v>
      </c>
      <c r="B400" s="38">
        <f>C400+D400+Dynamics!$O$7</f>
        <v>30.839899892915319</v>
      </c>
      <c r="C400" s="38">
        <f>C399-O399*Dynamics!$S$1</f>
        <v>3.0584386771594314</v>
      </c>
      <c r="D400" s="38">
        <f>D399-P399*Dynamics!$S$1</f>
        <v>1.0194795590531418</v>
      </c>
      <c r="E400" s="38">
        <f>Dynamics!$F$1-C400/H399</f>
        <v>5.0838638732960883E-3</v>
      </c>
      <c r="F400" s="38">
        <f>IF(Q399,$O$5/E400,([1]!Props("D","T",Dynamics!$D$4+273,"P",I399,"He")+$O$5/E400)/2)</f>
        <v>8.2873208858989127</v>
      </c>
      <c r="G400" s="38">
        <f t="shared" si="22"/>
        <v>3.9290278392680464E-3</v>
      </c>
      <c r="H400" s="38">
        <f>IF(Q399,[1]!Props("D","T",Dynamics!$D$4+273,"P",Dynamics!I399,"N2O"),C400/G400)</f>
        <v>778.29131269195784</v>
      </c>
      <c r="I400" s="38">
        <f>IF(Q399,[1]!Props("P","T",Dynamics!$D$4+273,"D",F400,"He"),IF(C400&gt;$D$11,I399*(1-$N$13/100*$S$1),[1]!Props("P","T",Dynamics!$D$4+273,"D",F400,"He")))</f>
        <v>5187.2372207612334</v>
      </c>
      <c r="J400" s="38">
        <f>I400-Dynamics!$O$10</f>
        <v>2292.23148706548</v>
      </c>
      <c r="L400" s="38">
        <f>IF(H400&gt;$L$18,$L$18,H400)</f>
        <v>163.24780144940664</v>
      </c>
      <c r="M400" s="38">
        <f t="shared" si="23"/>
        <v>5.2993251127361027</v>
      </c>
      <c r="N400" s="38">
        <f>M400*Dynamics!$D$14*Dynamics!$N$12</f>
        <v>2.8837776072246375E-3</v>
      </c>
      <c r="O400" s="38">
        <f t="shared" si="24"/>
        <v>0.47077035424845259</v>
      </c>
      <c r="P400" s="38">
        <f>O400/Dynamics!$M$2</f>
        <v>0.15692345141615086</v>
      </c>
      <c r="Q400" s="38">
        <f>IF(I400&gt;Dynamics!$D$8,1,0)</f>
        <v>1</v>
      </c>
    </row>
    <row r="401" spans="1:17" x14ac:dyDescent="0.25">
      <c r="A401" s="38">
        <f>A400+$A$19</f>
        <v>3.8299999999999623</v>
      </c>
      <c r="B401" s="38">
        <f>C401+D401+Dynamics!$O$7</f>
        <v>30.833622954858672</v>
      </c>
      <c r="C401" s="38">
        <f>C400-O400*Dynamics!$S$1</f>
        <v>3.0537309736169469</v>
      </c>
      <c r="D401" s="38">
        <f>D400-P400*Dynamics!$S$1</f>
        <v>1.0179103245389802</v>
      </c>
      <c r="E401" s="38">
        <f>Dynamics!$F$1-C401/H400</f>
        <v>5.0892567910144045E-3</v>
      </c>
      <c r="F401" s="38">
        <f>IF(Q400,$O$5/E401,([1]!Props("D","T",Dynamics!$D$4+273,"P",I400,"He")+$O$5/E401)/2)</f>
        <v>8.2785390850430698</v>
      </c>
      <c r="G401" s="38">
        <f t="shared" si="22"/>
        <v>3.9236349215497303E-3</v>
      </c>
      <c r="H401" s="38">
        <f>IF(Q400,[1]!Props("D","T",Dynamics!$D$4+273,"P",Dynamics!I400,"N2O"),C401/G401)</f>
        <v>778.16154367743206</v>
      </c>
      <c r="I401" s="38">
        <f>IF(Q400,[1]!Props("P","T",Dynamics!$D$4+273,"D",F401,"He"),IF(C401&gt;$D$11,I400*(1-$N$13/100*$S$1),[1]!Props("P","T",Dynamics!$D$4+273,"D",F401,"He")))</f>
        <v>5181.6059134320913</v>
      </c>
      <c r="J401" s="38">
        <f>I401-Dynamics!$O$10</f>
        <v>2286.6001797363379</v>
      </c>
      <c r="L401" s="38">
        <f>IF(H401&gt;$L$18,$L$18,H401)</f>
        <v>163.24780144940664</v>
      </c>
      <c r="M401" s="38">
        <f t="shared" si="23"/>
        <v>5.2928117044492975</v>
      </c>
      <c r="N401" s="38">
        <f>M401*Dynamics!$D$14*Dynamics!$N$12</f>
        <v>2.8802331519280455E-3</v>
      </c>
      <c r="O401" s="38">
        <f t="shared" si="24"/>
        <v>0.47019172971394824</v>
      </c>
      <c r="P401" s="38">
        <f>O401/Dynamics!$M$2</f>
        <v>0.15673057657131609</v>
      </c>
      <c r="Q401" s="38">
        <f>IF(I401&gt;Dynamics!$D$8,1,0)</f>
        <v>1</v>
      </c>
    </row>
    <row r="402" spans="1:17" x14ac:dyDescent="0.25">
      <c r="A402" s="38">
        <f>A401+$A$19</f>
        <v>3.8399999999999621</v>
      </c>
      <c r="B402" s="38">
        <f>C402+D402+Dynamics!$O$7</f>
        <v>30.827353731795817</v>
      </c>
      <c r="C402" s="38">
        <f>C401-O401*Dynamics!$S$1</f>
        <v>3.0490290563198075</v>
      </c>
      <c r="D402" s="38">
        <f>D401-P401*Dynamics!$S$1</f>
        <v>1.0163430187732672</v>
      </c>
      <c r="E402" s="38">
        <f>Dynamics!$F$1-C402/H401</f>
        <v>5.0946448124272806E-3</v>
      </c>
      <c r="F402" s="38">
        <f>IF(Q401,$O$5/E402,([1]!Props("D","T",Dynamics!$D$4+273,"P",I401,"He")+$O$5/E402)/2)</f>
        <v>8.2697838238816352</v>
      </c>
      <c r="G402" s="38">
        <f t="shared" si="22"/>
        <v>3.9182469001368542E-3</v>
      </c>
      <c r="H402" s="38">
        <f>IF(Q401,[1]!Props("D","T",Dynamics!$D$4+273,"P",Dynamics!I401,"N2O"),C402/G402)</f>
        <v>778.03192068180272</v>
      </c>
      <c r="I402" s="38">
        <f>IF(Q401,[1]!Props("P","T",Dynamics!$D$4+273,"D",F402,"He"),IF(C402&gt;$D$11,I401*(1-$N$13/100*$S$1),[1]!Props("P","T",Dynamics!$D$4+273,"D",F402,"He")))</f>
        <v>5175.9919155100342</v>
      </c>
      <c r="J402" s="38">
        <f>I402-Dynamics!$O$10</f>
        <v>2280.9861818142808</v>
      </c>
      <c r="L402" s="38">
        <f>IF(H402&gt;$L$18,$L$18,H402)</f>
        <v>163.24780144940664</v>
      </c>
      <c r="M402" s="38">
        <f t="shared" si="23"/>
        <v>5.2863103285759552</v>
      </c>
      <c r="N402" s="38">
        <f>M402*Dynamics!$D$14*Dynamics!$N$12</f>
        <v>2.8766952444094756E-3</v>
      </c>
      <c r="O402" s="38">
        <f t="shared" si="24"/>
        <v>0.46961417408981038</v>
      </c>
      <c r="P402" s="38">
        <f>O402/Dynamics!$M$2</f>
        <v>0.15653805802993678</v>
      </c>
      <c r="Q402" s="38">
        <f>IF(I402&gt;Dynamics!$D$8,1,0)</f>
        <v>1</v>
      </c>
    </row>
    <row r="403" spans="1:17" x14ac:dyDescent="0.25">
      <c r="A403" s="38">
        <f>A402+$A$19</f>
        <v>3.8499999999999619</v>
      </c>
      <c r="B403" s="38">
        <f>C403+D403+Dynamics!$O$7</f>
        <v>30.821092209474621</v>
      </c>
      <c r="C403" s="38">
        <f>C402-O402*Dynamics!$S$1</f>
        <v>3.0443329145789093</v>
      </c>
      <c r="D403" s="38">
        <f>D402-P402*Dynamics!$S$1</f>
        <v>1.0147776381929678</v>
      </c>
      <c r="E403" s="38">
        <f>Dynamics!$F$1-C403/H402</f>
        <v>5.1000279422562167E-3</v>
      </c>
      <c r="F403" s="38">
        <f>IF(Q402,$O$5/E403,([1]!Props("D","T",Dynamics!$D$4+273,"P",I402,"He")+$O$5/E403)/2)</f>
        <v>8.2610549854350186</v>
      </c>
      <c r="G403" s="38">
        <f t="shared" ref="G403:G408" si="25">$F$1-$O$5/F403</f>
        <v>3.9128637703079181E-3</v>
      </c>
      <c r="H403" s="38">
        <f>IF(Q402,[1]!Props("D","T",Dynamics!$D$4+273,"P",Dynamics!I402,"N2O"),C403/G403)</f>
        <v>777.90244300811423</v>
      </c>
      <c r="I403" s="38">
        <f>IF(Q402,[1]!Props("P","T",Dynamics!$D$4+273,"D",F403,"He"),IF(C403&gt;$D$11,I402*(1-$N$13/100*$S$1),[1]!Props("P","T",Dynamics!$D$4+273,"D",F403,"He")))</f>
        <v>5170.3951493293407</v>
      </c>
      <c r="J403" s="38">
        <f>I403-Dynamics!$O$10</f>
        <v>2275.3894156335873</v>
      </c>
      <c r="L403" s="38">
        <f>IF(H403&gt;$L$18,$L$18,H403)</f>
        <v>163.24780144940664</v>
      </c>
      <c r="M403" s="38">
        <f t="shared" si="23"/>
        <v>5.2798209394569824</v>
      </c>
      <c r="N403" s="38">
        <f>M403*Dynamics!$D$14*Dynamics!$N$12</f>
        <v>2.8731638598222409E-3</v>
      </c>
      <c r="O403" s="38">
        <f t="shared" si="24"/>
        <v>0.469037683319872</v>
      </c>
      <c r="P403" s="38">
        <f>O403/Dynamics!$M$2</f>
        <v>0.15634589443995733</v>
      </c>
      <c r="Q403" s="38">
        <f>IF(I403&gt;Dynamics!$D$8,1,0)</f>
        <v>1</v>
      </c>
    </row>
    <row r="404" spans="1:17" x14ac:dyDescent="0.25">
      <c r="A404" s="38">
        <f>A403+$A$19</f>
        <v>3.8599999999999617</v>
      </c>
      <c r="B404" s="38">
        <f>C404+D404+Dynamics!$O$7</f>
        <v>30.814838373697022</v>
      </c>
      <c r="C404" s="38">
        <f>C403-O403*Dynamics!$S$1</f>
        <v>3.0396425377457108</v>
      </c>
      <c r="D404" s="38">
        <f>D403-P403*Dynamics!$S$1</f>
        <v>1.0132141792485683</v>
      </c>
      <c r="E404" s="38">
        <f>Dynamics!$F$1-C404/H403</f>
        <v>5.1054061852124685E-3</v>
      </c>
      <c r="F404" s="38">
        <f>IF(Q403,$O$5/E404,([1]!Props("D","T",Dynamics!$D$4+273,"P",I403,"He")+$O$5/E404)/2)</f>
        <v>8.2523524534180126</v>
      </c>
      <c r="G404" s="38">
        <f t="shared" si="25"/>
        <v>3.9074855273516654E-3</v>
      </c>
      <c r="H404" s="38">
        <f>IF(Q403,[1]!Props("D","T",Dynamics!$D$4+273,"P",Dynamics!I403,"N2O"),C404/G404)</f>
        <v>777.77310996214806</v>
      </c>
      <c r="I404" s="38">
        <f>IF(Q403,[1]!Props("P","T",Dynamics!$D$4+273,"D",F404,"He"),IF(C404&gt;$D$11,I403*(1-$N$13/100*$S$1),[1]!Props("P","T",Dynamics!$D$4+273,"D",F404,"He")))</f>
        <v>5164.8155376933064</v>
      </c>
      <c r="J404" s="38">
        <f>I404-Dynamics!$O$10</f>
        <v>2269.809803997553</v>
      </c>
      <c r="L404" s="38">
        <f>IF(H404&gt;$L$18,$L$18,H404)</f>
        <v>163.24780144940664</v>
      </c>
      <c r="M404" s="38">
        <f t="shared" si="23"/>
        <v>5.2733434916714117</v>
      </c>
      <c r="N404" s="38">
        <f>M404*Dynamics!$D$14*Dynamics!$N$12</f>
        <v>2.8696389734492382E-3</v>
      </c>
      <c r="O404" s="38">
        <f t="shared" si="24"/>
        <v>0.46846225336912034</v>
      </c>
      <c r="P404" s="38">
        <f>O404/Dynamics!$M$2</f>
        <v>0.15615408445637344</v>
      </c>
      <c r="Q404" s="38">
        <f>IF(I404&gt;Dynamics!$D$8,1,0)</f>
        <v>1</v>
      </c>
    </row>
    <row r="405" spans="1:17" x14ac:dyDescent="0.25">
      <c r="A405" s="38">
        <f>A404+$A$19</f>
        <v>3.8699999999999615</v>
      </c>
      <c r="B405" s="38">
        <f>C405+D405+Dynamics!$O$7</f>
        <v>30.808592210318768</v>
      </c>
      <c r="C405" s="38">
        <f>C404-O404*Dynamics!$S$1</f>
        <v>3.0349579152120194</v>
      </c>
      <c r="D405" s="38">
        <f>D404-P404*Dynamics!$S$1</f>
        <v>1.0116526384040045</v>
      </c>
      <c r="E405" s="38">
        <f>Dynamics!$F$1-C405/H404</f>
        <v>5.1107795459970472E-3</v>
      </c>
      <c r="F405" s="38">
        <f>IF(Q404,$O$5/E405,([1]!Props("D","T",Dynamics!$D$4+273,"P",I404,"He")+$O$5/E405)/2)</f>
        <v>8.2436761122347093</v>
      </c>
      <c r="G405" s="38">
        <f t="shared" si="25"/>
        <v>3.9021121665670875E-3</v>
      </c>
      <c r="H405" s="38">
        <f>IF(Q404,[1]!Props("D","T",Dynamics!$D$4+273,"P",Dynamics!I404,"N2O"),C405/G405)</f>
        <v>777.64392085240513</v>
      </c>
      <c r="I405" s="38">
        <f>IF(Q404,[1]!Props("P","T",Dynamics!$D$4+273,"D",F405,"He"),IF(C405&gt;$D$11,I404*(1-$N$13/100*$S$1),[1]!Props("P","T",Dynamics!$D$4+273,"D",F405,"He")))</f>
        <v>5159.2530038707346</v>
      </c>
      <c r="J405" s="38">
        <f>I405-Dynamics!$O$10</f>
        <v>2264.2472701749812</v>
      </c>
      <c r="L405" s="38">
        <f>IF(H405&gt;$L$18,$L$18,H405)</f>
        <v>163.24780144940664</v>
      </c>
      <c r="M405" s="38">
        <f t="shared" si="23"/>
        <v>5.2668779400348109</v>
      </c>
      <c r="N405" s="38">
        <f>M405*Dynamics!$D$14*Dynamics!$N$12</f>
        <v>2.8661205607020805E-3</v>
      </c>
      <c r="O405" s="38">
        <f t="shared" si="24"/>
        <v>0.46788788022355526</v>
      </c>
      <c r="P405" s="38">
        <f>O405/Dynamics!$M$2</f>
        <v>0.15596262674118508</v>
      </c>
      <c r="Q405" s="38">
        <f>IF(I405&gt;Dynamics!$D$8,1,0)</f>
        <v>0</v>
      </c>
    </row>
    <row r="406" spans="1:17" x14ac:dyDescent="0.25">
      <c r="A406" s="38">
        <f>A405+$A$19</f>
        <v>3.8799999999999613</v>
      </c>
      <c r="B406" s="38">
        <f>C406+D406+Dynamics!$O$7</f>
        <v>30.802353705249121</v>
      </c>
      <c r="C406" s="38">
        <f>C405-O405*Dynamics!$S$1</f>
        <v>3.0302790364097838</v>
      </c>
      <c r="D406" s="38">
        <f>D405-P405*Dynamics!$S$1</f>
        <v>1.0100930121365927</v>
      </c>
      <c r="E406" s="38">
        <f>Dynamics!$F$1-C406/H405</f>
        <v>5.1161480293007468E-3</v>
      </c>
      <c r="F406" s="38">
        <f>IF(Q405,$O$5/E406,([1]!Props("D","T",Dynamics!$D$4+273,"P",I405,"He")+$O$5/E406)/2)</f>
        <v>8.2393509796040476</v>
      </c>
      <c r="G406" s="38">
        <f t="shared" si="25"/>
        <v>3.8994293339705355E-3</v>
      </c>
      <c r="H406" s="38">
        <f>IF(Q405,[1]!Props("D","T",Dynamics!$D$4+273,"P",Dynamics!I405,"N2O"),C406/G406)</f>
        <v>777.10833480453084</v>
      </c>
      <c r="I406" s="38">
        <f>IF(Q405,[1]!Props("P","T",Dynamics!$D$4+273,"D",F406,"He"),IF(C406&gt;$D$11,I405*(1-$N$13/100*$S$1),[1]!Props("P","T",Dynamics!$D$4+273,"D",F406,"He")))</f>
        <v>5158.7370785703479</v>
      </c>
      <c r="J406" s="38">
        <f>I406-Dynamics!$O$10</f>
        <v>2263.7313448745945</v>
      </c>
      <c r="L406" s="38">
        <f>IF(H406&gt;$L$18,$L$18,H406)</f>
        <v>163.24780144940664</v>
      </c>
      <c r="M406" s="38">
        <f t="shared" si="23"/>
        <v>5.2662778575202367</v>
      </c>
      <c r="N406" s="38">
        <f>M406*Dynamics!$D$14*Dynamics!$N$12</f>
        <v>2.8657940088334553E-3</v>
      </c>
      <c r="O406" s="38">
        <f t="shared" si="24"/>
        <v>0.46783457134894302</v>
      </c>
      <c r="P406" s="38">
        <f>O406/Dynamics!$M$2</f>
        <v>0.15594485711631434</v>
      </c>
      <c r="Q406" s="38">
        <f>IF(I406&gt;Dynamics!$D$8,1,0)</f>
        <v>0</v>
      </c>
    </row>
    <row r="407" spans="1:17" x14ac:dyDescent="0.25">
      <c r="A407" s="38">
        <f>A406+$A$19</f>
        <v>3.889999999999961</v>
      </c>
      <c r="B407" s="38">
        <f>C407+D407+Dynamics!$O$7</f>
        <v>30.796115910964467</v>
      </c>
      <c r="C407" s="38">
        <f>C406-O406*Dynamics!$S$1</f>
        <v>3.0256006906962942</v>
      </c>
      <c r="D407" s="38">
        <f>D406-P406*Dynamics!$S$1</f>
        <v>1.0085335635654296</v>
      </c>
      <c r="E407" s="38">
        <f>Dynamics!$F$1-C407/H406</f>
        <v>5.1194825761696119E-3</v>
      </c>
      <c r="F407" s="38">
        <f>IF(Q406,$O$5/E407,([1]!Props("D","T",Dynamics!$D$4+273,"P",I406,"He")+$O$5/E407)/2)</f>
        <v>8.2362666833494913</v>
      </c>
      <c r="G407" s="38">
        <f t="shared" si="25"/>
        <v>3.8975144575503738E-3</v>
      </c>
      <c r="H407" s="38">
        <f>IF(Q406,[1]!Props("D","T",Dynamics!$D$4+273,"P",Dynamics!I406,"N2O"),C407/G407)</f>
        <v>776.28979280244005</v>
      </c>
      <c r="I407" s="38">
        <f>IF(Q406,[1]!Props("P","T",Dynamics!$D$4+273,"D",F407,"He"),IF(C407&gt;$D$11,I406*(1-$N$13/100*$S$1),[1]!Props("P","T",Dynamics!$D$4+273,"D",F407,"He")))</f>
        <v>5158.2212048624906</v>
      </c>
      <c r="J407" s="38">
        <f>I407-Dynamics!$O$10</f>
        <v>2263.2154711667372</v>
      </c>
      <c r="L407" s="38">
        <f>IF(H407&gt;$L$18,$L$18,H407)</f>
        <v>163.24780144940664</v>
      </c>
      <c r="M407" s="38">
        <f t="shared" si="23"/>
        <v>5.2656777666380989</v>
      </c>
      <c r="N407" s="38">
        <f>M407*Dynamics!$D$14*Dynamics!$N$12</f>
        <v>2.865467452411384E-3</v>
      </c>
      <c r="O407" s="38">
        <f t="shared" si="24"/>
        <v>0.46778126173099066</v>
      </c>
      <c r="P407" s="38">
        <f>O407/Dynamics!$M$2</f>
        <v>0.15592708724366355</v>
      </c>
      <c r="Q407" s="38">
        <f>IF(I407&gt;Dynamics!$D$8,1,0)</f>
        <v>0</v>
      </c>
    </row>
    <row r="408" spans="1:17" x14ac:dyDescent="0.25">
      <c r="A408" s="38">
        <f>A407+$A$19</f>
        <v>3.8999999999999608</v>
      </c>
      <c r="B408" s="38">
        <f>C408+D408+Dynamics!$O$7</f>
        <v>30.789878827474723</v>
      </c>
      <c r="C408" s="38">
        <f>C407-O407*Dynamics!$S$1</f>
        <v>3.0209228780789843</v>
      </c>
      <c r="D408" s="38">
        <f>D407-P407*Dynamics!$S$1</f>
        <v>1.006974292692993</v>
      </c>
      <c r="E408" s="38">
        <f>Dynamics!$F$1-C408/H407</f>
        <v>5.1214031137338956E-3</v>
      </c>
      <c r="F408" s="38">
        <f>IF(Q407,$O$5/E408,([1]!Props("D","T",Dynamics!$D$4+273,"P",I407,"He")+$O$5/E408)/2)</f>
        <v>8.2343212740729825</v>
      </c>
      <c r="G408" s="38">
        <f t="shared" si="25"/>
        <v>3.8963059180686706E-3</v>
      </c>
      <c r="H408" s="38">
        <f>IF(Q407,[1]!Props("D","T",Dynamics!$D$4+273,"P",Dynamics!I407,"N2O"),C408/G408)</f>
        <v>775.33000272637776</v>
      </c>
      <c r="I408" s="38">
        <f>IF(Q407,[1]!Props("P","T",Dynamics!$D$4+273,"D",F408,"He"),IF(C408&gt;$D$11,I407*(1-$N$13/100*$S$1),[1]!Props("P","T",Dynamics!$D$4+273,"D",F408,"He")))</f>
        <v>5157.7053827420041</v>
      </c>
      <c r="J408" s="38">
        <f>I408-Dynamics!$O$10</f>
        <v>2262.6996490462507</v>
      </c>
      <c r="L408" s="38">
        <f>IF(H408&gt;$L$18,$L$18,H408)</f>
        <v>163.24780144940664</v>
      </c>
      <c r="M408" s="38">
        <f t="shared" si="23"/>
        <v>5.2650776673795328</v>
      </c>
      <c r="N408" s="38">
        <f>M408*Dynamics!$D$14*Dynamics!$N$12</f>
        <v>2.8651408914310418E-3</v>
      </c>
      <c r="O408" s="38">
        <f t="shared" si="24"/>
        <v>0.46772795136891065</v>
      </c>
      <c r="P408" s="38">
        <f>O408/Dynamics!$M$2</f>
        <v>0.15590931712297021</v>
      </c>
      <c r="Q408" s="38">
        <f>IF(I408&gt;Dynamics!$D$8,1,0)</f>
        <v>0</v>
      </c>
    </row>
    <row r="409" spans="1:17" x14ac:dyDescent="0.25">
      <c r="A409" s="38">
        <f>A408+$A$19</f>
        <v>3.9099999999999606</v>
      </c>
      <c r="B409" s="38">
        <f>C409+D409+Dynamics!$O$7</f>
        <v>30.783642454789803</v>
      </c>
      <c r="C409" s="38">
        <f>C408-O408*Dynamics!$S$1</f>
        <v>3.0162455985652952</v>
      </c>
      <c r="D409" s="38">
        <f>D408-P408*Dynamics!$S$1</f>
        <v>1.0054151995217633</v>
      </c>
      <c r="E409" s="38">
        <f>Dynamics!$F$1-C409/H408</f>
        <v>5.1226184251137062E-3</v>
      </c>
      <c r="F409" s="38">
        <f>IF(Q408,$O$5/E409,([1]!Props("D","T",Dynamics!$D$4+273,"P",I408,"He")+$O$5/E409)/2)</f>
        <v>8.2329431203004724</v>
      </c>
      <c r="G409" s="38">
        <f t="shared" ref="G409:G472" si="26">$F$1-$O$5/F409</f>
        <v>3.895449427028708E-3</v>
      </c>
      <c r="H409" s="38">
        <f>IF(Q408,[1]!Props("D","T",Dynamics!$D$4+273,"P",Dynamics!I408,"N2O"),C409/G409)</f>
        <v>774.29977081385596</v>
      </c>
      <c r="I409" s="38">
        <f>IF(Q408,[1]!Props("P","T",Dynamics!$D$4+273,"D",F409,"He"),IF(C409&gt;$D$11,I408*(1-$N$13/100*$S$1),[1]!Props("P","T",Dynamics!$D$4+273,"D",F409,"He")))</f>
        <v>5157.1896122037297</v>
      </c>
      <c r="J409" s="38">
        <f>I409-Dynamics!$O$10</f>
        <v>2262.1838785079763</v>
      </c>
      <c r="L409" s="38">
        <f>IF(H409&gt;$L$18,$L$18,H409)</f>
        <v>163.24780144940664</v>
      </c>
      <c r="M409" s="38">
        <f t="shared" ref="M409:M472" si="27">SQRT(2*J409/L409)</f>
        <v>5.2644775597356732</v>
      </c>
      <c r="N409" s="38">
        <f>M409*Dynamics!$D$14*Dynamics!$N$12</f>
        <v>2.8648143258876058E-3</v>
      </c>
      <c r="O409" s="38">
        <f t="shared" ref="O409:O472" si="28">N409*L409</f>
        <v>0.46767464026191558</v>
      </c>
      <c r="P409" s="38">
        <f>O409/Dynamics!$M$2</f>
        <v>0.15589154675397185</v>
      </c>
      <c r="Q409" s="38">
        <f>IF(I409&gt;Dynamics!$D$8,1,0)</f>
        <v>0</v>
      </c>
    </row>
    <row r="410" spans="1:17" x14ac:dyDescent="0.25">
      <c r="A410" s="38">
        <f>A409+$A$19</f>
        <v>3.9199999999999604</v>
      </c>
      <c r="B410" s="38">
        <f>C410+D410+Dynamics!$O$7</f>
        <v>30.777406792919642</v>
      </c>
      <c r="C410" s="38">
        <f>C409-O409*Dynamics!$S$1</f>
        <v>3.011568852162676</v>
      </c>
      <c r="D410" s="38">
        <f>D409-P409*Dynamics!$S$1</f>
        <v>1.0038562840542236</v>
      </c>
      <c r="E410" s="38">
        <f>Dynamics!$F$1-C410/H409</f>
        <v>5.1234822542644675E-3</v>
      </c>
      <c r="F410" s="38">
        <f>IF(Q409,$O$5/E410,([1]!Props("D","T",Dynamics!$D$4+273,"P",I409,"He")+$O$5/E410)/2)</f>
        <v>8.2318475145688055</v>
      </c>
      <c r="G410" s="38">
        <f t="shared" si="26"/>
        <v>3.89476832851594E-3</v>
      </c>
      <c r="H410" s="38">
        <f>IF(Q409,[1]!Props("D","T",Dynamics!$D$4+273,"P",Dynamics!I409,"N2O"),C410/G410)</f>
        <v>773.23440013444963</v>
      </c>
      <c r="I410" s="38">
        <f>IF(Q409,[1]!Props("P","T",Dynamics!$D$4+273,"D",F410,"He"),IF(C410&gt;$D$11,I409*(1-$N$13/100*$S$1),[1]!Props("P","T",Dynamics!$D$4+273,"D",F410,"He")))</f>
        <v>5156.6738932425096</v>
      </c>
      <c r="J410" s="38">
        <f>I410-Dynamics!$O$10</f>
        <v>2261.6681595467562</v>
      </c>
      <c r="L410" s="38">
        <f>IF(H410&gt;$L$18,$L$18,H410)</f>
        <v>163.24780144940664</v>
      </c>
      <c r="M410" s="38">
        <f t="shared" si="27"/>
        <v>5.2638774436976492</v>
      </c>
      <c r="N410" s="38">
        <f>M410*Dynamics!$D$14*Dynamics!$N$12</f>
        <v>2.8644877557762473E-3</v>
      </c>
      <c r="O410" s="38">
        <f t="shared" si="28"/>
        <v>0.46762132840921722</v>
      </c>
      <c r="P410" s="38">
        <f>O410/Dynamics!$M$2</f>
        <v>0.15587377613640574</v>
      </c>
      <c r="Q410" s="38">
        <f>IF(I410&gt;Dynamics!$D$8,1,0)</f>
        <v>0</v>
      </c>
    </row>
    <row r="411" spans="1:17" x14ac:dyDescent="0.25">
      <c r="A411" s="38">
        <f>A410+$A$19</f>
        <v>3.9299999999999602</v>
      </c>
      <c r="B411" s="38">
        <f>C411+D411+Dynamics!$O$7</f>
        <v>30.771171841874189</v>
      </c>
      <c r="C411" s="38">
        <f>C410-O410*Dynamics!$S$1</f>
        <v>3.0068926388785839</v>
      </c>
      <c r="D411" s="38">
        <f>D410-P410*Dynamics!$S$1</f>
        <v>1.0022975462928596</v>
      </c>
      <c r="E411" s="38">
        <f>Dynamics!$F$1-C411/H410</f>
        <v>5.1241709852455535E-3</v>
      </c>
      <c r="F411" s="38">
        <f>IF(Q410,$O$5/E411,([1]!Props("D","T",Dynamics!$D$4+273,"P",I410,"He")+$O$5/E411)/2)</f>
        <v>8.230892655448443</v>
      </c>
      <c r="G411" s="38">
        <f t="shared" si="26"/>
        <v>3.8941745792110986E-3</v>
      </c>
      <c r="H411" s="38">
        <f>IF(Q410,[1]!Props("D","T",Dynamics!$D$4+273,"P",Dynamics!I410,"N2O"),C411/G411)</f>
        <v>772.15147336505265</v>
      </c>
      <c r="I411" s="38">
        <f>IF(Q410,[1]!Props("P","T",Dynamics!$D$4+273,"D",F411,"He"),IF(C411&gt;$D$11,I410*(1-$N$13/100*$S$1),[1]!Props("P","T",Dynamics!$D$4+273,"D",F411,"He")))</f>
        <v>5156.1582258531853</v>
      </c>
      <c r="J411" s="38">
        <f>I411-Dynamics!$O$10</f>
        <v>2261.1524921574319</v>
      </c>
      <c r="L411" s="38">
        <f>IF(H411&gt;$L$18,$L$18,H411)</f>
        <v>163.24780144940664</v>
      </c>
      <c r="M411" s="38">
        <f t="shared" si="27"/>
        <v>5.263277319256586</v>
      </c>
      <c r="N411" s="38">
        <f>M411*Dynamics!$D$14*Dynamics!$N$12</f>
        <v>2.8641611810921379E-3</v>
      </c>
      <c r="O411" s="38">
        <f t="shared" si="28"/>
        <v>0.46756801581002733</v>
      </c>
      <c r="P411" s="38">
        <f>O411/Dynamics!$M$2</f>
        <v>0.15585600527000912</v>
      </c>
      <c r="Q411" s="38">
        <f>IF(I411&gt;Dynamics!$D$8,1,0)</f>
        <v>0</v>
      </c>
    </row>
    <row r="412" spans="1:17" x14ac:dyDescent="0.25">
      <c r="A412" s="38">
        <f>A411+$A$19</f>
        <v>3.93999999999996</v>
      </c>
      <c r="B412" s="38">
        <f>C412+D412+Dynamics!$O$7</f>
        <v>30.764937601663387</v>
      </c>
      <c r="C412" s="38">
        <f>C411-O411*Dynamics!$S$1</f>
        <v>3.0022169587204837</v>
      </c>
      <c r="D412" s="38">
        <f>D411-P411*Dynamics!$S$1</f>
        <v>1.0007389862401594</v>
      </c>
      <c r="E412" s="38">
        <f>Dynamics!$F$1-C412/H411</f>
        <v>5.1247725257460904E-3</v>
      </c>
      <c r="F412" s="38">
        <f>IF(Q411,$O$5/E412,([1]!Props("D","T",Dynamics!$D$4+273,"P",I411,"He")+$O$5/E412)/2)</f>
        <v>8.230007917530747</v>
      </c>
      <c r="G412" s="38">
        <f t="shared" si="26"/>
        <v>3.8936243096143715E-3</v>
      </c>
      <c r="H412" s="38">
        <f>IF(Q411,[1]!Props("D","T",Dynamics!$D$4+273,"P",Dynamics!I411,"N2O"),C412/G412)</f>
        <v>771.05974279727729</v>
      </c>
      <c r="I412" s="38">
        <f>IF(Q411,[1]!Props("P","T",Dynamics!$D$4+273,"D",F412,"He"),IF(C412&gt;$D$11,I411*(1-$N$13/100*$S$1),[1]!Props("P","T",Dynamics!$D$4+273,"D",F412,"He")))</f>
        <v>5155.6426100305998</v>
      </c>
      <c r="J412" s="38">
        <f>I412-Dynamics!$O$10</f>
        <v>2260.6368763348464</v>
      </c>
      <c r="L412" s="38">
        <f>IF(H412&gt;$L$18,$L$18,H412)</f>
        <v>163.24780144940664</v>
      </c>
      <c r="M412" s="38">
        <f t="shared" si="27"/>
        <v>5.2626771864036064</v>
      </c>
      <c r="N412" s="38">
        <f>M412*Dynamics!$D$14*Dynamics!$N$12</f>
        <v>2.8638346018304457E-3</v>
      </c>
      <c r="O412" s="38">
        <f t="shared" si="28"/>
        <v>0.46751470246355714</v>
      </c>
      <c r="P412" s="38">
        <f>O412/Dynamics!$M$2</f>
        <v>0.15583823415451906</v>
      </c>
      <c r="Q412" s="38">
        <f>IF(I412&gt;Dynamics!$D$8,1,0)</f>
        <v>0</v>
      </c>
    </row>
    <row r="413" spans="1:17" x14ac:dyDescent="0.25">
      <c r="A413" s="38">
        <f>A412+$A$19</f>
        <v>3.9499999999999598</v>
      </c>
      <c r="B413" s="38">
        <f>C413+D413+Dynamics!$O$7</f>
        <v>30.758704072297206</v>
      </c>
      <c r="C413" s="38">
        <f>C412-O412*Dynamics!$S$1</f>
        <v>2.9975418116958479</v>
      </c>
      <c r="D413" s="38">
        <f>D412-P412*Dynamics!$S$1</f>
        <v>0.99918060389861429</v>
      </c>
      <c r="E413" s="38">
        <f>Dynamics!$F$1-C413/H412</f>
        <v>5.1253306776419105E-3</v>
      </c>
      <c r="F413" s="38">
        <f>IF(Q412,$O$5/E413,([1]!Props("D","T",Dynamics!$D$4+273,"P",I412,"He")+$O$5/E413)/2)</f>
        <v>8.2291581253456059</v>
      </c>
      <c r="G413" s="38">
        <f t="shared" si="26"/>
        <v>3.8930956633827143E-3</v>
      </c>
      <c r="H413" s="38">
        <f>IF(Q412,[1]!Props("D","T",Dynamics!$D$4+273,"P",Dynamics!I412,"N2O"),C413/G413)</f>
        <v>769.96356392929761</v>
      </c>
      <c r="I413" s="38">
        <f>IF(Q412,[1]!Props("P","T",Dynamics!$D$4+273,"D",F413,"He"),IF(C413&gt;$D$11,I412*(1-$N$13/100*$S$1),[1]!Props("P","T",Dynamics!$D$4+273,"D",F413,"He")))</f>
        <v>5155.1270457695964</v>
      </c>
      <c r="J413" s="38">
        <f>I413-Dynamics!$O$10</f>
        <v>2260.121312073843</v>
      </c>
      <c r="L413" s="38">
        <f>IF(H413&gt;$L$18,$L$18,H413)</f>
        <v>163.24780144940664</v>
      </c>
      <c r="M413" s="38">
        <f t="shared" si="27"/>
        <v>5.2620770451298284</v>
      </c>
      <c r="N413" s="38">
        <f>M413*Dynamics!$D$14*Dynamics!$N$12</f>
        <v>2.8635080179863384E-3</v>
      </c>
      <c r="O413" s="38">
        <f t="shared" si="28"/>
        <v>0.46746138836901768</v>
      </c>
      <c r="P413" s="38">
        <f>O413/Dynamics!$M$2</f>
        <v>0.15582046278967257</v>
      </c>
      <c r="Q413" s="38">
        <f>IF(I413&gt;Dynamics!$D$8,1,0)</f>
        <v>0</v>
      </c>
    </row>
    <row r="414" spans="1:17" x14ac:dyDescent="0.25">
      <c r="A414" s="38">
        <f>A413+$A$19</f>
        <v>3.9599999999999596</v>
      </c>
      <c r="B414" s="38">
        <f>C414+D414+Dynamics!$O$7</f>
        <v>30.752471253785618</v>
      </c>
      <c r="C414" s="38">
        <f>C413-O413*Dynamics!$S$1</f>
        <v>2.9928671978121577</v>
      </c>
      <c r="D414" s="38">
        <f>D413-P413*Dynamics!$S$1</f>
        <v>0.99762239927071761</v>
      </c>
      <c r="E414" s="38">
        <f>Dynamics!$F$1-C414/H413</f>
        <v>5.1258672635903658E-3</v>
      </c>
      <c r="F414" s="38">
        <f>IF(Q413,$O$5/E414,([1]!Props("D","T",Dynamics!$D$4+273,"P",I413,"He")+$O$5/E414)/2)</f>
        <v>8.2283257595518826</v>
      </c>
      <c r="G414" s="38">
        <f t="shared" si="26"/>
        <v>3.8925777520570437E-3</v>
      </c>
      <c r="H414" s="38">
        <f>IF(Q413,[1]!Props("D","T",Dynamics!$D$4+273,"P",Dynamics!I413,"N2O"),C414/G414)</f>
        <v>768.86510390975968</v>
      </c>
      <c r="I414" s="38">
        <f>IF(Q413,[1]!Props("P","T",Dynamics!$D$4+273,"D",F414,"He"),IF(C414&gt;$D$11,I413*(1-$N$13/100*$S$1),[1]!Props("P","T",Dynamics!$D$4+273,"D",F414,"He")))</f>
        <v>5154.6115330650191</v>
      </c>
      <c r="J414" s="38">
        <f>I414-Dynamics!$O$10</f>
        <v>2259.6057993692657</v>
      </c>
      <c r="L414" s="38">
        <f>IF(H414&gt;$L$18,$L$18,H414)</f>
        <v>163.24780144940664</v>
      </c>
      <c r="M414" s="38">
        <f t="shared" si="27"/>
        <v>5.2614768954263686</v>
      </c>
      <c r="N414" s="38">
        <f>M414*Dynamics!$D$14*Dynamics!$N$12</f>
        <v>2.8631814295549812E-3</v>
      </c>
      <c r="O414" s="38">
        <f t="shared" si="28"/>
        <v>0.4674080735256198</v>
      </c>
      <c r="P414" s="38">
        <f>O414/Dynamics!$M$2</f>
        <v>0.15580269117520659</v>
      </c>
      <c r="Q414" s="38">
        <f>IF(I414&gt;Dynamics!$D$8,1,0)</f>
        <v>0</v>
      </c>
    </row>
    <row r="415" spans="1:17" x14ac:dyDescent="0.25">
      <c r="A415" s="38">
        <f>A414+$A$19</f>
        <v>3.9699999999999593</v>
      </c>
      <c r="B415" s="38">
        <f>C415+D415+Dynamics!$O$7</f>
        <v>30.74623914613861</v>
      </c>
      <c r="C415" s="38">
        <f>C414-O414*Dynamics!$S$1</f>
        <v>2.9881931170769014</v>
      </c>
      <c r="D415" s="38">
        <f>D414-P414*Dynamics!$S$1</f>
        <v>0.9960643723589655</v>
      </c>
      <c r="E415" s="38">
        <f>Dynamics!$F$1-C415/H414</f>
        <v>5.1263931552988536E-3</v>
      </c>
      <c r="F415" s="38">
        <f>IF(Q414,$O$5/E415,([1]!Props("D","T",Dynamics!$D$4+273,"P",I414,"He")+$O$5/E415)/2)</f>
        <v>8.2275020945461392</v>
      </c>
      <c r="G415" s="38">
        <f t="shared" si="26"/>
        <v>3.8920651513455248E-3</v>
      </c>
      <c r="H415" s="38">
        <f>IF(Q414,[1]!Props("D","T",Dynamics!$D$4+273,"P",Dynamics!I414,"N2O"),C415/G415)</f>
        <v>767.76544093663335</v>
      </c>
      <c r="I415" s="38">
        <f>IF(Q414,[1]!Props("P","T",Dynamics!$D$4+273,"D",F415,"He"),IF(C415&gt;$D$11,I414*(1-$N$13/100*$S$1),[1]!Props("P","T",Dynamics!$D$4+273,"D",F415,"He")))</f>
        <v>5154.0960719117129</v>
      </c>
      <c r="J415" s="38">
        <f>I415-Dynamics!$O$10</f>
        <v>2259.0903382159595</v>
      </c>
      <c r="L415" s="38">
        <f>IF(H415&gt;$L$18,$L$18,H415)</f>
        <v>163.24780144940664</v>
      </c>
      <c r="M415" s="38">
        <f t="shared" si="27"/>
        <v>5.260876737284339</v>
      </c>
      <c r="N415" s="38">
        <f>M415*Dynamics!$D$14*Dynamics!$N$12</f>
        <v>2.8628548365315378E-3</v>
      </c>
      <c r="O415" s="38">
        <f t="shared" si="28"/>
        <v>0.46735475793257397</v>
      </c>
      <c r="P415" s="38">
        <f>O415/Dynamics!$M$2</f>
        <v>0.155784919310858</v>
      </c>
      <c r="Q415" s="38">
        <f>IF(I415&gt;Dynamics!$D$8,1,0)</f>
        <v>0</v>
      </c>
    </row>
    <row r="416" spans="1:17" x14ac:dyDescent="0.25">
      <c r="A416" s="38">
        <f>A415+$A$19</f>
        <v>3.9799999999999591</v>
      </c>
      <c r="B416" s="38">
        <f>C416+D416+Dynamics!$O$7</f>
        <v>30.740007749366178</v>
      </c>
      <c r="C416" s="38">
        <f>C415-O415*Dynamics!$S$1</f>
        <v>2.9835195694975756</v>
      </c>
      <c r="D416" s="38">
        <f>D415-P415*Dynamics!$S$1</f>
        <v>0.99450652316585697</v>
      </c>
      <c r="E416" s="38">
        <f>Dynamics!$F$1-C416/H415</f>
        <v>5.1269137687564026E-3</v>
      </c>
      <c r="F416" s="38">
        <f>IF(Q415,$O$5/E416,([1]!Props("D","T",Dynamics!$D$4+273,"P",I415,"He")+$O$5/E416)/2)</f>
        <v>8.2266827844758517</v>
      </c>
      <c r="G416" s="38">
        <f t="shared" si="26"/>
        <v>3.8915551590582671E-3</v>
      </c>
      <c r="H416" s="38">
        <f>IF(Q415,[1]!Props("D","T",Dynamics!$D$4+273,"P",Dynamics!I415,"N2O"),C416/G416)</f>
        <v>766.66511138944497</v>
      </c>
      <c r="I416" s="38">
        <f>IF(Q415,[1]!Props("P","T",Dynamics!$D$4+273,"D",F416,"He"),IF(C416&gt;$D$11,I415*(1-$N$13/100*$S$1),[1]!Props("P","T",Dynamics!$D$4+273,"D",F416,"He")))</f>
        <v>5153.5806623045219</v>
      </c>
      <c r="J416" s="38">
        <f>I416-Dynamics!$O$10</f>
        <v>2258.5749286087685</v>
      </c>
      <c r="L416" s="38">
        <f>IF(H416&gt;$L$18,$L$18,H416)</f>
        <v>163.24780144940664</v>
      </c>
      <c r="M416" s="38">
        <f t="shared" si="27"/>
        <v>5.260276570694848</v>
      </c>
      <c r="N416" s="38">
        <f>M416*Dynamics!$D$14*Dynamics!$N$12</f>
        <v>2.8625282389111695E-3</v>
      </c>
      <c r="O416" s="38">
        <f t="shared" si="28"/>
        <v>0.46730144158909026</v>
      </c>
      <c r="P416" s="38">
        <f>O416/Dynamics!$M$2</f>
        <v>0.15576714719636342</v>
      </c>
      <c r="Q416" s="38">
        <f>IF(I416&gt;Dynamics!$D$8,1,0)</f>
        <v>0</v>
      </c>
    </row>
    <row r="417" spans="1:17" x14ac:dyDescent="0.25">
      <c r="A417" s="38">
        <f>A416+$A$19</f>
        <v>3.9899999999999589</v>
      </c>
      <c r="B417" s="38">
        <f>C417+D417+Dynamics!$O$7</f>
        <v>30.733777063478321</v>
      </c>
      <c r="C417" s="38">
        <f>C416-O416*Dynamics!$S$1</f>
        <v>2.9788465550816845</v>
      </c>
      <c r="D417" s="38">
        <f>D416-P416*Dynamics!$S$1</f>
        <v>0.99294885169389335</v>
      </c>
      <c r="E417" s="38">
        <f>Dynamics!$F$1-C417/H416</f>
        <v>5.1274318020654661E-3</v>
      </c>
      <c r="F417" s="38">
        <f>IF(Q416,$O$5/E417,([1]!Props("D","T",Dynamics!$D$4+273,"P",I416,"He")+$O$5/E417)/2)</f>
        <v>8.2258656648273067</v>
      </c>
      <c r="G417" s="38">
        <f t="shared" si="26"/>
        <v>3.8910464290479322E-3</v>
      </c>
      <c r="H417" s="38">
        <f>IF(Q416,[1]!Props("D","T",Dynamics!$D$4+273,"P",Dynamics!I416,"N2O"),C417/G417)</f>
        <v>765.56438207563451</v>
      </c>
      <c r="I417" s="38">
        <f>IF(Q416,[1]!Props("P","T",Dynamics!$D$4+273,"D",F417,"He"),IF(C417&gt;$D$11,I416*(1-$N$13/100*$S$1),[1]!Props("P","T",Dynamics!$D$4+273,"D",F417,"He")))</f>
        <v>5153.0653042382919</v>
      </c>
      <c r="J417" s="38">
        <f>I417-Dynamics!$O$10</f>
        <v>2258.0595705425385</v>
      </c>
      <c r="L417" s="38">
        <f>IF(H417&gt;$L$18,$L$18,H417)</f>
        <v>163.24780144940664</v>
      </c>
      <c r="M417" s="38">
        <f t="shared" si="27"/>
        <v>5.2596763956489996</v>
      </c>
      <c r="N417" s="38">
        <f>M417*Dynamics!$D$14*Dynamics!$N$12</f>
        <v>2.8622016366890348E-3</v>
      </c>
      <c r="O417" s="38">
        <f t="shared" si="28"/>
        <v>0.46724812449437825</v>
      </c>
      <c r="P417" s="38">
        <f>O417/Dynamics!$M$2</f>
        <v>0.15574937483145943</v>
      </c>
      <c r="Q417" s="38">
        <f>IF(I417&gt;Dynamics!$D$8,1,0)</f>
        <v>0</v>
      </c>
    </row>
    <row r="418" spans="1:17" x14ac:dyDescent="0.25">
      <c r="A418" s="38">
        <f>A417+$A$19</f>
        <v>3.9999999999999587</v>
      </c>
      <c r="B418" s="38">
        <f>C418+D418+Dynamics!$O$7</f>
        <v>30.727547088485064</v>
      </c>
      <c r="C418" s="38">
        <f>C417-O417*Dynamics!$S$1</f>
        <v>2.9741740738367408</v>
      </c>
      <c r="D418" s="38">
        <f>D417-P417*Dynamics!$S$1</f>
        <v>0.99139135794557876</v>
      </c>
      <c r="E418" s="38">
        <f>Dynamics!$F$1-C418/H417</f>
        <v>5.127948599389226E-3</v>
      </c>
      <c r="F418" s="38">
        <f>IF(Q417,$O$5/E418,([1]!Props("D","T",Dynamics!$D$4+273,"P",I417,"He")+$O$5/E418)/2)</f>
        <v>8.2250496574988254</v>
      </c>
      <c r="G418" s="38">
        <f t="shared" si="26"/>
        <v>3.890538290682726E-3</v>
      </c>
      <c r="H418" s="38">
        <f>IF(Q417,[1]!Props("D","T",Dynamics!$D$4+273,"P",Dynamics!I417,"N2O"),C418/G418)</f>
        <v>764.46338568610304</v>
      </c>
      <c r="I418" s="38">
        <f>IF(Q417,[1]!Props("P","T",Dynamics!$D$4+273,"D",F418,"He"),IF(C418&gt;$D$11,I417*(1-$N$13/100*$S$1),[1]!Props("P","T",Dynamics!$D$4+273,"D",F418,"He")))</f>
        <v>5152.549997707868</v>
      </c>
      <c r="J418" s="38">
        <f>I418-Dynamics!$O$10</f>
        <v>2257.5442640121146</v>
      </c>
      <c r="L418" s="38">
        <f>IF(H418&gt;$L$18,$L$18,H418)</f>
        <v>163.24780144940664</v>
      </c>
      <c r="M418" s="38">
        <f t="shared" si="27"/>
        <v>5.259076212137896</v>
      </c>
      <c r="N418" s="38">
        <f>M418*Dynamics!$D$14*Dynamics!$N$12</f>
        <v>2.8618750298602925E-3</v>
      </c>
      <c r="O418" s="38">
        <f t="shared" si="28"/>
        <v>0.46719480664764773</v>
      </c>
      <c r="P418" s="38">
        <f>O418/Dynamics!$M$2</f>
        <v>0.15573160221588259</v>
      </c>
      <c r="Q418" s="38">
        <f>IF(I418&gt;Dynamics!$D$8,1,0)</f>
        <v>0</v>
      </c>
    </row>
    <row r="419" spans="1:17" x14ac:dyDescent="0.25">
      <c r="A419" s="38">
        <f>A418+$A$19</f>
        <v>4.0099999999999589</v>
      </c>
      <c r="B419" s="38">
        <f>C419+D419+Dynamics!$O$7</f>
        <v>30.721317824396429</v>
      </c>
      <c r="C419" s="38">
        <f>C418-O418*Dynamics!$S$1</f>
        <v>2.9695021257702643</v>
      </c>
      <c r="D419" s="38">
        <f>D418-P418*Dynamics!$S$1</f>
        <v>0.98983404192341995</v>
      </c>
      <c r="E419" s="38">
        <f>Dynamics!$F$1-C419/H418</f>
        <v>5.1284648304249104E-3</v>
      </c>
      <c r="F419" s="38">
        <f>IF(Q418,$O$5/E419,([1]!Props("D","T",Dynamics!$D$4+273,"P",I418,"He")+$O$5/E419)/2)</f>
        <v>8.224234225471422</v>
      </c>
      <c r="G419" s="38">
        <f t="shared" si="26"/>
        <v>3.8900304098367575E-3</v>
      </c>
      <c r="H419" s="38">
        <f>IF(Q418,[1]!Props("D","T",Dynamics!$D$4+273,"P",Dynamics!I418,"N2O"),C419/G419)</f>
        <v>763.36218818784948</v>
      </c>
      <c r="I419" s="38">
        <f>IF(Q418,[1]!Props("P","T",Dynamics!$D$4+273,"D",F419,"He"),IF(C419&gt;$D$11,I418*(1-$N$13/100*$S$1),[1]!Props("P","T",Dynamics!$D$4+273,"D",F419,"He")))</f>
        <v>5152.0347427080969</v>
      </c>
      <c r="J419" s="38">
        <f>I419-Dynamics!$O$10</f>
        <v>2257.0290090123435</v>
      </c>
      <c r="L419" s="38">
        <f>IF(H419&gt;$L$18,$L$18,H419)</f>
        <v>163.24780144940664</v>
      </c>
      <c r="M419" s="38">
        <f t="shared" si="27"/>
        <v>5.258476020152635</v>
      </c>
      <c r="N419" s="38">
        <f>M419*Dynamics!$D$14*Dynamics!$N$12</f>
        <v>2.8615484184200974E-3</v>
      </c>
      <c r="O419" s="38">
        <f t="shared" si="28"/>
        <v>0.46714148804810762</v>
      </c>
      <c r="P419" s="38">
        <f>O419/Dynamics!$M$2</f>
        <v>0.1557138293493692</v>
      </c>
      <c r="Q419" s="38">
        <f>IF(I419&gt;Dynamics!$D$8,1,0)</f>
        <v>0</v>
      </c>
    </row>
    <row r="420" spans="1:17" x14ac:dyDescent="0.25">
      <c r="A420" s="38">
        <f>A419+$A$19</f>
        <v>4.0199999999999587</v>
      </c>
      <c r="B420" s="38">
        <f>C420+D420+Dynamics!$O$7</f>
        <v>30.715089271222453</v>
      </c>
      <c r="C420" s="38">
        <f>C419-O419*Dynamics!$S$1</f>
        <v>2.9648307108897831</v>
      </c>
      <c r="D420" s="38">
        <f>D419-P419*Dynamics!$S$1</f>
        <v>0.98827690362992626</v>
      </c>
      <c r="E420" s="38">
        <f>Dynamics!$F$1-C420/H419</f>
        <v>5.1289808288877848E-3</v>
      </c>
      <c r="F420" s="38">
        <f>IF(Q419,$O$5/E420,([1]!Props("D","T",Dynamics!$D$4+273,"P",I419,"He")+$O$5/E420)/2)</f>
        <v>8.223419101208318</v>
      </c>
      <c r="G420" s="38">
        <f t="shared" si="26"/>
        <v>3.8895226200119926E-3</v>
      </c>
      <c r="H420" s="38">
        <f>IF(Q419,[1]!Props("D","T",Dynamics!$D$4+273,"P",Dynamics!I419,"N2O"),C420/G420)</f>
        <v>762.26082235270349</v>
      </c>
      <c r="I420" s="38">
        <f>IF(Q419,[1]!Props("P","T",Dynamics!$D$4+273,"D",F420,"He"),IF(C420&gt;$D$11,I419*(1-$N$13/100*$S$1),[1]!Props("P","T",Dynamics!$D$4+273,"D",F420,"He")))</f>
        <v>5151.5195392338264</v>
      </c>
      <c r="J420" s="38">
        <f>I420-Dynamics!$O$10</f>
        <v>2256.513805538073</v>
      </c>
      <c r="L420" s="38">
        <f>IF(H420&gt;$L$18,$L$18,H420)</f>
        <v>163.24780144940664</v>
      </c>
      <c r="M420" s="38">
        <f t="shared" si="27"/>
        <v>5.2578758196843109</v>
      </c>
      <c r="N420" s="38">
        <f>M420*Dynamics!$D$14*Dynamics!$N$12</f>
        <v>2.8612218023636041E-3</v>
      </c>
      <c r="O420" s="38">
        <f t="shared" si="28"/>
        <v>0.46708816869496705</v>
      </c>
      <c r="P420" s="38">
        <f>O420/Dynamics!$M$2</f>
        <v>0.15569605623165569</v>
      </c>
      <c r="Q420" s="38">
        <f>IF(I420&gt;Dynamics!$D$8,1,0)</f>
        <v>0</v>
      </c>
    </row>
    <row r="421" spans="1:17" x14ac:dyDescent="0.25">
      <c r="A421" s="38">
        <f>A420+$A$19</f>
        <v>4.0299999999999585</v>
      </c>
      <c r="B421" s="38">
        <f>C421+D421+Dynamics!$O$7</f>
        <v>30.708861428973186</v>
      </c>
      <c r="C421" s="38">
        <f>C420-O420*Dynamics!$S$1</f>
        <v>2.9601598292028335</v>
      </c>
      <c r="D421" s="38">
        <f>D420-P420*Dynamics!$S$1</f>
        <v>0.98671994306760968</v>
      </c>
      <c r="E421" s="38">
        <f>Dynamics!$F$1-C421/H420</f>
        <v>5.129496761126966E-3</v>
      </c>
      <c r="F421" s="38">
        <f>IF(Q420,$O$5/E421,([1]!Props("D","T",Dynamics!$D$4+273,"P",I420,"He")+$O$5/E421)/2)</f>
        <v>8.2226041513854362</v>
      </c>
      <c r="G421" s="38">
        <f t="shared" si="26"/>
        <v>3.8890148382122536E-3</v>
      </c>
      <c r="H421" s="38">
        <f>IF(Q420,[1]!Props("D","T",Dynamics!$D$4+273,"P",Dynamics!I420,"N2O"),C421/G421)</f>
        <v>761.15930443803427</v>
      </c>
      <c r="I421" s="38">
        <f>IF(Q420,[1]!Props("P","T",Dynamics!$D$4+273,"D",F421,"He"),IF(C421&gt;$D$11,I420*(1-$N$13/100*$S$1),[1]!Props("P","T",Dynamics!$D$4+273,"D",F421,"He")))</f>
        <v>5151.0043872799033</v>
      </c>
      <c r="J421" s="38">
        <f>I421-Dynamics!$O$10</f>
        <v>2255.9986535841499</v>
      </c>
      <c r="L421" s="38">
        <f>IF(H421&gt;$L$18,$L$18,H421)</f>
        <v>163.24780144940664</v>
      </c>
      <c r="M421" s="38">
        <f t="shared" si="27"/>
        <v>5.2572756107240153</v>
      </c>
      <c r="N421" s="38">
        <f>M421*Dynamics!$D$14*Dynamics!$N$12</f>
        <v>2.860895181685964E-3</v>
      </c>
      <c r="O421" s="38">
        <f t="shared" si="28"/>
        <v>0.46703484858743438</v>
      </c>
      <c r="P421" s="38">
        <f>O421/Dynamics!$M$2</f>
        <v>0.15567828286247812</v>
      </c>
      <c r="Q421" s="38">
        <f>IF(I421&gt;Dynamics!$D$8,1,0)</f>
        <v>0</v>
      </c>
    </row>
    <row r="422" spans="1:17" x14ac:dyDescent="0.25">
      <c r="A422" s="38">
        <f>A421+$A$19</f>
        <v>4.0399999999999583</v>
      </c>
      <c r="B422" s="38">
        <f>C422+D422+Dynamics!$O$7</f>
        <v>30.702634297658687</v>
      </c>
      <c r="C422" s="38">
        <f>C421-O421*Dynamics!$S$1</f>
        <v>2.9554894807169592</v>
      </c>
      <c r="D422" s="38">
        <f>D421-P421*Dynamics!$S$1</f>
        <v>0.98516316023898487</v>
      </c>
      <c r="E422" s="38">
        <f>Dynamics!$F$1-C422/H421</f>
        <v>5.1300127101206131E-3</v>
      </c>
      <c r="F422" s="38">
        <f>IF(Q421,$O$5/E422,([1]!Props("D","T",Dynamics!$D$4+273,"P",I421,"He")+$O$5/E422)/2)</f>
        <v>8.2217893095212986</v>
      </c>
      <c r="G422" s="38">
        <f t="shared" si="26"/>
        <v>3.8885070230364159E-3</v>
      </c>
      <c r="H422" s="38">
        <f>IF(Q421,[1]!Props("D","T",Dynamics!$D$4+273,"P",Dynamics!I421,"N2O"),C422/G422)</f>
        <v>760.05764248539481</v>
      </c>
      <c r="I422" s="38">
        <f>IF(Q421,[1]!Props("P","T",Dynamics!$D$4+273,"D",F422,"He"),IF(C422&gt;$D$11,I421*(1-$N$13/100*$S$1),[1]!Props("P","T",Dynamics!$D$4+273,"D",F422,"He")))</f>
        <v>5150.4892868411753</v>
      </c>
      <c r="J422" s="38">
        <f>I422-Dynamics!$O$10</f>
        <v>2255.4835531454219</v>
      </c>
      <c r="L422" s="38">
        <f>IF(H422&gt;$L$18,$L$18,H422)</f>
        <v>163.24780144940664</v>
      </c>
      <c r="M422" s="38">
        <f t="shared" si="27"/>
        <v>5.2566753932628352</v>
      </c>
      <c r="N422" s="38">
        <f>M422*Dynamics!$D$14*Dynamics!$N$12</f>
        <v>2.8605685563823278E-3</v>
      </c>
      <c r="O422" s="38">
        <f t="shared" si="28"/>
        <v>0.46698152772471802</v>
      </c>
      <c r="P422" s="38">
        <f>O422/Dynamics!$M$2</f>
        <v>0.15566050924157268</v>
      </c>
      <c r="Q422" s="38">
        <f>IF(I422&gt;Dynamics!$D$8,1,0)</f>
        <v>0</v>
      </c>
    </row>
    <row r="423" spans="1:17" x14ac:dyDescent="0.25">
      <c r="A423" s="38">
        <f>A422+$A$19</f>
        <v>4.0499999999999581</v>
      </c>
      <c r="B423" s="38">
        <f>C423+D423+Dynamics!$O$7</f>
        <v>30.696407877289026</v>
      </c>
      <c r="C423" s="38">
        <f>C422-O422*Dynamics!$S$1</f>
        <v>2.9508196654397119</v>
      </c>
      <c r="D423" s="38">
        <f>D422-P422*Dynamics!$S$1</f>
        <v>0.98360655514656914</v>
      </c>
      <c r="E423" s="38">
        <f>Dynamics!$F$1-C423/H422</f>
        <v>5.130528717317475E-3</v>
      </c>
      <c r="F423" s="38">
        <f>IF(Q422,$O$5/E423,([1]!Props("D","T",Dynamics!$D$4+273,"P",I422,"He")+$O$5/E423)/2)</f>
        <v>8.22097454242396</v>
      </c>
      <c r="G423" s="38">
        <f t="shared" si="26"/>
        <v>3.8879991538029587E-3</v>
      </c>
      <c r="H423" s="38">
        <f>IF(Q422,[1]!Props("D","T",Dynamics!$D$4+273,"P",Dynamics!I422,"N2O"),C423/G423)</f>
        <v>758.95584044904797</v>
      </c>
      <c r="I423" s="38">
        <f>IF(Q422,[1]!Props("P","T",Dynamics!$D$4+273,"D",F423,"He"),IF(C423&gt;$D$11,I422*(1-$N$13/100*$S$1),[1]!Props("P","T",Dynamics!$D$4+273,"D",F423,"He")))</f>
        <v>5149.9742379124909</v>
      </c>
      <c r="J423" s="38">
        <f>I423-Dynamics!$O$10</f>
        <v>2254.9685042167375</v>
      </c>
      <c r="L423" s="38">
        <f>IF(H423&gt;$L$18,$L$18,H423)</f>
        <v>163.24780144940664</v>
      </c>
      <c r="M423" s="38">
        <f t="shared" si="27"/>
        <v>5.2560751672918542</v>
      </c>
      <c r="N423" s="38">
        <f>M423*Dynamics!$D$14*Dynamics!$N$12</f>
        <v>2.8602419264478424E-3</v>
      </c>
      <c r="O423" s="38">
        <f t="shared" si="28"/>
        <v>0.4669282061060257</v>
      </c>
      <c r="P423" s="38">
        <f>O423/Dynamics!$M$2</f>
        <v>0.15564273536867523</v>
      </c>
      <c r="Q423" s="38">
        <f>IF(I423&gt;Dynamics!$D$8,1,0)</f>
        <v>0</v>
      </c>
    </row>
    <row r="424" spans="1:17" x14ac:dyDescent="0.25">
      <c r="A424" s="38">
        <f>A423+$A$19</f>
        <v>4.0599999999999579</v>
      </c>
      <c r="B424" s="38">
        <f>C424+D424+Dynamics!$O$7</f>
        <v>30.690182167874276</v>
      </c>
      <c r="C424" s="38">
        <f>C423-O423*Dynamics!$S$1</f>
        <v>2.9461503833786518</v>
      </c>
      <c r="D424" s="38">
        <f>D423-P423*Dynamics!$S$1</f>
        <v>0.98205012779288237</v>
      </c>
      <c r="E424" s="38">
        <f>Dynamics!$F$1-C424/H423</f>
        <v>5.1310448034797848E-3</v>
      </c>
      <c r="F424" s="38">
        <f>IF(Q423,$O$5/E424,([1]!Props("D","T",Dynamics!$D$4+273,"P",I423,"He")+$O$5/E424)/2)</f>
        <v>8.2201598334802881</v>
      </c>
      <c r="G424" s="38">
        <f t="shared" si="26"/>
        <v>3.8874912201511125E-3</v>
      </c>
      <c r="H424" s="38">
        <f>IF(Q423,[1]!Props("D","T",Dynamics!$D$4+273,"P",Dynamics!I423,"N2O"),C424/G424)</f>
        <v>757.85390024987134</v>
      </c>
      <c r="I424" s="38">
        <f>IF(Q423,[1]!Props("P","T",Dynamics!$D$4+273,"D",F424,"He"),IF(C424&gt;$D$11,I423*(1-$N$13/100*$S$1),[1]!Props("P","T",Dynamics!$D$4+273,"D",F424,"He")))</f>
        <v>5149.4592404886998</v>
      </c>
      <c r="J424" s="38">
        <f>I424-Dynamics!$O$10</f>
        <v>2254.4535067929464</v>
      </c>
      <c r="L424" s="38">
        <f>IF(H424&gt;$L$18,$L$18,H424)</f>
        <v>163.24780144940664</v>
      </c>
      <c r="M424" s="38">
        <f t="shared" si="27"/>
        <v>5.2554749328021524</v>
      </c>
      <c r="N424" s="38">
        <f>M424*Dynamics!$D$14*Dynamics!$N$12</f>
        <v>2.8599152918776542E-3</v>
      </c>
      <c r="O424" s="38">
        <f t="shared" si="28"/>
        <v>0.46687488373056513</v>
      </c>
      <c r="P424" s="38">
        <f>O424/Dynamics!$M$2</f>
        <v>0.15562496124352171</v>
      </c>
      <c r="Q424" s="38">
        <f>IF(I424&gt;Dynamics!$D$8,1,0)</f>
        <v>0</v>
      </c>
    </row>
    <row r="425" spans="1:17" x14ac:dyDescent="0.25">
      <c r="A425" s="38">
        <f>A424+$A$19</f>
        <v>4.0699999999999577</v>
      </c>
      <c r="B425" s="38">
        <f>C425+D425+Dynamics!$O$7</f>
        <v>30.683957169424538</v>
      </c>
      <c r="C425" s="38">
        <f>C424-O424*Dynamics!$S$1</f>
        <v>2.9414816345413461</v>
      </c>
      <c r="D425" s="38">
        <f>D424-P424*Dynamics!$S$1</f>
        <v>0.9804938781804472</v>
      </c>
      <c r="E425" s="38">
        <f>Dynamics!$F$1-C425/H424</f>
        <v>5.1315609790658807E-3</v>
      </c>
      <c r="F425" s="38">
        <f>IF(Q424,$O$5/E425,([1]!Props("D","T",Dynamics!$D$4+273,"P",I424,"He")+$O$5/E425)/2)</f>
        <v>8.2193451743334354</v>
      </c>
      <c r="G425" s="38">
        <f t="shared" si="26"/>
        <v>3.8869832168608428E-3</v>
      </c>
      <c r="H425" s="38">
        <f>IF(Q424,[1]!Props("D","T",Dynamics!$D$4+273,"P",Dynamics!I424,"N2O"),C425/G425)</f>
        <v>756.75182279714318</v>
      </c>
      <c r="I425" s="38">
        <f>IF(Q424,[1]!Props("P","T",Dynamics!$D$4+273,"D",F425,"He"),IF(C425&gt;$D$11,I424*(1-$N$13/100*$S$1),[1]!Props("P","T",Dynamics!$D$4+273,"D",F425,"He")))</f>
        <v>5148.9442945646506</v>
      </c>
      <c r="J425" s="38">
        <f>I425-Dynamics!$O$10</f>
        <v>2253.9385608688972</v>
      </c>
      <c r="L425" s="38">
        <f>IF(H425&gt;$L$18,$L$18,H425)</f>
        <v>163.24780144940664</v>
      </c>
      <c r="M425" s="38">
        <f t="shared" si="27"/>
        <v>5.254874689784808</v>
      </c>
      <c r="N425" s="38">
        <f>M425*Dynamics!$D$14*Dynamics!$N$12</f>
        <v>2.8595886526669081E-3</v>
      </c>
      <c r="O425" s="38">
        <f t="shared" si="28"/>
        <v>0.46682156059754365</v>
      </c>
      <c r="P425" s="38">
        <f>O425/Dynamics!$M$2</f>
        <v>0.15560718686584787</v>
      </c>
      <c r="Q425" s="38">
        <f>IF(I425&gt;Dynamics!$D$8,1,0)</f>
        <v>0</v>
      </c>
    </row>
    <row r="426" spans="1:17" x14ac:dyDescent="0.25">
      <c r="A426" s="38">
        <f>A425+$A$19</f>
        <v>4.0799999999999574</v>
      </c>
      <c r="B426" s="38">
        <f>C426+D426+Dynamics!$O$7</f>
        <v>30.677732881949904</v>
      </c>
      <c r="C426" s="38">
        <f>C425-O425*Dynamics!$S$1</f>
        <v>2.9368134189353707</v>
      </c>
      <c r="D426" s="38">
        <f>D425-P425*Dynamics!$S$1</f>
        <v>0.97893780631178873</v>
      </c>
      <c r="E426" s="38">
        <f>Dynamics!$F$1-C426/H425</f>
        <v>5.132077249402121E-3</v>
      </c>
      <c r="F426" s="38">
        <f>IF(Q425,$O$5/E426,([1]!Props("D","T",Dynamics!$D$4+273,"P",I425,"He")+$O$5/E426)/2)</f>
        <v>8.2185305607379213</v>
      </c>
      <c r="G426" s="38">
        <f t="shared" si="26"/>
        <v>3.8864751412724993E-3</v>
      </c>
      <c r="H426" s="38">
        <f>IF(Q425,[1]!Props("D","T",Dynamics!$D$4+273,"P",Dynamics!I425,"N2O"),C426/G426)</f>
        <v>755.64960849686724</v>
      </c>
      <c r="I426" s="38">
        <f>IF(Q425,[1]!Props("P","T",Dynamics!$D$4+273,"D",F426,"He"),IF(C426&gt;$D$11,I425*(1-$N$13/100*$S$1),[1]!Props("P","T",Dynamics!$D$4+273,"D",F426,"He")))</f>
        <v>5148.4294001351946</v>
      </c>
      <c r="J426" s="38">
        <f>I426-Dynamics!$O$10</f>
        <v>2253.4236664394411</v>
      </c>
      <c r="L426" s="38">
        <f>IF(H426&gt;$L$18,$L$18,H426)</f>
        <v>163.24780144940664</v>
      </c>
      <c r="M426" s="38">
        <f t="shared" si="27"/>
        <v>5.254274438230893</v>
      </c>
      <c r="N426" s="38">
        <f>M426*Dynamics!$D$14*Dynamics!$N$12</f>
        <v>2.8592620088107455E-3</v>
      </c>
      <c r="O426" s="38">
        <f t="shared" si="28"/>
        <v>0.46676823670616818</v>
      </c>
      <c r="P426" s="38">
        <f>O426/Dynamics!$M$2</f>
        <v>0.15558941223538938</v>
      </c>
      <c r="Q426" s="38">
        <f>IF(I426&gt;Dynamics!$D$8,1,0)</f>
        <v>0</v>
      </c>
    </row>
    <row r="427" spans="1:17" x14ac:dyDescent="0.25">
      <c r="A427" s="38">
        <f>A426+$A$19</f>
        <v>4.0899999999999572</v>
      </c>
      <c r="B427" s="38">
        <f>C427+D427+Dynamics!$O$7</f>
        <v>30.671509305460489</v>
      </c>
      <c r="C427" s="38">
        <f>C426-O426*Dynamics!$S$1</f>
        <v>2.9321457365683092</v>
      </c>
      <c r="D427" s="38">
        <f>D426-P426*Dynamics!$S$1</f>
        <v>0.97738191218943482</v>
      </c>
      <c r="E427" s="38">
        <f>Dynamics!$F$1-C427/H426</f>
        <v>5.132593617259206E-3</v>
      </c>
      <c r="F427" s="38">
        <f>IF(Q426,$O$5/E427,([1]!Props("D","T",Dynamics!$D$4+273,"P",I426,"He")+$O$5/E427)/2)</f>
        <v>8.2177159904953498</v>
      </c>
      <c r="G427" s="38">
        <f t="shared" si="26"/>
        <v>3.8859669920014821E-3</v>
      </c>
      <c r="H427" s="38">
        <f>IF(Q426,[1]!Props("D","T",Dynamics!$D$4+273,"P",Dynamics!I426,"N2O"),C427/G427)</f>
        <v>754.54725750464911</v>
      </c>
      <c r="I427" s="38">
        <f>IF(Q426,[1]!Props("P","T",Dynamics!$D$4+273,"D",F427,"He"),IF(C427&gt;$D$11,I426*(1-$N$13/100*$S$1),[1]!Props("P","T",Dynamics!$D$4+273,"D",F427,"He")))</f>
        <v>5147.9145571951813</v>
      </c>
      <c r="J427" s="38">
        <f>I427-Dynamics!$O$10</f>
        <v>2252.9088234994279</v>
      </c>
      <c r="L427" s="38">
        <f>IF(H427&gt;$L$18,$L$18,H427)</f>
        <v>163.24780144940664</v>
      </c>
      <c r="M427" s="38">
        <f t="shared" si="27"/>
        <v>5.2536741781314786</v>
      </c>
      <c r="N427" s="38">
        <f>M427*Dynamics!$D$14*Dynamics!$N$12</f>
        <v>2.8589353603043085E-3</v>
      </c>
      <c r="O427" s="38">
        <f t="shared" si="28"/>
        <v>0.46671491205564558</v>
      </c>
      <c r="P427" s="38">
        <f>O427/Dynamics!$M$2</f>
        <v>0.15557163735188187</v>
      </c>
      <c r="Q427" s="38">
        <f>IF(I427&gt;Dynamics!$D$8,1,0)</f>
        <v>0</v>
      </c>
    </row>
    <row r="428" spans="1:17" x14ac:dyDescent="0.25">
      <c r="A428" s="38">
        <f>A427+$A$19</f>
        <v>4.099999999999957</v>
      </c>
      <c r="B428" s="38">
        <f>C428+D428+Dynamics!$O$7</f>
        <v>30.665286439966412</v>
      </c>
      <c r="C428" s="38">
        <f>C427-O427*Dynamics!$S$1</f>
        <v>2.9274785874477529</v>
      </c>
      <c r="D428" s="38">
        <f>D427-P427*Dynamics!$S$1</f>
        <v>0.97582619581591601</v>
      </c>
      <c r="E428" s="38">
        <f>Dynamics!$F$1-C428/H427</f>
        <v>5.1331100841354935E-3</v>
      </c>
      <c r="F428" s="38">
        <f>IF(Q427,$O$5/E428,([1]!Props("D","T",Dynamics!$D$4+273,"P",I427,"He")+$O$5/E428)/2)</f>
        <v>8.2169014624263266</v>
      </c>
      <c r="G428" s="38">
        <f t="shared" si="26"/>
        <v>3.8854587682979648E-3</v>
      </c>
      <c r="H428" s="38">
        <f>IF(Q427,[1]!Props("D","T",Dynamics!$D$4+273,"P",Dynamics!I427,"N2O"),C428/G428)</f>
        <v>753.44476985150004</v>
      </c>
      <c r="I428" s="38">
        <f>IF(Q427,[1]!Props("P","T",Dynamics!$D$4+273,"D",F428,"He"),IF(C428&gt;$D$11,I427*(1-$N$13/100*$S$1),[1]!Props("P","T",Dynamics!$D$4+273,"D",F428,"He")))</f>
        <v>5147.3997657394621</v>
      </c>
      <c r="J428" s="38">
        <f>I428-Dynamics!$O$10</f>
        <v>2252.3940320437086</v>
      </c>
      <c r="L428" s="38">
        <f>IF(H428&gt;$L$18,$L$18,H428)</f>
        <v>163.24780144940664</v>
      </c>
      <c r="M428" s="38">
        <f t="shared" si="27"/>
        <v>5.2530739094776306</v>
      </c>
      <c r="N428" s="38">
        <f>M428*Dynamics!$D$14*Dynamics!$N$12</f>
        <v>2.858608707142734E-3</v>
      </c>
      <c r="O428" s="38">
        <f t="shared" si="28"/>
        <v>0.46666158664518204</v>
      </c>
      <c r="P428" s="38">
        <f>O428/Dynamics!$M$2</f>
        <v>0.15555386221506068</v>
      </c>
      <c r="Q428" s="38">
        <f>IF(I428&gt;Dynamics!$D$8,1,0)</f>
        <v>0</v>
      </c>
    </row>
    <row r="429" spans="1:17" x14ac:dyDescent="0.25">
      <c r="A429" s="38">
        <f>A428+$A$19</f>
        <v>4.1099999999999568</v>
      </c>
      <c r="B429" s="38">
        <f>C429+D429+Dynamics!$O$7</f>
        <v>30.659064285477811</v>
      </c>
      <c r="C429" s="38">
        <f>C428-O428*Dynamics!$S$1</f>
        <v>2.922811971581301</v>
      </c>
      <c r="D429" s="38">
        <f>D428-P428*Dynamics!$S$1</f>
        <v>0.97427065719376538</v>
      </c>
      <c r="E429" s="38">
        <f>Dynamics!$F$1-C429/H428</f>
        <v>5.1336266508962818E-3</v>
      </c>
      <c r="F429" s="38">
        <f>IF(Q428,$O$5/E429,([1]!Props("D","T",Dynamics!$D$4+273,"P",I428,"He")+$O$5/E429)/2)</f>
        <v>8.2160869758584418</v>
      </c>
      <c r="G429" s="38">
        <f t="shared" si="26"/>
        <v>3.8849504697279639E-3</v>
      </c>
      <c r="H429" s="38">
        <f>IF(Q428,[1]!Props("D","T",Dynamics!$D$4+273,"P",Dynamics!I428,"N2O"),C429/G429)</f>
        <v>752.34214550641752</v>
      </c>
      <c r="I429" s="38">
        <f>IF(Q428,[1]!Props("P","T",Dynamics!$D$4+273,"D",F429,"He"),IF(C429&gt;$D$11,I428*(1-$N$13/100*$S$1),[1]!Props("P","T",Dynamics!$D$4+273,"D",F429,"He")))</f>
        <v>5146.8850257628883</v>
      </c>
      <c r="J429" s="38">
        <f>I429-Dynamics!$O$10</f>
        <v>2251.8792920671349</v>
      </c>
      <c r="L429" s="38">
        <f>IF(H429&gt;$L$18,$L$18,H429)</f>
        <v>163.24780144940664</v>
      </c>
      <c r="M429" s="38">
        <f t="shared" si="27"/>
        <v>5.2524736322604122</v>
      </c>
      <c r="N429" s="38">
        <f>M429*Dynamics!$D$14*Dynamics!$N$12</f>
        <v>2.8582820493211593E-3</v>
      </c>
      <c r="O429" s="38">
        <f t="shared" si="28"/>
        <v>0.46660826047398374</v>
      </c>
      <c r="P429" s="38">
        <f>O429/Dynamics!$M$2</f>
        <v>0.15553608682466125</v>
      </c>
      <c r="Q429" s="38">
        <f>IF(I429&gt;Dynamics!$D$8,1,0)</f>
        <v>0</v>
      </c>
    </row>
    <row r="430" spans="1:17" x14ac:dyDescent="0.25">
      <c r="A430" s="38">
        <f>A429+$A$19</f>
        <v>4.1199999999999566</v>
      </c>
      <c r="B430" s="38">
        <f>C430+D430+Dynamics!$O$7</f>
        <v>30.652842842004823</v>
      </c>
      <c r="C430" s="38">
        <f>C429-O429*Dynamics!$S$1</f>
        <v>2.9181458889765612</v>
      </c>
      <c r="D430" s="38">
        <f>D429-P429*Dynamics!$S$1</f>
        <v>0.97271529632551879</v>
      </c>
      <c r="E430" s="38">
        <f>Dynamics!$F$1-C430/H429</f>
        <v>5.1341433180922356E-3</v>
      </c>
      <c r="F430" s="38">
        <f>IF(Q429,$O$5/E430,([1]!Props("D","T",Dynamics!$D$4+273,"P",I429,"He")+$O$5/E430)/2)</f>
        <v>8.2152725303712799</v>
      </c>
      <c r="G430" s="38">
        <f t="shared" si="26"/>
        <v>3.8844420960144664E-3</v>
      </c>
      <c r="H430" s="38">
        <f>IF(Q429,[1]!Props("D","T",Dynamics!$D$4+273,"P",Dynamics!I429,"N2O"),C430/G430)</f>
        <v>751.2393844075192</v>
      </c>
      <c r="I430" s="38">
        <f>IF(Q429,[1]!Props("P","T",Dynamics!$D$4+273,"D",F430,"He"),IF(C430&gt;$D$11,I429*(1-$N$13/100*$S$1),[1]!Props("P","T",Dynamics!$D$4+273,"D",F430,"He")))</f>
        <v>5146.3703372603122</v>
      </c>
      <c r="J430" s="38">
        <f>I430-Dynamics!$O$10</f>
        <v>2251.3646035645588</v>
      </c>
      <c r="L430" s="38">
        <f>IF(H430&gt;$L$18,$L$18,H430)</f>
        <v>163.24780144940664</v>
      </c>
      <c r="M430" s="38">
        <f t="shared" si="27"/>
        <v>5.2518733464708811</v>
      </c>
      <c r="N430" s="38">
        <f>M430*Dynamics!$D$14*Dynamics!$N$12</f>
        <v>2.8579553868347185E-3</v>
      </c>
      <c r="O430" s="38">
        <f t="shared" si="28"/>
        <v>0.46655493354125627</v>
      </c>
      <c r="P430" s="38">
        <f>O430/Dynamics!$M$2</f>
        <v>0.15551831118041876</v>
      </c>
      <c r="Q430" s="38">
        <f>IF(I430&gt;Dynamics!$D$8,1,0)</f>
        <v>0</v>
      </c>
    </row>
    <row r="431" spans="1:17" x14ac:dyDescent="0.25">
      <c r="A431" s="38">
        <f>A430+$A$19</f>
        <v>4.1299999999999564</v>
      </c>
      <c r="B431" s="38">
        <f>C431+D431+Dynamics!$O$7</f>
        <v>30.646622109557608</v>
      </c>
      <c r="C431" s="38">
        <f>C430-O430*Dynamics!$S$1</f>
        <v>2.9134803396411488</v>
      </c>
      <c r="D431" s="38">
        <f>D430-P430*Dynamics!$S$1</f>
        <v>0.97116011321371465</v>
      </c>
      <c r="E431" s="38">
        <f>Dynamics!$F$1-C431/H430</f>
        <v>5.1346600861180234E-3</v>
      </c>
      <c r="F431" s="38">
        <f>IF(Q430,$O$5/E431,([1]!Props("D","T",Dynamics!$D$4+273,"P",I430,"He")+$O$5/E431)/2)</f>
        <v>8.2144581256694131</v>
      </c>
      <c r="G431" s="38">
        <f t="shared" si="26"/>
        <v>3.883933646958289E-3</v>
      </c>
      <c r="H431" s="38">
        <f>IF(Q430,[1]!Props("D","T",Dynamics!$D$4+273,"P",Dynamics!I430,"N2O"),C431/G431)</f>
        <v>750.13648647752962</v>
      </c>
      <c r="I431" s="38">
        <f>IF(Q430,[1]!Props("P","T",Dynamics!$D$4+273,"D",F431,"He"),IF(C431&gt;$D$11,I430*(1-$N$13/100*$S$1),[1]!Props("P","T",Dynamics!$D$4+273,"D",F431,"He")))</f>
        <v>5145.8557002265861</v>
      </c>
      <c r="J431" s="38">
        <f>I431-Dynamics!$O$10</f>
        <v>2250.8499665308327</v>
      </c>
      <c r="L431" s="38">
        <f>IF(H431&gt;$L$18,$L$18,H431)</f>
        <v>163.24780144940664</v>
      </c>
      <c r="M431" s="38">
        <f t="shared" si="27"/>
        <v>5.2512730521000934</v>
      </c>
      <c r="N431" s="38">
        <f>M431*Dynamics!$D$14*Dynamics!$N$12</f>
        <v>2.8576287196785443E-3</v>
      </c>
      <c r="O431" s="38">
        <f t="shared" si="28"/>
        <v>0.46650160584620509</v>
      </c>
      <c r="P431" s="38">
        <f>O431/Dynamics!$M$2</f>
        <v>0.15550053528206836</v>
      </c>
      <c r="Q431" s="38">
        <f>IF(I431&gt;Dynamics!$D$8,1,0)</f>
        <v>0</v>
      </c>
    </row>
    <row r="432" spans="1:17" x14ac:dyDescent="0.25">
      <c r="A432" s="38">
        <f>A431+$A$19</f>
        <v>4.1399999999999562</v>
      </c>
      <c r="B432" s="38">
        <f>C432+D432+Dynamics!$O$7</f>
        <v>30.640402088146324</v>
      </c>
      <c r="C432" s="38">
        <f>C431-O431*Dynamics!$S$1</f>
        <v>2.9088153235826866</v>
      </c>
      <c r="D432" s="38">
        <f>D431-P431*Dynamics!$S$1</f>
        <v>0.96960510786089393</v>
      </c>
      <c r="E432" s="38">
        <f>Dynamics!$F$1-C432/H431</f>
        <v>5.1351769552913321E-3</v>
      </c>
      <c r="F432" s="38">
        <f>IF(Q431,$O$5/E432,([1]!Props("D","T",Dynamics!$D$4+273,"P",I431,"He")+$O$5/E432)/2)</f>
        <v>8.2136437615191582</v>
      </c>
      <c r="G432" s="38">
        <f t="shared" si="26"/>
        <v>3.8834251223986583E-3</v>
      </c>
      <c r="H432" s="38">
        <f>IF(Q431,[1]!Props("D","T",Dynamics!$D$4+273,"P",Dynamics!I431,"N2O"),C432/G432)</f>
        <v>749.03345163148435</v>
      </c>
      <c r="I432" s="38">
        <f>IF(Q431,[1]!Props("P","T",Dynamics!$D$4+273,"D",F432,"He"),IF(C432&gt;$D$11,I431*(1-$N$13/100*$S$1),[1]!Props("P","T",Dynamics!$D$4+273,"D",F432,"He")))</f>
        <v>5145.3411146565631</v>
      </c>
      <c r="J432" s="38">
        <f>I432-Dynamics!$O$10</f>
        <v>2250.3353809608097</v>
      </c>
      <c r="L432" s="38">
        <f>IF(H432&gt;$L$18,$L$18,H432)</f>
        <v>163.24780144940664</v>
      </c>
      <c r="M432" s="38">
        <f t="shared" si="27"/>
        <v>5.2506727491391025</v>
      </c>
      <c r="N432" s="38">
        <f>M432*Dynamics!$D$14*Dynamics!$N$12</f>
        <v>2.8573020478477678E-3</v>
      </c>
      <c r="O432" s="38">
        <f t="shared" si="28"/>
        <v>0.4664482773880354</v>
      </c>
      <c r="P432" s="38">
        <f>O432/Dynamics!$M$2</f>
        <v>0.15548275912934514</v>
      </c>
      <c r="Q432" s="38">
        <f>IF(I432&gt;Dynamics!$D$8,1,0)</f>
        <v>0</v>
      </c>
    </row>
    <row r="433" spans="1:17" x14ac:dyDescent="0.25">
      <c r="A433" s="38">
        <f>A432+$A$19</f>
        <v>4.1499999999999559</v>
      </c>
      <c r="B433" s="38">
        <f>C433+D433+Dynamics!$O$7</f>
        <v>30.634182777781149</v>
      </c>
      <c r="C433" s="38">
        <f>C432-O432*Dynamics!$S$1</f>
        <v>2.9041508408088061</v>
      </c>
      <c r="D433" s="38">
        <f>D432-P432*Dynamics!$S$1</f>
        <v>0.96805028026960049</v>
      </c>
      <c r="E433" s="38">
        <f>Dynamics!$F$1-C433/H432</f>
        <v>5.1356939258922329E-3</v>
      </c>
      <c r="F433" s="38">
        <f>IF(Q432,$O$5/E433,([1]!Props("D","T",Dynamics!$D$4+273,"P",I432,"He")+$O$5/E433)/2)</f>
        <v>8.2128294377170654</v>
      </c>
      <c r="G433" s="38">
        <f t="shared" si="26"/>
        <v>3.8829165221935663E-3</v>
      </c>
      <c r="H433" s="38">
        <f>IF(Q432,[1]!Props("D","T",Dynamics!$D$4+273,"P",Dynamics!I432,"N2O"),C433/G433)</f>
        <v>747.93027978056341</v>
      </c>
      <c r="I433" s="38">
        <f>IF(Q432,[1]!Props("P","T",Dynamics!$D$4+273,"D",F433,"He"),IF(C433&gt;$D$11,I432*(1-$N$13/100*$S$1),[1]!Props("P","T",Dynamics!$D$4+273,"D",F433,"He")))</f>
        <v>5144.8265805450974</v>
      </c>
      <c r="J433" s="38">
        <f>I433-Dynamics!$O$10</f>
        <v>2249.820846849344</v>
      </c>
      <c r="L433" s="38">
        <f>IF(H433&gt;$L$18,$L$18,H433)</f>
        <v>163.24780144940664</v>
      </c>
      <c r="M433" s="38">
        <f t="shared" si="27"/>
        <v>5.2500724375789565</v>
      </c>
      <c r="N433" s="38">
        <f>M433*Dynamics!$D$14*Dynamics!$N$12</f>
        <v>2.8569753713375183E-3</v>
      </c>
      <c r="O433" s="38">
        <f t="shared" si="28"/>
        <v>0.46639494816595201</v>
      </c>
      <c r="P433" s="38">
        <f>O433/Dynamics!$M$2</f>
        <v>0.155464982721984</v>
      </c>
      <c r="Q433" s="38">
        <f>IF(I433&gt;Dynamics!$D$8,1,0)</f>
        <v>0</v>
      </c>
    </row>
    <row r="434" spans="1:17" x14ac:dyDescent="0.25">
      <c r="A434" s="38">
        <f>A433+$A$19</f>
        <v>4.1599999999999557</v>
      </c>
      <c r="B434" s="38">
        <f>C434+D434+Dynamics!$O$7</f>
        <v>30.627964178472272</v>
      </c>
      <c r="C434" s="38">
        <f>C433-O433*Dynamics!$S$1</f>
        <v>2.8994868913271468</v>
      </c>
      <c r="D434" s="38">
        <f>D433-P433*Dynamics!$S$1</f>
        <v>0.96649563044238063</v>
      </c>
      <c r="E434" s="38">
        <f>Dynamics!$F$1-C434/H433</f>
        <v>5.136210998182799E-3</v>
      </c>
      <c r="F434" s="38">
        <f>IF(Q433,$O$5/E434,([1]!Props("D","T",Dynamics!$D$4+273,"P",I433,"He")+$O$5/E434)/2)</f>
        <v>8.2120151540742334</v>
      </c>
      <c r="G434" s="38">
        <f t="shared" si="26"/>
        <v>3.8824078462099884E-3</v>
      </c>
      <c r="H434" s="38">
        <f>IF(Q433,[1]!Props("D","T",Dynamics!$D$4+273,"P",Dynamics!I433,"N2O"),C434/G434)</f>
        <v>746.8269708339966</v>
      </c>
      <c r="I434" s="38">
        <f>IF(Q433,[1]!Props("P","T",Dynamics!$D$4+273,"D",F434,"He"),IF(C434&gt;$D$11,I433*(1-$N$13/100*$S$1),[1]!Props("P","T",Dynamics!$D$4+273,"D",F434,"He")))</f>
        <v>5144.3120978870429</v>
      </c>
      <c r="J434" s="38">
        <f>I434-Dynamics!$O$10</f>
        <v>2249.3063641912895</v>
      </c>
      <c r="L434" s="38">
        <f>IF(H434&gt;$L$18,$L$18,H434)</f>
        <v>163.24780144940664</v>
      </c>
      <c r="M434" s="38">
        <f t="shared" si="27"/>
        <v>5.2494721174107006</v>
      </c>
      <c r="N434" s="38">
        <f>M434*Dynamics!$D$14*Dynamics!$N$12</f>
        <v>2.8566486901429222E-3</v>
      </c>
      <c r="O434" s="38">
        <f t="shared" si="28"/>
        <v>0.46634161817915931</v>
      </c>
      <c r="P434" s="38">
        <f>O434/Dynamics!$M$2</f>
        <v>0.15544720605971976</v>
      </c>
      <c r="Q434" s="38">
        <f>IF(I434&gt;Dynamics!$D$8,1,0)</f>
        <v>0</v>
      </c>
    </row>
    <row r="435" spans="1:17" x14ac:dyDescent="0.25">
      <c r="A435" s="38">
        <f>A434+$A$19</f>
        <v>4.1699999999999555</v>
      </c>
      <c r="B435" s="38">
        <f>C435+D435+Dynamics!$O$7</f>
        <v>30.621746290229883</v>
      </c>
      <c r="C435" s="38">
        <f>C434-O434*Dynamics!$S$1</f>
        <v>2.8948234751453552</v>
      </c>
      <c r="D435" s="38">
        <f>D434-P434*Dynamics!$S$1</f>
        <v>0.9649411583817834</v>
      </c>
      <c r="E435" s="38">
        <f>Dynamics!$F$1-C435/H434</f>
        <v>5.1367281724168795E-3</v>
      </c>
      <c r="F435" s="38">
        <f>IF(Q434,$O$5/E435,([1]!Props("D","T",Dynamics!$D$4+273,"P",I434,"He")+$O$5/E435)/2)</f>
        <v>8.2112009104084809</v>
      </c>
      <c r="G435" s="38">
        <f t="shared" si="26"/>
        <v>3.8818990943190034E-3</v>
      </c>
      <c r="H435" s="38">
        <f>IF(Q434,[1]!Props("D","T",Dynamics!$D$4+273,"P",Dynamics!I434,"N2O"),C435/G435)</f>
        <v>745.72352470001294</v>
      </c>
      <c r="I435" s="38">
        <f>IF(Q434,[1]!Props("P","T",Dynamics!$D$4+273,"D",F435,"He"),IF(C435&gt;$D$11,I434*(1-$N$13/100*$S$1),[1]!Props("P","T",Dynamics!$D$4+273,"D",F435,"He")))</f>
        <v>5143.7976666772547</v>
      </c>
      <c r="J435" s="38">
        <f>I435-Dynamics!$O$10</f>
        <v>2248.7919329815013</v>
      </c>
      <c r="L435" s="38">
        <f>IF(H435&gt;$L$18,$L$18,H435)</f>
        <v>163.24780144940664</v>
      </c>
      <c r="M435" s="38">
        <f t="shared" si="27"/>
        <v>5.2488717886253768</v>
      </c>
      <c r="N435" s="38">
        <f>M435*Dynamics!$D$14*Dynamics!$N$12</f>
        <v>2.8563220042591049E-3</v>
      </c>
      <c r="O435" s="38">
        <f t="shared" si="28"/>
        <v>0.46628828742686157</v>
      </c>
      <c r="P435" s="38">
        <f>O435/Dynamics!$M$2</f>
        <v>0.15542942914228719</v>
      </c>
      <c r="Q435" s="38">
        <f>IF(I435&gt;Dynamics!$D$8,1,0)</f>
        <v>0</v>
      </c>
    </row>
    <row r="436" spans="1:17" x14ac:dyDescent="0.25">
      <c r="A436" s="38">
        <f>A435+$A$19</f>
        <v>4.1799999999999553</v>
      </c>
      <c r="B436" s="38">
        <f>C436+D436+Dynamics!$O$7</f>
        <v>30.615529113064191</v>
      </c>
      <c r="C436" s="38">
        <f>C435-O435*Dynamics!$S$1</f>
        <v>2.8901605922710867</v>
      </c>
      <c r="D436" s="38">
        <f>D435-P435*Dynamics!$S$1</f>
        <v>0.96338686409036056</v>
      </c>
      <c r="E436" s="38">
        <f>Dynamics!$F$1-C436/H435</f>
        <v>5.1372454488449763E-3</v>
      </c>
      <c r="F436" s="38">
        <f>IF(Q435,$O$5/E436,([1]!Props("D","T",Dynamics!$D$4+273,"P",I435,"He")+$O$5/E436)/2)</f>
        <v>8.2103867065404543</v>
      </c>
      <c r="G436" s="38">
        <f t="shared" si="26"/>
        <v>3.8813902663933642E-3</v>
      </c>
      <c r="H436" s="38">
        <f>IF(Q435,[1]!Props("D","T",Dynamics!$D$4+273,"P",Dynamics!I435,"N2O"),C436/G436)</f>
        <v>744.61994128631125</v>
      </c>
      <c r="I436" s="38">
        <f>IF(Q435,[1]!Props("P","T",Dynamics!$D$4+273,"D",F436,"He"),IF(C436&gt;$D$11,I435*(1-$N$13/100*$S$1),[1]!Props("P","T",Dynamics!$D$4+273,"D",F436,"He")))</f>
        <v>5143.2832869105869</v>
      </c>
      <c r="J436" s="38">
        <f>I436-Dynamics!$O$10</f>
        <v>2248.2775532148335</v>
      </c>
      <c r="L436" s="38">
        <f>IF(H436&gt;$L$18,$L$18,H436)</f>
        <v>163.24780144940664</v>
      </c>
      <c r="M436" s="38">
        <f t="shared" si="27"/>
        <v>5.2482714512140234</v>
      </c>
      <c r="N436" s="38">
        <f>M436*Dynamics!$D$14*Dynamics!$N$12</f>
        <v>2.8559953136811896E-3</v>
      </c>
      <c r="O436" s="38">
        <f t="shared" si="28"/>
        <v>0.46623495590826264</v>
      </c>
      <c r="P436" s="38">
        <f>O436/Dynamics!$M$2</f>
        <v>0.15541165196942089</v>
      </c>
      <c r="Q436" s="38">
        <f>IF(I436&gt;Dynamics!$D$8,1,0)</f>
        <v>0</v>
      </c>
    </row>
    <row r="437" spans="1:17" x14ac:dyDescent="0.25">
      <c r="A437" s="38">
        <f>A436+$A$19</f>
        <v>4.1899999999999551</v>
      </c>
      <c r="B437" s="38">
        <f>C437+D437+Dynamics!$O$7</f>
        <v>30.609312646985416</v>
      </c>
      <c r="C437" s="38">
        <f>C436-O436*Dynamics!$S$1</f>
        <v>2.8854982427120039</v>
      </c>
      <c r="D437" s="38">
        <f>D436-P436*Dynamics!$S$1</f>
        <v>0.96183274757066639</v>
      </c>
      <c r="E437" s="38">
        <f>Dynamics!$F$1-C437/H436</f>
        <v>5.1377628277166753E-3</v>
      </c>
      <c r="F437" s="38">
        <f>IF(Q436,$O$5/E437,([1]!Props("D","T",Dynamics!$D$4+273,"P",I436,"He")+$O$5/E437)/2)</f>
        <v>8.2095725422916797</v>
      </c>
      <c r="G437" s="38">
        <f t="shared" si="26"/>
        <v>3.8808813623062771E-3</v>
      </c>
      <c r="H437" s="38">
        <f>IF(Q436,[1]!Props("D","T",Dynamics!$D$4+273,"P",Dynamics!I436,"N2O"),C437/G437)</f>
        <v>743.51622050029619</v>
      </c>
      <c r="I437" s="38">
        <f>IF(Q436,[1]!Props("P","T",Dynamics!$D$4+273,"D",F437,"He"),IF(C437&gt;$D$11,I436*(1-$N$13/100*$S$1),[1]!Props("P","T",Dynamics!$D$4+273,"D",F437,"He")))</f>
        <v>5142.7689585818962</v>
      </c>
      <c r="J437" s="38">
        <f>I437-Dynamics!$O$10</f>
        <v>2247.7632248861428</v>
      </c>
      <c r="L437" s="38">
        <f>IF(H437&gt;$L$18,$L$18,H437)</f>
        <v>163.24780144940664</v>
      </c>
      <c r="M437" s="38">
        <f t="shared" si="27"/>
        <v>5.2476711051676732</v>
      </c>
      <c r="N437" s="38">
        <f>M437*Dynamics!$D$14*Dynamics!$N$12</f>
        <v>2.855668618404297E-3</v>
      </c>
      <c r="O437" s="38">
        <f t="shared" si="28"/>
        <v>0.46618162362256604</v>
      </c>
      <c r="P437" s="38">
        <f>O437/Dynamics!$M$2</f>
        <v>0.15539387454085535</v>
      </c>
      <c r="Q437" s="38">
        <f>IF(I437&gt;Dynamics!$D$8,1,0)</f>
        <v>0</v>
      </c>
    </row>
    <row r="438" spans="1:17" x14ac:dyDescent="0.25">
      <c r="A438" s="38">
        <f>A437+$A$19</f>
        <v>4.1999999999999549</v>
      </c>
      <c r="B438" s="38">
        <f>C438+D438+Dynamics!$O$7</f>
        <v>30.60309689200378</v>
      </c>
      <c r="C438" s="38">
        <f>C437-O437*Dynamics!$S$1</f>
        <v>2.8808364264757782</v>
      </c>
      <c r="D438" s="38">
        <f>D437-P437*Dynamics!$S$1</f>
        <v>0.96027880882525785</v>
      </c>
      <c r="E438" s="38">
        <f>Dynamics!$F$1-C438/H437</f>
        <v>5.1382803092818704E-3</v>
      </c>
      <c r="F438" s="38">
        <f>IF(Q437,$O$5/E438,([1]!Props("D","T",Dynamics!$D$4+273,"P",I437,"He")+$O$5/E438)/2)</f>
        <v>8.2087584174835939</v>
      </c>
      <c r="G438" s="38">
        <f t="shared" si="26"/>
        <v>3.8803723819308038E-3</v>
      </c>
      <c r="H438" s="38">
        <f>IF(Q437,[1]!Props("D","T",Dynamics!$D$4+273,"P",Dynamics!I437,"N2O"),C438/G438)</f>
        <v>742.41236224919362</v>
      </c>
      <c r="I438" s="38">
        <f>IF(Q437,[1]!Props("P","T",Dynamics!$D$4+273,"D",F438,"He"),IF(C438&gt;$D$11,I437*(1-$N$13/100*$S$1),[1]!Props("P","T",Dynamics!$D$4+273,"D",F438,"He")))</f>
        <v>5142.2546816860377</v>
      </c>
      <c r="J438" s="38">
        <f>I438-Dynamics!$O$10</f>
        <v>2247.2489479902843</v>
      </c>
      <c r="L438" s="38">
        <f>IF(H438&gt;$L$18,$L$18,H438)</f>
        <v>163.24780144940664</v>
      </c>
      <c r="M438" s="38">
        <f t="shared" si="27"/>
        <v>5.2470707504773584</v>
      </c>
      <c r="N438" s="38">
        <f>M438*Dynamics!$D$14*Dynamics!$N$12</f>
        <v>2.8553419184235464E-3</v>
      </c>
      <c r="O438" s="38">
        <f t="shared" si="28"/>
        <v>0.46612829056897492</v>
      </c>
      <c r="P438" s="38">
        <f>O438/Dynamics!$M$2</f>
        <v>0.15537609685632497</v>
      </c>
      <c r="Q438" s="38">
        <f>IF(I438&gt;Dynamics!$D$8,1,0)</f>
        <v>0</v>
      </c>
    </row>
    <row r="439" spans="1:17" x14ac:dyDescent="0.25">
      <c r="A439" s="38">
        <f>A438+$A$19</f>
        <v>4.2099999999999547</v>
      </c>
      <c r="B439" s="38">
        <f>C439+D439+Dynamics!$O$7</f>
        <v>30.596881848129527</v>
      </c>
      <c r="C439" s="38">
        <f>C438-O438*Dynamics!$S$1</f>
        <v>2.8761751435700886</v>
      </c>
      <c r="D439" s="38">
        <f>D438-P438*Dynamics!$S$1</f>
        <v>0.95872504785669455</v>
      </c>
      <c r="E439" s="38">
        <f>Dynamics!$F$1-C439/H438</f>
        <v>5.1387978937913687E-3</v>
      </c>
      <c r="F439" s="38">
        <f>IF(Q438,$O$5/E439,([1]!Props("D","T",Dynamics!$D$4+273,"P",I438,"He")+$O$5/E439)/2)</f>
        <v>8.2079443319370498</v>
      </c>
      <c r="G439" s="38">
        <f t="shared" si="26"/>
        <v>3.879863325139548E-3</v>
      </c>
      <c r="H439" s="38">
        <f>IF(Q438,[1]!Props("D","T",Dynamics!$D$4+273,"P",Dynamics!I438,"N2O"),C439/G439)</f>
        <v>741.30836644010924</v>
      </c>
      <c r="I439" s="38">
        <f>IF(Q438,[1]!Props("P","T",Dynamics!$D$4+273,"D",F439,"He"),IF(C439&gt;$D$11,I438*(1-$N$13/100*$S$1),[1]!Props("P","T",Dynamics!$D$4+273,"D",F439,"He")))</f>
        <v>5141.740456217869</v>
      </c>
      <c r="J439" s="38">
        <f>I439-Dynamics!$O$10</f>
        <v>2246.7347225221156</v>
      </c>
      <c r="L439" s="38">
        <f>IF(H439&gt;$L$18,$L$18,H439)</f>
        <v>163.24780144940664</v>
      </c>
      <c r="M439" s="38">
        <f t="shared" si="27"/>
        <v>5.2464703871341065</v>
      </c>
      <c r="N439" s="38">
        <f>M439*Dynamics!$D$14*Dynamics!$N$12</f>
        <v>2.8550152137340554E-3</v>
      </c>
      <c r="O439" s="38">
        <f t="shared" si="28"/>
        <v>0.46607495674669236</v>
      </c>
      <c r="P439" s="38">
        <f>O439/Dynamics!$M$2</f>
        <v>0.15535831891556412</v>
      </c>
      <c r="Q439" s="38">
        <f>IF(I439&gt;Dynamics!$D$8,1,0)</f>
        <v>0</v>
      </c>
    </row>
    <row r="440" spans="1:17" x14ac:dyDescent="0.25">
      <c r="A440" s="38">
        <f>A439+$A$19</f>
        <v>4.2199999999999545</v>
      </c>
      <c r="B440" s="38">
        <f>C440+D440+Dynamics!$O$7</f>
        <v>30.590667515372903</v>
      </c>
      <c r="C440" s="38">
        <f>C439-O439*Dynamics!$S$1</f>
        <v>2.8715143940026215</v>
      </c>
      <c r="D440" s="38">
        <f>D439-P439*Dynamics!$S$1</f>
        <v>0.95717146466753888</v>
      </c>
      <c r="E440" s="38">
        <f>Dynamics!$F$1-C440/H439</f>
        <v>5.1393155814972082E-3</v>
      </c>
      <c r="F440" s="38">
        <f>IF(Q439,$O$5/E440,([1]!Props("D","T",Dynamics!$D$4+273,"P",I439,"He")+$O$5/E440)/2)</f>
        <v>8.207130285472072</v>
      </c>
      <c r="G440" s="38">
        <f t="shared" si="26"/>
        <v>3.8793541918045E-3</v>
      </c>
      <c r="H440" s="38">
        <f>IF(Q439,[1]!Props("D","T",Dynamics!$D$4+273,"P",Dynamics!I439,"N2O"),C440/G440)</f>
        <v>740.20423298005767</v>
      </c>
      <c r="I440" s="38">
        <f>IF(Q439,[1]!Props("P","T",Dynamics!$D$4+273,"D",F440,"He"),IF(C440&gt;$D$11,I439*(1-$N$13/100*$S$1),[1]!Props("P","T",Dynamics!$D$4+273,"D",F440,"He")))</f>
        <v>5141.226282172247</v>
      </c>
      <c r="J440" s="38">
        <f>I440-Dynamics!$O$10</f>
        <v>2246.2205484764936</v>
      </c>
      <c r="L440" s="38">
        <f>IF(H440&gt;$L$18,$L$18,H440)</f>
        <v>163.24780144940664</v>
      </c>
      <c r="M440" s="38">
        <f t="shared" si="27"/>
        <v>5.2458700151289408</v>
      </c>
      <c r="N440" s="38">
        <f>M440*Dynamics!$D$14*Dynamics!$N$12</f>
        <v>2.8546885043309387E-3</v>
      </c>
      <c r="O440" s="38">
        <f t="shared" si="28"/>
        <v>0.46602162215492071</v>
      </c>
      <c r="P440" s="38">
        <f>O440/Dynamics!$M$2</f>
        <v>0.15534054071830691</v>
      </c>
      <c r="Q440" s="38">
        <f>IF(I440&gt;Dynamics!$D$8,1,0)</f>
        <v>0</v>
      </c>
    </row>
    <row r="441" spans="1:17" x14ac:dyDescent="0.25">
      <c r="A441" s="38">
        <f>A440+$A$19</f>
        <v>4.2299999999999542</v>
      </c>
      <c r="B441" s="38">
        <f>C441+D441+Dynamics!$O$7</f>
        <v>30.584453893744172</v>
      </c>
      <c r="C441" s="38">
        <f>C440-O440*Dynamics!$S$1</f>
        <v>2.8668541777810725</v>
      </c>
      <c r="D441" s="38">
        <f>D440-P440*Dynamics!$S$1</f>
        <v>0.95561805926035581</v>
      </c>
      <c r="E441" s="38">
        <f>Dynamics!$F$1-C441/H440</f>
        <v>5.1398333726528165E-3</v>
      </c>
      <c r="F441" s="38">
        <f>IF(Q440,$O$5/E441,([1]!Props("D","T",Dynamics!$D$4+273,"P",I440,"He")+$O$5/E441)/2)</f>
        <v>8.2063162779077352</v>
      </c>
      <c r="G441" s="38">
        <f t="shared" si="26"/>
        <v>3.8788449817969651E-3</v>
      </c>
      <c r="H441" s="38">
        <f>IF(Q440,[1]!Props("D","T",Dynamics!$D$4+273,"P",Dynamics!I440,"N2O"),C441/G441)</f>
        <v>739.09996177597577</v>
      </c>
      <c r="I441" s="38">
        <f>IF(Q440,[1]!Props("P","T",Dynamics!$D$4+273,"D",F441,"He"),IF(C441&gt;$D$11,I440*(1-$N$13/100*$S$1),[1]!Props("P","T",Dynamics!$D$4+273,"D",F441,"He")))</f>
        <v>5140.7121595440294</v>
      </c>
      <c r="J441" s="38">
        <f>I441-Dynamics!$O$10</f>
        <v>2245.706425848276</v>
      </c>
      <c r="L441" s="38">
        <f>IF(H441&gt;$L$18,$L$18,H441)</f>
        <v>163.24780144940664</v>
      </c>
      <c r="M441" s="38">
        <f t="shared" si="27"/>
        <v>5.2452696344528817</v>
      </c>
      <c r="N441" s="38">
        <f>M441*Dynamics!$D$14*Dynamics!$N$12</f>
        <v>2.8543617902093109E-3</v>
      </c>
      <c r="O441" s="38">
        <f t="shared" si="28"/>
        <v>0.46596828679286245</v>
      </c>
      <c r="P441" s="38">
        <f>O441/Dynamics!$M$2</f>
        <v>0.15532276226428748</v>
      </c>
      <c r="Q441" s="38">
        <f>IF(I441&gt;Dynamics!$D$8,1,0)</f>
        <v>0</v>
      </c>
    </row>
    <row r="442" spans="1:17" x14ac:dyDescent="0.25">
      <c r="A442" s="38">
        <f>A441+$A$19</f>
        <v>4.239999999999954</v>
      </c>
      <c r="B442" s="38">
        <f>C442+D442+Dynamics!$O$7</f>
        <v>30.5782409832536</v>
      </c>
      <c r="C442" s="38">
        <f>C441-O441*Dynamics!$S$1</f>
        <v>2.8621944949131439</v>
      </c>
      <c r="D442" s="38">
        <f>D441-P441*Dynamics!$S$1</f>
        <v>0.95406483163771294</v>
      </c>
      <c r="E442" s="38">
        <f>Dynamics!$F$1-C442/H441</f>
        <v>5.1403512675130946E-3</v>
      </c>
      <c r="F442" s="38">
        <f>IF(Q441,$O$5/E442,([1]!Props("D","T",Dynamics!$D$4+273,"P",I441,"He")+$O$5/E442)/2)</f>
        <v>8.2055023090620836</v>
      </c>
      <c r="G442" s="38">
        <f t="shared" si="26"/>
        <v>3.8783356949875095E-3</v>
      </c>
      <c r="H442" s="38">
        <f>IF(Q441,[1]!Props("D","T",Dynamics!$D$4+273,"P",Dynamics!I441,"N2O"),C442/G442)</f>
        <v>737.99555273473095</v>
      </c>
      <c r="I442" s="38">
        <f>IF(Q441,[1]!Props("P","T",Dynamics!$D$4+273,"D",F442,"He"),IF(C442&gt;$D$11,I441*(1-$N$13/100*$S$1),[1]!Props("P","T",Dynamics!$D$4+273,"D",F442,"He")))</f>
        <v>5140.1980883280748</v>
      </c>
      <c r="J442" s="38">
        <f>I442-Dynamics!$O$10</f>
        <v>2245.1923546323214</v>
      </c>
      <c r="L442" s="38">
        <f>IF(H442&gt;$L$18,$L$18,H442)</f>
        <v>163.24780144940664</v>
      </c>
      <c r="M442" s="38">
        <f t="shared" si="27"/>
        <v>5.2446692450969463</v>
      </c>
      <c r="N442" s="38">
        <f>M442*Dynamics!$D$14*Dynamics!$N$12</f>
        <v>2.8540350713642825E-3</v>
      </c>
      <c r="O442" s="38">
        <f t="shared" si="28"/>
        <v>0.4659149506597195</v>
      </c>
      <c r="P442" s="38">
        <f>O442/Dynamics!$M$2</f>
        <v>0.15530498355323982</v>
      </c>
      <c r="Q442" s="38">
        <f>IF(I442&gt;Dynamics!$D$8,1,0)</f>
        <v>0</v>
      </c>
    </row>
    <row r="443" spans="1:17" x14ac:dyDescent="0.25">
      <c r="A443" s="38">
        <f>A442+$A$19</f>
        <v>4.2499999999999538</v>
      </c>
      <c r="B443" s="38">
        <f>C443+D443+Dynamics!$O$7</f>
        <v>30.57202878391147</v>
      </c>
      <c r="C443" s="38">
        <f>C442-O442*Dynamics!$S$1</f>
        <v>2.8575353454065469</v>
      </c>
      <c r="D443" s="38">
        <f>D442-P442*Dynamics!$S$1</f>
        <v>0.95251178180218055</v>
      </c>
      <c r="E443" s="38">
        <f>Dynamics!$F$1-C443/H442</f>
        <v>5.1408692663344694E-3</v>
      </c>
      <c r="F443" s="38">
        <f>IF(Q442,$O$5/E443,([1]!Props("D","T",Dynamics!$D$4+273,"P",I442,"He")+$O$5/E443)/2)</f>
        <v>8.2046883787521026</v>
      </c>
      <c r="G443" s="38">
        <f t="shared" si="26"/>
        <v>3.8778263312459413E-3</v>
      </c>
      <c r="H443" s="38">
        <f>IF(Q442,[1]!Props("D","T",Dynamics!$D$4+273,"P",Dynamics!I442,"N2O"),C443/G443)</f>
        <v>736.89100576312399</v>
      </c>
      <c r="I443" s="38">
        <f>IF(Q442,[1]!Props("P","T",Dynamics!$D$4+273,"D",F443,"He"),IF(C443&gt;$D$11,I442*(1-$N$13/100*$S$1),[1]!Props("P","T",Dynamics!$D$4+273,"D",F443,"He")))</f>
        <v>5139.6840685192419</v>
      </c>
      <c r="J443" s="38">
        <f>I443-Dynamics!$O$10</f>
        <v>2244.6783348234885</v>
      </c>
      <c r="L443" s="38">
        <f>IF(H443&gt;$L$18,$L$18,H443)</f>
        <v>163.24780144940664</v>
      </c>
      <c r="M443" s="38">
        <f t="shared" si="27"/>
        <v>5.2440688470521479</v>
      </c>
      <c r="N443" s="38">
        <f>M443*Dynamics!$D$14*Dynamics!$N$12</f>
        <v>2.8537083477909639E-3</v>
      </c>
      <c r="O443" s="38">
        <f t="shared" si="28"/>
        <v>0.46586161375469354</v>
      </c>
      <c r="P443" s="38">
        <f>O443/Dynamics!$M$2</f>
        <v>0.15528720458489784</v>
      </c>
      <c r="Q443" s="38">
        <f>IF(I443&gt;Dynamics!$D$8,1,0)</f>
        <v>0</v>
      </c>
    </row>
    <row r="444" spans="1:17" x14ac:dyDescent="0.25">
      <c r="A444" s="38">
        <f>A443+$A$19</f>
        <v>4.2599999999999536</v>
      </c>
      <c r="B444" s="38">
        <f>C444+D444+Dynamics!$O$7</f>
        <v>30.565817295728074</v>
      </c>
      <c r="C444" s="38">
        <f>C443-O443*Dynamics!$S$1</f>
        <v>2.852876729269</v>
      </c>
      <c r="D444" s="38">
        <f>D443-P443*Dynamics!$S$1</f>
        <v>0.95095890975633157</v>
      </c>
      <c r="E444" s="38">
        <f>Dynamics!$F$1-C444/H443</f>
        <v>5.1413873693749237E-3</v>
      </c>
      <c r="F444" s="38">
        <f>IF(Q443,$O$5/E444,([1]!Props("D","T",Dynamics!$D$4+273,"P",I443,"He")+$O$5/E444)/2)</f>
        <v>8.2038744867936977</v>
      </c>
      <c r="G444" s="38">
        <f t="shared" si="26"/>
        <v>3.8773168904412993E-3</v>
      </c>
      <c r="H444" s="38">
        <f>IF(Q443,[1]!Props("D","T",Dynamics!$D$4+273,"P",Dynamics!I443,"N2O"),C444/G444)</f>
        <v>735.78632076789006</v>
      </c>
      <c r="I444" s="38">
        <f>IF(Q443,[1]!Props("P","T",Dynamics!$D$4+273,"D",F444,"He"),IF(C444&gt;$D$11,I443*(1-$N$13/100*$S$1),[1]!Props("P","T",Dynamics!$D$4+273,"D",F444,"He")))</f>
        <v>5139.1701001123902</v>
      </c>
      <c r="J444" s="38">
        <f>I444-Dynamics!$O$10</f>
        <v>2244.1643664166368</v>
      </c>
      <c r="L444" s="38">
        <f>IF(H444&gt;$L$18,$L$18,H444)</f>
        <v>163.24780144940664</v>
      </c>
      <c r="M444" s="38">
        <f t="shared" si="27"/>
        <v>5.2434684403094973</v>
      </c>
      <c r="N444" s="38">
        <f>M444*Dynamics!$D$14*Dynamics!$N$12</f>
        <v>2.8533816194844627E-3</v>
      </c>
      <c r="O444" s="38">
        <f t="shared" si="28"/>
        <v>0.46580827607698594</v>
      </c>
      <c r="P444" s="38">
        <f>O444/Dynamics!$M$2</f>
        <v>0.15526942535899532</v>
      </c>
      <c r="Q444" s="38">
        <f>IF(I444&gt;Dynamics!$D$8,1,0)</f>
        <v>0</v>
      </c>
    </row>
    <row r="445" spans="1:17" x14ac:dyDescent="0.25">
      <c r="A445" s="38">
        <f>A444+$A$19</f>
        <v>4.2699999999999534</v>
      </c>
      <c r="B445" s="38">
        <f>C445+D445+Dynamics!$O$7</f>
        <v>30.559606518713714</v>
      </c>
      <c r="C445" s="38">
        <f>C444-O444*Dynamics!$S$1</f>
        <v>2.8482186465082302</v>
      </c>
      <c r="D445" s="38">
        <f>D444-P444*Dynamics!$S$1</f>
        <v>0.94940621550274162</v>
      </c>
      <c r="E445" s="38">
        <f>Dynamics!$F$1-C445/H444</f>
        <v>5.1419055768940148E-3</v>
      </c>
      <c r="F445" s="38">
        <f>IF(Q444,$O$5/E445,([1]!Props("D","T",Dynamics!$D$4+273,"P",I444,"He")+$O$5/E445)/2)</f>
        <v>8.203060633001666</v>
      </c>
      <c r="G445" s="38">
        <f t="shared" si="26"/>
        <v>3.8768073724418303E-3</v>
      </c>
      <c r="H445" s="38">
        <f>IF(Q444,[1]!Props("D","T",Dynamics!$D$4+273,"P",Dynamics!I444,"N2O"),C445/G445)</f>
        <v>734.68149765570183</v>
      </c>
      <c r="I445" s="38">
        <f>IF(Q444,[1]!Props("P","T",Dynamics!$D$4+273,"D",F445,"He"),IF(C445&gt;$D$11,I444*(1-$N$13/100*$S$1),[1]!Props("P","T",Dynamics!$D$4+273,"D",F445,"He")))</f>
        <v>5138.6561831023791</v>
      </c>
      <c r="J445" s="38">
        <f>I445-Dynamics!$O$10</f>
        <v>2243.6504494066257</v>
      </c>
      <c r="L445" s="38">
        <f>IF(H445&gt;$L$18,$L$18,H445)</f>
        <v>163.24780144940664</v>
      </c>
      <c r="M445" s="38">
        <f t="shared" si="27"/>
        <v>5.242868024859999</v>
      </c>
      <c r="N445" s="38">
        <f>M445*Dynamics!$D$14*Dynamics!$N$12</f>
        <v>2.8530548864398844E-3</v>
      </c>
      <c r="O445" s="38">
        <f t="shared" si="28"/>
        <v>0.46575493762579767</v>
      </c>
      <c r="P445" s="38">
        <f>O445/Dynamics!$M$2</f>
        <v>0.15525164587526588</v>
      </c>
      <c r="Q445" s="38">
        <f>IF(I445&gt;Dynamics!$D$8,1,0)</f>
        <v>0</v>
      </c>
    </row>
    <row r="446" spans="1:17" x14ac:dyDescent="0.25">
      <c r="A446" s="38">
        <f>A445+$A$19</f>
        <v>4.2799999999999532</v>
      </c>
      <c r="B446" s="38">
        <f>C446+D446+Dynamics!$O$7</f>
        <v>30.553396452878705</v>
      </c>
      <c r="C446" s="38">
        <f>C445-O445*Dynamics!$S$1</f>
        <v>2.843561097131972</v>
      </c>
      <c r="D446" s="38">
        <f>D445-P445*Dynamics!$S$1</f>
        <v>0.94785369904398897</v>
      </c>
      <c r="E446" s="38">
        <f>Dynamics!$F$1-C446/H445</f>
        <v>5.1424238891528973E-3</v>
      </c>
      <c r="F446" s="38">
        <f>IF(Q445,$O$5/E446,([1]!Props("D","T",Dynamics!$D$4+273,"P",I445,"He")+$O$5/E446)/2)</f>
        <v>8.2022468171896996</v>
      </c>
      <c r="G446" s="38">
        <f t="shared" si="26"/>
        <v>3.8762977771149955E-3</v>
      </c>
      <c r="H446" s="38">
        <f>IF(Q445,[1]!Props("D","T",Dynamics!$D$4+273,"P",Dynamics!I445,"N2O"),C446/G446)</f>
        <v>733.5765363331667</v>
      </c>
      <c r="I446" s="38">
        <f>IF(Q445,[1]!Props("P","T",Dynamics!$D$4+273,"D",F446,"He"),IF(C446&gt;$D$11,I445*(1-$N$13/100*$S$1),[1]!Props("P","T",Dynamics!$D$4+273,"D",F446,"He")))</f>
        <v>5138.1423174840693</v>
      </c>
      <c r="J446" s="38">
        <f>I446-Dynamics!$O$10</f>
        <v>2243.1365837883159</v>
      </c>
      <c r="L446" s="38">
        <f>IF(H446&gt;$L$18,$L$18,H446)</f>
        <v>163.24780144940664</v>
      </c>
      <c r="M446" s="38">
        <f t="shared" si="27"/>
        <v>5.2422676006946558</v>
      </c>
      <c r="N446" s="38">
        <f>M446*Dynamics!$D$14*Dynamics!$N$12</f>
        <v>2.8527281486523323E-3</v>
      </c>
      <c r="O446" s="38">
        <f t="shared" si="28"/>
        <v>0.46570159840032932</v>
      </c>
      <c r="P446" s="38">
        <f>O446/Dynamics!$M$2</f>
        <v>0.15523386613344312</v>
      </c>
      <c r="Q446" s="38">
        <f>IF(I446&gt;Dynamics!$D$8,1,0)</f>
        <v>0</v>
      </c>
    </row>
    <row r="447" spans="1:17" x14ac:dyDescent="0.25">
      <c r="A447" s="38">
        <f>A446+$A$19</f>
        <v>4.289999999999953</v>
      </c>
      <c r="B447" s="38">
        <f>C447+D447+Dynamics!$O$7</f>
        <v>30.547187098233366</v>
      </c>
      <c r="C447" s="38">
        <f>C446-O446*Dynamics!$S$1</f>
        <v>2.8389040811479687</v>
      </c>
      <c r="D447" s="38">
        <f>D446-P446*Dynamics!$S$1</f>
        <v>0.94630136038265456</v>
      </c>
      <c r="E447" s="38">
        <f>Dynamics!$F$1-C447/H446</f>
        <v>5.1429423064143307E-3</v>
      </c>
      <c r="F447" s="38">
        <f>IF(Q446,$O$5/E447,([1]!Props("D","T",Dynamics!$D$4+273,"P",I446,"He")+$O$5/E447)/2)</f>
        <v>8.2014330391703609</v>
      </c>
      <c r="G447" s="38">
        <f t="shared" si="26"/>
        <v>3.875788104327451E-3</v>
      </c>
      <c r="H447" s="38">
        <f>IF(Q446,[1]!Props("D","T",Dynamics!$D$4+273,"P",Dynamics!I446,"N2O"),C447/G447)</f>
        <v>732.47143670682988</v>
      </c>
      <c r="I447" s="38">
        <f>IF(Q446,[1]!Props("P","T",Dynamics!$D$4+273,"D",F447,"He"),IF(C447&gt;$D$11,I446*(1-$N$13/100*$S$1),[1]!Props("P","T",Dynamics!$D$4+273,"D",F447,"He")))</f>
        <v>5137.628503252321</v>
      </c>
      <c r="J447" s="38">
        <f>I447-Dynamics!$O$10</f>
        <v>2242.6227695565676</v>
      </c>
      <c r="L447" s="38">
        <f>IF(H447&gt;$L$18,$L$18,H447)</f>
        <v>163.24780144940664</v>
      </c>
      <c r="M447" s="38">
        <f t="shared" si="27"/>
        <v>5.2416671678044668</v>
      </c>
      <c r="N447" s="38">
        <f>M447*Dynamics!$D$14*Dynamics!$N$12</f>
        <v>2.8524014061169093E-3</v>
      </c>
      <c r="O447" s="38">
        <f t="shared" si="28"/>
        <v>0.46564825839978152</v>
      </c>
      <c r="P447" s="38">
        <f>O447/Dynamics!$M$2</f>
        <v>0.15521608613326052</v>
      </c>
      <c r="Q447" s="38">
        <f>IF(I447&gt;Dynamics!$D$8,1,0)</f>
        <v>0</v>
      </c>
    </row>
    <row r="448" spans="1:17" x14ac:dyDescent="0.25">
      <c r="A448" s="38">
        <f>A447+$A$19</f>
        <v>4.2999999999999527</v>
      </c>
      <c r="B448" s="38">
        <f>C448+D448+Dynamics!$O$7</f>
        <v>30.540978454788036</v>
      </c>
      <c r="C448" s="38">
        <f>C447-O447*Dynamics!$S$1</f>
        <v>2.8342475985639708</v>
      </c>
      <c r="D448" s="38">
        <f>D447-P447*Dynamics!$S$1</f>
        <v>0.94474919952132197</v>
      </c>
      <c r="E448" s="38">
        <f>Dynamics!$F$1-C448/H447</f>
        <v>5.1434608289426999E-3</v>
      </c>
      <c r="F448" s="38">
        <f>IF(Q447,$O$5/E448,([1]!Props("D","T",Dynamics!$D$4+273,"P",I447,"He")+$O$5/E448)/2)</f>
        <v>8.2006192987550826</v>
      </c>
      <c r="G448" s="38">
        <f t="shared" si="26"/>
        <v>3.8752783539450462E-3</v>
      </c>
      <c r="H448" s="38">
        <f>IF(Q447,[1]!Props("D","T",Dynamics!$D$4+273,"P",Dynamics!I447,"N2O"),C448/G448)</f>
        <v>731.36619868317257</v>
      </c>
      <c r="I448" s="38">
        <f>IF(Q447,[1]!Props("P","T",Dynamics!$D$4+273,"D",F448,"He"),IF(C448&gt;$D$11,I447*(1-$N$13/100*$S$1),[1]!Props("P","T",Dynamics!$D$4+273,"D",F448,"He")))</f>
        <v>5137.1147404019957</v>
      </c>
      <c r="J448" s="38">
        <f>I448-Dynamics!$O$10</f>
        <v>2242.1090067062423</v>
      </c>
      <c r="L448" s="38">
        <f>IF(H448&gt;$L$18,$L$18,H448)</f>
        <v>163.24780144940664</v>
      </c>
      <c r="M448" s="38">
        <f t="shared" si="27"/>
        <v>5.2410667261804269</v>
      </c>
      <c r="N448" s="38">
        <f>M448*Dynamics!$D$14*Dynamics!$N$12</f>
        <v>2.8520746588287138E-3</v>
      </c>
      <c r="O448" s="38">
        <f t="shared" si="28"/>
        <v>0.46559491762335403</v>
      </c>
      <c r="P448" s="38">
        <f>O448/Dynamics!$M$2</f>
        <v>0.15519830587445135</v>
      </c>
      <c r="Q448" s="38">
        <f>IF(I448&gt;Dynamics!$D$8,1,0)</f>
        <v>0</v>
      </c>
    </row>
    <row r="449" spans="1:17" x14ac:dyDescent="0.25">
      <c r="A449" s="38">
        <f>A448+$A$19</f>
        <v>4.3099999999999525</v>
      </c>
      <c r="B449" s="38">
        <f>C449+D449+Dynamics!$O$7</f>
        <v>30.53477052255306</v>
      </c>
      <c r="C449" s="38">
        <f>C448-O448*Dynamics!$S$1</f>
        <v>2.8295916493877371</v>
      </c>
      <c r="D449" s="38">
        <f>D448-P448*Dynamics!$S$1</f>
        <v>0.94319721646257748</v>
      </c>
      <c r="E449" s="38">
        <f>Dynamics!$F$1-C449/H448</f>
        <v>5.1439794570040248E-3</v>
      </c>
      <c r="F449" s="38">
        <f>IF(Q448,$O$5/E449,([1]!Props("D","T",Dynamics!$D$4+273,"P",I448,"He")+$O$5/E449)/2)</f>
        <v>8.1998055957541531</v>
      </c>
      <c r="G449" s="38">
        <f t="shared" si="26"/>
        <v>3.874768525832818E-3</v>
      </c>
      <c r="H449" s="38">
        <f>IF(Q448,[1]!Props("D","T",Dynamics!$D$4+273,"P",Dynamics!I448,"N2O"),C449/G449)</f>
        <v>730.26082216861266</v>
      </c>
      <c r="I449" s="38">
        <f>IF(Q448,[1]!Props("P","T",Dynamics!$D$4+273,"D",F449,"He"),IF(C449&gt;$D$11,I448*(1-$N$13/100*$S$1),[1]!Props("P","T",Dynamics!$D$4+273,"D",F449,"He")))</f>
        <v>5136.6010289279557</v>
      </c>
      <c r="J449" s="38">
        <f>I449-Dynamics!$O$10</f>
        <v>2241.5952952322023</v>
      </c>
      <c r="L449" s="38">
        <f>IF(H449&gt;$L$18,$L$18,H449)</f>
        <v>163.24780144940664</v>
      </c>
      <c r="M449" s="38">
        <f t="shared" si="27"/>
        <v>5.2404662758135281</v>
      </c>
      <c r="N449" s="38">
        <f>M449*Dynamics!$D$14*Dynamics!$N$12</f>
        <v>2.8517479067828445E-3</v>
      </c>
      <c r="O449" s="38">
        <f t="shared" si="28"/>
        <v>0.46554157607024677</v>
      </c>
      <c r="P449" s="38">
        <f>O449/Dynamics!$M$2</f>
        <v>0.15518052535674892</v>
      </c>
      <c r="Q449" s="38">
        <f>IF(I449&gt;Dynamics!$D$8,1,0)</f>
        <v>0</v>
      </c>
    </row>
    <row r="450" spans="1:17" x14ac:dyDescent="0.25">
      <c r="A450" s="38">
        <f>A449+$A$19</f>
        <v>4.3199999999999523</v>
      </c>
      <c r="B450" s="38">
        <f>C450+D450+Dynamics!$O$7</f>
        <v>30.528563301538789</v>
      </c>
      <c r="C450" s="38">
        <f>C449-O449*Dynamics!$S$1</f>
        <v>2.8249362336270347</v>
      </c>
      <c r="D450" s="38">
        <f>D449-P449*Dynamics!$S$1</f>
        <v>0.94164541120901002</v>
      </c>
      <c r="E450" s="38">
        <f>Dynamics!$F$1-C450/H449</f>
        <v>5.1444981908659732E-3</v>
      </c>
      <c r="F450" s="38">
        <f>IF(Q449,$O$5/E450,([1]!Props("D","T",Dynamics!$D$4+273,"P",I449,"He")+$O$5/E450)/2)</f>
        <v>8.1989919299767138</v>
      </c>
      <c r="G450" s="38">
        <f t="shared" si="26"/>
        <v>3.8742586198549835E-3</v>
      </c>
      <c r="H450" s="38">
        <f>IF(Q449,[1]!Props("D","T",Dynamics!$D$4+273,"P",Dynamics!I449,"N2O"),C450/G450)</f>
        <v>729.15530706950437</v>
      </c>
      <c r="I450" s="38">
        <f>IF(Q449,[1]!Props("P","T",Dynamics!$D$4+273,"D",F450,"He"),IF(C450&gt;$D$11,I449*(1-$N$13/100*$S$1),[1]!Props("P","T",Dynamics!$D$4+273,"D",F450,"He")))</f>
        <v>5136.0873688250631</v>
      </c>
      <c r="J450" s="38">
        <f>I450-Dynamics!$O$10</f>
        <v>2241.0816351293097</v>
      </c>
      <c r="L450" s="38">
        <f>IF(H450&gt;$L$18,$L$18,H450)</f>
        <v>163.24780144940664</v>
      </c>
      <c r="M450" s="38">
        <f t="shared" si="27"/>
        <v>5.2398658166947598</v>
      </c>
      <c r="N450" s="38">
        <f>M450*Dynamics!$D$14*Dynamics!$N$12</f>
        <v>2.8514211499743982E-3</v>
      </c>
      <c r="O450" s="38">
        <f t="shared" si="28"/>
        <v>0.46548823373965931</v>
      </c>
      <c r="P450" s="38">
        <f>O450/Dynamics!$M$2</f>
        <v>0.15516274457988644</v>
      </c>
      <c r="Q450" s="38">
        <f>IF(I450&gt;Dynamics!$D$8,1,0)</f>
        <v>0</v>
      </c>
    </row>
    <row r="451" spans="1:17" x14ac:dyDescent="0.25">
      <c r="A451" s="38">
        <f>A450+$A$19</f>
        <v>4.3299999999999521</v>
      </c>
      <c r="B451" s="38">
        <f>C451+D451+Dynamics!$O$7</f>
        <v>30.522356791755595</v>
      </c>
      <c r="C451" s="38">
        <f>C450-O450*Dynamics!$S$1</f>
        <v>2.8202813512896383</v>
      </c>
      <c r="D451" s="38">
        <f>D450-P450*Dynamics!$S$1</f>
        <v>0.94009378376321118</v>
      </c>
      <c r="E451" s="38">
        <f>Dynamics!$F$1-C451/H450</f>
        <v>5.1450170307978755E-3</v>
      </c>
      <c r="F451" s="38">
        <f>IF(Q450,$O$5/E451,([1]!Props("D","T",Dynamics!$D$4+273,"P",I450,"He")+$O$5/E451)/2)</f>
        <v>8.1981783012307403</v>
      </c>
      <c r="G451" s="38">
        <f t="shared" si="26"/>
        <v>3.8737486358749315E-3</v>
      </c>
      <c r="H451" s="38">
        <f>IF(Q450,[1]!Props("D","T",Dynamics!$D$4+273,"P",Dynamics!I450,"N2O"),C451/G451)</f>
        <v>728.04965329213849</v>
      </c>
      <c r="I451" s="38">
        <f>IF(Q450,[1]!Props("P","T",Dynamics!$D$4+273,"D",F451,"He"),IF(C451&gt;$D$11,I450*(1-$N$13/100*$S$1),[1]!Props("P","T",Dynamics!$D$4+273,"D",F451,"He")))</f>
        <v>5135.5737600881803</v>
      </c>
      <c r="J451" s="38">
        <f>I451-Dynamics!$O$10</f>
        <v>2240.5680263924269</v>
      </c>
      <c r="L451" s="38">
        <f>IF(H451&gt;$L$18,$L$18,H451)</f>
        <v>163.24780144940664</v>
      </c>
      <c r="M451" s="38">
        <f t="shared" si="27"/>
        <v>5.2392653488151053</v>
      </c>
      <c r="N451" s="38">
        <f>M451*Dynamics!$D$14*Dynamics!$N$12</f>
        <v>2.8510943883984677E-3</v>
      </c>
      <c r="O451" s="38">
        <f t="shared" si="28"/>
        <v>0.46543489063079052</v>
      </c>
      <c r="P451" s="38">
        <f>O451/Dynamics!$M$2</f>
        <v>0.15514496354359683</v>
      </c>
      <c r="Q451" s="38">
        <f>IF(I451&gt;Dynamics!$D$8,1,0)</f>
        <v>0</v>
      </c>
    </row>
    <row r="452" spans="1:17" x14ac:dyDescent="0.25">
      <c r="A452" s="38">
        <f>A451+$A$19</f>
        <v>4.3399999999999519</v>
      </c>
      <c r="B452" s="38">
        <f>C452+D452+Dynamics!$O$7</f>
        <v>30.516150993213849</v>
      </c>
      <c r="C452" s="38">
        <f>C451-O451*Dynamics!$S$1</f>
        <v>2.8156270023833305</v>
      </c>
      <c r="D452" s="38">
        <f>D451-P451*Dynamics!$S$1</f>
        <v>0.93854233412777521</v>
      </c>
      <c r="E452" s="38">
        <f>Dynamics!$F$1-C452/H451</f>
        <v>5.1455359770707382E-3</v>
      </c>
      <c r="F452" s="38">
        <f>IF(Q451,$O$5/E452,([1]!Props("D","T",Dynamics!$D$4+273,"P",I451,"He")+$O$5/E452)/2)</f>
        <v>8.1973647093230397</v>
      </c>
      <c r="G452" s="38">
        <f t="shared" si="26"/>
        <v>3.8732385737552171E-3</v>
      </c>
      <c r="H452" s="38">
        <f>IF(Q451,[1]!Props("D","T",Dynamics!$D$4+273,"P",Dynamics!I451,"N2O"),C452/G452)</f>
        <v>726.94386074274234</v>
      </c>
      <c r="I452" s="38">
        <f>IF(Q451,[1]!Props("P","T",Dynamics!$D$4+273,"D",F452,"He"),IF(C452&gt;$D$11,I451*(1-$N$13/100*$S$1),[1]!Props("P","T",Dynamics!$D$4+273,"D",F452,"He")))</f>
        <v>5135.0602027121713</v>
      </c>
      <c r="J452" s="38">
        <f>I452-Dynamics!$O$10</f>
        <v>2240.0544690164179</v>
      </c>
      <c r="L452" s="38">
        <f>IF(H452&gt;$L$18,$L$18,H452)</f>
        <v>163.24780144940664</v>
      </c>
      <c r="M452" s="38">
        <f t="shared" si="27"/>
        <v>5.238664872165546</v>
      </c>
      <c r="N452" s="38">
        <f>M452*Dynamics!$D$14*Dynamics!$N$12</f>
        <v>2.8507676220501455E-3</v>
      </c>
      <c r="O452" s="38">
        <f t="shared" si="28"/>
        <v>0.46538154674283927</v>
      </c>
      <c r="P452" s="38">
        <f>O452/Dynamics!$M$2</f>
        <v>0.1551271822476131</v>
      </c>
      <c r="Q452" s="38">
        <f>IF(I452&gt;Dynamics!$D$8,1,0)</f>
        <v>0</v>
      </c>
    </row>
    <row r="453" spans="1:17" x14ac:dyDescent="0.25">
      <c r="A453" s="38">
        <f>A452+$A$19</f>
        <v>4.3499999999999517</v>
      </c>
      <c r="B453" s="38">
        <f>C453+D453+Dynamics!$O$7</f>
        <v>30.509945905923946</v>
      </c>
      <c r="C453" s="38">
        <f>C452-O452*Dynamics!$S$1</f>
        <v>2.810973186915902</v>
      </c>
      <c r="D453" s="38">
        <f>D452-P452*Dynamics!$S$1</f>
        <v>0.93699106230529905</v>
      </c>
      <c r="E453" s="38">
        <f>Dynamics!$F$1-C453/H452</f>
        <v>5.1460550299572572E-3</v>
      </c>
      <c r="F453" s="38">
        <f>IF(Q452,$O$5/E453,([1]!Props("D","T",Dynamics!$D$4+273,"P",I452,"He")+$O$5/E453)/2)</f>
        <v>8.1965511540592395</v>
      </c>
      <c r="G453" s="38">
        <f t="shared" si="26"/>
        <v>3.8727284333575553E-3</v>
      </c>
      <c r="H453" s="38">
        <f>IF(Q452,[1]!Props("D","T",Dynamics!$D$4+273,"P",Dynamics!I452,"N2O"),C453/G453)</f>
        <v>725.83792932747963</v>
      </c>
      <c r="I453" s="38">
        <f>IF(Q452,[1]!Props("P","T",Dynamics!$D$4+273,"D",F453,"He"),IF(C453&gt;$D$11,I452*(1-$N$13/100*$S$1),[1]!Props("P","T",Dynamics!$D$4+273,"D",F453,"He")))</f>
        <v>5134.5466966919003</v>
      </c>
      <c r="J453" s="38">
        <f>I453-Dynamics!$O$10</f>
        <v>2239.5409629961468</v>
      </c>
      <c r="L453" s="38">
        <f>IF(H453&gt;$L$18,$L$18,H453)</f>
        <v>163.24780144940664</v>
      </c>
      <c r="M453" s="38">
        <f t="shared" si="27"/>
        <v>5.2380643867370607</v>
      </c>
      <c r="N453" s="38">
        <f>M453*Dynamics!$D$14*Dynamics!$N$12</f>
        <v>2.8504408509245228E-3</v>
      </c>
      <c r="O453" s="38">
        <f t="shared" si="28"/>
        <v>0.46532820207500419</v>
      </c>
      <c r="P453" s="38">
        <f>O453/Dynamics!$M$2</f>
        <v>0.15510940069166806</v>
      </c>
      <c r="Q453" s="38">
        <f>IF(I453&gt;Dynamics!$D$8,1,0)</f>
        <v>0</v>
      </c>
    </row>
    <row r="454" spans="1:17" x14ac:dyDescent="0.25">
      <c r="A454" s="38">
        <f>A453+$A$19</f>
        <v>4.3599999999999515</v>
      </c>
      <c r="B454" s="38">
        <f>C454+D454+Dynamics!$O$7</f>
        <v>30.503741529896278</v>
      </c>
      <c r="C454" s="38">
        <f>C453-O453*Dynamics!$S$1</f>
        <v>2.8063199048951519</v>
      </c>
      <c r="D454" s="38">
        <f>D453-P453*Dynamics!$S$1</f>
        <v>0.93543996829838238</v>
      </c>
      <c r="E454" s="38">
        <f>Dynamics!$F$1-C454/H453</f>
        <v>5.1465741897318285E-3</v>
      </c>
      <c r="F454" s="38">
        <f>IF(Q453,$O$5/E454,([1]!Props("D","T",Dynamics!$D$4+273,"P",I453,"He")+$O$5/E454)/2)</f>
        <v>8.1957376352437787</v>
      </c>
      <c r="G454" s="38">
        <f t="shared" si="26"/>
        <v>3.8722182145428151E-3</v>
      </c>
      <c r="H454" s="38">
        <f>IF(Q453,[1]!Props("D","T",Dynamics!$D$4+273,"P",Dynamics!I453,"N2O"),C454/G454)</f>
        <v>724.73185895245012</v>
      </c>
      <c r="I454" s="38">
        <f>IF(Q453,[1]!Props("P","T",Dynamics!$D$4+273,"D",F454,"He"),IF(C454&gt;$D$11,I453*(1-$N$13/100*$S$1),[1]!Props("P","T",Dynamics!$D$4+273,"D",F454,"He")))</f>
        <v>5134.0332420222312</v>
      </c>
      <c r="J454" s="38">
        <f>I454-Dynamics!$O$10</f>
        <v>2239.0275083264778</v>
      </c>
      <c r="L454" s="38">
        <f>IF(H454&gt;$L$18,$L$18,H454)</f>
        <v>163.24780144940664</v>
      </c>
      <c r="M454" s="38">
        <f t="shared" si="27"/>
        <v>5.2374638925206209</v>
      </c>
      <c r="N454" s="38">
        <f>M454*Dynamics!$D$14*Dynamics!$N$12</f>
        <v>2.850114075016686E-3</v>
      </c>
      <c r="O454" s="38">
        <f t="shared" si="28"/>
        <v>0.46527485662648321</v>
      </c>
      <c r="P454" s="38">
        <f>O454/Dynamics!$M$2</f>
        <v>0.15509161887549441</v>
      </c>
      <c r="Q454" s="38">
        <f>IF(I454&gt;Dynamics!$D$8,1,0)</f>
        <v>0</v>
      </c>
    </row>
    <row r="455" spans="1:17" x14ac:dyDescent="0.25">
      <c r="A455" s="38">
        <f>A454+$A$19</f>
        <v>4.3699999999999513</v>
      </c>
      <c r="B455" s="38">
        <f>C455+D455+Dynamics!$O$7</f>
        <v>30.497537865141258</v>
      </c>
      <c r="C455" s="38">
        <f>C454-O454*Dynamics!$S$1</f>
        <v>2.8016671563288873</v>
      </c>
      <c r="D455" s="38">
        <f>D454-P454*Dynamics!$S$1</f>
        <v>0.93388905210962747</v>
      </c>
      <c r="E455" s="38">
        <f>Dynamics!$F$1-C455/H454</f>
        <v>5.1470934566705635E-3</v>
      </c>
      <c r="F455" s="38">
        <f>IF(Q454,$O$5/E455,([1]!Props("D","T",Dynamics!$D$4+273,"P",I454,"He")+$O$5/E455)/2)</f>
        <v>8.1949241526798993</v>
      </c>
      <c r="G455" s="38">
        <f t="shared" si="26"/>
        <v>3.8717079171710122E-3</v>
      </c>
      <c r="H455" s="38">
        <f>IF(Q454,[1]!Props("D","T",Dynamics!$D$4+273,"P",Dynamics!I454,"N2O"),C455/G455)</f>
        <v>723.62564952369019</v>
      </c>
      <c r="I455" s="38">
        <f>IF(Q454,[1]!Props("P","T",Dynamics!$D$4+273,"D",F455,"He"),IF(C455&gt;$D$11,I454*(1-$N$13/100*$S$1),[1]!Props("P","T",Dynamics!$D$4+273,"D",F455,"He")))</f>
        <v>5133.5198386980292</v>
      </c>
      <c r="J455" s="38">
        <f>I455-Dynamics!$O$10</f>
        <v>2238.5141050022758</v>
      </c>
      <c r="L455" s="38">
        <f>IF(H455&gt;$L$18,$L$18,H455)</f>
        <v>163.24780144940664</v>
      </c>
      <c r="M455" s="38">
        <f t="shared" si="27"/>
        <v>5.2368633895072003</v>
      </c>
      <c r="N455" s="38">
        <f>M455*Dynamics!$D$14*Dynamics!$N$12</f>
        <v>2.8497872943217231E-3</v>
      </c>
      <c r="O455" s="38">
        <f t="shared" si="28"/>
        <v>0.46522151039647441</v>
      </c>
      <c r="P455" s="38">
        <f>O455/Dynamics!$M$2</f>
        <v>0.1550738367988248</v>
      </c>
      <c r="Q455" s="38">
        <f>IF(I455&gt;Dynamics!$D$8,1,0)</f>
        <v>0</v>
      </c>
    </row>
    <row r="456" spans="1:17" x14ac:dyDescent="0.25">
      <c r="A456" s="38">
        <f>A455+$A$19</f>
        <v>4.379999999999951</v>
      </c>
      <c r="B456" s="38">
        <f>C456+D456+Dynamics!$O$7</f>
        <v>30.491334911669306</v>
      </c>
      <c r="C456" s="38">
        <f>C455-O455*Dynamics!$S$1</f>
        <v>2.7970149412249223</v>
      </c>
      <c r="D456" s="38">
        <f>D455-P455*Dynamics!$S$1</f>
        <v>0.93233831374163922</v>
      </c>
      <c r="E456" s="38">
        <f>Dynamics!$F$1-C456/H455</f>
        <v>5.147612831051307E-3</v>
      </c>
      <c r="F456" s="38">
        <f>IF(Q455,$O$5/E456,([1]!Props("D","T",Dynamics!$D$4+273,"P",I455,"He")+$O$5/E456)/2)</f>
        <v>8.1941107061696297</v>
      </c>
      <c r="G456" s="38">
        <f t="shared" si="26"/>
        <v>3.8711975411012981E-3</v>
      </c>
      <c r="H456" s="38">
        <f>IF(Q455,[1]!Props("D","T",Dynamics!$D$4+273,"P",Dynamics!I455,"N2O"),C456/G456)</f>
        <v>722.51930094717227</v>
      </c>
      <c r="I456" s="38">
        <f>IF(Q455,[1]!Props("P","T",Dynamics!$D$4+273,"D",F456,"He"),IF(C456&gt;$D$11,I455*(1-$N$13/100*$S$1),[1]!Props("P","T",Dynamics!$D$4+273,"D",F456,"He")))</f>
        <v>5133.0064867141591</v>
      </c>
      <c r="J456" s="38">
        <f>I456-Dynamics!$O$10</f>
        <v>2238.0007530184057</v>
      </c>
      <c r="L456" s="38">
        <f>IF(H456&gt;$L$18,$L$18,H456)</f>
        <v>163.24780144940664</v>
      </c>
      <c r="M456" s="38">
        <f t="shared" si="27"/>
        <v>5.2362628776877616</v>
      </c>
      <c r="N456" s="38">
        <f>M456*Dynamics!$D$14*Dynamics!$N$12</f>
        <v>2.8494605088347168E-3</v>
      </c>
      <c r="O456" s="38">
        <f t="shared" si="28"/>
        <v>0.46516816338417505</v>
      </c>
      <c r="P456" s="38">
        <f>O456/Dynamics!$M$2</f>
        <v>0.15505605446139167</v>
      </c>
      <c r="Q456" s="38">
        <f>IF(I456&gt;Dynamics!$D$8,1,0)</f>
        <v>0</v>
      </c>
    </row>
    <row r="457" spans="1:17" x14ac:dyDescent="0.25">
      <c r="A457" s="38">
        <f>A456+$A$19</f>
        <v>4.3899999999999508</v>
      </c>
      <c r="B457" s="38">
        <f>C457+D457+Dynamics!$O$7</f>
        <v>30.485132669490849</v>
      </c>
      <c r="C457" s="38">
        <f>C456-O456*Dynamics!$S$1</f>
        <v>2.7923632595910806</v>
      </c>
      <c r="D457" s="38">
        <f>D456-P456*Dynamics!$S$1</f>
        <v>0.93078775319702534</v>
      </c>
      <c r="E457" s="38">
        <f>Dynamics!$F$1-C457/H456</f>
        <v>5.1481323131536451E-3</v>
      </c>
      <c r="F457" s="38">
        <f>IF(Q456,$O$5/E457,([1]!Props("D","T",Dynamics!$D$4+273,"P",I456,"He")+$O$5/E457)/2)</f>
        <v>8.1932972955137888</v>
      </c>
      <c r="G457" s="38">
        <f t="shared" si="26"/>
        <v>3.8706870861919618E-3</v>
      </c>
      <c r="H457" s="38">
        <f>IF(Q456,[1]!Props("D","T",Dynamics!$D$4+273,"P",Dynamics!I456,"N2O"),C457/G457)</f>
        <v>721.41281312880506</v>
      </c>
      <c r="I457" s="38">
        <f>IF(Q456,[1]!Props("P","T",Dynamics!$D$4+273,"D",F457,"He"),IF(C457&gt;$D$11,I456*(1-$N$13/100*$S$1),[1]!Props("P","T",Dynamics!$D$4+273,"D",F457,"He")))</f>
        <v>5132.4931860654879</v>
      </c>
      <c r="J457" s="38">
        <f>I457-Dynamics!$O$10</f>
        <v>2237.4874523697345</v>
      </c>
      <c r="L457" s="38">
        <f>IF(H457&gt;$L$18,$L$18,H457)</f>
        <v>163.24780144940664</v>
      </c>
      <c r="M457" s="38">
        <f t="shared" si="27"/>
        <v>5.2356623570532719</v>
      </c>
      <c r="N457" s="38">
        <f>M457*Dynamics!$D$14*Dynamics!$N$12</f>
        <v>2.8491337185507508E-3</v>
      </c>
      <c r="O457" s="38">
        <f t="shared" si="28"/>
        <v>0.46511481558878259</v>
      </c>
      <c r="P457" s="38">
        <f>O457/Dynamics!$M$2</f>
        <v>0.15503827186292754</v>
      </c>
      <c r="Q457" s="38">
        <f>IF(I457&gt;Dynamics!$D$8,1,0)</f>
        <v>0</v>
      </c>
    </row>
    <row r="458" spans="1:17" x14ac:dyDescent="0.25">
      <c r="A458" s="38">
        <f>A457+$A$19</f>
        <v>4.3999999999999506</v>
      </c>
      <c r="B458" s="38">
        <f>C458+D458+Dynamics!$O$7</f>
        <v>30.478931138616332</v>
      </c>
      <c r="C458" s="38">
        <f>C457-O457*Dynamics!$S$1</f>
        <v>2.7877121114351926</v>
      </c>
      <c r="D458" s="38">
        <f>D457-P457*Dynamics!$S$1</f>
        <v>0.92923737047839605</v>
      </c>
      <c r="E458" s="38">
        <f>Dynamics!$F$1-C458/H457</f>
        <v>5.1486519032589197E-3</v>
      </c>
      <c r="F458" s="38">
        <f>IF(Q457,$O$5/E458,([1]!Props("D","T",Dynamics!$D$4+273,"P",I457,"He")+$O$5/E458)/2)</f>
        <v>8.1924839205119628</v>
      </c>
      <c r="G458" s="38">
        <f t="shared" si="26"/>
        <v>3.8701765523004167E-3</v>
      </c>
      <c r="H458" s="38">
        <f>IF(Q457,[1]!Props("D","T",Dynamics!$D$4+273,"P",Dynamics!I457,"N2O"),C458/G458)</f>
        <v>720.30618597443265</v>
      </c>
      <c r="I458" s="38">
        <f>IF(Q457,[1]!Props("P","T",Dynamics!$D$4+273,"D",F458,"He"),IF(C458&gt;$D$11,I457*(1-$N$13/100*$S$1),[1]!Props("P","T",Dynamics!$D$4+273,"D",F458,"He")))</f>
        <v>5131.9799367468813</v>
      </c>
      <c r="J458" s="38">
        <f>I458-Dynamics!$O$10</f>
        <v>2236.9742030511279</v>
      </c>
      <c r="L458" s="38">
        <f>IF(H458&gt;$L$18,$L$18,H458)</f>
        <v>163.24780144940664</v>
      </c>
      <c r="M458" s="38">
        <f t="shared" si="27"/>
        <v>5.2350618275946879</v>
      </c>
      <c r="N458" s="38">
        <f>M458*Dynamics!$D$14*Dynamics!$N$12</f>
        <v>2.8488069234649045E-3</v>
      </c>
      <c r="O458" s="38">
        <f t="shared" si="28"/>
        <v>0.46506146700949369</v>
      </c>
      <c r="P458" s="38">
        <f>O458/Dynamics!$M$2</f>
        <v>0.15502048900316456</v>
      </c>
      <c r="Q458" s="38">
        <f>IF(I458&gt;Dynamics!$D$8,1,0)</f>
        <v>0</v>
      </c>
    </row>
    <row r="459" spans="1:17" x14ac:dyDescent="0.25">
      <c r="A459" s="38">
        <f>A458+$A$19</f>
        <v>4.4099999999999504</v>
      </c>
      <c r="B459" s="38">
        <f>C459+D459+Dynamics!$O$7</f>
        <v>30.472730319056208</v>
      </c>
      <c r="C459" s="38">
        <f>C458-O458*Dynamics!$S$1</f>
        <v>2.7830614967650975</v>
      </c>
      <c r="D459" s="38">
        <f>D458-P458*Dynamics!$S$1</f>
        <v>0.92768716558836439</v>
      </c>
      <c r="E459" s="38">
        <f>Dynamics!$F$1-C459/H458</f>
        <v>5.1491716016502428E-3</v>
      </c>
      <c r="F459" s="38">
        <f>IF(Q458,$O$5/E459,([1]!Props("D","T",Dynamics!$D$4+273,"P",I458,"He")+$O$5/E459)/2)</f>
        <v>8.1916705809625068</v>
      </c>
      <c r="G459" s="38">
        <f t="shared" si="26"/>
        <v>3.8696659392831951E-3</v>
      </c>
      <c r="H459" s="38">
        <f>IF(Q458,[1]!Props("D","T",Dynamics!$D$4+273,"P",Dynamics!I458,"N2O"),C459/G459)</f>
        <v>719.19941938983584</v>
      </c>
      <c r="I459" s="38">
        <f>IF(Q458,[1]!Props("P","T",Dynamics!$D$4+273,"D",F459,"He"),IF(C459&gt;$D$11,I458*(1-$N$13/100*$S$1),[1]!Props("P","T",Dynamics!$D$4+273,"D",F459,"He")))</f>
        <v>5131.4667387532063</v>
      </c>
      <c r="J459" s="38">
        <f>I459-Dynamics!$O$10</f>
        <v>2236.4610050574529</v>
      </c>
      <c r="L459" s="38">
        <f>IF(H459&gt;$L$18,$L$18,H459)</f>
        <v>163.24780144940664</v>
      </c>
      <c r="M459" s="38">
        <f t="shared" si="27"/>
        <v>5.2344612893029669</v>
      </c>
      <c r="N459" s="38">
        <f>M459*Dynamics!$D$14*Dynamics!$N$12</f>
        <v>2.8484801235722575E-3</v>
      </c>
      <c r="O459" s="38">
        <f t="shared" si="28"/>
        <v>0.46500811764550515</v>
      </c>
      <c r="P459" s="38">
        <f>O459/Dynamics!$M$2</f>
        <v>0.15500270588183504</v>
      </c>
      <c r="Q459" s="38">
        <f>IF(I459&gt;Dynamics!$D$8,1,0)</f>
        <v>0</v>
      </c>
    </row>
    <row r="460" spans="1:17" x14ac:dyDescent="0.25">
      <c r="A460" s="38">
        <f>A459+$A$19</f>
        <v>4.4199999999999502</v>
      </c>
      <c r="B460" s="38">
        <f>C460+D460+Dynamics!$O$7</f>
        <v>30.466530210820935</v>
      </c>
      <c r="C460" s="38">
        <f>C459-O459*Dynamics!$S$1</f>
        <v>2.7784114155886424</v>
      </c>
      <c r="D460" s="38">
        <f>D459-P459*Dynamics!$S$1</f>
        <v>0.92613713852954604</v>
      </c>
      <c r="E460" s="38">
        <f>Dynamics!$F$1-C460/H459</f>
        <v>5.149691408612515E-3</v>
      </c>
      <c r="F460" s="38">
        <f>IF(Q459,$O$5/E460,([1]!Props("D","T",Dynamics!$D$4+273,"P",I459,"He")+$O$5/E460)/2)</f>
        <v>8.1908572766625234</v>
      </c>
      <c r="G460" s="38">
        <f t="shared" si="26"/>
        <v>3.8691552469959402E-3</v>
      </c>
      <c r="H460" s="38">
        <f>IF(Q459,[1]!Props("D","T",Dynamics!$D$4+273,"P",Dynamics!I459,"N2O"),C460/G460)</f>
        <v>718.09251328073105</v>
      </c>
      <c r="I460" s="38">
        <f>IF(Q459,[1]!Props("P","T",Dynamics!$D$4+273,"D",F460,"He"),IF(C460&gt;$D$11,I459*(1-$N$13/100*$S$1),[1]!Props("P","T",Dynamics!$D$4+273,"D",F460,"He")))</f>
        <v>5130.9535920793314</v>
      </c>
      <c r="J460" s="38">
        <f>I460-Dynamics!$O$10</f>
        <v>2235.947858383578</v>
      </c>
      <c r="L460" s="38">
        <f>IF(H460&gt;$L$18,$L$18,H460)</f>
        <v>163.24780144940664</v>
      </c>
      <c r="M460" s="38">
        <f t="shared" si="27"/>
        <v>5.2338607421690622</v>
      </c>
      <c r="N460" s="38">
        <f>M460*Dynamics!$D$14*Dynamics!$N$12</f>
        <v>2.8481533188678856E-3</v>
      </c>
      <c r="O460" s="38">
        <f t="shared" si="28"/>
        <v>0.46495476749601317</v>
      </c>
      <c r="P460" s="38">
        <f>O460/Dynamics!$M$2</f>
        <v>0.15498492249867105</v>
      </c>
      <c r="Q460" s="38">
        <f>IF(I460&gt;Dynamics!$D$8,1,0)</f>
        <v>0</v>
      </c>
    </row>
    <row r="461" spans="1:17" x14ac:dyDescent="0.25">
      <c r="A461" s="38">
        <f>A460+$A$19</f>
        <v>4.42999999999995</v>
      </c>
      <c r="B461" s="38">
        <f>C461+D461+Dynamics!$O$7</f>
        <v>30.460330813920987</v>
      </c>
      <c r="C461" s="38">
        <f>C460-O460*Dynamics!$S$1</f>
        <v>2.7737618679136822</v>
      </c>
      <c r="D461" s="38">
        <f>D460-P460*Dynamics!$S$1</f>
        <v>0.92458728930455936</v>
      </c>
      <c r="E461" s="38">
        <f>Dynamics!$F$1-C461/H460</f>
        <v>5.1502113244324349E-3</v>
      </c>
      <c r="F461" s="38">
        <f>IF(Q460,$O$5/E461,([1]!Props("D","T",Dynamics!$D$4+273,"P",I460,"He")+$O$5/E461)/2)</f>
        <v>8.1900440074078595</v>
      </c>
      <c r="G461" s="38">
        <f t="shared" si="26"/>
        <v>3.8686444752934002E-3</v>
      </c>
      <c r="H461" s="38">
        <f>IF(Q460,[1]!Props("D","T",Dynamics!$D$4+273,"P",Dynamics!I460,"N2O"),C461/G461)</f>
        <v>716.98546755277084</v>
      </c>
      <c r="I461" s="38">
        <f>IF(Q460,[1]!Props("P","T",Dynamics!$D$4+273,"D",F461,"He"),IF(C461&gt;$D$11,I460*(1-$N$13/100*$S$1),[1]!Props("P","T",Dynamics!$D$4+273,"D",F461,"He")))</f>
        <v>5130.4404967201235</v>
      </c>
      <c r="J461" s="38">
        <f>I461-Dynamics!$O$10</f>
        <v>2235.4347630243701</v>
      </c>
      <c r="L461" s="38">
        <f>IF(H461&gt;$L$18,$L$18,H461)</f>
        <v>163.24780144940664</v>
      </c>
      <c r="M461" s="38">
        <f t="shared" si="27"/>
        <v>5.2332601861839212</v>
      </c>
      <c r="N461" s="38">
        <f>M461*Dynamics!$D$14*Dynamics!$N$12</f>
        <v>2.8478265093468632E-3</v>
      </c>
      <c r="O461" s="38">
        <f t="shared" si="28"/>
        <v>0.4649014165602135</v>
      </c>
      <c r="P461" s="38">
        <f>O461/Dynamics!$M$2</f>
        <v>0.15496713885340449</v>
      </c>
      <c r="Q461" s="38">
        <f>IF(I461&gt;Dynamics!$D$8,1,0)</f>
        <v>0</v>
      </c>
    </row>
    <row r="462" spans="1:17" x14ac:dyDescent="0.25">
      <c r="A462" s="38">
        <f>A461+$A$19</f>
        <v>4.4399999999999498</v>
      </c>
      <c r="B462" s="38">
        <f>C462+D462+Dynamics!$O$7</f>
        <v>30.454132128366851</v>
      </c>
      <c r="C462" s="38">
        <f>C461-O461*Dynamics!$S$1</f>
        <v>2.76911285374808</v>
      </c>
      <c r="D462" s="38">
        <f>D461-P461*Dynamics!$S$1</f>
        <v>0.92303761791602534</v>
      </c>
      <c r="E462" s="38">
        <f>Dynamics!$F$1-C462/H461</f>
        <v>5.1507313493985166E-3</v>
      </c>
      <c r="F462" s="38">
        <f>IF(Q461,$O$5/E462,([1]!Props("D","T",Dynamics!$D$4+273,"P",I461,"He")+$O$5/E462)/2)</f>
        <v>8.1892307729930955</v>
      </c>
      <c r="G462" s="38">
        <f t="shared" si="26"/>
        <v>3.8681336240294212E-3</v>
      </c>
      <c r="H462" s="38">
        <f>IF(Q461,[1]!Props("D","T",Dynamics!$D$4+273,"P",Dynamics!I461,"N2O"),C462/G462)</f>
        <v>715.87828211154317</v>
      </c>
      <c r="I462" s="38">
        <f>IF(Q461,[1]!Props("P","T",Dynamics!$D$4+273,"D",F462,"He"),IF(C462&gt;$D$11,I461*(1-$N$13/100*$S$1),[1]!Props("P","T",Dynamics!$D$4+273,"D",F462,"He")))</f>
        <v>5129.9274526704512</v>
      </c>
      <c r="J462" s="38">
        <f>I462-Dynamics!$O$10</f>
        <v>2234.9217189746978</v>
      </c>
      <c r="L462" s="38">
        <f>IF(H462&gt;$L$18,$L$18,H462)</f>
        <v>163.24780144940664</v>
      </c>
      <c r="M462" s="38">
        <f t="shared" si="27"/>
        <v>5.2326596213384891</v>
      </c>
      <c r="N462" s="38">
        <f>M462*Dynamics!$D$14*Dynamics!$N$12</f>
        <v>2.8474996950042632E-3</v>
      </c>
      <c r="O462" s="38">
        <f t="shared" si="28"/>
        <v>0.4648480648373019</v>
      </c>
      <c r="P462" s="38">
        <f>O462/Dynamics!$M$2</f>
        <v>0.15494935494576731</v>
      </c>
      <c r="Q462" s="38">
        <f>IF(I462&gt;Dynamics!$D$8,1,0)</f>
        <v>0</v>
      </c>
    </row>
    <row r="463" spans="1:17" x14ac:dyDescent="0.25">
      <c r="A463" s="38">
        <f>A462+$A$19</f>
        <v>4.4499999999999496</v>
      </c>
      <c r="B463" s="38">
        <f>C463+D463+Dynamics!$O$7</f>
        <v>30.447934154169019</v>
      </c>
      <c r="C463" s="38">
        <f>C462-O462*Dynamics!$S$1</f>
        <v>2.7644643730997069</v>
      </c>
      <c r="D463" s="38">
        <f>D462-P462*Dynamics!$S$1</f>
        <v>0.92148812436656768</v>
      </c>
      <c r="E463" s="38">
        <f>Dynamics!$F$1-C463/H462</f>
        <v>5.1512514838011015E-3</v>
      </c>
      <c r="F463" s="38">
        <f>IF(Q462,$O$5/E463,([1]!Props("D","T",Dynamics!$D$4+273,"P",I462,"He")+$O$5/E463)/2)</f>
        <v>8.1884175732115363</v>
      </c>
      <c r="G463" s="38">
        <f t="shared" si="26"/>
        <v>3.8676226930569385E-3</v>
      </c>
      <c r="H463" s="38">
        <f>IF(Q462,[1]!Props("D","T",Dynamics!$D$4+273,"P",Dynamics!I462,"N2O"),C463/G463)</f>
        <v>714.77095686257235</v>
      </c>
      <c r="I463" s="38">
        <f>IF(Q462,[1]!Props("P","T",Dynamics!$D$4+273,"D",F463,"He"),IF(C463&gt;$D$11,I462*(1-$N$13/100*$S$1),[1]!Props("P","T",Dynamics!$D$4+273,"D",F463,"He")))</f>
        <v>5129.414459925184</v>
      </c>
      <c r="J463" s="38">
        <f>I463-Dynamics!$O$10</f>
        <v>2234.4087262294306</v>
      </c>
      <c r="L463" s="38">
        <f>IF(H463&gt;$L$18,$L$18,H463)</f>
        <v>163.24780144940664</v>
      </c>
      <c r="M463" s="38">
        <f t="shared" si="27"/>
        <v>5.2320590476237081</v>
      </c>
      <c r="N463" s="38">
        <f>M463*Dynamics!$D$14*Dynamics!$N$12</f>
        <v>2.8471728758351559E-3</v>
      </c>
      <c r="O463" s="38">
        <f t="shared" si="28"/>
        <v>0.46479471232647362</v>
      </c>
      <c r="P463" s="38">
        <f>O463/Dynamics!$M$2</f>
        <v>0.15493157077549122</v>
      </c>
      <c r="Q463" s="38">
        <f>IF(I463&gt;Dynamics!$D$8,1,0)</f>
        <v>0</v>
      </c>
    </row>
    <row r="464" spans="1:17" x14ac:dyDescent="0.25">
      <c r="A464" s="38">
        <f>A463+$A$19</f>
        <v>4.4599999999999493</v>
      </c>
      <c r="B464" s="38">
        <f>C464+D464+Dynamics!$O$7</f>
        <v>30.441736891338</v>
      </c>
      <c r="C464" s="38">
        <f>C463-O463*Dynamics!$S$1</f>
        <v>2.7598164259764424</v>
      </c>
      <c r="D464" s="38">
        <f>D463-P463*Dynamics!$S$1</f>
        <v>0.91993880865881272</v>
      </c>
      <c r="E464" s="38">
        <f>Dynamics!$F$1-C464/H463</f>
        <v>5.151771727932377E-3</v>
      </c>
      <c r="F464" s="38">
        <f>IF(Q463,$O$5/E464,([1]!Props("D","T",Dynamics!$D$4+273,"P",I463,"He")+$O$5/E464)/2)</f>
        <v>8.1876044078551971</v>
      </c>
      <c r="G464" s="38">
        <f t="shared" si="26"/>
        <v>3.8671116822279724E-3</v>
      </c>
      <c r="H464" s="38">
        <f>IF(Q463,[1]!Props("D","T",Dynamics!$D$4+273,"P",Dynamics!I463,"N2O"),C464/G464)</f>
        <v>713.66349171131765</v>
      </c>
      <c r="I464" s="38">
        <f>IF(Q463,[1]!Props("P","T",Dynamics!$D$4+273,"D",F464,"He"),IF(C464&gt;$D$11,I463*(1-$N$13/100*$S$1),[1]!Props("P","T",Dynamics!$D$4+273,"D",F464,"He")))</f>
        <v>5128.9015184791915</v>
      </c>
      <c r="J464" s="38">
        <f>I464-Dynamics!$O$10</f>
        <v>2233.8957847834381</v>
      </c>
      <c r="L464" s="38">
        <f>IF(H464&gt;$L$18,$L$18,H464)</f>
        <v>163.24780144940664</v>
      </c>
      <c r="M464" s="38">
        <f t="shared" si="27"/>
        <v>5.2314584650305163</v>
      </c>
      <c r="N464" s="38">
        <f>M464*Dynamics!$D$14*Dynamics!$N$12</f>
        <v>2.8468460518346105E-3</v>
      </c>
      <c r="O464" s="38">
        <f t="shared" si="28"/>
        <v>0.46474135902692371</v>
      </c>
      <c r="P464" s="38">
        <f>O464/Dynamics!$M$2</f>
        <v>0.1549137863423079</v>
      </c>
      <c r="Q464" s="38">
        <f>IF(I464&gt;Dynamics!$D$8,1,0)</f>
        <v>0</v>
      </c>
    </row>
    <row r="465" spans="1:17" x14ac:dyDescent="0.25">
      <c r="A465" s="38">
        <f>A464+$A$19</f>
        <v>4.4699999999999491</v>
      </c>
      <c r="B465" s="38">
        <f>C465+D465+Dynamics!$O$7</f>
        <v>30.435540339884305</v>
      </c>
      <c r="C465" s="38">
        <f>C464-O464*Dynamics!$S$1</f>
        <v>2.755169012386173</v>
      </c>
      <c r="D465" s="38">
        <f>D464-P464*Dynamics!$S$1</f>
        <v>0.91838967079538969</v>
      </c>
      <c r="E465" s="38">
        <f>Dynamics!$F$1-C465/H464</f>
        <v>5.1522920820863856E-3</v>
      </c>
      <c r="F465" s="38">
        <f>IF(Q464,$O$5/E465,([1]!Props("D","T",Dynamics!$D$4+273,"P",I464,"He")+$O$5/E465)/2)</f>
        <v>8.1867912767147981</v>
      </c>
      <c r="G465" s="38">
        <f t="shared" si="26"/>
        <v>3.8666005913936168E-3</v>
      </c>
      <c r="H465" s="38">
        <f>IF(Q464,[1]!Props("D","T",Dynamics!$D$4+273,"P",Dynamics!I464,"N2O"),C465/G465)</f>
        <v>712.55588656317434</v>
      </c>
      <c r="I465" s="38">
        <f>IF(Q464,[1]!Props("P","T",Dynamics!$D$4+273,"D",F465,"He"),IF(C465&gt;$D$11,I464*(1-$N$13/100*$S$1),[1]!Props("P","T",Dynamics!$D$4+273,"D",F465,"He")))</f>
        <v>5128.3886283273432</v>
      </c>
      <c r="J465" s="38">
        <f>I465-Dynamics!$O$10</f>
        <v>2233.3828946315898</v>
      </c>
      <c r="L465" s="38">
        <f>IF(H465&gt;$L$18,$L$18,H465)</f>
        <v>163.24780144940664</v>
      </c>
      <c r="M465" s="38">
        <f t="shared" si="27"/>
        <v>5.230857873549847</v>
      </c>
      <c r="N465" s="38">
        <f>M465*Dynamics!$D$14*Dynamics!$N$12</f>
        <v>2.8465192229976928E-3</v>
      </c>
      <c r="O465" s="38">
        <f t="shared" si="28"/>
        <v>0.46468800493784662</v>
      </c>
      <c r="P465" s="38">
        <f>O465/Dynamics!$M$2</f>
        <v>0.15489600164594888</v>
      </c>
      <c r="Q465" s="38">
        <f>IF(I465&gt;Dynamics!$D$8,1,0)</f>
        <v>0</v>
      </c>
    </row>
    <row r="466" spans="1:17" x14ac:dyDescent="0.25">
      <c r="A466" s="38">
        <f>A465+$A$19</f>
        <v>4.4799999999999489</v>
      </c>
      <c r="B466" s="38">
        <f>C466+D466+Dynamics!$O$7</f>
        <v>30.42934449981847</v>
      </c>
      <c r="C466" s="38">
        <f>C465-O465*Dynamics!$S$1</f>
        <v>2.7505221323367945</v>
      </c>
      <c r="D466" s="38">
        <f>D465-P465*Dynamics!$S$1</f>
        <v>0.91684071077893015</v>
      </c>
      <c r="E466" s="38">
        <f>Dynamics!$F$1-C466/H465</f>
        <v>5.152812546559046E-3</v>
      </c>
      <c r="F466" s="38">
        <f>IF(Q465,$O$5/E466,([1]!Props("D","T",Dynamics!$D$4+273,"P",I465,"He")+$O$5/E466)/2)</f>
        <v>8.1859781795797488</v>
      </c>
      <c r="G466" s="38">
        <f t="shared" si="26"/>
        <v>3.866089420404035E-3</v>
      </c>
      <c r="H466" s="38">
        <f>IF(Q465,[1]!Props("D","T",Dynamics!$D$4+273,"P",Dynamics!I465,"N2O"),C466/G466)</f>
        <v>711.44814132347324</v>
      </c>
      <c r="I466" s="38">
        <f>IF(Q465,[1]!Props("P","T",Dynamics!$D$4+273,"D",F466,"He"),IF(C466&gt;$D$11,I465*(1-$N$13/100*$S$1),[1]!Props("P","T",Dynamics!$D$4+273,"D",F466,"He")))</f>
        <v>5127.8757894645105</v>
      </c>
      <c r="J466" s="38">
        <f>I466-Dynamics!$O$10</f>
        <v>2232.8700557687571</v>
      </c>
      <c r="L466" s="38">
        <f>IF(H466&gt;$L$18,$L$18,H466)</f>
        <v>163.24780144940664</v>
      </c>
      <c r="M466" s="38">
        <f t="shared" si="27"/>
        <v>5.2302572731726329</v>
      </c>
      <c r="N466" s="38">
        <f>M466*Dynamics!$D$14*Dynamics!$N$12</f>
        <v>2.846192389319469E-3</v>
      </c>
      <c r="O466" s="38">
        <f t="shared" si="28"/>
        <v>0.46463465005843696</v>
      </c>
      <c r="P466" s="38">
        <f>O466/Dynamics!$M$2</f>
        <v>0.15487821668614565</v>
      </c>
      <c r="Q466" s="38">
        <f>IF(I466&gt;Dynamics!$D$8,1,0)</f>
        <v>0</v>
      </c>
    </row>
    <row r="467" spans="1:17" x14ac:dyDescent="0.25">
      <c r="A467" s="38">
        <f>A466+$A$19</f>
        <v>4.4899999999999487</v>
      </c>
      <c r="B467" s="38">
        <f>C467+D467+Dynamics!$O$7</f>
        <v>30.423149371151023</v>
      </c>
      <c r="C467" s="38">
        <f>C466-O466*Dynamics!$S$1</f>
        <v>2.7458757858362102</v>
      </c>
      <c r="D467" s="38">
        <f>D466-P466*Dynamics!$S$1</f>
        <v>0.91529192861206865</v>
      </c>
      <c r="E467" s="38">
        <f>Dynamics!$F$1-C467/H466</f>
        <v>5.153333121648165E-3</v>
      </c>
      <c r="F467" s="38">
        <f>IF(Q466,$O$5/E467,([1]!Props("D","T",Dynamics!$D$4+273,"P",I466,"He")+$O$5/E467)/2)</f>
        <v>8.1851651162381351</v>
      </c>
      <c r="G467" s="38">
        <f t="shared" si="26"/>
        <v>3.8655781691084457E-3</v>
      </c>
      <c r="H467" s="38">
        <f>IF(Q466,[1]!Props("D","T",Dynamics!$D$4+273,"P",Dynamics!I466,"N2O"),C467/G467)</f>
        <v>710.34025589748114</v>
      </c>
      <c r="I467" s="38">
        <f>IF(Q466,[1]!Props("P","T",Dynamics!$D$4+273,"D",F467,"He"),IF(C467&gt;$D$11,I466*(1-$N$13/100*$S$1),[1]!Props("P","T",Dynamics!$D$4+273,"D",F467,"He")))</f>
        <v>5127.3630018855638</v>
      </c>
      <c r="J467" s="38">
        <f>I467-Dynamics!$O$10</f>
        <v>2232.3572681898104</v>
      </c>
      <c r="L467" s="38">
        <f>IF(H467&gt;$L$18,$L$18,H467)</f>
        <v>163.24780144940664</v>
      </c>
      <c r="M467" s="38">
        <f t="shared" si="27"/>
        <v>5.2296566638897994</v>
      </c>
      <c r="N467" s="38">
        <f>M467*Dynamics!$D$14*Dynamics!$N$12</f>
        <v>2.8458655507950003E-3</v>
      </c>
      <c r="O467" s="38">
        <f t="shared" si="28"/>
        <v>0.46458129438788848</v>
      </c>
      <c r="P467" s="38">
        <f>O467/Dynamics!$M$2</f>
        <v>0.15486043146262948</v>
      </c>
      <c r="Q467" s="38">
        <f>IF(I467&gt;Dynamics!$D$8,1,0)</f>
        <v>0</v>
      </c>
    </row>
    <row r="468" spans="1:17" x14ac:dyDescent="0.25">
      <c r="A468" s="38">
        <f>A467+$A$19</f>
        <v>4.4999999999999485</v>
      </c>
      <c r="B468" s="38">
        <f>C468+D468+Dynamics!$O$7</f>
        <v>30.416954953892517</v>
      </c>
      <c r="C468" s="38">
        <f>C467-O467*Dynamics!$S$1</f>
        <v>2.7412299728923313</v>
      </c>
      <c r="D468" s="38">
        <f>D467-P467*Dynamics!$S$1</f>
        <v>0.91374332429744232</v>
      </c>
      <c r="E468" s="38">
        <f>Dynamics!$F$1-C468/H467</f>
        <v>5.1538538076534562E-3</v>
      </c>
      <c r="F468" s="38">
        <f>IF(Q467,$O$5/E468,([1]!Props("D","T",Dynamics!$D$4+273,"P",I467,"He")+$O$5/E468)/2)</f>
        <v>8.184352086476725</v>
      </c>
      <c r="G468" s="38">
        <f t="shared" si="26"/>
        <v>3.8650668373551291E-3</v>
      </c>
      <c r="H468" s="38">
        <f>IF(Q467,[1]!Props("D","T",Dynamics!$D$4+273,"P",Dynamics!I467,"N2O"),C468/G468)</f>
        <v>709.23223019039926</v>
      </c>
      <c r="I468" s="38">
        <f>IF(Q467,[1]!Props("P","T",Dynamics!$D$4+273,"D",F468,"He"),IF(C468&gt;$D$11,I467*(1-$N$13/100*$S$1),[1]!Props("P","T",Dynamics!$D$4+273,"D",F468,"He")))</f>
        <v>5126.8502655853754</v>
      </c>
      <c r="J468" s="38">
        <f>I468-Dynamics!$O$10</f>
        <v>2231.844531889622</v>
      </c>
      <c r="L468" s="38">
        <f>IF(H468&gt;$L$18,$L$18,H468)</f>
        <v>163.24780144940664</v>
      </c>
      <c r="M468" s="38">
        <f t="shared" si="27"/>
        <v>5.2290560456922712</v>
      </c>
      <c r="N468" s="38">
        <f>M468*Dynamics!$D$14*Dynamics!$N$12</f>
        <v>2.8455387074193482E-3</v>
      </c>
      <c r="O468" s="38">
        <f t="shared" si="28"/>
        <v>0.46452793792539498</v>
      </c>
      <c r="P468" s="38">
        <f>O468/Dynamics!$M$2</f>
        <v>0.15484264597513167</v>
      </c>
      <c r="Q468" s="38">
        <f>IF(I468&gt;Dynamics!$D$8,1,0)</f>
        <v>0</v>
      </c>
    </row>
    <row r="469" spans="1:17" x14ac:dyDescent="0.25">
      <c r="A469" s="38">
        <f>A468+$A$19</f>
        <v>4.5099999999999483</v>
      </c>
      <c r="B469" s="38">
        <f>C469+D469+Dynamics!$O$7</f>
        <v>30.410761248053511</v>
      </c>
      <c r="C469" s="38">
        <f>C468-O468*Dynamics!$S$1</f>
        <v>2.7365846935130773</v>
      </c>
      <c r="D469" s="38">
        <f>D468-P468*Dynamics!$S$1</f>
        <v>0.91219489783769103</v>
      </c>
      <c r="E469" s="38">
        <f>Dynamics!$F$1-C469/H468</f>
        <v>5.1543746048765462E-3</v>
      </c>
      <c r="F469" s="38">
        <f>IF(Q468,$O$5/E469,([1]!Props("D","T",Dynamics!$D$4+273,"P",I468,"He")+$O$5/E469)/2)</f>
        <v>8.1835390900809379</v>
      </c>
      <c r="G469" s="38">
        <f t="shared" si="26"/>
        <v>3.8645554249914045E-3</v>
      </c>
      <c r="H469" s="38">
        <f>IF(Q468,[1]!Props("D","T",Dynamics!$D$4+273,"P",Dynamics!I468,"N2O"),C469/G469)</f>
        <v>708.12406410736469</v>
      </c>
      <c r="I469" s="38">
        <f>IF(Q468,[1]!Props("P","T",Dynamics!$D$4+273,"D",F469,"He"),IF(C469&gt;$D$11,I468*(1-$N$13/100*$S$1),[1]!Props("P","T",Dynamics!$D$4+273,"D",F469,"He")))</f>
        <v>5126.3375805588166</v>
      </c>
      <c r="J469" s="38">
        <f>I469-Dynamics!$O$10</f>
        <v>2231.3318468630632</v>
      </c>
      <c r="L469" s="38">
        <f>IF(H469&gt;$L$18,$L$18,H469)</f>
        <v>163.24780144940664</v>
      </c>
      <c r="M469" s="38">
        <f t="shared" si="27"/>
        <v>5.2284554185709675</v>
      </c>
      <c r="N469" s="38">
        <f>M469*Dynamics!$D$14*Dynamics!$N$12</f>
        <v>2.8452118591875716E-3</v>
      </c>
      <c r="O469" s="38">
        <f t="shared" si="28"/>
        <v>0.46447458067014979</v>
      </c>
      <c r="P469" s="38">
        <f>O469/Dynamics!$M$2</f>
        <v>0.15482486022338326</v>
      </c>
      <c r="Q469" s="38">
        <f>IF(I469&gt;Dynamics!$D$8,1,0)</f>
        <v>0</v>
      </c>
    </row>
    <row r="470" spans="1:17" x14ac:dyDescent="0.25">
      <c r="A470" s="38">
        <f>A469+$A$19</f>
        <v>4.5199999999999481</v>
      </c>
      <c r="B470" s="38">
        <f>C470+D470+Dynamics!$O$7</f>
        <v>30.404568253644577</v>
      </c>
      <c r="C470" s="38">
        <f>C469-O469*Dynamics!$S$1</f>
        <v>2.7319399477063757</v>
      </c>
      <c r="D470" s="38">
        <f>D469-P469*Dynamics!$S$1</f>
        <v>0.91064664923545724</v>
      </c>
      <c r="E470" s="38">
        <f>Dynamics!$F$1-C470/H469</f>
        <v>5.154895513621003E-3</v>
      </c>
      <c r="F470" s="38">
        <f>IF(Q469,$O$5/E470,([1]!Props("D","T",Dynamics!$D$4+273,"P",I469,"He")+$O$5/E470)/2)</f>
        <v>8.1827261268348419</v>
      </c>
      <c r="G470" s="38">
        <f t="shared" si="26"/>
        <v>3.8640439318636298E-3</v>
      </c>
      <c r="H470" s="38">
        <f>IF(Q469,[1]!Props("D","T",Dynamics!$D$4+273,"P",Dynamics!I469,"N2O"),C470/G470)</f>
        <v>707.01575755344993</v>
      </c>
      <c r="I470" s="38">
        <f>IF(Q469,[1]!Props("P","T",Dynamics!$D$4+273,"D",F470,"He"),IF(C470&gt;$D$11,I469*(1-$N$13/100*$S$1),[1]!Props("P","T",Dynamics!$D$4+273,"D",F470,"He")))</f>
        <v>5125.8249468007607</v>
      </c>
      <c r="J470" s="38">
        <f>I470-Dynamics!$O$10</f>
        <v>2230.8192131050073</v>
      </c>
      <c r="L470" s="38">
        <f>IF(H470&gt;$L$18,$L$18,H470)</f>
        <v>163.24780144940664</v>
      </c>
      <c r="M470" s="38">
        <f t="shared" si="27"/>
        <v>5.2278547825168049</v>
      </c>
      <c r="N470" s="38">
        <f>M470*Dynamics!$D$14*Dynamics!$N$12</f>
        <v>2.8448850060947273E-3</v>
      </c>
      <c r="O470" s="38">
        <f t="shared" si="28"/>
        <v>0.46442122262134605</v>
      </c>
      <c r="P470" s="38">
        <f>O470/Dynamics!$M$2</f>
        <v>0.15480707420711534</v>
      </c>
      <c r="Q470" s="38">
        <f>IF(I470&gt;Dynamics!$D$8,1,0)</f>
        <v>0</v>
      </c>
    </row>
    <row r="471" spans="1:17" x14ac:dyDescent="0.25">
      <c r="A471" s="38">
        <f>A470+$A$19</f>
        <v>4.5299999999999478</v>
      </c>
      <c r="B471" s="38">
        <f>C471+D471+Dynamics!$O$7</f>
        <v>30.398375970676291</v>
      </c>
      <c r="C471" s="38">
        <f>C470-O470*Dynamics!$S$1</f>
        <v>2.7272957354801624</v>
      </c>
      <c r="D471" s="38">
        <f>D470-P470*Dynamics!$S$1</f>
        <v>0.90909857849338604</v>
      </c>
      <c r="E471" s="38">
        <f>Dynamics!$F$1-C471/H470</f>
        <v>5.1554165341923426E-3</v>
      </c>
      <c r="F471" s="38">
        <f>IF(Q470,$O$5/E471,([1]!Props("D","T",Dynamics!$D$4+273,"P",I470,"He")+$O$5/E471)/2)</f>
        <v>8.1819131965211458</v>
      </c>
      <c r="G471" s="38">
        <f t="shared" si="26"/>
        <v>3.8635323578171928E-3</v>
      </c>
      <c r="H471" s="38">
        <f>IF(Q470,[1]!Props("D","T",Dynamics!$D$4+273,"P",Dynamics!I470,"N2O"),C471/G471)</f>
        <v>705.90731043366281</v>
      </c>
      <c r="I471" s="38">
        <f>IF(Q470,[1]!Props("P","T",Dynamics!$D$4+273,"D",F471,"He"),IF(C471&gt;$D$11,I470*(1-$N$13/100*$S$1),[1]!Props("P","T",Dynamics!$D$4+273,"D",F471,"He")))</f>
        <v>5125.3123643060808</v>
      </c>
      <c r="J471" s="38">
        <f>I471-Dynamics!$O$10</f>
        <v>2230.3066306103274</v>
      </c>
      <c r="L471" s="38">
        <f>IF(H471&gt;$L$18,$L$18,H471)</f>
        <v>163.24780144940664</v>
      </c>
      <c r="M471" s="38">
        <f t="shared" si="27"/>
        <v>5.2272541375206973</v>
      </c>
      <c r="N471" s="38">
        <f>M471*Dynamics!$D$14*Dynamics!$N$12</f>
        <v>2.8445581481358708E-3</v>
      </c>
      <c r="O471" s="38">
        <f t="shared" si="28"/>
        <v>0.46436786377817646</v>
      </c>
      <c r="P471" s="38">
        <f>O471/Dynamics!$M$2</f>
        <v>0.15478928792605881</v>
      </c>
      <c r="Q471" s="38">
        <f>IF(I471&gt;Dynamics!$D$8,1,0)</f>
        <v>0</v>
      </c>
    </row>
    <row r="472" spans="1:17" x14ac:dyDescent="0.25">
      <c r="A472" s="38">
        <f>A471+$A$19</f>
        <v>4.5399999999999476</v>
      </c>
      <c r="B472" s="38">
        <f>C472+D472+Dynamics!$O$7</f>
        <v>30.392184399159252</v>
      </c>
      <c r="C472" s="38">
        <f>C471-O471*Dynamics!$S$1</f>
        <v>2.7226520568423807</v>
      </c>
      <c r="D472" s="38">
        <f>D471-P471*Dynamics!$S$1</f>
        <v>0.90755068561412544</v>
      </c>
      <c r="E472" s="38">
        <f>Dynamics!$F$1-C472/H471</f>
        <v>5.15593766689805E-3</v>
      </c>
      <c r="F472" s="38">
        <f>IF(Q471,$O$5/E472,([1]!Props("D","T",Dynamics!$D$4+273,"P",I471,"He")+$O$5/E472)/2)</f>
        <v>8.1811002989211818</v>
      </c>
      <c r="G472" s="38">
        <f t="shared" si="26"/>
        <v>3.8630207026965025E-3</v>
      </c>
      <c r="H472" s="38">
        <f>IF(Q471,[1]!Props("D","T",Dynamics!$D$4+273,"P",Dynamics!I471,"N2O"),C472/G472)</f>
        <v>704.79872265294591</v>
      </c>
      <c r="I472" s="38">
        <f>IF(Q471,[1]!Props("P","T",Dynamics!$D$4+273,"D",F472,"He"),IF(C472&gt;$D$11,I471*(1-$N$13/100*$S$1),[1]!Props("P","T",Dynamics!$D$4+273,"D",F472,"He")))</f>
        <v>5124.79983306965</v>
      </c>
      <c r="J472" s="38">
        <f>I472-Dynamics!$O$10</f>
        <v>2229.7940993738966</v>
      </c>
      <c r="L472" s="38">
        <f>IF(H472&gt;$L$18,$L$18,H472)</f>
        <v>163.24780144940664</v>
      </c>
      <c r="M472" s="38">
        <f t="shared" si="27"/>
        <v>5.2266534835735525</v>
      </c>
      <c r="N472" s="38">
        <f>M472*Dynamics!$D$14*Dynamics!$N$12</f>
        <v>2.844231285306054E-3</v>
      </c>
      <c r="O472" s="38">
        <f t="shared" si="28"/>
        <v>0.46431450413983333</v>
      </c>
      <c r="P472" s="38">
        <f>O472/Dynamics!$M$2</f>
        <v>0.15477150137994444</v>
      </c>
      <c r="Q472" s="38">
        <f>IF(I472&gt;Dynamics!$D$8,1,0)</f>
        <v>0</v>
      </c>
    </row>
    <row r="473" spans="1:17" x14ac:dyDescent="0.25">
      <c r="A473" s="38">
        <f>A472+$A$19</f>
        <v>4.5499999999999474</v>
      </c>
      <c r="B473" s="38">
        <f>C473+D473+Dynamics!$O$7</f>
        <v>30.385993539104053</v>
      </c>
      <c r="C473" s="38">
        <f>C472-O472*Dynamics!$S$1</f>
        <v>2.7180089118009825</v>
      </c>
      <c r="D473" s="38">
        <f>D472-P472*Dynamics!$S$1</f>
        <v>0.90600297060032597</v>
      </c>
      <c r="E473" s="38">
        <f>Dynamics!$F$1-C473/H472</f>
        <v>5.1564589120475911E-3</v>
      </c>
      <c r="F473" s="38">
        <f>IF(Q472,$O$5/E473,([1]!Props("D","T",Dynamics!$D$4+273,"P",I472,"He")+$O$5/E473)/2)</f>
        <v>8.1802874338149003</v>
      </c>
      <c r="G473" s="38">
        <f t="shared" ref="G473:G536" si="29">$F$1-$O$5/F473</f>
        <v>3.8625089663449821E-3</v>
      </c>
      <c r="H473" s="38">
        <f>IF(Q472,[1]!Props("D","T",Dynamics!$D$4+273,"P",Dynamics!I472,"N2O"),C473/G473)</f>
        <v>703.68999411617733</v>
      </c>
      <c r="I473" s="38">
        <f>IF(Q472,[1]!Props("P","T",Dynamics!$D$4+273,"D",F473,"He"),IF(C473&gt;$D$11,I472*(1-$N$13/100*$S$1),[1]!Props("P","T",Dynamics!$D$4+273,"D",F473,"He")))</f>
        <v>5124.2873530863435</v>
      </c>
      <c r="J473" s="38">
        <f>I473-Dynamics!$O$10</f>
        <v>2229.2816193905901</v>
      </c>
      <c r="L473" s="38">
        <f>IF(H473&gt;$L$18,$L$18,H473)</f>
        <v>163.24780144940664</v>
      </c>
      <c r="M473" s="38">
        <f t="shared" ref="M473:M536" si="30">SQRT(2*J473/L473)</f>
        <v>5.2260528206662764</v>
      </c>
      <c r="N473" s="38">
        <f>M473*Dynamics!$D$14*Dynamics!$N$12</f>
        <v>2.8439044176003284E-3</v>
      </c>
      <c r="O473" s="38">
        <f t="shared" ref="O473:O536" si="31">N473*L473</f>
        <v>0.46426114370550881</v>
      </c>
      <c r="P473" s="38">
        <f>O473/Dynamics!$M$2</f>
        <v>0.15475371456850293</v>
      </c>
      <c r="Q473" s="38">
        <f>IF(I473&gt;Dynamics!$D$8,1,0)</f>
        <v>0</v>
      </c>
    </row>
    <row r="474" spans="1:17" x14ac:dyDescent="0.25">
      <c r="A474" s="38">
        <f>A473+$A$19</f>
        <v>4.5599999999999472</v>
      </c>
      <c r="B474" s="38">
        <f>C474+D474+Dynamics!$O$7</f>
        <v>30.379803390521314</v>
      </c>
      <c r="C474" s="38">
        <f>C473-O473*Dynamics!$S$1</f>
        <v>2.7133663003639272</v>
      </c>
      <c r="D474" s="38">
        <f>D473-P473*Dynamics!$S$1</f>
        <v>0.90445543345464097</v>
      </c>
      <c r="E474" s="38">
        <f>Dynamics!$F$1-C474/H473</f>
        <v>5.1569802699524356E-3</v>
      </c>
      <c r="F474" s="38">
        <f>IF(Q473,$O$5/E474,([1]!Props("D","T",Dynamics!$D$4+273,"P",I473,"He")+$O$5/E474)/2)</f>
        <v>8.1794746009808534</v>
      </c>
      <c r="G474" s="38">
        <f t="shared" si="29"/>
        <v>3.8619971486050586E-3</v>
      </c>
      <c r="H474" s="38">
        <f>IF(Q473,[1]!Props("D","T",Dynamics!$D$4+273,"P",Dynamics!I473,"N2O"),C474/G474)</f>
        <v>702.58112472816993</v>
      </c>
      <c r="I474" s="38">
        <f>IF(Q473,[1]!Props("P","T",Dynamics!$D$4+273,"D",F474,"He"),IF(C474&gt;$D$11,I473*(1-$N$13/100*$S$1),[1]!Props("P","T",Dynamics!$D$4+273,"D",F474,"He")))</f>
        <v>5123.7749243510352</v>
      </c>
      <c r="J474" s="38">
        <f>I474-Dynamics!$O$10</f>
        <v>2228.7691906552818</v>
      </c>
      <c r="L474" s="38">
        <f>IF(H474&gt;$L$18,$L$18,H474)</f>
        <v>163.24780144940664</v>
      </c>
      <c r="M474" s="38">
        <f t="shared" si="30"/>
        <v>5.2254521487897705</v>
      </c>
      <c r="N474" s="38">
        <f>M474*Dynamics!$D$14*Dynamics!$N$12</f>
        <v>2.8435775450137432E-3</v>
      </c>
      <c r="O474" s="38">
        <f t="shared" si="31"/>
        <v>0.4642077824743947</v>
      </c>
      <c r="P474" s="38">
        <f>O474/Dynamics!$M$2</f>
        <v>0.15473592749146489</v>
      </c>
      <c r="Q474" s="38">
        <f>IF(I474&gt;Dynamics!$D$8,1,0)</f>
        <v>0</v>
      </c>
    </row>
    <row r="475" spans="1:17" x14ac:dyDescent="0.25">
      <c r="A475" s="38">
        <f>A474+$A$19</f>
        <v>4.569999999999947</v>
      </c>
      <c r="B475" s="38">
        <f>C475+D475+Dynamics!$O$7</f>
        <v>30.373613953421653</v>
      </c>
      <c r="C475" s="38">
        <f>C474-O474*Dynamics!$S$1</f>
        <v>2.7087242225391832</v>
      </c>
      <c r="D475" s="38">
        <f>D474-P474*Dynamics!$S$1</f>
        <v>0.90290807417972629</v>
      </c>
      <c r="E475" s="38">
        <f>Dynamics!$F$1-C475/H474</f>
        <v>5.1575017409260637E-3</v>
      </c>
      <c r="F475" s="38">
        <f>IF(Q474,$O$5/E475,([1]!Props("D","T",Dynamics!$D$4+273,"P",I474,"He")+$O$5/E475)/2)</f>
        <v>8.1786618001961848</v>
      </c>
      <c r="G475" s="38">
        <f t="shared" si="29"/>
        <v>3.8614852493181568E-3</v>
      </c>
      <c r="H475" s="38">
        <f>IF(Q474,[1]!Props("D","T",Dynamics!$D$4+273,"P",Dynamics!I474,"N2O"),C475/G475)</f>
        <v>701.47211439367197</v>
      </c>
      <c r="I475" s="38">
        <f>IF(Q474,[1]!Props("P","T",Dynamics!$D$4+273,"D",F475,"He"),IF(C475&gt;$D$11,I474*(1-$N$13/100*$S$1),[1]!Props("P","T",Dynamics!$D$4+273,"D",F475,"He")))</f>
        <v>5123.2625468586002</v>
      </c>
      <c r="J475" s="38">
        <f>I475-Dynamics!$O$10</f>
        <v>2228.2568131628468</v>
      </c>
      <c r="L475" s="38">
        <f>IF(H475&gt;$L$18,$L$18,H475)</f>
        <v>163.24780144940664</v>
      </c>
      <c r="M475" s="38">
        <f t="shared" si="30"/>
        <v>5.2248514679349327</v>
      </c>
      <c r="N475" s="38">
        <f>M475*Dynamics!$D$14*Dynamics!$N$12</f>
        <v>2.8432506675413445E-3</v>
      </c>
      <c r="O475" s="38">
        <f t="shared" si="31"/>
        <v>0.46415442044568228</v>
      </c>
      <c r="P475" s="38">
        <f>O475/Dynamics!$M$2</f>
        <v>0.15471814014856075</v>
      </c>
      <c r="Q475" s="38">
        <f>IF(I475&gt;Dynamics!$D$8,1,0)</f>
        <v>0</v>
      </c>
    </row>
    <row r="476" spans="1:17" x14ac:dyDescent="0.25">
      <c r="A476" s="38">
        <f>A475+$A$19</f>
        <v>4.5799999999999468</v>
      </c>
      <c r="B476" s="38">
        <f>C476+D476+Dynamics!$O$7</f>
        <v>30.367425227815712</v>
      </c>
      <c r="C476" s="38">
        <f>C475-O475*Dynamics!$S$1</f>
        <v>2.7040826783347263</v>
      </c>
      <c r="D476" s="38">
        <f>D475-P475*Dynamics!$S$1</f>
        <v>0.90136089277824072</v>
      </c>
      <c r="E476" s="38">
        <f>Dynamics!$F$1-C476/H475</f>
        <v>5.1580233252839919E-3</v>
      </c>
      <c r="F476" s="38">
        <f>IF(Q475,$O$5/E476,([1]!Props("D","T",Dynamics!$D$4+273,"P",I475,"He")+$O$5/E476)/2)</f>
        <v>8.1778490312366241</v>
      </c>
      <c r="G476" s="38">
        <f t="shared" si="29"/>
        <v>3.8609732683246934E-3</v>
      </c>
      <c r="H476" s="38">
        <f>IF(Q475,[1]!Props("D","T",Dynamics!$D$4+273,"P",Dynamics!I475,"N2O"),C476/G476)</f>
        <v>700.36296301736604</v>
      </c>
      <c r="I476" s="38">
        <f>IF(Q475,[1]!Props("P","T",Dynamics!$D$4+273,"D",F476,"He"),IF(C476&gt;$D$11,I475*(1-$N$13/100*$S$1),[1]!Props("P","T",Dynamics!$D$4+273,"D",F476,"He")))</f>
        <v>5122.7502206039144</v>
      </c>
      <c r="J476" s="38">
        <f>I476-Dynamics!$O$10</f>
        <v>2227.744486908161</v>
      </c>
      <c r="L476" s="38">
        <f>IF(H476&gt;$L$18,$L$18,H476)</f>
        <v>163.24780144940664</v>
      </c>
      <c r="M476" s="38">
        <f t="shared" si="30"/>
        <v>5.2242507780926584</v>
      </c>
      <c r="N476" s="38">
        <f>M476*Dynamics!$D$14*Dynamics!$N$12</f>
        <v>2.8429237851781779E-3</v>
      </c>
      <c r="O476" s="38">
        <f t="shared" si="31"/>
        <v>0.46410105761856274</v>
      </c>
      <c r="P476" s="38">
        <f>O476/Dynamics!$M$2</f>
        <v>0.15470035253952091</v>
      </c>
      <c r="Q476" s="38">
        <f>IF(I476&gt;Dynamics!$D$8,1,0)</f>
        <v>0</v>
      </c>
    </row>
    <row r="477" spans="1:17" x14ac:dyDescent="0.25">
      <c r="A477" s="38">
        <f>A476+$A$19</f>
        <v>4.5899999999999466</v>
      </c>
      <c r="B477" s="38">
        <f>C477+D477+Dynamics!$O$7</f>
        <v>30.36123721371413</v>
      </c>
      <c r="C477" s="38">
        <f>C476-O476*Dynamics!$S$1</f>
        <v>2.6994416677585407</v>
      </c>
      <c r="D477" s="38">
        <f>D476-P476*Dynamics!$S$1</f>
        <v>0.89981388925284556</v>
      </c>
      <c r="E477" s="38">
        <f>Dynamics!$F$1-C477/H476</f>
        <v>5.1585450233437823E-3</v>
      </c>
      <c r="F477" s="38">
        <f>IF(Q476,$O$5/E477,([1]!Props("D","T",Dynamics!$D$4+273,"P",I476,"He")+$O$5/E477)/2)</f>
        <v>8.1770362938764656</v>
      </c>
      <c r="G477" s="38">
        <f t="shared" si="29"/>
        <v>3.8604612054640624E-3</v>
      </c>
      <c r="H477" s="38">
        <f>IF(Q476,[1]!Props("D","T",Dynamics!$D$4+273,"P",Dynamics!I476,"N2O"),C477/G477)</f>
        <v>699.25367050387013</v>
      </c>
      <c r="I477" s="38">
        <f>IF(Q476,[1]!Props("P","T",Dynamics!$D$4+273,"D",F477,"He"),IF(C477&gt;$D$11,I476*(1-$N$13/100*$S$1),[1]!Props("P","T",Dynamics!$D$4+273,"D",F477,"He")))</f>
        <v>5122.2379455818536</v>
      </c>
      <c r="J477" s="38">
        <f>I477-Dynamics!$O$10</f>
        <v>2227.2322118861002</v>
      </c>
      <c r="L477" s="38">
        <f>IF(H477&gt;$L$18,$L$18,H477)</f>
        <v>163.24780144940664</v>
      </c>
      <c r="M477" s="38">
        <f t="shared" si="30"/>
        <v>5.2236500792538383</v>
      </c>
      <c r="N477" s="38">
        <f>M477*Dynamics!$D$14*Dynamics!$N$12</f>
        <v>2.8425968979192869E-3</v>
      </c>
      <c r="O477" s="38">
        <f t="shared" si="31"/>
        <v>0.46404769399222695</v>
      </c>
      <c r="P477" s="38">
        <f>O477/Dynamics!$M$2</f>
        <v>0.15468256466407565</v>
      </c>
      <c r="Q477" s="38">
        <f>IF(I477&gt;Dynamics!$D$8,1,0)</f>
        <v>0</v>
      </c>
    </row>
    <row r="478" spans="1:17" x14ac:dyDescent="0.25">
      <c r="A478" s="38">
        <f>A477+$A$19</f>
        <v>4.5999999999999464</v>
      </c>
      <c r="B478" s="38">
        <f>C478+D478+Dynamics!$O$7</f>
        <v>30.355049911127566</v>
      </c>
      <c r="C478" s="38">
        <f>C477-O477*Dynamics!$S$1</f>
        <v>2.6948011908186182</v>
      </c>
      <c r="D478" s="38">
        <f>D477-P477*Dynamics!$S$1</f>
        <v>0.89826706360620479</v>
      </c>
      <c r="E478" s="38">
        <f>Dynamics!$F$1-C478/H477</f>
        <v>5.1590668354250689E-3</v>
      </c>
      <c r="F478" s="38">
        <f>IF(Q477,$O$5/E478,([1]!Props("D","T",Dynamics!$D$4+273,"P",I477,"He")+$O$5/E478)/2)</f>
        <v>8.1762235878885612</v>
      </c>
      <c r="G478" s="38">
        <f t="shared" si="29"/>
        <v>3.8599490605746318E-3</v>
      </c>
      <c r="H478" s="38">
        <f>IF(Q477,[1]!Props("D","T",Dynamics!$D$4+273,"P",Dynamics!I477,"N2O"),C478/G478)</f>
        <v>698.14423675773651</v>
      </c>
      <c r="I478" s="38">
        <f>IF(Q477,[1]!Props("P","T",Dynamics!$D$4+273,"D",F478,"He"),IF(C478&gt;$D$11,I477*(1-$N$13/100*$S$1),[1]!Props("P","T",Dynamics!$D$4+273,"D",F478,"He")))</f>
        <v>5121.7257217872957</v>
      </c>
      <c r="J478" s="38">
        <f>I478-Dynamics!$O$10</f>
        <v>2226.7199880915423</v>
      </c>
      <c r="L478" s="38">
        <f>IF(H478&gt;$L$18,$L$18,H478)</f>
        <v>163.24780144940664</v>
      </c>
      <c r="M478" s="38">
        <f t="shared" si="30"/>
        <v>5.2230493714093598</v>
      </c>
      <c r="N478" s="38">
        <f>M478*Dynamics!$D$14*Dynamics!$N$12</f>
        <v>2.8422700057597122E-3</v>
      </c>
      <c r="O478" s="38">
        <f t="shared" si="31"/>
        <v>0.46399432956586534</v>
      </c>
      <c r="P478" s="38">
        <f>O478/Dynamics!$M$2</f>
        <v>0.15466477652195512</v>
      </c>
      <c r="Q478" s="38">
        <f>IF(I478&gt;Dynamics!$D$8,1,0)</f>
        <v>0</v>
      </c>
    </row>
    <row r="479" spans="1:17" x14ac:dyDescent="0.25">
      <c r="A479" s="38">
        <f>A478+$A$19</f>
        <v>4.6099999999999461</v>
      </c>
      <c r="B479" s="38">
        <f>C479+D479+Dynamics!$O$7</f>
        <v>30.348863320066691</v>
      </c>
      <c r="C479" s="38">
        <f>C478-O478*Dynamics!$S$1</f>
        <v>2.6901612475229597</v>
      </c>
      <c r="D479" s="38">
        <f>D478-P478*Dynamics!$S$1</f>
        <v>0.89672041584098527</v>
      </c>
      <c r="E479" s="38">
        <f>Dynamics!$F$1-C479/H478</f>
        <v>5.1595887618495614E-3</v>
      </c>
      <c r="F479" s="38">
        <f>IF(Q478,$O$5/E479,([1]!Props("D","T",Dynamics!$D$4+273,"P",I478,"He")+$O$5/E479)/2)</f>
        <v>8.1754109130443116</v>
      </c>
      <c r="G479" s="38">
        <f t="shared" si="29"/>
        <v>3.8594368334937332E-3</v>
      </c>
      <c r="H479" s="38">
        <f>IF(Q478,[1]!Props("D","T",Dynamics!$D$4+273,"P",Dynamics!I478,"N2O"),C479/G479)</f>
        <v>697.03466168345255</v>
      </c>
      <c r="I479" s="38">
        <f>IF(Q478,[1]!Props("P","T",Dynamics!$D$4+273,"D",F479,"He"),IF(C479&gt;$D$11,I478*(1-$N$13/100*$S$1),[1]!Props("P","T",Dynamics!$D$4+273,"D",F479,"He")))</f>
        <v>5121.2135492151174</v>
      </c>
      <c r="J479" s="38">
        <f>I479-Dynamics!$O$10</f>
        <v>2226.207815519364</v>
      </c>
      <c r="L479" s="38">
        <f>IF(H479&gt;$L$18,$L$18,H479)</f>
        <v>163.24780144940664</v>
      </c>
      <c r="M479" s="38">
        <f t="shared" si="30"/>
        <v>5.2224486545501057</v>
      </c>
      <c r="N479" s="38">
        <f>M479*Dynamics!$D$14*Dynamics!$N$12</f>
        <v>2.8419431086944922E-3</v>
      </c>
      <c r="O479" s="38">
        <f t="shared" si="31"/>
        <v>0.46394096433866794</v>
      </c>
      <c r="P479" s="38">
        <f>O479/Dynamics!$M$2</f>
        <v>0.15464698811288932</v>
      </c>
      <c r="Q479" s="38">
        <f>IF(I479&gt;Dynamics!$D$8,1,0)</f>
        <v>0</v>
      </c>
    </row>
    <row r="480" spans="1:17" x14ac:dyDescent="0.25">
      <c r="A480" s="38">
        <f>A479+$A$19</f>
        <v>4.6199999999999459</v>
      </c>
      <c r="B480" s="38">
        <f>C480+D480+Dynamics!$O$7</f>
        <v>30.342677440542175</v>
      </c>
      <c r="C480" s="38">
        <f>C479-O479*Dynamics!$S$1</f>
        <v>2.6855218378795729</v>
      </c>
      <c r="D480" s="38">
        <f>D479-P479*Dynamics!$S$1</f>
        <v>0.89517394595985633</v>
      </c>
      <c r="E480" s="38">
        <f>Dynamics!$F$1-C480/H479</f>
        <v>5.1601108029410772E-3</v>
      </c>
      <c r="F480" s="38">
        <f>IF(Q479,$O$5/E480,([1]!Props("D","T",Dynamics!$D$4+273,"P",I479,"He")+$O$5/E480)/2)</f>
        <v>8.1745982691136465</v>
      </c>
      <c r="G480" s="38">
        <f t="shared" si="29"/>
        <v>3.8589245240576529E-3</v>
      </c>
      <c r="H480" s="38">
        <f>IF(Q479,[1]!Props("D","T",Dynamics!$D$4+273,"P",Dynamics!I479,"N2O"),C480/G480)</f>
        <v>695.92494518544015</v>
      </c>
      <c r="I480" s="38">
        <f>IF(Q479,[1]!Props("P","T",Dynamics!$D$4+273,"D",F480,"He"),IF(C480&gt;$D$11,I479*(1-$N$13/100*$S$1),[1]!Props("P","T",Dynamics!$D$4+273,"D",F480,"He")))</f>
        <v>5120.7014278601955</v>
      </c>
      <c r="J480" s="38">
        <f>I480-Dynamics!$O$10</f>
        <v>2225.6956941644421</v>
      </c>
      <c r="L480" s="38">
        <f>IF(H480&gt;$L$18,$L$18,H480)</f>
        <v>163.24780144940664</v>
      </c>
      <c r="M480" s="38">
        <f t="shared" si="30"/>
        <v>5.221847928666957</v>
      </c>
      <c r="N480" s="38">
        <f>M480*Dynamics!$D$14*Dynamics!$N$12</f>
        <v>2.8416162067186651E-3</v>
      </c>
      <c r="O480" s="38">
        <f t="shared" si="31"/>
        <v>0.46388759830982468</v>
      </c>
      <c r="P480" s="38">
        <f>O480/Dynamics!$M$2</f>
        <v>0.15462919943660822</v>
      </c>
      <c r="Q480" s="38">
        <f>IF(I480&gt;Dynamics!$D$8,1,0)</f>
        <v>0</v>
      </c>
    </row>
    <row r="481" spans="1:17" x14ac:dyDescent="0.25">
      <c r="A481" s="38">
        <f>A480+$A$19</f>
        <v>4.6299999999999457</v>
      </c>
      <c r="B481" s="38">
        <f>C481+D481+Dynamics!$O$7</f>
        <v>30.336492272564708</v>
      </c>
      <c r="C481" s="38">
        <f>C480-O480*Dynamics!$S$1</f>
        <v>2.6808829618964745</v>
      </c>
      <c r="D481" s="38">
        <f>D480-P480*Dynamics!$S$1</f>
        <v>0.89362765396549027</v>
      </c>
      <c r="E481" s="38">
        <f>Dynamics!$F$1-C481/H480</f>
        <v>5.1606329590255457E-3</v>
      </c>
      <c r="F481" s="38">
        <f>IF(Q480,$O$5/E481,([1]!Props("D","T",Dynamics!$D$4+273,"P",I480,"He")+$O$5/E481)/2)</f>
        <v>8.1737856558650197</v>
      </c>
      <c r="G481" s="38">
        <f t="shared" si="29"/>
        <v>3.8584121321016242E-3</v>
      </c>
      <c r="H481" s="38">
        <f>IF(Q480,[1]!Props("D","T",Dynamics!$D$4+273,"P",Dynamics!I480,"N2O"),C481/G481)</f>
        <v>694.81508716805592</v>
      </c>
      <c r="I481" s="38">
        <f>IF(Q480,[1]!Props("P","T",Dynamics!$D$4+273,"D",F481,"He"),IF(C481&gt;$D$11,I480*(1-$N$13/100*$S$1),[1]!Props("P","T",Dynamics!$D$4+273,"D",F481,"He")))</f>
        <v>5120.1893577174096</v>
      </c>
      <c r="J481" s="38">
        <f>I481-Dynamics!$O$10</f>
        <v>2225.1836240216562</v>
      </c>
      <c r="L481" s="38">
        <f>IF(H481&gt;$L$18,$L$18,H481)</f>
        <v>163.24780144940664</v>
      </c>
      <c r="M481" s="38">
        <f t="shared" si="30"/>
        <v>5.2212471937507905</v>
      </c>
      <c r="N481" s="38">
        <f>M481*Dynamics!$D$14*Dynamics!$N$12</f>
        <v>2.8412892998272658E-3</v>
      </c>
      <c r="O481" s="38">
        <f t="shared" si="31"/>
        <v>0.46383423147852509</v>
      </c>
      <c r="P481" s="38">
        <f>O481/Dynamics!$M$2</f>
        <v>0.15461141049284169</v>
      </c>
      <c r="Q481" s="38">
        <f>IF(I481&gt;Dynamics!$D$8,1,0)</f>
        <v>0</v>
      </c>
    </row>
    <row r="482" spans="1:17" x14ac:dyDescent="0.25">
      <c r="A482" s="38">
        <f>A481+$A$19</f>
        <v>4.6399999999999455</v>
      </c>
      <c r="B482" s="38">
        <f>C482+D482+Dynamics!$O$7</f>
        <v>30.330307816144995</v>
      </c>
      <c r="C482" s="38">
        <f>C481-O481*Dynamics!$S$1</f>
        <v>2.6762446195816891</v>
      </c>
      <c r="D482" s="38">
        <f>D481-P481*Dynamics!$S$1</f>
        <v>0.89208153986056182</v>
      </c>
      <c r="E482" s="38">
        <f>Dynamics!$F$1-C482/H481</f>
        <v>5.1611552304310377E-3</v>
      </c>
      <c r="F482" s="38">
        <f>IF(Q481,$O$5/E482,([1]!Props("D","T",Dynamics!$D$4+273,"P",I481,"He")+$O$5/E482)/2)</f>
        <v>8.1729730730653927</v>
      </c>
      <c r="G482" s="38">
        <f t="shared" si="29"/>
        <v>3.8578996574598181E-3</v>
      </c>
      <c r="H482" s="38">
        <f>IF(Q481,[1]!Props("D","T",Dynamics!$D$4+273,"P",Dynamics!I481,"N2O"),C482/G482)</f>
        <v>693.70508753559091</v>
      </c>
      <c r="I482" s="38">
        <f>IF(Q481,[1]!Props("P","T",Dynamics!$D$4+273,"D",F482,"He"),IF(C482&gt;$D$11,I481*(1-$N$13/100*$S$1),[1]!Props("P","T",Dynamics!$D$4+273,"D",F482,"He")))</f>
        <v>5119.6773387816384</v>
      </c>
      <c r="J482" s="38">
        <f>I482-Dynamics!$O$10</f>
        <v>2224.6716050858849</v>
      </c>
      <c r="L482" s="38">
        <f>IF(H482&gt;$L$18,$L$18,H482)</f>
        <v>163.24780144940664</v>
      </c>
      <c r="M482" s="38">
        <f t="shared" si="30"/>
        <v>5.2206464497924783</v>
      </c>
      <c r="N482" s="38">
        <f>M482*Dynamics!$D$14*Dynamics!$N$12</f>
        <v>2.8409623880153272E-3</v>
      </c>
      <c r="O482" s="38">
        <f t="shared" si="31"/>
        <v>0.46378086384395828</v>
      </c>
      <c r="P482" s="38">
        <f>O482/Dynamics!$M$2</f>
        <v>0.15459362128131943</v>
      </c>
      <c r="Q482" s="38">
        <f>IF(I482&gt;Dynamics!$D$8,1,0)</f>
        <v>0</v>
      </c>
    </row>
    <row r="483" spans="1:17" x14ac:dyDescent="0.25">
      <c r="A483" s="38">
        <f>A482+$A$19</f>
        <v>4.6499999999999453</v>
      </c>
      <c r="B483" s="38">
        <f>C483+D483+Dynamics!$O$7</f>
        <v>30.324124071293742</v>
      </c>
      <c r="C483" s="38">
        <f>C482-O482*Dynamics!$S$1</f>
        <v>2.6716068109432496</v>
      </c>
      <c r="D483" s="38">
        <f>D482-P482*Dynamics!$S$1</f>
        <v>0.89053560364774864</v>
      </c>
      <c r="E483" s="38">
        <f>Dynamics!$F$1-C483/H482</f>
        <v>5.1616776174877727E-3</v>
      </c>
      <c r="F483" s="38">
        <f>IF(Q482,$O$5/E483,([1]!Props("D","T",Dynamics!$D$4+273,"P",I482,"He")+$O$5/E483)/2)</f>
        <v>8.1721605204802259</v>
      </c>
      <c r="G483" s="38">
        <f t="shared" si="29"/>
        <v>3.8573870999653349E-3</v>
      </c>
      <c r="H483" s="38">
        <f>IF(Q482,[1]!Props("D","T",Dynamics!$D$4+273,"P",Dynamics!I482,"N2O"),C483/G483)</f>
        <v>692.59494619227053</v>
      </c>
      <c r="I483" s="38">
        <f>IF(Q482,[1]!Props("P","T",Dynamics!$D$4+273,"D",F483,"He"),IF(C483&gt;$D$11,I482*(1-$N$13/100*$S$1),[1]!Props("P","T",Dynamics!$D$4+273,"D",F483,"He")))</f>
        <v>5119.1653710477603</v>
      </c>
      <c r="J483" s="38">
        <f>I483-Dynamics!$O$10</f>
        <v>2224.1596373520069</v>
      </c>
      <c r="L483" s="38">
        <f>IF(H483&gt;$L$18,$L$18,H483)</f>
        <v>163.24780144940664</v>
      </c>
      <c r="M483" s="38">
        <f t="shared" si="30"/>
        <v>5.220045696782889</v>
      </c>
      <c r="N483" s="38">
        <f>M483*Dynamics!$D$14*Dynamics!$N$12</f>
        <v>2.8406354712778802E-3</v>
      </c>
      <c r="O483" s="38">
        <f t="shared" si="31"/>
        <v>0.46372749540531305</v>
      </c>
      <c r="P483" s="38">
        <f>O483/Dynamics!$M$2</f>
        <v>0.15457583180177101</v>
      </c>
      <c r="Q483" s="38">
        <f>IF(I483&gt;Dynamics!$D$8,1,0)</f>
        <v>0</v>
      </c>
    </row>
    <row r="484" spans="1:17" x14ac:dyDescent="0.25">
      <c r="A484" s="38">
        <f>A483+$A$19</f>
        <v>4.6599999999999451</v>
      </c>
      <c r="B484" s="38">
        <f>C484+D484+Dynamics!$O$7</f>
        <v>30.317941038021672</v>
      </c>
      <c r="C484" s="38">
        <f>C483-O483*Dynamics!$S$1</f>
        <v>2.6669695359891965</v>
      </c>
      <c r="D484" s="38">
        <f>D483-P483*Dynamics!$S$1</f>
        <v>0.88898984532973091</v>
      </c>
      <c r="E484" s="38">
        <f>Dynamics!$F$1-C484/H483</f>
        <v>5.1622001205281426E-3</v>
      </c>
      <c r="F484" s="38">
        <f>IF(Q483,$O$5/E484,([1]!Props("D","T",Dynamics!$D$4+273,"P",I483,"He")+$O$5/E484)/2)</f>
        <v>8.1713479978734647</v>
      </c>
      <c r="G484" s="38">
        <f t="shared" si="29"/>
        <v>3.8568744594501972E-3</v>
      </c>
      <c r="H484" s="38">
        <f>IF(Q483,[1]!Props("D","T",Dynamics!$D$4+273,"P",Dynamics!I483,"N2O"),C484/G484)</f>
        <v>691.4846630422544</v>
      </c>
      <c r="I484" s="38">
        <f>IF(Q483,[1]!Props("P","T",Dynamics!$D$4+273,"D",F484,"He"),IF(C484&gt;$D$11,I483*(1-$N$13/100*$S$1),[1]!Props("P","T",Dynamics!$D$4+273,"D",F484,"He")))</f>
        <v>5118.653454510656</v>
      </c>
      <c r="J484" s="38">
        <f>I484-Dynamics!$O$10</f>
        <v>2223.6477208149026</v>
      </c>
      <c r="L484" s="38">
        <f>IF(H484&gt;$L$18,$L$18,H484)</f>
        <v>163.24780144940664</v>
      </c>
      <c r="M484" s="38">
        <f t="shared" si="30"/>
        <v>5.2194449347128886</v>
      </c>
      <c r="N484" s="38">
        <f>M484*Dynamics!$D$14*Dynamics!$N$12</f>
        <v>2.8403085496099545E-3</v>
      </c>
      <c r="O484" s="38">
        <f t="shared" si="31"/>
        <v>0.463674126161778</v>
      </c>
      <c r="P484" s="38">
        <f>O484/Dynamics!$M$2</f>
        <v>0.15455804205392601</v>
      </c>
      <c r="Q484" s="38">
        <f>IF(I484&gt;Dynamics!$D$8,1,0)</f>
        <v>0</v>
      </c>
    </row>
    <row r="485" spans="1:17" x14ac:dyDescent="0.25">
      <c r="A485" s="38">
        <f>A484+$A$19</f>
        <v>4.6699999999999449</v>
      </c>
      <c r="B485" s="38">
        <f>C485+D485+Dynamics!$O$7</f>
        <v>30.311758716339515</v>
      </c>
      <c r="C485" s="38">
        <f>C484-O484*Dynamics!$S$1</f>
        <v>2.6623327947275786</v>
      </c>
      <c r="D485" s="38">
        <f>D484-P484*Dynamics!$S$1</f>
        <v>0.8874442649091917</v>
      </c>
      <c r="E485" s="38">
        <f>Dynamics!$F$1-C485/H484</f>
        <v>5.1627227398867298E-3</v>
      </c>
      <c r="F485" s="38">
        <f>IF(Q484,$O$5/E485,([1]!Props("D","T",Dynamics!$D$4+273,"P",I484,"He")+$O$5/E485)/2)</f>
        <v>8.1705355050075177</v>
      </c>
      <c r="G485" s="38">
        <f t="shared" si="29"/>
        <v>3.8563617357453327E-3</v>
      </c>
      <c r="H485" s="38">
        <f>IF(Q484,[1]!Props("D","T",Dynamics!$D$4+273,"P",Dynamics!I484,"N2O"),C485/G485)</f>
        <v>690.37423798963721</v>
      </c>
      <c r="I485" s="38">
        <f>IF(Q484,[1]!Props("P","T",Dynamics!$D$4+273,"D",F485,"He"),IF(C485&gt;$D$11,I484*(1-$N$13/100*$S$1),[1]!Props("P","T",Dynamics!$D$4+273,"D",F485,"He")))</f>
        <v>5118.141589165205</v>
      </c>
      <c r="J485" s="38">
        <f>I485-Dynamics!$O$10</f>
        <v>2223.1358554694516</v>
      </c>
      <c r="L485" s="38">
        <f>IF(H485&gt;$L$18,$L$18,H485)</f>
        <v>163.24780144940664</v>
      </c>
      <c r="M485" s="38">
        <f t="shared" si="30"/>
        <v>5.2188441635733387</v>
      </c>
      <c r="N485" s="38">
        <f>M485*Dynamics!$D$14*Dynamics!$N$12</f>
        <v>2.8399816230065766E-3</v>
      </c>
      <c r="O485" s="38">
        <f t="shared" si="31"/>
        <v>0.46362075611254122</v>
      </c>
      <c r="P485" s="38">
        <f>O485/Dynamics!$M$2</f>
        <v>0.15454025203751373</v>
      </c>
      <c r="Q485" s="38">
        <f>IF(I485&gt;Dynamics!$D$8,1,0)</f>
        <v>0</v>
      </c>
    </row>
    <row r="486" spans="1:17" x14ac:dyDescent="0.25">
      <c r="A486" s="38">
        <f>A485+$A$19</f>
        <v>4.6799999999999446</v>
      </c>
      <c r="B486" s="38">
        <f>C486+D486+Dynamics!$O$7</f>
        <v>30.305577106258013</v>
      </c>
      <c r="C486" s="38">
        <f>C485-O485*Dynamics!$S$1</f>
        <v>2.6576965871664533</v>
      </c>
      <c r="D486" s="38">
        <f>D485-P485*Dynamics!$S$1</f>
        <v>0.88589886238881654</v>
      </c>
      <c r="E486" s="38">
        <f>Dynamics!$F$1-C486/H485</f>
        <v>5.163245475900323E-3</v>
      </c>
      <c r="F486" s="38">
        <f>IF(Q485,$O$5/E486,([1]!Props("D","T",Dynamics!$D$4+273,"P",I485,"He")+$O$5/E486)/2)</f>
        <v>8.1697230416432625</v>
      </c>
      <c r="G486" s="38">
        <f t="shared" si="29"/>
        <v>3.8558489286805771E-3</v>
      </c>
      <c r="H486" s="38">
        <f>IF(Q485,[1]!Props("D","T",Dynamics!$D$4+273,"P",Dynamics!I485,"N2O"),C486/G486)</f>
        <v>689.26367093844715</v>
      </c>
      <c r="I486" s="38">
        <f>IF(Q485,[1]!Props("P","T",Dynamics!$D$4+273,"D",F486,"He"),IF(C486&gt;$D$11,I485*(1-$N$13/100*$S$1),[1]!Props("P","T",Dynamics!$D$4+273,"D",F486,"He")))</f>
        <v>5117.6297750062886</v>
      </c>
      <c r="J486" s="38">
        <f>I486-Dynamics!$O$10</f>
        <v>2222.6240413105352</v>
      </c>
      <c r="L486" s="38">
        <f>IF(H486&gt;$L$18,$L$18,H486)</f>
        <v>163.24780144940664</v>
      </c>
      <c r="M486" s="38">
        <f t="shared" si="30"/>
        <v>5.2182433833550981</v>
      </c>
      <c r="N486" s="38">
        <f>M486*Dynamics!$D$14*Dynamics!$N$12</f>
        <v>2.8396546914627729E-3</v>
      </c>
      <c r="O486" s="38">
        <f t="shared" si="31"/>
        <v>0.46356738525679081</v>
      </c>
      <c r="P486" s="38">
        <f>O486/Dynamics!$M$2</f>
        <v>0.15452246175226361</v>
      </c>
      <c r="Q486" s="38">
        <f>IF(I486&gt;Dynamics!$D$8,1,0)</f>
        <v>0</v>
      </c>
    </row>
    <row r="487" spans="1:17" x14ac:dyDescent="0.25">
      <c r="A487" s="38">
        <f>A486+$A$19</f>
        <v>4.6899999999999444</v>
      </c>
      <c r="B487" s="38">
        <f>C487+D487+Dynamics!$O$7</f>
        <v>30.299396207787922</v>
      </c>
      <c r="C487" s="38">
        <f>C486-O486*Dynamics!$S$1</f>
        <v>2.6530609133138854</v>
      </c>
      <c r="D487" s="38">
        <f>D486-P486*Dynamics!$S$1</f>
        <v>0.88435363777129394</v>
      </c>
      <c r="E487" s="38">
        <f>Dynamics!$F$1-C487/H486</f>
        <v>5.16376832890794E-3</v>
      </c>
      <c r="F487" s="38">
        <f>IF(Q486,$O$5/E487,([1]!Props("D","T",Dynamics!$D$4+273,"P",I486,"He")+$O$5/E487)/2)</f>
        <v>8.1689106075400151</v>
      </c>
      <c r="G487" s="38">
        <f t="shared" si="29"/>
        <v>3.8553360380846552E-3</v>
      </c>
      <c r="H487" s="38">
        <f>IF(Q486,[1]!Props("D","T",Dynamics!$D$4+273,"P",Dynamics!I486,"N2O"),C487/G487)</f>
        <v>688.15296179264715</v>
      </c>
      <c r="I487" s="38">
        <f>IF(Q486,[1]!Props("P","T",Dynamics!$D$4+273,"D",F487,"He"),IF(C487&gt;$D$11,I486*(1-$N$13/100*$S$1),[1]!Props("P","T",Dynamics!$D$4+273,"D",F487,"He")))</f>
        <v>5117.1180120287881</v>
      </c>
      <c r="J487" s="38">
        <f>I487-Dynamics!$O$10</f>
        <v>2222.1122783330347</v>
      </c>
      <c r="L487" s="38">
        <f>IF(H487&gt;$L$18,$L$18,H487)</f>
        <v>163.24780144940664</v>
      </c>
      <c r="M487" s="38">
        <f t="shared" si="30"/>
        <v>5.2176425940490212</v>
      </c>
      <c r="N487" s="38">
        <f>M487*Dynamics!$D$14*Dynamics!$N$12</f>
        <v>2.8393277549735659E-3</v>
      </c>
      <c r="O487" s="38">
        <f t="shared" si="31"/>
        <v>0.46351401359371419</v>
      </c>
      <c r="P487" s="38">
        <f>O487/Dynamics!$M$2</f>
        <v>0.15450467119790473</v>
      </c>
      <c r="Q487" s="38">
        <f>IF(I487&gt;Dynamics!$D$8,1,0)</f>
        <v>0</v>
      </c>
    </row>
    <row r="488" spans="1:17" x14ac:dyDescent="0.25">
      <c r="A488" s="38">
        <f>A487+$A$19</f>
        <v>4.6999999999999442</v>
      </c>
      <c r="B488" s="38">
        <f>C488+D488+Dynamics!$O$7</f>
        <v>30.293216020940008</v>
      </c>
      <c r="C488" s="38">
        <f>C487-O487*Dynamics!$S$1</f>
        <v>2.6484257731779484</v>
      </c>
      <c r="D488" s="38">
        <f>D487-P487*Dynamics!$S$1</f>
        <v>0.88280859105931486</v>
      </c>
      <c r="E488" s="38">
        <f>Dynamics!$F$1-C488/H487</f>
        <v>5.1642912992508425E-3</v>
      </c>
      <c r="F488" s="38">
        <f>IF(Q487,$O$5/E488,([1]!Props("D","T",Dynamics!$D$4+273,"P",I487,"He")+$O$5/E488)/2)</f>
        <v>8.1680982024555266</v>
      </c>
      <c r="G488" s="38">
        <f t="shared" si="29"/>
        <v>3.8548230637851771E-3</v>
      </c>
      <c r="H488" s="38">
        <f>IF(Q487,[1]!Props("D","T",Dynamics!$D$4+273,"P",Dynamics!I487,"N2O"),C488/G488)</f>
        <v>687.04211045613397</v>
      </c>
      <c r="I488" s="38">
        <f>IF(Q487,[1]!Props("P","T",Dynamics!$D$4+273,"D",F488,"He"),IF(C488&gt;$D$11,I487*(1-$N$13/100*$S$1),[1]!Props("P","T",Dynamics!$D$4+273,"D",F488,"He")))</f>
        <v>5116.6063002275851</v>
      </c>
      <c r="J488" s="38">
        <f>I488-Dynamics!$O$10</f>
        <v>2221.6005665318316</v>
      </c>
      <c r="L488" s="38">
        <f>IF(H488&gt;$L$18,$L$18,H488)</f>
        <v>163.24780144940664</v>
      </c>
      <c r="M488" s="38">
        <f t="shared" si="30"/>
        <v>5.2170417956459572</v>
      </c>
      <c r="N488" s="38">
        <f>M488*Dynamics!$D$14*Dynamics!$N$12</f>
        <v>2.8390008135339758E-3</v>
      </c>
      <c r="O488" s="38">
        <f t="shared" si="31"/>
        <v>0.46346064112249841</v>
      </c>
      <c r="P488" s="38">
        <f>O488/Dynamics!$M$2</f>
        <v>0.15448688037416614</v>
      </c>
      <c r="Q488" s="38">
        <f>IF(I488&gt;Dynamics!$D$8,1,0)</f>
        <v>0</v>
      </c>
    </row>
    <row r="489" spans="1:17" x14ac:dyDescent="0.25">
      <c r="A489" s="38">
        <f>A488+$A$19</f>
        <v>4.709999999999944</v>
      </c>
      <c r="B489" s="38">
        <f>C489+D489+Dynamics!$O$7</f>
        <v>30.287036545725041</v>
      </c>
      <c r="C489" s="38">
        <f>C488-O488*Dynamics!$S$1</f>
        <v>2.6437911667667233</v>
      </c>
      <c r="D489" s="38">
        <f>D488-P488*Dynamics!$S$1</f>
        <v>0.88126372225557326</v>
      </c>
      <c r="E489" s="38">
        <f>Dynamics!$F$1-C489/H488</f>
        <v>5.1648143872725528E-3</v>
      </c>
      <c r="F489" s="38">
        <f>IF(Q488,$O$5/E489,([1]!Props("D","T",Dynamics!$D$4+273,"P",I488,"He")+$O$5/E489)/2)</f>
        <v>8.1672858261459709</v>
      </c>
      <c r="G489" s="38">
        <f t="shared" si="29"/>
        <v>3.8543100056086261E-3</v>
      </c>
      <c r="H489" s="38">
        <f>IF(Q488,[1]!Props("D","T",Dynamics!$D$4+273,"P",Dynamics!I488,"N2O"),C489/G489)</f>
        <v>685.93111683273844</v>
      </c>
      <c r="I489" s="38">
        <f>IF(Q488,[1]!Props("P","T",Dynamics!$D$4+273,"D",F489,"He"),IF(C489&gt;$D$11,I488*(1-$N$13/100*$S$1),[1]!Props("P","T",Dynamics!$D$4+273,"D",F489,"He")))</f>
        <v>5116.0946395975625</v>
      </c>
      <c r="J489" s="38">
        <f>I489-Dynamics!$O$10</f>
        <v>2221.0889059018091</v>
      </c>
      <c r="L489" s="38">
        <f>IF(H489&gt;$L$18,$L$18,H489)</f>
        <v>163.24780144940664</v>
      </c>
      <c r="M489" s="38">
        <f t="shared" si="30"/>
        <v>5.2164409881367551</v>
      </c>
      <c r="N489" s="38">
        <f>M489*Dynamics!$D$14*Dynamics!$N$12</f>
        <v>2.8386738671390237E-3</v>
      </c>
      <c r="O489" s="38">
        <f t="shared" si="31"/>
        <v>0.46340726784233066</v>
      </c>
      <c r="P489" s="38">
        <f>O489/Dynamics!$M$2</f>
        <v>0.15446908928077688</v>
      </c>
      <c r="Q489" s="38">
        <f>IF(I489&gt;Dynamics!$D$8,1,0)</f>
        <v>0</v>
      </c>
    </row>
    <row r="490" spans="1:17" x14ac:dyDescent="0.25">
      <c r="A490" s="38">
        <f>A489+$A$19</f>
        <v>4.7199999999999438</v>
      </c>
      <c r="B490" s="38">
        <f>C490+D490+Dynamics!$O$7</f>
        <v>30.280857782153809</v>
      </c>
      <c r="C490" s="38">
        <f>C489-O489*Dynamics!$S$1</f>
        <v>2.6391570940882998</v>
      </c>
      <c r="D490" s="38">
        <f>D489-P489*Dynamics!$S$1</f>
        <v>0.87971903136276552</v>
      </c>
      <c r="E490" s="38">
        <f>Dynamics!$F$1-C490/H489</f>
        <v>5.1653375933188818E-3</v>
      </c>
      <c r="F490" s="38">
        <f>IF(Q489,$O$5/E490,([1]!Props("D","T",Dynamics!$D$4+273,"P",I489,"He")+$O$5/E490)/2)</f>
        <v>8.1664734783659245</v>
      </c>
      <c r="G490" s="38">
        <f t="shared" si="29"/>
        <v>3.8537968633803512E-3</v>
      </c>
      <c r="H490" s="38">
        <f>IF(Q489,[1]!Props("D","T",Dynamics!$D$4+273,"P",Dynamics!I489,"N2O"),C490/G490)</f>
        <v>684.81998082622545</v>
      </c>
      <c r="I490" s="38">
        <f>IF(Q489,[1]!Props("P","T",Dynamics!$D$4+273,"D",F490,"He"),IF(C490&gt;$D$11,I489*(1-$N$13/100*$S$1),[1]!Props("P","T",Dynamics!$D$4+273,"D",F490,"He")))</f>
        <v>5115.5830301336027</v>
      </c>
      <c r="J490" s="38">
        <f>I490-Dynamics!$O$10</f>
        <v>2220.5772964378493</v>
      </c>
      <c r="L490" s="38">
        <f>IF(H490&gt;$L$18,$L$18,H490)</f>
        <v>163.24780144940664</v>
      </c>
      <c r="M490" s="38">
        <f t="shared" si="30"/>
        <v>5.2158401715122578</v>
      </c>
      <c r="N490" s="38">
        <f>M490*Dynamics!$D$14*Dynamics!$N$12</f>
        <v>2.8383469157837256E-3</v>
      </c>
      <c r="O490" s="38">
        <f t="shared" si="31"/>
        <v>0.46335389375239733</v>
      </c>
      <c r="P490" s="38">
        <f>O490/Dynamics!$M$2</f>
        <v>0.15445129791746579</v>
      </c>
      <c r="Q490" s="38">
        <f>IF(I490&gt;Dynamics!$D$8,1,0)</f>
        <v>0</v>
      </c>
    </row>
    <row r="491" spans="1:17" x14ac:dyDescent="0.25">
      <c r="A491" s="38">
        <f>A490+$A$19</f>
        <v>4.7299999999999436</v>
      </c>
      <c r="B491" s="38">
        <f>C491+D491+Dynamics!$O$7</f>
        <v>30.274679730237111</v>
      </c>
      <c r="C491" s="38">
        <f>C490-O490*Dynamics!$S$1</f>
        <v>2.6345235551507757</v>
      </c>
      <c r="D491" s="38">
        <f>D490-P490*Dynamics!$S$1</f>
        <v>0.87817451838359084</v>
      </c>
      <c r="E491" s="38">
        <f>Dynamics!$F$1-C491/H490</f>
        <v>5.1658609177379373E-3</v>
      </c>
      <c r="F491" s="38">
        <f>IF(Q490,$O$5/E491,([1]!Props("D","T",Dynamics!$D$4+273,"P",I490,"He")+$O$5/E491)/2)</f>
        <v>8.1656611588683585</v>
      </c>
      <c r="G491" s="38">
        <f t="shared" si="29"/>
        <v>3.8532836369245572E-3</v>
      </c>
      <c r="H491" s="38">
        <f>IF(Q490,[1]!Props("D","T",Dynamics!$D$4+273,"P",Dynamics!I490,"N2O"),C491/G491)</f>
        <v>683.70870234029348</v>
      </c>
      <c r="I491" s="38">
        <f>IF(Q490,[1]!Props("P","T",Dynamics!$D$4+273,"D",F491,"He"),IF(C491&gt;$D$11,I490*(1-$N$13/100*$S$1),[1]!Props("P","T",Dynamics!$D$4+273,"D",F491,"He")))</f>
        <v>5115.0714718305899</v>
      </c>
      <c r="J491" s="38">
        <f>I491-Dynamics!$O$10</f>
        <v>2220.0657381348365</v>
      </c>
      <c r="L491" s="38">
        <f>IF(H491&gt;$L$18,$L$18,H491)</f>
        <v>163.24780144940664</v>
      </c>
      <c r="M491" s="38">
        <f t="shared" si="30"/>
        <v>5.2152393457633055</v>
      </c>
      <c r="N491" s="38">
        <f>M491*Dynamics!$D$14*Dynamics!$N$12</f>
        <v>2.8380199594630973E-3</v>
      </c>
      <c r="O491" s="38">
        <f t="shared" si="31"/>
        <v>0.46330051885188478</v>
      </c>
      <c r="P491" s="38">
        <f>O491/Dynamics!$M$2</f>
        <v>0.1544335062839616</v>
      </c>
      <c r="Q491" s="38">
        <f>IF(I491&gt;Dynamics!$D$8,1,0)</f>
        <v>0</v>
      </c>
    </row>
    <row r="492" spans="1:17" x14ac:dyDescent="0.25">
      <c r="A492" s="38">
        <f>A491+$A$19</f>
        <v>4.7399999999999434</v>
      </c>
      <c r="B492" s="38">
        <f>C492+D492+Dynamics!$O$7</f>
        <v>30.268502389985752</v>
      </c>
      <c r="C492" s="38">
        <f>C491-O491*Dynamics!$S$1</f>
        <v>2.6298905499622567</v>
      </c>
      <c r="D492" s="38">
        <f>D491-P491*Dynamics!$S$1</f>
        <v>0.87663018332075127</v>
      </c>
      <c r="E492" s="38">
        <f>Dynamics!$F$1-C492/H491</f>
        <v>5.1663843608801491E-3</v>
      </c>
      <c r="F492" s="38">
        <f>IF(Q491,$O$5/E492,([1]!Props("D","T",Dynamics!$D$4+273,"P",I491,"He")+$O$5/E492)/2)</f>
        <v>8.164848867404622</v>
      </c>
      <c r="G492" s="38">
        <f t="shared" si="29"/>
        <v>3.8527703260642912E-3</v>
      </c>
      <c r="H492" s="38">
        <f>IF(Q491,[1]!Props("D","T",Dynamics!$D$4+273,"P",Dynamics!I491,"N2O"),C492/G492)</f>
        <v>682.59728127857568</v>
      </c>
      <c r="I492" s="38">
        <f>IF(Q491,[1]!Props("P","T",Dynamics!$D$4+273,"D",F492,"He"),IF(C492&gt;$D$11,I491*(1-$N$13/100*$S$1),[1]!Props("P","T",Dynamics!$D$4+273,"D",F492,"He")))</f>
        <v>5114.5599646834071</v>
      </c>
      <c r="J492" s="38">
        <f>I492-Dynamics!$O$10</f>
        <v>2219.5542309876537</v>
      </c>
      <c r="L492" s="38">
        <f>IF(H492&gt;$L$18,$L$18,H492)</f>
        <v>163.24780144940664</v>
      </c>
      <c r="M492" s="38">
        <f t="shared" si="30"/>
        <v>5.2146385108807332</v>
      </c>
      <c r="N492" s="38">
        <f>M492*Dynamics!$D$14*Dynamics!$N$12</f>
        <v>2.8376929981721519E-3</v>
      </c>
      <c r="O492" s="38">
        <f t="shared" si="31"/>
        <v>0.46324714313997889</v>
      </c>
      <c r="P492" s="38">
        <f>O492/Dynamics!$M$2</f>
        <v>0.15441571437999296</v>
      </c>
      <c r="Q492" s="38">
        <f>IF(I492&gt;Dynamics!$D$8,1,0)</f>
        <v>0</v>
      </c>
    </row>
    <row r="493" spans="1:17" x14ac:dyDescent="0.25">
      <c r="A493" s="38">
        <f>A492+$A$19</f>
        <v>4.7499999999999432</v>
      </c>
      <c r="B493" s="38">
        <f>C493+D493+Dynamics!$O$7</f>
        <v>30.262325761410551</v>
      </c>
      <c r="C493" s="38">
        <f>C492-O492*Dynamics!$S$1</f>
        <v>2.625258078530857</v>
      </c>
      <c r="D493" s="38">
        <f>D492-P492*Dynamics!$S$1</f>
        <v>0.8750860261769513</v>
      </c>
      <c r="E493" s="38">
        <f>Dynamics!$F$1-C493/H492</f>
        <v>5.1669079230982941E-3</v>
      </c>
      <c r="F493" s="38">
        <f>IF(Q492,$O$5/E493,([1]!Props("D","T",Dynamics!$D$4+273,"P",I492,"He")+$O$5/E493)/2)</f>
        <v>8.1640366037244299</v>
      </c>
      <c r="G493" s="38">
        <f t="shared" si="29"/>
        <v>3.8522569306214385E-3</v>
      </c>
      <c r="H493" s="38">
        <f>IF(Q492,[1]!Props("D","T",Dynamics!$D$4+273,"P",Dynamics!I492,"N2O"),C493/G493)</f>
        <v>681.48571754463831</v>
      </c>
      <c r="I493" s="38">
        <f>IF(Q492,[1]!Props("P","T",Dynamics!$D$4+273,"D",F493,"He"),IF(C493&gt;$D$11,I492*(1-$N$13/100*$S$1),[1]!Props("P","T",Dynamics!$D$4+273,"D",F493,"He")))</f>
        <v>5114.0485086869385</v>
      </c>
      <c r="J493" s="38">
        <f>I493-Dynamics!$O$10</f>
        <v>2219.0427749911851</v>
      </c>
      <c r="L493" s="38">
        <f>IF(H493&gt;$L$18,$L$18,H493)</f>
        <v>163.24780144940664</v>
      </c>
      <c r="M493" s="38">
        <f t="shared" si="30"/>
        <v>5.2140376668553747</v>
      </c>
      <c r="N493" s="38">
        <f>M493*Dynamics!$D$14*Dynamics!$N$12</f>
        <v>2.8373660319059003E-3</v>
      </c>
      <c r="O493" s="38">
        <f t="shared" si="31"/>
        <v>0.4631937666158652</v>
      </c>
      <c r="P493" s="38">
        <f>O493/Dynamics!$M$2</f>
        <v>0.15439792220528839</v>
      </c>
      <c r="Q493" s="38">
        <f>IF(I493&gt;Dynamics!$D$8,1,0)</f>
        <v>0</v>
      </c>
    </row>
    <row r="494" spans="1:17" x14ac:dyDescent="0.25">
      <c r="A494" s="38">
        <f>A493+$A$19</f>
        <v>4.7599999999999429</v>
      </c>
      <c r="B494" s="38">
        <f>C494+D494+Dynamics!$O$7</f>
        <v>30.256149844522341</v>
      </c>
      <c r="C494" s="38">
        <f>C493-O493*Dynamics!$S$1</f>
        <v>2.6206261408646983</v>
      </c>
      <c r="D494" s="38">
        <f>D493-P493*Dynamics!$S$1</f>
        <v>0.87354204695489845</v>
      </c>
      <c r="E494" s="38">
        <f>Dynamics!$F$1-C494/H493</f>
        <v>5.1674316047475048E-3</v>
      </c>
      <c r="F494" s="38">
        <f>IF(Q493,$O$5/E494,([1]!Props("D","T",Dynamics!$D$4+273,"P",I493,"He")+$O$5/E494)/2)</f>
        <v>8.163224367575852</v>
      </c>
      <c r="G494" s="38">
        <f t="shared" si="29"/>
        <v>3.8517434504167104E-3</v>
      </c>
      <c r="H494" s="38">
        <f>IF(Q493,[1]!Props("D","T",Dynamics!$D$4+273,"P",Dynamics!I493,"N2O"),C494/G494)</f>
        <v>680.37401104198136</v>
      </c>
      <c r="I494" s="38">
        <f>IF(Q493,[1]!Props("P","T",Dynamics!$D$4+273,"D",F494,"He"),IF(C494&gt;$D$11,I493*(1-$N$13/100*$S$1),[1]!Props("P","T",Dynamics!$D$4+273,"D",F494,"He")))</f>
        <v>5113.5371038360699</v>
      </c>
      <c r="J494" s="38">
        <f>I494-Dynamics!$O$10</f>
        <v>2218.5313701403165</v>
      </c>
      <c r="L494" s="38">
        <f>IF(H494&gt;$L$18,$L$18,H494)</f>
        <v>163.24780144940664</v>
      </c>
      <c r="M494" s="38">
        <f t="shared" si="30"/>
        <v>5.213436813678058</v>
      </c>
      <c r="N494" s="38">
        <f>M494*Dynamics!$D$14*Dynamics!$N$12</f>
        <v>2.8370390606593521E-3</v>
      </c>
      <c r="O494" s="38">
        <f t="shared" si="31"/>
        <v>0.46314038927872903</v>
      </c>
      <c r="P494" s="38">
        <f>O494/Dynamics!$M$2</f>
        <v>0.15438012975957635</v>
      </c>
      <c r="Q494" s="38">
        <f>IF(I494&gt;Dynamics!$D$8,1,0)</f>
        <v>0</v>
      </c>
    </row>
    <row r="495" spans="1:17" x14ac:dyDescent="0.25">
      <c r="A495" s="38">
        <f>A494+$A$19</f>
        <v>4.7699999999999427</v>
      </c>
      <c r="B495" s="38">
        <f>C495+D495+Dynamics!$O$7</f>
        <v>30.249974639331956</v>
      </c>
      <c r="C495" s="38">
        <f>C494-O494*Dynamics!$S$1</f>
        <v>2.6159947369719108</v>
      </c>
      <c r="D495" s="38">
        <f>D494-P494*Dynamics!$S$1</f>
        <v>0.87199824565730266</v>
      </c>
      <c r="E495" s="38">
        <f>Dynamics!$F$1-C495/H494</f>
        <v>5.1679554061852965E-3</v>
      </c>
      <c r="F495" s="38">
        <f>IF(Q494,$O$5/E495,([1]!Props("D","T",Dynamics!$D$4+273,"P",I494,"He")+$O$5/E495)/2)</f>
        <v>8.1624121587052887</v>
      </c>
      <c r="G495" s="38">
        <f t="shared" si="29"/>
        <v>3.8512298852696313E-3</v>
      </c>
      <c r="H495" s="38">
        <f>IF(Q494,[1]!Props("D","T",Dynamics!$D$4+273,"P",Dynamics!I494,"N2O"),C495/G495)</f>
        <v>679.26216167403891</v>
      </c>
      <c r="I495" s="38">
        <f>IF(Q494,[1]!Props("P","T",Dynamics!$D$4+273,"D",F495,"He"),IF(C495&gt;$D$11,I494*(1-$N$13/100*$S$1),[1]!Props("P","T",Dynamics!$D$4+273,"D",F495,"He")))</f>
        <v>5113.0257501256865</v>
      </c>
      <c r="J495" s="38">
        <f>I495-Dynamics!$O$10</f>
        <v>2218.0200164299331</v>
      </c>
      <c r="L495" s="38">
        <f>IF(H495&gt;$L$18,$L$18,H495)</f>
        <v>163.24780144940664</v>
      </c>
      <c r="M495" s="38">
        <f t="shared" si="30"/>
        <v>5.212835951339609</v>
      </c>
      <c r="N495" s="38">
        <f>M495*Dynamics!$D$14*Dynamics!$N$12</f>
        <v>2.8367120844275148E-3</v>
      </c>
      <c r="O495" s="38">
        <f t="shared" si="31"/>
        <v>0.46308701112775535</v>
      </c>
      <c r="P495" s="38">
        <f>O495/Dynamics!$M$2</f>
        <v>0.15436233704258512</v>
      </c>
      <c r="Q495" s="38">
        <f>IF(I495&gt;Dynamics!$D$8,1,0)</f>
        <v>0</v>
      </c>
    </row>
    <row r="496" spans="1:17" x14ac:dyDescent="0.25">
      <c r="A496" s="38">
        <f>A495+$A$19</f>
        <v>4.7799999999999425</v>
      </c>
      <c r="B496" s="38">
        <f>C496+D496+Dynamics!$O$7</f>
        <v>30.243800145850255</v>
      </c>
      <c r="C496" s="38">
        <f>C495-O495*Dynamics!$S$1</f>
        <v>2.6113638668606334</v>
      </c>
      <c r="D496" s="38">
        <f>D495-P495*Dynamics!$S$1</f>
        <v>0.87045462228687676</v>
      </c>
      <c r="E496" s="38">
        <f>Dynamics!$F$1-C496/H495</f>
        <v>5.168479327771586E-3</v>
      </c>
      <c r="F496" s="38">
        <f>IF(Q495,$O$5/E496,([1]!Props("D","T",Dynamics!$D$4+273,"P",I495,"He")+$O$5/E496)/2)</f>
        <v>8.1615999768574721</v>
      </c>
      <c r="G496" s="38">
        <f t="shared" si="29"/>
        <v>3.8507162349985342E-3</v>
      </c>
      <c r="H496" s="38">
        <f>IF(Q495,[1]!Props("D","T",Dynamics!$D$4+273,"P",Dynamics!I495,"N2O"),C496/G496)</f>
        <v>678.15016934417849</v>
      </c>
      <c r="I496" s="38">
        <f>IF(Q495,[1]!Props("P","T",Dynamics!$D$4+273,"D",F496,"He"),IF(C496&gt;$D$11,I495*(1-$N$13/100*$S$1),[1]!Props("P","T",Dynamics!$D$4+273,"D",F496,"He")))</f>
        <v>5112.514447550674</v>
      </c>
      <c r="J496" s="38">
        <f>I496-Dynamics!$O$10</f>
        <v>2217.5087138549206</v>
      </c>
      <c r="L496" s="38">
        <f>IF(H496&gt;$L$18,$L$18,H496)</f>
        <v>163.24780144940664</v>
      </c>
      <c r="M496" s="38">
        <f t="shared" si="30"/>
        <v>5.2122350798308483</v>
      </c>
      <c r="N496" s="38">
        <f>M496*Dynamics!$D$14*Dynamics!$N$12</f>
        <v>2.8363851032053929E-3</v>
      </c>
      <c r="O496" s="38">
        <f t="shared" si="31"/>
        <v>0.46303363216212873</v>
      </c>
      <c r="P496" s="38">
        <f>O496/Dynamics!$M$2</f>
        <v>0.15434454405404291</v>
      </c>
      <c r="Q496" s="38">
        <f>IF(I496&gt;Dynamics!$D$8,1,0)</f>
        <v>0</v>
      </c>
    </row>
    <row r="497" spans="1:17" x14ac:dyDescent="0.25">
      <c r="A497" s="38">
        <f>A496+$A$19</f>
        <v>4.7899999999999423</v>
      </c>
      <c r="B497" s="38">
        <f>C497+D497+Dynamics!$O$7</f>
        <v>30.237626364088094</v>
      </c>
      <c r="C497" s="38">
        <f>C496-O496*Dynamics!$S$1</f>
        <v>2.606733530539012</v>
      </c>
      <c r="D497" s="38">
        <f>D496-P496*Dynamics!$S$1</f>
        <v>0.86891117684633634</v>
      </c>
      <c r="E497" s="38">
        <f>Dynamics!$F$1-C497/H496</f>
        <v>5.1690033698687157E-3</v>
      </c>
      <c r="F497" s="38">
        <f>IF(Q496,$O$5/E497,([1]!Props("D","T",Dynamics!$D$4+273,"P",I496,"He")+$O$5/E497)/2)</f>
        <v>8.1607878217754362</v>
      </c>
      <c r="G497" s="38">
        <f t="shared" si="29"/>
        <v>3.8502024994205453E-3</v>
      </c>
      <c r="H497" s="38">
        <f>IF(Q496,[1]!Props("D","T",Dynamics!$D$4+273,"P",Dynamics!I496,"N2O"),C497/G497)</f>
        <v>677.03803395570105</v>
      </c>
      <c r="I497" s="38">
        <f>IF(Q496,[1]!Props("P","T",Dynamics!$D$4+273,"D",F497,"He"),IF(C497&gt;$D$11,I496*(1-$N$13/100*$S$1),[1]!Props("P","T",Dynamics!$D$4+273,"D",F497,"He")))</f>
        <v>5112.0031961059194</v>
      </c>
      <c r="J497" s="38">
        <f>I497-Dynamics!$O$10</f>
        <v>2216.997462410166</v>
      </c>
      <c r="L497" s="38">
        <f>IF(H497&gt;$L$18,$L$18,H497)</f>
        <v>163.24780144940664</v>
      </c>
      <c r="M497" s="38">
        <f t="shared" si="30"/>
        <v>5.211634199142595</v>
      </c>
      <c r="N497" s="38">
        <f>M497*Dynamics!$D$14*Dynamics!$N$12</f>
        <v>2.8360581169879907E-3</v>
      </c>
      <c r="O497" s="38">
        <f t="shared" si="31"/>
        <v>0.46298025238103357</v>
      </c>
      <c r="P497" s="38">
        <f>O497/Dynamics!$M$2</f>
        <v>0.15432675079367786</v>
      </c>
      <c r="Q497" s="38">
        <f>IF(I497&gt;Dynamics!$D$8,1,0)</f>
        <v>0</v>
      </c>
    </row>
    <row r="498" spans="1:17" x14ac:dyDescent="0.25">
      <c r="A498" s="38">
        <f>A497+$A$19</f>
        <v>4.7999999999999421</v>
      </c>
      <c r="B498" s="38">
        <f>C498+D498+Dynamics!$O$7</f>
        <v>30.231453294056344</v>
      </c>
      <c r="C498" s="38">
        <f>C497-O497*Dynamics!$S$1</f>
        <v>2.6021037280152015</v>
      </c>
      <c r="D498" s="38">
        <f>D497-P497*Dynamics!$S$1</f>
        <v>0.86736790933839958</v>
      </c>
      <c r="E498" s="38">
        <f>Dynamics!$F$1-C498/H497</f>
        <v>5.1695275328414655E-3</v>
      </c>
      <c r="F498" s="38">
        <f>IF(Q497,$O$5/E498,([1]!Props("D","T",Dynamics!$D$4+273,"P",I497,"He")+$O$5/E498)/2)</f>
        <v>8.159975693200515</v>
      </c>
      <c r="G498" s="38">
        <f t="shared" si="29"/>
        <v>3.8496886783515776E-3</v>
      </c>
      <c r="H498" s="38">
        <f>IF(Q497,[1]!Props("D","T",Dynamics!$D$4+273,"P",Dynamics!I497,"N2O"),C498/G498)</f>
        <v>675.9257554118409</v>
      </c>
      <c r="I498" s="38">
        <f>IF(Q497,[1]!Props("P","T",Dynamics!$D$4+273,"D",F498,"He"),IF(C498&gt;$D$11,I497*(1-$N$13/100*$S$1),[1]!Props("P","T",Dynamics!$D$4+273,"D",F498,"He")))</f>
        <v>5111.4919957863085</v>
      </c>
      <c r="J498" s="38">
        <f>I498-Dynamics!$O$10</f>
        <v>2216.4862620905551</v>
      </c>
      <c r="L498" s="38">
        <f>IF(H498&gt;$L$18,$L$18,H498)</f>
        <v>163.24780144940664</v>
      </c>
      <c r="M498" s="38">
        <f t="shared" si="30"/>
        <v>5.2110333092656616</v>
      </c>
      <c r="N498" s="38">
        <f>M498*Dynamics!$D$14*Dynamics!$N$12</f>
        <v>2.835731125770308E-3</v>
      </c>
      <c r="O498" s="38">
        <f t="shared" si="31"/>
        <v>0.4629268717836536</v>
      </c>
      <c r="P498" s="38">
        <f>O498/Dynamics!$M$2</f>
        <v>0.15430895726121788</v>
      </c>
      <c r="Q498" s="38">
        <f>IF(I498&gt;Dynamics!$D$8,1,0)</f>
        <v>0</v>
      </c>
    </row>
    <row r="499" spans="1:17" x14ac:dyDescent="0.25">
      <c r="A499" s="38">
        <f>A498+$A$19</f>
        <v>4.8099999999999419</v>
      </c>
      <c r="B499" s="38">
        <f>C499+D499+Dynamics!$O$7</f>
        <v>30.225280935765895</v>
      </c>
      <c r="C499" s="38">
        <f>C498-O498*Dynamics!$S$1</f>
        <v>2.5974744592973651</v>
      </c>
      <c r="D499" s="38">
        <f>D498-P498*Dynamics!$S$1</f>
        <v>0.8658248197657874</v>
      </c>
      <c r="E499" s="38">
        <f>Dynamics!$F$1-C499/H498</f>
        <v>5.170051817057081E-3</v>
      </c>
      <c r="F499" s="38">
        <f>IF(Q498,$O$5/E499,([1]!Props("D","T",Dynamics!$D$4+273,"P",I498,"He")+$O$5/E499)/2)</f>
        <v>8.1591635908723248</v>
      </c>
      <c r="G499" s="38">
        <f t="shared" si="29"/>
        <v>3.8491747716063208E-3</v>
      </c>
      <c r="H499" s="38">
        <f>IF(Q498,[1]!Props("D","T",Dynamics!$D$4+273,"P",Dynamics!I498,"N2O"),C499/G499)</f>
        <v>674.81333361576571</v>
      </c>
      <c r="I499" s="38">
        <f>IF(Q498,[1]!Props("P","T",Dynamics!$D$4+273,"D",F499,"He"),IF(C499&gt;$D$11,I498*(1-$N$13/100*$S$1),[1]!Props("P","T",Dynamics!$D$4+273,"D",F499,"He")))</f>
        <v>5110.98084658673</v>
      </c>
      <c r="J499" s="38">
        <f>I499-Dynamics!$O$10</f>
        <v>2215.9751128909766</v>
      </c>
      <c r="L499" s="38">
        <f>IF(H499&gt;$L$18,$L$18,H499)</f>
        <v>163.24780144940664</v>
      </c>
      <c r="M499" s="38">
        <f t="shared" si="30"/>
        <v>5.210432410190859</v>
      </c>
      <c r="N499" s="38">
        <f>M499*Dynamics!$D$14*Dynamics!$N$12</f>
        <v>2.8354041295473452E-3</v>
      </c>
      <c r="O499" s="38">
        <f t="shared" si="31"/>
        <v>0.46287349036917269</v>
      </c>
      <c r="P499" s="38">
        <f>O499/Dynamics!$M$2</f>
        <v>0.15429116345639091</v>
      </c>
      <c r="Q499" s="38">
        <f>IF(I499&gt;Dynamics!$D$8,1,0)</f>
        <v>0</v>
      </c>
    </row>
    <row r="500" spans="1:17" x14ac:dyDescent="0.25">
      <c r="A500" s="38">
        <f>A499+$A$19</f>
        <v>4.8199999999999417</v>
      </c>
      <c r="B500" s="38">
        <f>C500+D500+Dynamics!$O$7</f>
        <v>30.219109289227642</v>
      </c>
      <c r="C500" s="38">
        <f>C499-O499*Dynamics!$S$1</f>
        <v>2.5928457243936736</v>
      </c>
      <c r="D500" s="38">
        <f>D499-P499*Dynamics!$S$1</f>
        <v>0.86428190813122352</v>
      </c>
      <c r="E500" s="38">
        <f>Dynamics!$F$1-C500/H499</f>
        <v>5.1705762228852915E-3</v>
      </c>
      <c r="F500" s="38">
        <f>IF(Q499,$O$5/E500,([1]!Props("D","T",Dynamics!$D$4+273,"P",I499,"He")+$O$5/E500)/2)</f>
        <v>8.1583515145287411</v>
      </c>
      <c r="G500" s="38">
        <f t="shared" si="29"/>
        <v>3.8486607789982247E-3</v>
      </c>
      <c r="H500" s="38">
        <f>IF(Q499,[1]!Props("D","T",Dynamics!$D$4+273,"P",Dynamics!I499,"N2O"),C500/G500)</f>
        <v>673.70076847057703</v>
      </c>
      <c r="I500" s="38">
        <f>IF(Q499,[1]!Props("P","T",Dynamics!$D$4+273,"D",F500,"He"),IF(C500&gt;$D$11,I499*(1-$N$13/100*$S$1),[1]!Props("P","T",Dynamics!$D$4+273,"D",F500,"He")))</f>
        <v>5110.4697485020715</v>
      </c>
      <c r="J500" s="38">
        <f>I500-Dynamics!$O$10</f>
        <v>2215.4640148063181</v>
      </c>
      <c r="L500" s="38">
        <f>IF(H500&gt;$L$18,$L$18,H500)</f>
        <v>163.24780144940664</v>
      </c>
      <c r="M500" s="38">
        <f t="shared" si="30"/>
        <v>5.2098315019089947</v>
      </c>
      <c r="N500" s="38">
        <f>M500*Dynamics!$D$14*Dynamics!$N$12</f>
        <v>2.835077128314099E-3</v>
      </c>
      <c r="O500" s="38">
        <f t="shared" si="31"/>
        <v>0.46282010813677399</v>
      </c>
      <c r="P500" s="38">
        <f>O500/Dynamics!$M$2</f>
        <v>0.15427336937892466</v>
      </c>
      <c r="Q500" s="38">
        <f>IF(I500&gt;Dynamics!$D$8,1,0)</f>
        <v>0</v>
      </c>
    </row>
    <row r="501" spans="1:17" x14ac:dyDescent="0.25">
      <c r="A501" s="38">
        <f>A500+$A$19</f>
        <v>4.8299999999999415</v>
      </c>
      <c r="B501" s="38">
        <f>C501+D501+Dynamics!$O$7</f>
        <v>30.212938354452483</v>
      </c>
      <c r="C501" s="38">
        <f>C500-O500*Dynamics!$S$1</f>
        <v>2.5882175233123057</v>
      </c>
      <c r="D501" s="38">
        <f>D500-P500*Dynamics!$S$1</f>
        <v>0.86273917443743431</v>
      </c>
      <c r="E501" s="38">
        <f>Dynamics!$F$1-C501/H500</f>
        <v>5.1711007506983365E-3</v>
      </c>
      <c r="F501" s="38">
        <f>IF(Q500,$O$5/E501,([1]!Props("D","T",Dynamics!$D$4+273,"P",I500,"He")+$O$5/E501)/2)</f>
        <v>8.1575394639058949</v>
      </c>
      <c r="G501" s="38">
        <f t="shared" si="29"/>
        <v>3.8481467003394975E-3</v>
      </c>
      <c r="H501" s="38">
        <f>IF(Q500,[1]!Props("D","T",Dynamics!$D$4+273,"P",Dynamics!I500,"N2O"),C501/G501)</f>
        <v>672.58805987930862</v>
      </c>
      <c r="I501" s="38">
        <f>IF(Q500,[1]!Props("P","T",Dynamics!$D$4+273,"D",F501,"He"),IF(C501&gt;$D$11,I500*(1-$N$13/100*$S$1),[1]!Props("P","T",Dynamics!$D$4+273,"D",F501,"He")))</f>
        <v>5109.9587015272218</v>
      </c>
      <c r="J501" s="38">
        <f>I501-Dynamics!$O$10</f>
        <v>2214.9529678314684</v>
      </c>
      <c r="L501" s="38">
        <f>IF(H501&gt;$L$18,$L$18,H501)</f>
        <v>163.24780144940664</v>
      </c>
      <c r="M501" s="38">
        <f t="shared" si="30"/>
        <v>5.2092305844108724</v>
      </c>
      <c r="N501" s="38">
        <f>M501*Dynamics!$D$14*Dynamics!$N$12</f>
        <v>2.8347501220655656E-3</v>
      </c>
      <c r="O501" s="38">
        <f t="shared" si="31"/>
        <v>0.46276672508564071</v>
      </c>
      <c r="P501" s="38">
        <f>O501/Dynamics!$M$2</f>
        <v>0.15425557502854689</v>
      </c>
      <c r="Q501" s="38">
        <f>IF(I501&gt;Dynamics!$D$8,1,0)</f>
        <v>0</v>
      </c>
    </row>
    <row r="502" spans="1:17" x14ac:dyDescent="0.25">
      <c r="A502" s="38">
        <f>A501+$A$19</f>
        <v>4.8399999999999412</v>
      </c>
      <c r="B502" s="38">
        <f>C502+D502+Dynamics!$O$7</f>
        <v>30.206768131451341</v>
      </c>
      <c r="C502" s="38">
        <f>C501-O501*Dynamics!$S$1</f>
        <v>2.5835898560614492</v>
      </c>
      <c r="D502" s="38">
        <f>D501-P501*Dynamics!$S$1</f>
        <v>0.86119661868714881</v>
      </c>
      <c r="E502" s="38">
        <f>Dynamics!$F$1-C502/H501</f>
        <v>5.1716254008709762E-3</v>
      </c>
      <c r="F502" s="38">
        <f>IF(Q501,$O$5/E502,([1]!Props("D","T",Dynamics!$D$4+273,"P",I501,"He")+$O$5/E502)/2)</f>
        <v>8.1567274387381516</v>
      </c>
      <c r="G502" s="38">
        <f t="shared" si="29"/>
        <v>3.8476325354410866E-3</v>
      </c>
      <c r="H502" s="38">
        <f>IF(Q501,[1]!Props("D","T",Dynamics!$D$4+273,"P",Dynamics!I501,"N2O"),C502/G502)</f>
        <v>671.47520774492841</v>
      </c>
      <c r="I502" s="38">
        <f>IF(Q501,[1]!Props("P","T",Dynamics!$D$4+273,"D",F502,"He"),IF(C502&gt;$D$11,I501*(1-$N$13/100*$S$1),[1]!Props("P","T",Dynamics!$D$4+273,"D",F502,"He")))</f>
        <v>5109.4477056570695</v>
      </c>
      <c r="J502" s="38">
        <f>I502-Dynamics!$O$10</f>
        <v>2214.4419719613161</v>
      </c>
      <c r="L502" s="38">
        <f>IF(H502&gt;$L$18,$L$18,H502)</f>
        <v>163.24780144940664</v>
      </c>
      <c r="M502" s="38">
        <f t="shared" si="30"/>
        <v>5.2086296576872888</v>
      </c>
      <c r="N502" s="38">
        <f>M502*Dynamics!$D$14*Dynamics!$N$12</f>
        <v>2.8344231107967368E-3</v>
      </c>
      <c r="O502" s="38">
        <f t="shared" si="31"/>
        <v>0.46271334121495522</v>
      </c>
      <c r="P502" s="38">
        <f>O502/Dynamics!$M$2</f>
        <v>0.15423778040498506</v>
      </c>
      <c r="Q502" s="38">
        <f>IF(I502&gt;Dynamics!$D$8,1,0)</f>
        <v>0</v>
      </c>
    </row>
    <row r="503" spans="1:17" x14ac:dyDescent="0.25">
      <c r="A503" s="38">
        <f>A502+$A$19</f>
        <v>4.849999999999941</v>
      </c>
      <c r="B503" s="38">
        <f>C503+D503+Dynamics!$O$7</f>
        <v>30.200598620235141</v>
      </c>
      <c r="C503" s="38">
        <f>C502-O502*Dynamics!$S$1</f>
        <v>2.5789627226492997</v>
      </c>
      <c r="D503" s="38">
        <f>D502-P502*Dynamics!$S$1</f>
        <v>0.85965424088309894</v>
      </c>
      <c r="E503" s="38">
        <f>Dynamics!$F$1-C503/H502</f>
        <v>5.1721501737805259E-3</v>
      </c>
      <c r="F503" s="38">
        <f>IF(Q502,$O$5/E503,([1]!Props("D","T",Dynamics!$D$4+273,"P",I502,"He")+$O$5/E503)/2)</f>
        <v>8.155915438758095</v>
      </c>
      <c r="G503" s="38">
        <f t="shared" si="29"/>
        <v>3.8471182841126727E-3</v>
      </c>
      <c r="H503" s="38">
        <f>IF(Q502,[1]!Props("D","T",Dynamics!$D$4+273,"P",Dynamics!I502,"N2O"),C503/G503)</f>
        <v>670.36221197033728</v>
      </c>
      <c r="I503" s="38">
        <f>IF(Q502,[1]!Props("P","T",Dynamics!$D$4+273,"D",F503,"He"),IF(C503&gt;$D$11,I502*(1-$N$13/100*$S$1),[1]!Props("P","T",Dynamics!$D$4+273,"D",F503,"He")))</f>
        <v>5108.9367608865041</v>
      </c>
      <c r="J503" s="38">
        <f>I503-Dynamics!$O$10</f>
        <v>2213.9310271907507</v>
      </c>
      <c r="L503" s="38">
        <f>IF(H503&gt;$L$18,$L$18,H503)</f>
        <v>163.24780144940664</v>
      </c>
      <c r="M503" s="38">
        <f t="shared" si="30"/>
        <v>5.2080287217290424</v>
      </c>
      <c r="N503" s="38">
        <f>M503*Dynamics!$D$14*Dynamics!$N$12</f>
        <v>2.8340960945026049E-3</v>
      </c>
      <c r="O503" s="38">
        <f t="shared" si="31"/>
        <v>0.46265995652390002</v>
      </c>
      <c r="P503" s="38">
        <f>O503/Dynamics!$M$2</f>
        <v>0.15421998550796667</v>
      </c>
      <c r="Q503" s="38">
        <f>IF(I503&gt;Dynamics!$D$8,1,0)</f>
        <v>0</v>
      </c>
    </row>
    <row r="504" spans="1:17" x14ac:dyDescent="0.25">
      <c r="A504" s="38">
        <f>A503+$A$19</f>
        <v>4.8599999999999408</v>
      </c>
      <c r="B504" s="38">
        <f>C504+D504+Dynamics!$O$7</f>
        <v>30.194429820814825</v>
      </c>
      <c r="C504" s="38">
        <f>C503-O503*Dynamics!$S$1</f>
        <v>2.5743361230840609</v>
      </c>
      <c r="D504" s="38">
        <f>D503-P503*Dynamics!$S$1</f>
        <v>0.8581120410280193</v>
      </c>
      <c r="E504" s="38">
        <f>Dynamics!$F$1-C504/H503</f>
        <v>5.1726750698068719E-3</v>
      </c>
      <c r="F504" s="38">
        <f>IF(Q503,$O$5/E504,([1]!Props("D","T",Dynamics!$D$4+273,"P",I503,"He")+$O$5/E504)/2)</f>
        <v>8.1551034636965181</v>
      </c>
      <c r="G504" s="38">
        <f t="shared" si="29"/>
        <v>3.84660394616266E-3</v>
      </c>
      <c r="H504" s="38">
        <f>IF(Q503,[1]!Props("D","T",Dynamics!$D$4+273,"P",Dynamics!I503,"N2O"),C504/G504)</f>
        <v>669.24907245836869</v>
      </c>
      <c r="I504" s="38">
        <f>IF(Q503,[1]!Props("P","T",Dynamics!$D$4+273,"D",F504,"He"),IF(C504&gt;$D$11,I503*(1-$N$13/100*$S$1),[1]!Props("P","T",Dynamics!$D$4+273,"D",F504,"He")))</f>
        <v>5108.4258672104152</v>
      </c>
      <c r="J504" s="38">
        <f>I504-Dynamics!$O$10</f>
        <v>2213.4201335146618</v>
      </c>
      <c r="L504" s="38">
        <f>IF(H504&gt;$L$18,$L$18,H504)</f>
        <v>163.24780144940664</v>
      </c>
      <c r="M504" s="38">
        <f t="shared" si="30"/>
        <v>5.2074277765269219</v>
      </c>
      <c r="N504" s="38">
        <f>M504*Dynamics!$D$14*Dynamics!$N$12</f>
        <v>2.8337690731781574E-3</v>
      </c>
      <c r="O504" s="38">
        <f t="shared" si="31"/>
        <v>0.46260657101165692</v>
      </c>
      <c r="P504" s="38">
        <f>O504/Dynamics!$M$2</f>
        <v>0.15420219033721896</v>
      </c>
      <c r="Q504" s="38">
        <f>IF(I504&gt;Dynamics!$D$8,1,0)</f>
        <v>0</v>
      </c>
    </row>
    <row r="505" spans="1:17" x14ac:dyDescent="0.25">
      <c r="A505" s="38">
        <f>A504+$A$19</f>
        <v>4.8699999999999406</v>
      </c>
      <c r="B505" s="38">
        <f>C505+D505+Dynamics!$O$7</f>
        <v>30.188261733201337</v>
      </c>
      <c r="C505" s="38">
        <f>C504-O504*Dynamics!$S$1</f>
        <v>2.5697100573739444</v>
      </c>
      <c r="D505" s="38">
        <f>D504-P504*Dynamics!$S$1</f>
        <v>0.85657001912464714</v>
      </c>
      <c r="E505" s="38">
        <f>Dynamics!$F$1-C505/H504</f>
        <v>5.173200089332493E-3</v>
      </c>
      <c r="F505" s="38">
        <f>IF(Q504,$O$5/E505,([1]!Props("D","T",Dynamics!$D$4+273,"P",I504,"He")+$O$5/E505)/2)</f>
        <v>8.1542915132824021</v>
      </c>
      <c r="G505" s="38">
        <f t="shared" si="29"/>
        <v>3.8460895213981612E-3</v>
      </c>
      <c r="H505" s="38">
        <f>IF(Q504,[1]!Props("D","T",Dynamics!$D$4+273,"P",Dynamics!I504,"N2O"),C505/G505)</f>
        <v>668.13578911178934</v>
      </c>
      <c r="I505" s="38">
        <f>IF(Q504,[1]!Props("P","T",Dynamics!$D$4+273,"D",F505,"He"),IF(C505&gt;$D$11,I504*(1-$N$13/100*$S$1),[1]!Props("P","T",Dynamics!$D$4+273,"D",F505,"He")))</f>
        <v>5107.9150246236941</v>
      </c>
      <c r="J505" s="38">
        <f>I505-Dynamics!$O$10</f>
        <v>2212.9092909279407</v>
      </c>
      <c r="L505" s="38">
        <f>IF(H505&gt;$L$18,$L$18,H505)</f>
        <v>163.24780144940664</v>
      </c>
      <c r="M505" s="38">
        <f t="shared" si="30"/>
        <v>5.2068268220717187</v>
      </c>
      <c r="N505" s="38">
        <f>M505*Dynamics!$D$14*Dynamics!$N$12</f>
        <v>2.8334420468183836E-3</v>
      </c>
      <c r="O505" s="38">
        <f t="shared" si="31"/>
        <v>0.46255318467740786</v>
      </c>
      <c r="P505" s="38">
        <f>O505/Dynamics!$M$2</f>
        <v>0.1541843948924693</v>
      </c>
      <c r="Q505" s="38">
        <f>IF(I505&gt;Dynamics!$D$8,1,0)</f>
        <v>0</v>
      </c>
    </row>
    <row r="506" spans="1:17" x14ac:dyDescent="0.25">
      <c r="A506" s="38">
        <f>A505+$A$19</f>
        <v>4.8799999999999404</v>
      </c>
      <c r="B506" s="38">
        <f>C506+D506+Dynamics!$O$7</f>
        <v>30.182094357405639</v>
      </c>
      <c r="C506" s="38">
        <f>C505-O505*Dynamics!$S$1</f>
        <v>2.5650845255271704</v>
      </c>
      <c r="D506" s="38">
        <f>D505-P505*Dynamics!$S$1</f>
        <v>0.85502817517572249</v>
      </c>
      <c r="E506" s="38">
        <f>Dynamics!$F$1-C506/H505</f>
        <v>5.1737252327424821E-3</v>
      </c>
      <c r="F506" s="38">
        <f>IF(Q505,$O$5/E506,([1]!Props("D","T",Dynamics!$D$4+273,"P",I505,"He")+$O$5/E506)/2)</f>
        <v>8.1534795872429005</v>
      </c>
      <c r="G506" s="38">
        <f t="shared" si="29"/>
        <v>3.8455750096249887E-3</v>
      </c>
      <c r="H506" s="38">
        <f>IF(Q505,[1]!Props("D","T",Dynamics!$D$4+273,"P",Dynamics!I505,"N2O"),C506/G506)</f>
        <v>667.02236183329876</v>
      </c>
      <c r="I506" s="38">
        <f>IF(Q505,[1]!Props("P","T",Dynamics!$D$4+273,"D",F506,"He"),IF(C506&gt;$D$11,I505*(1-$N$13/100*$S$1),[1]!Props("P","T",Dynamics!$D$4+273,"D",F506,"He")))</f>
        <v>5107.4042331212322</v>
      </c>
      <c r="J506" s="38">
        <f>I506-Dynamics!$O$10</f>
        <v>2212.3984994254788</v>
      </c>
      <c r="L506" s="38">
        <f>IF(H506&gt;$L$18,$L$18,H506)</f>
        <v>163.24780144940664</v>
      </c>
      <c r="M506" s="38">
        <f t="shared" si="30"/>
        <v>5.206225858354216</v>
      </c>
      <c r="N506" s="38">
        <f>M506*Dynamics!$D$14*Dynamics!$N$12</f>
        <v>2.8331150154182676E-3</v>
      </c>
      <c r="O506" s="38">
        <f t="shared" si="31"/>
        <v>0.46249979752033399</v>
      </c>
      <c r="P506" s="38">
        <f>O506/Dynamics!$M$2</f>
        <v>0.15416659917344466</v>
      </c>
      <c r="Q506" s="38">
        <f>IF(I506&gt;Dynamics!$D$8,1,0)</f>
        <v>0</v>
      </c>
    </row>
    <row r="507" spans="1:17" x14ac:dyDescent="0.25">
      <c r="A507" s="38">
        <f>A506+$A$19</f>
        <v>4.8899999999999402</v>
      </c>
      <c r="B507" s="38">
        <f>C507+D507+Dynamics!$O$7</f>
        <v>30.175927693438698</v>
      </c>
      <c r="C507" s="38">
        <f>C506-O506*Dynamics!$S$1</f>
        <v>2.5604595275519668</v>
      </c>
      <c r="D507" s="38">
        <f>D506-P506*Dynamics!$S$1</f>
        <v>0.85348650918398805</v>
      </c>
      <c r="E507" s="38">
        <f>Dynamics!$F$1-C507/H506</f>
        <v>5.1742505004245733E-3</v>
      </c>
      <c r="F507" s="38">
        <f>IF(Q506,$O$5/E507,([1]!Props("D","T",Dynamics!$D$4+273,"P",I506,"He")+$O$5/E507)/2)</f>
        <v>8.152667685303328</v>
      </c>
      <c r="G507" s="38">
        <f t="shared" si="29"/>
        <v>3.8450604106476426E-3</v>
      </c>
      <c r="H507" s="38">
        <f>IF(Q506,[1]!Props("D","T",Dynamics!$D$4+273,"P",Dynamics!I506,"N2O"),C507/G507)</f>
        <v>665.9087905255293</v>
      </c>
      <c r="I507" s="38">
        <f>IF(Q506,[1]!Props("P","T",Dynamics!$D$4+273,"D",F507,"He"),IF(C507&gt;$D$11,I506*(1-$N$13/100*$S$1),[1]!Props("P","T",Dynamics!$D$4+273,"D",F507,"He")))</f>
        <v>5106.89349269792</v>
      </c>
      <c r="J507" s="38">
        <f>I507-Dynamics!$O$10</f>
        <v>2211.8877590021666</v>
      </c>
      <c r="L507" s="38">
        <f>IF(H507&gt;$L$18,$L$18,H507)</f>
        <v>163.24780144940664</v>
      </c>
      <c r="M507" s="38">
        <f t="shared" si="30"/>
        <v>5.2056248853651947</v>
      </c>
      <c r="N507" s="38">
        <f>M507*Dynamics!$D$14*Dynamics!$N$12</f>
        <v>2.8327879789727924E-3</v>
      </c>
      <c r="O507" s="38">
        <f t="shared" si="31"/>
        <v>0.4624464095396163</v>
      </c>
      <c r="P507" s="38">
        <f>O507/Dynamics!$M$2</f>
        <v>0.15414880317987209</v>
      </c>
      <c r="Q507" s="38">
        <f>IF(I507&gt;Dynamics!$D$8,1,0)</f>
        <v>0</v>
      </c>
    </row>
    <row r="508" spans="1:17" x14ac:dyDescent="0.25">
      <c r="A508" s="38">
        <f>A507+$A$19</f>
        <v>4.89999999999994</v>
      </c>
      <c r="B508" s="38">
        <f>C508+D508+Dynamics!$O$7</f>
        <v>30.169761741311504</v>
      </c>
      <c r="C508" s="38">
        <f>C507-O507*Dynamics!$S$1</f>
        <v>2.5558350634565707</v>
      </c>
      <c r="D508" s="38">
        <f>D507-P507*Dynamics!$S$1</f>
        <v>0.85194502115218929</v>
      </c>
      <c r="E508" s="38">
        <f>Dynamics!$F$1-C508/H507</f>
        <v>5.1747758927691619E-3</v>
      </c>
      <c r="F508" s="38">
        <f>IF(Q507,$O$5/E508,([1]!Props("D","T",Dynamics!$D$4+273,"P",I507,"He")+$O$5/E508)/2)</f>
        <v>8.1518558071871432</v>
      </c>
      <c r="G508" s="38">
        <f t="shared" si="29"/>
        <v>3.8445457242693012E-3</v>
      </c>
      <c r="H508" s="38">
        <f>IF(Q507,[1]!Props("D","T",Dynamics!$D$4+273,"P",Dynamics!I507,"N2O"),C508/G508)</f>
        <v>664.79507509104621</v>
      </c>
      <c r="I508" s="38">
        <f>IF(Q507,[1]!Props("P","T",Dynamics!$D$4+273,"D",F508,"He"),IF(C508&gt;$D$11,I507*(1-$N$13/100*$S$1),[1]!Props("P","T",Dynamics!$D$4+273,"D",F508,"He")))</f>
        <v>5106.3828033486507</v>
      </c>
      <c r="J508" s="38">
        <f>I508-Dynamics!$O$10</f>
        <v>2211.3770696528973</v>
      </c>
      <c r="L508" s="38">
        <f>IF(H508&gt;$L$18,$L$18,H508)</f>
        <v>163.24780144940664</v>
      </c>
      <c r="M508" s="38">
        <f t="shared" si="30"/>
        <v>5.2050239030954328</v>
      </c>
      <c r="N508" s="38">
        <f>M508*Dynamics!$D$14*Dynamics!$N$12</f>
        <v>2.8324609374769396E-3</v>
      </c>
      <c r="O508" s="38">
        <f t="shared" si="31"/>
        <v>0.46239302073443561</v>
      </c>
      <c r="P508" s="38">
        <f>O508/Dynamics!$M$2</f>
        <v>0.15413100691147855</v>
      </c>
      <c r="Q508" s="38">
        <f>IF(I508&gt;Dynamics!$D$8,1,0)</f>
        <v>0</v>
      </c>
    </row>
    <row r="509" spans="1:17" x14ac:dyDescent="0.25">
      <c r="A509" s="38">
        <f>A508+$A$19</f>
        <v>4.9099999999999397</v>
      </c>
      <c r="B509" s="38">
        <f>C509+D509+Dynamics!$O$7</f>
        <v>30.163596501035045</v>
      </c>
      <c r="C509" s="38">
        <f>C508-O508*Dynamics!$S$1</f>
        <v>2.5512111332492262</v>
      </c>
      <c r="D509" s="38">
        <f>D508-P508*Dynamics!$S$1</f>
        <v>0.85040371108307455</v>
      </c>
      <c r="E509" s="38">
        <f>Dynamics!$F$1-C509/H508</f>
        <v>5.1753014101693275E-3</v>
      </c>
      <c r="F509" s="38">
        <f>IF(Q508,$O$5/E509,([1]!Props("D","T",Dynamics!$D$4+273,"P",I508,"He")+$O$5/E509)/2)</f>
        <v>8.1510439526159217</v>
      </c>
      <c r="G509" s="38">
        <f t="shared" si="29"/>
        <v>3.8440309502918027E-3</v>
      </c>
      <c r="H509" s="38">
        <f>IF(Q508,[1]!Props("D","T",Dynamics!$D$4+273,"P",Dynamics!I508,"N2O"),C509/G509)</f>
        <v>663.6812154323477</v>
      </c>
      <c r="I509" s="38">
        <f>IF(Q508,[1]!Props("P","T",Dynamics!$D$4+273,"D",F509,"He"),IF(C509&gt;$D$11,I508*(1-$N$13/100*$S$1),[1]!Props("P","T",Dynamics!$D$4+273,"D",F509,"He")))</f>
        <v>5105.8721650683156</v>
      </c>
      <c r="J509" s="38">
        <f>I509-Dynamics!$O$10</f>
        <v>2210.8664313725621</v>
      </c>
      <c r="L509" s="38">
        <f>IF(H509&gt;$L$18,$L$18,H509)</f>
        <v>163.24780144940664</v>
      </c>
      <c r="M509" s="38">
        <f t="shared" si="30"/>
        <v>5.2044229115357021</v>
      </c>
      <c r="N509" s="38">
        <f>M509*Dynamics!$D$14*Dynamics!$N$12</f>
        <v>2.832133890925688E-3</v>
      </c>
      <c r="O509" s="38">
        <f t="shared" si="31"/>
        <v>0.46233963110397219</v>
      </c>
      <c r="P509" s="38">
        <f>O509/Dynamics!$M$2</f>
        <v>0.15411321036799072</v>
      </c>
      <c r="Q509" s="38">
        <f>IF(I509&gt;Dynamics!$D$8,1,0)</f>
        <v>0</v>
      </c>
    </row>
    <row r="510" spans="1:17" x14ac:dyDescent="0.25">
      <c r="A510" s="38">
        <f>A509+$A$19</f>
        <v>4.9199999999999395</v>
      </c>
      <c r="B510" s="38">
        <f>C510+D510+Dynamics!$O$7</f>
        <v>30.157431972620326</v>
      </c>
      <c r="C510" s="38">
        <f>C509-O509*Dynamics!$S$1</f>
        <v>2.5465877369381866</v>
      </c>
      <c r="D510" s="38">
        <f>D509-P509*Dynamics!$S$1</f>
        <v>0.84886257897939466</v>
      </c>
      <c r="E510" s="38">
        <f>Dynamics!$F$1-C510/H509</f>
        <v>5.175827053020862E-3</v>
      </c>
      <c r="F510" s="38">
        <f>IF(Q509,$O$5/E510,([1]!Props("D","T",Dynamics!$D$4+273,"P",I509,"He")+$O$5/E510)/2)</f>
        <v>8.1502321213093598</v>
      </c>
      <c r="G510" s="38">
        <f t="shared" si="29"/>
        <v>3.8435160885156453E-3</v>
      </c>
      <c r="H510" s="38">
        <f>IF(Q509,[1]!Props("D","T",Dynamics!$D$4+273,"P",Dynamics!I509,"N2O"),C510/G510)</f>
        <v>662.56721145186395</v>
      </c>
      <c r="I510" s="38">
        <f>IF(Q509,[1]!Props("P","T",Dynamics!$D$4+273,"D",F510,"He"),IF(C510&gt;$D$11,I509*(1-$N$13/100*$S$1),[1]!Props("P","T",Dynamics!$D$4+273,"D",F510,"He")))</f>
        <v>5105.3615778518088</v>
      </c>
      <c r="J510" s="38">
        <f>I510-Dynamics!$O$10</f>
        <v>2210.3558441560554</v>
      </c>
      <c r="L510" s="38">
        <f>IF(H510&gt;$L$18,$L$18,H510)</f>
        <v>163.24780144940664</v>
      </c>
      <c r="M510" s="38">
        <f t="shared" si="30"/>
        <v>5.2038219106767727</v>
      </c>
      <c r="N510" s="38">
        <f>M510*Dynamics!$D$14*Dynamics!$N$12</f>
        <v>2.8318068393140142E-3</v>
      </c>
      <c r="O510" s="38">
        <f t="shared" si="31"/>
        <v>0.46228624064740598</v>
      </c>
      <c r="P510" s="38">
        <f>O510/Dynamics!$M$2</f>
        <v>0.15409541354913533</v>
      </c>
      <c r="Q510" s="38">
        <f>IF(I510&gt;Dynamics!$D$8,1,0)</f>
        <v>0</v>
      </c>
    </row>
    <row r="511" spans="1:17" x14ac:dyDescent="0.25">
      <c r="A511" s="38">
        <f>A510+$A$19</f>
        <v>4.9299999999999393</v>
      </c>
      <c r="B511" s="38">
        <f>C511+D511+Dynamics!$O$7</f>
        <v>30.151268156078359</v>
      </c>
      <c r="C511" s="38">
        <f>C510-O510*Dynamics!$S$1</f>
        <v>2.5419648745317125</v>
      </c>
      <c r="D511" s="38">
        <f>D510-P510*Dynamics!$S$1</f>
        <v>0.84732162484390328</v>
      </c>
      <c r="E511" s="38">
        <f>Dynamics!$F$1-C511/H510</f>
        <v>5.1763528217222835E-3</v>
      </c>
      <c r="F511" s="38">
        <f>IF(Q510,$O$5/E511,([1]!Props("D","T",Dynamics!$D$4+273,"P",I510,"He")+$O$5/E511)/2)</f>
        <v>8.1494203129852423</v>
      </c>
      <c r="G511" s="38">
        <f t="shared" si="29"/>
        <v>3.8430011387399652E-3</v>
      </c>
      <c r="H511" s="38">
        <f>IF(Q510,[1]!Props("D","T",Dynamics!$D$4+273,"P",Dynamics!I510,"N2O"),C511/G511)</f>
        <v>661.453063051958</v>
      </c>
      <c r="I511" s="38">
        <f>IF(Q510,[1]!Props("P","T",Dynamics!$D$4+273,"D",F511,"He"),IF(C511&gt;$D$11,I510*(1-$N$13/100*$S$1),[1]!Props("P","T",Dynamics!$D$4+273,"D",F511,"He")))</f>
        <v>5104.8510416940235</v>
      </c>
      <c r="J511" s="38">
        <f>I511-Dynamics!$O$10</f>
        <v>2209.8453079982701</v>
      </c>
      <c r="L511" s="38">
        <f>IF(H511&gt;$L$18,$L$18,H511)</f>
        <v>163.24780144940664</v>
      </c>
      <c r="M511" s="38">
        <f t="shared" si="30"/>
        <v>5.2032209005094128</v>
      </c>
      <c r="N511" s="38">
        <f>M511*Dynamics!$D$14*Dynamics!$N$12</f>
        <v>2.8314797826368946E-3</v>
      </c>
      <c r="O511" s="38">
        <f t="shared" si="31"/>
        <v>0.46223284936391684</v>
      </c>
      <c r="P511" s="38">
        <f>O511/Dynamics!$M$2</f>
        <v>0.15407761645463894</v>
      </c>
      <c r="Q511" s="38">
        <f>IF(I511&gt;Dynamics!$D$8,1,0)</f>
        <v>0</v>
      </c>
    </row>
    <row r="512" spans="1:17" x14ac:dyDescent="0.25">
      <c r="A512" s="38">
        <f>A511+$A$19</f>
        <v>4.9399999999999391</v>
      </c>
      <c r="B512" s="38">
        <f>C512+D512+Dynamics!$O$7</f>
        <v>30.145105051420174</v>
      </c>
      <c r="C512" s="38">
        <f>C511-O511*Dynamics!$S$1</f>
        <v>2.5373425460380732</v>
      </c>
      <c r="D512" s="38">
        <f>D511-P511*Dynamics!$S$1</f>
        <v>0.84578084867935688</v>
      </c>
      <c r="E512" s="38">
        <f>Dynamics!$F$1-C512/H511</f>
        <v>5.1768787166748681E-3</v>
      </c>
      <c r="F512" s="38">
        <f>IF(Q511,$O$5/E512,([1]!Props("D","T",Dynamics!$D$4+273,"P",I511,"He")+$O$5/E512)/2)</f>
        <v>8.1486085273594302</v>
      </c>
      <c r="G512" s="38">
        <f t="shared" si="29"/>
        <v>3.8424861007625294E-3</v>
      </c>
      <c r="H512" s="38">
        <f>IF(Q511,[1]!Props("D","T",Dynamics!$D$4+273,"P",Dynamics!I511,"N2O"),C512/G512)</f>
        <v>660.33877013492531</v>
      </c>
      <c r="I512" s="38">
        <f>IF(Q511,[1]!Props("P","T",Dynamics!$D$4+273,"D",F512,"He"),IF(C512&gt;$D$11,I511*(1-$N$13/100*$S$1),[1]!Props("P","T",Dynamics!$D$4+273,"D",F512,"He")))</f>
        <v>5104.3405565898538</v>
      </c>
      <c r="J512" s="38">
        <f>I512-Dynamics!$O$10</f>
        <v>2209.3348228941004</v>
      </c>
      <c r="L512" s="38">
        <f>IF(H512&gt;$L$18,$L$18,H512)</f>
        <v>163.24780144940664</v>
      </c>
      <c r="M512" s="38">
        <f t="shared" si="30"/>
        <v>5.2026198810243809</v>
      </c>
      <c r="N512" s="38">
        <f>M512*Dynamics!$D$14*Dynamics!$N$12</f>
        <v>2.8311527208893005E-3</v>
      </c>
      <c r="O512" s="38">
        <f t="shared" si="31"/>
        <v>0.46217945725268389</v>
      </c>
      <c r="P512" s="38">
        <f>O512/Dynamics!$M$2</f>
        <v>0.15405981908422797</v>
      </c>
      <c r="Q512" s="38">
        <f>IF(I512&gt;Dynamics!$D$8,1,0)</f>
        <v>0</v>
      </c>
    </row>
    <row r="513" spans="1:17" x14ac:dyDescent="0.25">
      <c r="A513" s="38">
        <f>A512+$A$19</f>
        <v>4.9499999999999389</v>
      </c>
      <c r="B513" s="38">
        <f>C513+D513+Dynamics!$O$7</f>
        <v>30.138942658656806</v>
      </c>
      <c r="C513" s="38">
        <f>C512-O512*Dynamics!$S$1</f>
        <v>2.5327207514655465</v>
      </c>
      <c r="D513" s="38">
        <f>D512-P512*Dynamics!$S$1</f>
        <v>0.84424025048851459</v>
      </c>
      <c r="E513" s="38">
        <f>Dynamics!$F$1-C513/H512</f>
        <v>5.1774047382826729E-3</v>
      </c>
      <c r="F513" s="38">
        <f>IF(Q512,$O$5/E513,([1]!Props("D","T",Dynamics!$D$4+273,"P",I512,"He")+$O$5/E513)/2)</f>
        <v>8.1477967641458449</v>
      </c>
      <c r="G513" s="38">
        <f t="shared" si="29"/>
        <v>3.8419709743797202E-3</v>
      </c>
      <c r="H513" s="38">
        <f>IF(Q512,[1]!Props("D","T",Dynamics!$D$4+273,"P",Dynamics!I512,"N2O"),C513/G513)</f>
        <v>659.2243326029942</v>
      </c>
      <c r="I513" s="38">
        <f>IF(Q512,[1]!Props("P","T",Dynamics!$D$4+273,"D",F513,"He"),IF(C513&gt;$D$11,I512*(1-$N$13/100*$S$1),[1]!Props("P","T",Dynamics!$D$4+273,"D",F513,"He")))</f>
        <v>5103.8301225341947</v>
      </c>
      <c r="J513" s="38">
        <f>I513-Dynamics!$O$10</f>
        <v>2208.8243888384413</v>
      </c>
      <c r="L513" s="38">
        <f>IF(H513&gt;$L$18,$L$18,H513)</f>
        <v>163.24780144940664</v>
      </c>
      <c r="M513" s="38">
        <f t="shared" si="30"/>
        <v>5.20201885221244</v>
      </c>
      <c r="N513" s="38">
        <f>M513*Dynamics!$D$14*Dynamics!$N$12</f>
        <v>2.8308256540662052E-3</v>
      </c>
      <c r="O513" s="38">
        <f t="shared" si="31"/>
        <v>0.46212606431288655</v>
      </c>
      <c r="P513" s="38">
        <f>O513/Dynamics!$M$2</f>
        <v>0.15404202143762885</v>
      </c>
      <c r="Q513" s="38">
        <f>IF(I513&gt;Dynamics!$D$8,1,0)</f>
        <v>0</v>
      </c>
    </row>
    <row r="514" spans="1:17" x14ac:dyDescent="0.25">
      <c r="A514" s="38">
        <f>A513+$A$19</f>
        <v>4.9599999999999387</v>
      </c>
      <c r="B514" s="38">
        <f>C514+D514+Dynamics!$O$7</f>
        <v>30.1327809777993</v>
      </c>
      <c r="C514" s="38">
        <f>C513-O513*Dynamics!$S$1</f>
        <v>2.5280994908224175</v>
      </c>
      <c r="D514" s="38">
        <f>D513-P513*Dynamics!$S$1</f>
        <v>0.84269983027413831</v>
      </c>
      <c r="E514" s="38">
        <f>Dynamics!$F$1-C514/H513</f>
        <v>5.1779308869525607E-3</v>
      </c>
      <c r="F514" s="38">
        <f>IF(Q513,$O$5/E514,([1]!Props("D","T",Dynamics!$D$4+273,"P",I513,"He")+$O$5/E514)/2)</f>
        <v>8.1469850230564536</v>
      </c>
      <c r="G514" s="38">
        <f t="shared" si="29"/>
        <v>3.8414557593865308E-3</v>
      </c>
      <c r="H514" s="38">
        <f>IF(Q513,[1]!Props("D","T",Dynamics!$D$4+273,"P",Dynamics!I513,"N2O"),C514/G514)</f>
        <v>658.1097503583245</v>
      </c>
      <c r="I514" s="38">
        <f>IF(Q513,[1]!Props("P","T",Dynamics!$D$4+273,"D",F514,"He"),IF(C514&gt;$D$11,I513*(1-$N$13/100*$S$1),[1]!Props("P","T",Dynamics!$D$4+273,"D",F514,"He")))</f>
        <v>5103.3197395219413</v>
      </c>
      <c r="J514" s="38">
        <f>I514-Dynamics!$O$10</f>
        <v>2208.3140058261879</v>
      </c>
      <c r="L514" s="38">
        <f>IF(H514&gt;$L$18,$L$18,H514)</f>
        <v>163.24780144940664</v>
      </c>
      <c r="M514" s="38">
        <f t="shared" si="30"/>
        <v>5.2014178140643414</v>
      </c>
      <c r="N514" s="38">
        <f>M514*Dynamics!$D$14*Dynamics!$N$12</f>
        <v>2.8304985821625758E-3</v>
      </c>
      <c r="O514" s="38">
        <f t="shared" si="31"/>
        <v>0.46207267054370316</v>
      </c>
      <c r="P514" s="38">
        <f>O514/Dynamics!$M$2</f>
        <v>0.15402422351456771</v>
      </c>
      <c r="Q514" s="38">
        <f>IF(I514&gt;Dynamics!$D$8,1,0)</f>
        <v>0</v>
      </c>
    </row>
    <row r="515" spans="1:17" x14ac:dyDescent="0.25">
      <c r="A515" s="38">
        <f>A514+$A$19</f>
        <v>4.9699999999999385</v>
      </c>
      <c r="B515" s="38">
        <f>C515+D515+Dynamics!$O$7</f>
        <v>30.126620008858715</v>
      </c>
      <c r="C515" s="38">
        <f>C514-O514*Dynamics!$S$1</f>
        <v>2.5234787641169802</v>
      </c>
      <c r="D515" s="38">
        <f>D514-P514*Dynamics!$S$1</f>
        <v>0.8411595880389926</v>
      </c>
      <c r="E515" s="38">
        <f>Dynamics!$F$1-C515/H514</f>
        <v>5.1784571630942196E-3</v>
      </c>
      <c r="F515" s="38">
        <f>IF(Q514,$O$5/E515,([1]!Props("D","T",Dynamics!$D$4+273,"P",I514,"He")+$O$5/E515)/2)</f>
        <v>8.1461733038012447</v>
      </c>
      <c r="G515" s="38">
        <f t="shared" si="29"/>
        <v>3.8409404555765428E-3</v>
      </c>
      <c r="H515" s="38">
        <f>IF(Q514,[1]!Props("D","T",Dynamics!$D$4+273,"P",Dynamics!I514,"N2O"),C515/G515)</f>
        <v>656.99502330300891</v>
      </c>
      <c r="I515" s="38">
        <f>IF(Q514,[1]!Props("P","T",Dynamics!$D$4+273,"D",F515,"He"),IF(C515&gt;$D$11,I514*(1-$N$13/100*$S$1),[1]!Props("P","T",Dynamics!$D$4+273,"D",F515,"He")))</f>
        <v>5102.8094075479894</v>
      </c>
      <c r="J515" s="38">
        <f>I515-Dynamics!$O$10</f>
        <v>2207.803673852236</v>
      </c>
      <c r="L515" s="38">
        <f>IF(H515&gt;$L$18,$L$18,H515)</f>
        <v>163.24780144940664</v>
      </c>
      <c r="M515" s="38">
        <f t="shared" si="30"/>
        <v>5.2008167665708385</v>
      </c>
      <c r="N515" s="38">
        <f>M515*Dynamics!$D$14*Dynamics!$N$12</f>
        <v>2.8301715051733799E-3</v>
      </c>
      <c r="O515" s="38">
        <f t="shared" si="31"/>
        <v>0.46201927594431225</v>
      </c>
      <c r="P515" s="38">
        <f>O515/Dynamics!$M$2</f>
        <v>0.15400642531477074</v>
      </c>
      <c r="Q515" s="38">
        <f>IF(I515&gt;Dynamics!$D$8,1,0)</f>
        <v>0</v>
      </c>
    </row>
    <row r="516" spans="1:17" x14ac:dyDescent="0.25">
      <c r="A516" s="38">
        <f>A515+$A$19</f>
        <v>4.9799999999999383</v>
      </c>
      <c r="B516" s="38">
        <f>C516+D516+Dynamics!$O$7</f>
        <v>30.120459751846127</v>
      </c>
      <c r="C516" s="38">
        <f>C515-O515*Dynamics!$S$1</f>
        <v>2.5188585713575371</v>
      </c>
      <c r="D516" s="38">
        <f>D515-P515*Dynamics!$S$1</f>
        <v>0.83961952378584492</v>
      </c>
      <c r="E516" s="38">
        <f>Dynamics!$F$1-C516/H515</f>
        <v>5.1789835671201944E-3</v>
      </c>
      <c r="F516" s="38">
        <f>IF(Q515,$O$5/E516,([1]!Props("D","T",Dynamics!$D$4+273,"P",I515,"He")+$O$5/E516)/2)</f>
        <v>8.145361606088219</v>
      </c>
      <c r="G516" s="38">
        <f t="shared" si="29"/>
        <v>3.8404250627419216E-3</v>
      </c>
      <c r="H516" s="38">
        <f>IF(Q515,[1]!Props("D","T",Dynamics!$D$4+273,"P",Dynamics!I515,"N2O"),C516/G516)</f>
        <v>655.88015133907209</v>
      </c>
      <c r="I516" s="38">
        <f>IF(Q515,[1]!Props("P","T",Dynamics!$D$4+273,"D",F516,"He"),IF(C516&gt;$D$11,I515*(1-$N$13/100*$S$1),[1]!Props("P","T",Dynamics!$D$4+273,"D",F516,"He")))</f>
        <v>5102.2991266072349</v>
      </c>
      <c r="J516" s="38">
        <f>I516-Dynamics!$O$10</f>
        <v>2207.2933929114815</v>
      </c>
      <c r="L516" s="38">
        <f>IF(H516&gt;$L$18,$L$18,H516)</f>
        <v>163.24780144940664</v>
      </c>
      <c r="M516" s="38">
        <f t="shared" si="30"/>
        <v>5.200215709722678</v>
      </c>
      <c r="N516" s="38">
        <f>M516*Dynamics!$D$14*Dynamics!$N$12</f>
        <v>2.8298444230935829E-3</v>
      </c>
      <c r="O516" s="38">
        <f t="shared" si="31"/>
        <v>0.46196588051389192</v>
      </c>
      <c r="P516" s="38">
        <f>O516/Dynamics!$M$2</f>
        <v>0.15398862683796397</v>
      </c>
      <c r="Q516" s="38">
        <f>IF(I516&gt;Dynamics!$D$8,1,0)</f>
        <v>0</v>
      </c>
    </row>
    <row r="517" spans="1:17" x14ac:dyDescent="0.25">
      <c r="A517" s="38">
        <f>A516+$A$19</f>
        <v>4.989999999999938</v>
      </c>
      <c r="B517" s="38">
        <f>C517+D517+Dynamics!$O$7</f>
        <v>30.114300206772608</v>
      </c>
      <c r="C517" s="38">
        <f>C516-O516*Dynamics!$S$1</f>
        <v>2.5142389125523983</v>
      </c>
      <c r="D517" s="38">
        <f>D516-P516*Dynamics!$S$1</f>
        <v>0.83807963751746528</v>
      </c>
      <c r="E517" s="38">
        <f>Dynamics!$F$1-C517/H516</f>
        <v>5.179510099445909E-3</v>
      </c>
      <c r="F517" s="38">
        <f>IF(Q516,$O$5/E517,([1]!Props("D","T",Dynamics!$D$4+273,"P",I516,"He")+$O$5/E517)/2)</f>
        <v>8.1445499296233645</v>
      </c>
      <c r="G517" s="38">
        <f t="shared" si="29"/>
        <v>3.839909580673399E-3</v>
      </c>
      <c r="H517" s="38">
        <f>IF(Q516,[1]!Props("D","T",Dynamics!$D$4+273,"P",Dynamics!I516,"N2O"),C517/G517)</f>
        <v>654.76513436847131</v>
      </c>
      <c r="I517" s="38">
        <f>IF(Q516,[1]!Props("P","T",Dynamics!$D$4+273,"D",F517,"He"),IF(C517&gt;$D$11,I516*(1-$N$13/100*$S$1),[1]!Props("P","T",Dynamics!$D$4+273,"D",F517,"He")))</f>
        <v>5101.7888966945739</v>
      </c>
      <c r="J517" s="38">
        <f>I517-Dynamics!$O$10</f>
        <v>2206.7831629988204</v>
      </c>
      <c r="L517" s="38">
        <f>IF(H517&gt;$L$18,$L$18,H517)</f>
        <v>163.24780144940664</v>
      </c>
      <c r="M517" s="38">
        <f t="shared" si="30"/>
        <v>5.1996146435106025</v>
      </c>
      <c r="N517" s="38">
        <f>M517*Dynamics!$D$14*Dynamics!$N$12</f>
        <v>2.8295173359181472E-3</v>
      </c>
      <c r="O517" s="38">
        <f t="shared" si="31"/>
        <v>0.46191248425161974</v>
      </c>
      <c r="P517" s="38">
        <f>O517/Dynamics!$M$2</f>
        <v>0.15397082808387325</v>
      </c>
      <c r="Q517" s="38">
        <f>IF(I517&gt;Dynamics!$D$8,1,0)</f>
        <v>0</v>
      </c>
    </row>
    <row r="518" spans="1:17" x14ac:dyDescent="0.25">
      <c r="A518" s="38">
        <f>A517+$A$19</f>
        <v>4.9999999999999378</v>
      </c>
      <c r="B518" s="38">
        <f>C518+D518+Dynamics!$O$7</f>
        <v>30.108141373649254</v>
      </c>
      <c r="C518" s="38">
        <f>C517-O517*Dynamics!$S$1</f>
        <v>2.509619787709882</v>
      </c>
      <c r="D518" s="38">
        <f>D517-P517*Dynamics!$S$1</f>
        <v>0.83653992923662657</v>
      </c>
      <c r="E518" s="38">
        <f>Dynamics!$F$1-C518/H517</f>
        <v>5.1800367604896936E-3</v>
      </c>
      <c r="F518" s="38">
        <f>IF(Q517,$O$5/E518,([1]!Props("D","T",Dynamics!$D$4+273,"P",I517,"He")+$O$5/E518)/2)</f>
        <v>8.1437382741106425</v>
      </c>
      <c r="G518" s="38">
        <f t="shared" si="29"/>
        <v>3.839394009160264E-3</v>
      </c>
      <c r="H518" s="38">
        <f>IF(Q517,[1]!Props("D","T",Dynamics!$D$4+273,"P",Dynamics!I517,"N2O"),C518/G518)</f>
        <v>653.64997229309517</v>
      </c>
      <c r="I518" s="38">
        <f>IF(Q517,[1]!Props("P","T",Dynamics!$D$4+273,"D",F518,"He"),IF(C518&gt;$D$11,I517*(1-$N$13/100*$S$1),[1]!Props("P","T",Dynamics!$D$4+273,"D",F518,"He")))</f>
        <v>5101.2787178049048</v>
      </c>
      <c r="J518" s="38">
        <f>I518-Dynamics!$O$10</f>
        <v>2206.2729841091514</v>
      </c>
      <c r="L518" s="38">
        <f>IF(H518&gt;$L$18,$L$18,H518)</f>
        <v>163.24780144940664</v>
      </c>
      <c r="M518" s="38">
        <f t="shared" si="30"/>
        <v>5.1990135679253537</v>
      </c>
      <c r="N518" s="38">
        <f>M518*Dynamics!$D$14*Dynamics!$N$12</f>
        <v>2.8291902436420337E-3</v>
      </c>
      <c r="O518" s="38">
        <f t="shared" si="31"/>
        <v>0.46185908715667312</v>
      </c>
      <c r="P518" s="38">
        <f>O518/Dynamics!$M$2</f>
        <v>0.15395302905222438</v>
      </c>
      <c r="Q518" s="38">
        <f>IF(I518&gt;Dynamics!$D$8,1,0)</f>
        <v>0</v>
      </c>
    </row>
    <row r="519" spans="1:17" x14ac:dyDescent="0.25">
      <c r="A519" s="38">
        <f>A518+$A$19</f>
        <v>5.0099999999999376</v>
      </c>
      <c r="B519" s="38">
        <f>C519+D519+Dynamics!$O$7</f>
        <v>30.101983252487166</v>
      </c>
      <c r="C519" s="38">
        <f>C518-O518*Dynamics!$S$1</f>
        <v>2.5050011968383155</v>
      </c>
      <c r="D519" s="38">
        <f>D518-P518*Dynamics!$S$1</f>
        <v>0.83500039894610434</v>
      </c>
      <c r="E519" s="38">
        <f>Dynamics!$F$1-C519/H518</f>
        <v>5.180563550672806E-3</v>
      </c>
      <c r="F519" s="38">
        <f>IF(Q518,$O$5/E519,([1]!Props("D","T",Dynamics!$D$4+273,"P",I518,"He")+$O$5/E519)/2)</f>
        <v>8.142926639251975</v>
      </c>
      <c r="G519" s="38">
        <f t="shared" si="29"/>
        <v>3.8388783479903496E-3</v>
      </c>
      <c r="H519" s="38">
        <f>IF(Q518,[1]!Props("D","T",Dynamics!$D$4+273,"P",Dynamics!I518,"N2O"),C519/G519)</f>
        <v>652.53466501476453</v>
      </c>
      <c r="I519" s="38">
        <f>IF(Q518,[1]!Props("P","T",Dynamics!$D$4+273,"D",F519,"He"),IF(C519&gt;$D$11,I518*(1-$N$13/100*$S$1),[1]!Props("P","T",Dynamics!$D$4+273,"D",F519,"He")))</f>
        <v>5100.7685899331245</v>
      </c>
      <c r="J519" s="38">
        <f>I519-Dynamics!$O$10</f>
        <v>2205.7628562373711</v>
      </c>
      <c r="L519" s="38">
        <f>IF(H519&gt;$L$18,$L$18,H519)</f>
        <v>163.24780144940664</v>
      </c>
      <c r="M519" s="38">
        <f t="shared" si="30"/>
        <v>5.198412482957667</v>
      </c>
      <c r="N519" s="38">
        <f>M519*Dynamics!$D$14*Dynamics!$N$12</f>
        <v>2.8288631462602015E-3</v>
      </c>
      <c r="O519" s="38">
        <f t="shared" si="31"/>
        <v>0.46180568922822912</v>
      </c>
      <c r="P519" s="38">
        <f>O519/Dynamics!$M$2</f>
        <v>0.15393522974274304</v>
      </c>
      <c r="Q519" s="38">
        <f>IF(I519&gt;Dynamics!$D$8,1,0)</f>
        <v>0</v>
      </c>
    </row>
    <row r="520" spans="1:17" x14ac:dyDescent="0.25">
      <c r="A520" s="38">
        <f>A519+$A$19</f>
        <v>5.0199999999999374</v>
      </c>
      <c r="B520" s="38">
        <f>C520+D520+Dynamics!$O$7</f>
        <v>30.095825843297455</v>
      </c>
      <c r="C520" s="38">
        <f>C519-O519*Dynamics!$S$1</f>
        <v>2.5003831399460332</v>
      </c>
      <c r="D520" s="38">
        <f>D519-P519*Dynamics!$S$1</f>
        <v>0.83346104664867693</v>
      </c>
      <c r="E520" s="38">
        <f>Dynamics!$F$1-C520/H519</f>
        <v>5.1810904704194614E-3</v>
      </c>
      <c r="F520" s="38">
        <f>IF(Q519,$O$5/E520,([1]!Props("D","T",Dynamics!$D$4+273,"P",I519,"He")+$O$5/E520)/2)</f>
        <v>8.1421150247472145</v>
      </c>
      <c r="G520" s="38">
        <f t="shared" si="29"/>
        <v>3.8383625969500186E-3</v>
      </c>
      <c r="H520" s="38">
        <f>IF(Q519,[1]!Props("D","T",Dynamics!$D$4+273,"P",Dynamics!I519,"N2O"),C520/G520)</f>
        <v>651.41921243523211</v>
      </c>
      <c r="I520" s="38">
        <f>IF(Q519,[1]!Props("P","T",Dynamics!$D$4+273,"D",F520,"He"),IF(C520&gt;$D$11,I519*(1-$N$13/100*$S$1),[1]!Props("P","T",Dynamics!$D$4+273,"D",F520,"He")))</f>
        <v>5100.2585130741309</v>
      </c>
      <c r="J520" s="38">
        <f>I520-Dynamics!$O$10</f>
        <v>2205.2527793783775</v>
      </c>
      <c r="L520" s="38">
        <f>IF(H520&gt;$L$18,$L$18,H520)</f>
        <v>163.24780144940664</v>
      </c>
      <c r="M520" s="38">
        <f t="shared" si="30"/>
        <v>5.1978113885982733</v>
      </c>
      <c r="N520" s="38">
        <f>M520*Dynamics!$D$14*Dynamics!$N$12</f>
        <v>2.8285360437676058E-3</v>
      </c>
      <c r="O520" s="38">
        <f t="shared" si="31"/>
        <v>0.46175229046546429</v>
      </c>
      <c r="P520" s="38">
        <f>O520/Dynamics!$M$2</f>
        <v>0.15391743015515477</v>
      </c>
      <c r="Q520" s="38">
        <f>IF(I520&gt;Dynamics!$D$8,1,0)</f>
        <v>0</v>
      </c>
    </row>
    <row r="521" spans="1:17" x14ac:dyDescent="0.25">
      <c r="A521" s="38">
        <f>A520+$A$19</f>
        <v>5.0299999999999372</v>
      </c>
      <c r="B521" s="38">
        <f>C521+D521+Dynamics!$O$7</f>
        <v>30.089669146091246</v>
      </c>
      <c r="C521" s="38">
        <f>C520-O520*Dynamics!$S$1</f>
        <v>2.4957656170413784</v>
      </c>
      <c r="D521" s="38">
        <f>D520-P520*Dynamics!$S$1</f>
        <v>0.83192187234712534</v>
      </c>
      <c r="E521" s="38">
        <f>Dynamics!$F$1-C521/H520</f>
        <v>5.181617520156858E-3</v>
      </c>
      <c r="F521" s="38">
        <f>IF(Q520,$O$5/E521,([1]!Props("D","T",Dynamics!$D$4+273,"P",I520,"He")+$O$5/E521)/2)</f>
        <v>8.1413034302941334</v>
      </c>
      <c r="G521" s="38">
        <f t="shared" si="29"/>
        <v>3.837846755824147E-3</v>
      </c>
      <c r="H521" s="38">
        <f>IF(Q520,[1]!Props("D","T",Dynamics!$D$4+273,"P",Dynamics!I520,"N2O"),C521/G521)</f>
        <v>650.30361445618291</v>
      </c>
      <c r="I521" s="38">
        <f>IF(Q520,[1]!Props("P","T",Dynamics!$D$4+273,"D",F521,"He"),IF(C521&gt;$D$11,I520*(1-$N$13/100*$S$1),[1]!Props("P","T",Dynamics!$D$4+273,"D",F521,"He")))</f>
        <v>5099.7484872228233</v>
      </c>
      <c r="J521" s="38">
        <f>I521-Dynamics!$O$10</f>
        <v>2204.7427535270699</v>
      </c>
      <c r="L521" s="38">
        <f>IF(H521&gt;$L$18,$L$18,H521)</f>
        <v>163.24780144940664</v>
      </c>
      <c r="M521" s="38">
        <f t="shared" si="30"/>
        <v>5.1972102848379045</v>
      </c>
      <c r="N521" s="38">
        <f>M521*Dynamics!$D$14*Dynamics!$N$12</f>
        <v>2.8282089361592044E-3</v>
      </c>
      <c r="O521" s="38">
        <f t="shared" si="31"/>
        <v>0.46169889086755539</v>
      </c>
      <c r="P521" s="38">
        <f>O521/Dynamics!$M$2</f>
        <v>0.15389963028918513</v>
      </c>
      <c r="Q521" s="38">
        <f>IF(I521&gt;Dynamics!$D$8,1,0)</f>
        <v>0</v>
      </c>
    </row>
    <row r="522" spans="1:17" x14ac:dyDescent="0.25">
      <c r="A522" s="38">
        <f>A521+$A$19</f>
        <v>5.039999999999937</v>
      </c>
      <c r="B522" s="38">
        <f>C522+D522+Dynamics!$O$7</f>
        <v>30.083513160879679</v>
      </c>
      <c r="C522" s="38">
        <f>C521-O521*Dynamics!$S$1</f>
        <v>2.4911486281327031</v>
      </c>
      <c r="D522" s="38">
        <f>D521-P521*Dynamics!$S$1</f>
        <v>0.83038287604423344</v>
      </c>
      <c r="E522" s="38">
        <f>Dynamics!$F$1-C522/H521</f>
        <v>5.1821447003152048E-3</v>
      </c>
      <c r="F522" s="38">
        <f>IF(Q521,$O$5/E522,([1]!Props("D","T",Dynamics!$D$4+273,"P",I521,"He")+$O$5/E522)/2)</f>
        <v>8.140491855588408</v>
      </c>
      <c r="G522" s="38">
        <f t="shared" si="29"/>
        <v>3.8373308243961225E-3</v>
      </c>
      <c r="H522" s="38">
        <f>IF(Q521,[1]!Props("D","T",Dynamics!$D$4+273,"P",Dynamics!I521,"N2O"),C522/G522)</f>
        <v>649.1878709792328</v>
      </c>
      <c r="I522" s="38">
        <f>IF(Q521,[1]!Props("P","T",Dynamics!$D$4+273,"D",F522,"He"),IF(C522&gt;$D$11,I521*(1-$N$13/100*$S$1),[1]!Props("P","T",Dynamics!$D$4+273,"D",F522,"He")))</f>
        <v>5099.2385123741014</v>
      </c>
      <c r="J522" s="38">
        <f>I522-Dynamics!$O$10</f>
        <v>2204.232778678348</v>
      </c>
      <c r="L522" s="38">
        <f>IF(H522&gt;$L$18,$L$18,H522)</f>
        <v>163.24780144940664</v>
      </c>
      <c r="M522" s="38">
        <f t="shared" si="30"/>
        <v>5.1966091716672844</v>
      </c>
      <c r="N522" s="38">
        <f>M522*Dynamics!$D$14*Dynamics!$N$12</f>
        <v>2.8278818234299483E-3</v>
      </c>
      <c r="O522" s="38">
        <f t="shared" si="31"/>
        <v>0.4616454904336782</v>
      </c>
      <c r="P522" s="38">
        <f>O522/Dynamics!$M$2</f>
        <v>0.15388183014455939</v>
      </c>
      <c r="Q522" s="38">
        <f>IF(I522&gt;Dynamics!$D$8,1,0)</f>
        <v>0</v>
      </c>
    </row>
    <row r="523" spans="1:17" x14ac:dyDescent="0.25">
      <c r="A523" s="38">
        <f>A522+$A$19</f>
        <v>5.0499999999999368</v>
      </c>
      <c r="B523" s="38">
        <f>C523+D523+Dynamics!$O$7</f>
        <v>30.077357887673898</v>
      </c>
      <c r="C523" s="38">
        <f>C522-O522*Dynamics!$S$1</f>
        <v>2.4865321732283663</v>
      </c>
      <c r="D523" s="38">
        <f>D522-P522*Dynamics!$S$1</f>
        <v>0.8288440577427878</v>
      </c>
      <c r="E523" s="38">
        <f>Dynamics!$F$1-C523/H522</f>
        <v>5.1826720113277436E-3</v>
      </c>
      <c r="F523" s="38">
        <f>IF(Q522,$O$5/E523,([1]!Props("D","T",Dynamics!$D$4+273,"P",I522,"He")+$O$5/E523)/2)</f>
        <v>8.139680300323592</v>
      </c>
      <c r="G523" s="38">
        <f t="shared" si="29"/>
        <v>3.8368148024478148E-3</v>
      </c>
      <c r="H523" s="38">
        <f>IF(Q522,[1]!Props("D","T",Dynamics!$D$4+273,"P",Dynamics!I522,"N2O"),C523/G523)</f>
        <v>648.07198190593044</v>
      </c>
      <c r="I523" s="38">
        <f>IF(Q522,[1]!Props("P","T",Dynamics!$D$4+273,"D",F523,"He"),IF(C523&gt;$D$11,I522*(1-$N$13/100*$S$1),[1]!Props("P","T",Dynamics!$D$4+273,"D",F523,"He")))</f>
        <v>5098.7285885228639</v>
      </c>
      <c r="J523" s="38">
        <f>I523-Dynamics!$O$10</f>
        <v>2203.7228548271105</v>
      </c>
      <c r="L523" s="38">
        <f>IF(H523&gt;$L$18,$L$18,H523)</f>
        <v>163.24780144940664</v>
      </c>
      <c r="M523" s="38">
        <f t="shared" si="30"/>
        <v>5.1960080490771325</v>
      </c>
      <c r="N523" s="38">
        <f>M523*Dynamics!$D$14*Dynamics!$N$12</f>
        <v>2.8275547055747878E-3</v>
      </c>
      <c r="O523" s="38">
        <f t="shared" si="31"/>
        <v>0.46159208916300837</v>
      </c>
      <c r="P523" s="38">
        <f>O523/Dynamics!$M$2</f>
        <v>0.1538640297210028</v>
      </c>
      <c r="Q523" s="38">
        <f>IF(I523&gt;Dynamics!$D$8,1,0)</f>
        <v>0</v>
      </c>
    </row>
    <row r="524" spans="1:17" x14ac:dyDescent="0.25">
      <c r="A524" s="38">
        <f>A523+$A$19</f>
        <v>5.0599999999999365</v>
      </c>
      <c r="B524" s="38">
        <f>C524+D524+Dynamics!$O$7</f>
        <v>30.071203326485058</v>
      </c>
      <c r="C524" s="38">
        <f>C523-O523*Dynamics!$S$1</f>
        <v>2.4819162523367364</v>
      </c>
      <c r="D524" s="38">
        <f>D523-P523*Dynamics!$S$1</f>
        <v>0.82730541744557773</v>
      </c>
      <c r="E524" s="38">
        <f>Dynamics!$F$1-C524/H523</f>
        <v>5.1831994536307834E-3</v>
      </c>
      <c r="F524" s="38">
        <f>IF(Q523,$O$5/E524,([1]!Props("D","T",Dynamics!$D$4+273,"P",I523,"He")+$O$5/E524)/2)</f>
        <v>8.1388687641911019</v>
      </c>
      <c r="G524" s="38">
        <f t="shared" si="29"/>
        <v>3.8362986897595769E-3</v>
      </c>
      <c r="H524" s="38">
        <f>IF(Q523,[1]!Props("D","T",Dynamics!$D$4+273,"P",Dynamics!I523,"N2O"),C524/G524)</f>
        <v>646.95594713775517</v>
      </c>
      <c r="I524" s="38">
        <f>IF(Q523,[1]!Props("P","T",Dynamics!$D$4+273,"D",F524,"He"),IF(C524&gt;$D$11,I523*(1-$N$13/100*$S$1),[1]!Props("P","T",Dynamics!$D$4+273,"D",F524,"He")))</f>
        <v>5098.2187156640121</v>
      </c>
      <c r="J524" s="38">
        <f>I524-Dynamics!$O$10</f>
        <v>2203.2129819682586</v>
      </c>
      <c r="L524" s="38">
        <f>IF(H524&gt;$L$18,$L$18,H524)</f>
        <v>163.24780144940664</v>
      </c>
      <c r="M524" s="38">
        <f t="shared" si="30"/>
        <v>5.1954069170581691</v>
      </c>
      <c r="N524" s="38">
        <f>M524*Dynamics!$D$14*Dynamics!$N$12</f>
        <v>2.8272275825886729E-3</v>
      </c>
      <c r="O524" s="38">
        <f t="shared" si="31"/>
        <v>0.46153868705472156</v>
      </c>
      <c r="P524" s="38">
        <f>O524/Dynamics!$M$2</f>
        <v>0.15384622901824052</v>
      </c>
      <c r="Q524" s="38">
        <f>IF(I524&gt;Dynamics!$D$8,1,0)</f>
        <v>0</v>
      </c>
    </row>
    <row r="525" spans="1:17" x14ac:dyDescent="0.25">
      <c r="A525" s="38">
        <f>A524+$A$19</f>
        <v>5.0699999999999363</v>
      </c>
      <c r="B525" s="38">
        <f>C525+D525+Dynamics!$O$7</f>
        <v>30.06504947732433</v>
      </c>
      <c r="C525" s="38">
        <f>C524-O524*Dynamics!$S$1</f>
        <v>2.477300865466189</v>
      </c>
      <c r="D525" s="38">
        <f>D524-P524*Dynamics!$S$1</f>
        <v>0.82576695515539533</v>
      </c>
      <c r="E525" s="38">
        <f>Dynamics!$F$1-C525/H524</f>
        <v>5.1837270276637246E-3</v>
      </c>
      <c r="F525" s="38">
        <f>IF(Q524,$O$5/E525,([1]!Props("D","T",Dynamics!$D$4+273,"P",I524,"He")+$O$5/E525)/2)</f>
        <v>8.1380572468802033</v>
      </c>
      <c r="G525" s="38">
        <f t="shared" si="29"/>
        <v>3.8357824861102235E-3</v>
      </c>
      <c r="H525" s="38">
        <f>IF(Q524,[1]!Props("D","T",Dynamics!$D$4+273,"P",Dynamics!I524,"N2O"),C525/G525)</f>
        <v>645.83976657611822</v>
      </c>
      <c r="I525" s="38">
        <f>IF(Q524,[1]!Props("P","T",Dynamics!$D$4+273,"D",F525,"He"),IF(C525&gt;$D$11,I524*(1-$N$13/100*$S$1),[1]!Props("P","T",Dynamics!$D$4+273,"D",F525,"He")))</f>
        <v>5097.7088937924455</v>
      </c>
      <c r="J525" s="38">
        <f>I525-Dynamics!$O$10</f>
        <v>2202.703160096692</v>
      </c>
      <c r="L525" s="38">
        <f>IF(H525&gt;$L$18,$L$18,H525)</f>
        <v>163.24780144940664</v>
      </c>
      <c r="M525" s="38">
        <f t="shared" si="30"/>
        <v>5.1948057756011066</v>
      </c>
      <c r="N525" s="38">
        <f>M525*Dynamics!$D$14*Dynamics!$N$12</f>
        <v>2.8269004544665493E-3</v>
      </c>
      <c r="O525" s="38">
        <f t="shared" si="31"/>
        <v>0.46148528410799261</v>
      </c>
      <c r="P525" s="38">
        <f>O525/Dynamics!$M$2</f>
        <v>0.15382842803599753</v>
      </c>
      <c r="Q525" s="38">
        <f>IF(I525&gt;Dynamics!$D$8,1,0)</f>
        <v>0</v>
      </c>
    </row>
    <row r="526" spans="1:17" x14ac:dyDescent="0.25">
      <c r="A526" s="38">
        <f>A525+$A$19</f>
        <v>5.0799999999999361</v>
      </c>
      <c r="B526" s="38">
        <f>C526+D526+Dynamics!$O$7</f>
        <v>30.058896340202889</v>
      </c>
      <c r="C526" s="38">
        <f>C525-O525*Dynamics!$S$1</f>
        <v>2.4726860126251089</v>
      </c>
      <c r="D526" s="38">
        <f>D525-P525*Dynamics!$S$1</f>
        <v>0.82422867087503537</v>
      </c>
      <c r="E526" s="38">
        <f>Dynamics!$F$1-C526/H525</f>
        <v>5.1842547338690793E-3</v>
      </c>
      <c r="F526" s="38">
        <f>IF(Q525,$O$5/E526,([1]!Props("D","T",Dynamics!$D$4+273,"P",I525,"He")+$O$5/E526)/2)</f>
        <v>8.1372457480779783</v>
      </c>
      <c r="G526" s="38">
        <f t="shared" si="29"/>
        <v>3.835266191277018E-3</v>
      </c>
      <c r="H526" s="38">
        <f>IF(Q525,[1]!Props("D","T",Dynamics!$D$4+273,"P",Dynamics!I525,"N2O"),C526/G526)</f>
        <v>644.72344012236226</v>
      </c>
      <c r="I526" s="38">
        <f>IF(Q525,[1]!Props("P","T",Dynamics!$D$4+273,"D",F526,"He"),IF(C526&gt;$D$11,I525*(1-$N$13/100*$S$1),[1]!Props("P","T",Dynamics!$D$4+273,"D",F526,"He")))</f>
        <v>5097.1991229030664</v>
      </c>
      <c r="J526" s="38">
        <f>I526-Dynamics!$O$10</f>
        <v>2202.193389207313</v>
      </c>
      <c r="L526" s="38">
        <f>IF(H526&gt;$L$18,$L$18,H526)</f>
        <v>163.24780144940664</v>
      </c>
      <c r="M526" s="38">
        <f t="shared" si="30"/>
        <v>5.1942046246966544</v>
      </c>
      <c r="N526" s="38">
        <f>M526*Dynamics!$D$14*Dynamics!$N$12</f>
        <v>2.8265733212033614E-3</v>
      </c>
      <c r="O526" s="38">
        <f t="shared" si="31"/>
        <v>0.46143188032199622</v>
      </c>
      <c r="P526" s="38">
        <f>O526/Dynamics!$M$2</f>
        <v>0.15381062677399873</v>
      </c>
      <c r="Q526" s="38">
        <f>IF(I526&gt;Dynamics!$D$8,1,0)</f>
        <v>0</v>
      </c>
    </row>
    <row r="527" spans="1:17" x14ac:dyDescent="0.25">
      <c r="A527" s="38">
        <f>A526+$A$19</f>
        <v>5.0899999999999359</v>
      </c>
      <c r="B527" s="38">
        <f>C527+D527+Dynamics!$O$7</f>
        <v>30.052743915131927</v>
      </c>
      <c r="C527" s="38">
        <f>C526-O526*Dynamics!$S$1</f>
        <v>2.468071693821889</v>
      </c>
      <c r="D527" s="38">
        <f>D526-P526*Dynamics!$S$1</f>
        <v>0.82269056460729539</v>
      </c>
      <c r="E527" s="38">
        <f>Dynamics!$F$1-C527/H526</f>
        <v>5.1847825726925138E-3</v>
      </c>
      <c r="F527" s="38">
        <f>IF(Q526,$O$5/E527,([1]!Props("D","T",Dynamics!$D$4+273,"P",I526,"He")+$O$5/E527)/2)</f>
        <v>8.1364342674693155</v>
      </c>
      <c r="G527" s="38">
        <f t="shared" si="29"/>
        <v>3.8347498050356598E-3</v>
      </c>
      <c r="H527" s="38">
        <f>IF(Q526,[1]!Props("D","T",Dynamics!$D$4+273,"P",Dynamics!I526,"N2O"),C527/G527)</f>
        <v>643.60696767776176</v>
      </c>
      <c r="I527" s="38">
        <f>IF(Q526,[1]!Props("P","T",Dynamics!$D$4+273,"D",F527,"He"),IF(C527&gt;$D$11,I526*(1-$N$13/100*$S$1),[1]!Props("P","T",Dynamics!$D$4+273,"D",F527,"He")))</f>
        <v>5096.6894029907762</v>
      </c>
      <c r="J527" s="38">
        <f>I527-Dynamics!$O$10</f>
        <v>2201.6836692950228</v>
      </c>
      <c r="L527" s="38">
        <f>IF(H527&gt;$L$18,$L$18,H527)</f>
        <v>163.24780144940664</v>
      </c>
      <c r="M527" s="38">
        <f t="shared" si="30"/>
        <v>5.1936034643355198</v>
      </c>
      <c r="N527" s="38">
        <f>M527*Dynamics!$D$14*Dynamics!$N$12</f>
        <v>2.8262461827940526E-3</v>
      </c>
      <c r="O527" s="38">
        <f t="shared" si="31"/>
        <v>0.4613784756959069</v>
      </c>
      <c r="P527" s="38">
        <f>O527/Dynamics!$M$2</f>
        <v>0.15379282523196897</v>
      </c>
      <c r="Q527" s="38">
        <f>IF(I527&gt;Dynamics!$D$8,1,0)</f>
        <v>0</v>
      </c>
    </row>
    <row r="528" spans="1:17" x14ac:dyDescent="0.25">
      <c r="A528" s="38">
        <f>A527+$A$19</f>
        <v>5.0999999999999357</v>
      </c>
      <c r="B528" s="38">
        <f>C528+D528+Dynamics!$O$7</f>
        <v>30.04659220212265</v>
      </c>
      <c r="C528" s="38">
        <f>C527-O527*Dynamics!$S$1</f>
        <v>2.46345790906493</v>
      </c>
      <c r="D528" s="38">
        <f>D527-P527*Dynamics!$S$1</f>
        <v>0.82115263635497571</v>
      </c>
      <c r="E528" s="38">
        <f>Dynamics!$F$1-C528/H527</f>
        <v>5.185310544582866E-3</v>
      </c>
      <c r="F528" s="38">
        <f>IF(Q527,$O$5/E528,([1]!Props("D","T",Dynamics!$D$4+273,"P",I527,"He")+$O$5/E528)/2)</f>
        <v>8.1356228047368937</v>
      </c>
      <c r="G528" s="38">
        <f t="shared" si="29"/>
        <v>3.8342333271602714E-3</v>
      </c>
      <c r="H528" s="38">
        <f>IF(Q527,[1]!Props("D","T",Dynamics!$D$4+273,"P",Dynamics!I527,"N2O"),C528/G528)</f>
        <v>642.49034914352183</v>
      </c>
      <c r="I528" s="38">
        <f>IF(Q527,[1]!Props("P","T",Dynamics!$D$4+273,"D",F528,"He"),IF(C528&gt;$D$11,I527*(1-$N$13/100*$S$1),[1]!Props("P","T",Dynamics!$D$4+273,"D",F528,"He")))</f>
        <v>5096.1797340504772</v>
      </c>
      <c r="J528" s="38">
        <f>I528-Dynamics!$O$10</f>
        <v>2201.1740003547238</v>
      </c>
      <c r="L528" s="38">
        <f>IF(H528&gt;$L$18,$L$18,H528)</f>
        <v>163.24780144940664</v>
      </c>
      <c r="M528" s="38">
        <f t="shared" si="30"/>
        <v>5.1930022945084051</v>
      </c>
      <c r="N528" s="38">
        <f>M528*Dynamics!$D$14*Dynamics!$N$12</f>
        <v>2.8259190392335631E-3</v>
      </c>
      <c r="O528" s="38">
        <f t="shared" si="31"/>
        <v>0.46132507022889868</v>
      </c>
      <c r="P528" s="38">
        <f>O528/Dynamics!$M$2</f>
        <v>0.15377502340963289</v>
      </c>
      <c r="Q528" s="38">
        <f>IF(I528&gt;Dynamics!$D$8,1,0)</f>
        <v>0</v>
      </c>
    </row>
    <row r="529" spans="1:17" x14ac:dyDescent="0.25">
      <c r="A529" s="38">
        <f>A528+$A$19</f>
        <v>5.1099999999999355</v>
      </c>
      <c r="B529" s="38">
        <f>C529+D529+Dynamics!$O$7</f>
        <v>30.040441201186265</v>
      </c>
      <c r="C529" s="38">
        <f>C528-O528*Dynamics!$S$1</f>
        <v>2.4588446583626409</v>
      </c>
      <c r="D529" s="38">
        <f>D528-P528*Dynamics!$S$1</f>
        <v>0.8196148861208794</v>
      </c>
      <c r="E529" s="38">
        <f>Dynamics!$F$1-C529/H528</f>
        <v>5.185838649992178E-3</v>
      </c>
      <c r="F529" s="38">
        <f>IF(Q528,$O$5/E529,([1]!Props("D","T",Dynamics!$D$4+273,"P",I528,"He")+$O$5/E529)/2)</f>
        <v>8.1348113595611515</v>
      </c>
      <c r="G529" s="38">
        <f t="shared" si="29"/>
        <v>3.8337167574233819E-3</v>
      </c>
      <c r="H529" s="38">
        <f>IF(Q528,[1]!Props("D","T",Dynamics!$D$4+273,"P",Dynamics!I528,"N2O"),C529/G529)</f>
        <v>641.37358442077914</v>
      </c>
      <c r="I529" s="38">
        <f>IF(Q528,[1]!Props("P","T",Dynamics!$D$4+273,"D",F529,"He"),IF(C529&gt;$D$11,I528*(1-$N$13/100*$S$1),[1]!Props("P","T",Dynamics!$D$4+273,"D",F529,"He")))</f>
        <v>5095.6701160770726</v>
      </c>
      <c r="J529" s="38">
        <f>I529-Dynamics!$O$10</f>
        <v>2200.6643823813192</v>
      </c>
      <c r="L529" s="38">
        <f>IF(H529&gt;$L$18,$L$18,H529)</f>
        <v>163.24780144940664</v>
      </c>
      <c r="M529" s="38">
        <f t="shared" si="30"/>
        <v>5.1924011152060094</v>
      </c>
      <c r="N529" s="38">
        <f>M529*Dynamics!$D$14*Dynamics!$N$12</f>
        <v>2.8255918905168314E-3</v>
      </c>
      <c r="O529" s="38">
        <f t="shared" si="31"/>
        <v>0.46127166392014524</v>
      </c>
      <c r="P529" s="38">
        <f>O529/Dynamics!$M$2</f>
        <v>0.15375722130671507</v>
      </c>
      <c r="Q529" s="38">
        <f>IF(I529&gt;Dynamics!$D$8,1,0)</f>
        <v>0</v>
      </c>
    </row>
    <row r="530" spans="1:17" x14ac:dyDescent="0.25">
      <c r="A530" s="38">
        <f>A529+$A$19</f>
        <v>5.1199999999999353</v>
      </c>
      <c r="B530" s="38">
        <f>C530+D530+Dynamics!$O$7</f>
        <v>30.034290912333997</v>
      </c>
      <c r="C530" s="38">
        <f>C529-O529*Dynamics!$S$1</f>
        <v>2.4542319417234393</v>
      </c>
      <c r="D530" s="38">
        <f>D529-P529*Dynamics!$S$1</f>
        <v>0.81807731390781224</v>
      </c>
      <c r="E530" s="38">
        <f>Dynamics!$F$1-C530/H529</f>
        <v>5.1863668893757237E-3</v>
      </c>
      <c r="F530" s="38">
        <f>IF(Q529,$O$5/E530,([1]!Props("D","T",Dynamics!$D$4+273,"P",I529,"He")+$O$5/E530)/2)</f>
        <v>8.1339999316202736</v>
      </c>
      <c r="G530" s="38">
        <f t="shared" si="29"/>
        <v>3.8332000955959133E-3</v>
      </c>
      <c r="H530" s="38">
        <f>IF(Q529,[1]!Props("D","T",Dynamics!$D$4+273,"P",Dynamics!I529,"N2O"),C530/G530)</f>
        <v>640.25667341060159</v>
      </c>
      <c r="I530" s="38">
        <f>IF(Q529,[1]!Props("P","T",Dynamics!$D$4+273,"D",F530,"He"),IF(C530&gt;$D$11,I529*(1-$N$13/100*$S$1),[1]!Props("P","T",Dynamics!$D$4+273,"D",F530,"He")))</f>
        <v>5095.1605490654647</v>
      </c>
      <c r="J530" s="38">
        <f>I530-Dynamics!$O$10</f>
        <v>2200.1548153697113</v>
      </c>
      <c r="L530" s="38">
        <f>IF(H530&gt;$L$18,$L$18,H530)</f>
        <v>163.24780144940664</v>
      </c>
      <c r="M530" s="38">
        <f t="shared" si="30"/>
        <v>5.1917999264190273</v>
      </c>
      <c r="N530" s="38">
        <f>M530*Dynamics!$D$14*Dynamics!$N$12</f>
        <v>2.8252647366387939E-3</v>
      </c>
      <c r="O530" s="38">
        <f t="shared" si="31"/>
        <v>0.46121825676881995</v>
      </c>
      <c r="P530" s="38">
        <f>O530/Dynamics!$M$2</f>
        <v>0.15373941892293999</v>
      </c>
      <c r="Q530" s="38">
        <f>IF(I530&gt;Dynamics!$D$8,1,0)</f>
        <v>0</v>
      </c>
    </row>
    <row r="531" spans="1:17" x14ac:dyDescent="0.25">
      <c r="A531" s="38">
        <f>A530+$A$19</f>
        <v>5.1299999999999351</v>
      </c>
      <c r="B531" s="38">
        <f>C531+D531+Dynamics!$O$7</f>
        <v>30.028141335577079</v>
      </c>
      <c r="C531" s="38">
        <f>C530-O530*Dynamics!$S$1</f>
        <v>2.4496197591557509</v>
      </c>
      <c r="D531" s="38">
        <f>D530-P530*Dynamics!$S$1</f>
        <v>0.81653991971858286</v>
      </c>
      <c r="E531" s="38">
        <f>Dynamics!$F$1-C531/H530</f>
        <v>5.1868952631920397E-3</v>
      </c>
      <c r="F531" s="38">
        <f>IF(Q530,$O$5/E531,([1]!Props("D","T",Dynamics!$D$4+273,"P",I530,"He")+$O$5/E531)/2)</f>
        <v>8.1331885205901706</v>
      </c>
      <c r="G531" s="38">
        <f t="shared" si="29"/>
        <v>3.8326833414471691E-3</v>
      </c>
      <c r="H531" s="38">
        <f>IF(Q530,[1]!Props("D","T",Dynamics!$D$4+273,"P",Dynamics!I530,"N2O"),C531/G531)</f>
        <v>639.13961601398773</v>
      </c>
      <c r="I531" s="38">
        <f>IF(Q530,[1]!Props("P","T",Dynamics!$D$4+273,"D",F531,"He"),IF(C531&gt;$D$11,I530*(1-$N$13/100*$S$1),[1]!Props("P","T",Dynamics!$D$4+273,"D",F531,"He")))</f>
        <v>5094.6510330105584</v>
      </c>
      <c r="J531" s="38">
        <f>I531-Dynamics!$O$10</f>
        <v>2199.645299314805</v>
      </c>
      <c r="L531" s="38">
        <f>IF(H531&gt;$L$18,$L$18,H531)</f>
        <v>163.24780144940664</v>
      </c>
      <c r="M531" s="38">
        <f t="shared" si="30"/>
        <v>5.1911987281381498</v>
      </c>
      <c r="N531" s="38">
        <f>M531*Dynamics!$D$14*Dynamics!$N$12</f>
        <v>2.8249375775943847E-3</v>
      </c>
      <c r="O531" s="38">
        <f t="shared" si="31"/>
        <v>0.46116484877409586</v>
      </c>
      <c r="P531" s="38">
        <f>O531/Dynamics!$M$2</f>
        <v>0.15372161625803196</v>
      </c>
      <c r="Q531" s="38">
        <f>IF(I531&gt;Dynamics!$D$8,1,0)</f>
        <v>0</v>
      </c>
    </row>
    <row r="532" spans="1:17" x14ac:dyDescent="0.25">
      <c r="A532" s="38">
        <f>A531+$A$19</f>
        <v>5.1399999999999348</v>
      </c>
      <c r="B532" s="38">
        <f>C532+D532+Dynamics!$O$7</f>
        <v>30.021992470926758</v>
      </c>
      <c r="C532" s="38">
        <f>C531-O531*Dynamics!$S$1</f>
        <v>2.4450081106680099</v>
      </c>
      <c r="D532" s="38">
        <f>D531-P531*Dynamics!$S$1</f>
        <v>0.81500270355600257</v>
      </c>
      <c r="E532" s="38">
        <f>Dynamics!$F$1-C532/H531</f>
        <v>5.1874237719029496E-3</v>
      </c>
      <c r="F532" s="38">
        <f>IF(Q531,$O$5/E532,([1]!Props("D","T",Dynamics!$D$4+273,"P",I531,"He")+$O$5/E532)/2)</f>
        <v>8.1323771261444548</v>
      </c>
      <c r="G532" s="38">
        <f t="shared" si="29"/>
        <v>3.8321664947448117E-3</v>
      </c>
      <c r="H532" s="38">
        <f>IF(Q531,[1]!Props("D","T",Dynamics!$D$4+273,"P",Dynamics!I531,"N2O"),C532/G532)</f>
        <v>638.0224121318679</v>
      </c>
      <c r="I532" s="38">
        <f>IF(Q531,[1]!Props("P","T",Dynamics!$D$4+273,"D",F532,"He"),IF(C532&gt;$D$11,I531*(1-$N$13/100*$S$1),[1]!Props("P","T",Dynamics!$D$4+273,"D",F532,"He")))</f>
        <v>5094.141567907257</v>
      </c>
      <c r="J532" s="38">
        <f>I532-Dynamics!$O$10</f>
        <v>2199.1358342115036</v>
      </c>
      <c r="L532" s="38">
        <f>IF(H532&gt;$L$18,$L$18,H532)</f>
        <v>163.24780144940664</v>
      </c>
      <c r="M532" s="38">
        <f t="shared" si="30"/>
        <v>5.1905975203540642</v>
      </c>
      <c r="N532" s="38">
        <f>M532*Dynamics!$D$14*Dynamics!$N$12</f>
        <v>2.8246104133785358E-3</v>
      </c>
      <c r="O532" s="38">
        <f t="shared" si="31"/>
        <v>0.46111143993514564</v>
      </c>
      <c r="P532" s="38">
        <f>O532/Dynamics!$M$2</f>
        <v>0.1537038133117152</v>
      </c>
      <c r="Q532" s="38">
        <f>IF(I532&gt;Dynamics!$D$8,1,0)</f>
        <v>0</v>
      </c>
    </row>
    <row r="533" spans="1:17" x14ac:dyDescent="0.25">
      <c r="A533" s="38">
        <f>A532+$A$19</f>
        <v>5.1499999999999346</v>
      </c>
      <c r="B533" s="38">
        <f>C533+D533+Dynamics!$O$7</f>
        <v>30.015844318394286</v>
      </c>
      <c r="C533" s="38">
        <f>C532-O532*Dynamics!$S$1</f>
        <v>2.4403969962686585</v>
      </c>
      <c r="D533" s="38">
        <f>D532-P532*Dynamics!$S$1</f>
        <v>0.81346566542288545</v>
      </c>
      <c r="E533" s="38">
        <f>Dynamics!$F$1-C533/H532</f>
        <v>5.1879524159736071E-3</v>
      </c>
      <c r="F533" s="38">
        <f>IF(Q532,$O$5/E533,([1]!Props("D","T",Dynamics!$D$4+273,"P",I532,"He")+$O$5/E533)/2)</f>
        <v>8.1315657479544203</v>
      </c>
      <c r="G533" s="38">
        <f t="shared" si="29"/>
        <v>3.8316495552548546E-3</v>
      </c>
      <c r="H533" s="38">
        <f>IF(Q532,[1]!Props("D","T",Dynamics!$D$4+273,"P",Dynamics!I532,"N2O"),C533/G533)</f>
        <v>636.90506166510318</v>
      </c>
      <c r="I533" s="38">
        <f>IF(Q532,[1]!Props("P","T",Dynamics!$D$4+273,"D",F533,"He"),IF(C533&gt;$D$11,I532*(1-$N$13/100*$S$1),[1]!Props("P","T",Dynamics!$D$4+273,"D",F533,"He")))</f>
        <v>5093.6321537504664</v>
      </c>
      <c r="J533" s="38">
        <f>I533-Dynamics!$O$10</f>
        <v>2198.626420054713</v>
      </c>
      <c r="L533" s="38">
        <f>IF(H533&gt;$L$18,$L$18,H533)</f>
        <v>163.24780144940664</v>
      </c>
      <c r="M533" s="38">
        <f t="shared" si="30"/>
        <v>5.1899963030574554</v>
      </c>
      <c r="N533" s="38">
        <f>M533*Dynamics!$D$14*Dynamics!$N$12</f>
        <v>2.8242832439861788E-3</v>
      </c>
      <c r="O533" s="38">
        <f t="shared" si="31"/>
        <v>0.46105803025114178</v>
      </c>
      <c r="P533" s="38">
        <f>O533/Dynamics!$M$2</f>
        <v>0.15368601008371394</v>
      </c>
      <c r="Q533" s="38">
        <f>IF(I533&gt;Dynamics!$D$8,1,0)</f>
        <v>0</v>
      </c>
    </row>
    <row r="534" spans="1:17" x14ac:dyDescent="0.25">
      <c r="A534" s="38">
        <f>A533+$A$19</f>
        <v>5.1599999999999344</v>
      </c>
      <c r="B534" s="38">
        <f>C534+D534+Dynamics!$O$7</f>
        <v>30.00969687799094</v>
      </c>
      <c r="C534" s="38">
        <f>C533-O533*Dynamics!$S$1</f>
        <v>2.4357864159661471</v>
      </c>
      <c r="D534" s="38">
        <f>D533-P533*Dynamics!$S$1</f>
        <v>0.81192880532204836</v>
      </c>
      <c r="E534" s="38">
        <f>Dynamics!$F$1-C534/H533</f>
        <v>5.1884811958725118E-3</v>
      </c>
      <c r="F534" s="38">
        <f>IF(Q533,$O$5/E534,([1]!Props("D","T",Dynamics!$D$4+273,"P",I533,"He")+$O$5/E534)/2)</f>
        <v>8.130754385689027</v>
      </c>
      <c r="G534" s="38">
        <f t="shared" si="29"/>
        <v>3.831132522741647E-3</v>
      </c>
      <c r="H534" s="38">
        <f>IF(Q533,[1]!Props("D","T",Dynamics!$D$4+273,"P",Dynamics!I533,"N2O"),C534/G534)</f>
        <v>635.7875645144851</v>
      </c>
      <c r="I534" s="38">
        <f>IF(Q533,[1]!Props("P","T",Dynamics!$D$4+273,"D",F534,"He"),IF(C534&gt;$D$11,I533*(1-$N$13/100*$S$1),[1]!Props("P","T",Dynamics!$D$4+273,"D",F534,"He")))</f>
        <v>5093.1227905350916</v>
      </c>
      <c r="J534" s="38">
        <f>I534-Dynamics!$O$10</f>
        <v>2198.1170568393381</v>
      </c>
      <c r="L534" s="38">
        <f>IF(H534&gt;$L$18,$L$18,H534)</f>
        <v>163.24780144940664</v>
      </c>
      <c r="M534" s="38">
        <f t="shared" si="30"/>
        <v>5.1893950762390029</v>
      </c>
      <c r="N534" s="38">
        <f>M534*Dynamics!$D$14*Dynamics!$N$12</f>
        <v>2.823956069412241E-3</v>
      </c>
      <c r="O534" s="38">
        <f t="shared" si="31"/>
        <v>0.46100461972125628</v>
      </c>
      <c r="P534" s="38">
        <f>O534/Dynamics!$M$2</f>
        <v>0.1536682065737521</v>
      </c>
      <c r="Q534" s="38">
        <f>IF(I534&gt;Dynamics!$D$8,1,0)</f>
        <v>0</v>
      </c>
    </row>
    <row r="535" spans="1:17" x14ac:dyDescent="0.25">
      <c r="A535" s="38">
        <f>A534+$A$19</f>
        <v>5.1699999999999342</v>
      </c>
      <c r="B535" s="38">
        <f>C535+D535+Dynamics!$O$7</f>
        <v>30.003550149727989</v>
      </c>
      <c r="C535" s="38">
        <f>C534-O534*Dynamics!$S$1</f>
        <v>2.4311763697689344</v>
      </c>
      <c r="D535" s="38">
        <f>D534-P534*Dynamics!$S$1</f>
        <v>0.81039212325631083</v>
      </c>
      <c r="E535" s="38">
        <f>Dynamics!$F$1-C535/H534</f>
        <v>5.1890101120715456E-3</v>
      </c>
      <c r="F535" s="38">
        <f>IF(Q534,$O$5/E535,([1]!Props("D","T",Dynamics!$D$4+273,"P",I534,"He")+$O$5/E535)/2)</f>
        <v>8.1299430390148721</v>
      </c>
      <c r="G535" s="38">
        <f t="shared" si="29"/>
        <v>3.8306153969678552E-3</v>
      </c>
      <c r="H535" s="38">
        <f>IF(Q534,[1]!Props("D","T",Dynamics!$D$4+273,"P",Dynamics!I534,"N2O"),C535/G535)</f>
        <v>634.66992058073629</v>
      </c>
      <c r="I535" s="38">
        <f>IF(Q534,[1]!Props("P","T",Dynamics!$D$4+273,"D",F535,"He"),IF(C535&gt;$D$11,I534*(1-$N$13/100*$S$1),[1]!Props("P","T",Dynamics!$D$4+273,"D",F535,"He")))</f>
        <v>5092.6134782560384</v>
      </c>
      <c r="J535" s="38">
        <f>I535-Dynamics!$O$10</f>
        <v>2197.607744560285</v>
      </c>
      <c r="L535" s="38">
        <f>IF(H535&gt;$L$18,$L$18,H535)</f>
        <v>163.24780144940664</v>
      </c>
      <c r="M535" s="38">
        <f t="shared" si="30"/>
        <v>5.1887938398893825</v>
      </c>
      <c r="N535" s="38">
        <f>M535*Dynamics!$D$14*Dynamics!$N$12</f>
        <v>2.8236288896516491E-3</v>
      </c>
      <c r="O535" s="38">
        <f t="shared" si="31"/>
        <v>0.46095120834466097</v>
      </c>
      <c r="P535" s="38">
        <f>O535/Dynamics!$M$2</f>
        <v>0.15365040278155365</v>
      </c>
      <c r="Q535" s="38">
        <f>IF(I535&gt;Dynamics!$D$8,1,0)</f>
        <v>0</v>
      </c>
    </row>
    <row r="536" spans="1:17" x14ac:dyDescent="0.25">
      <c r="A536" s="38">
        <f>A535+$A$19</f>
        <v>5.179999999999934</v>
      </c>
      <c r="B536" s="38">
        <f>C536+D536+Dynamics!$O$7</f>
        <v>29.997404133616726</v>
      </c>
      <c r="C536" s="38">
        <f>C535-O535*Dynamics!$S$1</f>
        <v>2.4265668576854877</v>
      </c>
      <c r="D536" s="38">
        <f>D535-P535*Dynamics!$S$1</f>
        <v>0.80885561922849525</v>
      </c>
      <c r="E536" s="38">
        <f>Dynamics!$F$1-C536/H535</f>
        <v>5.1895391650460046E-3</v>
      </c>
      <c r="F536" s="38">
        <f>IF(Q535,$O$5/E536,([1]!Props("D","T",Dynamics!$D$4+273,"P",I535,"He")+$O$5/E536)/2)</f>
        <v>8.1291317075961764</v>
      </c>
      <c r="G536" s="38">
        <f t="shared" si="29"/>
        <v>3.8300981776944508E-3</v>
      </c>
      <c r="H536" s="38">
        <f>IF(Q535,[1]!Props("D","T",Dynamics!$D$4+273,"P",Dynamics!I535,"N2O"),C536/G536)</f>
        <v>633.55212976450991</v>
      </c>
      <c r="I536" s="38">
        <f>IF(Q535,[1]!Props("P","T",Dynamics!$D$4+273,"D",F536,"He"),IF(C536&gt;$D$11,I535*(1-$N$13/100*$S$1),[1]!Props("P","T",Dynamics!$D$4+273,"D",F536,"He")))</f>
        <v>5092.1042169082129</v>
      </c>
      <c r="J536" s="38">
        <f>I536-Dynamics!$O$10</f>
        <v>2197.0984832124595</v>
      </c>
      <c r="L536" s="38">
        <f>IF(H536&gt;$L$18,$L$18,H536)</f>
        <v>163.24780144940664</v>
      </c>
      <c r="M536" s="38">
        <f t="shared" si="30"/>
        <v>5.1881925939992666</v>
      </c>
      <c r="N536" s="38">
        <f>M536*Dynamics!$D$14*Dynamics!$N$12</f>
        <v>2.8233017046993265E-3</v>
      </c>
      <c r="O536" s="38">
        <f t="shared" si="31"/>
        <v>0.46089779612052695</v>
      </c>
      <c r="P536" s="38">
        <f>O536/Dynamics!$M$2</f>
        <v>0.15363259870684232</v>
      </c>
      <c r="Q536" s="38">
        <f>IF(I536&gt;Dynamics!$D$8,1,0)</f>
        <v>0</v>
      </c>
    </row>
    <row r="537" spans="1:17" x14ac:dyDescent="0.25">
      <c r="A537" s="38">
        <f>A536+$A$19</f>
        <v>5.1899999999999338</v>
      </c>
      <c r="B537" s="38">
        <f>C537+D537+Dynamics!$O$7</f>
        <v>29.991258829668453</v>
      </c>
      <c r="C537" s="38">
        <f>C536-O536*Dynamics!$S$1</f>
        <v>2.4219578797242827</v>
      </c>
      <c r="D537" s="38">
        <f>D536-P536*Dynamics!$S$1</f>
        <v>0.80731929324142682</v>
      </c>
      <c r="E537" s="38">
        <f>Dynamics!$F$1-C537/H536</f>
        <v>5.1900683552746248E-3</v>
      </c>
      <c r="F537" s="38">
        <f>IF(Q536,$O$5/E537,([1]!Props("D","T",Dynamics!$D$4+273,"P",I536,"He")+$O$5/E537)/2)</f>
        <v>8.1283203910947535</v>
      </c>
      <c r="G537" s="38">
        <f t="shared" ref="G537:G600" si="32">$F$1-$O$5/F537</f>
        <v>3.8295808646806933E-3</v>
      </c>
      <c r="H537" s="38">
        <f>IF(Q536,[1]!Props("D","T",Dynamics!$D$4+273,"P",Dynamics!I536,"N2O"),C537/G537)</f>
        <v>632.43419196638979</v>
      </c>
      <c r="I537" s="38">
        <f>IF(Q536,[1]!Props("P","T",Dynamics!$D$4+273,"D",F537,"He"),IF(C537&gt;$D$11,I536*(1-$N$13/100*$S$1),[1]!Props("P","T",Dynamics!$D$4+273,"D",F537,"He")))</f>
        <v>5091.5950064865219</v>
      </c>
      <c r="J537" s="38">
        <f>I537-Dynamics!$O$10</f>
        <v>2196.5892727907685</v>
      </c>
      <c r="L537" s="38">
        <f>IF(H537&gt;$L$18,$L$18,H537)</f>
        <v>163.24780144940664</v>
      </c>
      <c r="M537" s="38">
        <f t="shared" ref="M537:M600" si="33">SQRT(2*J537/L537)</f>
        <v>5.1875913385593231</v>
      </c>
      <c r="N537" s="38">
        <f>M537*Dynamics!$D$14*Dynamics!$N$12</f>
        <v>2.8229745145501952E-3</v>
      </c>
      <c r="O537" s="38">
        <f t="shared" ref="O537:O600" si="34">N537*L537</f>
        <v>0.46084438304802533</v>
      </c>
      <c r="P537" s="38">
        <f>O537/Dynamics!$M$2</f>
        <v>0.15361479434934178</v>
      </c>
      <c r="Q537" s="38">
        <f>IF(I537&gt;Dynamics!$D$8,1,0)</f>
        <v>0</v>
      </c>
    </row>
    <row r="538" spans="1:17" x14ac:dyDescent="0.25">
      <c r="A538" s="38">
        <f>A537+$A$19</f>
        <v>5.1999999999999336</v>
      </c>
      <c r="B538" s="38">
        <f>C538+D538+Dynamics!$O$7</f>
        <v>29.985114237894479</v>
      </c>
      <c r="C538" s="38">
        <f>C537-O537*Dynamics!$S$1</f>
        <v>2.4173494358938026</v>
      </c>
      <c r="D538" s="38">
        <f>D537-P537*Dynamics!$S$1</f>
        <v>0.80578314529793338</v>
      </c>
      <c r="E538" s="38">
        <f>Dynamics!$F$1-C538/H537</f>
        <v>5.1905976832396245E-3</v>
      </c>
      <c r="F538" s="38">
        <f>IF(Q537,$O$5/E538,([1]!Props("D","T",Dynamics!$D$4+273,"P",I537,"He")+$O$5/E538)/2)</f>
        <v>8.1275090891699975</v>
      </c>
      <c r="G538" s="38">
        <f t="shared" si="32"/>
        <v>3.8290634576841143E-3</v>
      </c>
      <c r="H538" s="38">
        <f>IF(Q537,[1]!Props("D","T",Dynamics!$D$4+273,"P",Dynamics!I537,"N2O"),C538/G538)</f>
        <v>631.31610708689027</v>
      </c>
      <c r="I538" s="38">
        <f>IF(Q537,[1]!Props("P","T",Dynamics!$D$4+273,"D",F538,"He"),IF(C538&gt;$D$11,I537*(1-$N$13/100*$S$1),[1]!Props("P","T",Dynamics!$D$4+273,"D",F538,"He")))</f>
        <v>5091.0858469858731</v>
      </c>
      <c r="J538" s="38">
        <f>I538-Dynamics!$O$10</f>
        <v>2196.0801132901197</v>
      </c>
      <c r="L538" s="38">
        <f>IF(H538&gt;$L$18,$L$18,H538)</f>
        <v>163.24780144940664</v>
      </c>
      <c r="M538" s="38">
        <f t="shared" si="33"/>
        <v>5.186990073560219</v>
      </c>
      <c r="N538" s="38">
        <f>M538*Dynamics!$D$14*Dynamics!$N$12</f>
        <v>2.8226473191991764E-3</v>
      </c>
      <c r="O538" s="38">
        <f t="shared" si="34"/>
        <v>0.46079096912632705</v>
      </c>
      <c r="P538" s="38">
        <f>O538/Dynamics!$M$2</f>
        <v>0.15359698970877569</v>
      </c>
      <c r="Q538" s="38">
        <f>IF(I538&gt;Dynamics!$D$8,1,0)</f>
        <v>0</v>
      </c>
    </row>
    <row r="539" spans="1:17" x14ac:dyDescent="0.25">
      <c r="A539" s="38">
        <f>A538+$A$19</f>
        <v>5.2099999999999334</v>
      </c>
      <c r="B539" s="38">
        <f>C539+D539+Dynamics!$O$7</f>
        <v>29.978970358306128</v>
      </c>
      <c r="C539" s="38">
        <f>C538-O538*Dynamics!$S$1</f>
        <v>2.4127415262025393</v>
      </c>
      <c r="D539" s="38">
        <f>D538-P538*Dynamics!$S$1</f>
        <v>0.80424717540084567</v>
      </c>
      <c r="E539" s="38">
        <f>Dynamics!$F$1-C539/H538</f>
        <v>5.1911271494267247E-3</v>
      </c>
      <c r="F539" s="38">
        <f>IF(Q538,$O$5/E539,([1]!Props("D","T",Dynamics!$D$4+273,"P",I538,"He")+$O$5/E539)/2)</f>
        <v>8.1266978014788478</v>
      </c>
      <c r="G539" s="38">
        <f t="shared" si="32"/>
        <v>3.8285459564604985E-3</v>
      </c>
      <c r="H539" s="38">
        <f>IF(Q538,[1]!Props("D","T",Dynamics!$D$4+273,"P",Dynamics!I538,"N2O"),C539/G539)</f>
        <v>630.1978750264567</v>
      </c>
      <c r="I539" s="38">
        <f>IF(Q538,[1]!Props("P","T",Dynamics!$D$4+273,"D",F539,"He"),IF(C539&gt;$D$11,I538*(1-$N$13/100*$S$1),[1]!Props("P","T",Dynamics!$D$4+273,"D",F539,"He")))</f>
        <v>5090.5767384011742</v>
      </c>
      <c r="J539" s="38">
        <f>I539-Dynamics!$O$10</f>
        <v>2195.5710047054208</v>
      </c>
      <c r="L539" s="38">
        <f>IF(H539&gt;$L$18,$L$18,H539)</f>
        <v>163.24780144940664</v>
      </c>
      <c r="M539" s="38">
        <f t="shared" si="33"/>
        <v>5.1863887989926134</v>
      </c>
      <c r="N539" s="38">
        <f>M539*Dynamics!$D$14*Dynamics!$N$12</f>
        <v>2.8223201186411873E-3</v>
      </c>
      <c r="O539" s="38">
        <f t="shared" si="34"/>
        <v>0.46073755435460234</v>
      </c>
      <c r="P539" s="38">
        <f>O539/Dynamics!$M$2</f>
        <v>0.15357918478486746</v>
      </c>
      <c r="Q539" s="38">
        <f>IF(I539&gt;Dynamics!$D$8,1,0)</f>
        <v>0</v>
      </c>
    </row>
    <row r="540" spans="1:17" x14ac:dyDescent="0.25">
      <c r="A540" s="38">
        <f>A539+$A$19</f>
        <v>5.2199999999999331</v>
      </c>
      <c r="B540" s="38">
        <f>C540+D540+Dynamics!$O$7</f>
        <v>29.972827190914735</v>
      </c>
      <c r="C540" s="38">
        <f>C539-O539*Dynamics!$S$1</f>
        <v>2.4081341506589933</v>
      </c>
      <c r="D540" s="38">
        <f>D539-P539*Dynamics!$S$1</f>
        <v>0.80271138355299698</v>
      </c>
      <c r="E540" s="38">
        <f>Dynamics!$F$1-C540/H539</f>
        <v>5.1916567543251911E-3</v>
      </c>
      <c r="F540" s="38">
        <f>IF(Q539,$O$5/E540,([1]!Props("D","T",Dynamics!$D$4+273,"P",I539,"He")+$O$5/E540)/2)</f>
        <v>8.1258865276757799</v>
      </c>
      <c r="G540" s="38">
        <f t="shared" si="32"/>
        <v>3.8280283607638752E-3</v>
      </c>
      <c r="H540" s="38">
        <f>IF(Q539,[1]!Props("D","T",Dynamics!$D$4+273,"P",Dynamics!I539,"N2O"),C540/G540)</f>
        <v>629.07949568546428</v>
      </c>
      <c r="I540" s="38">
        <f>IF(Q539,[1]!Props("P","T",Dynamics!$D$4+273,"D",F540,"He"),IF(C540&gt;$D$11,I539*(1-$N$13/100*$S$1),[1]!Props("P","T",Dynamics!$D$4+273,"D",F540,"He")))</f>
        <v>5090.0676807273339</v>
      </c>
      <c r="J540" s="38">
        <f>I540-Dynamics!$O$10</f>
        <v>2195.0619470315805</v>
      </c>
      <c r="L540" s="38">
        <f>IF(H540&gt;$L$18,$L$18,H540)</f>
        <v>163.24780144940664</v>
      </c>
      <c r="M540" s="38">
        <f t="shared" si="33"/>
        <v>5.1857875148471644</v>
      </c>
      <c r="N540" s="38">
        <f>M540*Dynamics!$D$14*Dynamics!$N$12</f>
        <v>2.8219929128711434E-3</v>
      </c>
      <c r="O540" s="38">
        <f t="shared" si="34"/>
        <v>0.46068413873202113</v>
      </c>
      <c r="P540" s="38">
        <f>O540/Dynamics!$M$2</f>
        <v>0.15356137957734037</v>
      </c>
      <c r="Q540" s="38">
        <f>IF(I540&gt;Dynamics!$D$8,1,0)</f>
        <v>0</v>
      </c>
    </row>
    <row r="541" spans="1:17" x14ac:dyDescent="0.25">
      <c r="A541" s="38">
        <f>A540+$A$19</f>
        <v>5.2299999999999329</v>
      </c>
      <c r="B541" s="38">
        <f>C541+D541+Dynamics!$O$7</f>
        <v>29.96668473573164</v>
      </c>
      <c r="C541" s="38">
        <f>C540-O540*Dynamics!$S$1</f>
        <v>2.4035273092716731</v>
      </c>
      <c r="D541" s="38">
        <f>D540-P540*Dynamics!$S$1</f>
        <v>0.8011757697572236</v>
      </c>
      <c r="E541" s="38">
        <f>Dynamics!$F$1-C541/H540</f>
        <v>5.1921864984278577E-3</v>
      </c>
      <c r="F541" s="38">
        <f>IF(Q540,$O$5/E541,([1]!Props("D","T",Dynamics!$D$4+273,"P",I540,"He")+$O$5/E541)/2)</f>
        <v>8.1250752674127789</v>
      </c>
      <c r="G541" s="38">
        <f t="shared" si="32"/>
        <v>3.8275106703464989E-3</v>
      </c>
      <c r="H541" s="38">
        <f>IF(Q540,[1]!Props("D","T",Dynamics!$D$4+273,"P",Dynamics!I540,"N2O"),C541/G541)</f>
        <v>627.96096896421852</v>
      </c>
      <c r="I541" s="38">
        <f>IF(Q540,[1]!Props("P","T",Dynamics!$D$4+273,"D",F541,"He"),IF(C541&gt;$D$11,I540*(1-$N$13/100*$S$1),[1]!Props("P","T",Dynamics!$D$4+273,"D",F541,"He")))</f>
        <v>5089.5586739592609</v>
      </c>
      <c r="J541" s="38">
        <f>I541-Dynamics!$O$10</f>
        <v>2194.5529402635075</v>
      </c>
      <c r="L541" s="38">
        <f>IF(H541&gt;$L$18,$L$18,H541)</f>
        <v>163.24780144940664</v>
      </c>
      <c r="M541" s="38">
        <f t="shared" si="33"/>
        <v>5.1851862211145257</v>
      </c>
      <c r="N541" s="38">
        <f>M541*Dynamics!$D$14*Dynamics!$N$12</f>
        <v>2.8216657018839591E-3</v>
      </c>
      <c r="O541" s="38">
        <f t="shared" si="34"/>
        <v>0.46063072225775314</v>
      </c>
      <c r="P541" s="38">
        <f>O541/Dynamics!$M$2</f>
        <v>0.15354357408591771</v>
      </c>
      <c r="Q541" s="38">
        <f>IF(I541&gt;Dynamics!$D$8,1,0)</f>
        <v>0</v>
      </c>
    </row>
    <row r="542" spans="1:17" x14ac:dyDescent="0.25">
      <c r="A542" s="38">
        <f>A541+$A$19</f>
        <v>5.2399999999999327</v>
      </c>
      <c r="B542" s="38">
        <f>C542+D542+Dynamics!$O$7</f>
        <v>29.960542992768204</v>
      </c>
      <c r="C542" s="38">
        <f>C541-O541*Dynamics!$S$1</f>
        <v>2.3989210020490956</v>
      </c>
      <c r="D542" s="38">
        <f>D541-P541*Dynamics!$S$1</f>
        <v>0.79964033401636447</v>
      </c>
      <c r="E542" s="38">
        <f>Dynamics!$F$1-C542/H541</f>
        <v>5.1927163822311643E-3</v>
      </c>
      <c r="F542" s="38">
        <f>IF(Q541,$O$5/E542,([1]!Props("D","T",Dynamics!$D$4+273,"P",I541,"He")+$O$5/E542)/2)</f>
        <v>8.1242640203393108</v>
      </c>
      <c r="G542" s="38">
        <f t="shared" si="32"/>
        <v>3.8269928849588271E-3</v>
      </c>
      <c r="H542" s="38">
        <f>IF(Q541,[1]!Props("D","T",Dynamics!$D$4+273,"P",Dynamics!I541,"N2O"),C542/G542)</f>
        <v>626.84229476295582</v>
      </c>
      <c r="I542" s="38">
        <f>IF(Q541,[1]!Props("P","T",Dynamics!$D$4+273,"D",F542,"He"),IF(C542&gt;$D$11,I541*(1-$N$13/100*$S$1),[1]!Props("P","T",Dynamics!$D$4+273,"D",F542,"He")))</f>
        <v>5089.0497180918646</v>
      </c>
      <c r="J542" s="38">
        <f>I542-Dynamics!$O$10</f>
        <v>2194.0439843961112</v>
      </c>
      <c r="L542" s="38">
        <f>IF(H542&gt;$L$18,$L$18,H542)</f>
        <v>163.24780144940664</v>
      </c>
      <c r="M542" s="38">
        <f t="shared" si="33"/>
        <v>5.1845849177853465</v>
      </c>
      <c r="N542" s="38">
        <f>M542*Dynamics!$D$14*Dynamics!$N$12</f>
        <v>2.8213384856745462E-3</v>
      </c>
      <c r="O542" s="38">
        <f t="shared" si="34"/>
        <v>0.46057730493096793</v>
      </c>
      <c r="P542" s="38">
        <f>O542/Dynamics!$M$2</f>
        <v>0.15352576831032264</v>
      </c>
      <c r="Q542" s="38">
        <f>IF(I542&gt;Dynamics!$D$8,1,0)</f>
        <v>0</v>
      </c>
    </row>
    <row r="543" spans="1:17" x14ac:dyDescent="0.25">
      <c r="A543" s="38">
        <f>A542+$A$19</f>
        <v>5.2499999999999325</v>
      </c>
      <c r="B543" s="38">
        <f>C543+D543+Dynamics!$O$7</f>
        <v>29.954401962035792</v>
      </c>
      <c r="C543" s="38">
        <f>C542-O542*Dynamics!$S$1</f>
        <v>2.394315228999786</v>
      </c>
      <c r="D543" s="38">
        <f>D542-P542*Dynamics!$S$1</f>
        <v>0.79810507633326122</v>
      </c>
      <c r="E543" s="38">
        <f>Dynamics!$F$1-C543/H542</f>
        <v>5.1932464062351951E-3</v>
      </c>
      <c r="F543" s="38">
        <f>IF(Q542,$O$5/E543,([1]!Props("D","T",Dynamics!$D$4+273,"P",I542,"He")+$O$5/E543)/2)</f>
        <v>8.1234527861023054</v>
      </c>
      <c r="G543" s="38">
        <f t="shared" si="32"/>
        <v>3.8264750043495131E-3</v>
      </c>
      <c r="H543" s="38">
        <f>IF(Q542,[1]!Props("D","T",Dynamics!$D$4+273,"P",Dynamics!I542,"N2O"),C543/G543)</f>
        <v>625.72347298184195</v>
      </c>
      <c r="I543" s="38">
        <f>IF(Q542,[1]!Props("P","T",Dynamics!$D$4+273,"D",F543,"He"),IF(C543&gt;$D$11,I542*(1-$N$13/100*$S$1),[1]!Props("P","T",Dynamics!$D$4+273,"D",F543,"He")))</f>
        <v>5088.5408131200556</v>
      </c>
      <c r="J543" s="38">
        <f>I543-Dynamics!$O$10</f>
        <v>2193.5350794243022</v>
      </c>
      <c r="L543" s="38">
        <f>IF(H543&gt;$L$18,$L$18,H543)</f>
        <v>163.24780144940664</v>
      </c>
      <c r="M543" s="38">
        <f t="shared" si="33"/>
        <v>5.1839836048502743</v>
      </c>
      <c r="N543" s="38">
        <f>M543*Dynamics!$D$14*Dynamics!$N$12</f>
        <v>2.8210112642378148E-3</v>
      </c>
      <c r="O543" s="38">
        <f t="shared" si="34"/>
        <v>0.46052388675083439</v>
      </c>
      <c r="P543" s="38">
        <f>O543/Dynamics!$M$2</f>
        <v>0.15350796225027813</v>
      </c>
      <c r="Q543" s="38">
        <f>IF(I543&gt;Dynamics!$D$8,1,0)</f>
        <v>0</v>
      </c>
    </row>
    <row r="544" spans="1:17" x14ac:dyDescent="0.25">
      <c r="A544" s="38">
        <f>A543+$A$19</f>
        <v>5.2599999999999323</v>
      </c>
      <c r="B544" s="38">
        <f>C544+D544+Dynamics!$O$7</f>
        <v>29.948261643545781</v>
      </c>
      <c r="C544" s="38">
        <f>C543-O543*Dynamics!$S$1</f>
        <v>2.3897099901322778</v>
      </c>
      <c r="D544" s="38">
        <f>D543-P543*Dynamics!$S$1</f>
        <v>0.79656999671075845</v>
      </c>
      <c r="E544" s="38">
        <f>Dynamics!$F$1-C544/H543</f>
        <v>5.1937765709436992E-3</v>
      </c>
      <c r="F544" s="38">
        <f>IF(Q543,$O$5/E544,([1]!Props("D","T",Dynamics!$D$4+273,"P",I543,"He")+$O$5/E544)/2)</f>
        <v>8.1226415643461358</v>
      </c>
      <c r="G544" s="38">
        <f t="shared" si="32"/>
        <v>3.8259570282653862E-3</v>
      </c>
      <c r="H544" s="38">
        <f>IF(Q543,[1]!Props("D","T",Dynamics!$D$4+273,"P",Dynamics!I543,"N2O"),C544/G544)</f>
        <v>624.60450352097268</v>
      </c>
      <c r="I544" s="38">
        <f>IF(Q543,[1]!Props("P","T",Dynamics!$D$4+273,"D",F544,"He"),IF(C544&gt;$D$11,I543*(1-$N$13/100*$S$1),[1]!Props("P","T",Dynamics!$D$4+273,"D",F544,"He")))</f>
        <v>5088.0319590387435</v>
      </c>
      <c r="J544" s="38">
        <f>I544-Dynamics!$O$10</f>
        <v>2193.0262253429901</v>
      </c>
      <c r="L544" s="38">
        <f>IF(H544&gt;$L$18,$L$18,H544)</f>
        <v>163.24780144940664</v>
      </c>
      <c r="M544" s="38">
        <f t="shared" si="33"/>
        <v>5.1833822822999496</v>
      </c>
      <c r="N544" s="38">
        <f>M544*Dynamics!$D$14*Dynamics!$N$12</f>
        <v>2.8206840375686721E-3</v>
      </c>
      <c r="O544" s="38">
        <f t="shared" si="34"/>
        <v>0.46047046771652123</v>
      </c>
      <c r="P544" s="38">
        <f>O544/Dynamics!$M$2</f>
        <v>0.15349015590550708</v>
      </c>
      <c r="Q544" s="38">
        <f>IF(I544&gt;Dynamics!$D$8,1,0)</f>
        <v>0</v>
      </c>
    </row>
    <row r="545" spans="1:17" x14ac:dyDescent="0.25">
      <c r="A545" s="38">
        <f>A544+$A$19</f>
        <v>5.2699999999999321</v>
      </c>
      <c r="B545" s="38">
        <f>C545+D545+Dynamics!$O$7</f>
        <v>29.942122037309559</v>
      </c>
      <c r="C545" s="38">
        <f>C544-O544*Dynamics!$S$1</f>
        <v>2.3851052854551127</v>
      </c>
      <c r="D545" s="38">
        <f>D544-P544*Dynamics!$S$1</f>
        <v>0.79503509515170334</v>
      </c>
      <c r="E545" s="38">
        <f>Dynamics!$F$1-C545/H544</f>
        <v>5.1943068768641361E-3</v>
      </c>
      <c r="F545" s="38">
        <f>IF(Q544,$O$5/E545,([1]!Props("D","T",Dynamics!$D$4+273,"P",I544,"He")+$O$5/E545)/2)</f>
        <v>8.1218303547125785</v>
      </c>
      <c r="G545" s="38">
        <f t="shared" si="32"/>
        <v>3.8254389564514272E-3</v>
      </c>
      <c r="H545" s="38">
        <f>IF(Q544,[1]!Props("D","T",Dynamics!$D$4+273,"P",Dynamics!I544,"N2O"),C545/G545)</f>
        <v>623.485386280375</v>
      </c>
      <c r="I545" s="38">
        <f>IF(Q544,[1]!Props("P","T",Dynamics!$D$4+273,"D",F545,"He"),IF(C545&gt;$D$11,I544*(1-$N$13/100*$S$1),[1]!Props("P","T",Dynamics!$D$4+273,"D",F545,"He")))</f>
        <v>5087.5231558428395</v>
      </c>
      <c r="J545" s="38">
        <f>I545-Dynamics!$O$10</f>
        <v>2192.5174221470861</v>
      </c>
      <c r="L545" s="38">
        <f>IF(H545&gt;$L$18,$L$18,H545)</f>
        <v>163.24780144940664</v>
      </c>
      <c r="M545" s="38">
        <f t="shared" si="33"/>
        <v>5.1827809501250099</v>
      </c>
      <c r="N545" s="38">
        <f>M545*Dynamics!$D$14*Dynamics!$N$12</f>
        <v>2.8203568056620228E-3</v>
      </c>
      <c r="O545" s="38">
        <f t="shared" si="34"/>
        <v>0.46041704782719661</v>
      </c>
      <c r="P545" s="38">
        <f>O545/Dynamics!$M$2</f>
        <v>0.15347234927573219</v>
      </c>
      <c r="Q545" s="38">
        <f>IF(I545&gt;Dynamics!$D$8,1,0)</f>
        <v>0</v>
      </c>
    </row>
    <row r="546" spans="1:17" x14ac:dyDescent="0.25">
      <c r="A546" s="38">
        <f>A545+$A$19</f>
        <v>5.2799999999999319</v>
      </c>
      <c r="B546" s="38">
        <f>C546+D546+Dynamics!$O$7</f>
        <v>29.935983143338532</v>
      </c>
      <c r="C546" s="38">
        <f>C545-O545*Dynamics!$S$1</f>
        <v>2.3805011149768407</v>
      </c>
      <c r="D546" s="38">
        <f>D545-P545*Dynamics!$S$1</f>
        <v>0.79350037165894605</v>
      </c>
      <c r="E546" s="38">
        <f>Dynamics!$F$1-C546/H545</f>
        <v>5.1948373245077097E-3</v>
      </c>
      <c r="F546" s="38">
        <f>IF(Q545,$O$5/E546,([1]!Props("D","T",Dynamics!$D$4+273,"P",I545,"He")+$O$5/E546)/2)</f>
        <v>8.1210191568408074</v>
      </c>
      <c r="G546" s="38">
        <f t="shared" si="32"/>
        <v>3.8249207886507609E-3</v>
      </c>
      <c r="H546" s="38">
        <f>IF(Q545,[1]!Props("D","T",Dynamics!$D$4+273,"P",Dynamics!I545,"N2O"),C546/G546)</f>
        <v>622.36612116000481</v>
      </c>
      <c r="I546" s="38">
        <f>IF(Q545,[1]!Props("P","T",Dynamics!$D$4+273,"D",F546,"He"),IF(C546&gt;$D$11,I545*(1-$N$13/100*$S$1),[1]!Props("P","T",Dynamics!$D$4+273,"D",F546,"He")))</f>
        <v>5087.0144035272551</v>
      </c>
      <c r="J546" s="38">
        <f>I546-Dynamics!$O$10</f>
        <v>2192.0086698315017</v>
      </c>
      <c r="L546" s="38">
        <f>IF(H546&gt;$L$18,$L$18,H546)</f>
        <v>163.24780144940664</v>
      </c>
      <c r="M546" s="38">
        <f t="shared" si="33"/>
        <v>5.1821796083160923</v>
      </c>
      <c r="N546" s="38">
        <f>M546*Dynamics!$D$14*Dynamics!$N$12</f>
        <v>2.820029568512772E-3</v>
      </c>
      <c r="O546" s="38">
        <f t="shared" si="34"/>
        <v>0.46036362708202888</v>
      </c>
      <c r="P546" s="38">
        <f>O546/Dynamics!$M$2</f>
        <v>0.15345454236067629</v>
      </c>
      <c r="Q546" s="38">
        <f>IF(I546&gt;Dynamics!$D$8,1,0)</f>
        <v>0</v>
      </c>
    </row>
    <row r="547" spans="1:17" x14ac:dyDescent="0.25">
      <c r="A547" s="38">
        <f>A546+$A$19</f>
        <v>5.2899999999999316</v>
      </c>
      <c r="B547" s="38">
        <f>C547+D547+Dynamics!$O$7</f>
        <v>29.929844961644104</v>
      </c>
      <c r="C547" s="38">
        <f>C546-O546*Dynamics!$S$1</f>
        <v>2.3758974787060203</v>
      </c>
      <c r="D547" s="38">
        <f>D546-P546*Dynamics!$S$1</f>
        <v>0.79196582623533929</v>
      </c>
      <c r="E547" s="38">
        <f>Dynamics!$F$1-C547/H546</f>
        <v>5.1953679143893969E-3</v>
      </c>
      <c r="F547" s="38">
        <f>IF(Q546,$O$5/E547,([1]!Props("D","T",Dynamics!$D$4+273,"P",I546,"He")+$O$5/E547)/2)</f>
        <v>8.120207970367364</v>
      </c>
      <c r="G547" s="38">
        <f t="shared" si="32"/>
        <v>3.824402524604636E-3</v>
      </c>
      <c r="H547" s="38">
        <f>IF(Q546,[1]!Props("D","T",Dynamics!$D$4+273,"P",Dynamics!I546,"N2O"),C547/G547)</f>
        <v>621.24670805974824</v>
      </c>
      <c r="I547" s="38">
        <f>IF(Q546,[1]!Props("P","T",Dynamics!$D$4+273,"D",F547,"He"),IF(C547&gt;$D$11,I546*(1-$N$13/100*$S$1),[1]!Props("P","T",Dynamics!$D$4+273,"D",F547,"He")))</f>
        <v>5086.5057020869026</v>
      </c>
      <c r="J547" s="38">
        <f>I547-Dynamics!$O$10</f>
        <v>2191.4999683911492</v>
      </c>
      <c r="L547" s="38">
        <f>IF(H547&gt;$L$18,$L$18,H547)</f>
        <v>163.24780144940664</v>
      </c>
      <c r="M547" s="38">
        <f t="shared" si="33"/>
        <v>5.1815782568638262</v>
      </c>
      <c r="N547" s="38">
        <f>M547*Dynamics!$D$14*Dynamics!$N$12</f>
        <v>2.8197023261158209E-3</v>
      </c>
      <c r="O547" s="38">
        <f t="shared" si="34"/>
        <v>0.46031020548018559</v>
      </c>
      <c r="P547" s="38">
        <f>O547/Dynamics!$M$2</f>
        <v>0.15343673516006187</v>
      </c>
      <c r="Q547" s="38">
        <f>IF(I547&gt;Dynamics!$D$8,1,0)</f>
        <v>0</v>
      </c>
    </row>
    <row r="548" spans="1:17" x14ac:dyDescent="0.25">
      <c r="A548" s="38">
        <f>A547+$A$19</f>
        <v>5.2999999999999314</v>
      </c>
      <c r="B548" s="38">
        <f>C548+D548+Dynamics!$O$7</f>
        <v>29.923707492237703</v>
      </c>
      <c r="C548" s="38">
        <f>C547-O547*Dynamics!$S$1</f>
        <v>2.3712943766512184</v>
      </c>
      <c r="D548" s="38">
        <f>D547-P547*Dynamics!$S$1</f>
        <v>0.79043145888373867</v>
      </c>
      <c r="E548" s="38">
        <f>Dynamics!$F$1-C548/H547</f>
        <v>5.1958986470279876E-3</v>
      </c>
      <c r="F548" s="38">
        <f>IF(Q547,$O$5/E548,([1]!Props("D","T",Dynamics!$D$4+273,"P",I547,"He")+$O$5/E548)/2)</f>
        <v>8.1193967949261285</v>
      </c>
      <c r="G548" s="38">
        <f t="shared" si="32"/>
        <v>3.8238841640524067E-3</v>
      </c>
      <c r="H548" s="38">
        <f>IF(Q547,[1]!Props("D","T",Dynamics!$D$4+273,"P",Dynamics!I547,"N2O"),C548/G548)</f>
        <v>620.12714687942093</v>
      </c>
      <c r="I548" s="38">
        <f>IF(Q547,[1]!Props("P","T",Dynamics!$D$4+273,"D",F548,"He"),IF(C548&gt;$D$11,I547*(1-$N$13/100*$S$1),[1]!Props("P","T",Dynamics!$D$4+273,"D",F548,"He")))</f>
        <v>5085.9970515166942</v>
      </c>
      <c r="J548" s="38">
        <f>I548-Dynamics!$O$10</f>
        <v>2190.9913178209408</v>
      </c>
      <c r="L548" s="38">
        <f>IF(H548&gt;$L$18,$L$18,H548)</f>
        <v>163.24780144940664</v>
      </c>
      <c r="M548" s="38">
        <f t="shared" si="33"/>
        <v>5.1809768957588389</v>
      </c>
      <c r="N548" s="38">
        <f>M548*Dynamics!$D$14*Dynamics!$N$12</f>
        <v>2.8193750784660681E-3</v>
      </c>
      <c r="O548" s="38">
        <f t="shared" si="34"/>
        <v>0.46025678302083395</v>
      </c>
      <c r="P548" s="38">
        <f>O548/Dynamics!$M$2</f>
        <v>0.15341892767361132</v>
      </c>
      <c r="Q548" s="38">
        <f>IF(I548&gt;Dynamics!$D$8,1,0)</f>
        <v>0</v>
      </c>
    </row>
    <row r="549" spans="1:17" x14ac:dyDescent="0.25">
      <c r="A549" s="38">
        <f>A548+$A$19</f>
        <v>5.3099999999999312</v>
      </c>
      <c r="B549" s="38">
        <f>C549+D549+Dynamics!$O$7</f>
        <v>29.917570735130756</v>
      </c>
      <c r="C549" s="38">
        <f>C548-O548*Dynamics!$S$1</f>
        <v>2.36669180882101</v>
      </c>
      <c r="D549" s="38">
        <f>D548-P548*Dynamics!$S$1</f>
        <v>0.78889726960700257</v>
      </c>
      <c r="E549" s="38">
        <f>Dynamics!$F$1-C549/H548</f>
        <v>5.196429522946115E-3</v>
      </c>
      <c r="F549" s="38">
        <f>IF(Q548,$O$5/E549,([1]!Props("D","T",Dynamics!$D$4+273,"P",I548,"He")+$O$5/E549)/2)</f>
        <v>8.1185856301482993</v>
      </c>
      <c r="G549" s="38">
        <f t="shared" si="32"/>
        <v>3.823365706731514E-3</v>
      </c>
      <c r="H549" s="38">
        <f>IF(Q548,[1]!Props("D","T",Dynamics!$D$4+273,"P",Dynamics!I548,"N2O"),C549/G549)</f>
        <v>619.0074375187686</v>
      </c>
      <c r="I549" s="38">
        <f>IF(Q548,[1]!Props("P","T",Dynamics!$D$4+273,"D",F549,"He"),IF(C549&gt;$D$11,I548*(1-$N$13/100*$S$1),[1]!Props("P","T",Dynamics!$D$4+273,"D",F549,"He")))</f>
        <v>5085.4884518115423</v>
      </c>
      <c r="J549" s="38">
        <f>I549-Dynamics!$O$10</f>
        <v>2190.4827181157889</v>
      </c>
      <c r="L549" s="38">
        <f>IF(H549&gt;$L$18,$L$18,H549)</f>
        <v>163.24780144940664</v>
      </c>
      <c r="M549" s="38">
        <f t="shared" si="33"/>
        <v>5.180375524991752</v>
      </c>
      <c r="N549" s="38">
        <f>M549*Dynamics!$D$14*Dynamics!$N$12</f>
        <v>2.8190478255584106E-3</v>
      </c>
      <c r="O549" s="38">
        <f t="shared" si="34"/>
        <v>0.46020335970314091</v>
      </c>
      <c r="P549" s="38">
        <f>O549/Dynamics!$M$2</f>
        <v>0.15340111990104696</v>
      </c>
      <c r="Q549" s="38">
        <f>IF(I549&gt;Dynamics!$D$8,1,0)</f>
        <v>0</v>
      </c>
    </row>
    <row r="550" spans="1:17" x14ac:dyDescent="0.25">
      <c r="A550" s="38">
        <f>A549+$A$19</f>
        <v>5.319999999999931</v>
      </c>
      <c r="B550" s="38">
        <f>C550+D550+Dynamics!$O$7</f>
        <v>29.911434690334715</v>
      </c>
      <c r="C550" s="38">
        <f>C549-O549*Dynamics!$S$1</f>
        <v>2.3620897752239784</v>
      </c>
      <c r="D550" s="38">
        <f>D549-P549*Dynamics!$S$1</f>
        <v>0.78736325840799215</v>
      </c>
      <c r="E550" s="38">
        <f>Dynamics!$F$1-C550/H549</f>
        <v>5.1969605426703015E-3</v>
      </c>
      <c r="F550" s="38">
        <f>IF(Q549,$O$5/E550,([1]!Props("D","T",Dynamics!$D$4+273,"P",I549,"He")+$O$5/E550)/2)</f>
        <v>8.1177744756623689</v>
      </c>
      <c r="G550" s="38">
        <f t="shared" si="32"/>
        <v>3.8228471523774725E-3</v>
      </c>
      <c r="H550" s="38">
        <f>IF(Q549,[1]!Props("D","T",Dynamics!$D$4+273,"P",Dynamics!I549,"N2O"),C550/G550)</f>
        <v>617.8875798774659</v>
      </c>
      <c r="I550" s="38">
        <f>IF(Q549,[1]!Props("P","T",Dynamics!$D$4+273,"D",F550,"He"),IF(C550&gt;$D$11,I549*(1-$N$13/100*$S$1),[1]!Props("P","T",Dynamics!$D$4+273,"D",F550,"He")))</f>
        <v>5084.9799029663609</v>
      </c>
      <c r="J550" s="38">
        <f>I550-Dynamics!$O$10</f>
        <v>2189.9741692706075</v>
      </c>
      <c r="L550" s="38">
        <f>IF(H550&gt;$L$18,$L$18,H550)</f>
        <v>163.24780144940664</v>
      </c>
      <c r="M550" s="38">
        <f t="shared" si="33"/>
        <v>5.1797741445531873</v>
      </c>
      <c r="N550" s="38">
        <f>M550*Dynamics!$D$14*Dynamics!$N$12</f>
        <v>2.8187205673877451E-3</v>
      </c>
      <c r="O550" s="38">
        <f t="shared" si="34"/>
        <v>0.46014993552627342</v>
      </c>
      <c r="P550" s="38">
        <f>O550/Dynamics!$M$2</f>
        <v>0.15338331184209114</v>
      </c>
      <c r="Q550" s="38">
        <f>IF(I550&gt;Dynamics!$D$8,1,0)</f>
        <v>0</v>
      </c>
    </row>
    <row r="551" spans="1:17" x14ac:dyDescent="0.25">
      <c r="A551" s="38">
        <f>A550+$A$19</f>
        <v>5.3299999999999308</v>
      </c>
      <c r="B551" s="38">
        <f>C551+D551+Dynamics!$O$7</f>
        <v>29.905299357861033</v>
      </c>
      <c r="C551" s="38">
        <f>C550-O550*Dynamics!$S$1</f>
        <v>2.3574882758687159</v>
      </c>
      <c r="D551" s="38">
        <f>D550-P550*Dynamics!$S$1</f>
        <v>0.78582942528957123</v>
      </c>
      <c r="E551" s="38">
        <f>Dynamics!$F$1-C551/H550</f>
        <v>5.1974917067309822E-3</v>
      </c>
      <c r="F551" s="38">
        <f>IF(Q550,$O$5/E551,([1]!Props("D","T",Dynamics!$D$4+273,"P",I550,"He")+$O$5/E551)/2)</f>
        <v>8.1169633310940892</v>
      </c>
      <c r="G551" s="38">
        <f t="shared" si="32"/>
        <v>3.8223285007238424E-3</v>
      </c>
      <c r="H551" s="38">
        <f>IF(Q550,[1]!Props("D","T",Dynamics!$D$4+273,"P",Dynamics!I550,"N2O"),C551/G551)</f>
        <v>616.76757385511826</v>
      </c>
      <c r="I551" s="38">
        <f>IF(Q550,[1]!Props("P","T",Dynamics!$D$4+273,"D",F551,"He"),IF(C551&gt;$D$11,I550*(1-$N$13/100*$S$1),[1]!Props("P","T",Dynamics!$D$4+273,"D",F551,"He")))</f>
        <v>5084.4714049760642</v>
      </c>
      <c r="J551" s="38">
        <f>I551-Dynamics!$O$10</f>
        <v>2189.4656712803107</v>
      </c>
      <c r="L551" s="38">
        <f>IF(H551&gt;$L$18,$L$18,H551)</f>
        <v>163.24780144940664</v>
      </c>
      <c r="M551" s="38">
        <f t="shared" si="33"/>
        <v>5.1791727544337585</v>
      </c>
      <c r="N551" s="38">
        <f>M551*Dynamics!$D$14*Dynamics!$N$12</f>
        <v>2.8183933039489634E-3</v>
      </c>
      <c r="O551" s="38">
        <f t="shared" si="34"/>
        <v>0.46009651048939754</v>
      </c>
      <c r="P551" s="38">
        <f>O551/Dynamics!$M$2</f>
        <v>0.15336550349646585</v>
      </c>
      <c r="Q551" s="38">
        <f>IF(I551&gt;Dynamics!$D$8,1,0)</f>
        <v>0</v>
      </c>
    </row>
    <row r="552" spans="1:17" x14ac:dyDescent="0.25">
      <c r="A552" s="38">
        <f>A551+$A$19</f>
        <v>5.3399999999999306</v>
      </c>
      <c r="B552" s="38">
        <f>C552+D552+Dynamics!$O$7</f>
        <v>29.899164737721172</v>
      </c>
      <c r="C552" s="38">
        <f>C551-O551*Dynamics!$S$1</f>
        <v>2.3528873107638217</v>
      </c>
      <c r="D552" s="38">
        <f>D551-P551*Dynamics!$S$1</f>
        <v>0.78429577025460662</v>
      </c>
      <c r="E552" s="38">
        <f>Dynamics!$F$1-C552/H551</f>
        <v>5.1980230156625585E-3</v>
      </c>
      <c r="F552" s="38">
        <f>IF(Q551,$O$5/E552,([1]!Props("D","T",Dynamics!$D$4+273,"P",I551,"He")+$O$5/E552)/2)</f>
        <v>8.1161521960664587</v>
      </c>
      <c r="G552" s="38">
        <f t="shared" si="32"/>
        <v>3.8218097515022231E-3</v>
      </c>
      <c r="H552" s="38">
        <f>IF(Q551,[1]!Props("D","T",Dynamics!$D$4+273,"P",Dynamics!I551,"N2O"),C552/G552)</f>
        <v>615.64741935125949</v>
      </c>
      <c r="I552" s="38">
        <f>IF(Q551,[1]!Props("P","T",Dynamics!$D$4+273,"D",F552,"He"),IF(C552&gt;$D$11,I551*(1-$N$13/100*$S$1),[1]!Props("P","T",Dynamics!$D$4+273,"D",F552,"He")))</f>
        <v>5083.9629578355662</v>
      </c>
      <c r="J552" s="38">
        <f>I552-Dynamics!$O$10</f>
        <v>2188.9572241398128</v>
      </c>
      <c r="L552" s="38">
        <f>IF(H552&gt;$L$18,$L$18,H552)</f>
        <v>163.24780144940664</v>
      </c>
      <c r="M552" s="38">
        <f t="shared" si="33"/>
        <v>5.1785713546240775</v>
      </c>
      <c r="N552" s="38">
        <f>M552*Dynamics!$D$14*Dynamics!$N$12</f>
        <v>2.8180660352369576E-3</v>
      </c>
      <c r="O552" s="38">
        <f t="shared" si="34"/>
        <v>0.46004308459167942</v>
      </c>
      <c r="P552" s="38">
        <f>O552/Dynamics!$M$2</f>
        <v>0.15334769486389313</v>
      </c>
      <c r="Q552" s="38">
        <f>IF(I552&gt;Dynamics!$D$8,1,0)</f>
        <v>0</v>
      </c>
    </row>
    <row r="553" spans="1:17" x14ac:dyDescent="0.25">
      <c r="A553" s="38">
        <f>A552+$A$19</f>
        <v>5.3499999999999304</v>
      </c>
      <c r="B553" s="38">
        <f>C553+D553+Dynamics!$O$7</f>
        <v>29.893030829926616</v>
      </c>
      <c r="C553" s="38">
        <f>C552-O552*Dynamics!$S$1</f>
        <v>2.3482868799179051</v>
      </c>
      <c r="D553" s="38">
        <f>D552-P552*Dynamics!$S$1</f>
        <v>0.78276229330596769</v>
      </c>
      <c r="E553" s="38">
        <f>Dynamics!$F$1-C553/H552</f>
        <v>5.1985544700034175E-3</v>
      </c>
      <c r="F553" s="38">
        <f>IF(Q552,$O$5/E553,([1]!Props("D","T",Dynamics!$D$4+273,"P",I552,"He")+$O$5/E553)/2)</f>
        <v>8.1153410701996904</v>
      </c>
      <c r="G553" s="38">
        <f t="shared" si="32"/>
        <v>3.8212909044422275E-3</v>
      </c>
      <c r="H553" s="38">
        <f>IF(Q552,[1]!Props("D","T",Dynamics!$D$4+273,"P",Dynamics!I552,"N2O"),C553/G553)</f>
        <v>614.52711626535313</v>
      </c>
      <c r="I553" s="38">
        <f>IF(Q552,[1]!Props("P","T",Dynamics!$D$4+273,"D",F553,"He"),IF(C553&gt;$D$11,I552*(1-$N$13/100*$S$1),[1]!Props("P","T",Dynamics!$D$4+273,"D",F553,"He")))</f>
        <v>5083.4545615397828</v>
      </c>
      <c r="J553" s="38">
        <f>I553-Dynamics!$O$10</f>
        <v>2188.4488278440294</v>
      </c>
      <c r="L553" s="38">
        <f>IF(H553&gt;$L$18,$L$18,H553)</f>
        <v>163.24780144940664</v>
      </c>
      <c r="M553" s="38">
        <f t="shared" si="33"/>
        <v>5.1779699451147536</v>
      </c>
      <c r="N553" s="38">
        <f>M553*Dynamics!$D$14*Dynamics!$N$12</f>
        <v>2.8177387612466163E-3</v>
      </c>
      <c r="O553" s="38">
        <f t="shared" si="34"/>
        <v>0.45998965783228463</v>
      </c>
      <c r="P553" s="38">
        <f>O553/Dynamics!$M$2</f>
        <v>0.15332988594409488</v>
      </c>
      <c r="Q553" s="38">
        <f>IF(I553&gt;Dynamics!$D$8,1,0)</f>
        <v>0</v>
      </c>
    </row>
    <row r="554" spans="1:17" x14ac:dyDescent="0.25">
      <c r="A554" s="38">
        <f>A553+$A$19</f>
        <v>5.3599999999999302</v>
      </c>
      <c r="B554" s="38">
        <f>C554+D554+Dynamics!$O$7</f>
        <v>29.886897634488854</v>
      </c>
      <c r="C554" s="38">
        <f>C553-O553*Dynamics!$S$1</f>
        <v>2.3436869833395821</v>
      </c>
      <c r="D554" s="38">
        <f>D553-P553*Dynamics!$S$1</f>
        <v>0.78122899444652671</v>
      </c>
      <c r="E554" s="38">
        <f>Dynamics!$F$1-C554/H553</f>
        <v>5.1990860702959794E-3</v>
      </c>
      <c r="F554" s="38">
        <f>IF(Q553,$O$5/E554,([1]!Props("D","T",Dynamics!$D$4+273,"P",I553,"He")+$O$5/E554)/2)</f>
        <v>8.1145299531111874</v>
      </c>
      <c r="G554" s="38">
        <f t="shared" si="32"/>
        <v>3.8207719592714675E-3</v>
      </c>
      <c r="H554" s="38">
        <f>IF(Q553,[1]!Props("D","T",Dynamics!$D$4+273,"P",Dynamics!I553,"N2O"),C554/G554)</f>
        <v>613.40666449679156</v>
      </c>
      <c r="I554" s="38">
        <f>IF(Q553,[1]!Props("P","T",Dynamics!$D$4+273,"D",F554,"He"),IF(C554&gt;$D$11,I553*(1-$N$13/100*$S$1),[1]!Props("P","T",Dynamics!$D$4+273,"D",F554,"He")))</f>
        <v>5082.9462160836292</v>
      </c>
      <c r="J554" s="38">
        <f>I554-Dynamics!$O$10</f>
        <v>2187.9404823878758</v>
      </c>
      <c r="L554" s="38">
        <f>IF(H554&gt;$L$18,$L$18,H554)</f>
        <v>163.24780144940664</v>
      </c>
      <c r="M554" s="38">
        <f t="shared" si="33"/>
        <v>5.17736852589639</v>
      </c>
      <c r="N554" s="38">
        <f>M554*Dynamics!$D$14*Dynamics!$N$12</f>
        <v>2.8174114819728268E-3</v>
      </c>
      <c r="O554" s="38">
        <f t="shared" si="34"/>
        <v>0.45993623021037855</v>
      </c>
      <c r="P554" s="38">
        <f>O554/Dynamics!$M$2</f>
        <v>0.15331207673679284</v>
      </c>
      <c r="Q554" s="38">
        <f>IF(I554&gt;Dynamics!$D$8,1,0)</f>
        <v>0</v>
      </c>
    </row>
    <row r="555" spans="1:17" x14ac:dyDescent="0.25">
      <c r="A555" s="38">
        <f>A554+$A$19</f>
        <v>5.3699999999999299</v>
      </c>
      <c r="B555" s="38">
        <f>C555+D555+Dynamics!$O$7</f>
        <v>29.880765151419382</v>
      </c>
      <c r="C555" s="38">
        <f>C554-O554*Dynamics!$S$1</f>
        <v>2.3390876210374785</v>
      </c>
      <c r="D555" s="38">
        <f>D554-P554*Dynamics!$S$1</f>
        <v>0.77969587367915882</v>
      </c>
      <c r="E555" s="38">
        <f>Dynamics!$F$1-C555/H554</f>
        <v>5.1996178170867352E-3</v>
      </c>
      <c r="F555" s="38">
        <f>IF(Q554,$O$5/E555,([1]!Props("D","T",Dynamics!$D$4+273,"P",I554,"He")+$O$5/E555)/2)</f>
        <v>8.1137188444155086</v>
      </c>
      <c r="G555" s="38">
        <f t="shared" si="32"/>
        <v>3.8202529157155283E-3</v>
      </c>
      <c r="H555" s="38">
        <f>IF(Q554,[1]!Props("D","T",Dynamics!$D$4+273,"P",Dynamics!I554,"N2O"),C555/G555)</f>
        <v>612.28606394489736</v>
      </c>
      <c r="I555" s="38">
        <f>IF(Q554,[1]!Props("P","T",Dynamics!$D$4+273,"D",F555,"He"),IF(C555&gt;$D$11,I554*(1-$N$13/100*$S$1),[1]!Props("P","T",Dynamics!$D$4+273,"D",F555,"He")))</f>
        <v>5082.4379214620212</v>
      </c>
      <c r="J555" s="38">
        <f>I555-Dynamics!$O$10</f>
        <v>2187.4321877662678</v>
      </c>
      <c r="L555" s="38">
        <f>IF(H555&gt;$L$18,$L$18,H555)</f>
        <v>163.24780144940664</v>
      </c>
      <c r="M555" s="38">
        <f t="shared" si="33"/>
        <v>5.1767670969595869</v>
      </c>
      <c r="N555" s="38">
        <f>M555*Dynamics!$D$14*Dynamics!$N$12</f>
        <v>2.8170841974104735E-3</v>
      </c>
      <c r="O555" s="38">
        <f t="shared" si="34"/>
        <v>0.45988280172512602</v>
      </c>
      <c r="P555" s="38">
        <f>O555/Dynamics!$M$2</f>
        <v>0.15329426724170866</v>
      </c>
      <c r="Q555" s="38">
        <f>IF(I555&gt;Dynamics!$D$8,1,0)</f>
        <v>0</v>
      </c>
    </row>
    <row r="556" spans="1:17" x14ac:dyDescent="0.25">
      <c r="A556" s="38">
        <f>A555+$A$19</f>
        <v>5.3799999999999297</v>
      </c>
      <c r="B556" s="38">
        <f>C556+D556+Dynamics!$O$7</f>
        <v>29.874633380729712</v>
      </c>
      <c r="C556" s="38">
        <f>C555-O555*Dynamics!$S$1</f>
        <v>2.3344887930202272</v>
      </c>
      <c r="D556" s="38">
        <f>D555-P555*Dynamics!$S$1</f>
        <v>0.77816293100674172</v>
      </c>
      <c r="E556" s="38">
        <f>Dynamics!$F$1-C556/H555</f>
        <v>5.2001497109262877E-3</v>
      </c>
      <c r="F556" s="38">
        <f>IF(Q555,$O$5/E556,([1]!Props("D","T",Dynamics!$D$4+273,"P",I555,"He")+$O$5/E556)/2)</f>
        <v>8.1129077437243513</v>
      </c>
      <c r="G556" s="38">
        <f t="shared" si="32"/>
        <v>3.8197337734979537E-3</v>
      </c>
      <c r="H556" s="38">
        <f>IF(Q555,[1]!Props("D","T",Dynamics!$D$4+273,"P",Dynamics!I555,"N2O"),C556/G556)</f>
        <v>611.16531450892171</v>
      </c>
      <c r="I556" s="38">
        <f>IF(Q555,[1]!Props("P","T",Dynamics!$D$4+273,"D",F556,"He"),IF(C556&gt;$D$11,I555*(1-$N$13/100*$S$1),[1]!Props("P","T",Dynamics!$D$4+273,"D",F556,"He")))</f>
        <v>5081.9296776698748</v>
      </c>
      <c r="J556" s="38">
        <f>I556-Dynamics!$O$10</f>
        <v>2186.9239439741214</v>
      </c>
      <c r="L556" s="38">
        <f>IF(H556&gt;$L$18,$L$18,H556)</f>
        <v>163.24780144940664</v>
      </c>
      <c r="M556" s="38">
        <f t="shared" si="33"/>
        <v>5.1761656582949405</v>
      </c>
      <c r="N556" s="38">
        <f>M556*Dynamics!$D$14*Dynamics!$N$12</f>
        <v>2.8167569075544388E-3</v>
      </c>
      <c r="O556" s="38">
        <f t="shared" si="34"/>
        <v>0.45982937237569166</v>
      </c>
      <c r="P556" s="38">
        <f>O556/Dynamics!$M$2</f>
        <v>0.15327645745856389</v>
      </c>
      <c r="Q556" s="38">
        <f>IF(I556&gt;Dynamics!$D$8,1,0)</f>
        <v>0</v>
      </c>
    </row>
    <row r="557" spans="1:17" x14ac:dyDescent="0.25">
      <c r="A557" s="38">
        <f>A556+$A$19</f>
        <v>5.3899999999999295</v>
      </c>
      <c r="B557" s="38">
        <f>C557+D557+Dynamics!$O$7</f>
        <v>29.868502322431372</v>
      </c>
      <c r="C557" s="38">
        <f>C556-O556*Dynamics!$S$1</f>
        <v>2.3298904992964702</v>
      </c>
      <c r="D557" s="38">
        <f>D556-P556*Dynamics!$S$1</f>
        <v>0.7766301664321561</v>
      </c>
      <c r="E557" s="38">
        <f>Dynamics!$F$1-C557/H556</f>
        <v>5.2006817523693816E-3</v>
      </c>
      <c r="F557" s="38">
        <f>IF(Q556,$O$5/E557,([1]!Props("D","T",Dynamics!$D$4+273,"P",I556,"He")+$O$5/E557)/2)</f>
        <v>8.1120966506465244</v>
      </c>
      <c r="G557" s="38">
        <f t="shared" si="32"/>
        <v>3.8192145323402314E-3</v>
      </c>
      <c r="H557" s="38">
        <f>IF(Q556,[1]!Props("D","T",Dynamics!$D$4+273,"P",Dynamics!I556,"N2O"),C557/G557)</f>
        <v>610.0444160880445</v>
      </c>
      <c r="I557" s="38">
        <f>IF(Q556,[1]!Props("P","T",Dynamics!$D$4+273,"D",F557,"He"),IF(C557&gt;$D$11,I556*(1-$N$13/100*$S$1),[1]!Props("P","T",Dynamics!$D$4+273,"D",F557,"He")))</f>
        <v>5081.4214847021076</v>
      </c>
      <c r="J557" s="38">
        <f>I557-Dynamics!$O$10</f>
        <v>2186.4157510063542</v>
      </c>
      <c r="L557" s="38">
        <f>IF(H557&gt;$L$18,$L$18,H557)</f>
        <v>163.24780144940664</v>
      </c>
      <c r="M557" s="38">
        <f t="shared" si="33"/>
        <v>5.1755642098930439</v>
      </c>
      <c r="N557" s="38">
        <f>M557*Dynamics!$D$14*Dynamics!$N$12</f>
        <v>2.8164296123996046E-3</v>
      </c>
      <c r="O557" s="38">
        <f t="shared" si="34"/>
        <v>0.45977594216123996</v>
      </c>
      <c r="P557" s="38">
        <f>O557/Dynamics!$M$2</f>
        <v>0.15325864738707998</v>
      </c>
      <c r="Q557" s="38">
        <f>IF(I557&gt;Dynamics!$D$8,1,0)</f>
        <v>0</v>
      </c>
    </row>
    <row r="558" spans="1:17" x14ac:dyDescent="0.25">
      <c r="A558" s="38">
        <f>A557+$A$19</f>
        <v>5.3999999999999293</v>
      </c>
      <c r="B558" s="38">
        <f>C558+D558+Dynamics!$O$7</f>
        <v>29.862371976535886</v>
      </c>
      <c r="C558" s="38">
        <f>C557-O557*Dynamics!$S$1</f>
        <v>2.325292739874858</v>
      </c>
      <c r="D558" s="38">
        <f>D557-P557*Dynamics!$S$1</f>
        <v>0.77509757995828532</v>
      </c>
      <c r="E558" s="38">
        <f>Dynamics!$F$1-C558/H557</f>
        <v>5.2012139419749508E-3</v>
      </c>
      <c r="F558" s="38">
        <f>IF(Q557,$O$5/E558,([1]!Props("D","T",Dynamics!$D$4+273,"P",I557,"He")+$O$5/E558)/2)</f>
        <v>8.1112855647879094</v>
      </c>
      <c r="G558" s="38">
        <f t="shared" si="32"/>
        <v>3.8186951919617611E-3</v>
      </c>
      <c r="H558" s="38">
        <f>IF(Q557,[1]!Props("D","T",Dynamics!$D$4+273,"P",Dynamics!I557,"N2O"),C558/G558)</f>
        <v>608.92336858137548</v>
      </c>
      <c r="I558" s="38">
        <f>IF(Q557,[1]!Props("P","T",Dynamics!$D$4+273,"D",F558,"He"),IF(C558&gt;$D$11,I557*(1-$N$13/100*$S$1),[1]!Props("P","T",Dynamics!$D$4+273,"D",F558,"He")))</f>
        <v>5080.9133425536374</v>
      </c>
      <c r="J558" s="38">
        <f>I558-Dynamics!$O$10</f>
        <v>2185.907608857884</v>
      </c>
      <c r="L558" s="38">
        <f>IF(H558&gt;$L$18,$L$18,H558)</f>
        <v>163.24780144940664</v>
      </c>
      <c r="M558" s="38">
        <f t="shared" si="33"/>
        <v>5.1749627517444852</v>
      </c>
      <c r="N558" s="38">
        <f>M558*Dynamics!$D$14*Dynamics!$N$12</f>
        <v>2.8161023119408486E-3</v>
      </c>
      <c r="O558" s="38">
        <f t="shared" si="34"/>
        <v>0.45972251108093465</v>
      </c>
      <c r="P558" s="38">
        <f>O558/Dynamics!$M$2</f>
        <v>0.15324083702697822</v>
      </c>
      <c r="Q558" s="38">
        <f>IF(I558&gt;Dynamics!$D$8,1,0)</f>
        <v>0</v>
      </c>
    </row>
    <row r="559" spans="1:17" x14ac:dyDescent="0.25">
      <c r="A559" s="38">
        <f>A558+$A$19</f>
        <v>5.4099999999999291</v>
      </c>
      <c r="B559" s="38">
        <f>C559+D559+Dynamics!$O$7</f>
        <v>29.856242343054809</v>
      </c>
      <c r="C559" s="38">
        <f>C558-O558*Dynamics!$S$1</f>
        <v>2.3206955147640485</v>
      </c>
      <c r="D559" s="38">
        <f>D558-P558*Dynamics!$S$1</f>
        <v>0.77356517158801552</v>
      </c>
      <c r="E559" s="38">
        <f>Dynamics!$F$1-C559/H558</f>
        <v>5.2017462803061604E-3</v>
      </c>
      <c r="F559" s="38">
        <f>IF(Q558,$O$5/E559,([1]!Props("D","T",Dynamics!$D$4+273,"P",I558,"He")+$O$5/E559)/2)</f>
        <v>8.1104744857514461</v>
      </c>
      <c r="G559" s="38">
        <f t="shared" si="32"/>
        <v>3.818175752079849E-3</v>
      </c>
      <c r="H559" s="38">
        <f>IF(Q558,[1]!Props("D","T",Dynamics!$D$4+273,"P",Dynamics!I558,"N2O"),C559/G559)</f>
        <v>607.80217188795245</v>
      </c>
      <c r="I559" s="38">
        <f>IF(Q558,[1]!Props("P","T",Dynamics!$D$4+273,"D",F559,"He"),IF(C559&gt;$D$11,I558*(1-$N$13/100*$S$1),[1]!Props("P","T",Dynamics!$D$4+273,"D",F559,"He")))</f>
        <v>5080.4052512193821</v>
      </c>
      <c r="J559" s="38">
        <f>I559-Dynamics!$O$10</f>
        <v>2185.3995175236287</v>
      </c>
      <c r="L559" s="38">
        <f>IF(H559&gt;$L$18,$L$18,H559)</f>
        <v>163.24780144940664</v>
      </c>
      <c r="M559" s="38">
        <f t="shared" si="33"/>
        <v>5.1743612838398505</v>
      </c>
      <c r="N559" s="38">
        <f>M559*Dynamics!$D$14*Dynamics!$N$12</f>
        <v>2.8157750061730477E-3</v>
      </c>
      <c r="O559" s="38">
        <f t="shared" si="34"/>
        <v>0.45966907913393945</v>
      </c>
      <c r="P559" s="38">
        <f>O559/Dynamics!$M$2</f>
        <v>0.15322302637797983</v>
      </c>
      <c r="Q559" s="38">
        <f>IF(I559&gt;Dynamics!$D$8,1,0)</f>
        <v>0</v>
      </c>
    </row>
    <row r="560" spans="1:17" x14ac:dyDescent="0.25">
      <c r="A560" s="38">
        <f>A559+$A$19</f>
        <v>5.4199999999999289</v>
      </c>
      <c r="B560" s="38">
        <f>C560+D560+Dynamics!$O$7</f>
        <v>29.850113421999687</v>
      </c>
      <c r="C560" s="38">
        <f>C559-O559*Dynamics!$S$1</f>
        <v>2.3160988239727089</v>
      </c>
      <c r="D560" s="38">
        <f>D559-P559*Dynamics!$S$1</f>
        <v>0.77203294132423572</v>
      </c>
      <c r="E560" s="38">
        <f>Dynamics!$F$1-C560/H559</f>
        <v>5.2022787679304339E-3</v>
      </c>
      <c r="F560" s="38">
        <f>IF(Q559,$O$5/E560,([1]!Props("D","T",Dynamics!$D$4+273,"P",I559,"He")+$O$5/E560)/2)</f>
        <v>8.1096634131371026</v>
      </c>
      <c r="G560" s="38">
        <f t="shared" si="32"/>
        <v>3.8176562124096801E-3</v>
      </c>
      <c r="H560" s="38">
        <f>IF(Q559,[1]!Props("D","T",Dynamics!$D$4+273,"P",Dynamics!I559,"N2O"),C560/G560)</f>
        <v>606.68082590674192</v>
      </c>
      <c r="I560" s="38">
        <f>IF(Q559,[1]!Props("P","T",Dynamics!$D$4+273,"D",F560,"He"),IF(C560&gt;$D$11,I559*(1-$N$13/100*$S$1),[1]!Props("P","T",Dynamics!$D$4+273,"D",F560,"He")))</f>
        <v>5079.8972106942601</v>
      </c>
      <c r="J560" s="38">
        <f>I560-Dynamics!$O$10</f>
        <v>2184.8914769985067</v>
      </c>
      <c r="L560" s="38">
        <f>IF(H560&gt;$L$18,$L$18,H560)</f>
        <v>163.24780144940664</v>
      </c>
      <c r="M560" s="38">
        <f t="shared" si="33"/>
        <v>5.1737598061697199</v>
      </c>
      <c r="N560" s="38">
        <f>M560*Dynamics!$D$14*Dynamics!$N$12</f>
        <v>2.8154476950910763E-3</v>
      </c>
      <c r="O560" s="38">
        <f t="shared" si="34"/>
        <v>0.45961564631941759</v>
      </c>
      <c r="P560" s="38">
        <f>O560/Dynamics!$M$2</f>
        <v>0.15320521543980586</v>
      </c>
      <c r="Q560" s="38">
        <f>IF(I560&gt;Dynamics!$D$8,1,0)</f>
        <v>0</v>
      </c>
    </row>
    <row r="561" spans="1:17" x14ac:dyDescent="0.25">
      <c r="A561" s="38">
        <f>A560+$A$19</f>
        <v>5.4299999999999287</v>
      </c>
      <c r="B561" s="38">
        <f>C561+D561+Dynamics!$O$7</f>
        <v>29.843985213382098</v>
      </c>
      <c r="C561" s="38">
        <f>C560-O560*Dynamics!$S$1</f>
        <v>2.3115026675095147</v>
      </c>
      <c r="D561" s="38">
        <f>D560-P560*Dynamics!$S$1</f>
        <v>0.77050088916983761</v>
      </c>
      <c r="E561" s="38">
        <f>Dynamics!$F$1-C561/H560</f>
        <v>5.2028114054195086E-3</v>
      </c>
      <c r="F561" s="38">
        <f>IF(Q560,$O$5/E561,([1]!Props("D","T",Dynamics!$D$4+273,"P",I560,"He")+$O$5/E561)/2)</f>
        <v>8.1088523465418341</v>
      </c>
      <c r="G561" s="38">
        <f t="shared" si="32"/>
        <v>3.8171365726642949E-3</v>
      </c>
      <c r="H561" s="38">
        <f>IF(Q560,[1]!Props("D","T",Dynamics!$D$4+273,"P",Dynamics!I560,"N2O"),C561/G561)</f>
        <v>605.55933053663989</v>
      </c>
      <c r="I561" s="38">
        <f>IF(Q560,[1]!Props("P","T",Dynamics!$D$4+273,"D",F561,"He"),IF(C561&gt;$D$11,I560*(1-$N$13/100*$S$1),[1]!Props("P","T",Dynamics!$D$4+273,"D",F561,"He")))</f>
        <v>5079.3892209731912</v>
      </c>
      <c r="J561" s="38">
        <f>I561-Dynamics!$O$10</f>
        <v>2184.3834872774378</v>
      </c>
      <c r="L561" s="38">
        <f>IF(H561&gt;$L$18,$L$18,H561)</f>
        <v>163.24780144940664</v>
      </c>
      <c r="M561" s="38">
        <f t="shared" si="33"/>
        <v>5.1731583187246715</v>
      </c>
      <c r="N561" s="38">
        <f>M561*Dynamics!$D$14*Dynamics!$N$12</f>
        <v>2.8151203786898069E-3</v>
      </c>
      <c r="O561" s="38">
        <f t="shared" si="34"/>
        <v>0.45956221263653202</v>
      </c>
      <c r="P561" s="38">
        <f>O561/Dynamics!$M$2</f>
        <v>0.15318740421217733</v>
      </c>
      <c r="Q561" s="38">
        <f>IF(I561&gt;Dynamics!$D$8,1,0)</f>
        <v>0</v>
      </c>
    </row>
    <row r="562" spans="1:17" x14ac:dyDescent="0.25">
      <c r="A562" s="38">
        <f>A561+$A$19</f>
        <v>5.4399999999999284</v>
      </c>
      <c r="B562" s="38">
        <f>C562+D562+Dynamics!$O$7</f>
        <v>29.837857717213609</v>
      </c>
      <c r="C562" s="38">
        <f>C561-O561*Dynamics!$S$1</f>
        <v>2.3069070453831495</v>
      </c>
      <c r="D562" s="38">
        <f>D561-P561*Dynamics!$S$1</f>
        <v>0.76896901512771587</v>
      </c>
      <c r="E562" s="38">
        <f>Dynamics!$F$1-C562/H561</f>
        <v>5.2033441933494705E-3</v>
      </c>
      <c r="F562" s="38">
        <f>IF(Q561,$O$5/E562,([1]!Props("D","T",Dynamics!$D$4+273,"P",I561,"He")+$O$5/E562)/2)</f>
        <v>8.1080412855595689</v>
      </c>
      <c r="G562" s="38">
        <f t="shared" si="32"/>
        <v>3.816616832554574E-3</v>
      </c>
      <c r="H562" s="38">
        <f>IF(Q561,[1]!Props("D","T",Dynamics!$D$4+273,"P",Dynamics!I561,"N2O"),C562/G562)</f>
        <v>604.43768567647089</v>
      </c>
      <c r="I562" s="38">
        <f>IF(Q561,[1]!Props("P","T",Dynamics!$D$4+273,"D",F562,"He"),IF(C562&gt;$D$11,I561*(1-$N$13/100*$S$1),[1]!Props("P","T",Dynamics!$D$4+273,"D",F562,"He")))</f>
        <v>5078.8812820510939</v>
      </c>
      <c r="J562" s="38">
        <f>I562-Dynamics!$O$10</f>
        <v>2183.8755483553405</v>
      </c>
      <c r="L562" s="38">
        <f>IF(H562&gt;$L$18,$L$18,H562)</f>
        <v>163.24780144940664</v>
      </c>
      <c r="M562" s="38">
        <f t="shared" si="33"/>
        <v>5.1725568214952782</v>
      </c>
      <c r="N562" s="38">
        <f>M562*Dynamics!$D$14*Dynamics!$N$12</f>
        <v>2.8147930569641095E-3</v>
      </c>
      <c r="O562" s="38">
        <f t="shared" si="34"/>
        <v>0.45950877808444529</v>
      </c>
      <c r="P562" s="38">
        <f>O562/Dynamics!$M$2</f>
        <v>0.15316959269481509</v>
      </c>
      <c r="Q562" s="38">
        <f>IF(I562&gt;Dynamics!$D$8,1,0)</f>
        <v>0</v>
      </c>
    </row>
    <row r="563" spans="1:17" x14ac:dyDescent="0.25">
      <c r="A563" s="38">
        <f>A562+$A$19</f>
        <v>5.4499999999999282</v>
      </c>
      <c r="B563" s="38">
        <f>C563+D563+Dynamics!$O$7</f>
        <v>29.831730933505817</v>
      </c>
      <c r="C563" s="38">
        <f>C562-O562*Dynamics!$S$1</f>
        <v>2.302311957602305</v>
      </c>
      <c r="D563" s="38">
        <f>D562-P562*Dynamics!$S$1</f>
        <v>0.76743731920076774</v>
      </c>
      <c r="E563" s="38">
        <f>Dynamics!$F$1-C563/H562</f>
        <v>5.2038771323007988E-3</v>
      </c>
      <c r="F563" s="38">
        <f>IF(Q562,$O$5/E563,([1]!Props("D","T",Dynamics!$D$4+273,"P",I562,"He")+$O$5/E563)/2)</f>
        <v>8.1072302297811731</v>
      </c>
      <c r="G563" s="38">
        <f t="shared" si="32"/>
        <v>3.8160969917892182E-3</v>
      </c>
      <c r="H563" s="38">
        <f>IF(Q562,[1]!Props("D","T",Dynamics!$D$4+273,"P",Dynamics!I562,"N2O"),C563/G563)</f>
        <v>603.31589122498724</v>
      </c>
      <c r="I563" s="38">
        <f>IF(Q562,[1]!Props("P","T",Dynamics!$D$4+273,"D",F563,"He"),IF(C563&gt;$D$11,I562*(1-$N$13/100*$S$1),[1]!Props("P","T",Dynamics!$D$4+273,"D",F563,"He")))</f>
        <v>5078.3733939228887</v>
      </c>
      <c r="J563" s="38">
        <f>I563-Dynamics!$O$10</f>
        <v>2183.3676602271353</v>
      </c>
      <c r="L563" s="38">
        <f>IF(H563&gt;$L$18,$L$18,H563)</f>
        <v>163.24780144940664</v>
      </c>
      <c r="M563" s="38">
        <f t="shared" si="33"/>
        <v>5.1719553144721093</v>
      </c>
      <c r="N563" s="38">
        <f>M563*Dynamics!$D$14*Dynamics!$N$12</f>
        <v>2.8144657299088525E-3</v>
      </c>
      <c r="O563" s="38">
        <f t="shared" si="34"/>
        <v>0.45945534266231969</v>
      </c>
      <c r="P563" s="38">
        <f>O563/Dynamics!$M$2</f>
        <v>0.15315178088743989</v>
      </c>
      <c r="Q563" s="38">
        <f>IF(I563&gt;Dynamics!$D$8,1,0)</f>
        <v>0</v>
      </c>
    </row>
    <row r="564" spans="1:17" x14ac:dyDescent="0.25">
      <c r="A564" s="38">
        <f>A563+$A$19</f>
        <v>5.459999999999928</v>
      </c>
      <c r="B564" s="38">
        <f>C564+D564+Dynamics!$O$7</f>
        <v>29.825604862270318</v>
      </c>
      <c r="C564" s="38">
        <f>C563-O563*Dynamics!$S$1</f>
        <v>2.2977174041756818</v>
      </c>
      <c r="D564" s="38">
        <f>D563-P563*Dynamics!$S$1</f>
        <v>0.76590580139189335</v>
      </c>
      <c r="E564" s="38">
        <f>Dynamics!$F$1-C564/H563</f>
        <v>5.2044102228584015E-3</v>
      </c>
      <c r="F564" s="38">
        <f>IF(Q563,$O$5/E564,([1]!Props("D","T",Dynamics!$D$4+273,"P",I563,"He")+$O$5/E564)/2)</f>
        <v>8.1064191787944182</v>
      </c>
      <c r="G564" s="38">
        <f t="shared" si="32"/>
        <v>3.8155770500747218E-3</v>
      </c>
      <c r="H564" s="38">
        <f>IF(Q563,[1]!Props("D","T",Dynamics!$D$4+273,"P",Dynamics!I563,"N2O"),C564/G564)</f>
        <v>602.19394708087066</v>
      </c>
      <c r="I564" s="38">
        <f>IF(Q563,[1]!Props("P","T",Dynamics!$D$4+273,"D",F564,"He"),IF(C564&gt;$D$11,I563*(1-$N$13/100*$S$1),[1]!Props("P","T",Dynamics!$D$4+273,"D",F564,"He")))</f>
        <v>5077.8655565834961</v>
      </c>
      <c r="J564" s="38">
        <f>I564-Dynamics!$O$10</f>
        <v>2182.8598228877427</v>
      </c>
      <c r="L564" s="38">
        <f>IF(H564&gt;$L$18,$L$18,H564)</f>
        <v>163.24780144940664</v>
      </c>
      <c r="M564" s="38">
        <f t="shared" si="33"/>
        <v>5.1713537976457316</v>
      </c>
      <c r="N564" s="38">
        <f>M564*Dynamics!$D$14*Dynamics!$N$12</f>
        <v>2.8141383975189018E-3</v>
      </c>
      <c r="O564" s="38">
        <f t="shared" si="34"/>
        <v>0.45940190636931705</v>
      </c>
      <c r="P564" s="38">
        <f>O564/Dynamics!$M$2</f>
        <v>0.15313396878977234</v>
      </c>
      <c r="Q564" s="38">
        <f>IF(I564&gt;Dynamics!$D$8,1,0)</f>
        <v>0</v>
      </c>
    </row>
    <row r="565" spans="1:17" x14ac:dyDescent="0.25">
      <c r="A565" s="38">
        <f>A564+$A$19</f>
        <v>5.4699999999999278</v>
      </c>
      <c r="B565" s="38">
        <f>C565+D565+Dynamics!$O$7</f>
        <v>29.819479503518728</v>
      </c>
      <c r="C565" s="38">
        <f>C564-O564*Dynamics!$S$1</f>
        <v>2.2931233851119885</v>
      </c>
      <c r="D565" s="38">
        <f>D564-P564*Dynamics!$S$1</f>
        <v>0.76437446170399559</v>
      </c>
      <c r="E565" s="38">
        <f>Dynamics!$F$1-C565/H564</f>
        <v>5.2049434656116673E-3</v>
      </c>
      <c r="F565" s="38">
        <f>IF(Q564,$O$5/E565,([1]!Props("D","T",Dynamics!$D$4+273,"P",I564,"He")+$O$5/E565)/2)</f>
        <v>8.1056081321839599</v>
      </c>
      <c r="G565" s="38">
        <f t="shared" si="32"/>
        <v>3.8150570071153588E-3</v>
      </c>
      <c r="H565" s="38">
        <f>IF(Q564,[1]!Props("D","T",Dynamics!$D$4+273,"P",Dynamics!I564,"N2O"),C565/G565)</f>
        <v>601.07185314273067</v>
      </c>
      <c r="I565" s="38">
        <f>IF(Q564,[1]!Props("P","T",Dynamics!$D$4+273,"D",F565,"He"),IF(C565&gt;$D$11,I564*(1-$N$13/100*$S$1),[1]!Props("P","T",Dynamics!$D$4+273,"D",F565,"He")))</f>
        <v>5077.3577700278374</v>
      </c>
      <c r="J565" s="38">
        <f>I565-Dynamics!$O$10</f>
        <v>2182.352036332084</v>
      </c>
      <c r="L565" s="38">
        <f>IF(H565&gt;$L$18,$L$18,H565)</f>
        <v>163.24780144940664</v>
      </c>
      <c r="M565" s="38">
        <f t="shared" si="33"/>
        <v>5.1707522710067053</v>
      </c>
      <c r="N565" s="38">
        <f>M565*Dynamics!$D$14*Dynamics!$N$12</f>
        <v>2.813811059789121E-3</v>
      </c>
      <c r="O565" s="38">
        <f t="shared" si="34"/>
        <v>0.45934846920459887</v>
      </c>
      <c r="P565" s="38">
        <f>O565/Dynamics!$M$2</f>
        <v>0.15311615640153295</v>
      </c>
      <c r="Q565" s="38">
        <f>IF(I565&gt;Dynamics!$D$8,1,0)</f>
        <v>0</v>
      </c>
    </row>
    <row r="566" spans="1:17" x14ac:dyDescent="0.25">
      <c r="A566" s="38">
        <f>A565+$A$19</f>
        <v>5.4799999999999276</v>
      </c>
      <c r="B566" s="38">
        <f>C566+D566+Dynamics!$O$7</f>
        <v>29.813354857262667</v>
      </c>
      <c r="C566" s="38">
        <f>C565-O565*Dynamics!$S$1</f>
        <v>2.2885299004199426</v>
      </c>
      <c r="D566" s="38">
        <f>D565-P565*Dynamics!$S$1</f>
        <v>0.76284330013998025</v>
      </c>
      <c r="E566" s="38">
        <f>Dynamics!$F$1-C566/H565</f>
        <v>5.2054768611545016E-3</v>
      </c>
      <c r="F566" s="38">
        <f>IF(Q565,$O$5/E566,([1]!Props("D","T",Dynamics!$D$4+273,"P",I565,"He")+$O$5/E566)/2)</f>
        <v>8.1047970895313011</v>
      </c>
      <c r="G566" s="38">
        <f t="shared" si="32"/>
        <v>3.8145368626131566E-3</v>
      </c>
      <c r="H566" s="38">
        <f>IF(Q565,[1]!Props("D","T",Dynamics!$D$4+273,"P",Dynamics!I565,"N2O"),C566/G566)</f>
        <v>599.94960930910509</v>
      </c>
      <c r="I566" s="38">
        <f>IF(Q565,[1]!Props("P","T",Dynamics!$D$4+273,"D",F566,"He"),IF(C566&gt;$D$11,I565*(1-$N$13/100*$S$1),[1]!Props("P","T",Dynamics!$D$4+273,"D",F566,"He")))</f>
        <v>5076.8500342508351</v>
      </c>
      <c r="J566" s="38">
        <f>I566-Dynamics!$O$10</f>
        <v>2181.8443005550816</v>
      </c>
      <c r="L566" s="38">
        <f>IF(H566&gt;$L$18,$L$18,H566)</f>
        <v>163.24780144940664</v>
      </c>
      <c r="M566" s="38">
        <f t="shared" si="33"/>
        <v>5.1701507345455919</v>
      </c>
      <c r="N566" s="38">
        <f>M566*Dynamics!$D$14*Dynamics!$N$12</f>
        <v>2.8134837167143739E-3</v>
      </c>
      <c r="O566" s="38">
        <f t="shared" si="34"/>
        <v>0.45929503116732673</v>
      </c>
      <c r="P566" s="38">
        <f>O566/Dynamics!$M$2</f>
        <v>0.15309834372244224</v>
      </c>
      <c r="Q566" s="38">
        <f>IF(I566&gt;Dynamics!$D$8,1,0)</f>
        <v>0</v>
      </c>
    </row>
    <row r="567" spans="1:17" x14ac:dyDescent="0.25">
      <c r="A567" s="38">
        <f>A566+$A$19</f>
        <v>5.4899999999999274</v>
      </c>
      <c r="B567" s="38">
        <f>C567+D567+Dynamics!$O$7</f>
        <v>29.807230923513771</v>
      </c>
      <c r="C567" s="38">
        <f>C566-O566*Dynamics!$S$1</f>
        <v>2.2839369501082696</v>
      </c>
      <c r="D567" s="38">
        <f>D566-P566*Dynamics!$S$1</f>
        <v>0.76131231670275579</v>
      </c>
      <c r="E567" s="38">
        <f>Dynamics!$F$1-C567/H566</f>
        <v>5.2060104100853741E-3</v>
      </c>
      <c r="F567" s="38">
        <f>IF(Q566,$O$5/E567,([1]!Props("D","T",Dynamics!$D$4+273,"P",I566,"He")+$O$5/E567)/2)</f>
        <v>8.1039860504147629</v>
      </c>
      <c r="G567" s="38">
        <f t="shared" si="32"/>
        <v>3.8140166162678726E-3</v>
      </c>
      <c r="H567" s="38">
        <f>IF(Q566,[1]!Props("D","T",Dynamics!$D$4+273,"P",Dynamics!I566,"N2O"),C567/G567)</f>
        <v>598.8272154784604</v>
      </c>
      <c r="I567" s="38">
        <f>IF(Q566,[1]!Props("P","T",Dynamics!$D$4+273,"D",F567,"He"),IF(C567&gt;$D$11,I566*(1-$N$13/100*$S$1),[1]!Props("P","T",Dynamics!$D$4+273,"D",F567,"He")))</f>
        <v>5076.3423492474103</v>
      </c>
      <c r="J567" s="38">
        <f>I567-Dynamics!$O$10</f>
        <v>2181.3366155516569</v>
      </c>
      <c r="L567" s="38">
        <f>IF(H567&gt;$L$18,$L$18,H567)</f>
        <v>163.24780144940664</v>
      </c>
      <c r="M567" s="38">
        <f t="shared" si="33"/>
        <v>5.1695491882529421</v>
      </c>
      <c r="N567" s="38">
        <f>M567*Dynamics!$D$14*Dynamics!$N$12</f>
        <v>2.8131563682895181E-3</v>
      </c>
      <c r="O567" s="38">
        <f t="shared" si="34"/>
        <v>0.45924159225666111</v>
      </c>
      <c r="P567" s="38">
        <f>O567/Dynamics!$M$2</f>
        <v>0.15308053075222036</v>
      </c>
      <c r="Q567" s="38">
        <f>IF(I567&gt;Dynamics!$D$8,1,0)</f>
        <v>0</v>
      </c>
    </row>
    <row r="568" spans="1:17" x14ac:dyDescent="0.25">
      <c r="A568" s="38">
        <f>A567+$A$19</f>
        <v>5.4999999999999272</v>
      </c>
      <c r="B568" s="38">
        <f>C568+D568+Dynamics!$O$7</f>
        <v>29.80110770228368</v>
      </c>
      <c r="C568" s="38">
        <f>C567-O567*Dynamics!$S$1</f>
        <v>2.2793445341857028</v>
      </c>
      <c r="D568" s="38">
        <f>D567-P567*Dynamics!$S$1</f>
        <v>0.75978151139523353</v>
      </c>
      <c r="E568" s="38">
        <f>Dynamics!$F$1-C568/H567</f>
        <v>5.2065441130073643E-3</v>
      </c>
      <c r="F568" s="38">
        <f>IF(Q567,$O$5/E568,([1]!Props("D","T",Dynamics!$D$4+273,"P",I567,"He")+$O$5/E568)/2)</f>
        <v>8.1031750144094516</v>
      </c>
      <c r="G568" s="38">
        <f t="shared" si="32"/>
        <v>3.8134962677769772E-3</v>
      </c>
      <c r="H568" s="38">
        <f>IF(Q567,[1]!Props("D","T",Dynamics!$D$4+273,"P",Dynamics!I567,"N2O"),C568/G568)</f>
        <v>597.70467154919072</v>
      </c>
      <c r="I568" s="38">
        <f>IF(Q567,[1]!Props("P","T",Dynamics!$D$4+273,"D",F568,"He"),IF(C568&gt;$D$11,I567*(1-$N$13/100*$S$1),[1]!Props("P","T",Dynamics!$D$4+273,"D",F568,"He")))</f>
        <v>5075.8347150124855</v>
      </c>
      <c r="J568" s="38">
        <f>I568-Dynamics!$O$10</f>
        <v>2180.8289813167321</v>
      </c>
      <c r="L568" s="38">
        <f>IF(H568&gt;$L$18,$L$18,H568)</f>
        <v>163.24780144940664</v>
      </c>
      <c r="M568" s="38">
        <f t="shared" si="33"/>
        <v>5.1689476321193073</v>
      </c>
      <c r="N568" s="38">
        <f>M568*Dynamics!$D$14*Dynamics!$N$12</f>
        <v>2.8128290145094121E-3</v>
      </c>
      <c r="O568" s="38">
        <f t="shared" si="34"/>
        <v>0.45918815247176265</v>
      </c>
      <c r="P568" s="38">
        <f>O568/Dynamics!$M$2</f>
        <v>0.15306271749058756</v>
      </c>
      <c r="Q568" s="38">
        <f>IF(I568&gt;Dynamics!$D$8,1,0)</f>
        <v>0</v>
      </c>
    </row>
    <row r="569" spans="1:17" x14ac:dyDescent="0.25">
      <c r="A569" s="38">
        <f>A568+$A$19</f>
        <v>5.509999999999927</v>
      </c>
      <c r="B569" s="38">
        <f>C569+D569+Dynamics!$O$7</f>
        <v>29.794985193584058</v>
      </c>
      <c r="C569" s="38">
        <f>C568-O568*Dynamics!$S$1</f>
        <v>2.2747526526609851</v>
      </c>
      <c r="D569" s="38">
        <f>D568-P568*Dynamics!$S$1</f>
        <v>0.7582508842203276</v>
      </c>
      <c r="E569" s="38">
        <f>Dynamics!$F$1-C569/H568</f>
        <v>5.2070779705281995E-3</v>
      </c>
      <c r="F569" s="38">
        <f>IF(Q568,$O$5/E569,([1]!Props("D","T",Dynamics!$D$4+273,"P",I568,"He")+$O$5/E569)/2)</f>
        <v>8.1023639810872368</v>
      </c>
      <c r="G569" s="38">
        <f t="shared" si="32"/>
        <v>3.8129758168356301E-3</v>
      </c>
      <c r="H569" s="38">
        <f>IF(Q568,[1]!Props("D","T",Dynamics!$D$4+273,"P",Dynamics!I568,"N2O"),C569/G569)</f>
        <v>596.58197741961851</v>
      </c>
      <c r="I569" s="38">
        <f>IF(Q568,[1]!Props("P","T",Dynamics!$D$4+273,"D",F569,"He"),IF(C569&gt;$D$11,I568*(1-$N$13/100*$S$1),[1]!Props("P","T",Dynamics!$D$4+273,"D",F569,"He")))</f>
        <v>5075.3271315409847</v>
      </c>
      <c r="J569" s="38">
        <f>I569-Dynamics!$O$10</f>
        <v>2180.3213978452313</v>
      </c>
      <c r="L569" s="38">
        <f>IF(H569&gt;$L$18,$L$18,H569)</f>
        <v>163.24780144940664</v>
      </c>
      <c r="M569" s="38">
        <f t="shared" si="33"/>
        <v>5.1683460661352356</v>
      </c>
      <c r="N569" s="38">
        <f>M569*Dynamics!$D$14*Dynamics!$N$12</f>
        <v>2.8125016553689126E-3</v>
      </c>
      <c r="O569" s="38">
        <f t="shared" si="34"/>
        <v>0.45913471181179172</v>
      </c>
      <c r="P569" s="38">
        <f>O569/Dynamics!$M$2</f>
        <v>0.15304490393726392</v>
      </c>
      <c r="Q569" s="38">
        <f>IF(I569&gt;Dynamics!$D$8,1,0)</f>
        <v>0</v>
      </c>
    </row>
    <row r="570" spans="1:17" x14ac:dyDescent="0.25">
      <c r="A570" s="38">
        <f>A569+$A$19</f>
        <v>5.5199999999999267</v>
      </c>
      <c r="B570" s="38">
        <f>C570+D570+Dynamics!$O$7</f>
        <v>29.788863397426567</v>
      </c>
      <c r="C570" s="38">
        <f>C569-O569*Dynamics!$S$1</f>
        <v>2.2701613055428673</v>
      </c>
      <c r="D570" s="38">
        <f>D569-P569*Dynamics!$S$1</f>
        <v>0.756720435180955</v>
      </c>
      <c r="E570" s="38">
        <f>Dynamics!$F$1-C570/H569</f>
        <v>5.2076119832603083E-3</v>
      </c>
      <c r="F570" s="38">
        <f>IF(Q569,$O$5/E570,([1]!Props("D","T",Dynamics!$D$4+273,"P",I569,"He")+$O$5/E570)/2)</f>
        <v>8.1015529500167087</v>
      </c>
      <c r="G570" s="38">
        <f t="shared" si="32"/>
        <v>3.812455263136655E-3</v>
      </c>
      <c r="H570" s="38">
        <f>IF(Q569,[1]!Props("D","T",Dynamics!$D$4+273,"P",Dynamics!I569,"N2O"),C570/G570)</f>
        <v>595.45913298799405</v>
      </c>
      <c r="I570" s="38">
        <f>IF(Q569,[1]!Props("P","T",Dynamics!$D$4+273,"D",F570,"He"),IF(C570&gt;$D$11,I569*(1-$N$13/100*$S$1),[1]!Props("P","T",Dynamics!$D$4+273,"D",F570,"He")))</f>
        <v>5074.8195988278303</v>
      </c>
      <c r="J570" s="38">
        <f>I570-Dynamics!$O$10</f>
        <v>2179.8138651320769</v>
      </c>
      <c r="L570" s="38">
        <f>IF(H570&gt;$L$18,$L$18,H570)</f>
        <v>163.24780144940664</v>
      </c>
      <c r="M570" s="38">
        <f t="shared" si="33"/>
        <v>5.1677444902912679</v>
      </c>
      <c r="N570" s="38">
        <f>M570*Dynamics!$D$14*Dynamics!$N$12</f>
        <v>2.8121742908628713E-3</v>
      </c>
      <c r="O570" s="38">
        <f t="shared" si="34"/>
        <v>0.45908127027590795</v>
      </c>
      <c r="P570" s="38">
        <f>O570/Dynamics!$M$2</f>
        <v>0.15302709009196933</v>
      </c>
      <c r="Q570" s="38">
        <f>IF(I570&gt;Dynamics!$D$8,1,0)</f>
        <v>0</v>
      </c>
    </row>
    <row r="571" spans="1:17" x14ac:dyDescent="0.25">
      <c r="A571" s="38">
        <f>A570+$A$19</f>
        <v>5.5299999999999265</v>
      </c>
      <c r="B571" s="38">
        <f>C571+D571+Dynamics!$O$7</f>
        <v>29.782742313822887</v>
      </c>
      <c r="C571" s="38">
        <f>C570-O570*Dynamics!$S$1</f>
        <v>2.2655704928401081</v>
      </c>
      <c r="D571" s="38">
        <f>D570-P570*Dynamics!$S$1</f>
        <v>0.75519016428003527</v>
      </c>
      <c r="E571" s="38">
        <f>Dynamics!$F$1-C571/H570</f>
        <v>5.2081461518208626E-3</v>
      </c>
      <c r="F571" s="38">
        <f>IF(Q570,$O$5/E571,([1]!Props("D","T",Dynamics!$D$4+273,"P",I570,"He")+$O$5/E571)/2)</f>
        <v>8.1007419207631486</v>
      </c>
      <c r="G571" s="38">
        <f t="shared" si="32"/>
        <v>3.8119346063705192E-3</v>
      </c>
      <c r="H571" s="38">
        <f>IF(Q570,[1]!Props("D","T",Dynamics!$D$4+273,"P",Dynamics!I570,"N2O"),C571/G571)</f>
        <v>594.33613815249566</v>
      </c>
      <c r="I571" s="38">
        <f>IF(Q570,[1]!Props("P","T",Dynamics!$D$4+273,"D",F571,"He"),IF(C571&gt;$D$11,I570*(1-$N$13/100*$S$1),[1]!Props("P","T",Dynamics!$D$4+273,"D",F571,"He")))</f>
        <v>5074.3121168679472</v>
      </c>
      <c r="J571" s="38">
        <f>I571-Dynamics!$O$10</f>
        <v>2179.3063831721938</v>
      </c>
      <c r="L571" s="38">
        <f>IF(H571&gt;$L$18,$L$18,H571)</f>
        <v>163.24780144940664</v>
      </c>
      <c r="M571" s="38">
        <f t="shared" si="33"/>
        <v>5.1671429045779425</v>
      </c>
      <c r="N571" s="38">
        <f>M571*Dynamics!$D$14*Dynamics!$N$12</f>
        <v>2.8118469209861404E-3</v>
      </c>
      <c r="O571" s="38">
        <f t="shared" si="34"/>
        <v>0.45902782786327084</v>
      </c>
      <c r="P571" s="38">
        <f>O571/Dynamics!$M$2</f>
        <v>0.15300927595442362</v>
      </c>
      <c r="Q571" s="38">
        <f>IF(I571&gt;Dynamics!$D$8,1,0)</f>
        <v>0</v>
      </c>
    </row>
    <row r="572" spans="1:17" x14ac:dyDescent="0.25">
      <c r="A572" s="38">
        <f>A571+$A$19</f>
        <v>5.5399999999999263</v>
      </c>
      <c r="B572" s="38">
        <f>C572+D572+Dynamics!$O$7</f>
        <v>29.776621942784711</v>
      </c>
      <c r="C572" s="38">
        <f>C571-O571*Dynamics!$S$1</f>
        <v>2.2609802145614752</v>
      </c>
      <c r="D572" s="38">
        <f>D571-P571*Dynamics!$S$1</f>
        <v>0.75366007152049108</v>
      </c>
      <c r="E572" s="38">
        <f>Dynamics!$F$1-C572/H571</f>
        <v>5.2086804768318234E-3</v>
      </c>
      <c r="F572" s="38">
        <f>IF(Q571,$O$5/E572,([1]!Props("D","T",Dynamics!$D$4+273,"P",I571,"He")+$O$5/E572)/2)</f>
        <v>8.0999308928885032</v>
      </c>
      <c r="G572" s="38">
        <f t="shared" si="32"/>
        <v>3.8114138462253108E-3</v>
      </c>
      <c r="H572" s="38">
        <f>IF(Q571,[1]!Props("D","T",Dynamics!$D$4+273,"P",Dynamics!I571,"N2O"),C572/G572)</f>
        <v>593.21299281122936</v>
      </c>
      <c r="I572" s="38">
        <f>IF(Q571,[1]!Props("P","T",Dynamics!$D$4+273,"D",F572,"He"),IF(C572&gt;$D$11,I571*(1-$N$13/100*$S$1),[1]!Props("P","T",Dynamics!$D$4+273,"D",F572,"He")))</f>
        <v>5073.8046856562605</v>
      </c>
      <c r="J572" s="38">
        <f>I572-Dynamics!$O$10</f>
        <v>2178.7989519605071</v>
      </c>
      <c r="L572" s="38">
        <f>IF(H572&gt;$L$18,$L$18,H572)</f>
        <v>163.24780144940664</v>
      </c>
      <c r="M572" s="38">
        <f t="shared" si="33"/>
        <v>5.1665413089857966</v>
      </c>
      <c r="N572" s="38">
        <f>M572*Dynamics!$D$14*Dynamics!$N$12</f>
        <v>2.8115195457335701E-3</v>
      </c>
      <c r="O572" s="38">
        <f t="shared" si="34"/>
        <v>0.4589743845730398</v>
      </c>
      <c r="P572" s="38">
        <f>O572/Dynamics!$M$2</f>
        <v>0.15299146152434659</v>
      </c>
      <c r="Q572" s="38">
        <f>IF(I572&gt;Dynamics!$D$8,1,0)</f>
        <v>0</v>
      </c>
    </row>
    <row r="573" spans="1:17" x14ac:dyDescent="0.25">
      <c r="A573" s="38">
        <f>A572+$A$19</f>
        <v>5.5499999999999261</v>
      </c>
      <c r="B573" s="38">
        <f>C573+D573+Dynamics!$O$7</f>
        <v>29.770502284323737</v>
      </c>
      <c r="C573" s="38">
        <f>C572-O572*Dynamics!$S$1</f>
        <v>2.2563904707157447</v>
      </c>
      <c r="D573" s="38">
        <f>D572-P572*Dynamics!$S$1</f>
        <v>0.75213015690524765</v>
      </c>
      <c r="E573" s="38">
        <f>Dynamics!$F$1-C573/H572</f>
        <v>5.2092149589199888E-3</v>
      </c>
      <c r="F573" s="38">
        <f>IF(Q572,$O$5/E573,([1]!Props("D","T",Dynamics!$D$4+273,"P",I572,"He")+$O$5/E573)/2)</f>
        <v>8.0991198659513461</v>
      </c>
      <c r="G573" s="38">
        <f t="shared" si="32"/>
        <v>3.8108929823867151E-3</v>
      </c>
      <c r="H573" s="38">
        <f>IF(Q572,[1]!Props("D","T",Dynamics!$D$4+273,"P",Dynamics!I572,"N2O"),C573/G573)</f>
        <v>592.08969686222872</v>
      </c>
      <c r="I573" s="38">
        <f>IF(Q572,[1]!Props("P","T",Dynamics!$D$4+273,"D",F573,"He"),IF(C573&gt;$D$11,I572*(1-$N$13/100*$S$1),[1]!Props("P","T",Dynamics!$D$4+273,"D",F573,"He")))</f>
        <v>5073.2973051876952</v>
      </c>
      <c r="J573" s="38">
        <f>I573-Dynamics!$O$10</f>
        <v>2178.2915714919418</v>
      </c>
      <c r="L573" s="38">
        <f>IF(H573&gt;$L$18,$L$18,H573)</f>
        <v>163.24780144940664</v>
      </c>
      <c r="M573" s="38">
        <f t="shared" si="33"/>
        <v>5.1659397035053605</v>
      </c>
      <c r="N573" s="38">
        <f>M573*Dynamics!$D$14*Dynamics!$N$12</f>
        <v>2.8111921651000067E-3</v>
      </c>
      <c r="O573" s="38">
        <f t="shared" si="34"/>
        <v>0.45892094040437348</v>
      </c>
      <c r="P573" s="38">
        <f>O573/Dynamics!$M$2</f>
        <v>0.15297364680145784</v>
      </c>
      <c r="Q573" s="38">
        <f>IF(I573&gt;Dynamics!$D$8,1,0)</f>
        <v>0</v>
      </c>
    </row>
    <row r="574" spans="1:17" x14ac:dyDescent="0.25">
      <c r="A574" s="38">
        <f>A573+$A$19</f>
        <v>5.5599999999999259</v>
      </c>
      <c r="B574" s="38">
        <f>C574+D574+Dynamics!$O$7</f>
        <v>29.76438333845168</v>
      </c>
      <c r="C574" s="38">
        <f>C573-O573*Dynamics!$S$1</f>
        <v>2.2518012613117011</v>
      </c>
      <c r="D574" s="38">
        <f>D573-P573*Dynamics!$S$1</f>
        <v>0.75060042043723307</v>
      </c>
      <c r="E574" s="38">
        <f>Dynamics!$F$1-C574/H573</f>
        <v>5.2097495987170417E-3</v>
      </c>
      <c r="F574" s="38">
        <f>IF(Q573,$O$5/E574,([1]!Props("D","T",Dynamics!$D$4+273,"P",I573,"He")+$O$5/E574)/2)</f>
        <v>8.0983088395068457</v>
      </c>
      <c r="G574" s="38">
        <f t="shared" si="32"/>
        <v>3.81037201453799E-3</v>
      </c>
      <c r="H574" s="38">
        <f>IF(Q573,[1]!Props("D","T",Dynamics!$D$4+273,"P",Dynamics!I573,"N2O"),C574/G574)</f>
        <v>590.96625020345516</v>
      </c>
      <c r="I574" s="38">
        <f>IF(Q573,[1]!Props("P","T",Dynamics!$D$4+273,"D",F574,"He"),IF(C574&gt;$D$11,I573*(1-$N$13/100*$S$1),[1]!Props("P","T",Dynamics!$D$4+273,"D",F574,"He")))</f>
        <v>5072.7899754571763</v>
      </c>
      <c r="J574" s="38">
        <f>I574-Dynamics!$O$10</f>
        <v>2177.7842417614229</v>
      </c>
      <c r="L574" s="38">
        <f>IF(H574&gt;$L$18,$L$18,H574)</f>
        <v>163.24780144940664</v>
      </c>
      <c r="M574" s="38">
        <f t="shared" si="33"/>
        <v>5.16533808812716</v>
      </c>
      <c r="N574" s="38">
        <f>M574*Dynamics!$D$14*Dynamics!$N$12</f>
        <v>2.8108647790802952E-3</v>
      </c>
      <c r="O574" s="38">
        <f t="shared" si="34"/>
        <v>0.45886749535643029</v>
      </c>
      <c r="P574" s="38">
        <f>O574/Dynamics!$M$2</f>
        <v>0.15295583178547675</v>
      </c>
      <c r="Q574" s="38">
        <f>IF(I574&gt;Dynamics!$D$8,1,0)</f>
        <v>0</v>
      </c>
    </row>
    <row r="575" spans="1:17" x14ac:dyDescent="0.25">
      <c r="A575" s="38">
        <f>A574+$A$19</f>
        <v>5.5699999999999257</v>
      </c>
      <c r="B575" s="38">
        <f>C575+D575+Dynamics!$O$7</f>
        <v>29.758265105180261</v>
      </c>
      <c r="C575" s="38">
        <f>C574-O574*Dynamics!$S$1</f>
        <v>2.2472125863581369</v>
      </c>
      <c r="D575" s="38">
        <f>D574-P574*Dynamics!$S$1</f>
        <v>0.74907086211937834</v>
      </c>
      <c r="E575" s="38">
        <f>Dynamics!$F$1-C575/H574</f>
        <v>5.2102843968595963E-3</v>
      </c>
      <c r="F575" s="38">
        <f>IF(Q574,$O$5/E575,([1]!Props("D","T",Dynamics!$D$4+273,"P",I574,"He")+$O$5/E575)/2)</f>
        <v>8.0974978131067346</v>
      </c>
      <c r="G575" s="38">
        <f t="shared" si="32"/>
        <v>3.8098509423599436E-3</v>
      </c>
      <c r="H575" s="38">
        <f>IF(Q574,[1]!Props("D","T",Dynamics!$D$4+273,"P",Dynamics!I574,"N2O"),C575/G575)</f>
        <v>589.84265273279732</v>
      </c>
      <c r="I575" s="38">
        <f>IF(Q574,[1]!Props("P","T",Dynamics!$D$4+273,"D",F575,"He"),IF(C575&gt;$D$11,I574*(1-$N$13/100*$S$1),[1]!Props("P","T",Dynamics!$D$4+273,"D",F575,"He")))</f>
        <v>5072.2826964596306</v>
      </c>
      <c r="J575" s="38">
        <f>I575-Dynamics!$O$10</f>
        <v>2177.2769627638772</v>
      </c>
      <c r="L575" s="38">
        <f>IF(H575&gt;$L$18,$L$18,H575)</f>
        <v>163.24780144940664</v>
      </c>
      <c r="M575" s="38">
        <f t="shared" si="33"/>
        <v>5.1647364628417201</v>
      </c>
      <c r="N575" s="38">
        <f>M575*Dynamics!$D$14*Dynamics!$N$12</f>
        <v>2.8105373876692787E-3</v>
      </c>
      <c r="O575" s="38">
        <f t="shared" si="34"/>
        <v>0.4588140494283684</v>
      </c>
      <c r="P575" s="38">
        <f>O575/Dynamics!$M$2</f>
        <v>0.15293801647612279</v>
      </c>
      <c r="Q575" s="38">
        <f>IF(I575&gt;Dynamics!$D$8,1,0)</f>
        <v>0</v>
      </c>
    </row>
    <row r="576" spans="1:17" x14ac:dyDescent="0.25">
      <c r="A576" s="38">
        <f>A575+$A$19</f>
        <v>5.5799999999999255</v>
      </c>
      <c r="B576" s="38">
        <f>C576+D576+Dynamics!$O$7</f>
        <v>29.752147584521214</v>
      </c>
      <c r="C576" s="38">
        <f>C575-O575*Dynamics!$S$1</f>
        <v>2.2426244458638531</v>
      </c>
      <c r="D576" s="38">
        <f>D575-P575*Dynamics!$S$1</f>
        <v>0.74754148195461712</v>
      </c>
      <c r="E576" s="38">
        <f>Dynamics!$F$1-C576/H575</f>
        <v>5.2108193539892505E-3</v>
      </c>
      <c r="F576" s="38">
        <f>IF(Q575,$O$5/E576,([1]!Props("D","T",Dynamics!$D$4+273,"P",I575,"He")+$O$5/E576)/2)</f>
        <v>8.0966867862992657</v>
      </c>
      <c r="G576" s="38">
        <f t="shared" si="32"/>
        <v>3.8093297655309071E-3</v>
      </c>
      <c r="H576" s="38">
        <f>IF(Q575,[1]!Props("D","T",Dynamics!$D$4+273,"P",Dynamics!I575,"N2O"),C576/G576)</f>
        <v>588.71890434807187</v>
      </c>
      <c r="I576" s="38">
        <f>IF(Q575,[1]!Props("P","T",Dynamics!$D$4+273,"D",F576,"He"),IF(C576&gt;$D$11,I575*(1-$N$13/100*$S$1),[1]!Props("P","T",Dynamics!$D$4+273,"D",F576,"He")))</f>
        <v>5071.7754681899851</v>
      </c>
      <c r="J576" s="38">
        <f>I576-Dynamics!$O$10</f>
        <v>2176.7697344942317</v>
      </c>
      <c r="L576" s="38">
        <f>IF(H576&gt;$L$18,$L$18,H576)</f>
        <v>163.24780144940664</v>
      </c>
      <c r="M576" s="38">
        <f t="shared" si="33"/>
        <v>5.1641348276395602</v>
      </c>
      <c r="N576" s="38">
        <f>M576*Dynamics!$D$14*Dynamics!$N$12</f>
        <v>2.8102099908617994E-3</v>
      </c>
      <c r="O576" s="38">
        <f t="shared" si="34"/>
        <v>0.45876060261934587</v>
      </c>
      <c r="P576" s="38">
        <f>O576/Dynamics!$M$2</f>
        <v>0.15292020087311528</v>
      </c>
      <c r="Q576" s="38">
        <f>IF(I576&gt;Dynamics!$D$8,1,0)</f>
        <v>0</v>
      </c>
    </row>
    <row r="577" spans="1:17" x14ac:dyDescent="0.25">
      <c r="A577" s="38">
        <f>A576+$A$19</f>
        <v>5.5899999999999253</v>
      </c>
      <c r="B577" s="38">
        <f>C577+D577+Dynamics!$O$7</f>
        <v>29.74603077648629</v>
      </c>
      <c r="C577" s="38">
        <f>C576-O576*Dynamics!$S$1</f>
        <v>2.2380368398376596</v>
      </c>
      <c r="D577" s="38">
        <f>D576-P576*Dynamics!$S$1</f>
        <v>0.74601227994588593</v>
      </c>
      <c r="E577" s="38">
        <f>Dynamics!$F$1-C577/H576</f>
        <v>5.211354470752631E-3</v>
      </c>
      <c r="F577" s="38">
        <f>IF(Q576,$O$5/E577,([1]!Props("D","T",Dynamics!$D$4+273,"P",I576,"He")+$O$5/E577)/2)</f>
        <v>8.0958757586291981</v>
      </c>
      <c r="G577" s="38">
        <f t="shared" si="32"/>
        <v>3.808808483726717E-3</v>
      </c>
      <c r="H577" s="38">
        <f>IF(Q576,[1]!Props("D","T",Dynamics!$D$4+273,"P",Dynamics!I576,"N2O"),C577/G577)</f>
        <v>587.59500494702195</v>
      </c>
      <c r="I577" s="38">
        <f>IF(Q576,[1]!Props("P","T",Dynamics!$D$4+273,"D",F577,"He"),IF(C577&gt;$D$11,I576*(1-$N$13/100*$S$1),[1]!Props("P","T",Dynamics!$D$4+273,"D",F577,"He")))</f>
        <v>5071.2682906431664</v>
      </c>
      <c r="J577" s="38">
        <f>I577-Dynamics!$O$10</f>
        <v>2176.262556947413</v>
      </c>
      <c r="L577" s="38">
        <f>IF(H577&gt;$L$18,$L$18,H577)</f>
        <v>163.24780144940664</v>
      </c>
      <c r="M577" s="38">
        <f t="shared" si="33"/>
        <v>5.1635331825111956</v>
      </c>
      <c r="N577" s="38">
        <f>M577*Dynamics!$D$14*Dynamics!$N$12</f>
        <v>2.8098825886526944E-3</v>
      </c>
      <c r="O577" s="38">
        <f t="shared" si="34"/>
        <v>0.45870715492851982</v>
      </c>
      <c r="P577" s="38">
        <f>O577/Dynamics!$M$2</f>
        <v>0.15290238497617328</v>
      </c>
      <c r="Q577" s="38">
        <f>IF(I577&gt;Dynamics!$D$8,1,0)</f>
        <v>0</v>
      </c>
    </row>
    <row r="578" spans="1:17" x14ac:dyDescent="0.25">
      <c r="A578" s="38">
        <f>A577+$A$19</f>
        <v>5.599999999999925</v>
      </c>
      <c r="B578" s="38">
        <f>C578+D578+Dynamics!$O$7</f>
        <v>29.739914681087242</v>
      </c>
      <c r="C578" s="38">
        <f>C577-O577*Dynamics!$S$1</f>
        <v>2.2334497682883745</v>
      </c>
      <c r="D578" s="38">
        <f>D577-P577*Dynamics!$S$1</f>
        <v>0.7444832560961242</v>
      </c>
      <c r="E578" s="38">
        <f>Dynamics!$F$1-C578/H577</f>
        <v>5.2118897478014422E-3</v>
      </c>
      <c r="F578" s="38">
        <f>IF(Q577,$O$5/E578,([1]!Props("D","T",Dynamics!$D$4+273,"P",I577,"He")+$O$5/E578)/2)</f>
        <v>8.0950647296377394</v>
      </c>
      <c r="G578" s="38">
        <f t="shared" si="32"/>
        <v>3.8082870966206824E-3</v>
      </c>
      <c r="H578" s="38">
        <f>IF(Q577,[1]!Props("D","T",Dynamics!$D$4+273,"P",Dynamics!I577,"N2O"),C578/G578)</f>
        <v>586.47095442731882</v>
      </c>
      <c r="I578" s="38">
        <f>IF(Q577,[1]!Props("P","T",Dynamics!$D$4+273,"D",F578,"He"),IF(C578&gt;$D$11,I577*(1-$N$13/100*$S$1),[1]!Props("P","T",Dynamics!$D$4+273,"D",F578,"He")))</f>
        <v>5070.7611638141025</v>
      </c>
      <c r="J578" s="38">
        <f>I578-Dynamics!$O$10</f>
        <v>2175.7554301183491</v>
      </c>
      <c r="L578" s="38">
        <f>IF(H578&gt;$L$18,$L$18,H578)</f>
        <v>163.24780144940664</v>
      </c>
      <c r="M578" s="38">
        <f t="shared" si="33"/>
        <v>5.162931527447137</v>
      </c>
      <c r="N578" s="38">
        <f>M578*Dynamics!$D$14*Dynamics!$N$12</f>
        <v>2.809555181036801E-3</v>
      </c>
      <c r="O578" s="38">
        <f t="shared" si="34"/>
        <v>0.45865370635504743</v>
      </c>
      <c r="P578" s="38">
        <f>O578/Dynamics!$M$2</f>
        <v>0.1528845687850158</v>
      </c>
      <c r="Q578" s="38">
        <f>IF(I578&gt;Dynamics!$D$8,1,0)</f>
        <v>0</v>
      </c>
    </row>
    <row r="579" spans="1:17" x14ac:dyDescent="0.25">
      <c r="A579" s="38">
        <f>A578+$A$19</f>
        <v>5.6099999999999248</v>
      </c>
      <c r="B579" s="38">
        <f>C579+D579+Dynamics!$O$7</f>
        <v>29.733799298335843</v>
      </c>
      <c r="C579" s="38">
        <f>C578-O578*Dynamics!$S$1</f>
        <v>2.2288632312248242</v>
      </c>
      <c r="D579" s="38">
        <f>D578-P578*Dynamics!$S$1</f>
        <v>0.74295441040827404</v>
      </c>
      <c r="E579" s="38">
        <f>Dynamics!$F$1-C579/H578</f>
        <v>5.2124251857925234E-3</v>
      </c>
      <c r="F579" s="38">
        <f>IF(Q578,$O$5/E579,([1]!Props("D","T",Dynamics!$D$4+273,"P",I578,"He")+$O$5/E579)/2)</f>
        <v>8.0942536988625271</v>
      </c>
      <c r="G579" s="38">
        <f t="shared" si="32"/>
        <v>3.807765603883565E-3</v>
      </c>
      <c r="H579" s="38">
        <f>IF(Q578,[1]!Props("D","T",Dynamics!$D$4+273,"P",Dynamics!I578,"N2O"),C579/G579)</f>
        <v>585.34675268656031</v>
      </c>
      <c r="I579" s="38">
        <f>IF(Q578,[1]!Props("P","T",Dynamics!$D$4+273,"D",F579,"He"),IF(C579&gt;$D$11,I578*(1-$N$13/100*$S$1),[1]!Props("P","T",Dynamics!$D$4+273,"D",F579,"He")))</f>
        <v>5070.2540876977209</v>
      </c>
      <c r="J579" s="38">
        <f>I579-Dynamics!$O$10</f>
        <v>2175.2483540019675</v>
      </c>
      <c r="L579" s="38">
        <f>IF(H579&gt;$L$18,$L$18,H579)</f>
        <v>163.24780144940664</v>
      </c>
      <c r="M579" s="38">
        <f t="shared" si="33"/>
        <v>5.1623298624378933</v>
      </c>
      <c r="N579" s="38">
        <f>M579*Dynamics!$D$14*Dynamics!$N$12</f>
        <v>2.8092277680089538E-3</v>
      </c>
      <c r="O579" s="38">
        <f t="shared" si="34"/>
        <v>0.45860025689808548</v>
      </c>
      <c r="P579" s="38">
        <f>O579/Dynamics!$M$2</f>
        <v>0.15286675229936184</v>
      </c>
      <c r="Q579" s="38">
        <f>IF(I579&gt;Dynamics!$D$8,1,0)</f>
        <v>0</v>
      </c>
    </row>
    <row r="580" spans="1:17" x14ac:dyDescent="0.25">
      <c r="A580" s="38">
        <f>A579+$A$19</f>
        <v>5.6199999999999246</v>
      </c>
      <c r="B580" s="38">
        <f>C580+D580+Dynamics!$O$7</f>
        <v>29.727684628243868</v>
      </c>
      <c r="C580" s="38">
        <f>C579-O579*Dynamics!$S$1</f>
        <v>2.2242772286558434</v>
      </c>
      <c r="D580" s="38">
        <f>D579-P579*Dynamics!$S$1</f>
        <v>0.7414257428852804</v>
      </c>
      <c r="E580" s="38">
        <f>Dynamics!$F$1-C580/H579</f>
        <v>5.2129607853878927E-3</v>
      </c>
      <c r="F580" s="38">
        <f>IF(Q579,$O$5/E580,([1]!Props("D","T",Dynamics!$D$4+273,"P",I579,"He")+$O$5/E580)/2)</f>
        <v>8.0934426658375855</v>
      </c>
      <c r="G580" s="38">
        <f t="shared" si="32"/>
        <v>3.8072440051835528E-3</v>
      </c>
      <c r="H580" s="38">
        <f>IF(Q579,[1]!Props("D","T",Dynamics!$D$4+273,"P",Dynamics!I579,"N2O"),C580/G580)</f>
        <v>584.22239962227161</v>
      </c>
      <c r="I580" s="38">
        <f>IF(Q579,[1]!Props("P","T",Dynamics!$D$4+273,"D",F580,"He"),IF(C580&gt;$D$11,I579*(1-$N$13/100*$S$1),[1]!Props("P","T",Dynamics!$D$4+273,"D",F580,"He")))</f>
        <v>5069.7470622889514</v>
      </c>
      <c r="J580" s="38">
        <f>I580-Dynamics!$O$10</f>
        <v>2174.741328593198</v>
      </c>
      <c r="L580" s="38">
        <f>IF(H580&gt;$L$18,$L$18,H580)</f>
        <v>163.24780144940664</v>
      </c>
      <c r="M580" s="38">
        <f t="shared" si="33"/>
        <v>5.1617281874739689</v>
      </c>
      <c r="N580" s="38">
        <f>M580*Dynamics!$D$14*Dynamics!$N$12</f>
        <v>2.8089003495639859E-3</v>
      </c>
      <c r="O580" s="38">
        <f t="shared" si="34"/>
        <v>0.45854680655679048</v>
      </c>
      <c r="P580" s="38">
        <f>O580/Dynamics!$M$2</f>
        <v>0.15284893551893017</v>
      </c>
      <c r="Q580" s="38">
        <f>IF(I580&gt;Dynamics!$D$8,1,0)</f>
        <v>0</v>
      </c>
    </row>
    <row r="581" spans="1:17" x14ac:dyDescent="0.25">
      <c r="A581" s="38">
        <f>A580+$A$19</f>
        <v>5.6299999999999244</v>
      </c>
      <c r="B581" s="38">
        <f>C581+D581+Dynamics!$O$7</f>
        <v>29.721570670823112</v>
      </c>
      <c r="C581" s="38">
        <f>C580-O580*Dynamics!$S$1</f>
        <v>2.2196917605902757</v>
      </c>
      <c r="D581" s="38">
        <f>D580-P580*Dynamics!$S$1</f>
        <v>0.73989725353009106</v>
      </c>
      <c r="E581" s="38">
        <f>Dynamics!$F$1-C581/H580</f>
        <v>5.213496547254802E-3</v>
      </c>
      <c r="F581" s="38">
        <f>IF(Q580,$O$5/E581,([1]!Props("D","T",Dynamics!$D$4+273,"P",I580,"He")+$O$5/E581)/2)</f>
        <v>8.0926316300932903</v>
      </c>
      <c r="G581" s="38">
        <f t="shared" si="32"/>
        <v>3.806722300186232E-3</v>
      </c>
      <c r="H581" s="38">
        <f>IF(Q580,[1]!Props("D","T",Dynamics!$D$4+273,"P",Dynamics!I580,"N2O"),C581/G581)</f>
        <v>583.09789513190503</v>
      </c>
      <c r="I581" s="38">
        <f>IF(Q580,[1]!Props("P","T",Dynamics!$D$4+273,"D",F581,"He"),IF(C581&gt;$D$11,I580*(1-$N$13/100*$S$1),[1]!Props("P","T",Dynamics!$D$4+273,"D",F581,"He")))</f>
        <v>5069.2400875827225</v>
      </c>
      <c r="J581" s="38">
        <f>I581-Dynamics!$O$10</f>
        <v>2174.2343538869691</v>
      </c>
      <c r="L581" s="38">
        <f>IF(H581&gt;$L$18,$L$18,H581)</f>
        <v>163.24780144940664</v>
      </c>
      <c r="M581" s="38">
        <f t="shared" si="33"/>
        <v>5.161126502545863</v>
      </c>
      <c r="N581" s="38">
        <f>M581*Dynamics!$D$14*Dynamics!$N$12</f>
        <v>2.8085729256967264E-3</v>
      </c>
      <c r="O581" s="38">
        <f t="shared" si="34"/>
        <v>0.45849335533031826</v>
      </c>
      <c r="P581" s="38">
        <f>O581/Dynamics!$M$2</f>
        <v>0.15283111844343941</v>
      </c>
      <c r="Q581" s="38">
        <f>IF(I581&gt;Dynamics!$D$8,1,0)</f>
        <v>0</v>
      </c>
    </row>
    <row r="582" spans="1:17" x14ac:dyDescent="0.25">
      <c r="A582" s="38">
        <f>A581+$A$19</f>
        <v>5.6399999999999242</v>
      </c>
      <c r="B582" s="38">
        <f>C582+D582+Dynamics!$O$7</f>
        <v>29.715457426085372</v>
      </c>
      <c r="C582" s="38">
        <f>C581-O581*Dynamics!$S$1</f>
        <v>2.2151068270369727</v>
      </c>
      <c r="D582" s="38">
        <f>D581-P581*Dynamics!$S$1</f>
        <v>0.73836894234565664</v>
      </c>
      <c r="E582" s="38">
        <f>Dynamics!$F$1-C582/H581</f>
        <v>5.2140324720657896E-3</v>
      </c>
      <c r="F582" s="38">
        <f>IF(Q581,$O$5/E582,([1]!Props("D","T",Dynamics!$D$4+273,"P",I581,"He")+$O$5/E582)/2)</f>
        <v>8.0918205911563383</v>
      </c>
      <c r="G582" s="38">
        <f t="shared" si="32"/>
        <v>3.8062004885545675E-3</v>
      </c>
      <c r="H582" s="38">
        <f>IF(Q581,[1]!Props("D","T",Dynamics!$D$4+273,"P",Dynamics!I581,"N2O"),C582/G582)</f>
        <v>581.97323911283922</v>
      </c>
      <c r="I582" s="38">
        <f>IF(Q581,[1]!Props("P","T",Dynamics!$D$4+273,"D",F582,"He"),IF(C582&gt;$D$11,I581*(1-$N$13/100*$S$1),[1]!Props("P","T",Dynamics!$D$4+273,"D",F582,"He")))</f>
        <v>5068.7331635739647</v>
      </c>
      <c r="J582" s="38">
        <f>I582-Dynamics!$O$10</f>
        <v>2173.7274298782113</v>
      </c>
      <c r="L582" s="38">
        <f>IF(H582&gt;$L$18,$L$18,H582)</f>
        <v>163.24780144940664</v>
      </c>
      <c r="M582" s="38">
        <f t="shared" si="33"/>
        <v>5.1605248076440722</v>
      </c>
      <c r="N582" s="38">
        <f>M582*Dynamics!$D$14*Dynamics!$N$12</f>
        <v>2.8082454964020046E-3</v>
      </c>
      <c r="O582" s="38">
        <f t="shared" si="34"/>
        <v>0.45843990321782485</v>
      </c>
      <c r="P582" s="38">
        <f>O582/Dynamics!$M$2</f>
        <v>0.15281330107260829</v>
      </c>
      <c r="Q582" s="38">
        <f>IF(I582&gt;Dynamics!$D$8,1,0)</f>
        <v>0</v>
      </c>
    </row>
    <row r="583" spans="1:17" x14ac:dyDescent="0.25">
      <c r="A583" s="38">
        <f>A582+$A$19</f>
        <v>5.649999999999924</v>
      </c>
      <c r="B583" s="38">
        <f>C583+D583+Dynamics!$O$7</f>
        <v>29.70934489404247</v>
      </c>
      <c r="C583" s="38">
        <f>C582-O582*Dynamics!$S$1</f>
        <v>2.2105224280047944</v>
      </c>
      <c r="D583" s="38">
        <f>D582-P582*Dynamics!$S$1</f>
        <v>0.73684080933493057</v>
      </c>
      <c r="E583" s="38">
        <f>Dynamics!$F$1-C583/H582</f>
        <v>5.2145685604987274E-3</v>
      </c>
      <c r="F583" s="38">
        <f>IF(Q582,$O$5/E583,([1]!Props("D","T",Dynamics!$D$4+273,"P",I582,"He")+$O$5/E583)/2)</f>
        <v>8.0910095485497031</v>
      </c>
      <c r="G583" s="38">
        <f t="shared" si="32"/>
        <v>3.8056785699488701E-3</v>
      </c>
      <c r="H583" s="38">
        <f>IF(Q582,[1]!Props("D","T",Dynamics!$D$4+273,"P",Dynamics!I582,"N2O"),C583/G583)</f>
        <v>580.84843146237995</v>
      </c>
      <c r="I583" s="38">
        <f>IF(Q582,[1]!Props("P","T",Dynamics!$D$4+273,"D",F583,"He"),IF(C583&gt;$D$11,I582*(1-$N$13/100*$S$1),[1]!Props("P","T",Dynamics!$D$4+273,"D",F583,"He")))</f>
        <v>5068.2262902576076</v>
      </c>
      <c r="J583" s="38">
        <f>I583-Dynamics!$O$10</f>
        <v>2173.2205565618542</v>
      </c>
      <c r="L583" s="38">
        <f>IF(H583&gt;$L$18,$L$18,H583)</f>
        <v>163.24780144940664</v>
      </c>
      <c r="M583" s="38">
        <f t="shared" si="33"/>
        <v>5.1599231027590893</v>
      </c>
      <c r="N583" s="38">
        <f>M583*Dynamics!$D$14*Dynamics!$N$12</f>
        <v>2.8079180616746463E-3</v>
      </c>
      <c r="O583" s="38">
        <f t="shared" si="34"/>
        <v>0.45838645021846541</v>
      </c>
      <c r="P583" s="38">
        <f>O583/Dynamics!$M$2</f>
        <v>0.15279548340615515</v>
      </c>
      <c r="Q583" s="38">
        <f>IF(I583&gt;Dynamics!$D$8,1,0)</f>
        <v>0</v>
      </c>
    </row>
    <row r="584" spans="1:17" x14ac:dyDescent="0.25">
      <c r="A584" s="38">
        <f>A583+$A$19</f>
        <v>5.6599999999999238</v>
      </c>
      <c r="B584" s="38">
        <f>C584+D584+Dynamics!$O$7</f>
        <v>29.703233074706223</v>
      </c>
      <c r="C584" s="38">
        <f>C583-O583*Dynamics!$S$1</f>
        <v>2.2059385635026096</v>
      </c>
      <c r="D584" s="38">
        <f>D583-P583*Dynamics!$S$1</f>
        <v>0.73531285450086903</v>
      </c>
      <c r="E584" s="38">
        <f>Dynamics!$F$1-C584/H583</f>
        <v>5.2151048132368831E-3</v>
      </c>
      <c r="F584" s="38">
        <f>IF(Q583,$O$5/E584,([1]!Props("D","T",Dynamics!$D$4+273,"P",I583,"He")+$O$5/E584)/2)</f>
        <v>8.090198501792603</v>
      </c>
      <c r="G584" s="38">
        <f t="shared" si="32"/>
        <v>3.8051565440267729E-3</v>
      </c>
      <c r="H584" s="38">
        <f>IF(Q583,[1]!Props("D","T",Dynamics!$D$4+273,"P",Dynamics!I583,"N2O"),C584/G584)</f>
        <v>579.72347207775977</v>
      </c>
      <c r="I584" s="38">
        <f>IF(Q583,[1]!Props("P","T",Dynamics!$D$4+273,"D",F584,"He"),IF(C584&gt;$D$11,I583*(1-$N$13/100*$S$1),[1]!Props("P","T",Dynamics!$D$4+273,"D",F584,"He")))</f>
        <v>5067.7194676285817</v>
      </c>
      <c r="J584" s="38">
        <f>I584-Dynamics!$O$10</f>
        <v>2172.7137339328283</v>
      </c>
      <c r="L584" s="38">
        <f>IF(H584&gt;$L$18,$L$18,H584)</f>
        <v>163.24780144940664</v>
      </c>
      <c r="M584" s="38">
        <f t="shared" si="33"/>
        <v>5.159321387881401</v>
      </c>
      <c r="N584" s="38">
        <f>M584*Dynamics!$D$14*Dynamics!$N$12</f>
        <v>2.807590621509475E-3</v>
      </c>
      <c r="O584" s="38">
        <f t="shared" si="34"/>
        <v>0.45833299633139496</v>
      </c>
      <c r="P584" s="38">
        <f>O584/Dynamics!$M$2</f>
        <v>0.15277766544379831</v>
      </c>
      <c r="Q584" s="38">
        <f>IF(I584&gt;Dynamics!$D$8,1,0)</f>
        <v>0</v>
      </c>
    </row>
    <row r="585" spans="1:17" x14ac:dyDescent="0.25">
      <c r="A585" s="38">
        <f>A584+$A$19</f>
        <v>5.6699999999999235</v>
      </c>
      <c r="B585" s="38">
        <f>C585+D585+Dynamics!$O$7</f>
        <v>29.697121968088471</v>
      </c>
      <c r="C585" s="38">
        <f>C584-O584*Dynamics!$S$1</f>
        <v>2.2013552335392959</v>
      </c>
      <c r="D585" s="38">
        <f>D584-P584*Dynamics!$S$1</f>
        <v>0.7337850778464311</v>
      </c>
      <c r="E585" s="38">
        <f>Dynamics!$F$1-C585/H584</f>
        <v>5.2156412309689679E-3</v>
      </c>
      <c r="F585" s="38">
        <f>IF(Q584,$O$5/E585,([1]!Props("D","T",Dynamics!$D$4+273,"P",I584,"He")+$O$5/E585)/2)</f>
        <v>8.0893874504004568</v>
      </c>
      <c r="G585" s="38">
        <f t="shared" si="32"/>
        <v>3.8046344104432023E-3</v>
      </c>
      <c r="H585" s="38">
        <f>IF(Q584,[1]!Props("D","T",Dynamics!$D$4+273,"P",Dynamics!I584,"N2O"),C585/G585)</f>
        <v>578.59836085613802</v>
      </c>
      <c r="I585" s="38">
        <f>IF(Q584,[1]!Props("P","T",Dynamics!$D$4+273,"D",F585,"He"),IF(C585&gt;$D$11,I584*(1-$N$13/100*$S$1),[1]!Props("P","T",Dynamics!$D$4+273,"D",F585,"He")))</f>
        <v>5067.2126956818192</v>
      </c>
      <c r="J585" s="38">
        <f>I585-Dynamics!$O$10</f>
        <v>2172.2069619860658</v>
      </c>
      <c r="L585" s="38">
        <f>IF(H585&gt;$L$18,$L$18,H585)</f>
        <v>163.24780144940664</v>
      </c>
      <c r="M585" s="38">
        <f t="shared" si="33"/>
        <v>5.1587196630014942</v>
      </c>
      <c r="N585" s="38">
        <f>M585*Dynamics!$D$14*Dynamics!$N$12</f>
        <v>2.8072631759013134E-3</v>
      </c>
      <c r="O585" s="38">
        <f t="shared" si="34"/>
        <v>0.45827954155576833</v>
      </c>
      <c r="P585" s="38">
        <f>O585/Dynamics!$M$2</f>
        <v>0.15275984718525612</v>
      </c>
      <c r="Q585" s="38">
        <f>IF(I585&gt;Dynamics!$D$8,1,0)</f>
        <v>0</v>
      </c>
    </row>
    <row r="586" spans="1:17" x14ac:dyDescent="0.25">
      <c r="A586" s="38">
        <f>A585+$A$19</f>
        <v>5.6799999999999233</v>
      </c>
      <c r="B586" s="38">
        <f>C586+D586+Dynamics!$O$7</f>
        <v>29.69101157420106</v>
      </c>
      <c r="C586" s="38">
        <f>C585-O585*Dynamics!$S$1</f>
        <v>2.1967724381237383</v>
      </c>
      <c r="D586" s="38">
        <f>D585-P585*Dynamics!$S$1</f>
        <v>0.73225747937457852</v>
      </c>
      <c r="E586" s="38">
        <f>Dynamics!$F$1-C586/H585</f>
        <v>5.2161778143891948E-3</v>
      </c>
      <c r="F586" s="38">
        <f>IF(Q585,$O$5/E586,([1]!Props("D","T",Dynamics!$D$4+273,"P",I585,"He")+$O$5/E586)/2)</f>
        <v>8.0885763938848569</v>
      </c>
      <c r="G586" s="38">
        <f t="shared" si="32"/>
        <v>3.8041121688503548E-3</v>
      </c>
      <c r="H586" s="38">
        <f>IF(Q585,[1]!Props("D","T",Dynamics!$D$4+273,"P",Dynamics!I585,"N2O"),C586/G586)</f>
        <v>577.47309769460014</v>
      </c>
      <c r="I586" s="38">
        <f>IF(Q585,[1]!Props("P","T",Dynamics!$D$4+273,"D",F586,"He"),IF(C586&gt;$D$11,I585*(1-$N$13/100*$S$1),[1]!Props("P","T",Dynamics!$D$4+273,"D",F586,"He")))</f>
        <v>5066.7059744122507</v>
      </c>
      <c r="J586" s="38">
        <f>I586-Dynamics!$O$10</f>
        <v>2171.7002407164973</v>
      </c>
      <c r="L586" s="38">
        <f>IF(H586&gt;$L$18,$L$18,H586)</f>
        <v>163.24780144940664</v>
      </c>
      <c r="M586" s="38">
        <f t="shared" si="33"/>
        <v>5.1581179281098475</v>
      </c>
      <c r="N586" s="38">
        <f>M586*Dynamics!$D$14*Dynamics!$N$12</f>
        <v>2.8069357248449805E-3</v>
      </c>
      <c r="O586" s="38">
        <f t="shared" si="34"/>
        <v>0.45822608589073965</v>
      </c>
      <c r="P586" s="38">
        <f>O586/Dynamics!$M$2</f>
        <v>0.15274202863024655</v>
      </c>
      <c r="Q586" s="38">
        <f>IF(I586&gt;Dynamics!$D$8,1,0)</f>
        <v>0</v>
      </c>
    </row>
    <row r="587" spans="1:17" x14ac:dyDescent="0.25">
      <c r="A587" s="38">
        <f>A586+$A$19</f>
        <v>5.6899999999999231</v>
      </c>
      <c r="B587" s="38">
        <f>C587+D587+Dynamics!$O$7</f>
        <v>29.684901893055851</v>
      </c>
      <c r="C587" s="38">
        <f>C586-O586*Dynamics!$S$1</f>
        <v>2.1921901772648309</v>
      </c>
      <c r="D587" s="38">
        <f>D586-P586*Dynamics!$S$1</f>
        <v>0.73073005908827604</v>
      </c>
      <c r="E587" s="38">
        <f>Dynamics!$F$1-C587/H586</f>
        <v>5.216714564197332E-3</v>
      </c>
      <c r="F587" s="38">
        <f>IF(Q586,$O$5/E587,([1]!Props("D","T",Dynamics!$D$4+273,"P",I586,"He")+$O$5/E587)/2)</f>
        <v>8.0877653317535163</v>
      </c>
      <c r="G587" s="38">
        <f t="shared" si="32"/>
        <v>3.8035898188976654E-3</v>
      </c>
      <c r="H587" s="38">
        <f>IF(Q586,[1]!Props("D","T",Dynamics!$D$4+273,"P",Dynamics!I586,"N2O"),C587/G587)</f>
        <v>576.34768249015849</v>
      </c>
      <c r="I587" s="38">
        <f>IF(Q586,[1]!Props("P","T",Dynamics!$D$4+273,"D",F587,"He"),IF(C587&gt;$D$11,I586*(1-$N$13/100*$S$1),[1]!Props("P","T",Dynamics!$D$4+273,"D",F587,"He")))</f>
        <v>5066.1993038148094</v>
      </c>
      <c r="J587" s="38">
        <f>I587-Dynamics!$O$10</f>
        <v>2171.1935701190559</v>
      </c>
      <c r="L587" s="38">
        <f>IF(H587&gt;$L$18,$L$18,H587)</f>
        <v>163.24780144940664</v>
      </c>
      <c r="M587" s="38">
        <f t="shared" si="33"/>
        <v>5.1575161831969387</v>
      </c>
      <c r="N587" s="38">
        <f>M587*Dynamics!$D$14*Dynamics!$N$12</f>
        <v>2.8066082683352945E-3</v>
      </c>
      <c r="O587" s="38">
        <f t="shared" si="34"/>
        <v>0.45817262933546316</v>
      </c>
      <c r="P587" s="38">
        <f>O587/Dynamics!$M$2</f>
        <v>0.15272420977848772</v>
      </c>
      <c r="Q587" s="38">
        <f>IF(I587&gt;Dynamics!$D$8,1,0)</f>
        <v>0</v>
      </c>
    </row>
    <row r="588" spans="1:17" x14ac:dyDescent="0.25">
      <c r="A588" s="38">
        <f>A587+$A$19</f>
        <v>5.6999999999999229</v>
      </c>
      <c r="B588" s="38">
        <f>C588+D588+Dynamics!$O$7</f>
        <v>29.678792924664712</v>
      </c>
      <c r="C588" s="38">
        <f>C587-O587*Dynamics!$S$1</f>
        <v>2.1876084509714762</v>
      </c>
      <c r="D588" s="38">
        <f>D587-P587*Dynamics!$S$1</f>
        <v>0.72920281699049116</v>
      </c>
      <c r="E588" s="38">
        <f>Dynamics!$F$1-C588/H587</f>
        <v>5.2172514810987624E-3</v>
      </c>
      <c r="F588" s="38">
        <f>IF(Q587,$O$5/E588,([1]!Props("D","T",Dynamics!$D$4+273,"P",I587,"He")+$O$5/E588)/2)</f>
        <v>8.0869542635102434</v>
      </c>
      <c r="G588" s="38">
        <f t="shared" si="32"/>
        <v>3.8030673602317822E-3</v>
      </c>
      <c r="H588" s="38">
        <f>IF(Q587,[1]!Props("D","T",Dynamics!$D$4+273,"P",Dynamics!I587,"N2O"),C588/G588)</f>
        <v>575.22211513975128</v>
      </c>
      <c r="I588" s="38">
        <f>IF(Q587,[1]!Props("P","T",Dynamics!$D$4+273,"D",F588,"He"),IF(C588&gt;$D$11,I587*(1-$N$13/100*$S$1),[1]!Props("P","T",Dynamics!$D$4+273,"D",F588,"He")))</f>
        <v>5065.6926838844283</v>
      </c>
      <c r="J588" s="38">
        <f>I588-Dynamics!$O$10</f>
        <v>2170.6869501886749</v>
      </c>
      <c r="L588" s="38">
        <f>IF(H588&gt;$L$18,$L$18,H588)</f>
        <v>163.24780144940664</v>
      </c>
      <c r="M588" s="38">
        <f t="shared" si="33"/>
        <v>5.1569144282532404</v>
      </c>
      <c r="N588" s="38">
        <f>M588*Dynamics!$D$14*Dynamics!$N$12</f>
        <v>2.8062808063670707E-3</v>
      </c>
      <c r="O588" s="38">
        <f t="shared" si="34"/>
        <v>0.45811917188909229</v>
      </c>
      <c r="P588" s="38">
        <f>O588/Dynamics!$M$2</f>
        <v>0.15270639062969743</v>
      </c>
      <c r="Q588" s="38">
        <f>IF(I588&gt;Dynamics!$D$8,1,0)</f>
        <v>0</v>
      </c>
    </row>
    <row r="589" spans="1:17" x14ac:dyDescent="0.25">
      <c r="A589" s="38">
        <f>A588+$A$19</f>
        <v>5.7099999999999227</v>
      </c>
      <c r="B589" s="38">
        <f>C589+D589+Dynamics!$O$7</f>
        <v>29.672684669039523</v>
      </c>
      <c r="C589" s="38">
        <f>C588-O588*Dynamics!$S$1</f>
        <v>2.1830272592525852</v>
      </c>
      <c r="D589" s="38">
        <f>D588-P588*Dynamics!$S$1</f>
        <v>0.72767575308419419</v>
      </c>
      <c r="E589" s="38">
        <f>Dynamics!$F$1-C589/H588</f>
        <v>5.2177885658045309E-3</v>
      </c>
      <c r="F589" s="38">
        <f>IF(Q588,$O$5/E589,([1]!Props("D","T",Dynamics!$D$4+273,"P",I588,"He")+$O$5/E589)/2)</f>
        <v>8.086143188654896</v>
      </c>
      <c r="G589" s="38">
        <f t="shared" si="32"/>
        <v>3.8025447924965377E-3</v>
      </c>
      <c r="H589" s="38">
        <f>IF(Q588,[1]!Props("D","T",Dynamics!$D$4+273,"P",Dynamics!I588,"N2O"),C589/G589)</f>
        <v>574.09639554024341</v>
      </c>
      <c r="I589" s="38">
        <f>IF(Q588,[1]!Props("P","T",Dynamics!$D$4+273,"D",F589,"He"),IF(C589&gt;$D$11,I588*(1-$N$13/100*$S$1),[1]!Props("P","T",Dynamics!$D$4+273,"D",F589,"He")))</f>
        <v>5065.18611461604</v>
      </c>
      <c r="J589" s="38">
        <f>I589-Dynamics!$O$10</f>
        <v>2170.1803809202866</v>
      </c>
      <c r="L589" s="38">
        <f>IF(H589&gt;$L$18,$L$18,H589)</f>
        <v>163.24780144940664</v>
      </c>
      <c r="M589" s="38">
        <f t="shared" si="33"/>
        <v>5.1563126632692224</v>
      </c>
      <c r="N589" s="38">
        <f>M589*Dynamics!$D$14*Dynamics!$N$12</f>
        <v>2.8059533389351234E-3</v>
      </c>
      <c r="O589" s="38">
        <f t="shared" si="34"/>
        <v>0.45806571355078063</v>
      </c>
      <c r="P589" s="38">
        <f>O589/Dynamics!$M$2</f>
        <v>0.15268857118359355</v>
      </c>
      <c r="Q589" s="38">
        <f>IF(I589&gt;Dynamics!$D$8,1,0)</f>
        <v>0</v>
      </c>
    </row>
    <row r="590" spans="1:17" x14ac:dyDescent="0.25">
      <c r="A590" s="38">
        <f>A589+$A$19</f>
        <v>5.7199999999999225</v>
      </c>
      <c r="B590" s="38">
        <f>C590+D590+Dynamics!$O$7</f>
        <v>29.66657712619218</v>
      </c>
      <c r="C590" s="38">
        <f>C589-O589*Dynamics!$S$1</f>
        <v>2.1784466021170776</v>
      </c>
      <c r="D590" s="38">
        <f>D589-P589*Dynamics!$S$1</f>
        <v>0.72614886737235829</v>
      </c>
      <c r="E590" s="38">
        <f>Dynamics!$F$1-C590/H589</f>
        <v>5.218325819031415E-3</v>
      </c>
      <c r="F590" s="38">
        <f>IF(Q589,$O$5/E590,([1]!Props("D","T",Dynamics!$D$4+273,"P",I589,"He")+$O$5/E590)/2)</f>
        <v>8.0853321066833406</v>
      </c>
      <c r="G590" s="38">
        <f t="shared" si="32"/>
        <v>3.8020221153329216E-3</v>
      </c>
      <c r="H590" s="38">
        <f>IF(Q589,[1]!Props("D","T",Dynamics!$D$4+273,"P",Dynamics!I589,"N2O"),C590/G590)</f>
        <v>572.97052358842564</v>
      </c>
      <c r="I590" s="38">
        <f>IF(Q589,[1]!Props("P","T",Dynamics!$D$4+273,"D",F590,"He"),IF(C590&gt;$D$11,I589*(1-$N$13/100*$S$1),[1]!Props("P","T",Dynamics!$D$4+273,"D",F590,"He")))</f>
        <v>5064.6795960045783</v>
      </c>
      <c r="J590" s="38">
        <f>I590-Dynamics!$O$10</f>
        <v>2169.6738623088249</v>
      </c>
      <c r="L590" s="38">
        <f>IF(H590&gt;$L$18,$L$18,H590)</f>
        <v>163.24780144940664</v>
      </c>
      <c r="M590" s="38">
        <f t="shared" si="33"/>
        <v>5.1557108882353484</v>
      </c>
      <c r="N590" s="38">
        <f>M590*Dynamics!$D$14*Dynamics!$N$12</f>
        <v>2.8056258660342625E-3</v>
      </c>
      <c r="O590" s="38">
        <f t="shared" si="34"/>
        <v>0.45801225431968084</v>
      </c>
      <c r="P590" s="38">
        <f>O590/Dynamics!$M$2</f>
        <v>0.15267075143989361</v>
      </c>
      <c r="Q590" s="38">
        <f>IF(I590&gt;Dynamics!$D$8,1,0)</f>
        <v>0</v>
      </c>
    </row>
    <row r="591" spans="1:17" x14ac:dyDescent="0.25">
      <c r="A591" s="38">
        <f>A590+$A$19</f>
        <v>5.7299999999999223</v>
      </c>
      <c r="B591" s="38">
        <f>C591+D591+Dynamics!$O$7</f>
        <v>29.660470296134584</v>
      </c>
      <c r="C591" s="38">
        <f>C590-O590*Dynamics!$S$1</f>
        <v>2.1738664795738809</v>
      </c>
      <c r="D591" s="38">
        <f>D590-P590*Dynamics!$S$1</f>
        <v>0.7246221598579593</v>
      </c>
      <c r="E591" s="38">
        <f>Dynamics!$F$1-C591/H590</f>
        <v>5.2188632415019727E-3</v>
      </c>
      <c r="F591" s="38">
        <f>IF(Q590,$O$5/E591,([1]!Props("D","T",Dynamics!$D$4+273,"P",I590,"He")+$O$5/E591)/2)</f>
        <v>8.0845210170874129</v>
      </c>
      <c r="G591" s="38">
        <f t="shared" si="32"/>
        <v>3.8014993283790478E-3</v>
      </c>
      <c r="H591" s="38">
        <f>IF(Q590,[1]!Props("D","T",Dynamics!$D$4+273,"P",Dynamics!I590,"N2O"),C591/G591)</f>
        <v>571.84449918101484</v>
      </c>
      <c r="I591" s="38">
        <f>IF(Q590,[1]!Props("P","T",Dynamics!$D$4+273,"D",F591,"He"),IF(C591&gt;$D$11,I590*(1-$N$13/100*$S$1),[1]!Props("P","T",Dynamics!$D$4+273,"D",F591,"He")))</f>
        <v>5064.1731280449776</v>
      </c>
      <c r="J591" s="38">
        <f>I591-Dynamics!$O$10</f>
        <v>2169.1673943492242</v>
      </c>
      <c r="L591" s="38">
        <f>IF(H591&gt;$L$18,$L$18,H591)</f>
        <v>163.24780144940664</v>
      </c>
      <c r="M591" s="38">
        <f t="shared" si="33"/>
        <v>5.1551091031420793</v>
      </c>
      <c r="N591" s="38">
        <f>M591*Dynamics!$D$14*Dynamics!$N$12</f>
        <v>2.8052983876592969E-3</v>
      </c>
      <c r="O591" s="38">
        <f t="shared" si="34"/>
        <v>0.45795879419494545</v>
      </c>
      <c r="P591" s="38">
        <f>O591/Dynamics!$M$2</f>
        <v>0.15265293139831515</v>
      </c>
      <c r="Q591" s="38">
        <f>IF(I591&gt;Dynamics!$D$8,1,0)</f>
        <v>0</v>
      </c>
    </row>
    <row r="592" spans="1:17" x14ac:dyDescent="0.25">
      <c r="A592" s="38">
        <f>A591+$A$19</f>
        <v>5.7399999999999221</v>
      </c>
      <c r="B592" s="38">
        <f>C592+D592+Dynamics!$O$7</f>
        <v>29.654364178878652</v>
      </c>
      <c r="C592" s="38">
        <f>C591-O591*Dynamics!$S$1</f>
        <v>2.1692868916319314</v>
      </c>
      <c r="D592" s="38">
        <f>D591-P591*Dynamics!$S$1</f>
        <v>0.72309563054397619</v>
      </c>
      <c r="E592" s="38">
        <f>Dynamics!$F$1-C592/H591</f>
        <v>5.2194008339446077E-3</v>
      </c>
      <c r="F592" s="38">
        <f>IF(Q591,$O$5/E592,([1]!Props("D","T",Dynamics!$D$4+273,"P",I591,"He")+$O$5/E592)/2)</f>
        <v>8.0837099193548791</v>
      </c>
      <c r="G592" s="38">
        <f t="shared" si="32"/>
        <v>3.8009764312701309E-3</v>
      </c>
      <c r="H592" s="38">
        <f>IF(Q591,[1]!Props("D","T",Dynamics!$D$4+273,"P",Dynamics!I591,"N2O"),C592/G592)</f>
        <v>570.71832221465377</v>
      </c>
      <c r="I592" s="38">
        <f>IF(Q591,[1]!Props("P","T",Dynamics!$D$4+273,"D",F592,"He"),IF(C592&gt;$D$11,I591*(1-$N$13/100*$S$1),[1]!Props("P","T",Dynamics!$D$4+273,"D",F592,"He")))</f>
        <v>5063.6667107321728</v>
      </c>
      <c r="J592" s="38">
        <f>I592-Dynamics!$O$10</f>
        <v>2168.6609770364194</v>
      </c>
      <c r="L592" s="38">
        <f>IF(H592&gt;$L$18,$L$18,H592)</f>
        <v>163.24780144940664</v>
      </c>
      <c r="M592" s="38">
        <f t="shared" si="33"/>
        <v>5.1545073079798733</v>
      </c>
      <c r="N592" s="38">
        <f>M592*Dynamics!$D$14*Dynamics!$N$12</f>
        <v>2.8049709038050351E-3</v>
      </c>
      <c r="O592" s="38">
        <f t="shared" si="34"/>
        <v>0.45790533317572707</v>
      </c>
      <c r="P592" s="38">
        <f>O592/Dynamics!$M$2</f>
        <v>0.15263511105857569</v>
      </c>
      <c r="Q592" s="38">
        <f>IF(I592&gt;Dynamics!$D$8,1,0)</f>
        <v>0</v>
      </c>
    </row>
    <row r="593" spans="1:17" x14ac:dyDescent="0.25">
      <c r="A593" s="38">
        <f>A592+$A$19</f>
        <v>5.7499999999999218</v>
      </c>
      <c r="B593" s="38">
        <f>C593+D593+Dynamics!$O$7</f>
        <v>29.648258774436307</v>
      </c>
      <c r="C593" s="38">
        <f>C592-O592*Dynamics!$S$1</f>
        <v>2.1647078383001741</v>
      </c>
      <c r="D593" s="38">
        <f>D592-P592*Dynamics!$S$1</f>
        <v>0.72156927943339044</v>
      </c>
      <c r="E593" s="38">
        <f>Dynamics!$F$1-C593/H592</f>
        <v>5.2199385970936232E-3</v>
      </c>
      <c r="F593" s="38">
        <f>IF(Q592,$O$5/E593,([1]!Props("D","T",Dynamics!$D$4+273,"P",I592,"He")+$O$5/E593)/2)</f>
        <v>8.0828988129693915</v>
      </c>
      <c r="G593" s="38">
        <f t="shared" si="32"/>
        <v>3.8004534236384512E-3</v>
      </c>
      <c r="H593" s="38">
        <f>IF(Q592,[1]!Props("D","T",Dynamics!$D$4+273,"P",Dynamics!I592,"N2O"),C593/G593)</f>
        <v>569.59199258591138</v>
      </c>
      <c r="I593" s="38">
        <f>IF(Q592,[1]!Props("P","T",Dynamics!$D$4+273,"D",F593,"He"),IF(C593&gt;$D$11,I592*(1-$N$13/100*$S$1),[1]!Props("P","T",Dynamics!$D$4+273,"D",F593,"He")))</f>
        <v>5063.1603440610997</v>
      </c>
      <c r="J593" s="38">
        <f>I593-Dynamics!$O$10</f>
        <v>2168.1546103653463</v>
      </c>
      <c r="L593" s="38">
        <f>IF(H593&gt;$L$18,$L$18,H593)</f>
        <v>163.24780144940664</v>
      </c>
      <c r="M593" s="38">
        <f t="shared" si="33"/>
        <v>5.1539055027391845</v>
      </c>
      <c r="N593" s="38">
        <f>M593*Dynamics!$D$14*Dynamics!$N$12</f>
        <v>2.8046434144662819E-3</v>
      </c>
      <c r="O593" s="38">
        <f t="shared" si="34"/>
        <v>0.45785187126117749</v>
      </c>
      <c r="P593" s="38">
        <f>O593/Dynamics!$M$2</f>
        <v>0.15261729042039249</v>
      </c>
      <c r="Q593" s="38">
        <f>IF(I593&gt;Dynamics!$D$8,1,0)</f>
        <v>0</v>
      </c>
    </row>
    <row r="594" spans="1:17" x14ac:dyDescent="0.25">
      <c r="A594" s="38">
        <f>A593+$A$19</f>
        <v>5.7599999999999216</v>
      </c>
      <c r="B594" s="38">
        <f>C594+D594+Dynamics!$O$7</f>
        <v>29.642154082819495</v>
      </c>
      <c r="C594" s="38">
        <f>C593-O593*Dynamics!$S$1</f>
        <v>2.1601293195875622</v>
      </c>
      <c r="D594" s="38">
        <f>D593-P593*Dynamics!$S$1</f>
        <v>0.72004310652918657</v>
      </c>
      <c r="E594" s="38">
        <f>Dynamics!$F$1-C594/H593</f>
        <v>5.2204765316892898E-3</v>
      </c>
      <c r="F594" s="38">
        <f>IF(Q593,$O$5/E594,([1]!Props("D","T",Dynamics!$D$4+273,"P",I593,"He")+$O$5/E594)/2)</f>
        <v>8.0820876974104472</v>
      </c>
      <c r="G594" s="38">
        <f t="shared" si="32"/>
        <v>3.7999303051133278E-3</v>
      </c>
      <c r="H594" s="38">
        <f>IF(Q593,[1]!Props("D","T",Dynamics!$D$4+273,"P",Dynamics!I593,"N2O"),C594/G594)</f>
        <v>568.46551019128208</v>
      </c>
      <c r="I594" s="38">
        <f>IF(Q593,[1]!Props("P","T",Dynamics!$D$4+273,"D",F594,"He"),IF(C594&gt;$D$11,I593*(1-$N$13/100*$S$1),[1]!Props("P","T",Dynamics!$D$4+273,"D",F594,"He")))</f>
        <v>5062.6540280266936</v>
      </c>
      <c r="J594" s="38">
        <f>I594-Dynamics!$O$10</f>
        <v>2167.6482943309402</v>
      </c>
      <c r="L594" s="38">
        <f>IF(H594&gt;$L$18,$L$18,H594)</f>
        <v>163.24780144940664</v>
      </c>
      <c r="M594" s="38">
        <f t="shared" si="33"/>
        <v>5.1533036874104612</v>
      </c>
      <c r="N594" s="38">
        <f>M594*Dynamics!$D$14*Dynamics!$N$12</f>
        <v>2.8043159196378393E-3</v>
      </c>
      <c r="O594" s="38">
        <f t="shared" si="34"/>
        <v>0.45779840845044817</v>
      </c>
      <c r="P594" s="38">
        <f>O594/Dynamics!$M$2</f>
        <v>0.15259946948348271</v>
      </c>
      <c r="Q594" s="38">
        <f>IF(I594&gt;Dynamics!$D$8,1,0)</f>
        <v>0</v>
      </c>
    </row>
    <row r="595" spans="1:17" x14ac:dyDescent="0.25">
      <c r="A595" s="38">
        <f>A594+$A$19</f>
        <v>5.7699999999999214</v>
      </c>
      <c r="B595" s="38">
        <f>C595+D595+Dynamics!$O$7</f>
        <v>29.636050104040155</v>
      </c>
      <c r="C595" s="38">
        <f>C594-O594*Dynamics!$S$1</f>
        <v>2.1555513355030578</v>
      </c>
      <c r="D595" s="38">
        <f>D594-P594*Dynamics!$S$1</f>
        <v>0.71851711183435174</v>
      </c>
      <c r="E595" s="38">
        <f>Dynamics!$F$1-C595/H594</f>
        <v>5.2210146384778994E-3</v>
      </c>
      <c r="F595" s="38">
        <f>IF(Q594,$O$5/E595,([1]!Props("D","T",Dynamics!$D$4+273,"P",I594,"He")+$O$5/E595)/2)</f>
        <v>8.0812765721533495</v>
      </c>
      <c r="G595" s="38">
        <f t="shared" si="32"/>
        <v>3.7994070753210908E-3</v>
      </c>
      <c r="H595" s="38">
        <f>IF(Q594,[1]!Props("D","T",Dynamics!$D$4+273,"P",Dynamics!I594,"N2O"),C595/G595)</f>
        <v>567.338874927186</v>
      </c>
      <c r="I595" s="38">
        <f>IF(Q594,[1]!Props("P","T",Dynamics!$D$4+273,"D",F595,"He"),IF(C595&gt;$D$11,I594*(1-$N$13/100*$S$1),[1]!Props("P","T",Dynamics!$D$4+273,"D",F595,"He")))</f>
        <v>5062.1477626238911</v>
      </c>
      <c r="J595" s="38">
        <f>I595-Dynamics!$O$10</f>
        <v>2167.1420289281377</v>
      </c>
      <c r="L595" s="38">
        <f>IF(H595&gt;$L$18,$L$18,H595)</f>
        <v>163.24780144940664</v>
      </c>
      <c r="M595" s="38">
        <f t="shared" si="33"/>
        <v>5.1527018619841485</v>
      </c>
      <c r="N595" s="38">
        <f>M595*Dynamics!$D$14*Dynamics!$N$12</f>
        <v>2.8039884193145079E-3</v>
      </c>
      <c r="O595" s="38">
        <f t="shared" si="34"/>
        <v>0.45774494474269034</v>
      </c>
      <c r="P595" s="38">
        <f>O595/Dynamics!$M$2</f>
        <v>0.15258164824756346</v>
      </c>
      <c r="Q595" s="38">
        <f>IF(I595&gt;Dynamics!$D$8,1,0)</f>
        <v>0</v>
      </c>
    </row>
    <row r="596" spans="1:17" x14ac:dyDescent="0.25">
      <c r="A596" s="38">
        <f>A595+$A$19</f>
        <v>5.7799999999999212</v>
      </c>
      <c r="B596" s="38">
        <f>C596+D596+Dynamics!$O$7</f>
        <v>29.62994683811025</v>
      </c>
      <c r="C596" s="38">
        <f>C595-O595*Dynamics!$S$1</f>
        <v>2.1509738860556307</v>
      </c>
      <c r="D596" s="38">
        <f>D595-P595*Dynamics!$S$1</f>
        <v>0.71699129535187611</v>
      </c>
      <c r="E596" s="38">
        <f>Dynamics!$F$1-C596/H595</f>
        <v>5.2215529182118295E-3</v>
      </c>
      <c r="F596" s="38">
        <f>IF(Q595,$O$5/E596,([1]!Props("D","T",Dynamics!$D$4+273,"P",I595,"He")+$O$5/E596)/2)</f>
        <v>8.080465436669158</v>
      </c>
      <c r="G596" s="38">
        <f t="shared" si="32"/>
        <v>3.7988837338850442E-3</v>
      </c>
      <c r="H596" s="38">
        <f>IF(Q595,[1]!Props("D","T",Dynamics!$D$4+273,"P",Dynamics!I595,"N2O"),C596/G596)</f>
        <v>566.21208668996871</v>
      </c>
      <c r="I596" s="38">
        <f>IF(Q595,[1]!Props("P","T",Dynamics!$D$4+273,"D",F596,"He"),IF(C596&gt;$D$11,I595*(1-$N$13/100*$S$1),[1]!Props("P","T",Dynamics!$D$4+273,"D",F596,"He")))</f>
        <v>5061.6415478476292</v>
      </c>
      <c r="J596" s="38">
        <f>I596-Dynamics!$O$10</f>
        <v>2166.6358141518758</v>
      </c>
      <c r="L596" s="38">
        <f>IF(H596&gt;$L$18,$L$18,H596)</f>
        <v>163.24780144940664</v>
      </c>
      <c r="M596" s="38">
        <f t="shared" si="33"/>
        <v>5.1521000264506887</v>
      </c>
      <c r="N596" s="38">
        <f>M596*Dynamics!$D$14*Dynamics!$N$12</f>
        <v>2.8036609134910869E-3</v>
      </c>
      <c r="O596" s="38">
        <f t="shared" si="34"/>
        <v>0.45769148013705502</v>
      </c>
      <c r="P596" s="38">
        <f>O596/Dynamics!$M$2</f>
        <v>0.15256382671235166</v>
      </c>
      <c r="Q596" s="38">
        <f>IF(I596&gt;Dynamics!$D$8,1,0)</f>
        <v>0</v>
      </c>
    </row>
    <row r="597" spans="1:17" x14ac:dyDescent="0.25">
      <c r="A597" s="38">
        <f>A596+$A$19</f>
        <v>5.789999999999921</v>
      </c>
      <c r="B597" s="38">
        <f>C597+D597+Dynamics!$O$7</f>
        <v>29.623844285041756</v>
      </c>
      <c r="C597" s="38">
        <f>C596-O596*Dynamics!$S$1</f>
        <v>2.1463969712542603</v>
      </c>
      <c r="D597" s="38">
        <f>D596-P596*Dynamics!$S$1</f>
        <v>0.71546565708475263</v>
      </c>
      <c r="E597" s="38">
        <f>Dynamics!$F$1-C597/H596</f>
        <v>5.2220913716496051E-3</v>
      </c>
      <c r="F597" s="38">
        <f>IF(Q596,$O$5/E597,([1]!Props("D","T",Dynamics!$D$4+273,"P",I596,"He")+$O$5/E597)/2)</f>
        <v>8.0796542904246511</v>
      </c>
      <c r="G597" s="38">
        <f t="shared" si="32"/>
        <v>3.7983602804254387E-3</v>
      </c>
      <c r="H597" s="38">
        <f>IF(Q596,[1]!Props("D","T",Dynamics!$D$4+273,"P",Dynamics!I596,"N2O"),C597/G597)</f>
        <v>565.08514537590179</v>
      </c>
      <c r="I597" s="38">
        <f>IF(Q596,[1]!Props("P","T",Dynamics!$D$4+273,"D",F597,"He"),IF(C597&gt;$D$11,I596*(1-$N$13/100*$S$1),[1]!Props("P","T",Dynamics!$D$4+273,"D",F597,"He")))</f>
        <v>5061.1353836928447</v>
      </c>
      <c r="J597" s="38">
        <f>I597-Dynamics!$O$10</f>
        <v>2166.1296499970913</v>
      </c>
      <c r="L597" s="38">
        <f>IF(H597&gt;$L$18,$L$18,H597)</f>
        <v>163.24780144940664</v>
      </c>
      <c r="M597" s="38">
        <f t="shared" si="33"/>
        <v>5.1514981808005196</v>
      </c>
      <c r="N597" s="38">
        <f>M597*Dynamics!$D$14*Dynamics!$N$12</f>
        <v>2.8033334021623723E-3</v>
      </c>
      <c r="O597" s="38">
        <f t="shared" si="34"/>
        <v>0.45763801463269255</v>
      </c>
      <c r="P597" s="38">
        <f>O597/Dynamics!$M$2</f>
        <v>0.15254600487756417</v>
      </c>
      <c r="Q597" s="38">
        <f>IF(I597&gt;Dynamics!$D$8,1,0)</f>
        <v>0</v>
      </c>
    </row>
    <row r="598" spans="1:17" x14ac:dyDescent="0.25">
      <c r="A598" s="38">
        <f>A597+$A$19</f>
        <v>5.7999999999999208</v>
      </c>
      <c r="B598" s="38">
        <f>C598+D598+Dynamics!$O$7</f>
        <v>29.617742444846655</v>
      </c>
      <c r="C598" s="38">
        <f>C597-O597*Dynamics!$S$1</f>
        <v>2.1418205911079333</v>
      </c>
      <c r="D598" s="38">
        <f>D597-P597*Dynamics!$S$1</f>
        <v>0.713940197035977</v>
      </c>
      <c r="E598" s="38">
        <f>Dynamics!$F$1-C598/H597</f>
        <v>5.2226299995559704E-3</v>
      </c>
      <c r="F598" s="38">
        <f>IF(Q597,$O$5/E598,([1]!Props("D","T",Dynamics!$D$4+273,"P",I597,"He")+$O$5/E598)/2)</f>
        <v>8.0788431328822732</v>
      </c>
      <c r="G598" s="38">
        <f t="shared" si="32"/>
        <v>3.7978367145594391E-3</v>
      </c>
      <c r="H598" s="38">
        <f>IF(Q597,[1]!Props("D","T",Dynamics!$D$4+273,"P",Dynamics!I597,"N2O"),C598/G598)</f>
        <v>563.95805088118198</v>
      </c>
      <c r="I598" s="38">
        <f>IF(Q597,[1]!Props("P","T",Dynamics!$D$4+273,"D",F598,"He"),IF(C598&gt;$D$11,I597*(1-$N$13/100*$S$1),[1]!Props("P","T",Dynamics!$D$4+273,"D",F598,"He")))</f>
        <v>5060.6292701544753</v>
      </c>
      <c r="J598" s="38">
        <f>I598-Dynamics!$O$10</f>
        <v>2165.6235364587219</v>
      </c>
      <c r="L598" s="38">
        <f>IF(H598&gt;$L$18,$L$18,H598)</f>
        <v>163.24780144940664</v>
      </c>
      <c r="M598" s="38">
        <f t="shared" si="33"/>
        <v>5.1508963250240729</v>
      </c>
      <c r="N598" s="38">
        <f>M598*Dynamics!$D$14*Dynamics!$N$12</f>
        <v>2.8030058853231571E-3</v>
      </c>
      <c r="O598" s="38">
        <f t="shared" si="34"/>
        <v>0.45758454822875305</v>
      </c>
      <c r="P598" s="38">
        <f>O598/Dynamics!$M$2</f>
        <v>0.15252818274291768</v>
      </c>
      <c r="Q598" s="38">
        <f>IF(I598&gt;Dynamics!$D$8,1,0)</f>
        <v>0</v>
      </c>
    </row>
    <row r="599" spans="1:17" x14ac:dyDescent="0.25">
      <c r="A599" s="38">
        <f>A598+$A$19</f>
        <v>5.8099999999999206</v>
      </c>
      <c r="B599" s="38">
        <f>C599+D599+Dynamics!$O$7</f>
        <v>29.611641317536936</v>
      </c>
      <c r="C599" s="38">
        <f>C598-O598*Dynamics!$S$1</f>
        <v>2.1372447456256456</v>
      </c>
      <c r="D599" s="38">
        <f>D598-P598*Dynamics!$S$1</f>
        <v>0.71241491520854783</v>
      </c>
      <c r="E599" s="38">
        <f>Dynamics!$F$1-C599/H598</f>
        <v>5.2231688027019382E-3</v>
      </c>
      <c r="F599" s="38">
        <f>IF(Q598,$O$5/E599,([1]!Props("D","T",Dynamics!$D$4+273,"P",I598,"He")+$O$5/E599)/2)</f>
        <v>8.0780319635001092</v>
      </c>
      <c r="G599" s="38">
        <f t="shared" si="32"/>
        <v>3.7973130359010973E-3</v>
      </c>
      <c r="H599" s="38">
        <f>IF(Q598,[1]!Props("D","T",Dynamics!$D$4+273,"P",Dynamics!I598,"N2O"),C599/G599)</f>
        <v>562.83080310193077</v>
      </c>
      <c r="I599" s="38">
        <f>IF(Q598,[1]!Props("P","T",Dynamics!$D$4+273,"D",F599,"He"),IF(C599&gt;$D$11,I598*(1-$N$13/100*$S$1),[1]!Props("P","T",Dynamics!$D$4+273,"D",F599,"He")))</f>
        <v>5060.1232072274597</v>
      </c>
      <c r="J599" s="38">
        <f>I599-Dynamics!$O$10</f>
        <v>2165.1174735317063</v>
      </c>
      <c r="L599" s="38">
        <f>IF(H599&gt;$L$18,$L$18,H599)</f>
        <v>163.24780144940664</v>
      </c>
      <c r="M599" s="38">
        <f t="shared" si="33"/>
        <v>5.1502944591117803</v>
      </c>
      <c r="N599" s="38">
        <f>M599*Dynamics!$D$14*Dynamics!$N$12</f>
        <v>2.8026783629682352E-3</v>
      </c>
      <c r="O599" s="38">
        <f t="shared" si="34"/>
        <v>0.45753108092438649</v>
      </c>
      <c r="P599" s="38">
        <f>O599/Dynamics!$M$2</f>
        <v>0.15251036030812884</v>
      </c>
      <c r="Q599" s="38">
        <f>IF(I599&gt;Dynamics!$D$8,1,0)</f>
        <v>0</v>
      </c>
    </row>
    <row r="600" spans="1:17" x14ac:dyDescent="0.25">
      <c r="A600" s="38">
        <f>A599+$A$19</f>
        <v>5.8199999999999203</v>
      </c>
      <c r="B600" s="38">
        <f>C600+D600+Dynamics!$O$7</f>
        <v>29.605540903124613</v>
      </c>
      <c r="C600" s="38">
        <f>C599-O599*Dynamics!$S$1</f>
        <v>2.1326694348164019</v>
      </c>
      <c r="D600" s="38">
        <f>D599-P599*Dynamics!$S$1</f>
        <v>0.71088981160546649</v>
      </c>
      <c r="E600" s="38">
        <f>Dynamics!$F$1-C600/H599</f>
        <v>5.223707781864863E-3</v>
      </c>
      <c r="F600" s="38">
        <f>IF(Q599,$O$5/E600,([1]!Props("D","T",Dynamics!$D$4+273,"P",I599,"He")+$O$5/E600)/2)</f>
        <v>8.077220781731814</v>
      </c>
      <c r="G600" s="38">
        <f t="shared" si="32"/>
        <v>3.796789244061312E-3</v>
      </c>
      <c r="H600" s="38">
        <f>IF(Q599,[1]!Props("D","T",Dynamics!$D$4+273,"P",Dynamics!I599,"N2O"),C600/G600)</f>
        <v>561.70340193419565</v>
      </c>
      <c r="I600" s="38">
        <f>IF(Q599,[1]!Props("P","T",Dynamics!$D$4+273,"D",F600,"He"),IF(C600&gt;$D$11,I599*(1-$N$13/100*$S$1),[1]!Props("P","T",Dynamics!$D$4+273,"D",F600,"He")))</f>
        <v>5059.6171949067366</v>
      </c>
      <c r="J600" s="38">
        <f>I600-Dynamics!$O$10</f>
        <v>2164.6114612109832</v>
      </c>
      <c r="L600" s="38">
        <f>IF(H600&gt;$L$18,$L$18,H600)</f>
        <v>163.24780144940664</v>
      </c>
      <c r="M600" s="38">
        <f t="shared" si="33"/>
        <v>5.1496925830540672</v>
      </c>
      <c r="N600" s="38">
        <f>M600*Dynamics!$D$14*Dynamics!$N$12</f>
        <v>2.8023508350923953E-3</v>
      </c>
      <c r="O600" s="38">
        <f t="shared" si="34"/>
        <v>0.45747761271874221</v>
      </c>
      <c r="P600" s="38">
        <f>O600/Dynamics!$M$2</f>
        <v>0.15249253757291406</v>
      </c>
      <c r="Q600" s="38">
        <f>IF(I600&gt;Dynamics!$D$8,1,0)</f>
        <v>0</v>
      </c>
    </row>
    <row r="601" spans="1:17" x14ac:dyDescent="0.25">
      <c r="A601" s="38">
        <f>A600+$A$19</f>
        <v>5.8299999999999201</v>
      </c>
      <c r="B601" s="38">
        <f>C601+D601+Dynamics!$O$7</f>
        <v>29.599441201621698</v>
      </c>
      <c r="C601" s="38">
        <f>C600-O600*Dynamics!$S$1</f>
        <v>2.1280946586892147</v>
      </c>
      <c r="D601" s="38">
        <f>D600-P600*Dynamics!$S$1</f>
        <v>0.70936488622973737</v>
      </c>
      <c r="E601" s="38">
        <f>Dynamics!$F$1-C601/H600</f>
        <v>5.2242469378285103E-3</v>
      </c>
      <c r="F601" s="38">
        <f>IF(Q600,$O$5/E601,([1]!Props("D","T",Dynamics!$D$4+273,"P",I600,"He")+$O$5/E601)/2)</f>
        <v>8.0764095870265855</v>
      </c>
      <c r="G601" s="38">
        <f t="shared" ref="G601:G664" si="35">$F$1-$O$5/F601</f>
        <v>3.7962653386478008E-3</v>
      </c>
      <c r="H601" s="38">
        <f>IF(Q600,[1]!Props("D","T",Dynamics!$D$4+273,"P",Dynamics!I600,"N2O"),C601/G601)</f>
        <v>560.57584727394863</v>
      </c>
      <c r="I601" s="38">
        <f>IF(Q600,[1]!Props("P","T",Dynamics!$D$4+273,"D",F601,"He"),IF(C601&gt;$D$11,I600*(1-$N$13/100*$S$1),[1]!Props("P","T",Dynamics!$D$4+273,"D",F601,"He")))</f>
        <v>5059.1112331872464</v>
      </c>
      <c r="J601" s="38">
        <f>I601-Dynamics!$O$10</f>
        <v>2164.105499491493</v>
      </c>
      <c r="L601" s="38">
        <f>IF(H601&gt;$L$18,$L$18,H601)</f>
        <v>163.24780144940664</v>
      </c>
      <c r="M601" s="38">
        <f t="shared" ref="M601:M664" si="36">SQRT(2*J601/L601)</f>
        <v>5.1490906968413563</v>
      </c>
      <c r="N601" s="38">
        <f>M601*Dynamics!$D$14*Dynamics!$N$12</f>
        <v>2.8020233016904268E-3</v>
      </c>
      <c r="O601" s="38">
        <f t="shared" ref="O601:O664" si="37">N601*L601</f>
        <v>0.45742414361096961</v>
      </c>
      <c r="P601" s="38">
        <f>O601/Dynamics!$M$2</f>
        <v>0.15247471453698988</v>
      </c>
      <c r="Q601" s="38">
        <f>IF(I601&gt;Dynamics!$D$8,1,0)</f>
        <v>0</v>
      </c>
    </row>
    <row r="602" spans="1:17" x14ac:dyDescent="0.25">
      <c r="A602" s="38">
        <f>A601+$A$19</f>
        <v>5.8399999999999199</v>
      </c>
      <c r="B602" s="38">
        <f>C602+D602+Dynamics!$O$7</f>
        <v>29.593342213040216</v>
      </c>
      <c r="C602" s="38">
        <f>C601-O601*Dynamics!$S$1</f>
        <v>2.123520417253105</v>
      </c>
      <c r="D602" s="38">
        <f>D601-P601*Dynamics!$S$1</f>
        <v>0.70784013908436749</v>
      </c>
      <c r="E602" s="38">
        <f>Dynamics!$F$1-C602/H601</f>
        <v>5.2247862713831151E-3</v>
      </c>
      <c r="F602" s="38">
        <f>IF(Q601,$O$5/E602,([1]!Props("D","T",Dynamics!$D$4+273,"P",I601,"He")+$O$5/E602)/2)</f>
        <v>8.075598378829115</v>
      </c>
      <c r="G602" s="38">
        <f t="shared" si="35"/>
        <v>3.7957413192650693E-3</v>
      </c>
      <c r="H602" s="38">
        <f>IF(Q601,[1]!Props("D","T",Dynamics!$D$4+273,"P",Dynamics!I601,"N2O"),C602/G602)</f>
        <v>559.44813901708687</v>
      </c>
      <c r="I602" s="38">
        <f>IF(Q601,[1]!Props("P","T",Dynamics!$D$4+273,"D",F602,"He"),IF(C602&gt;$D$11,I601*(1-$N$13/100*$S$1),[1]!Props("P","T",Dynamics!$D$4+273,"D",F602,"He")))</f>
        <v>5058.6053220639278</v>
      </c>
      <c r="J602" s="38">
        <f>I602-Dynamics!$O$10</f>
        <v>2163.5995883681744</v>
      </c>
      <c r="L602" s="38">
        <f>IF(H602&gt;$L$18,$L$18,H602)</f>
        <v>163.24780144940664</v>
      </c>
      <c r="M602" s="38">
        <f t="shared" si="36"/>
        <v>5.1484888004640643</v>
      </c>
      <c r="N602" s="38">
        <f>M602*Dynamics!$D$14*Dynamics!$N$12</f>
        <v>2.8016957627571139E-3</v>
      </c>
      <c r="O602" s="38">
        <f t="shared" si="37"/>
        <v>0.45737067360021721</v>
      </c>
      <c r="P602" s="38">
        <f>O602/Dynamics!$M$2</f>
        <v>0.15245689120007241</v>
      </c>
      <c r="Q602" s="38">
        <f>IF(I602&gt;Dynamics!$D$8,1,0)</f>
        <v>0</v>
      </c>
    </row>
    <row r="603" spans="1:17" x14ac:dyDescent="0.25">
      <c r="A603" s="38">
        <f>A602+$A$19</f>
        <v>5.8499999999999197</v>
      </c>
      <c r="B603" s="38">
        <f>C603+D603+Dynamics!$O$7</f>
        <v>29.587243937392213</v>
      </c>
      <c r="C603" s="38">
        <f>C602-O602*Dynamics!$S$1</f>
        <v>2.1189467105171027</v>
      </c>
      <c r="D603" s="38">
        <f>D602-P602*Dynamics!$S$1</f>
        <v>0.70631557017236679</v>
      </c>
      <c r="E603" s="38">
        <f>Dynamics!$F$1-C603/H602</f>
        <v>5.2253257833254551E-3</v>
      </c>
      <c r="F603" s="38">
        <f>IF(Q602,$O$5/E603,([1]!Props("D","T",Dynamics!$D$4+273,"P",I602,"He")+$O$5/E603)/2)</f>
        <v>8.0747871565795322</v>
      </c>
      <c r="G603" s="38">
        <f t="shared" si="35"/>
        <v>3.7952171855143713E-3</v>
      </c>
      <c r="H603" s="38">
        <f>IF(Q602,[1]!Props("D","T",Dynamics!$D$4+273,"P",Dynamics!I602,"N2O"),C603/G603)</f>
        <v>558.32027705943233</v>
      </c>
      <c r="I603" s="38">
        <f>IF(Q602,[1]!Props("P","T",Dynamics!$D$4+273,"D",F603,"He"),IF(C603&gt;$D$11,I602*(1-$N$13/100*$S$1),[1]!Props("P","T",Dynamics!$D$4+273,"D",F603,"He")))</f>
        <v>5058.0994615317213</v>
      </c>
      <c r="J603" s="38">
        <f>I603-Dynamics!$O$10</f>
        <v>2163.0937278359679</v>
      </c>
      <c r="L603" s="38">
        <f>IF(H603&gt;$L$18,$L$18,H603)</f>
        <v>163.24780144940664</v>
      </c>
      <c r="M603" s="38">
        <f t="shared" si="36"/>
        <v>5.147886893912605</v>
      </c>
      <c r="N603" s="38">
        <f>M603*Dynamics!$D$14*Dynamics!$N$12</f>
        <v>2.8013682182872401E-3</v>
      </c>
      <c r="O603" s="38">
        <f t="shared" si="37"/>
        <v>0.45731720268563342</v>
      </c>
      <c r="P603" s="38">
        <f>O603/Dynamics!$M$2</f>
        <v>0.15243906756187781</v>
      </c>
      <c r="Q603" s="38">
        <f>IF(I603&gt;Dynamics!$D$8,1,0)</f>
        <v>0</v>
      </c>
    </row>
    <row r="604" spans="1:17" x14ac:dyDescent="0.25">
      <c r="A604" s="38">
        <f>A603+$A$19</f>
        <v>5.8599999999999195</v>
      </c>
      <c r="B604" s="38">
        <f>C604+D604+Dynamics!$O$7</f>
        <v>29.581146374689737</v>
      </c>
      <c r="C604" s="38">
        <f>C603-O603*Dynamics!$S$1</f>
        <v>2.1143735384902462</v>
      </c>
      <c r="D604" s="38">
        <f>D603-P603*Dynamics!$S$1</f>
        <v>0.70479117949674797</v>
      </c>
      <c r="E604" s="38">
        <f>Dynamics!$F$1-C604/H603</f>
        <v>5.2258654744589145E-3</v>
      </c>
      <c r="F604" s="38">
        <f>IF(Q603,$O$5/E604,([1]!Props("D","T",Dynamics!$D$4+273,"P",I603,"He")+$O$5/E604)/2)</f>
        <v>8.073975919713364</v>
      </c>
      <c r="G604" s="38">
        <f t="shared" si="35"/>
        <v>3.7946929369936794E-3</v>
      </c>
      <c r="H604" s="38">
        <f>IF(Q603,[1]!Props("D","T",Dynamics!$D$4+273,"P",Dynamics!I603,"N2O"),C604/G604)</f>
        <v>557.19226129673223</v>
      </c>
      <c r="I604" s="38">
        <f>IF(Q603,[1]!Props("P","T",Dynamics!$D$4+273,"D",F604,"He"),IF(C604&gt;$D$11,I603*(1-$N$13/100*$S$1),[1]!Props("P","T",Dynamics!$D$4+273,"D",F604,"He")))</f>
        <v>5057.5936515855683</v>
      </c>
      <c r="J604" s="38">
        <f>I604-Dynamics!$O$10</f>
        <v>2162.5879178898149</v>
      </c>
      <c r="L604" s="38">
        <f>IF(H604&gt;$L$18,$L$18,H604)</f>
        <v>163.24780144940664</v>
      </c>
      <c r="M604" s="38">
        <f t="shared" si="36"/>
        <v>5.1472849771773896</v>
      </c>
      <c r="N604" s="38">
        <f>M604*Dynamics!$D$14*Dynamics!$N$12</f>
        <v>2.8010406682755875E-3</v>
      </c>
      <c r="O604" s="38">
        <f t="shared" si="37"/>
        <v>0.4572637308663664</v>
      </c>
      <c r="P604" s="38">
        <f>O604/Dynamics!$M$2</f>
        <v>0.15242124362212214</v>
      </c>
      <c r="Q604" s="38">
        <f>IF(I604&gt;Dynamics!$D$8,1,0)</f>
        <v>0</v>
      </c>
    </row>
    <row r="605" spans="1:17" x14ac:dyDescent="0.25">
      <c r="A605" s="38">
        <f>A604+$A$19</f>
        <v>5.8699999999999193</v>
      </c>
      <c r="B605" s="38">
        <f>C605+D605+Dynamics!$O$7</f>
        <v>29.575049524944852</v>
      </c>
      <c r="C605" s="38">
        <f>C604-O604*Dynamics!$S$1</f>
        <v>2.1098009011815826</v>
      </c>
      <c r="D605" s="38">
        <f>D604-P604*Dynamics!$S$1</f>
        <v>0.70326696706052672</v>
      </c>
      <c r="E605" s="38">
        <f>Dynamics!$F$1-C605/H604</f>
        <v>5.2264053455935607E-3</v>
      </c>
      <c r="F605" s="38">
        <f>IF(Q604,$O$5/E605,([1]!Props("D","T",Dynamics!$D$4+273,"P",I604,"He")+$O$5/E605)/2)</f>
        <v>8.0731646676614908</v>
      </c>
      <c r="G605" s="38">
        <f t="shared" si="35"/>
        <v>3.7941685732976538E-3</v>
      </c>
      <c r="H605" s="38">
        <f>IF(Q604,[1]!Props("D","T",Dynamics!$D$4+273,"P",Dynamics!I604,"N2O"),C605/G605)</f>
        <v>556.06409162465752</v>
      </c>
      <c r="I605" s="38">
        <f>IF(Q604,[1]!Props("P","T",Dynamics!$D$4+273,"D",F605,"He"),IF(C605&gt;$D$11,I604*(1-$N$13/100*$S$1),[1]!Props("P","T",Dynamics!$D$4+273,"D",F605,"He")))</f>
        <v>5057.0878922204101</v>
      </c>
      <c r="J605" s="38">
        <f>I605-Dynamics!$O$10</f>
        <v>2162.0821585246567</v>
      </c>
      <c r="L605" s="38">
        <f>IF(H605&gt;$L$18,$L$18,H605)</f>
        <v>163.24780144940664</v>
      </c>
      <c r="M605" s="38">
        <f t="shared" si="36"/>
        <v>5.1466830502488241</v>
      </c>
      <c r="N605" s="38">
        <f>M605*Dynamics!$D$14*Dynamics!$N$12</f>
        <v>2.800713112716935E-3</v>
      </c>
      <c r="O605" s="38">
        <f t="shared" si="37"/>
        <v>0.45721025814156385</v>
      </c>
      <c r="P605" s="38">
        <f>O605/Dynamics!$M$2</f>
        <v>0.15240341938052129</v>
      </c>
      <c r="Q605" s="38">
        <f>IF(I605&gt;Dynamics!$D$8,1,0)</f>
        <v>0</v>
      </c>
    </row>
    <row r="606" spans="1:17" x14ac:dyDescent="0.25">
      <c r="A606" s="38">
        <f>A605+$A$19</f>
        <v>5.8799999999999191</v>
      </c>
      <c r="B606" s="38">
        <f>C606+D606+Dynamics!$O$7</f>
        <v>29.568953388169632</v>
      </c>
      <c r="C606" s="38">
        <f>C605-O605*Dynamics!$S$1</f>
        <v>2.1052287986001668</v>
      </c>
      <c r="D606" s="38">
        <f>D605-P605*Dynamics!$S$1</f>
        <v>0.70174293286672151</v>
      </c>
      <c r="E606" s="38">
        <f>Dynamics!$F$1-C606/H605</f>
        <v>5.226945397546201E-3</v>
      </c>
      <c r="F606" s="38">
        <f>IF(Q605,$O$5/E606,([1]!Props("D","T",Dynamics!$D$4+273,"P",I605,"He")+$O$5/E606)/2)</f>
        <v>8.0723533998500887</v>
      </c>
      <c r="G606" s="38">
        <f t="shared" si="35"/>
        <v>3.7936440940175981E-3</v>
      </c>
      <c r="H606" s="38">
        <f>IF(Q605,[1]!Props("D","T",Dynamics!$D$4+273,"P",Dynamics!I605,"N2O"),C606/G606)</f>
        <v>554.9357679388047</v>
      </c>
      <c r="I606" s="38">
        <f>IF(Q605,[1]!Props("P","T",Dynamics!$D$4+273,"D",F606,"He"),IF(C606&gt;$D$11,I605*(1-$N$13/100*$S$1),[1]!Props("P","T",Dynamics!$D$4+273,"D",F606,"He")))</f>
        <v>5056.5821834311882</v>
      </c>
      <c r="J606" s="38">
        <f>I606-Dynamics!$O$10</f>
        <v>2161.5764497354348</v>
      </c>
      <c r="L606" s="38">
        <f>IF(H606&gt;$L$18,$L$18,H606)</f>
        <v>163.24780144940664</v>
      </c>
      <c r="M606" s="38">
        <f t="shared" si="36"/>
        <v>5.1460811131173099</v>
      </c>
      <c r="N606" s="38">
        <f>M606*Dynamics!$D$14*Dynamics!$N$12</f>
        <v>2.8003855516060597E-3</v>
      </c>
      <c r="O606" s="38">
        <f t="shared" si="37"/>
        <v>0.45715678451037312</v>
      </c>
      <c r="P606" s="38">
        <f>O606/Dynamics!$M$2</f>
        <v>0.15238559483679104</v>
      </c>
      <c r="Q606" s="38">
        <f>IF(I606&gt;Dynamics!$D$8,1,0)</f>
        <v>0</v>
      </c>
    </row>
    <row r="607" spans="1:17" x14ac:dyDescent="0.25">
      <c r="A607" s="38">
        <f>A606+$A$19</f>
        <v>5.8899999999999189</v>
      </c>
      <c r="B607" s="38">
        <f>C607+D607+Dynamics!$O$7</f>
        <v>29.56285796437616</v>
      </c>
      <c r="C607" s="38">
        <f>C606-O606*Dynamics!$S$1</f>
        <v>2.1006572307550631</v>
      </c>
      <c r="D607" s="38">
        <f>D606-P606*Dynamics!$S$1</f>
        <v>0.70021907691835361</v>
      </c>
      <c r="E607" s="38">
        <f>Dynamics!$F$1-C607/H606</f>
        <v>5.2274856311404702E-3</v>
      </c>
      <c r="F607" s="38">
        <f>IF(Q606,$O$5/E607,([1]!Props("D","T",Dynamics!$D$4+273,"P",I606,"He")+$O$5/E607)/2)</f>
        <v>8.0715421157005842</v>
      </c>
      <c r="G607" s="38">
        <f t="shared" si="35"/>
        <v>3.7931194987414329E-3</v>
      </c>
      <c r="H607" s="38">
        <f>IF(Q606,[1]!Props("D","T",Dynamics!$D$4+273,"P",Dynamics!I606,"N2O"),C607/G607)</f>
        <v>553.80729013469431</v>
      </c>
      <c r="I607" s="38">
        <f>IF(Q606,[1]!Props("P","T",Dynamics!$D$4+273,"D",F607,"He"),IF(C607&gt;$D$11,I606*(1-$N$13/100*$S$1),[1]!Props("P","T",Dynamics!$D$4+273,"D",F607,"He")))</f>
        <v>5056.0765252128449</v>
      </c>
      <c r="J607" s="38">
        <f>I607-Dynamics!$O$10</f>
        <v>2161.0707915170915</v>
      </c>
      <c r="L607" s="38">
        <f>IF(H607&gt;$L$18,$L$18,H607)</f>
        <v>163.24780144940664</v>
      </c>
      <c r="M607" s="38">
        <f t="shared" si="36"/>
        <v>5.1454791657732457</v>
      </c>
      <c r="N607" s="38">
        <f>M607*Dynamics!$D$14*Dynamics!$N$12</f>
        <v>2.8000579849377363E-3</v>
      </c>
      <c r="O607" s="38">
        <f t="shared" si="37"/>
        <v>0.45710330997194121</v>
      </c>
      <c r="P607" s="38">
        <f>O607/Dynamics!$M$2</f>
        <v>0.15236776999064708</v>
      </c>
      <c r="Q607" s="38">
        <f>IF(I607&gt;Dynamics!$D$8,1,0)</f>
        <v>0</v>
      </c>
    </row>
    <row r="608" spans="1:17" x14ac:dyDescent="0.25">
      <c r="A608" s="38">
        <f>A607+$A$19</f>
        <v>5.8999999999999186</v>
      </c>
      <c r="B608" s="38">
        <f>C608+D608+Dynamics!$O$7</f>
        <v>29.556763253576534</v>
      </c>
      <c r="C608" s="38">
        <f>C607-O607*Dynamics!$S$1</f>
        <v>2.0960861976553438</v>
      </c>
      <c r="D608" s="38">
        <f>D607-P607*Dynamics!$S$1</f>
        <v>0.69869539921844714</v>
      </c>
      <c r="E608" s="38">
        <f>Dynamics!$F$1-C608/H607</f>
        <v>5.2280260472068879E-3</v>
      </c>
      <c r="F608" s="38">
        <f>IF(Q607,$O$5/E608,([1]!Props("D","T",Dynamics!$D$4+273,"P",I607,"He")+$O$5/E608)/2)</f>
        <v>8.0707308146296057</v>
      </c>
      <c r="G608" s="38">
        <f t="shared" si="35"/>
        <v>3.7925947870536556E-3</v>
      </c>
      <c r="H608" s="38">
        <f>IF(Q607,[1]!Props("D","T",Dynamics!$D$4+273,"P",Dynamics!I607,"N2O"),C608/G608)</f>
        <v>552.67865810777153</v>
      </c>
      <c r="I608" s="38">
        <f>IF(Q607,[1]!Props("P","T",Dynamics!$D$4+273,"D",F608,"He"),IF(C608&gt;$D$11,I607*(1-$N$13/100*$S$1),[1]!Props("P","T",Dynamics!$D$4+273,"D",F608,"He")))</f>
        <v>5055.5709175603233</v>
      </c>
      <c r="J608" s="38">
        <f>I608-Dynamics!$O$10</f>
        <v>2160.5651838645699</v>
      </c>
      <c r="L608" s="38">
        <f>IF(H608&gt;$L$18,$L$18,H608)</f>
        <v>163.24780144940664</v>
      </c>
      <c r="M608" s="38">
        <f t="shared" si="36"/>
        <v>5.1448772082070251</v>
      </c>
      <c r="N608" s="38">
        <f>M608*Dynamics!$D$14*Dynamics!$N$12</f>
        <v>2.7997304127067375E-3</v>
      </c>
      <c r="O608" s="38">
        <f t="shared" si="37"/>
        <v>0.45704983452541481</v>
      </c>
      <c r="P608" s="38">
        <f>O608/Dynamics!$M$2</f>
        <v>0.15234994484180495</v>
      </c>
      <c r="Q608" s="38">
        <f>IF(I608&gt;Dynamics!$D$8,1,0)</f>
        <v>0</v>
      </c>
    </row>
    <row r="609" spans="1:17" x14ac:dyDescent="0.25">
      <c r="A609" s="38">
        <f>A608+$A$19</f>
        <v>5.9099999999999184</v>
      </c>
      <c r="B609" s="38">
        <f>C609+D609+Dynamics!$O$7</f>
        <v>29.550669255782864</v>
      </c>
      <c r="C609" s="38">
        <f>C608-O608*Dynamics!$S$1</f>
        <v>2.0915156993100896</v>
      </c>
      <c r="D609" s="38">
        <f>D608-P608*Dynamics!$S$1</f>
        <v>0.69717189977002914</v>
      </c>
      <c r="E609" s="38">
        <f>Dynamics!$F$1-C609/H608</f>
        <v>5.2285666465829422E-3</v>
      </c>
      <c r="F609" s="38">
        <f>IF(Q608,$O$5/E609,([1]!Props("D","T",Dynamics!$D$4+273,"P",I608,"He")+$O$5/E609)/2)</f>
        <v>8.0699194960489322</v>
      </c>
      <c r="G609" s="38">
        <f t="shared" si="35"/>
        <v>3.7920699585353079E-3</v>
      </c>
      <c r="H609" s="38">
        <f>IF(Q608,[1]!Props("D","T",Dynamics!$D$4+273,"P",Dynamics!I608,"N2O"),C609/G609)</f>
        <v>551.54987175340523</v>
      </c>
      <c r="I609" s="38">
        <f>IF(Q608,[1]!Props("P","T",Dynamics!$D$4+273,"D",F609,"He"),IF(C609&gt;$D$11,I608*(1-$N$13/100*$S$1),[1]!Props("P","T",Dynamics!$D$4+273,"D",F609,"He")))</f>
        <v>5055.0653604685676</v>
      </c>
      <c r="J609" s="38">
        <f>I609-Dynamics!$O$10</f>
        <v>2160.0596267728142</v>
      </c>
      <c r="L609" s="38">
        <f>IF(H609&gt;$L$18,$L$18,H609)</f>
        <v>163.24780144940664</v>
      </c>
      <c r="M609" s="38">
        <f t="shared" si="36"/>
        <v>5.1442752404090406</v>
      </c>
      <c r="N609" s="38">
        <f>M609*Dynamics!$D$14*Dynamics!$N$12</f>
        <v>2.7994028349078355E-3</v>
      </c>
      <c r="O609" s="38">
        <f t="shared" si="37"/>
        <v>0.45699635816994039</v>
      </c>
      <c r="P609" s="38">
        <f>O609/Dynamics!$M$2</f>
        <v>0.15233211938998012</v>
      </c>
      <c r="Q609" s="38">
        <f>IF(I609&gt;Dynamics!$D$8,1,0)</f>
        <v>0</v>
      </c>
    </row>
    <row r="610" spans="1:17" x14ac:dyDescent="0.25">
      <c r="A610" s="38">
        <f>A609+$A$19</f>
        <v>5.9199999999999182</v>
      </c>
      <c r="B610" s="38">
        <f>C610+D610+Dynamics!$O$7</f>
        <v>29.544575971007262</v>
      </c>
      <c r="C610" s="38">
        <f>C609-O609*Dynamics!$S$1</f>
        <v>2.0869457357283903</v>
      </c>
      <c r="D610" s="38">
        <f>D609-P609*Dynamics!$S$1</f>
        <v>0.69564857857612938</v>
      </c>
      <c r="E610" s="38">
        <f>Dynamics!$F$1-C610/H609</f>
        <v>5.2291074301131519E-3</v>
      </c>
      <c r="F610" s="38">
        <f>IF(Q609,$O$5/E610,([1]!Props("D","T",Dynamics!$D$4+273,"P",I609,"He")+$O$5/E610)/2)</f>
        <v>8.0691081593654417</v>
      </c>
      <c r="G610" s="38">
        <f t="shared" si="35"/>
        <v>3.7915450127639352E-3</v>
      </c>
      <c r="H610" s="38">
        <f>IF(Q609,[1]!Props("D","T",Dynamics!$D$4+273,"P",Dynamics!I609,"N2O"),C610/G610)</f>
        <v>550.42093096688905</v>
      </c>
      <c r="I610" s="38">
        <f>IF(Q609,[1]!Props("P","T",Dynamics!$D$4+273,"D",F610,"He"),IF(C610&gt;$D$11,I609*(1-$N$13/100*$S$1),[1]!Props("P","T",Dynamics!$D$4+273,"D",F610,"He")))</f>
        <v>5054.559853932521</v>
      </c>
      <c r="J610" s="38">
        <f>I610-Dynamics!$O$10</f>
        <v>2159.5541202367676</v>
      </c>
      <c r="L610" s="38">
        <f>IF(H610&gt;$L$18,$L$18,H610)</f>
        <v>163.24780144940664</v>
      </c>
      <c r="M610" s="38">
        <f t="shared" si="36"/>
        <v>5.1436732623696759</v>
      </c>
      <c r="N610" s="38">
        <f>M610*Dynamics!$D$14*Dynamics!$N$12</f>
        <v>2.7990752515357964E-3</v>
      </c>
      <c r="O610" s="38">
        <f t="shared" si="37"/>
        <v>0.45694288090466362</v>
      </c>
      <c r="P610" s="38">
        <f>O610/Dynamics!$M$2</f>
        <v>0.15231429363488788</v>
      </c>
      <c r="Q610" s="38">
        <f>IF(I610&gt;Dynamics!$D$8,1,0)</f>
        <v>0</v>
      </c>
    </row>
    <row r="611" spans="1:17" x14ac:dyDescent="0.25">
      <c r="A611" s="38">
        <f>A610+$A$19</f>
        <v>5.929999999999918</v>
      </c>
      <c r="B611" s="38">
        <f>C611+D611+Dynamics!$O$7</f>
        <v>29.538483399261867</v>
      </c>
      <c r="C611" s="38">
        <f>C610-O610*Dynamics!$S$1</f>
        <v>2.0823763069193437</v>
      </c>
      <c r="D611" s="38">
        <f>D610-P610*Dynamics!$S$1</f>
        <v>0.69412543563978046</v>
      </c>
      <c r="E611" s="38">
        <f>Dynamics!$F$1-C611/H610</f>
        <v>5.229648398649151E-3</v>
      </c>
      <c r="F611" s="38">
        <f>IF(Q610,$O$5/E611,([1]!Props("D","T",Dynamics!$D$4+273,"P",I610,"He")+$O$5/E611)/2)</f>
        <v>8.0682968039810632</v>
      </c>
      <c r="G611" s="38">
        <f t="shared" si="35"/>
        <v>3.7910199493135545E-3</v>
      </c>
      <c r="H611" s="38">
        <f>IF(Q610,[1]!Props("D","T",Dynamics!$D$4+273,"P",Dynamics!I610,"N2O"),C611/G611)</f>
        <v>549.29183564344009</v>
      </c>
      <c r="I611" s="38">
        <f>IF(Q610,[1]!Props("P","T",Dynamics!$D$4+273,"D",F611,"He"),IF(C611&gt;$D$11,I610*(1-$N$13/100*$S$1),[1]!Props("P","T",Dynamics!$D$4+273,"D",F611,"He")))</f>
        <v>5054.0543979471277</v>
      </c>
      <c r="J611" s="38">
        <f>I611-Dynamics!$O$10</f>
        <v>2159.0486642513742</v>
      </c>
      <c r="L611" s="38">
        <f>IF(H611&gt;$L$18,$L$18,H611)</f>
        <v>163.24780144940664</v>
      </c>
      <c r="M611" s="38">
        <f t="shared" si="36"/>
        <v>5.1430712740793147</v>
      </c>
      <c r="N611" s="38">
        <f>M611*Dynamics!$D$14*Dynamics!$N$12</f>
        <v>2.7987476625853879E-3</v>
      </c>
      <c r="O611" s="38">
        <f t="shared" si="37"/>
        <v>0.4568894027287303</v>
      </c>
      <c r="P611" s="38">
        <f>O611/Dynamics!$M$2</f>
        <v>0.15229646757624343</v>
      </c>
      <c r="Q611" s="38">
        <f>IF(I611&gt;Dynamics!$D$8,1,0)</f>
        <v>0</v>
      </c>
    </row>
    <row r="612" spans="1:17" x14ac:dyDescent="0.25">
      <c r="A612" s="38">
        <f>A611+$A$19</f>
        <v>5.9399999999999178</v>
      </c>
      <c r="B612" s="38">
        <f>C612+D612+Dynamics!$O$7</f>
        <v>29.53239154055882</v>
      </c>
      <c r="C612" s="38">
        <f>C611-O611*Dynamics!$S$1</f>
        <v>2.0778074128920565</v>
      </c>
      <c r="D612" s="38">
        <f>D611-P611*Dynamics!$S$1</f>
        <v>0.69260247096401806</v>
      </c>
      <c r="E612" s="38">
        <f>Dynamics!$F$1-C612/H611</f>
        <v>5.2301895530497584E-3</v>
      </c>
      <c r="F612" s="38">
        <f>IF(Q611,$O$5/E612,([1]!Props("D","T",Dynamics!$D$4+273,"P",I611,"He")+$O$5/E612)/2)</f>
        <v>8.067485429292713</v>
      </c>
      <c r="G612" s="38">
        <f t="shared" si="35"/>
        <v>3.7904947677546109E-3</v>
      </c>
      <c r="H612" s="38">
        <f>IF(Q611,[1]!Props("D","T",Dynamics!$D$4+273,"P",Dynamics!I611,"N2O"),C612/G612)</f>
        <v>548.16258567820023</v>
      </c>
      <c r="I612" s="38">
        <f>IF(Q611,[1]!Props("P","T",Dynamics!$D$4+273,"D",F612,"He"),IF(C612&gt;$D$11,I611*(1-$N$13/100*$S$1),[1]!Props("P","T",Dynamics!$D$4+273,"D",F612,"He")))</f>
        <v>5053.5489925073334</v>
      </c>
      <c r="J612" s="38">
        <f>I612-Dynamics!$O$10</f>
        <v>2158.54325881158</v>
      </c>
      <c r="L612" s="38">
        <f>IF(H612&gt;$L$18,$L$18,H612)</f>
        <v>163.24780144940664</v>
      </c>
      <c r="M612" s="38">
        <f t="shared" si="36"/>
        <v>5.1424692755283354</v>
      </c>
      <c r="N612" s="38">
        <f>M612*Dynamics!$D$14*Dynamics!$N$12</f>
        <v>2.7984200680513738E-3</v>
      </c>
      <c r="O612" s="38">
        <f t="shared" si="37"/>
        <v>0.45683592364128567</v>
      </c>
      <c r="P612" s="38">
        <f>O612/Dynamics!$M$2</f>
        <v>0.15227864121376189</v>
      </c>
      <c r="Q612" s="38">
        <f>IF(I612&gt;Dynamics!$D$8,1,0)</f>
        <v>0</v>
      </c>
    </row>
    <row r="613" spans="1:17" x14ac:dyDescent="0.25">
      <c r="A613" s="38">
        <f>A612+$A$19</f>
        <v>5.9499999999999176</v>
      </c>
      <c r="B613" s="38">
        <f>C613+D613+Dynamics!$O$7</f>
        <v>29.526300394910269</v>
      </c>
      <c r="C613" s="38">
        <f>C612-O612*Dynamics!$S$1</f>
        <v>2.0732390536556435</v>
      </c>
      <c r="D613" s="38">
        <f>D612-P612*Dynamics!$S$1</f>
        <v>0.6910796845518804</v>
      </c>
      <c r="E613" s="38">
        <f>Dynamics!$F$1-C613/H612</f>
        <v>5.2307308941810611E-3</v>
      </c>
      <c r="F613" s="38">
        <f>IF(Q612,$O$5/E613,([1]!Props("D","T",Dynamics!$D$4+273,"P",I612,"He")+$O$5/E613)/2)</f>
        <v>8.0666740346922552</v>
      </c>
      <c r="G613" s="38">
        <f t="shared" si="35"/>
        <v>3.7899694676539449E-3</v>
      </c>
      <c r="H613" s="38">
        <f>IF(Q612,[1]!Props("D","T",Dynamics!$D$4+273,"P",Dynamics!I612,"N2O"),C613/G613)</f>
        <v>547.03318096623445</v>
      </c>
      <c r="I613" s="38">
        <f>IF(Q612,[1]!Props("P","T",Dynamics!$D$4+273,"D",F613,"He"),IF(C613&gt;$D$11,I612*(1-$N$13/100*$S$1),[1]!Props("P","T",Dynamics!$D$4+273,"D",F613,"He")))</f>
        <v>5053.0436376080825</v>
      </c>
      <c r="J613" s="38">
        <f>I613-Dynamics!$O$10</f>
        <v>2158.0379039123291</v>
      </c>
      <c r="L613" s="38">
        <f>IF(H613&gt;$L$18,$L$18,H613)</f>
        <v>163.24780144940664</v>
      </c>
      <c r="M613" s="38">
        <f t="shared" si="36"/>
        <v>5.1418672667071119</v>
      </c>
      <c r="N613" s="38">
        <f>M613*Dynamics!$D$14*Dynamics!$N$12</f>
        <v>2.7980924679285157E-3</v>
      </c>
      <c r="O613" s="38">
        <f t="shared" si="37"/>
        <v>0.45678244364147452</v>
      </c>
      <c r="P613" s="38">
        <f>O613/Dynamics!$M$2</f>
        <v>0.15226081454715817</v>
      </c>
      <c r="Q613" s="38">
        <f>IF(I613&gt;Dynamics!$D$8,1,0)</f>
        <v>0</v>
      </c>
    </row>
    <row r="614" spans="1:17" x14ac:dyDescent="0.25">
      <c r="A614" s="38">
        <f>A613+$A$19</f>
        <v>5.9599999999999174</v>
      </c>
      <c r="B614" s="38">
        <f>C614+D614+Dynamics!$O$7</f>
        <v>29.52020996232838</v>
      </c>
      <c r="C614" s="38">
        <f>C613-O613*Dynamics!$S$1</f>
        <v>2.0686712292192286</v>
      </c>
      <c r="D614" s="38">
        <f>D613-P613*Dynamics!$S$1</f>
        <v>0.68955707640640884</v>
      </c>
      <c r="E614" s="38">
        <f>Dynamics!$F$1-C614/H613</f>
        <v>5.23127242291648E-3</v>
      </c>
      <c r="F614" s="38">
        <f>IF(Q613,$O$5/E614,([1]!Props("D","T",Dynamics!$D$4+273,"P",I613,"He")+$O$5/E614)/2)</f>
        <v>8.0658626195664382</v>
      </c>
      <c r="G614" s="38">
        <f t="shared" si="35"/>
        <v>3.7894440485747496E-3</v>
      </c>
      <c r="H614" s="38">
        <f>IF(Q613,[1]!Props("D","T",Dynamics!$D$4+273,"P",Dynamics!I613,"N2O"),C614/G614)</f>
        <v>545.90362140253217</v>
      </c>
      <c r="I614" s="38">
        <f>IF(Q613,[1]!Props("P","T",Dynamics!$D$4+273,"D",F614,"He"),IF(C614&gt;$D$11,I613*(1-$N$13/100*$S$1),[1]!Props("P","T",Dynamics!$D$4+273,"D",F614,"He")))</f>
        <v>5052.5383332443216</v>
      </c>
      <c r="J614" s="38">
        <f>I614-Dynamics!$O$10</f>
        <v>2157.5325995485682</v>
      </c>
      <c r="L614" s="38">
        <f>IF(H614&gt;$L$18,$L$18,H614)</f>
        <v>163.24780144940664</v>
      </c>
      <c r="M614" s="38">
        <f t="shared" si="36"/>
        <v>5.1412652476060163</v>
      </c>
      <c r="N614" s="38">
        <f>M614*Dynamics!$D$14*Dynamics!$N$12</f>
        <v>2.797764862211575E-3</v>
      </c>
      <c r="O614" s="38">
        <f t="shared" si="37"/>
        <v>0.45672896272844171</v>
      </c>
      <c r="P614" s="38">
        <f>O614/Dynamics!$M$2</f>
        <v>0.15224298757614724</v>
      </c>
      <c r="Q614" s="38">
        <f>IF(I614&gt;Dynamics!$D$8,1,0)</f>
        <v>0</v>
      </c>
    </row>
    <row r="615" spans="1:17" x14ac:dyDescent="0.25">
      <c r="A615" s="38">
        <f>A614+$A$19</f>
        <v>5.9699999999999172</v>
      </c>
      <c r="B615" s="38">
        <f>C615+D615+Dynamics!$O$7</f>
        <v>29.514120242825335</v>
      </c>
      <c r="C615" s="38">
        <f>C614-O614*Dynamics!$S$1</f>
        <v>2.064103939591944</v>
      </c>
      <c r="D615" s="38">
        <f>D614-P614*Dynamics!$S$1</f>
        <v>0.68803464653064739</v>
      </c>
      <c r="E615" s="38">
        <f>Dynamics!$F$1-C615/H614</f>
        <v>5.23181414013686E-3</v>
      </c>
      <c r="F615" s="38">
        <f>IF(Q614,$O$5/E615,([1]!Props("D","T",Dynamics!$D$4+273,"P",I614,"He")+$O$5/E615)/2)</f>
        <v>8.0650511832968519</v>
      </c>
      <c r="G615" s="38">
        <f t="shared" si="35"/>
        <v>3.7889185100765405E-3</v>
      </c>
      <c r="H615" s="38">
        <f>IF(Q614,[1]!Props("D","T",Dynamics!$D$4+273,"P",Dynamics!I614,"N2O"),C615/G615)</f>
        <v>544.77390688200546</v>
      </c>
      <c r="I615" s="38">
        <f>IF(Q614,[1]!Props("P","T",Dynamics!$D$4+273,"D",F615,"He"),IF(C615&gt;$D$11,I614*(1-$N$13/100*$S$1),[1]!Props("P","T",Dynamics!$D$4+273,"D",F615,"He")))</f>
        <v>5052.0330794109968</v>
      </c>
      <c r="J615" s="38">
        <f>I615-Dynamics!$O$10</f>
        <v>2157.0273457152434</v>
      </c>
      <c r="L615" s="38">
        <f>IF(H615&gt;$L$18,$L$18,H615)</f>
        <v>163.24780144940664</v>
      </c>
      <c r="M615" s="38">
        <f t="shared" si="36"/>
        <v>5.1406632182154128</v>
      </c>
      <c r="N615" s="38">
        <f>M615*Dynamics!$D$14*Dynamics!$N$12</f>
        <v>2.7974372508953074E-3</v>
      </c>
      <c r="O615" s="38">
        <f t="shared" si="37"/>
        <v>0.45667548090133109</v>
      </c>
      <c r="P615" s="38">
        <f>O615/Dynamics!$M$2</f>
        <v>0.1522251603004437</v>
      </c>
      <c r="Q615" s="38">
        <f>IF(I615&gt;Dynamics!$D$8,1,0)</f>
        <v>0</v>
      </c>
    </row>
    <row r="616" spans="1:17" x14ac:dyDescent="0.25">
      <c r="A616" s="38">
        <f>A615+$A$19</f>
        <v>5.9799999999999169</v>
      </c>
      <c r="B616" s="38">
        <f>C616+D616+Dynamics!$O$7</f>
        <v>29.508031236413316</v>
      </c>
      <c r="C616" s="38">
        <f>C615-O615*Dynamics!$S$1</f>
        <v>2.0595371847829309</v>
      </c>
      <c r="D616" s="38">
        <f>D615-P615*Dynamics!$S$1</f>
        <v>0.68651239492764293</v>
      </c>
      <c r="E616" s="38">
        <f>Dynamics!$F$1-C616/H615</f>
        <v>5.2323560467305401E-3</v>
      </c>
      <c r="F616" s="38">
        <f>IF(Q615,$O$5/E616,([1]!Props("D","T",Dynamics!$D$4+273,"P",I615,"He")+$O$5/E616)/2)</f>
        <v>8.0642397252598563</v>
      </c>
      <c r="G616" s="38">
        <f t="shared" si="35"/>
        <v>3.7883928517151045E-3</v>
      </c>
      <c r="H616" s="38">
        <f>IF(Q615,[1]!Props("D","T",Dynamics!$D$4+273,"P",Dynamics!I615,"N2O"),C616/G616)</f>
        <v>543.64403729949083</v>
      </c>
      <c r="I616" s="38">
        <f>IF(Q615,[1]!Props("P","T",Dynamics!$D$4+273,"D",F616,"He"),IF(C616&gt;$D$11,I615*(1-$N$13/100*$S$1),[1]!Props("P","T",Dynamics!$D$4+273,"D",F616,"He")))</f>
        <v>5051.5278761030559</v>
      </c>
      <c r="J616" s="38">
        <f>I616-Dynamics!$O$10</f>
        <v>2156.5221424073025</v>
      </c>
      <c r="L616" s="38">
        <f>IF(H616&gt;$L$18,$L$18,H616)</f>
        <v>163.24780144940664</v>
      </c>
      <c r="M616" s="38">
        <f t="shared" si="36"/>
        <v>5.1400611785256656</v>
      </c>
      <c r="N616" s="38">
        <f>M616*Dynamics!$D$14*Dynamics!$N$12</f>
        <v>2.7971096339744692E-3</v>
      </c>
      <c r="O616" s="38">
        <f t="shared" si="37"/>
        <v>0.45662199815928661</v>
      </c>
      <c r="P616" s="38">
        <f>O616/Dynamics!$M$2</f>
        <v>0.1522073327197622</v>
      </c>
      <c r="Q616" s="38">
        <f>IF(I616&gt;Dynamics!$D$8,1,0)</f>
        <v>0</v>
      </c>
    </row>
    <row r="617" spans="1:17" x14ac:dyDescent="0.25">
      <c r="A617" s="38">
        <f>A616+$A$19</f>
        <v>5.9899999999999167</v>
      </c>
      <c r="B617" s="38">
        <f>C617+D617+Dynamics!$O$7</f>
        <v>29.501942943104527</v>
      </c>
      <c r="C617" s="38">
        <f>C616-O616*Dynamics!$S$1</f>
        <v>2.0549709648013379</v>
      </c>
      <c r="D617" s="38">
        <f>D616-P616*Dynamics!$S$1</f>
        <v>0.68499032160044526</v>
      </c>
      <c r="E617" s="38">
        <f>Dynamics!$F$1-C617/H616</f>
        <v>5.2328981435934441E-3</v>
      </c>
      <c r="F617" s="38">
        <f>IF(Q616,$O$5/E617,([1]!Props("D","T",Dynamics!$D$4+273,"P",I616,"He")+$O$5/E617)/2)</f>
        <v>8.063428244826536</v>
      </c>
      <c r="G617" s="38">
        <f t="shared" si="35"/>
        <v>3.7878670730424656E-3</v>
      </c>
      <c r="H617" s="38">
        <f>IF(Q616,[1]!Props("D","T",Dynamics!$D$4+273,"P",Dynamics!I616,"N2O"),C617/G617)</f>
        <v>542.51401254974814</v>
      </c>
      <c r="I617" s="38">
        <f>IF(Q616,[1]!Props("P","T",Dynamics!$D$4+273,"D",F617,"He"),IF(C617&gt;$D$11,I616*(1-$N$13/100*$S$1),[1]!Props("P","T",Dynamics!$D$4+273,"D",F617,"He")))</f>
        <v>5051.0227233154455</v>
      </c>
      <c r="J617" s="38">
        <f>I617-Dynamics!$O$10</f>
        <v>2156.0169896196921</v>
      </c>
      <c r="L617" s="38">
        <f>IF(H617&gt;$L$18,$L$18,H617)</f>
        <v>163.24780144940664</v>
      </c>
      <c r="M617" s="38">
        <f t="shared" si="36"/>
        <v>5.1394591285271334</v>
      </c>
      <c r="N617" s="38">
        <f>M617*Dynamics!$D$14*Dynamics!$N$12</f>
        <v>2.7967820114438145E-3</v>
      </c>
      <c r="O617" s="38">
        <f t="shared" si="37"/>
        <v>0.45656851450145197</v>
      </c>
      <c r="P617" s="38">
        <f>O617/Dynamics!$M$2</f>
        <v>0.15218950483381732</v>
      </c>
      <c r="Q617" s="38">
        <f>IF(I617&gt;Dynamics!$D$8,1,0)</f>
        <v>0</v>
      </c>
    </row>
    <row r="618" spans="1:17" x14ac:dyDescent="0.25">
      <c r="A618" s="38">
        <f>A617+$A$19</f>
        <v>5.9999999999999165</v>
      </c>
      <c r="B618" s="38">
        <f>C618+D618+Dynamics!$O$7</f>
        <v>29.495855362911175</v>
      </c>
      <c r="C618" s="38">
        <f>C617-O617*Dynamics!$S$1</f>
        <v>2.0504052796563235</v>
      </c>
      <c r="D618" s="38">
        <f>D617-P617*Dynamics!$S$1</f>
        <v>0.68346842655210704</v>
      </c>
      <c r="E618" s="38">
        <f>Dynamics!$F$1-C618/H617</f>
        <v>5.2334404316291515E-3</v>
      </c>
      <c r="F618" s="38">
        <f>IF(Q617,$O$5/E618,([1]!Props("D","T",Dynamics!$D$4+273,"P",I617,"He")+$O$5/E618)/2)</f>
        <v>8.0626167413626462</v>
      </c>
      <c r="G618" s="38">
        <f t="shared" si="35"/>
        <v>3.7873411736068481E-3</v>
      </c>
      <c r="H618" s="38">
        <f>IF(Q617,[1]!Props("D","T",Dynamics!$D$4+273,"P",Dynamics!I617,"N2O"),C618/G618)</f>
        <v>541.38383252745996</v>
      </c>
      <c r="I618" s="38">
        <f>IF(Q617,[1]!Props("P","T",Dynamics!$D$4+273,"D",F618,"He"),IF(C618&gt;$D$11,I617*(1-$N$13/100*$S$1),[1]!Props("P","T",Dynamics!$D$4+273,"D",F618,"He")))</f>
        <v>5050.5176210431136</v>
      </c>
      <c r="J618" s="38">
        <f>I618-Dynamics!$O$10</f>
        <v>2155.5118873473602</v>
      </c>
      <c r="L618" s="38">
        <f>IF(H618&gt;$L$18,$L$18,H618)</f>
        <v>163.24780144940664</v>
      </c>
      <c r="M618" s="38">
        <f t="shared" si="36"/>
        <v>5.1388570682101697</v>
      </c>
      <c r="N618" s="38">
        <f>M618*Dynamics!$D$14*Dynamics!$N$12</f>
        <v>2.7964543832980937E-3</v>
      </c>
      <c r="O618" s="38">
        <f t="shared" si="37"/>
        <v>0.45651502992697007</v>
      </c>
      <c r="P618" s="38">
        <f>O618/Dynamics!$M$2</f>
        <v>0.15217167664232337</v>
      </c>
      <c r="Q618" s="38">
        <f>IF(I618&gt;Dynamics!$D$8,1,0)</f>
        <v>0</v>
      </c>
    </row>
    <row r="619" spans="1:17" x14ac:dyDescent="0.25">
      <c r="A619" s="38">
        <f>A618+$A$19</f>
        <v>6.0099999999999163</v>
      </c>
      <c r="B619" s="38">
        <f>C619+D619+Dynamics!$O$7</f>
        <v>29.489768495845482</v>
      </c>
      <c r="C619" s="38">
        <f>C618-O618*Dynamics!$S$1</f>
        <v>2.0458401293570536</v>
      </c>
      <c r="D619" s="38">
        <f>D618-P618*Dynamics!$S$1</f>
        <v>0.68194670978568384</v>
      </c>
      <c r="E619" s="38">
        <f>Dynamics!$F$1-C619/H618</f>
        <v>5.2339829117489852E-3</v>
      </c>
      <c r="F619" s="38">
        <f>IF(Q618,$O$5/E619,([1]!Props("D","T",Dynamics!$D$4+273,"P",I618,"He")+$O$5/E619)/2)</f>
        <v>8.0618052142285492</v>
      </c>
      <c r="G619" s="38">
        <f t="shared" si="35"/>
        <v>3.7868151529526313E-3</v>
      </c>
      <c r="H619" s="38">
        <f>IF(Q618,[1]!Props("D","T",Dynamics!$D$4+273,"P",Dynamics!I618,"N2O"),C619/G619)</f>
        <v>540.25349712723221</v>
      </c>
      <c r="I619" s="38">
        <f>IF(Q618,[1]!Props("P","T",Dynamics!$D$4+273,"D",F619,"He"),IF(C619&gt;$D$11,I618*(1-$N$13/100*$S$1),[1]!Props("P","T",Dynamics!$D$4+273,"D",F619,"He")))</f>
        <v>5050.0125692810097</v>
      </c>
      <c r="J619" s="38">
        <f>I619-Dynamics!$O$10</f>
        <v>2155.0068355852563</v>
      </c>
      <c r="L619" s="38">
        <f>IF(H619&gt;$L$18,$L$18,H619)</f>
        <v>163.24780144940664</v>
      </c>
      <c r="M619" s="38">
        <f t="shared" si="36"/>
        <v>5.1382549975651264</v>
      </c>
      <c r="N619" s="38">
        <f>M619*Dynamics!$D$14*Dynamics!$N$12</f>
        <v>2.7961267495320561E-3</v>
      </c>
      <c r="O619" s="38">
        <f t="shared" si="37"/>
        <v>0.45646154443498388</v>
      </c>
      <c r="P619" s="38">
        <f>O619/Dynamics!$M$2</f>
        <v>0.15215384814499464</v>
      </c>
      <c r="Q619" s="38">
        <f>IF(I619&gt;Dynamics!$D$8,1,0)</f>
        <v>0</v>
      </c>
    </row>
    <row r="620" spans="1:17" x14ac:dyDescent="0.25">
      <c r="A620" s="38">
        <f>A619+$A$19</f>
        <v>6.0199999999999161</v>
      </c>
      <c r="B620" s="38">
        <f>C620+D620+Dynamics!$O$7</f>
        <v>29.483682341919682</v>
      </c>
      <c r="C620" s="38">
        <f>C619-O619*Dynamics!$S$1</f>
        <v>2.0412755139127037</v>
      </c>
      <c r="D620" s="38">
        <f>D619-P619*Dynamics!$S$1</f>
        <v>0.68042517130423386</v>
      </c>
      <c r="E620" s="38">
        <f>Dynamics!$F$1-C620/H619</f>
        <v>5.2345255848720938E-3</v>
      </c>
      <c r="F620" s="38">
        <f>IF(Q619,$O$5/E620,([1]!Props("D","T",Dynamics!$D$4+273,"P",I619,"He")+$O$5/E620)/2)</f>
        <v>8.0609936627791541</v>
      </c>
      <c r="G620" s="38">
        <f t="shared" si="35"/>
        <v>3.786289010620305E-3</v>
      </c>
      <c r="H620" s="38">
        <f>IF(Q619,[1]!Props("D","T",Dynamics!$D$4+273,"P",Dynamics!I619,"N2O"),C620/G620)</f>
        <v>539.12300624359443</v>
      </c>
      <c r="I620" s="38">
        <f>IF(Q619,[1]!Props("P","T",Dynamics!$D$4+273,"D",F620,"He"),IF(C620&gt;$D$11,I619*(1-$N$13/100*$S$1),[1]!Props("P","T",Dynamics!$D$4+273,"D",F620,"He")))</f>
        <v>5049.5075680240816</v>
      </c>
      <c r="J620" s="38">
        <f>I620-Dynamics!$O$10</f>
        <v>2154.5018343283282</v>
      </c>
      <c r="L620" s="38">
        <f>IF(H620&gt;$L$18,$L$18,H620)</f>
        <v>163.24780144940664</v>
      </c>
      <c r="M620" s="38">
        <f t="shared" si="36"/>
        <v>5.1376529165823488</v>
      </c>
      <c r="N620" s="38">
        <f>M620*Dynamics!$D$14*Dynamics!$N$12</f>
        <v>2.7957991101404483E-3</v>
      </c>
      <c r="O620" s="38">
        <f t="shared" si="37"/>
        <v>0.45640805802463563</v>
      </c>
      <c r="P620" s="38">
        <f>O620/Dynamics!$M$2</f>
        <v>0.15213601934154522</v>
      </c>
      <c r="Q620" s="38">
        <f>IF(I620&gt;Dynamics!$D$8,1,0)</f>
        <v>0</v>
      </c>
    </row>
    <row r="621" spans="1:17" x14ac:dyDescent="0.25">
      <c r="A621" s="38">
        <f>A620+$A$19</f>
        <v>6.0299999999999159</v>
      </c>
      <c r="B621" s="38">
        <f>C621+D621+Dynamics!$O$7</f>
        <v>29.477596901146022</v>
      </c>
      <c r="C621" s="38">
        <f>C620-O620*Dynamics!$S$1</f>
        <v>2.0367114333324574</v>
      </c>
      <c r="D621" s="38">
        <f>D620-P620*Dynamics!$S$1</f>
        <v>0.67890381111081843</v>
      </c>
      <c r="E621" s="38">
        <f>Dynamics!$F$1-C621/H620</f>
        <v>5.2350684519255394E-3</v>
      </c>
      <c r="F621" s="38">
        <f>IF(Q620,$O$5/E621,([1]!Props("D","T",Dynamics!$D$4+273,"P",I620,"He")+$O$5/E621)/2)</f>
        <v>8.0601820863638665</v>
      </c>
      <c r="G621" s="38">
        <f t="shared" si="35"/>
        <v>3.7857627461464352E-3</v>
      </c>
      <c r="H621" s="38">
        <f>IF(Q620,[1]!Props("D","T",Dynamics!$D$4+273,"P",Dynamics!I620,"N2O"),C621/G621)</f>
        <v>537.99235977099886</v>
      </c>
      <c r="I621" s="38">
        <f>IF(Q620,[1]!Props("P","T",Dynamics!$D$4+273,"D",F621,"He"),IF(C621&gt;$D$11,I620*(1-$N$13/100*$S$1),[1]!Props("P","T",Dynamics!$D$4+273,"D",F621,"He")))</f>
        <v>5049.0026172672797</v>
      </c>
      <c r="J621" s="38">
        <f>I621-Dynamics!$O$10</f>
        <v>2153.9968835715263</v>
      </c>
      <c r="L621" s="38">
        <f>IF(H621&gt;$L$18,$L$18,H621)</f>
        <v>163.24780144940664</v>
      </c>
      <c r="M621" s="38">
        <f t="shared" si="36"/>
        <v>5.1370508252521816</v>
      </c>
      <c r="N621" s="38">
        <f>M621*Dynamics!$D$14*Dynamics!$N$12</f>
        <v>2.7954714651180156E-3</v>
      </c>
      <c r="O621" s="38">
        <f t="shared" si="37"/>
        <v>0.45635457069506769</v>
      </c>
      <c r="P621" s="38">
        <f>O621/Dynamics!$M$2</f>
        <v>0.15211819023168924</v>
      </c>
      <c r="Q621" s="38">
        <f>IF(I621&gt;Dynamics!$D$8,1,0)</f>
        <v>0</v>
      </c>
    </row>
    <row r="622" spans="1:17" x14ac:dyDescent="0.25">
      <c r="A622" s="38">
        <f>A621+$A$19</f>
        <v>6.0399999999999157</v>
      </c>
      <c r="B622" s="38">
        <f>C622+D622+Dynamics!$O$7</f>
        <v>29.471512173536752</v>
      </c>
      <c r="C622" s="38">
        <f>C621-O621*Dynamics!$S$1</f>
        <v>2.0321478876255066</v>
      </c>
      <c r="D622" s="38">
        <f>D621-P621*Dynamics!$S$1</f>
        <v>0.67738262920850156</v>
      </c>
      <c r="E622" s="38">
        <f>Dynamics!$F$1-C622/H621</f>
        <v>5.2356115138443831E-3</v>
      </c>
      <c r="F622" s="38">
        <f>IF(Q621,$O$5/E622,([1]!Props("D","T",Dynamics!$D$4+273,"P",I621,"He")+$O$5/E622)/2)</f>
        <v>8.059370484326525</v>
      </c>
      <c r="G622" s="38">
        <f t="shared" si="35"/>
        <v>3.7852363590636174E-3</v>
      </c>
      <c r="H622" s="38">
        <f>IF(Q621,[1]!Props("D","T",Dynamics!$D$4+273,"P",Dynamics!I621,"N2O"),C622/G622)</f>
        <v>536.86155760382007</v>
      </c>
      <c r="I622" s="38">
        <f>IF(Q621,[1]!Props("P","T",Dynamics!$D$4+273,"D",F622,"He"),IF(C622&gt;$D$11,I621*(1-$N$13/100*$S$1),[1]!Props("P","T",Dynamics!$D$4+273,"D",F622,"He")))</f>
        <v>5048.4977170055527</v>
      </c>
      <c r="J622" s="38">
        <f>I622-Dynamics!$O$10</f>
        <v>2153.4919833097993</v>
      </c>
      <c r="L622" s="38">
        <f>IF(H622&gt;$L$18,$L$18,H622)</f>
        <v>163.24780144940664</v>
      </c>
      <c r="M622" s="38">
        <f t="shared" si="36"/>
        <v>5.1364487235649605</v>
      </c>
      <c r="N622" s="38">
        <f>M622*Dynamics!$D$14*Dynamics!$N$12</f>
        <v>2.7951438144594989E-3</v>
      </c>
      <c r="O622" s="38">
        <f t="shared" si="37"/>
        <v>0.45630108244542139</v>
      </c>
      <c r="P622" s="38">
        <f>O622/Dynamics!$M$2</f>
        <v>0.15210036081514047</v>
      </c>
      <c r="Q622" s="38">
        <f>IF(I622&gt;Dynamics!$D$8,1,0)</f>
        <v>0</v>
      </c>
    </row>
    <row r="623" spans="1:17" x14ac:dyDescent="0.25">
      <c r="A623" s="38">
        <f>A622+$A$19</f>
        <v>6.0499999999999154</v>
      </c>
      <c r="B623" s="38">
        <f>C623+D623+Dynamics!$O$7</f>
        <v>29.465428159104146</v>
      </c>
      <c r="C623" s="38">
        <f>C622-O622*Dynamics!$S$1</f>
        <v>2.0275848768010523</v>
      </c>
      <c r="D623" s="38">
        <f>D622-P622*Dynamics!$S$1</f>
        <v>0.67586162560035012</v>
      </c>
      <c r="E623" s="38">
        <f>Dynamics!$F$1-C623/H622</f>
        <v>5.2361547715717612E-3</v>
      </c>
      <c r="F623" s="38">
        <f>IF(Q622,$O$5/E623,([1]!Props("D","T",Dynamics!$D$4+273,"P",I622,"He")+$O$5/E623)/2)</f>
        <v>8.0585588560053356</v>
      </c>
      <c r="G623" s="38">
        <f t="shared" si="35"/>
        <v>3.7847098489004315E-3</v>
      </c>
      <c r="H623" s="38">
        <f>IF(Q622,[1]!Props("D","T",Dynamics!$D$4+273,"P",Dynamics!I622,"N2O"),C623/G623)</f>
        <v>535.73059963635649</v>
      </c>
      <c r="I623" s="38">
        <f>IF(Q622,[1]!Props("P","T",Dynamics!$D$4+273,"D",F623,"He"),IF(C623&gt;$D$11,I622*(1-$N$13/100*$S$1),[1]!Props("P","T",Dynamics!$D$4+273,"D",F623,"He")))</f>
        <v>5047.9928672338519</v>
      </c>
      <c r="J623" s="38">
        <f>I623-Dynamics!$O$10</f>
        <v>2152.9871335380985</v>
      </c>
      <c r="L623" s="38">
        <f>IF(H623&gt;$L$18,$L$18,H623)</f>
        <v>163.24780144940664</v>
      </c>
      <c r="M623" s="38">
        <f t="shared" si="36"/>
        <v>5.1358466115110231</v>
      </c>
      <c r="N623" s="38">
        <f>M623*Dynamics!$D$14*Dynamics!$N$12</f>
        <v>2.7948161581596406E-3</v>
      </c>
      <c r="O623" s="38">
        <f t="shared" si="37"/>
        <v>0.45624759327483849</v>
      </c>
      <c r="P623" s="38">
        <f>O623/Dynamics!$M$2</f>
        <v>0.15208253109161282</v>
      </c>
      <c r="Q623" s="38">
        <f>IF(I623&gt;Dynamics!$D$8,1,0)</f>
        <v>0</v>
      </c>
    </row>
    <row r="624" spans="1:17" x14ac:dyDescent="0.25">
      <c r="A624" s="38">
        <f>A623+$A$19</f>
        <v>6.0599999999999152</v>
      </c>
      <c r="B624" s="38">
        <f>C624+D624+Dynamics!$O$7</f>
        <v>29.459344857860483</v>
      </c>
      <c r="C624" s="38">
        <f>C623-O623*Dynamics!$S$1</f>
        <v>2.023022400868304</v>
      </c>
      <c r="D624" s="38">
        <f>D623-P623*Dynamics!$S$1</f>
        <v>0.67434080028943399</v>
      </c>
      <c r="E624" s="38">
        <f>Dynamics!$F$1-C624/H623</f>
        <v>5.2366982260589915E-3</v>
      </c>
      <c r="F624" s="38">
        <f>IF(Q623,$O$5/E624,([1]!Props("D","T",Dynamics!$D$4+273,"P",I623,"He")+$O$5/E624)/2)</f>
        <v>8.0577472007328197</v>
      </c>
      <c r="G624" s="38">
        <f t="shared" si="35"/>
        <v>3.7841832151814031E-3</v>
      </c>
      <c r="H624" s="38">
        <f>IF(Q623,[1]!Props("D","T",Dynamics!$D$4+273,"P",Dynamics!I623,"N2O"),C624/G624)</f>
        <v>534.59948576282818</v>
      </c>
      <c r="I624" s="38">
        <f>IF(Q623,[1]!Props("P","T",Dynamics!$D$4+273,"D",F624,"He"),IF(C624&gt;$D$11,I623*(1-$N$13/100*$S$1),[1]!Props("P","T",Dynamics!$D$4+273,"D",F624,"He")))</f>
        <v>5047.4880679471289</v>
      </c>
      <c r="J624" s="38">
        <f>I624-Dynamics!$O$10</f>
        <v>2152.4823342513755</v>
      </c>
      <c r="L624" s="38">
        <f>IF(H624&gt;$L$18,$L$18,H624)</f>
        <v>163.24780144940664</v>
      </c>
      <c r="M624" s="38">
        <f t="shared" si="36"/>
        <v>5.1352444890806987</v>
      </c>
      <c r="N624" s="38">
        <f>M624*Dynamics!$D$14*Dynamics!$N$12</f>
        <v>2.7944884962131781E-3</v>
      </c>
      <c r="O624" s="38">
        <f t="shared" si="37"/>
        <v>0.45619410318245984</v>
      </c>
      <c r="P624" s="38">
        <f>O624/Dynamics!$M$2</f>
        <v>0.15206470106081996</v>
      </c>
      <c r="Q624" s="38">
        <f>IF(I624&gt;Dynamics!$D$8,1,0)</f>
        <v>0</v>
      </c>
    </row>
    <row r="625" spans="1:17" x14ac:dyDescent="0.25">
      <c r="A625" s="38">
        <f>A624+$A$19</f>
        <v>6.069999999999915</v>
      </c>
      <c r="B625" s="38">
        <f>C625+D625+Dynamics!$O$7</f>
        <v>29.453262269818048</v>
      </c>
      <c r="C625" s="38">
        <f>C624-O624*Dynamics!$S$1</f>
        <v>2.0184604598364793</v>
      </c>
      <c r="D625" s="38">
        <f>D624-P624*Dynamics!$S$1</f>
        <v>0.67282015327882583</v>
      </c>
      <c r="E625" s="38">
        <f>Dynamics!$F$1-C625/H624</f>
        <v>5.2372418782656461E-3</v>
      </c>
      <c r="F625" s="38">
        <f>IF(Q624,$O$5/E625,([1]!Props("D","T",Dynamics!$D$4+273,"P",I624,"He")+$O$5/E625)/2)</f>
        <v>8.0569355178357451</v>
      </c>
      <c r="G625" s="38">
        <f t="shared" si="35"/>
        <v>3.7836564574269538E-3</v>
      </c>
      <c r="H625" s="38">
        <f>IF(Q624,[1]!Props("D","T",Dynamics!$D$4+273,"P",Dynamics!I624,"N2O"),C625/G625)</f>
        <v>533.4682158773785</v>
      </c>
      <c r="I625" s="38">
        <f>IF(Q624,[1]!Props("P","T",Dynamics!$D$4+273,"D",F625,"He"),IF(C625&gt;$D$11,I624*(1-$N$13/100*$S$1),[1]!Props("P","T",Dynamics!$D$4+273,"D",F625,"He")))</f>
        <v>5046.9833191403341</v>
      </c>
      <c r="J625" s="38">
        <f>I625-Dynamics!$O$10</f>
        <v>2151.9775854445807</v>
      </c>
      <c r="L625" s="38">
        <f>IF(H625&gt;$L$18,$L$18,H625)</f>
        <v>163.24780144940664</v>
      </c>
      <c r="M625" s="38">
        <f t="shared" si="36"/>
        <v>5.1346423562643135</v>
      </c>
      <c r="N625" s="38">
        <f>M625*Dynamics!$D$14*Dynamics!$N$12</f>
        <v>2.7941608286148468E-3</v>
      </c>
      <c r="O625" s="38">
        <f t="shared" si="37"/>
        <v>0.45614061216742602</v>
      </c>
      <c r="P625" s="38">
        <f>O625/Dynamics!$M$2</f>
        <v>0.15204687072247533</v>
      </c>
      <c r="Q625" s="38">
        <f>IF(I625&gt;Dynamics!$D$8,1,0)</f>
        <v>0</v>
      </c>
    </row>
    <row r="626" spans="1:17" x14ac:dyDescent="0.25">
      <c r="A626" s="38">
        <f>A625+$A$19</f>
        <v>6.0799999999999148</v>
      </c>
      <c r="B626" s="38">
        <f>C626+D626+Dynamics!$O$7</f>
        <v>29.44718039498915</v>
      </c>
      <c r="C626" s="38">
        <f>C625-O625*Dynamics!$S$1</f>
        <v>2.0138990537148049</v>
      </c>
      <c r="D626" s="38">
        <f>D625-P625*Dynamics!$S$1</f>
        <v>0.67129968457160105</v>
      </c>
      <c r="E626" s="38">
        <f>Dynamics!$F$1-C626/H625</f>
        <v>5.2377857291596537E-3</v>
      </c>
      <c r="F626" s="38">
        <f>IF(Q625,$O$5/E626,([1]!Props("D","T",Dynamics!$D$4+273,"P",I625,"He")+$O$5/E626)/2)</f>
        <v>8.0561238066350676</v>
      </c>
      <c r="G626" s="38">
        <f t="shared" si="35"/>
        <v>3.783129575153363E-3</v>
      </c>
      <c r="H626" s="38">
        <f>IF(Q625,[1]!Props("D","T",Dynamics!$D$4+273,"P",Dynamics!I625,"N2O"),C626/G626)</f>
        <v>532.33678987407245</v>
      </c>
      <c r="I626" s="38">
        <f>IF(Q625,[1]!Props("P","T",Dynamics!$D$4+273,"D",F626,"He"),IF(C626&gt;$D$11,I625*(1-$N$13/100*$S$1),[1]!Props("P","T",Dynamics!$D$4+273,"D",F626,"He")))</f>
        <v>5046.4786208084197</v>
      </c>
      <c r="J626" s="38">
        <f>I626-Dynamics!$O$10</f>
        <v>2151.4728871126663</v>
      </c>
      <c r="L626" s="38">
        <f>IF(H626&gt;$L$18,$L$18,H626)</f>
        <v>163.24780144940664</v>
      </c>
      <c r="M626" s="38">
        <f t="shared" si="36"/>
        <v>5.1340402130521907</v>
      </c>
      <c r="N626" s="38">
        <f>M626*Dynamics!$D$14*Dynamics!$N$12</f>
        <v>2.7938331553593811E-3</v>
      </c>
      <c r="O626" s="38">
        <f t="shared" si="37"/>
        <v>0.45608712022887749</v>
      </c>
      <c r="P626" s="38">
        <f>O626/Dynamics!$M$2</f>
        <v>0.1520290400762925</v>
      </c>
      <c r="Q626" s="38">
        <f>IF(I626&gt;Dynamics!$D$8,1,0)</f>
        <v>0</v>
      </c>
    </row>
    <row r="627" spans="1:17" x14ac:dyDescent="0.25">
      <c r="A627" s="38">
        <f>A626+$A$19</f>
        <v>6.0899999999999146</v>
      </c>
      <c r="B627" s="38">
        <f>C627+D627+Dynamics!$O$7</f>
        <v>29.441099233386097</v>
      </c>
      <c r="C627" s="38">
        <f>C626-O626*Dynamics!$S$1</f>
        <v>2.0093381825125163</v>
      </c>
      <c r="D627" s="38">
        <f>D626-P626*Dynamics!$S$1</f>
        <v>0.66977939417083809</v>
      </c>
      <c r="E627" s="38">
        <f>Dynamics!$F$1-C627/H626</f>
        <v>5.2383297797173791E-3</v>
      </c>
      <c r="F627" s="38">
        <f>IF(Q626,$O$5/E627,([1]!Props("D","T",Dynamics!$D$4+273,"P",I626,"He")+$O$5/E627)/2)</f>
        <v>8.0553120664458682</v>
      </c>
      <c r="G627" s="38">
        <f t="shared" si="35"/>
        <v>3.7826025678727171E-3</v>
      </c>
      <c r="H627" s="38">
        <f>IF(Q626,[1]!Props("D","T",Dynamics!$D$4+273,"P",Dynamics!I626,"N2O"),C627/G627)</f>
        <v>531.20520764689797</v>
      </c>
      <c r="I627" s="38">
        <f>IF(Q626,[1]!Props("P","T",Dynamics!$D$4+273,"D",F627,"He"),IF(C627&gt;$D$11,I626*(1-$N$13/100*$S$1),[1]!Props("P","T",Dynamics!$D$4+273,"D",F627,"He")))</f>
        <v>5045.973972946339</v>
      </c>
      <c r="J627" s="38">
        <f>I627-Dynamics!$O$10</f>
        <v>2150.9682392505856</v>
      </c>
      <c r="L627" s="38">
        <f>IF(H627&gt;$L$18,$L$18,H627)</f>
        <v>163.24780144940664</v>
      </c>
      <c r="M627" s="38">
        <f t="shared" si="36"/>
        <v>5.13343805943465</v>
      </c>
      <c r="N627" s="38">
        <f>M627*Dynamics!$D$14*Dynamics!$N$12</f>
        <v>2.7935054764415129E-3</v>
      </c>
      <c r="O627" s="38">
        <f t="shared" si="37"/>
        <v>0.45603362736595421</v>
      </c>
      <c r="P627" s="38">
        <f>O627/Dynamics!$M$2</f>
        <v>0.15201120912198474</v>
      </c>
      <c r="Q627" s="38">
        <f>IF(I627&gt;Dynamics!$D$8,1,0)</f>
        <v>0</v>
      </c>
    </row>
    <row r="628" spans="1:17" x14ac:dyDescent="0.25">
      <c r="A628" s="38">
        <f>A627+$A$19</f>
        <v>6.0999999999999144</v>
      </c>
      <c r="B628" s="38">
        <f>C628+D628+Dynamics!$O$7</f>
        <v>29.435018785021221</v>
      </c>
      <c r="C628" s="38">
        <f>C627-O627*Dynamics!$S$1</f>
        <v>2.0047778462388566</v>
      </c>
      <c r="D628" s="38">
        <f>D627-P627*Dynamics!$S$1</f>
        <v>0.66825928207961827</v>
      </c>
      <c r="E628" s="38">
        <f>Dynamics!$F$1-C628/H627</f>
        <v>5.2388740309237281E-3</v>
      </c>
      <c r="F628" s="38">
        <f>IF(Q627,$O$5/E628,([1]!Props("D","T",Dynamics!$D$4+273,"P",I627,"He")+$O$5/E628)/2)</f>
        <v>8.0545002965772845</v>
      </c>
      <c r="G628" s="38">
        <f t="shared" si="35"/>
        <v>3.7820754350928664E-3</v>
      </c>
      <c r="H628" s="38">
        <f>IF(Q627,[1]!Props("D","T",Dynamics!$D$4+273,"P",Dynamics!I627,"N2O"),C628/G628)</f>
        <v>530.07346908976456</v>
      </c>
      <c r="I628" s="38">
        <f>IF(Q627,[1]!Props("P","T",Dynamics!$D$4+273,"D",F628,"He"),IF(C628&gt;$D$11,I627*(1-$N$13/100*$S$1),[1]!Props("P","T",Dynamics!$D$4+273,"D",F628,"He")))</f>
        <v>5045.4693755490443</v>
      </c>
      <c r="J628" s="38">
        <f>I628-Dynamics!$O$10</f>
        <v>2150.4636418532909</v>
      </c>
      <c r="L628" s="38">
        <f>IF(H628&gt;$L$18,$L$18,H628)</f>
        <v>163.24780144940664</v>
      </c>
      <c r="M628" s="38">
        <f t="shared" si="36"/>
        <v>5.132835895402005</v>
      </c>
      <c r="N628" s="38">
        <f>M628*Dynamics!$D$14*Dynamics!$N$12</f>
        <v>2.7931777918559714E-3</v>
      </c>
      <c r="O628" s="38">
        <f t="shared" si="37"/>
        <v>0.45598013357779565</v>
      </c>
      <c r="P628" s="38">
        <f>O628/Dynamics!$M$2</f>
        <v>0.15199337785926523</v>
      </c>
      <c r="Q628" s="38">
        <f>IF(I628&gt;Dynamics!$D$8,1,0)</f>
        <v>0</v>
      </c>
    </row>
    <row r="629" spans="1:17" x14ac:dyDescent="0.25">
      <c r="A629" s="38">
        <f>A628+$A$19</f>
        <v>6.1099999999999142</v>
      </c>
      <c r="B629" s="38">
        <f>C629+D629+Dynamics!$O$7</f>
        <v>29.428939049906848</v>
      </c>
      <c r="C629" s="38">
        <f>C628-O628*Dynamics!$S$1</f>
        <v>2.0002180449030784</v>
      </c>
      <c r="D629" s="38">
        <f>D628-P628*Dynamics!$S$1</f>
        <v>0.66673934830102566</v>
      </c>
      <c r="E629" s="38">
        <f>Dynamics!$F$1-C629/H628</f>
        <v>5.2394184837722324E-3</v>
      </c>
      <c r="F629" s="38">
        <f>IF(Q628,$O$5/E629,([1]!Props("D","T",Dynamics!$D$4+273,"P",I628,"He")+$O$5/E629)/2)</f>
        <v>8.0536884963324429</v>
      </c>
      <c r="G629" s="38">
        <f t="shared" si="35"/>
        <v>3.7815481763173748E-3</v>
      </c>
      <c r="H629" s="38">
        <f>IF(Q628,[1]!Props("D","T",Dynamics!$D$4+273,"P",Dynamics!I628,"N2O"),C629/G629)</f>
        <v>528.94157409650461</v>
      </c>
      <c r="I629" s="38">
        <f>IF(Q628,[1]!Props("P","T",Dynamics!$D$4+273,"D",F629,"He"),IF(C629&gt;$D$11,I628*(1-$N$13/100*$S$1),[1]!Props("P","T",Dynamics!$D$4+273,"D",F629,"He")))</f>
        <v>5044.9648286114898</v>
      </c>
      <c r="J629" s="38">
        <f>I629-Dynamics!$O$10</f>
        <v>2149.9590949157364</v>
      </c>
      <c r="L629" s="38">
        <f>IF(H629&gt;$L$18,$L$18,H629)</f>
        <v>163.24780144940664</v>
      </c>
      <c r="M629" s="38">
        <f t="shared" si="36"/>
        <v>5.1322337209445674</v>
      </c>
      <c r="N629" s="38">
        <f>M629*Dynamics!$D$14*Dynamics!$N$12</f>
        <v>2.7928501015974838E-3</v>
      </c>
      <c r="O629" s="38">
        <f t="shared" si="37"/>
        <v>0.45592663886354118</v>
      </c>
      <c r="P629" s="38">
        <f>O629/Dynamics!$M$2</f>
        <v>0.15197554628784707</v>
      </c>
      <c r="Q629" s="38">
        <f>IF(I629&gt;Dynamics!$D$8,1,0)</f>
        <v>0</v>
      </c>
    </row>
    <row r="630" spans="1:17" x14ac:dyDescent="0.25">
      <c r="A630" s="38">
        <f>A629+$A$19</f>
        <v>6.119999999999914</v>
      </c>
      <c r="B630" s="38">
        <f>C630+D630+Dynamics!$O$7</f>
        <v>29.422860028055336</v>
      </c>
      <c r="C630" s="38">
        <f>C629-O629*Dynamics!$S$1</f>
        <v>1.9956587785144431</v>
      </c>
      <c r="D630" s="38">
        <f>D629-P629*Dynamics!$S$1</f>
        <v>0.66521959283814713</v>
      </c>
      <c r="E630" s="38">
        <f>Dynamics!$F$1-C630/H629</f>
        <v>5.2399631392651526E-3</v>
      </c>
      <c r="F630" s="38">
        <f>IF(Q629,$O$5/E630,([1]!Props("D","T",Dynamics!$D$4+273,"P",I629,"He")+$O$5/E630)/2)</f>
        <v>8.0528766650084052</v>
      </c>
      <c r="G630" s="38">
        <f t="shared" si="35"/>
        <v>3.7810207910454778E-3</v>
      </c>
      <c r="H630" s="38">
        <f>IF(Q629,[1]!Props("D","T",Dynamics!$D$4+273,"P",Dynamics!I629,"N2O"),C630/G630)</f>
        <v>527.80952256087176</v>
      </c>
      <c r="I630" s="38">
        <f>IF(Q629,[1]!Props("P","T",Dynamics!$D$4+273,"D",F630,"He"),IF(C630&gt;$D$11,I629*(1-$N$13/100*$S$1),[1]!Props("P","T",Dynamics!$D$4+273,"D",F630,"He")))</f>
        <v>5044.4603321286286</v>
      </c>
      <c r="J630" s="38">
        <f>I630-Dynamics!$O$10</f>
        <v>2149.4545984328752</v>
      </c>
      <c r="L630" s="38">
        <f>IF(H630&gt;$L$18,$L$18,H630)</f>
        <v>163.24780144940664</v>
      </c>
      <c r="M630" s="38">
        <f t="shared" si="36"/>
        <v>5.1316315360526419</v>
      </c>
      <c r="N630" s="38">
        <f>M630*Dynamics!$D$14*Dynamics!$N$12</f>
        <v>2.7925224056607749E-3</v>
      </c>
      <c r="O630" s="38">
        <f t="shared" si="37"/>
        <v>0.45587314322232958</v>
      </c>
      <c r="P630" s="38">
        <f>O630/Dynamics!$M$2</f>
        <v>0.15195771440744318</v>
      </c>
      <c r="Q630" s="38">
        <f>IF(I630&gt;Dynamics!$D$8,1,0)</f>
        <v>0</v>
      </c>
    </row>
    <row r="631" spans="1:17" x14ac:dyDescent="0.25">
      <c r="A631" s="38">
        <f>A630+$A$19</f>
        <v>6.1299999999999137</v>
      </c>
      <c r="B631" s="38">
        <f>C631+D631+Dynamics!$O$7</f>
        <v>29.416781719479037</v>
      </c>
      <c r="C631" s="38">
        <f>C630-O630*Dynamics!$S$1</f>
        <v>1.9911000470822198</v>
      </c>
      <c r="D631" s="38">
        <f>D630-P630*Dynamics!$S$1</f>
        <v>0.66370001569407266</v>
      </c>
      <c r="E631" s="38">
        <f>Dynamics!$F$1-C631/H630</f>
        <v>5.2405079984135655E-3</v>
      </c>
      <c r="F631" s="38">
        <f>IF(Q630,$O$5/E631,([1]!Props("D","T",Dynamics!$D$4+273,"P",I630,"He")+$O$5/E631)/2)</f>
        <v>8.052064801896087</v>
      </c>
      <c r="G631" s="38">
        <f t="shared" si="35"/>
        <v>3.7804932787720309E-3</v>
      </c>
      <c r="H631" s="38">
        <f>IF(Q630,[1]!Props("D","T",Dynamics!$D$4+273,"P",Dynamics!I630,"N2O"),C631/G631)</f>
        <v>526.67731437654174</v>
      </c>
      <c r="I631" s="38">
        <f>IF(Q630,[1]!Props("P","T",Dynamics!$D$4+273,"D",F631,"He"),IF(C631&gt;$D$11,I630*(1-$N$13/100*$S$1),[1]!Props("P","T",Dynamics!$D$4+273,"D",F631,"He")))</f>
        <v>5043.9558860954157</v>
      </c>
      <c r="J631" s="38">
        <f>I631-Dynamics!$O$10</f>
        <v>2148.9501523996623</v>
      </c>
      <c r="L631" s="38">
        <f>IF(H631&gt;$L$18,$L$18,H631)</f>
        <v>163.24780144940664</v>
      </c>
      <c r="M631" s="38">
        <f t="shared" si="36"/>
        <v>5.131029340716533</v>
      </c>
      <c r="N631" s="38">
        <f>M631*Dynamics!$D$14*Dynamics!$N$12</f>
        <v>2.792194704040568E-3</v>
      </c>
      <c r="O631" s="38">
        <f t="shared" si="37"/>
        <v>0.45581964665329938</v>
      </c>
      <c r="P631" s="38">
        <f>O631/Dynamics!$M$2</f>
        <v>0.15193988221776647</v>
      </c>
      <c r="Q631" s="38">
        <f>IF(I631&gt;Dynamics!$D$8,1,0)</f>
        <v>0</v>
      </c>
    </row>
    <row r="632" spans="1:17" x14ac:dyDescent="0.25">
      <c r="A632" s="38">
        <f>A631+$A$19</f>
        <v>6.1399999999999135</v>
      </c>
      <c r="B632" s="38">
        <f>C632+D632+Dynamics!$O$7</f>
        <v>29.410704124190325</v>
      </c>
      <c r="C632" s="38">
        <f>C631-O631*Dynamics!$S$1</f>
        <v>1.9865418506156867</v>
      </c>
      <c r="D632" s="38">
        <f>D631-P631*Dynamics!$S$1</f>
        <v>0.662180616871895</v>
      </c>
      <c r="E632" s="38">
        <f>Dynamics!$F$1-C632/H631</f>
        <v>5.241053062237472E-3</v>
      </c>
      <c r="F632" s="38">
        <f>IF(Q631,$O$5/E632,([1]!Props("D","T",Dynamics!$D$4+273,"P",I631,"He")+$O$5/E632)/2)</f>
        <v>8.0512529062801974</v>
      </c>
      <c r="G632" s="38">
        <f t="shared" si="35"/>
        <v>3.7799656389874616E-3</v>
      </c>
      <c r="H632" s="38">
        <f>IF(Q631,[1]!Props("D","T",Dynamics!$D$4+273,"P",Dynamics!I631,"N2O"),C632/G632)</f>
        <v>525.54494943711211</v>
      </c>
      <c r="I632" s="38">
        <f>IF(Q631,[1]!Props("P","T",Dynamics!$D$4+273,"D",F632,"He"),IF(C632&gt;$D$11,I631*(1-$N$13/100*$S$1),[1]!Props("P","T",Dynamics!$D$4+273,"D",F632,"He")))</f>
        <v>5043.4514905068063</v>
      </c>
      <c r="J632" s="38">
        <f>I632-Dynamics!$O$10</f>
        <v>2148.4457568110529</v>
      </c>
      <c r="L632" s="38">
        <f>IF(H632&gt;$L$18,$L$18,H632)</f>
        <v>163.24780144940664</v>
      </c>
      <c r="M632" s="38">
        <f t="shared" si="36"/>
        <v>5.1304271349265385</v>
      </c>
      <c r="N632" s="38">
        <f>M632*Dynamics!$D$14*Dynamics!$N$12</f>
        <v>2.791866996731584E-3</v>
      </c>
      <c r="O632" s="38">
        <f t="shared" si="37"/>
        <v>0.45576614915558883</v>
      </c>
      <c r="P632" s="38">
        <f>O632/Dynamics!$M$2</f>
        <v>0.1519220497185296</v>
      </c>
      <c r="Q632" s="38">
        <f>IF(I632&gt;Dynamics!$D$8,1,0)</f>
        <v>0</v>
      </c>
    </row>
    <row r="633" spans="1:17" x14ac:dyDescent="0.25">
      <c r="A633" s="38">
        <f>A632+$A$19</f>
        <v>6.1499999999999133</v>
      </c>
      <c r="B633" s="38">
        <f>C633+D633+Dynamics!$O$7</f>
        <v>29.404627242201585</v>
      </c>
      <c r="C633" s="38">
        <f>C632-O632*Dynamics!$S$1</f>
        <v>1.9819841891241308</v>
      </c>
      <c r="D633" s="38">
        <f>D632-P632*Dynamics!$S$1</f>
        <v>0.66066139637470966</v>
      </c>
      <c r="E633" s="38">
        <f>Dynamics!$F$1-C633/H632</f>
        <v>5.2415983317658874E-3</v>
      </c>
      <c r="F633" s="38">
        <f>IF(Q632,$O$5/E633,([1]!Props("D","T",Dynamics!$D$4+273,"P",I632,"He")+$O$5/E633)/2)</f>
        <v>8.0504409774391732</v>
      </c>
      <c r="G633" s="38">
        <f t="shared" si="35"/>
        <v>3.7794378711777238E-3</v>
      </c>
      <c r="H633" s="38">
        <f>IF(Q632,[1]!Props("D","T",Dynamics!$D$4+273,"P",Dynamics!I632,"N2O"),C633/G633)</f>
        <v>524.41242763610182</v>
      </c>
      <c r="I633" s="38">
        <f>IF(Q632,[1]!Props("P","T",Dynamics!$D$4+273,"D",F633,"He"),IF(C633&gt;$D$11,I632*(1-$N$13/100*$S$1),[1]!Props("P","T",Dynamics!$D$4+273,"D",F633,"He")))</f>
        <v>5042.9471453577553</v>
      </c>
      <c r="J633" s="38">
        <f>I633-Dynamics!$O$10</f>
        <v>2147.9414116620019</v>
      </c>
      <c r="L633" s="38">
        <f>IF(H633&gt;$L$18,$L$18,H633)</f>
        <v>163.24780144940664</v>
      </c>
      <c r="M633" s="38">
        <f t="shared" si="36"/>
        <v>5.1298249186729539</v>
      </c>
      <c r="N633" s="38">
        <f>M633*Dynamics!$D$14*Dynamics!$N$12</f>
        <v>2.7915392837285411E-3</v>
      </c>
      <c r="O633" s="38">
        <f t="shared" si="37"/>
        <v>0.45571265072833572</v>
      </c>
      <c r="P633" s="38">
        <f>O633/Dynamics!$M$2</f>
        <v>0.15190421690944525</v>
      </c>
      <c r="Q633" s="38">
        <f>IF(I633&gt;Dynamics!$D$8,1,0)</f>
        <v>0</v>
      </c>
    </row>
    <row r="634" spans="1:17" x14ac:dyDescent="0.25">
      <c r="A634" s="38">
        <f>A633+$A$19</f>
        <v>6.1599999999999131</v>
      </c>
      <c r="B634" s="38">
        <f>C634+D634+Dynamics!$O$7</f>
        <v>29.398551073525205</v>
      </c>
      <c r="C634" s="38">
        <f>C633-O633*Dynamics!$S$1</f>
        <v>1.9774270626168473</v>
      </c>
      <c r="D634" s="38">
        <f>D633-P633*Dynamics!$S$1</f>
        <v>0.65914235420561518</v>
      </c>
      <c r="E634" s="38">
        <f>Dynamics!$F$1-C634/H633</f>
        <v>5.2421438080369458E-3</v>
      </c>
      <c r="F634" s="38">
        <f>IF(Q633,$O$5/E634,([1]!Props("D","T",Dynamics!$D$4+273,"P",I633,"He")+$O$5/E634)/2)</f>
        <v>8.0496290146451006</v>
      </c>
      <c r="G634" s="38">
        <f t="shared" si="35"/>
        <v>3.7789099748242435E-3</v>
      </c>
      <c r="H634" s="38">
        <f>IF(Q633,[1]!Props("D","T",Dynamics!$D$4+273,"P",Dynamics!I633,"N2O"),C634/G634)</f>
        <v>523.27974886695131</v>
      </c>
      <c r="I634" s="38">
        <f>IF(Q633,[1]!Props("P","T",Dynamics!$D$4+273,"D",F634,"He"),IF(C634&gt;$D$11,I633*(1-$N$13/100*$S$1),[1]!Props("P","T",Dynamics!$D$4+273,"D",F634,"He")))</f>
        <v>5042.4428506432196</v>
      </c>
      <c r="J634" s="38">
        <f>I634-Dynamics!$O$10</f>
        <v>2147.4371169474662</v>
      </c>
      <c r="L634" s="38">
        <f>IF(H634&gt;$L$18,$L$18,H634)</f>
        <v>163.24780144940664</v>
      </c>
      <c r="M634" s="38">
        <f t="shared" si="36"/>
        <v>5.1292226919460688</v>
      </c>
      <c r="N634" s="38">
        <f>M634*Dynamics!$D$14*Dynamics!$N$12</f>
        <v>2.7912115650261561E-3</v>
      </c>
      <c r="O634" s="38">
        <f t="shared" si="37"/>
        <v>0.45565915137067747</v>
      </c>
      <c r="P634" s="38">
        <f>O634/Dynamics!$M$2</f>
        <v>0.15188638379022582</v>
      </c>
      <c r="Q634" s="38">
        <f>IF(I634&gt;Dynamics!$D$8,1,0)</f>
        <v>0</v>
      </c>
    </row>
    <row r="635" spans="1:17" x14ac:dyDescent="0.25">
      <c r="A635" s="38">
        <f>A634+$A$19</f>
        <v>6.1699999999999129</v>
      </c>
      <c r="B635" s="38">
        <f>C635+D635+Dynamics!$O$7</f>
        <v>29.392475618173599</v>
      </c>
      <c r="C635" s="38">
        <f>C634-O634*Dynamics!$S$1</f>
        <v>1.9728704711031406</v>
      </c>
      <c r="D635" s="38">
        <f>D634-P634*Dynamics!$S$1</f>
        <v>0.65762349036771295</v>
      </c>
      <c r="E635" s="38">
        <f>Dynamics!$F$1-C635/H634</f>
        <v>5.2426894920980013E-3</v>
      </c>
      <c r="F635" s="38">
        <f>IF(Q634,$O$5/E635,([1]!Props("D","T",Dynamics!$D$4+273,"P",I634,"He")+$O$5/E635)/2)</f>
        <v>8.0488170171636533</v>
      </c>
      <c r="G635" s="38">
        <f t="shared" si="35"/>
        <v>3.7783819494038714E-3</v>
      </c>
      <c r="H635" s="38">
        <f>IF(Q634,[1]!Props("D","T",Dynamics!$D$4+273,"P",Dynamics!I634,"N2O"),C635/G635)</f>
        <v>522.14691302302231</v>
      </c>
      <c r="I635" s="38">
        <f>IF(Q634,[1]!Props("P","T",Dynamics!$D$4+273,"D",F635,"He"),IF(C635&gt;$D$11,I634*(1-$N$13/100*$S$1),[1]!Props("P","T",Dynamics!$D$4+273,"D",F635,"He")))</f>
        <v>5041.9386063581551</v>
      </c>
      <c r="J635" s="38">
        <f>I635-Dynamics!$O$10</f>
        <v>2146.9328726624017</v>
      </c>
      <c r="L635" s="38">
        <f>IF(H635&gt;$L$18,$L$18,H635)</f>
        <v>163.24780144940664</v>
      </c>
      <c r="M635" s="38">
        <f t="shared" si="36"/>
        <v>5.1286204547361702</v>
      </c>
      <c r="N635" s="38">
        <f>M635*Dynamics!$D$14*Dynamics!$N$12</f>
        <v>2.7908838406191425E-3</v>
      </c>
      <c r="O635" s="38">
        <f t="shared" si="37"/>
        <v>0.45560565108175122</v>
      </c>
      <c r="P635" s="38">
        <f>O635/Dynamics!$M$2</f>
        <v>0.15186855036058375</v>
      </c>
      <c r="Q635" s="38">
        <f>IF(I635&gt;Dynamics!$D$8,1,0)</f>
        <v>0</v>
      </c>
    </row>
    <row r="636" spans="1:17" x14ac:dyDescent="0.25">
      <c r="A636" s="38">
        <f>A635+$A$19</f>
        <v>6.1799999999999127</v>
      </c>
      <c r="B636" s="38">
        <f>C636+D636+Dynamics!$O$7</f>
        <v>29.386400876159176</v>
      </c>
      <c r="C636" s="38">
        <f>C635-O635*Dynamics!$S$1</f>
        <v>1.968314414592323</v>
      </c>
      <c r="D636" s="38">
        <f>D635-P635*Dynamics!$S$1</f>
        <v>0.65610480486410716</v>
      </c>
      <c r="E636" s="38">
        <f>Dynamics!$F$1-C636/H635</f>
        <v>5.2432353850057319E-3</v>
      </c>
      <c r="F636" s="38">
        <f>IF(Q635,$O$5/E636,([1]!Props("D","T",Dynamics!$D$4+273,"P",I635,"He")+$O$5/E636)/2)</f>
        <v>8.048004984254014</v>
      </c>
      <c r="G636" s="38">
        <f t="shared" si="35"/>
        <v>3.7778537943888293E-3</v>
      </c>
      <c r="H636" s="38">
        <f>IF(Q635,[1]!Props("D","T",Dynamics!$D$4+273,"P",Dynamics!I635,"N2O"),C636/G636)</f>
        <v>521.0139199975979</v>
      </c>
      <c r="I636" s="38">
        <f>IF(Q635,[1]!Props("P","T",Dynamics!$D$4+273,"D",F636,"He"),IF(C636&gt;$D$11,I635*(1-$N$13/100*$S$1),[1]!Props("P","T",Dynamics!$D$4+273,"D",F636,"He")))</f>
        <v>5041.4344124975196</v>
      </c>
      <c r="J636" s="38">
        <f>I636-Dynamics!$O$10</f>
        <v>2146.4286788017662</v>
      </c>
      <c r="L636" s="38">
        <f>IF(H636&gt;$L$18,$L$18,H636)</f>
        <v>163.24780144940664</v>
      </c>
      <c r="M636" s="38">
        <f t="shared" si="36"/>
        <v>5.1280182070335405</v>
      </c>
      <c r="N636" s="38">
        <f>M636*Dynamics!$D$14*Dynamics!$N$12</f>
        <v>2.7905561105022129E-3</v>
      </c>
      <c r="O636" s="38">
        <f t="shared" si="37"/>
        <v>0.4555521498606937</v>
      </c>
      <c r="P636" s="38">
        <f>O636/Dynamics!$M$2</f>
        <v>0.15185071662023122</v>
      </c>
      <c r="Q636" s="38">
        <f>IF(I636&gt;Dynamics!$D$8,1,0)</f>
        <v>0</v>
      </c>
    </row>
    <row r="637" spans="1:17" x14ac:dyDescent="0.25">
      <c r="A637" s="38">
        <f>A636+$A$19</f>
        <v>6.1899999999999125</v>
      </c>
      <c r="B637" s="38">
        <f>C637+D637+Dynamics!$O$7</f>
        <v>29.380326847494366</v>
      </c>
      <c r="C637" s="38">
        <f>C636-O636*Dynamics!$S$1</f>
        <v>1.9637588930937162</v>
      </c>
      <c r="D637" s="38">
        <f>D636-P636*Dynamics!$S$1</f>
        <v>0.65458629769790488</v>
      </c>
      <c r="E637" s="38">
        <f>Dynamics!$F$1-C637/H636</f>
        <v>5.2437814878262424E-3</v>
      </c>
      <c r="F637" s="38">
        <f>IF(Q636,$O$5/E637,([1]!Props("D","T",Dynamics!$D$4+273,"P",I636,"He")+$O$5/E637)/2)</f>
        <v>8.047192915168802</v>
      </c>
      <c r="G637" s="38">
        <f t="shared" si="35"/>
        <v>3.7773255092466594E-3</v>
      </c>
      <c r="H637" s="38">
        <f>IF(Q636,[1]!Props("D","T",Dynamics!$D$4+273,"P",Dynamics!I636,"N2O"),C637/G637)</f>
        <v>519.88076968388236</v>
      </c>
      <c r="I637" s="38">
        <f>IF(Q636,[1]!Props("P","T",Dynamics!$D$4+273,"D",F637,"He"),IF(C637&gt;$D$11,I636*(1-$N$13/100*$S$1),[1]!Props("P","T",Dynamics!$D$4+273,"D",F637,"He")))</f>
        <v>5040.9302690562699</v>
      </c>
      <c r="J637" s="38">
        <f>I637-Dynamics!$O$10</f>
        <v>2145.9245353605165</v>
      </c>
      <c r="L637" s="38">
        <f>IF(H637&gt;$L$18,$L$18,H637)</f>
        <v>163.24780144940664</v>
      </c>
      <c r="M637" s="38">
        <f t="shared" si="36"/>
        <v>5.1274159488284594</v>
      </c>
      <c r="N637" s="38">
        <f>M637*Dynamics!$D$14*Dynamics!$N$12</f>
        <v>2.7902283746700771E-3</v>
      </c>
      <c r="O637" s="38">
        <f t="shared" si="37"/>
        <v>0.45549864770664134</v>
      </c>
      <c r="P637" s="38">
        <f>O637/Dynamics!$M$2</f>
        <v>0.15183288256888045</v>
      </c>
      <c r="Q637" s="38">
        <f>IF(I637&gt;Dynamics!$D$8,1,0)</f>
        <v>0</v>
      </c>
    </row>
    <row r="638" spans="1:17" x14ac:dyDescent="0.25">
      <c r="A638" s="38">
        <f>A637+$A$19</f>
        <v>6.1999999999999122</v>
      </c>
      <c r="B638" s="38">
        <f>C638+D638+Dynamics!$O$7</f>
        <v>29.374253532191609</v>
      </c>
      <c r="C638" s="38">
        <f>C637-O637*Dynamics!$S$1</f>
        <v>1.9592039066166498</v>
      </c>
      <c r="D638" s="38">
        <f>D637-P637*Dynamics!$S$1</f>
        <v>0.65306796887221608</v>
      </c>
      <c r="E638" s="38">
        <f>Dynamics!$F$1-C638/H637</f>
        <v>5.2443278016351749E-3</v>
      </c>
      <c r="F638" s="38">
        <f>IF(Q637,$O$5/E638,([1]!Props("D","T",Dynamics!$D$4+273,"P",I637,"He")+$O$5/E638)/2)</f>
        <v>8.0463808091540088</v>
      </c>
      <c r="G638" s="38">
        <f t="shared" si="35"/>
        <v>3.7767970934401733E-3</v>
      </c>
      <c r="H638" s="38">
        <f>IF(Q637,[1]!Props("D","T",Dynamics!$D$4+273,"P",Dynamics!I637,"N2O"),C638/G638)</f>
        <v>518.74746197500076</v>
      </c>
      <c r="I638" s="38">
        <f>IF(Q637,[1]!Props("P","T",Dynamics!$D$4+273,"D",F638,"He"),IF(C638&gt;$D$11,I637*(1-$N$13/100*$S$1),[1]!Props("P","T",Dynamics!$D$4+273,"D",F638,"He")))</f>
        <v>5040.4261760293648</v>
      </c>
      <c r="J638" s="38">
        <f>I638-Dynamics!$O$10</f>
        <v>2145.4204423336114</v>
      </c>
      <c r="L638" s="38">
        <f>IF(H638&gt;$L$18,$L$18,H638)</f>
        <v>163.24780144940664</v>
      </c>
      <c r="M638" s="38">
        <f t="shared" si="36"/>
        <v>5.1268136801111996</v>
      </c>
      <c r="N638" s="38">
        <f>M638*Dynamics!$D$14*Dynamics!$N$12</f>
        <v>2.7899006331174423E-3</v>
      </c>
      <c r="O638" s="38">
        <f t="shared" si="37"/>
        <v>0.45544514461873009</v>
      </c>
      <c r="P638" s="38">
        <f>O638/Dynamics!$M$2</f>
        <v>0.15181504820624336</v>
      </c>
      <c r="Q638" s="38">
        <f>IF(I638&gt;Dynamics!$D$8,1,0)</f>
        <v>0</v>
      </c>
    </row>
    <row r="639" spans="1:17" x14ac:dyDescent="0.25">
      <c r="A639" s="38">
        <f>A638+$A$19</f>
        <v>6.209999999999912</v>
      </c>
      <c r="B639" s="38">
        <f>C639+D639+Dynamics!$O$7</f>
        <v>29.36818093026336</v>
      </c>
      <c r="C639" s="38">
        <f>C638-O638*Dynamics!$S$1</f>
        <v>1.9546494551704625</v>
      </c>
      <c r="D639" s="38">
        <f>D638-P638*Dynamics!$S$1</f>
        <v>0.65154981839015369</v>
      </c>
      <c r="E639" s="38">
        <f>Dynamics!$F$1-C639/H638</f>
        <v>5.2448743275178055E-3</v>
      </c>
      <c r="F639" s="38">
        <f>IF(Q638,$O$5/E639,([1]!Props("D","T",Dynamics!$D$4+273,"P",I638,"He")+$O$5/E639)/2)</f>
        <v>8.0455686654489114</v>
      </c>
      <c r="G639" s="38">
        <f t="shared" si="35"/>
        <v>3.7762685464273957E-3</v>
      </c>
      <c r="H639" s="38">
        <f>IF(Q638,[1]!Props("D","T",Dynamics!$D$4+273,"P",Dynamics!I638,"N2O"),C639/G639)</f>
        <v>517.61399676399935</v>
      </c>
      <c r="I639" s="38">
        <f>IF(Q638,[1]!Props("P","T",Dynamics!$D$4+273,"D",F639,"He"),IF(C639&gt;$D$11,I638*(1-$N$13/100*$S$1),[1]!Props("P","T",Dynamics!$D$4+273,"D",F639,"He")))</f>
        <v>5039.9221334117619</v>
      </c>
      <c r="J639" s="38">
        <f>I639-Dynamics!$O$10</f>
        <v>2144.9163997160085</v>
      </c>
      <c r="L639" s="38">
        <f>IF(H639&gt;$L$18,$L$18,H639)</f>
        <v>163.24780144940664</v>
      </c>
      <c r="M639" s="38">
        <f t="shared" si="36"/>
        <v>5.126211400872033</v>
      </c>
      <c r="N639" s="38">
        <f>M639*Dynamics!$D$14*Dynamics!$N$12</f>
        <v>2.7895728858390138E-3</v>
      </c>
      <c r="O639" s="38">
        <f t="shared" si="37"/>
        <v>0.4553916405960956</v>
      </c>
      <c r="P639" s="38">
        <f>O639/Dynamics!$M$2</f>
        <v>0.15179721353203188</v>
      </c>
      <c r="Q639" s="38">
        <f>IF(I639&gt;Dynamics!$D$8,1,0)</f>
        <v>0</v>
      </c>
    </row>
    <row r="640" spans="1:17" x14ac:dyDescent="0.25">
      <c r="A640" s="38">
        <f>A639+$A$19</f>
        <v>6.2199999999999118</v>
      </c>
      <c r="B640" s="38">
        <f>C640+D640+Dynamics!$O$7</f>
        <v>29.362109041722078</v>
      </c>
      <c r="C640" s="38">
        <f>C639-O639*Dynamics!$S$1</f>
        <v>1.9500955387645016</v>
      </c>
      <c r="D640" s="38">
        <f>D639-P639*Dynamics!$S$1</f>
        <v>0.65003184625483335</v>
      </c>
      <c r="E640" s="38">
        <f>Dynamics!$F$1-C640/H639</f>
        <v>5.245421066569167E-3</v>
      </c>
      <c r="F640" s="38">
        <f>IF(Q639,$O$5/E640,([1]!Props("D","T",Dynamics!$D$4+273,"P",I639,"He")+$O$5/E640)/2)</f>
        <v>8.0447564832860081</v>
      </c>
      <c r="G640" s="38">
        <f t="shared" si="35"/>
        <v>3.7757398676615166E-3</v>
      </c>
      <c r="H640" s="38">
        <f>IF(Q639,[1]!Props("D","T",Dynamics!$D$4+273,"P",Dynamics!I639,"N2O"),C640/G640)</f>
        <v>516.48037394384437</v>
      </c>
      <c r="I640" s="38">
        <f>IF(Q639,[1]!Props("P","T",Dynamics!$D$4+273,"D",F640,"He"),IF(C640&gt;$D$11,I639*(1-$N$13/100*$S$1),[1]!Props("P","T",Dynamics!$D$4+273,"D",F640,"He")))</f>
        <v>5039.4181411984209</v>
      </c>
      <c r="J640" s="38">
        <f>I640-Dynamics!$O$10</f>
        <v>2144.4124075026675</v>
      </c>
      <c r="L640" s="38">
        <f>IF(H640&gt;$L$18,$L$18,H640)</f>
        <v>163.24780144940664</v>
      </c>
      <c r="M640" s="38">
        <f t="shared" si="36"/>
        <v>5.125609111101225</v>
      </c>
      <c r="N640" s="38">
        <f>M640*Dynamics!$D$14*Dynamics!$N$12</f>
        <v>2.7892451328294953E-3</v>
      </c>
      <c r="O640" s="38">
        <f t="shared" si="37"/>
        <v>0.45533813563787329</v>
      </c>
      <c r="P640" s="38">
        <f>O640/Dynamics!$M$2</f>
        <v>0.15177937854595777</v>
      </c>
      <c r="Q640" s="38">
        <f>IF(I640&gt;Dynamics!$D$8,1,0)</f>
        <v>0</v>
      </c>
    </row>
    <row r="641" spans="1:17" x14ac:dyDescent="0.25">
      <c r="A641" s="38">
        <f>A640+$A$19</f>
        <v>6.2299999999999116</v>
      </c>
      <c r="B641" s="38">
        <f>C641+D641+Dynamics!$O$7</f>
        <v>29.356037866580241</v>
      </c>
      <c r="C641" s="38">
        <f>C640-O640*Dynamics!$S$1</f>
        <v>1.9455421574081229</v>
      </c>
      <c r="D641" s="38">
        <f>D640-P640*Dynamics!$S$1</f>
        <v>0.64851405246937377</v>
      </c>
      <c r="E641" s="38">
        <f>Dynamics!$F$1-C641/H640</f>
        <v>5.2459680198941455E-3</v>
      </c>
      <c r="F641" s="38">
        <f>IF(Q640,$O$5/E641,([1]!Props("D","T",Dynamics!$D$4+273,"P",I640,"He")+$O$5/E641)/2)</f>
        <v>8.0439442618909318</v>
      </c>
      <c r="G641" s="38">
        <f t="shared" si="35"/>
        <v>3.775211056590828E-3</v>
      </c>
      <c r="H641" s="38">
        <f>IF(Q640,[1]!Props("D","T",Dynamics!$D$4+273,"P",Dynamics!I640,"N2O"),C641/G641)</f>
        <v>515.34659340742348</v>
      </c>
      <c r="I641" s="38">
        <f>IF(Q640,[1]!Props("P","T",Dynamics!$D$4+273,"D",F641,"He"),IF(C641&gt;$D$11,I640*(1-$N$13/100*$S$1),[1]!Props("P","T",Dynamics!$D$4+273,"D",F641,"He")))</f>
        <v>5038.9141993843014</v>
      </c>
      <c r="J641" s="38">
        <f>I641-Dynamics!$O$10</f>
        <v>2143.9084656885479</v>
      </c>
      <c r="L641" s="38">
        <f>IF(H641&gt;$L$18,$L$18,H641)</f>
        <v>163.24780144940664</v>
      </c>
      <c r="M641" s="38">
        <f t="shared" si="36"/>
        <v>5.1250068107890394</v>
      </c>
      <c r="N641" s="38">
        <f>M641*Dynamics!$D$14*Dynamics!$N$12</f>
        <v>2.788917374083588E-3</v>
      </c>
      <c r="O641" s="38">
        <f t="shared" si="37"/>
        <v>0.45528462974319811</v>
      </c>
      <c r="P641" s="38">
        <f>O641/Dynamics!$M$2</f>
        <v>0.15176154324773269</v>
      </c>
      <c r="Q641" s="38">
        <f>IF(I641&gt;Dynamics!$D$8,1,0)</f>
        <v>0</v>
      </c>
    </row>
    <row r="642" spans="1:17" x14ac:dyDescent="0.25">
      <c r="A642" s="38">
        <f>A641+$A$19</f>
        <v>6.2399999999999114</v>
      </c>
      <c r="B642" s="38">
        <f>C642+D642+Dynamics!$O$7</f>
        <v>29.349967404850332</v>
      </c>
      <c r="C642" s="38">
        <f>C641-O641*Dynamics!$S$1</f>
        <v>1.9409893111106908</v>
      </c>
      <c r="D642" s="38">
        <f>D641-P641*Dynamics!$S$1</f>
        <v>0.64699643703689647</v>
      </c>
      <c r="E642" s="38">
        <f>Dynamics!$F$1-C642/H641</f>
        <v>5.2465151886076046E-3</v>
      </c>
      <c r="F642" s="38">
        <f>IF(Q641,$O$5/E642,([1]!Props("D","T",Dynamics!$D$4+273,"P",I641,"He")+$O$5/E642)/2)</f>
        <v>8.0431320004823803</v>
      </c>
      <c r="G642" s="38">
        <f t="shared" si="35"/>
        <v>3.7746821126586746E-3</v>
      </c>
      <c r="H642" s="38">
        <f>IF(Q641,[1]!Props("D","T",Dynamics!$D$4+273,"P",Dynamics!I641,"N2O"),C642/G642)</f>
        <v>514.21265504754433</v>
      </c>
      <c r="I642" s="38">
        <f>IF(Q641,[1]!Props("P","T",Dynamics!$D$4+273,"D",F642,"He"),IF(C642&gt;$D$11,I641*(1-$N$13/100*$S$1),[1]!Props("P","T",Dynamics!$D$4+273,"D",F642,"He")))</f>
        <v>5038.4103079643628</v>
      </c>
      <c r="J642" s="38">
        <f>I642-Dynamics!$O$10</f>
        <v>2143.4045742686094</v>
      </c>
      <c r="L642" s="38">
        <f>IF(H642&gt;$L$18,$L$18,H642)</f>
        <v>163.24780144940664</v>
      </c>
      <c r="M642" s="38">
        <f t="shared" si="36"/>
        <v>5.1244044999257321</v>
      </c>
      <c r="N642" s="38">
        <f>M642*Dynamics!$D$14*Dynamics!$N$12</f>
        <v>2.7885896095959897E-3</v>
      </c>
      <c r="O642" s="38">
        <f t="shared" si="37"/>
        <v>0.45523112291120449</v>
      </c>
      <c r="P642" s="38">
        <f>O642/Dynamics!$M$2</f>
        <v>0.15174370763706815</v>
      </c>
      <c r="Q642" s="38">
        <f>IF(I642&gt;Dynamics!$D$8,1,0)</f>
        <v>0</v>
      </c>
    </row>
    <row r="643" spans="1:17" x14ac:dyDescent="0.25">
      <c r="A643" s="38">
        <f>A642+$A$19</f>
        <v>6.2499999999999112</v>
      </c>
      <c r="B643" s="38">
        <f>C643+D643+Dynamics!$O$7</f>
        <v>29.343897656544847</v>
      </c>
      <c r="C643" s="38">
        <f>C642-O642*Dynamics!$S$1</f>
        <v>1.9364369998815787</v>
      </c>
      <c r="D643" s="38">
        <f>D642-P642*Dynamics!$S$1</f>
        <v>0.64547899996052582</v>
      </c>
      <c r="E643" s="38">
        <f>Dynamics!$F$1-C643/H642</f>
        <v>5.2470625738344889E-3</v>
      </c>
      <c r="F643" s="38">
        <f>IF(Q642,$O$5/E643,([1]!Props("D","T",Dynamics!$D$4+273,"P",I642,"He")+$O$5/E643)/2)</f>
        <v>8.0423196982720313</v>
      </c>
      <c r="G643" s="38">
        <f t="shared" si="35"/>
        <v>3.7741530353033945E-3</v>
      </c>
      <c r="H643" s="38">
        <f>IF(Q642,[1]!Props("D","T",Dynamics!$D$4+273,"P",Dynamics!I642,"N2O"),C643/G643)</f>
        <v>513.07855875693542</v>
      </c>
      <c r="I643" s="38">
        <f>IF(Q642,[1]!Props("P","T",Dynamics!$D$4+273,"D",F643,"He"),IF(C643&gt;$D$11,I642*(1-$N$13/100*$S$1),[1]!Props("P","T",Dynamics!$D$4+273,"D",F643,"He")))</f>
        <v>5037.9064669335667</v>
      </c>
      <c r="J643" s="38">
        <f>I643-Dynamics!$O$10</f>
        <v>2142.9007332378133</v>
      </c>
      <c r="L643" s="38">
        <f>IF(H643&gt;$L$18,$L$18,H643)</f>
        <v>163.24780144940664</v>
      </c>
      <c r="M643" s="38">
        <f t="shared" si="36"/>
        <v>5.1238021785015606</v>
      </c>
      <c r="N643" s="38">
        <f>M643*Dynamics!$D$14*Dynamics!$N$12</f>
        <v>2.7882618393613983E-3</v>
      </c>
      <c r="O643" s="38">
        <f t="shared" si="37"/>
        <v>0.45517761514102689</v>
      </c>
      <c r="P643" s="38">
        <f>O643/Dynamics!$M$2</f>
        <v>0.15172587171367563</v>
      </c>
      <c r="Q643" s="38">
        <f>IF(I643&gt;Dynamics!$D$8,1,0)</f>
        <v>0</v>
      </c>
    </row>
    <row r="644" spans="1:17" x14ac:dyDescent="0.25">
      <c r="A644" s="38">
        <f>A643+$A$19</f>
        <v>6.259999999999911</v>
      </c>
      <c r="B644" s="38">
        <f>C644+D644+Dynamics!$O$7</f>
        <v>29.337828621676302</v>
      </c>
      <c r="C644" s="38">
        <f>C643-O643*Dynamics!$S$1</f>
        <v>1.9318852237301685</v>
      </c>
      <c r="D644" s="38">
        <f>D643-P643*Dynamics!$S$1</f>
        <v>0.64396174124338912</v>
      </c>
      <c r="E644" s="38">
        <f>Dynamics!$F$1-C644/H643</f>
        <v>5.2476101767099433E-3</v>
      </c>
      <c r="F644" s="38">
        <f>IF(Q643,$O$5/E644,([1]!Props("D","T",Dynamics!$D$4+273,"P",I643,"He")+$O$5/E644)/2)</f>
        <v>8.0415073544644748</v>
      </c>
      <c r="G644" s="38">
        <f t="shared" si="35"/>
        <v>3.7736238239582708E-3</v>
      </c>
      <c r="H644" s="38">
        <f>IF(Q643,[1]!Props("D","T",Dynamics!$D$4+273,"P",Dynamics!I643,"N2O"),C644/G644)</f>
        <v>511.94430442824432</v>
      </c>
      <c r="I644" s="38">
        <f>IF(Q643,[1]!Props("P","T",Dynamics!$D$4+273,"D",F644,"He"),IF(C644&gt;$D$11,I643*(1-$N$13/100*$S$1),[1]!Props("P","T",Dynamics!$D$4+273,"D",F644,"He")))</f>
        <v>5037.4026762868734</v>
      </c>
      <c r="J644" s="38">
        <f>I644-Dynamics!$O$10</f>
        <v>2142.39694259112</v>
      </c>
      <c r="L644" s="38">
        <f>IF(H644&gt;$L$18,$L$18,H644)</f>
        <v>163.24780144940664</v>
      </c>
      <c r="M644" s="38">
        <f t="shared" si="36"/>
        <v>5.1231998465067727</v>
      </c>
      <c r="N644" s="38">
        <f>M644*Dynamics!$D$14*Dynamics!$N$12</f>
        <v>2.7879340633745072E-3</v>
      </c>
      <c r="O644" s="38">
        <f t="shared" si="37"/>
        <v>0.45512410643179901</v>
      </c>
      <c r="P644" s="38">
        <f>O644/Dynamics!$M$2</f>
        <v>0.15170803547726633</v>
      </c>
      <c r="Q644" s="38">
        <f>IF(I644&gt;Dynamics!$D$8,1,0)</f>
        <v>0</v>
      </c>
    </row>
    <row r="645" spans="1:17" x14ac:dyDescent="0.25">
      <c r="A645" s="38">
        <f>A644+$A$19</f>
        <v>6.2699999999999108</v>
      </c>
      <c r="B645" s="38">
        <f>C645+D645+Dynamics!$O$7</f>
        <v>29.331760300257212</v>
      </c>
      <c r="C645" s="38">
        <f>C644-O644*Dynamics!$S$1</f>
        <v>1.9273339826658504</v>
      </c>
      <c r="D645" s="38">
        <f>D644-P644*Dynamics!$S$1</f>
        <v>0.6424446608886164</v>
      </c>
      <c r="E645" s="38">
        <f>Dynamics!$F$1-C645/H644</f>
        <v>5.2481579983794276E-3</v>
      </c>
      <c r="F645" s="38">
        <f>IF(Q644,$O$5/E645,([1]!Props("D","T",Dynamics!$D$4+273,"P",I644,"He")+$O$5/E645)/2)</f>
        <v>8.0406949682571103</v>
      </c>
      <c r="G645" s="38">
        <f t="shared" si="35"/>
        <v>3.7730944780514563E-3</v>
      </c>
      <c r="H645" s="38">
        <f>IF(Q644,[1]!Props("D","T",Dynamics!$D$4+273,"P",Dynamics!I644,"N2O"),C645/G645)</f>
        <v>510.80989195404027</v>
      </c>
      <c r="I645" s="38">
        <f>IF(Q644,[1]!Props("P","T",Dynamics!$D$4+273,"D",F645,"He"),IF(C645&gt;$D$11,I644*(1-$N$13/100*$S$1),[1]!Props("P","T",Dynamics!$D$4+273,"D",F645,"He")))</f>
        <v>5036.8989360192445</v>
      </c>
      <c r="J645" s="38">
        <f>I645-Dynamics!$O$10</f>
        <v>2141.8932023234911</v>
      </c>
      <c r="L645" s="38">
        <f>IF(H645&gt;$L$18,$L$18,H645)</f>
        <v>163.24780144940664</v>
      </c>
      <c r="M645" s="38">
        <f t="shared" si="36"/>
        <v>5.1225975039316154</v>
      </c>
      <c r="N645" s="38">
        <f>M645*Dynamics!$D$14*Dynamics!$N$12</f>
        <v>2.7876062816300086E-3</v>
      </c>
      <c r="O645" s="38">
        <f t="shared" si="37"/>
        <v>0.45507059678265438</v>
      </c>
      <c r="P645" s="38">
        <f>O645/Dynamics!$M$2</f>
        <v>0.15169019892755145</v>
      </c>
      <c r="Q645" s="38">
        <f>IF(I645&gt;Dynamics!$D$8,1,0)</f>
        <v>0</v>
      </c>
    </row>
    <row r="646" spans="1:17" x14ac:dyDescent="0.25">
      <c r="A646" s="38">
        <f>A645+$A$19</f>
        <v>6.2799999999999105</v>
      </c>
      <c r="B646" s="38">
        <f>C646+D646+Dynamics!$O$7</f>
        <v>29.325692692300109</v>
      </c>
      <c r="C646" s="38">
        <f>C645-O645*Dynamics!$S$1</f>
        <v>1.922783276698024</v>
      </c>
      <c r="D646" s="38">
        <f>D645-P645*Dynamics!$S$1</f>
        <v>0.64092775889934084</v>
      </c>
      <c r="E646" s="38">
        <f>Dynamics!$F$1-C646/H645</f>
        <v>5.2487060399988416E-3</v>
      </c>
      <c r="F646" s="38">
        <f>IF(Q645,$O$5/E646,([1]!Props("D","T",Dynamics!$D$4+273,"P",I645,"He")+$O$5/E646)/2)</f>
        <v>8.0398825388400894</v>
      </c>
      <c r="G646" s="38">
        <f t="shared" si="35"/>
        <v>3.7725649970059344E-3</v>
      </c>
      <c r="H646" s="38">
        <f>IF(Q645,[1]!Props("D","T",Dynamics!$D$4+273,"P",Dynamics!I645,"N2O"),C646/G646)</f>
        <v>509.67532122681126</v>
      </c>
      <c r="I646" s="38">
        <f>IF(Q645,[1]!Props("P","T",Dynamics!$D$4+273,"D",F646,"He"),IF(C646&gt;$D$11,I645*(1-$N$13/100*$S$1),[1]!Props("P","T",Dynamics!$D$4+273,"D",F646,"He")))</f>
        <v>5036.3952461256422</v>
      </c>
      <c r="J646" s="38">
        <f>I646-Dynamics!$O$10</f>
        <v>2141.3895124298888</v>
      </c>
      <c r="L646" s="38">
        <f>IF(H646&gt;$L$18,$L$18,H646)</f>
        <v>163.24780144940664</v>
      </c>
      <c r="M646" s="38">
        <f t="shared" si="36"/>
        <v>5.1219951507663302</v>
      </c>
      <c r="N646" s="38">
        <f>M646*Dynamics!$D$14*Dynamics!$N$12</f>
        <v>2.7872784941225929E-3</v>
      </c>
      <c r="O646" s="38">
        <f t="shared" si="37"/>
        <v>0.45501708619272618</v>
      </c>
      <c r="P646" s="38">
        <f>O646/Dynamics!$M$2</f>
        <v>0.15167236206424206</v>
      </c>
      <c r="Q646" s="38">
        <f>IF(I646&gt;Dynamics!$D$8,1,0)</f>
        <v>0</v>
      </c>
    </row>
    <row r="647" spans="1:17" x14ac:dyDescent="0.25">
      <c r="A647" s="38">
        <f>A646+$A$19</f>
        <v>6.2899999999999103</v>
      </c>
      <c r="B647" s="38">
        <f>C647+D647+Dynamics!$O$7</f>
        <v>29.31962579781754</v>
      </c>
      <c r="C647" s="38">
        <f>C646-O646*Dynamics!$S$1</f>
        <v>1.9182331058360966</v>
      </c>
      <c r="D647" s="38">
        <f>D646-P646*Dynamics!$S$1</f>
        <v>0.63941103527869847</v>
      </c>
      <c r="E647" s="38">
        <f>Dynamics!$F$1-C647/H646</f>
        <v>5.2492543027346308E-3</v>
      </c>
      <c r="F647" s="38">
        <f>IF(Q646,$O$5/E647,([1]!Props("D","T",Dynamics!$D$4+273,"P",I646,"He")+$O$5/E647)/2)</f>
        <v>8.039070065396217</v>
      </c>
      <c r="G647" s="38">
        <f t="shared" si="35"/>
        <v>3.7720353802394458E-3</v>
      </c>
      <c r="H647" s="38">
        <f>IF(Q646,[1]!Props("D","T",Dynamics!$D$4+273,"P",Dynamics!I646,"N2O"),C647/G647)</f>
        <v>508.54059213896574</v>
      </c>
      <c r="I647" s="38">
        <f>IF(Q646,[1]!Props("P","T",Dynamics!$D$4+273,"D",F647,"He"),IF(C647&gt;$D$11,I646*(1-$N$13/100*$S$1),[1]!Props("P","T",Dynamics!$D$4+273,"D",F647,"He")))</f>
        <v>5035.8916066010297</v>
      </c>
      <c r="J647" s="38">
        <f>I647-Dynamics!$O$10</f>
        <v>2140.8858729052763</v>
      </c>
      <c r="L647" s="38">
        <f>IF(H647&gt;$L$18,$L$18,H647)</f>
        <v>163.24780144940664</v>
      </c>
      <c r="M647" s="38">
        <f t="shared" si="36"/>
        <v>5.1213927870011569</v>
      </c>
      <c r="N647" s="38">
        <f>M647*Dynamics!$D$14*Dynamics!$N$12</f>
        <v>2.786950700846948E-3</v>
      </c>
      <c r="O647" s="38">
        <f t="shared" si="37"/>
        <v>0.45496357466114723</v>
      </c>
      <c r="P647" s="38">
        <f>O647/Dynamics!$M$2</f>
        <v>0.15165452488704909</v>
      </c>
      <c r="Q647" s="38">
        <f>IF(I647&gt;Dynamics!$D$8,1,0)</f>
        <v>0</v>
      </c>
    </row>
    <row r="648" spans="1:17" x14ac:dyDescent="0.25">
      <c r="A648" s="38">
        <f>A647+$A$19</f>
        <v>6.2999999999999101</v>
      </c>
      <c r="B648" s="38">
        <f>C648+D648+Dynamics!$O$7</f>
        <v>29.313559616822058</v>
      </c>
      <c r="C648" s="38">
        <f>C647-O647*Dynamics!$S$1</f>
        <v>1.9136834700894851</v>
      </c>
      <c r="D648" s="38">
        <f>D647-P647*Dynamics!$S$1</f>
        <v>0.63789449002982801</v>
      </c>
      <c r="E648" s="38">
        <f>Dynamics!$F$1-C648/H647</f>
        <v>5.2498027877639197E-3</v>
      </c>
      <c r="F648" s="38">
        <f>IF(Q647,$O$5/E648,([1]!Props("D","T",Dynamics!$D$4+273,"P",I647,"He")+$O$5/E648)/2)</f>
        <v>8.0382575471008728</v>
      </c>
      <c r="G648" s="38">
        <f t="shared" si="35"/>
        <v>3.7715056271644381E-3</v>
      </c>
      <c r="H648" s="38">
        <f>IF(Q647,[1]!Props("D","T",Dynamics!$D$4+273,"P",Dynamics!I647,"N2O"),C648/G648)</f>
        <v>507.40570458283139</v>
      </c>
      <c r="I648" s="38">
        <f>IF(Q647,[1]!Props("P","T",Dynamics!$D$4+273,"D",F648,"He"),IF(C648&gt;$D$11,I647*(1-$N$13/100*$S$1),[1]!Props("P","T",Dynamics!$D$4+273,"D",F648,"He")))</f>
        <v>5035.3880174403694</v>
      </c>
      <c r="J648" s="38">
        <f>I648-Dynamics!$O$10</f>
        <v>2140.382283744616</v>
      </c>
      <c r="L648" s="38">
        <f>IF(H648&gt;$L$18,$L$18,H648)</f>
        <v>163.24780144940664</v>
      </c>
      <c r="M648" s="38">
        <f t="shared" si="36"/>
        <v>5.1207904126263291</v>
      </c>
      <c r="N648" s="38">
        <f>M648*Dynamics!$D$14*Dynamics!$N$12</f>
        <v>2.7866229017977596E-3</v>
      </c>
      <c r="O648" s="38">
        <f t="shared" si="37"/>
        <v>0.45491006218705005</v>
      </c>
      <c r="P648" s="38">
        <f>O648/Dynamics!$M$2</f>
        <v>0.15163668739568334</v>
      </c>
      <c r="Q648" s="38">
        <f>IF(I648&gt;Dynamics!$D$8,1,0)</f>
        <v>0</v>
      </c>
    </row>
    <row r="649" spans="1:17" x14ac:dyDescent="0.25">
      <c r="A649" s="38">
        <f>A648+$A$19</f>
        <v>6.3099999999999099</v>
      </c>
      <c r="B649" s="38">
        <f>C649+D649+Dynamics!$O$7</f>
        <v>29.307494149326232</v>
      </c>
      <c r="C649" s="38">
        <f>C648-O648*Dynamics!$S$1</f>
        <v>1.9091343694676146</v>
      </c>
      <c r="D649" s="38">
        <f>D648-P648*Dynamics!$S$1</f>
        <v>0.63637812315587117</v>
      </c>
      <c r="E649" s="38">
        <f>Dynamics!$F$1-C649/H648</f>
        <v>5.2503514962746311E-3</v>
      </c>
      <c r="F649" s="38">
        <f>IF(Q648,$O$5/E649,([1]!Props("D","T",Dynamics!$D$4+273,"P",I648,"He")+$O$5/E649)/2)</f>
        <v>8.0374449831219259</v>
      </c>
      <c r="G649" s="38">
        <f t="shared" si="35"/>
        <v>3.7709757371879975E-3</v>
      </c>
      <c r="H649" s="38">
        <f>IF(Q648,[1]!Props("D","T",Dynamics!$D$4+273,"P",Dynamics!I648,"N2O"),C649/G649)</f>
        <v>506.27065845065579</v>
      </c>
      <c r="I649" s="38">
        <f>IF(Q648,[1]!Props("P","T",Dynamics!$D$4+273,"D",F649,"He"),IF(C649&gt;$D$11,I648*(1-$N$13/100*$S$1),[1]!Props("P","T",Dynamics!$D$4+273,"D",F649,"He")))</f>
        <v>5034.8844786386253</v>
      </c>
      <c r="J649" s="38">
        <f>I649-Dynamics!$O$10</f>
        <v>2139.8787449428719</v>
      </c>
      <c r="L649" s="38">
        <f>IF(H649&gt;$L$18,$L$18,H649)</f>
        <v>163.24780144940664</v>
      </c>
      <c r="M649" s="38">
        <f t="shared" si="36"/>
        <v>5.120188027632075</v>
      </c>
      <c r="N649" s="38">
        <f>M649*Dynamics!$D$14*Dynamics!$N$12</f>
        <v>2.7862950969697103E-3</v>
      </c>
      <c r="O649" s="38">
        <f t="shared" si="37"/>
        <v>0.45485654876956649</v>
      </c>
      <c r="P649" s="38">
        <f>O649/Dynamics!$M$2</f>
        <v>0.1516188495898555</v>
      </c>
      <c r="Q649" s="38">
        <f>IF(I649&gt;Dynamics!$D$8,1,0)</f>
        <v>0</v>
      </c>
    </row>
    <row r="650" spans="1:17" x14ac:dyDescent="0.25">
      <c r="A650" s="38">
        <f>A649+$A$19</f>
        <v>6.3199999999999097</v>
      </c>
      <c r="B650" s="38">
        <f>C650+D650+Dynamics!$O$7</f>
        <v>29.301429395342637</v>
      </c>
      <c r="C650" s="38">
        <f>C649-O649*Dynamics!$S$1</f>
        <v>1.9045858039799191</v>
      </c>
      <c r="D650" s="38">
        <f>D649-P649*Dynamics!$S$1</f>
        <v>0.63486193465997265</v>
      </c>
      <c r="E650" s="38">
        <f>Dynamics!$F$1-C650/H649</f>
        <v>5.2509004294656065E-3</v>
      </c>
      <c r="F650" s="38">
        <f>IF(Q649,$O$5/E650,([1]!Props("D","T",Dynamics!$D$4+273,"P",I649,"He")+$O$5/E650)/2)</f>
        <v>8.036632372619648</v>
      </c>
      <c r="G650" s="38">
        <f t="shared" si="35"/>
        <v>3.7704457097117918E-3</v>
      </c>
      <c r="H650" s="38">
        <f>IF(Q649,[1]!Props("D","T",Dynamics!$D$4+273,"P",Dynamics!I649,"N2O"),C650/G650)</f>
        <v>505.13545363460577</v>
      </c>
      <c r="I650" s="38">
        <f>IF(Q649,[1]!Props("P","T",Dynamics!$D$4+273,"D",F650,"He"),IF(C650&gt;$D$11,I649*(1-$N$13/100*$S$1),[1]!Props("P","T",Dynamics!$D$4+273,"D",F650,"He")))</f>
        <v>5034.3809901907616</v>
      </c>
      <c r="J650" s="38">
        <f>I650-Dynamics!$O$10</f>
        <v>2139.3752564950082</v>
      </c>
      <c r="L650" s="38">
        <f>IF(H650&gt;$L$18,$L$18,H650)</f>
        <v>163.24780144940664</v>
      </c>
      <c r="M650" s="38">
        <f t="shared" si="36"/>
        <v>5.119585632008623</v>
      </c>
      <c r="N650" s="38">
        <f>M650*Dynamics!$D$14*Dynamics!$N$12</f>
        <v>2.7859672863574823E-3</v>
      </c>
      <c r="O650" s="38">
        <f t="shared" si="37"/>
        <v>0.45480303440782849</v>
      </c>
      <c r="P650" s="38">
        <f>O650/Dynamics!$M$2</f>
        <v>0.15160101146927615</v>
      </c>
      <c r="Q650" s="38">
        <f>IF(I650&gt;Dynamics!$D$8,1,0)</f>
        <v>0</v>
      </c>
    </row>
    <row r="651" spans="1:17" x14ac:dyDescent="0.25">
      <c r="A651" s="38">
        <f>A650+$A$19</f>
        <v>6.3299999999999095</v>
      </c>
      <c r="B651" s="38">
        <f>C651+D651+Dynamics!$O$7</f>
        <v>29.295365354883863</v>
      </c>
      <c r="C651" s="38">
        <f>C650-O650*Dynamics!$S$1</f>
        <v>1.9000377736358407</v>
      </c>
      <c r="D651" s="38">
        <f>D650-P650*Dynamics!$S$1</f>
        <v>0.63334592454527994</v>
      </c>
      <c r="E651" s="38">
        <f>Dynamics!$F$1-C651/H650</f>
        <v>5.2514495885467426E-3</v>
      </c>
      <c r="F651" s="38">
        <f>IF(Q650,$O$5/E651,([1]!Props("D","T",Dynamics!$D$4+273,"P",I650,"He")+$O$5/E651)/2)</f>
        <v>8.0358197147466193</v>
      </c>
      <c r="G651" s="38">
        <f t="shared" si="35"/>
        <v>3.7699155441320029E-3</v>
      </c>
      <c r="H651" s="38">
        <f>IF(Q650,[1]!Props("D","T",Dynamics!$D$4+273,"P",Dynamics!I650,"N2O"),C651/G651)</f>
        <v>504.00009002676779</v>
      </c>
      <c r="I651" s="38">
        <f>IF(Q650,[1]!Props("P","T",Dynamics!$D$4+273,"D",F651,"He"),IF(C651&gt;$D$11,I650*(1-$N$13/100*$S$1),[1]!Props("P","T",Dynamics!$D$4+273,"D",F651,"He")))</f>
        <v>5033.8775520917425</v>
      </c>
      <c r="J651" s="38">
        <f>I651-Dynamics!$O$10</f>
        <v>2138.8718183959891</v>
      </c>
      <c r="L651" s="38">
        <f>IF(H651&gt;$L$18,$L$18,H651)</f>
        <v>163.24780144940664</v>
      </c>
      <c r="M651" s="38">
        <f t="shared" si="36"/>
        <v>5.1189832257461942</v>
      </c>
      <c r="N651" s="38">
        <f>M651*Dynamics!$D$14*Dynamics!$N$12</f>
        <v>2.7856394699557543E-3</v>
      </c>
      <c r="O651" s="38">
        <f t="shared" si="37"/>
        <v>0.45474951910096734</v>
      </c>
      <c r="P651" s="38">
        <f>O651/Dynamics!$M$2</f>
        <v>0.15158317303365579</v>
      </c>
      <c r="Q651" s="38">
        <f>IF(I651&gt;Dynamics!$D$8,1,0)</f>
        <v>0</v>
      </c>
    </row>
    <row r="652" spans="1:17" x14ac:dyDescent="0.25">
      <c r="A652" s="38">
        <f>A651+$A$19</f>
        <v>6.3399999999999093</v>
      </c>
      <c r="B652" s="38">
        <f>C652+D652+Dynamics!$O$7</f>
        <v>29.28930202796252</v>
      </c>
      <c r="C652" s="38">
        <f>C651-O651*Dynamics!$S$1</f>
        <v>1.8954902784448311</v>
      </c>
      <c r="D652" s="38">
        <f>D651-P651*Dynamics!$S$1</f>
        <v>0.6318300928149434</v>
      </c>
      <c r="E652" s="38">
        <f>Dynamics!$F$1-C652/H651</f>
        <v>5.251998974739107E-3</v>
      </c>
      <c r="F652" s="38">
        <f>IF(Q651,$O$5/E652,([1]!Props("D","T",Dynamics!$D$4+273,"P",I651,"He")+$O$5/E652)/2)</f>
        <v>8.035007008647657</v>
      </c>
      <c r="G652" s="38">
        <f t="shared" si="35"/>
        <v>3.7693852398392735E-3</v>
      </c>
      <c r="H652" s="38">
        <f>IF(Q651,[1]!Props("D","T",Dynamics!$D$4+273,"P",Dynamics!I651,"N2O"),C652/G652)</f>
        <v>502.86456751914665</v>
      </c>
      <c r="I652" s="38">
        <f>IF(Q651,[1]!Props("P","T",Dynamics!$D$4+273,"D",F652,"He"),IF(C652&gt;$D$11,I651*(1-$N$13/100*$S$1),[1]!Props("P","T",Dynamics!$D$4+273,"D",F652,"He")))</f>
        <v>5033.3741643365338</v>
      </c>
      <c r="J652" s="38">
        <f>I652-Dynamics!$O$10</f>
        <v>2138.3684306407804</v>
      </c>
      <c r="L652" s="38">
        <f>IF(H652&gt;$L$18,$L$18,H652)</f>
        <v>163.24780144940664</v>
      </c>
      <c r="M652" s="38">
        <f t="shared" si="36"/>
        <v>5.1183808088350062</v>
      </c>
      <c r="N652" s="38">
        <f>M652*Dynamics!$D$14*Dynamics!$N$12</f>
        <v>2.785311647759203E-3</v>
      </c>
      <c r="O652" s="38">
        <f t="shared" si="37"/>
        <v>0.45469600284811401</v>
      </c>
      <c r="P652" s="38">
        <f>O652/Dynamics!$M$2</f>
        <v>0.15156533428270466</v>
      </c>
      <c r="Q652" s="38">
        <f>IF(I652&gt;Dynamics!$D$8,1,0)</f>
        <v>0</v>
      </c>
    </row>
    <row r="653" spans="1:17" x14ac:dyDescent="0.25">
      <c r="A653" s="38">
        <f>A652+$A$19</f>
        <v>6.3499999999999091</v>
      </c>
      <c r="B653" s="38">
        <f>C653+D653+Dynamics!$O$7</f>
        <v>29.283239414591211</v>
      </c>
      <c r="C653" s="38">
        <f>C652-O652*Dynamics!$S$1</f>
        <v>1.89094331841635</v>
      </c>
      <c r="D653" s="38">
        <f>D652-P652*Dynamics!$S$1</f>
        <v>0.63031443947211641</v>
      </c>
      <c r="E653" s="38">
        <f>Dynamics!$F$1-C653/H652</f>
        <v>5.2525485892750759E-3</v>
      </c>
      <c r="F653" s="38">
        <f>IF(Q652,$O$5/E653,([1]!Props("D","T",Dynamics!$D$4+273,"P",I652,"He")+$O$5/E653)/2)</f>
        <v>8.0341942534597042</v>
      </c>
      <c r="G653" s="38">
        <f t="shared" si="35"/>
        <v>3.7688547962186287E-3</v>
      </c>
      <c r="H653" s="38">
        <f>IF(Q652,[1]!Props("D","T",Dynamics!$D$4+273,"P",Dynamics!I652,"N2O"),C653/G653)</f>
        <v>501.72888600366701</v>
      </c>
      <c r="I653" s="38">
        <f>IF(Q652,[1]!Props("P","T",Dynamics!$D$4+273,"D",F653,"He"),IF(C653&gt;$D$11,I652*(1-$N$13/100*$S$1),[1]!Props("P","T",Dynamics!$D$4+273,"D",F653,"He")))</f>
        <v>5032.8708269201006</v>
      </c>
      <c r="J653" s="38">
        <f>I653-Dynamics!$O$10</f>
        <v>2137.8650932243472</v>
      </c>
      <c r="L653" s="38">
        <f>IF(H653&gt;$L$18,$L$18,H653)</f>
        <v>163.24780144940664</v>
      </c>
      <c r="M653" s="38">
        <f t="shared" si="36"/>
        <v>5.1177783812652731</v>
      </c>
      <c r="N653" s="38">
        <f>M653*Dynamics!$D$14*Dynamics!$N$12</f>
        <v>2.7849838197625027E-3</v>
      </c>
      <c r="O653" s="38">
        <f t="shared" si="37"/>
        <v>0.4546424856483991</v>
      </c>
      <c r="P653" s="38">
        <f>O653/Dynamics!$M$2</f>
        <v>0.15154749521613303</v>
      </c>
      <c r="Q653" s="38">
        <f>IF(I653&gt;Dynamics!$D$8,1,0)</f>
        <v>0</v>
      </c>
    </row>
    <row r="654" spans="1:17" x14ac:dyDescent="0.25">
      <c r="A654" s="38">
        <f>A653+$A$19</f>
        <v>6.3599999999999088</v>
      </c>
      <c r="B654" s="38">
        <f>C654+D654+Dynamics!$O$7</f>
        <v>29.277177514782565</v>
      </c>
      <c r="C654" s="38">
        <f>C653-O653*Dynamics!$S$1</f>
        <v>1.8863968935598661</v>
      </c>
      <c r="D654" s="38">
        <f>D653-P653*Dynamics!$S$1</f>
        <v>0.62879896451995509</v>
      </c>
      <c r="E654" s="38">
        <f>Dynamics!$F$1-C654/H653</f>
        <v>5.2530984333984641E-3</v>
      </c>
      <c r="F654" s="38">
        <f>IF(Q653,$O$5/E654,([1]!Props("D","T",Dynamics!$D$4+273,"P",I653,"He")+$O$5/E654)/2)</f>
        <v>8.0333814483117525</v>
      </c>
      <c r="G654" s="38">
        <f t="shared" si="35"/>
        <v>3.7683242126494206E-3</v>
      </c>
      <c r="H654" s="38">
        <f>IF(Q653,[1]!Props("D","T",Dynamics!$D$4+273,"P",Dynamics!I653,"N2O"),C654/G654)</f>
        <v>500.59304537217207</v>
      </c>
      <c r="I654" s="38">
        <f>IF(Q653,[1]!Props("P","T",Dynamics!$D$4+273,"D",F654,"He"),IF(C654&gt;$D$11,I653*(1-$N$13/100*$S$1),[1]!Props("P","T",Dynamics!$D$4+273,"D",F654,"He")))</f>
        <v>5032.3675398374089</v>
      </c>
      <c r="J654" s="38">
        <f>I654-Dynamics!$O$10</f>
        <v>2137.3618061416555</v>
      </c>
      <c r="L654" s="38">
        <f>IF(H654&gt;$L$18,$L$18,H654)</f>
        <v>163.24780144940664</v>
      </c>
      <c r="M654" s="38">
        <f t="shared" si="36"/>
        <v>5.1171759430272035</v>
      </c>
      <c r="N654" s="38">
        <f>M654*Dynamics!$D$14*Dynamics!$N$12</f>
        <v>2.7846559859603256E-3</v>
      </c>
      <c r="O654" s="38">
        <f t="shared" si="37"/>
        <v>0.4545889675009529</v>
      </c>
      <c r="P654" s="38">
        <f>O654/Dynamics!$M$2</f>
        <v>0.15152965583365097</v>
      </c>
      <c r="Q654" s="38">
        <f>IF(I654&gt;Dynamics!$D$8,1,0)</f>
        <v>0</v>
      </c>
    </row>
    <row r="655" spans="1:17" x14ac:dyDescent="0.25">
      <c r="A655" s="38">
        <f>A654+$A$19</f>
        <v>6.3699999999999086</v>
      </c>
      <c r="B655" s="38">
        <f>C655+D655+Dynamics!$O$7</f>
        <v>29.271116328549219</v>
      </c>
      <c r="C655" s="38">
        <f>C654-O654*Dynamics!$S$1</f>
        <v>1.8818510038848566</v>
      </c>
      <c r="D655" s="38">
        <f>D654-P654*Dynamics!$S$1</f>
        <v>0.62728366796161861</v>
      </c>
      <c r="E655" s="38">
        <f>Dynamics!$F$1-C655/H654</f>
        <v>5.2536485083646608E-3</v>
      </c>
      <c r="F655" s="38">
        <f>IF(Q654,$O$5/E655,([1]!Props("D","T",Dynamics!$D$4+273,"P",I654,"He")+$O$5/E655)/2)</f>
        <v>8.0325685923247434</v>
      </c>
      <c r="G655" s="38">
        <f t="shared" si="35"/>
        <v>3.767793488505259E-3</v>
      </c>
      <c r="H655" s="38">
        <f>IF(Q654,[1]!Props("D","T",Dynamics!$D$4+273,"P",Dynamics!I654,"N2O"),C655/G655)</f>
        <v>499.45704551642388</v>
      </c>
      <c r="I655" s="38">
        <f>IF(Q654,[1]!Props("P","T",Dynamics!$D$4+273,"D",F655,"He"),IF(C655&gt;$D$11,I654*(1-$N$13/100*$S$1),[1]!Props("P","T",Dynamics!$D$4+273,"D",F655,"He")))</f>
        <v>5031.8643030834255</v>
      </c>
      <c r="J655" s="38">
        <f>I655-Dynamics!$O$10</f>
        <v>2136.8585693876721</v>
      </c>
      <c r="L655" s="38">
        <f>IF(H655&gt;$L$18,$L$18,H655)</f>
        <v>163.24780144940664</v>
      </c>
      <c r="M655" s="38">
        <f t="shared" si="36"/>
        <v>5.1165734941110035</v>
      </c>
      <c r="N655" s="38">
        <f>M655*Dynamics!$D$14*Dynamics!$N$12</f>
        <v>2.7843281463473422E-3</v>
      </c>
      <c r="O655" s="38">
        <f t="shared" si="37"/>
        <v>0.45453544840490534</v>
      </c>
      <c r="P655" s="38">
        <f>O655/Dynamics!$M$2</f>
        <v>0.15151181613496845</v>
      </c>
      <c r="Q655" s="38">
        <f>IF(I655&gt;Dynamics!$D$8,1,0)</f>
        <v>0</v>
      </c>
    </row>
    <row r="656" spans="1:17" x14ac:dyDescent="0.25">
      <c r="A656" s="38">
        <f>A655+$A$19</f>
        <v>6.3799999999999084</v>
      </c>
      <c r="B656" s="38">
        <f>C656+D656+Dynamics!$O$7</f>
        <v>29.265055855903821</v>
      </c>
      <c r="C656" s="38">
        <f>C655-O655*Dynamics!$S$1</f>
        <v>1.8773056494008076</v>
      </c>
      <c r="D656" s="38">
        <f>D655-P655*Dynamics!$S$1</f>
        <v>0.62576854980026897</v>
      </c>
      <c r="E656" s="38">
        <f>Dynamics!$F$1-C656/H655</f>
        <v>5.2541988154407616E-3</v>
      </c>
      <c r="F656" s="38">
        <f>IF(Q655,$O$5/E656,([1]!Props("D","T",Dynamics!$D$4+273,"P",I655,"He")+$O$5/E656)/2)</f>
        <v>8.031755684611479</v>
      </c>
      <c r="G656" s="38">
        <f t="shared" si="35"/>
        <v>3.7672626231539464E-3</v>
      </c>
      <c r="H656" s="38">
        <f>IF(Q655,[1]!Props("D","T",Dynamics!$D$4+273,"P",Dynamics!I655,"N2O"),C656/G656)</f>
        <v>498.32088632810269</v>
      </c>
      <c r="I656" s="38">
        <f>IF(Q655,[1]!Props("P","T",Dynamics!$D$4+273,"D",F656,"He"),IF(C656&gt;$D$11,I655*(1-$N$13/100*$S$1),[1]!Props("P","T",Dynamics!$D$4+273,"D",F656,"He")))</f>
        <v>5031.3611166531173</v>
      </c>
      <c r="J656" s="38">
        <f>I656-Dynamics!$O$10</f>
        <v>2136.3553829573639</v>
      </c>
      <c r="L656" s="38">
        <f>IF(H656&gt;$L$18,$L$18,H656)</f>
        <v>163.24780144940664</v>
      </c>
      <c r="M656" s="38">
        <f t="shared" si="36"/>
        <v>5.1159710345068747</v>
      </c>
      <c r="N656" s="38">
        <f>M656*Dynamics!$D$14*Dynamics!$N$12</f>
        <v>2.7840003009182196E-3</v>
      </c>
      <c r="O656" s="38">
        <f t="shared" si="37"/>
        <v>0.45448192835938583</v>
      </c>
      <c r="P656" s="38">
        <f>O656/Dynamics!$M$2</f>
        <v>0.15149397611979529</v>
      </c>
      <c r="Q656" s="38">
        <f>IF(I656&gt;Dynamics!$D$8,1,0)</f>
        <v>0</v>
      </c>
    </row>
    <row r="657" spans="1:17" x14ac:dyDescent="0.25">
      <c r="A657" s="38">
        <f>A656+$A$19</f>
        <v>6.3899999999999082</v>
      </c>
      <c r="B657" s="38">
        <f>C657+D657+Dynamics!$O$7</f>
        <v>29.258996096859029</v>
      </c>
      <c r="C657" s="38">
        <f>C656-O656*Dynamics!$S$1</f>
        <v>1.8727608301172136</v>
      </c>
      <c r="D657" s="38">
        <f>D656-P656*Dynamics!$S$1</f>
        <v>0.62425361003907098</v>
      </c>
      <c r="E657" s="38">
        <f>Dynamics!$F$1-C657/H656</f>
        <v>5.2547493559057046E-3</v>
      </c>
      <c r="F657" s="38">
        <f>IF(Q656,$O$5/E657,([1]!Props("D","T",Dynamics!$D$4+273,"P",I656,"He")+$O$5/E657)/2)</f>
        <v>8.030942724276521</v>
      </c>
      <c r="G657" s="38">
        <f t="shared" si="35"/>
        <v>3.7667316159574063E-3</v>
      </c>
      <c r="H657" s="38">
        <f>IF(Q656,[1]!Props("D","T",Dynamics!$D$4+273,"P",Dynamics!I656,"N2O"),C657/G657)</f>
        <v>497.18456769880748</v>
      </c>
      <c r="I657" s="38">
        <f>IF(Q656,[1]!Props("P","T",Dynamics!$D$4+273,"D",F657,"He"),IF(C657&gt;$D$11,I656*(1-$N$13/100*$S$1),[1]!Props("P","T",Dynamics!$D$4+273,"D",F657,"He")))</f>
        <v>5030.857980541452</v>
      </c>
      <c r="J657" s="38">
        <f>I657-Dynamics!$O$10</f>
        <v>2135.8522468456986</v>
      </c>
      <c r="L657" s="38">
        <f>IF(H657&gt;$L$18,$L$18,H657)</f>
        <v>163.24780144940664</v>
      </c>
      <c r="M657" s="38">
        <f t="shared" si="36"/>
        <v>5.1153685642050144</v>
      </c>
      <c r="N657" s="38">
        <f>M657*Dynamics!$D$14*Dynamics!$N$12</f>
        <v>2.7836724496676239E-3</v>
      </c>
      <c r="O657" s="38">
        <f t="shared" si="37"/>
        <v>0.45442840736352369</v>
      </c>
      <c r="P657" s="38">
        <f>O657/Dynamics!$M$2</f>
        <v>0.15147613578784122</v>
      </c>
      <c r="Q657" s="38">
        <f>IF(I657&gt;Dynamics!$D$8,1,0)</f>
        <v>0</v>
      </c>
    </row>
    <row r="658" spans="1:17" x14ac:dyDescent="0.25">
      <c r="A658" s="38">
        <f>A657+$A$19</f>
        <v>6.399999999999908</v>
      </c>
      <c r="B658" s="38">
        <f>C658+D658+Dynamics!$O$7</f>
        <v>29.252937051427516</v>
      </c>
      <c r="C658" s="38">
        <f>C657-O657*Dynamics!$S$1</f>
        <v>1.8682165460435785</v>
      </c>
      <c r="D658" s="38">
        <f>D657-P657*Dynamics!$S$1</f>
        <v>0.62273884868119256</v>
      </c>
      <c r="E658" s="38">
        <f>Dynamics!$F$1-C658/H657</f>
        <v>5.2553001310504128E-3</v>
      </c>
      <c r="F658" s="38">
        <f>IF(Q657,$O$5/E658,([1]!Props("D","T",Dynamics!$D$4+273,"P",I657,"He")+$O$5/E658)/2)</f>
        <v>8.0301297104160962</v>
      </c>
      <c r="G658" s="38">
        <f t="shared" si="35"/>
        <v>3.7662004662716159E-3</v>
      </c>
      <c r="H658" s="38">
        <f>IF(Q657,[1]!Props("D","T",Dynamics!$D$4+273,"P",Dynamics!I657,"N2O"),C658/G658)</f>
        <v>496.04808952005584</v>
      </c>
      <c r="I658" s="38">
        <f>IF(Q657,[1]!Props("P","T",Dynamics!$D$4+273,"D",F658,"He"),IF(C658&gt;$D$11,I657*(1-$N$13/100*$S$1),[1]!Props("P","T",Dynamics!$D$4+273,"D",F658,"He")))</f>
        <v>5030.3548947433983</v>
      </c>
      <c r="J658" s="38">
        <f>I658-Dynamics!$O$10</f>
        <v>2135.3491610476449</v>
      </c>
      <c r="L658" s="38">
        <f>IF(H658&gt;$L$18,$L$18,H658)</f>
        <v>163.24780144940664</v>
      </c>
      <c r="M658" s="38">
        <f t="shared" si="36"/>
        <v>5.1147660831956179</v>
      </c>
      <c r="N658" s="38">
        <f>M658*Dynamics!$D$14*Dynamics!$N$12</f>
        <v>2.78334459259022E-3</v>
      </c>
      <c r="O658" s="38">
        <f t="shared" si="37"/>
        <v>0.45437488541644783</v>
      </c>
      <c r="P658" s="38">
        <f>O658/Dynamics!$M$2</f>
        <v>0.15145829513881595</v>
      </c>
      <c r="Q658" s="38">
        <f>IF(I658&gt;Dynamics!$D$8,1,0)</f>
        <v>0</v>
      </c>
    </row>
    <row r="659" spans="1:17" x14ac:dyDescent="0.25">
      <c r="A659" s="38">
        <f>A658+$A$19</f>
        <v>6.4099999999999078</v>
      </c>
      <c r="B659" s="38">
        <f>C659+D659+Dynamics!$O$7</f>
        <v>29.246878719621961</v>
      </c>
      <c r="C659" s="38">
        <f>C658-O658*Dynamics!$S$1</f>
        <v>1.863672797189414</v>
      </c>
      <c r="D659" s="38">
        <f>D658-P658*Dynamics!$S$1</f>
        <v>0.62122426572980438</v>
      </c>
      <c r="E659" s="38">
        <f>Dynamics!$F$1-C659/H658</f>
        <v>5.2558511421779376E-3</v>
      </c>
      <c r="F659" s="38">
        <f>IF(Q658,$O$5/E659,([1]!Props("D","T",Dynamics!$D$4+273,"P",I658,"He")+$O$5/E659)/2)</f>
        <v>8.0293166421180047</v>
      </c>
      <c r="G659" s="38">
        <f t="shared" si="35"/>
        <v>3.7656691734465376E-3</v>
      </c>
      <c r="H659" s="38">
        <f>IF(Q658,[1]!Props("D","T",Dynamics!$D$4+273,"P",Dynamics!I658,"N2O"),C659/G659)</f>
        <v>494.91145168328291</v>
      </c>
      <c r="I659" s="38">
        <f>IF(Q658,[1]!Props("P","T",Dynamics!$D$4+273,"D",F659,"He"),IF(C659&gt;$D$11,I658*(1-$N$13/100*$S$1),[1]!Props("P","T",Dynamics!$D$4+273,"D",F659,"He")))</f>
        <v>5029.851859253924</v>
      </c>
      <c r="J659" s="38">
        <f>I659-Dynamics!$O$10</f>
        <v>2134.8461255581706</v>
      </c>
      <c r="L659" s="38">
        <f>IF(H659&gt;$L$18,$L$18,H659)</f>
        <v>163.24780144940664</v>
      </c>
      <c r="M659" s="38">
        <f t="shared" si="36"/>
        <v>5.1141635914688708</v>
      </c>
      <c r="N659" s="38">
        <f>M659*Dynamics!$D$14*Dynamics!$N$12</f>
        <v>2.7830167296806667E-3</v>
      </c>
      <c r="O659" s="38">
        <f t="shared" si="37"/>
        <v>0.45432136251728644</v>
      </c>
      <c r="P659" s="38">
        <f>O659/Dynamics!$M$2</f>
        <v>0.15144045417242882</v>
      </c>
      <c r="Q659" s="38">
        <f>IF(I659&gt;Dynamics!$D$8,1,0)</f>
        <v>0</v>
      </c>
    </row>
    <row r="660" spans="1:17" x14ac:dyDescent="0.25">
      <c r="A660" s="38">
        <f>A659+$A$19</f>
        <v>6.4199999999999076</v>
      </c>
      <c r="B660" s="38">
        <f>C660+D660+Dynamics!$O$7</f>
        <v>29.240821101455065</v>
      </c>
      <c r="C660" s="38">
        <f>C659-O659*Dynamics!$S$1</f>
        <v>1.8591295835642412</v>
      </c>
      <c r="D660" s="38">
        <f>D659-P659*Dynamics!$S$1</f>
        <v>0.61970986118808014</v>
      </c>
      <c r="E660" s="38">
        <f>Dynamics!$F$1-C660/H659</f>
        <v>5.2564023906035966E-3</v>
      </c>
      <c r="F660" s="38">
        <f>IF(Q659,$O$5/E660,([1]!Props("D","T",Dynamics!$D$4+273,"P",I659,"He")+$O$5/E660)/2)</f>
        <v>8.028503518461509</v>
      </c>
      <c r="G660" s="38">
        <f t="shared" si="35"/>
        <v>3.7651377368260464E-3</v>
      </c>
      <c r="H660" s="38">
        <f>IF(Q659,[1]!Props("D","T",Dynamics!$D$4+273,"P",Dynamics!I659,"N2O"),C660/G660)</f>
        <v>493.77465407984226</v>
      </c>
      <c r="I660" s="38">
        <f>IF(Q659,[1]!Props("P","T",Dynamics!$D$4+273,"D",F660,"He"),IF(C660&gt;$D$11,I659*(1-$N$13/100*$S$1),[1]!Props("P","T",Dynamics!$D$4+273,"D",F660,"He")))</f>
        <v>5029.3488740679986</v>
      </c>
      <c r="J660" s="38">
        <f>I660-Dynamics!$O$10</f>
        <v>2134.3431403722452</v>
      </c>
      <c r="L660" s="38">
        <f>IF(H660&gt;$L$18,$L$18,H660)</f>
        <v>163.24780144940664</v>
      </c>
      <c r="M660" s="38">
        <f t="shared" si="36"/>
        <v>5.1135610890149605</v>
      </c>
      <c r="N660" s="38">
        <f>M660*Dynamics!$D$14*Dynamics!$N$12</f>
        <v>2.782688860933624E-3</v>
      </c>
      <c r="O660" s="38">
        <f t="shared" si="37"/>
        <v>0.45426783866516779</v>
      </c>
      <c r="P660" s="38">
        <f>O660/Dynamics!$M$2</f>
        <v>0.15142261288838926</v>
      </c>
      <c r="Q660" s="38">
        <f>IF(I660&gt;Dynamics!$D$8,1,0)</f>
        <v>0</v>
      </c>
    </row>
    <row r="661" spans="1:17" x14ac:dyDescent="0.25">
      <c r="A661" s="38">
        <f>A660+$A$19</f>
        <v>6.4299999999999073</v>
      </c>
      <c r="B661" s="38">
        <f>C661+D661+Dynamics!$O$7</f>
        <v>29.23476419693953</v>
      </c>
      <c r="C661" s="38">
        <f>C660-O660*Dynamics!$S$1</f>
        <v>1.8545869051775894</v>
      </c>
      <c r="D661" s="38">
        <f>D660-P660*Dynamics!$S$1</f>
        <v>0.61819563505919628</v>
      </c>
      <c r="E661" s="38">
        <f>Dynamics!$F$1-C661/H660</f>
        <v>5.2569538776551222E-3</v>
      </c>
      <c r="F661" s="38">
        <f>IF(Q660,$O$5/E661,([1]!Props("D","T",Dynamics!$D$4+273,"P",I660,"He")+$O$5/E661)/2)</f>
        <v>8.0276903385172425</v>
      </c>
      <c r="G661" s="38">
        <f t="shared" si="35"/>
        <v>3.7646061557478575E-3</v>
      </c>
      <c r="H661" s="38">
        <f>IF(Q660,[1]!Props("D","T",Dynamics!$D$4+273,"P",Dynamics!I660,"N2O"),C661/G661)</f>
        <v>492.63769660100513</v>
      </c>
      <c r="I661" s="38">
        <f>IF(Q660,[1]!Props("P","T",Dynamics!$D$4+273,"D",F661,"He"),IF(C661&gt;$D$11,I660*(1-$N$13/100*$S$1),[1]!Props("P","T",Dynamics!$D$4+273,"D",F661,"He")))</f>
        <v>5028.8459391805918</v>
      </c>
      <c r="J661" s="38">
        <f>I661-Dynamics!$O$10</f>
        <v>2133.8402054848384</v>
      </c>
      <c r="L661" s="38">
        <f>IF(H661&gt;$L$18,$L$18,H661)</f>
        <v>163.24780144940664</v>
      </c>
      <c r="M661" s="38">
        <f t="shared" si="36"/>
        <v>5.1129585758240683</v>
      </c>
      <c r="N661" s="38">
        <f>M661*Dynamics!$D$14*Dynamics!$N$12</f>
        <v>2.7823609863437491E-3</v>
      </c>
      <c r="O661" s="38">
        <f t="shared" si="37"/>
        <v>0.45421431385921957</v>
      </c>
      <c r="P661" s="38">
        <f>O661/Dynamics!$M$2</f>
        <v>0.15140477128640653</v>
      </c>
      <c r="Q661" s="38">
        <f>IF(I661&gt;Dynamics!$D$8,1,0)</f>
        <v>0</v>
      </c>
    </row>
    <row r="662" spans="1:17" x14ac:dyDescent="0.25">
      <c r="A662" s="38">
        <f>A661+$A$19</f>
        <v>6.4399999999999071</v>
      </c>
      <c r="B662" s="38">
        <f>C662+D662+Dynamics!$O$7</f>
        <v>29.228708006088073</v>
      </c>
      <c r="C662" s="38">
        <f>C661-O661*Dynamics!$S$1</f>
        <v>1.8500447620389973</v>
      </c>
      <c r="D662" s="38">
        <f>D661-P661*Dynamics!$S$1</f>
        <v>0.61668158734633216</v>
      </c>
      <c r="E662" s="38">
        <f>Dynamics!$F$1-C662/H661</f>
        <v>5.2575056046728075E-3</v>
      </c>
      <c r="F662" s="38">
        <f>IF(Q661,$O$5/E662,([1]!Props("D","T",Dynamics!$D$4+273,"P",I661,"He")+$O$5/E662)/2)</f>
        <v>8.0268771013471039</v>
      </c>
      <c r="G662" s="38">
        <f t="shared" si="35"/>
        <v>3.7640744295434547E-3</v>
      </c>
      <c r="H662" s="38">
        <f>IF(Q661,[1]!Props("D","T",Dynamics!$D$4+273,"P",Dynamics!I661,"N2O"),C662/G662)</f>
        <v>491.50057913796076</v>
      </c>
      <c r="I662" s="38">
        <f>IF(Q661,[1]!Props("P","T",Dynamics!$D$4+273,"D",F662,"He"),IF(C662&gt;$D$11,I661*(1-$N$13/100*$S$1),[1]!Props("P","T",Dynamics!$D$4+273,"D",F662,"He")))</f>
        <v>5028.343054586674</v>
      </c>
      <c r="J662" s="38">
        <f>I662-Dynamics!$O$10</f>
        <v>2133.3373208909206</v>
      </c>
      <c r="L662" s="38">
        <f>IF(H662&gt;$L$18,$L$18,H662)</f>
        <v>163.24780144940664</v>
      </c>
      <c r="M662" s="38">
        <f t="shared" si="36"/>
        <v>5.1123560518863709</v>
      </c>
      <c r="N662" s="38">
        <f>M662*Dynamics!$D$14*Dynamics!$N$12</f>
        <v>2.7820331059056963E-3</v>
      </c>
      <c r="O662" s="38">
        <f t="shared" si="37"/>
        <v>0.45416078809856919</v>
      </c>
      <c r="P662" s="38">
        <f>O662/Dynamics!$M$2</f>
        <v>0.15138692936618972</v>
      </c>
      <c r="Q662" s="38">
        <f>IF(I662&gt;Dynamics!$D$8,1,0)</f>
        <v>0</v>
      </c>
    </row>
    <row r="663" spans="1:17" x14ac:dyDescent="0.25">
      <c r="A663" s="38">
        <f>A662+$A$19</f>
        <v>6.4499999999999069</v>
      </c>
      <c r="B663" s="38">
        <f>C663+D663+Dynamics!$O$7</f>
        <v>29.222652528913425</v>
      </c>
      <c r="C663" s="38">
        <f>C662-O662*Dynamics!$S$1</f>
        <v>1.8455031541580116</v>
      </c>
      <c r="D663" s="38">
        <f>D662-P662*Dynamics!$S$1</f>
        <v>0.61516771805267023</v>
      </c>
      <c r="E663" s="38">
        <f>Dynamics!$F$1-C663/H662</f>
        <v>5.2580575730096588E-3</v>
      </c>
      <c r="F663" s="38">
        <f>IF(Q662,$O$5/E663,([1]!Props("D","T",Dynamics!$D$4+273,"P",I662,"He")+$O$5/E663)/2)</f>
        <v>8.0260638060041547</v>
      </c>
      <c r="G663" s="38">
        <f t="shared" si="35"/>
        <v>3.7635425575380174E-3</v>
      </c>
      <c r="H663" s="38">
        <f>IF(Q662,[1]!Props("D","T",Dynamics!$D$4+273,"P",Dynamics!I662,"N2O"),C663/G663)</f>
        <v>490.36330158181539</v>
      </c>
      <c r="I663" s="38">
        <f>IF(Q662,[1]!Props("P","T",Dynamics!$D$4+273,"D",F663,"He"),IF(C663&gt;$D$11,I662*(1-$N$13/100*$S$1),[1]!Props("P","T",Dynamics!$D$4+273,"D",F663,"He")))</f>
        <v>5027.8402202812158</v>
      </c>
      <c r="J663" s="38">
        <f>I663-Dynamics!$O$10</f>
        <v>2132.8344865854624</v>
      </c>
      <c r="L663" s="38">
        <f>IF(H663&gt;$L$18,$L$18,H663)</f>
        <v>163.24780144940664</v>
      </c>
      <c r="M663" s="38">
        <f t="shared" si="36"/>
        <v>5.1117535171920414</v>
      </c>
      <c r="N663" s="38">
        <f>M663*Dynamics!$D$14*Dynamics!$N$12</f>
        <v>2.7817052196141179E-3</v>
      </c>
      <c r="O663" s="38">
        <f t="shared" si="37"/>
        <v>0.45410726138234359</v>
      </c>
      <c r="P663" s="38">
        <f>O663/Dynamics!$M$2</f>
        <v>0.15136908712744787</v>
      </c>
      <c r="Q663" s="38">
        <f>IF(I663&gt;Dynamics!$D$8,1,0)</f>
        <v>0</v>
      </c>
    </row>
    <row r="664" spans="1:17" x14ac:dyDescent="0.25">
      <c r="A664" s="38">
        <f>A663+$A$19</f>
        <v>6.4599999999999067</v>
      </c>
      <c r="B664" s="38">
        <f>C664+D664+Dynamics!$O$7</f>
        <v>29.216597765428329</v>
      </c>
      <c r="C664" s="38">
        <f>C663-O663*Dynamics!$S$1</f>
        <v>1.8409620815441881</v>
      </c>
      <c r="D664" s="38">
        <f>D663-P663*Dynamics!$S$1</f>
        <v>0.61365402718139572</v>
      </c>
      <c r="E664" s="38">
        <f>Dynamics!$F$1-C664/H663</f>
        <v>5.2586097840315402E-3</v>
      </c>
      <c r="F664" s="38">
        <f>IF(Q663,$O$5/E664,([1]!Props("D","T",Dynamics!$D$4+273,"P",I663,"He")+$O$5/E664)/2)</f>
        <v>8.0252504515325125</v>
      </c>
      <c r="G664" s="38">
        <f t="shared" si="35"/>
        <v>3.7630105390503406E-3</v>
      </c>
      <c r="H664" s="38">
        <f>IF(Q663,[1]!Props("D","T",Dynamics!$D$4+273,"P",Dynamics!I663,"N2O"),C664/G664)</f>
        <v>489.22586382359322</v>
      </c>
      <c r="I664" s="38">
        <f>IF(Q663,[1]!Props("P","T",Dynamics!$D$4+273,"D",F664,"He"),IF(C664&gt;$D$11,I663*(1-$N$13/100*$S$1),[1]!Props("P","T",Dynamics!$D$4+273,"D",F664,"He")))</f>
        <v>5027.3374362591876</v>
      </c>
      <c r="J664" s="38">
        <f>I664-Dynamics!$O$10</f>
        <v>2132.3317025634342</v>
      </c>
      <c r="L664" s="38">
        <f>IF(H664&gt;$L$18,$L$18,H664)</f>
        <v>163.24780144940664</v>
      </c>
      <c r="M664" s="38">
        <f t="shared" si="36"/>
        <v>5.1111509717312478</v>
      </c>
      <c r="N664" s="38">
        <f>M664*Dynamics!$D$14*Dynamics!$N$12</f>
        <v>2.7813773274636632E-3</v>
      </c>
      <c r="O664" s="38">
        <f t="shared" si="37"/>
        <v>0.45405373370966934</v>
      </c>
      <c r="P664" s="38">
        <f>O664/Dynamics!$M$2</f>
        <v>0.15135124456988977</v>
      </c>
      <c r="Q664" s="38">
        <f>IF(I664&gt;Dynamics!$D$8,1,0)</f>
        <v>0</v>
      </c>
    </row>
    <row r="665" spans="1:17" x14ac:dyDescent="0.25">
      <c r="A665" s="38">
        <f>A664+$A$19</f>
        <v>6.4699999999999065</v>
      </c>
      <c r="B665" s="38">
        <f>C665+D665+Dynamics!$O$7</f>
        <v>29.210543715645532</v>
      </c>
      <c r="C665" s="38">
        <f>C664-O664*Dynamics!$S$1</f>
        <v>1.8364215442070915</v>
      </c>
      <c r="D665" s="38">
        <f>D664-P664*Dynamics!$S$1</f>
        <v>0.61214051473569686</v>
      </c>
      <c r="E665" s="38">
        <f>Dynamics!$F$1-C665/H664</f>
        <v>5.2591622391173366E-3</v>
      </c>
      <c r="F665" s="38">
        <f>IF(Q664,$O$5/E665,([1]!Props("D","T",Dynamics!$D$4+273,"P",I664,"He")+$O$5/E665)/2)</f>
        <v>8.024437036967246</v>
      </c>
      <c r="G665" s="38">
        <f t="shared" ref="G665:G728" si="38">$F$1-$O$5/F665</f>
        <v>3.7624783733927643E-3</v>
      </c>
      <c r="H665" s="38">
        <f>IF(Q664,[1]!Props("D","T",Dynamics!$D$4+273,"P",Dynamics!I664,"N2O"),C665/G665)</f>
        <v>488.08826575423558</v>
      </c>
      <c r="I665" s="38">
        <f>IF(Q664,[1]!Props("P","T",Dynamics!$D$4+273,"D",F665,"He"),IF(C665&gt;$D$11,I664*(1-$N$13/100*$S$1),[1]!Props("P","T",Dynamics!$D$4+273,"D",F665,"He")))</f>
        <v>5026.8347025155617</v>
      </c>
      <c r="J665" s="38">
        <f>I665-Dynamics!$O$10</f>
        <v>2131.8289688198083</v>
      </c>
      <c r="L665" s="38">
        <f>IF(H665&gt;$L$18,$L$18,H665)</f>
        <v>163.24780144940664</v>
      </c>
      <c r="M665" s="38">
        <f t="shared" ref="M665:M728" si="39">SQRT(2*J665/L665)</f>
        <v>5.1105484154941543</v>
      </c>
      <c r="N665" s="38">
        <f>M665*Dynamics!$D$14*Dynamics!$N$12</f>
        <v>2.781049429448981E-3</v>
      </c>
      <c r="O665" s="38">
        <f t="shared" ref="O665:O728" si="40">N665*L665</f>
        <v>0.45400020507967287</v>
      </c>
      <c r="P665" s="38">
        <f>O665/Dynamics!$M$2</f>
        <v>0.15133340169322429</v>
      </c>
      <c r="Q665" s="38">
        <f>IF(I665&gt;Dynamics!$D$8,1,0)</f>
        <v>0</v>
      </c>
    </row>
    <row r="666" spans="1:17" x14ac:dyDescent="0.25">
      <c r="A666" s="38">
        <f>A665+$A$19</f>
        <v>6.4799999999999063</v>
      </c>
      <c r="B666" s="38">
        <f>C666+D666+Dynamics!$O$7</f>
        <v>29.204490379577805</v>
      </c>
      <c r="C666" s="38">
        <f>C665-O665*Dynamics!$S$1</f>
        <v>1.8318815421562948</v>
      </c>
      <c r="D666" s="38">
        <f>D665-P665*Dynamics!$S$1</f>
        <v>0.61062718071876465</v>
      </c>
      <c r="E666" s="38">
        <f>Dynamics!$F$1-C666/H665</f>
        <v>5.2597149396591044E-3</v>
      </c>
      <c r="F666" s="38">
        <f>IF(Q665,$O$5/E666,([1]!Props("D","T",Dynamics!$D$4+273,"P",I665,"He")+$O$5/E666)/2)</f>
        <v>8.0236235613342615</v>
      </c>
      <c r="G666" s="38">
        <f t="shared" si="38"/>
        <v>3.7619460598710911E-3</v>
      </c>
      <c r="H666" s="38">
        <f>IF(Q665,[1]!Props("D","T",Dynamics!$D$4+273,"P",Dynamics!I665,"N2O"),C666/G666)</f>
        <v>486.95050726460101</v>
      </c>
      <c r="I666" s="38">
        <f>IF(Q665,[1]!Props("P","T",Dynamics!$D$4+273,"D",F666,"He"),IF(C666&gt;$D$11,I665*(1-$N$13/100*$S$1),[1]!Props("P","T",Dynamics!$D$4+273,"D",F666,"He")))</f>
        <v>5026.3320190453105</v>
      </c>
      <c r="J666" s="38">
        <f>I666-Dynamics!$O$10</f>
        <v>2131.3262853495571</v>
      </c>
      <c r="L666" s="38">
        <f>IF(H666&gt;$L$18,$L$18,H666)</f>
        <v>163.24780144940664</v>
      </c>
      <c r="M666" s="38">
        <f t="shared" si="39"/>
        <v>5.1099458484709235</v>
      </c>
      <c r="N666" s="38">
        <f>M666*Dynamics!$D$14*Dynamics!$N$12</f>
        <v>2.7807215255647166E-3</v>
      </c>
      <c r="O666" s="38">
        <f t="shared" si="40"/>
        <v>0.45394667549147999</v>
      </c>
      <c r="P666" s="38">
        <f>O666/Dynamics!$M$2</f>
        <v>0.15131555849716</v>
      </c>
      <c r="Q666" s="38">
        <f>IF(I666&gt;Dynamics!$D$8,1,0)</f>
        <v>0</v>
      </c>
    </row>
    <row r="667" spans="1:17" x14ac:dyDescent="0.25">
      <c r="A667" s="38">
        <f>A666+$A$19</f>
        <v>6.4899999999999061</v>
      </c>
      <c r="B667" s="38">
        <f>C667+D667+Dynamics!$O$7</f>
        <v>29.198437757237919</v>
      </c>
      <c r="C667" s="38">
        <f>C666-O666*Dynamics!$S$1</f>
        <v>1.8273420754013801</v>
      </c>
      <c r="D667" s="38">
        <f>D666-P666*Dynamics!$S$1</f>
        <v>0.60911402513379309</v>
      </c>
      <c r="E667" s="38">
        <f>Dynamics!$F$1-C667/H666</f>
        <v>5.26026788706223E-3</v>
      </c>
      <c r="F667" s="38">
        <f>IF(Q666,$O$5/E667,([1]!Props("D","T",Dynamics!$D$4+273,"P",I666,"He")+$O$5/E667)/2)</f>
        <v>8.0228100236502069</v>
      </c>
      <c r="G667" s="38">
        <f t="shared" si="38"/>
        <v>3.7614135977845162E-3</v>
      </c>
      <c r="H667" s="38">
        <f>IF(Q666,[1]!Props("D","T",Dynamics!$D$4+273,"P",Dynamics!I666,"N2O"),C667/G667)</f>
        <v>485.81258824546438</v>
      </c>
      <c r="I667" s="38">
        <f>IF(Q666,[1]!Props("P","T",Dynamics!$D$4+273,"D",F667,"He"),IF(C667&gt;$D$11,I666*(1-$N$13/100*$S$1),[1]!Props("P","T",Dynamics!$D$4+273,"D",F667,"He")))</f>
        <v>5025.8293858434063</v>
      </c>
      <c r="J667" s="38">
        <f>I667-Dynamics!$O$10</f>
        <v>2130.8236521476529</v>
      </c>
      <c r="L667" s="38">
        <f>IF(H667&gt;$L$18,$L$18,H667)</f>
        <v>163.24780144940664</v>
      </c>
      <c r="M667" s="38">
        <f t="shared" si="39"/>
        <v>5.1093432706517108</v>
      </c>
      <c r="N667" s="38">
        <f>M667*Dynamics!$D$14*Dynamics!$N$12</f>
        <v>2.7803936158055137E-3</v>
      </c>
      <c r="O667" s="38">
        <f t="shared" si="40"/>
        <v>0.45389314494421629</v>
      </c>
      <c r="P667" s="38">
        <f>O667/Dynamics!$M$2</f>
        <v>0.15129771498140543</v>
      </c>
      <c r="Q667" s="38">
        <f>IF(I667&gt;Dynamics!$D$8,1,0)</f>
        <v>0</v>
      </c>
    </row>
    <row r="668" spans="1:17" x14ac:dyDescent="0.25">
      <c r="A668" s="38">
        <f>A667+$A$19</f>
        <v>6.4999999999999059</v>
      </c>
      <c r="B668" s="38">
        <f>C668+D668+Dynamics!$O$7</f>
        <v>29.192385848638661</v>
      </c>
      <c r="C668" s="38">
        <f>C667-O667*Dynamics!$S$1</f>
        <v>1.8228031439519379</v>
      </c>
      <c r="D668" s="38">
        <f>D667-P667*Dynamics!$S$1</f>
        <v>0.60760104798397907</v>
      </c>
      <c r="E668" s="38">
        <f>Dynamics!$F$1-C668/H667</f>
        <v>5.2608210827455879E-3</v>
      </c>
      <c r="F668" s="38">
        <f>IF(Q667,$O$5/E668,([1]!Props("D","T",Dynamics!$D$4+273,"P",I667,"He")+$O$5/E668)/2)</f>
        <v>8.0219964229223457</v>
      </c>
      <c r="G668" s="38">
        <f t="shared" si="38"/>
        <v>3.7608809864255379E-3</v>
      </c>
      <c r="H668" s="38">
        <f>IF(Q667,[1]!Props("D","T",Dynamics!$D$4+273,"P",Dynamics!I667,"N2O"),C668/G668)</f>
        <v>484.67450858751806</v>
      </c>
      <c r="I668" s="38">
        <f>IF(Q667,[1]!Props("P","T",Dynamics!$D$4+273,"D",F668,"He"),IF(C668&gt;$D$11,I667*(1-$N$13/100*$S$1),[1]!Props("P","T",Dynamics!$D$4+273,"D",F668,"He")))</f>
        <v>5025.3268029048222</v>
      </c>
      <c r="J668" s="38">
        <f>I668-Dynamics!$O$10</f>
        <v>2130.3210692090688</v>
      </c>
      <c r="L668" s="38">
        <f>IF(H668&gt;$L$18,$L$18,H668)</f>
        <v>163.24780144940664</v>
      </c>
      <c r="M668" s="38">
        <f t="shared" si="39"/>
        <v>5.108740682026669</v>
      </c>
      <c r="N668" s="38">
        <f>M668*Dynamics!$D$14*Dynamics!$N$12</f>
        <v>2.7800657001660132E-3</v>
      </c>
      <c r="O668" s="38">
        <f t="shared" si="40"/>
        <v>0.45383961343700696</v>
      </c>
      <c r="P668" s="38">
        <f>O668/Dynamics!$M$2</f>
        <v>0.15127987114566899</v>
      </c>
      <c r="Q668" s="38">
        <f>IF(I668&gt;Dynamics!$D$8,1,0)</f>
        <v>0</v>
      </c>
    </row>
    <row r="669" spans="1:17" x14ac:dyDescent="0.25">
      <c r="A669" s="38">
        <f>A668+$A$19</f>
        <v>6.5099999999999056</v>
      </c>
      <c r="B669" s="38">
        <f>C669+D669+Dynamics!$O$7</f>
        <v>29.186334653792834</v>
      </c>
      <c r="C669" s="38">
        <f>C668-O668*Dynamics!$S$1</f>
        <v>1.8182647478175678</v>
      </c>
      <c r="D669" s="38">
        <f>D668-P668*Dynamics!$S$1</f>
        <v>0.60608824927252236</v>
      </c>
      <c r="E669" s="38">
        <f>Dynamics!$F$1-C669/H668</f>
        <v>5.2613745281417101E-3</v>
      </c>
      <c r="F669" s="38">
        <f>IF(Q668,$O$5/E669,([1]!Props("D","T",Dynamics!$D$4+273,"P",I668,"He")+$O$5/E669)/2)</f>
        <v>8.0211827581484485</v>
      </c>
      <c r="G669" s="38">
        <f t="shared" si="38"/>
        <v>3.7603482250798811E-3</v>
      </c>
      <c r="H669" s="38">
        <f>IF(Q668,[1]!Props("D","T",Dynamics!$D$4+273,"P",Dynamics!I668,"N2O"),C669/G669)</f>
        <v>483.53626818137099</v>
      </c>
      <c r="I669" s="38">
        <f>IF(Q668,[1]!Props("P","T",Dynamics!$D$4+273,"D",F669,"He"),IF(C669&gt;$D$11,I668*(1-$N$13/100*$S$1),[1]!Props("P","T",Dynamics!$D$4+273,"D",F669,"He")))</f>
        <v>5024.8242702245316</v>
      </c>
      <c r="J669" s="38">
        <f>I669-Dynamics!$O$10</f>
        <v>2129.8185365287782</v>
      </c>
      <c r="L669" s="38">
        <f>IF(H669&gt;$L$18,$L$18,H669)</f>
        <v>163.24780144940664</v>
      </c>
      <c r="M669" s="38">
        <f t="shared" si="39"/>
        <v>5.1081380825859455</v>
      </c>
      <c r="N669" s="38">
        <f>M669*Dynamics!$D$14*Dynamics!$N$12</f>
        <v>2.7797377786408536E-3</v>
      </c>
      <c r="O669" s="38">
        <f t="shared" si="40"/>
        <v>0.45378608096897671</v>
      </c>
      <c r="P669" s="38">
        <f>O669/Dynamics!$M$2</f>
        <v>0.1512620269896589</v>
      </c>
      <c r="Q669" s="38">
        <f>IF(I669&gt;Dynamics!$D$8,1,0)</f>
        <v>0</v>
      </c>
    </row>
    <row r="670" spans="1:17" x14ac:dyDescent="0.25">
      <c r="A670" s="38">
        <f>A669+$A$19</f>
        <v>6.5199999999999054</v>
      </c>
      <c r="B670" s="38">
        <f>C670+D670+Dynamics!$O$7</f>
        <v>29.180284172713247</v>
      </c>
      <c r="C670" s="38">
        <f>C669-O669*Dynamics!$S$1</f>
        <v>1.813726887007878</v>
      </c>
      <c r="D670" s="38">
        <f>D669-P669*Dynamics!$S$1</f>
        <v>0.60457562900262574</v>
      </c>
      <c r="E670" s="38">
        <f>Dynamics!$F$1-C670/H669</f>
        <v>5.2619282246969493E-3</v>
      </c>
      <c r="F670" s="38">
        <f>IF(Q669,$O$5/E670,([1]!Props("D","T",Dynamics!$D$4+273,"P",I669,"He")+$O$5/E670)/2)</f>
        <v>8.0203690283166793</v>
      </c>
      <c r="G670" s="38">
        <f t="shared" si="38"/>
        <v>3.7598153130264161E-3</v>
      </c>
      <c r="H670" s="38">
        <f>IF(Q669,[1]!Props("D","T",Dynamics!$D$4+273,"P",Dynamics!I669,"N2O"),C670/G670)</f>
        <v>482.39786691754847</v>
      </c>
      <c r="I670" s="38">
        <f>IF(Q669,[1]!Props("P","T",Dynamics!$D$4+273,"D",F670,"He"),IF(C670&gt;$D$11,I669*(1-$N$13/100*$S$1),[1]!Props("P","T",Dynamics!$D$4+273,"D",F670,"He")))</f>
        <v>5024.3217877975094</v>
      </c>
      <c r="J670" s="38">
        <f>I670-Dynamics!$O$10</f>
        <v>2129.316054101756</v>
      </c>
      <c r="L670" s="38">
        <f>IF(H670&gt;$L$18,$L$18,H670)</f>
        <v>163.24780144940664</v>
      </c>
      <c r="M670" s="38">
        <f t="shared" si="39"/>
        <v>5.1075354723196851</v>
      </c>
      <c r="N670" s="38">
        <f>M670*Dynamics!$D$14*Dynamics!$N$12</f>
        <v>2.779409851224672E-3</v>
      </c>
      <c r="O670" s="38">
        <f t="shared" si="40"/>
        <v>0.45373254753925008</v>
      </c>
      <c r="P670" s="38">
        <f>O670/Dynamics!$M$2</f>
        <v>0.15124418251308336</v>
      </c>
      <c r="Q670" s="38">
        <f>IF(I670&gt;Dynamics!$D$8,1,0)</f>
        <v>0</v>
      </c>
    </row>
    <row r="671" spans="1:17" x14ac:dyDescent="0.25">
      <c r="A671" s="38">
        <f>A670+$A$19</f>
        <v>6.5299999999999052</v>
      </c>
      <c r="B671" s="38">
        <f>C671+D671+Dynamics!$O$7</f>
        <v>29.174234405412726</v>
      </c>
      <c r="C671" s="38">
        <f>C670-O670*Dynamics!$S$1</f>
        <v>1.8091895615324856</v>
      </c>
      <c r="D671" s="38">
        <f>D670-P670*Dynamics!$S$1</f>
        <v>0.60306318717749485</v>
      </c>
      <c r="E671" s="38">
        <f>Dynamics!$F$1-C671/H670</f>
        <v>5.2624821738716417E-3</v>
      </c>
      <c r="F671" s="38">
        <f>IF(Q670,$O$5/E671,([1]!Props("D","T",Dynamics!$D$4+273,"P",I670,"He")+$O$5/E671)/2)</f>
        <v>8.0195552324054873</v>
      </c>
      <c r="G671" s="38">
        <f t="shared" si="38"/>
        <v>3.7592822495370777E-3</v>
      </c>
      <c r="H671" s="38">
        <f>IF(Q670,[1]!Props("D","T",Dynamics!$D$4+273,"P",Dynamics!I670,"N2O"),C671/G671)</f>
        <v>481.25930468649199</v>
      </c>
      <c r="I671" s="38">
        <f>IF(Q670,[1]!Props("P","T",Dynamics!$D$4+273,"D",F671,"He"),IF(C671&gt;$D$11,I670*(1-$N$13/100*$S$1),[1]!Props("P","T",Dynamics!$D$4+273,"D",F671,"He")))</f>
        <v>5023.8193556187298</v>
      </c>
      <c r="J671" s="38">
        <f>I671-Dynamics!$O$10</f>
        <v>2128.8136219229764</v>
      </c>
      <c r="L671" s="38">
        <f>IF(H671&gt;$L$18,$L$18,H671)</f>
        <v>163.24780144940664</v>
      </c>
      <c r="M671" s="38">
        <f t="shared" si="39"/>
        <v>5.1069328512180272</v>
      </c>
      <c r="N671" s="38">
        <f>M671*Dynamics!$D$14*Dynamics!$N$12</f>
        <v>2.7790819179121027E-3</v>
      </c>
      <c r="O671" s="38">
        <f t="shared" si="40"/>
        <v>0.45367901314695114</v>
      </c>
      <c r="P671" s="38">
        <f>O671/Dynamics!$M$2</f>
        <v>0.15122633771565039</v>
      </c>
      <c r="Q671" s="38">
        <f>IF(I671&gt;Dynamics!$D$8,1,0)</f>
        <v>0</v>
      </c>
    </row>
    <row r="672" spans="1:17" x14ac:dyDescent="0.25">
      <c r="A672" s="38">
        <f>A671+$A$19</f>
        <v>6.539999999999905</v>
      </c>
      <c r="B672" s="38">
        <f>C672+D672+Dynamics!$O$7</f>
        <v>29.1681853519041</v>
      </c>
      <c r="C672" s="38">
        <f>C671-O671*Dynamics!$S$1</f>
        <v>1.8046527714010161</v>
      </c>
      <c r="D672" s="38">
        <f>D671-P671*Dynamics!$S$1</f>
        <v>0.60155092380033837</v>
      </c>
      <c r="E672" s="38">
        <f>Dynamics!$F$1-C672/H671</f>
        <v>5.2630363771402813E-3</v>
      </c>
      <c r="F672" s="38">
        <f>IF(Q671,$O$5/E672,([1]!Props("D","T",Dynamics!$D$4+273,"P",I671,"He")+$O$5/E672)/2)</f>
        <v>8.0187413693834735</v>
      </c>
      <c r="G672" s="38">
        <f t="shared" si="38"/>
        <v>3.7587490338767768E-3</v>
      </c>
      <c r="H672" s="38">
        <f>IF(Q671,[1]!Props("D","T",Dynamics!$D$4+273,"P",Dynamics!I671,"N2O"),C672/G672)</f>
        <v>480.12058137855928</v>
      </c>
      <c r="I672" s="38">
        <f>IF(Q671,[1]!Props("P","T",Dynamics!$D$4+273,"D",F672,"He"),IF(C672&gt;$D$11,I671*(1-$N$13/100*$S$1),[1]!Props("P","T",Dynamics!$D$4+273,"D",F672,"He")))</f>
        <v>5023.3169736831678</v>
      </c>
      <c r="J672" s="38">
        <f>I672-Dynamics!$O$10</f>
        <v>2128.3112399874144</v>
      </c>
      <c r="L672" s="38">
        <f>IF(H672&gt;$L$18,$L$18,H672)</f>
        <v>163.24780144940664</v>
      </c>
      <c r="M672" s="38">
        <f t="shared" si="39"/>
        <v>5.1063302192711086</v>
      </c>
      <c r="N672" s="38">
        <f>M672*Dynamics!$D$14*Dynamics!$N$12</f>
        <v>2.7787539786977779E-3</v>
      </c>
      <c r="O672" s="38">
        <f t="shared" si="40"/>
        <v>0.45362547779120355</v>
      </c>
      <c r="P672" s="38">
        <f>O672/Dynamics!$M$2</f>
        <v>0.15120849259706784</v>
      </c>
      <c r="Q672" s="38">
        <f>IF(I672&gt;Dynamics!$D$8,1,0)</f>
        <v>0</v>
      </c>
    </row>
    <row r="673" spans="1:17" x14ac:dyDescent="0.25">
      <c r="A673" s="38">
        <f>A672+$A$19</f>
        <v>6.5499999999999048</v>
      </c>
      <c r="B673" s="38">
        <f>C673+D673+Dynamics!$O$7</f>
        <v>29.162137012200215</v>
      </c>
      <c r="C673" s="38">
        <f>C672-O672*Dynamics!$S$1</f>
        <v>1.8001165166231041</v>
      </c>
      <c r="D673" s="38">
        <f>D672-P672*Dynamics!$S$1</f>
        <v>0.60003883887436771</v>
      </c>
      <c r="E673" s="38">
        <f>Dynamics!$F$1-C673/H672</f>
        <v>5.2635908359916894E-3</v>
      </c>
      <c r="F673" s="38">
        <f>IF(Q672,$O$5/E673,([1]!Props("D","T",Dynamics!$D$4+273,"P",I672,"He")+$O$5/E673)/2)</f>
        <v>8.0179274382092842</v>
      </c>
      <c r="G673" s="38">
        <f t="shared" si="38"/>
        <v>3.7582156653033173E-3</v>
      </c>
      <c r="H673" s="38">
        <f>IF(Q672,[1]!Props("D","T",Dynamics!$D$4+273,"P",Dynamics!I672,"N2O"),C673/G673)</f>
        <v>478.98169688402402</v>
      </c>
      <c r="I673" s="38">
        <f>IF(Q672,[1]!Props("P","T",Dynamics!$D$4+273,"D",F673,"He"),IF(C673&gt;$D$11,I672*(1-$N$13/100*$S$1),[1]!Props("P","T",Dynamics!$D$4+273,"D",F673,"He")))</f>
        <v>5022.8146419857994</v>
      </c>
      <c r="J673" s="38">
        <f>I673-Dynamics!$O$10</f>
        <v>2127.808908290046</v>
      </c>
      <c r="L673" s="38">
        <f>IF(H673&gt;$L$18,$L$18,H673)</f>
        <v>163.24780144940664</v>
      </c>
      <c r="M673" s="38">
        <f t="shared" si="39"/>
        <v>5.1057275764690599</v>
      </c>
      <c r="N673" s="38">
        <f>M673*Dynamics!$D$14*Dynamics!$N$12</f>
        <v>2.7784260335763271E-3</v>
      </c>
      <c r="O673" s="38">
        <f t="shared" si="40"/>
        <v>0.45357194147113067</v>
      </c>
      <c r="P673" s="38">
        <f>O673/Dynamics!$M$2</f>
        <v>0.15119064715704356</v>
      </c>
      <c r="Q673" s="38">
        <f>IF(I673&gt;Dynamics!$D$8,1,0)</f>
        <v>0</v>
      </c>
    </row>
    <row r="674" spans="1:17" x14ac:dyDescent="0.25">
      <c r="A674" s="38">
        <f>A673+$A$19</f>
        <v>6.5599999999999046</v>
      </c>
      <c r="B674" s="38">
        <f>C674+D674+Dynamics!$O$7</f>
        <v>29.156089386313933</v>
      </c>
      <c r="C674" s="38">
        <f>C673-O673*Dynamics!$S$1</f>
        <v>1.7955807972083928</v>
      </c>
      <c r="D674" s="38">
        <f>D673-P673*Dynamics!$S$1</f>
        <v>0.59852693240279731</v>
      </c>
      <c r="E674" s="38">
        <f>Dynamics!$F$1-C674/H673</f>
        <v>5.2641455519291964E-3</v>
      </c>
      <c r="F674" s="38">
        <f>IF(Q673,$O$5/E674,([1]!Props("D","T",Dynamics!$D$4+273,"P",I673,"He")+$O$5/E674)/2)</f>
        <v>8.0171134378314797</v>
      </c>
      <c r="G674" s="38">
        <f t="shared" si="38"/>
        <v>3.7576821430673054E-3</v>
      </c>
      <c r="H674" s="38">
        <f>IF(Q673,[1]!Props("D","T",Dynamics!$D$4+273,"P",Dynamics!I673,"N2O"),C674/G674)</f>
        <v>477.84265109307609</v>
      </c>
      <c r="I674" s="38">
        <f>IF(Q673,[1]!Props("P","T",Dynamics!$D$4+273,"D",F674,"He"),IF(C674&gt;$D$11,I673*(1-$N$13/100*$S$1),[1]!Props("P","T",Dynamics!$D$4+273,"D",F674,"He")))</f>
        <v>5022.3123605216006</v>
      </c>
      <c r="J674" s="38">
        <f>I674-Dynamics!$O$10</f>
        <v>2127.3066268258472</v>
      </c>
      <c r="L674" s="38">
        <f>IF(H674&gt;$L$18,$L$18,H674)</f>
        <v>163.24780144940664</v>
      </c>
      <c r="M674" s="38">
        <f t="shared" si="39"/>
        <v>5.1051249228020108</v>
      </c>
      <c r="N674" s="38">
        <f>M674*Dynamics!$D$14*Dynamics!$N$12</f>
        <v>2.7780980825423793E-3</v>
      </c>
      <c r="O674" s="38">
        <f t="shared" si="40"/>
        <v>0.45351840418585565</v>
      </c>
      <c r="P674" s="38">
        <f>O674/Dynamics!$M$2</f>
        <v>0.15117280139528522</v>
      </c>
      <c r="Q674" s="38">
        <f>IF(I674&gt;Dynamics!$D$8,1,0)</f>
        <v>0</v>
      </c>
    </row>
    <row r="675" spans="1:17" x14ac:dyDescent="0.25">
      <c r="A675" s="38">
        <f>A674+$A$19</f>
        <v>6.5699999999999044</v>
      </c>
      <c r="B675" s="38">
        <f>C675+D675+Dynamics!$O$7</f>
        <v>29.150042474258122</v>
      </c>
      <c r="C675" s="38">
        <f>C674-O674*Dynamics!$S$1</f>
        <v>1.7910456131665342</v>
      </c>
      <c r="D675" s="38">
        <f>D674-P674*Dynamics!$S$1</f>
        <v>0.59701520438884448</v>
      </c>
      <c r="E675" s="38">
        <f>Dynamics!$F$1-C675/H674</f>
        <v>5.2647005264708129E-3</v>
      </c>
      <c r="F675" s="38">
        <f>IF(Q674,$O$5/E675,([1]!Props("D","T",Dynamics!$D$4+273,"P",I674,"He")+$O$5/E675)/2)</f>
        <v>8.0162993671884202</v>
      </c>
      <c r="G675" s="38">
        <f t="shared" si="38"/>
        <v>3.7571484664120696E-3</v>
      </c>
      <c r="H675" s="38">
        <f>IF(Q674,[1]!Props("D","T",Dynamics!$D$4+273,"P",Dynamics!I674,"N2O"),C675/G675)</f>
        <v>476.70344389582056</v>
      </c>
      <c r="I675" s="38">
        <f>IF(Q674,[1]!Props("P","T",Dynamics!$D$4+273,"D",F675,"He"),IF(C675&gt;$D$11,I674*(1-$N$13/100*$S$1),[1]!Props("P","T",Dynamics!$D$4+273,"D",F675,"He")))</f>
        <v>5021.8101292855481</v>
      </c>
      <c r="J675" s="38">
        <f>I675-Dynamics!$O$10</f>
        <v>2126.8043955897947</v>
      </c>
      <c r="L675" s="38">
        <f>IF(H675&gt;$L$18,$L$18,H675)</f>
        <v>163.24780144940664</v>
      </c>
      <c r="M675" s="38">
        <f t="shared" si="39"/>
        <v>5.104522258260082</v>
      </c>
      <c r="N675" s="38">
        <f>M675*Dynamics!$D$14*Dynamics!$N$12</f>
        <v>2.7777701255905581E-3</v>
      </c>
      <c r="O675" s="38">
        <f t="shared" si="40"/>
        <v>0.45346486593450075</v>
      </c>
      <c r="P675" s="38">
        <f>O675/Dynamics!$M$2</f>
        <v>0.15115495531150025</v>
      </c>
      <c r="Q675" s="38">
        <f>IF(I675&gt;Dynamics!$D$8,1,0)</f>
        <v>0</v>
      </c>
    </row>
    <row r="676" spans="1:17" x14ac:dyDescent="0.25">
      <c r="A676" s="38">
        <f>A675+$A$19</f>
        <v>6.5799999999999041</v>
      </c>
      <c r="B676" s="38">
        <f>C676+D676+Dynamics!$O$7</f>
        <v>29.143996276045662</v>
      </c>
      <c r="C676" s="38">
        <f>C675-O675*Dynamics!$S$1</f>
        <v>1.7865109645071893</v>
      </c>
      <c r="D676" s="38">
        <f>D675-P675*Dynamics!$S$1</f>
        <v>0.59550365483572942</v>
      </c>
      <c r="E676" s="38">
        <f>Dynamics!$F$1-C676/H675</f>
        <v>5.2652557611494099E-3</v>
      </c>
      <c r="F676" s="38">
        <f>IF(Q675,$O$5/E676,([1]!Props("D","T",Dynamics!$D$4+273,"P",I675,"He")+$O$5/E676)/2)</f>
        <v>8.0154852252081348</v>
      </c>
      <c r="G676" s="38">
        <f t="shared" si="38"/>
        <v>3.7566146345735631E-3</v>
      </c>
      <c r="H676" s="38">
        <f>IF(Q675,[1]!Props("D","T",Dynamics!$D$4+273,"P",Dynamics!I675,"N2O"),C676/G676)</f>
        <v>475.56407518227843</v>
      </c>
      <c r="I676" s="38">
        <f>IF(Q675,[1]!Props("P","T",Dynamics!$D$4+273,"D",F676,"He"),IF(C676&gt;$D$11,I675*(1-$N$13/100*$S$1),[1]!Props("P","T",Dynamics!$D$4+273,"D",F676,"He")))</f>
        <v>5021.3079482726198</v>
      </c>
      <c r="J676" s="38">
        <f>I676-Dynamics!$O$10</f>
        <v>2126.3022145768664</v>
      </c>
      <c r="L676" s="38">
        <f>IF(H676&gt;$L$18,$L$18,H676)</f>
        <v>163.24780144940664</v>
      </c>
      <c r="M676" s="38">
        <f t="shared" si="39"/>
        <v>5.1039195828333961</v>
      </c>
      <c r="N676" s="38">
        <f>M676*Dynamics!$D$14*Dynamics!$N$12</f>
        <v>2.7774421627154884E-3</v>
      </c>
      <c r="O676" s="38">
        <f t="shared" si="40"/>
        <v>0.45341132671618861</v>
      </c>
      <c r="P676" s="38">
        <f>O676/Dynamics!$M$2</f>
        <v>0.15113710890539619</v>
      </c>
      <c r="Q676" s="38">
        <f>IF(I676&gt;Dynamics!$D$8,1,0)</f>
        <v>0</v>
      </c>
    </row>
    <row r="677" spans="1:17" x14ac:dyDescent="0.25">
      <c r="A677" s="38">
        <f>A676+$A$19</f>
        <v>6.5899999999999039</v>
      </c>
      <c r="B677" s="38">
        <f>C677+D677+Dynamics!$O$7</f>
        <v>29.137950791689448</v>
      </c>
      <c r="C677" s="38">
        <f>C676-O676*Dynamics!$S$1</f>
        <v>1.7819768512400274</v>
      </c>
      <c r="D677" s="38">
        <f>D676-P676*Dynamics!$S$1</f>
        <v>0.59399228374667545</v>
      </c>
      <c r="E677" s="38">
        <f>Dynamics!$F$1-C677/H676</f>
        <v>5.265811257512909E-3</v>
      </c>
      <c r="F677" s="38">
        <f>IF(Q676,$O$5/E677,([1]!Props("D","T",Dynamics!$D$4+273,"P",I676,"He")+$O$5/E677)/2)</f>
        <v>8.0146710108081969</v>
      </c>
      <c r="G677" s="38">
        <f t="shared" si="38"/>
        <v>3.7560806467802788E-3</v>
      </c>
      <c r="H677" s="38">
        <f>IF(Q676,[1]!Props("D","T",Dynamics!$D$4+273,"P",Dynamics!I676,"N2O"),C677/G677)</f>
        <v>474.42454484238567</v>
      </c>
      <c r="I677" s="38">
        <f>IF(Q676,[1]!Props("P","T",Dynamics!$D$4+273,"D",F677,"He"),IF(C677&gt;$D$11,I676*(1-$N$13/100*$S$1),[1]!Props("P","T",Dynamics!$D$4+273,"D",F677,"He")))</f>
        <v>5020.8058174777925</v>
      </c>
      <c r="J677" s="38">
        <f>I677-Dynamics!$O$10</f>
        <v>2125.8000837820391</v>
      </c>
      <c r="L677" s="38">
        <f>IF(H677&gt;$L$18,$L$18,H677)</f>
        <v>163.24780144940664</v>
      </c>
      <c r="M677" s="38">
        <f t="shared" si="39"/>
        <v>5.1033168965120659</v>
      </c>
      <c r="N677" s="38">
        <f>M677*Dynamics!$D$14*Dynamics!$N$12</f>
        <v>2.7771141939117901E-3</v>
      </c>
      <c r="O677" s="38">
        <f t="shared" si="40"/>
        <v>0.45335778653004088</v>
      </c>
      <c r="P677" s="38">
        <f>O677/Dynamics!$M$2</f>
        <v>0.15111926217668029</v>
      </c>
      <c r="Q677" s="38">
        <f>IF(I677&gt;Dynamics!$D$8,1,0)</f>
        <v>0</v>
      </c>
    </row>
    <row r="678" spans="1:17" x14ac:dyDescent="0.25">
      <c r="A678" s="38">
        <f>A677+$A$19</f>
        <v>6.5999999999999037</v>
      </c>
      <c r="B678" s="38">
        <f>C678+D678+Dynamics!$O$7</f>
        <v>29.131906021202379</v>
      </c>
      <c r="C678" s="38">
        <f>C677-O677*Dynamics!$S$1</f>
        <v>1.777443273374727</v>
      </c>
      <c r="D678" s="38">
        <f>D677-P677*Dynamics!$S$1</f>
        <v>0.59248109112490865</v>
      </c>
      <c r="E678" s="38">
        <f>Dynamics!$F$1-C678/H677</f>
        <v>5.2663670171244565E-3</v>
      </c>
      <c r="F678" s="38">
        <f>IF(Q677,$O$5/E678,([1]!Props("D","T",Dynamics!$D$4+273,"P",I677,"He")+$O$5/E678)/2)</f>
        <v>8.0138567228956017</v>
      </c>
      <c r="G678" s="38">
        <f t="shared" si="38"/>
        <v>3.7555465022531577E-3</v>
      </c>
      <c r="H678" s="38">
        <f>IF(Q677,[1]!Props("D","T",Dynamics!$D$4+273,"P",Dynamics!I677,"N2O"),C678/G678)</f>
        <v>473.28485276599332</v>
      </c>
      <c r="I678" s="38">
        <f>IF(Q677,[1]!Props("P","T",Dynamics!$D$4+273,"D",F678,"He"),IF(C678&gt;$D$11,I677*(1-$N$13/100*$S$1),[1]!Props("P","T",Dynamics!$D$4+273,"D",F678,"He")))</f>
        <v>5020.3037368960449</v>
      </c>
      <c r="J678" s="38">
        <f>I678-Dynamics!$O$10</f>
        <v>2125.2980032002915</v>
      </c>
      <c r="L678" s="38">
        <f>IF(H678&gt;$L$18,$L$18,H678)</f>
        <v>163.24780144940664</v>
      </c>
      <c r="M678" s="38">
        <f t="shared" si="39"/>
        <v>5.1027141992862042</v>
      </c>
      <c r="N678" s="38">
        <f>M678*Dynamics!$D$14*Dynamics!$N$12</f>
        <v>2.7767862191740824E-3</v>
      </c>
      <c r="O678" s="38">
        <f t="shared" si="40"/>
        <v>0.45330424537517916</v>
      </c>
      <c r="P678" s="38">
        <f>O678/Dynamics!$M$2</f>
        <v>0.15110141512505973</v>
      </c>
      <c r="Q678" s="38">
        <f>IF(I678&gt;Dynamics!$D$8,1,0)</f>
        <v>0</v>
      </c>
    </row>
    <row r="679" spans="1:17" x14ac:dyDescent="0.25">
      <c r="A679" s="38">
        <f>A678+$A$19</f>
        <v>6.6099999999999035</v>
      </c>
      <c r="B679" s="38">
        <f>C679+D679+Dynamics!$O$7</f>
        <v>29.125861964597377</v>
      </c>
      <c r="C679" s="38">
        <f>C678-O678*Dynamics!$S$1</f>
        <v>1.7729102309209752</v>
      </c>
      <c r="D679" s="38">
        <f>D678-P678*Dynamics!$S$1</f>
        <v>0.59097007697365811</v>
      </c>
      <c r="E679" s="38">
        <f>Dynamics!$F$1-C679/H678</f>
        <v>5.2669230415626211E-3</v>
      </c>
      <c r="F679" s="38">
        <f>IF(Q678,$O$5/E679,([1]!Props("D","T",Dynamics!$D$4+273,"P",I678,"He")+$O$5/E679)/2)</f>
        <v>8.013042360366617</v>
      </c>
      <c r="G679" s="38">
        <f t="shared" si="38"/>
        <v>3.755012200205487E-3</v>
      </c>
      <c r="H679" s="38">
        <f>IF(Q678,[1]!Props("D","T",Dynamics!$D$4+273,"P",Dynamics!I678,"N2O"),C679/G679)</f>
        <v>472.14499884286806</v>
      </c>
      <c r="I679" s="38">
        <f>IF(Q678,[1]!Props("P","T",Dynamics!$D$4+273,"D",F679,"He"),IF(C679&gt;$D$11,I678*(1-$N$13/100*$S$1),[1]!Props("P","T",Dynamics!$D$4+273,"D",F679,"He")))</f>
        <v>5019.8017065223557</v>
      </c>
      <c r="J679" s="38">
        <f>I679-Dynamics!$O$10</f>
        <v>2124.7959728266023</v>
      </c>
      <c r="L679" s="38">
        <f>IF(H679&gt;$L$18,$L$18,H679)</f>
        <v>163.24780144940664</v>
      </c>
      <c r="M679" s="38">
        <f t="shared" si="39"/>
        <v>5.1021114911459176</v>
      </c>
      <c r="N679" s="38">
        <f>M679*Dynamics!$D$14*Dynamics!$N$12</f>
        <v>2.776458238496982E-3</v>
      </c>
      <c r="O679" s="38">
        <f t="shared" si="40"/>
        <v>0.45325070325072464</v>
      </c>
      <c r="P679" s="38">
        <f>O679/Dynamics!$M$2</f>
        <v>0.15108356775024154</v>
      </c>
      <c r="Q679" s="38">
        <f>IF(I679&gt;Dynamics!$D$8,1,0)</f>
        <v>0</v>
      </c>
    </row>
    <row r="680" spans="1:17" x14ac:dyDescent="0.25">
      <c r="A680" s="38">
        <f>A679+$A$19</f>
        <v>6.6199999999999033</v>
      </c>
      <c r="B680" s="38">
        <f>C680+D680+Dynamics!$O$7</f>
        <v>29.119818621887369</v>
      </c>
      <c r="C680" s="38">
        <f>C679-O679*Dynamics!$S$1</f>
        <v>1.7683777238884679</v>
      </c>
      <c r="D680" s="38">
        <f>D679-P679*Dynamics!$S$1</f>
        <v>0.58945924129615568</v>
      </c>
      <c r="E680" s="38">
        <f>Dynamics!$F$1-C680/H679</f>
        <v>5.2674793324215853E-3</v>
      </c>
      <c r="F680" s="38">
        <f>IF(Q679,$O$5/E680,([1]!Props("D","T",Dynamics!$D$4+273,"P",I679,"He")+$O$5/E680)/2)</f>
        <v>8.0122279221066748</v>
      </c>
      <c r="G680" s="38">
        <f t="shared" si="38"/>
        <v>3.7544777398428189E-3</v>
      </c>
      <c r="H680" s="38">
        <f>IF(Q679,[1]!Props("D","T",Dynamics!$D$4+273,"P",Dynamics!I679,"N2O"),C680/G680)</f>
        <v>471.00498296269058</v>
      </c>
      <c r="I680" s="38">
        <f>IF(Q679,[1]!Props("P","T",Dynamics!$D$4+273,"D",F680,"He"),IF(C680&gt;$D$11,I679*(1-$N$13/100*$S$1),[1]!Props("P","T",Dynamics!$D$4+273,"D",F680,"He")))</f>
        <v>5019.2997263517036</v>
      </c>
      <c r="J680" s="38">
        <f>I680-Dynamics!$O$10</f>
        <v>2124.2939926559502</v>
      </c>
      <c r="L680" s="38">
        <f>IF(H680&gt;$L$18,$L$18,H680)</f>
        <v>163.24780144940664</v>
      </c>
      <c r="M680" s="38">
        <f t="shared" si="39"/>
        <v>5.1015087720813082</v>
      </c>
      <c r="N680" s="38">
        <f>M680*Dynamics!$D$14*Dynamics!$N$12</f>
        <v>2.7761302518751027E-3</v>
      </c>
      <c r="O680" s="38">
        <f t="shared" si="40"/>
        <v>0.45319716015579803</v>
      </c>
      <c r="P680" s="38">
        <f>O680/Dynamics!$M$2</f>
        <v>0.15106572005193267</v>
      </c>
      <c r="Q680" s="38">
        <f>IF(I680&gt;Dynamics!$D$8,1,0)</f>
        <v>0</v>
      </c>
    </row>
    <row r="681" spans="1:17" x14ac:dyDescent="0.25">
      <c r="A681" s="38">
        <f>A680+$A$19</f>
        <v>6.6299999999999031</v>
      </c>
      <c r="B681" s="38">
        <f>C681+D681+Dynamics!$O$7</f>
        <v>29.113775993085291</v>
      </c>
      <c r="C681" s="38">
        <f>C680-O680*Dynamics!$S$1</f>
        <v>1.76384575228691</v>
      </c>
      <c r="D681" s="38">
        <f>D680-P680*Dynamics!$S$1</f>
        <v>0.58794858409563633</v>
      </c>
      <c r="E681" s="38">
        <f>Dynamics!$F$1-C681/H680</f>
        <v>5.2680358913113293E-3</v>
      </c>
      <c r="F681" s="38">
        <f>IF(Q680,$O$5/E681,([1]!Props("D","T",Dynamics!$D$4+273,"P",I680,"He")+$O$5/E681)/2)</f>
        <v>8.0114134069902168</v>
      </c>
      <c r="G681" s="38">
        <f t="shared" si="38"/>
        <v>3.7539431203628603E-3</v>
      </c>
      <c r="H681" s="38">
        <f>IF(Q680,[1]!Props("D","T",Dynamics!$D$4+273,"P",Dynamics!I680,"N2O"),C681/G681)</f>
        <v>469.86480501505702</v>
      </c>
      <c r="I681" s="38">
        <f>IF(Q680,[1]!Props("P","T",Dynamics!$D$4+273,"D",F681,"He"),IF(C681&gt;$D$11,I680*(1-$N$13/100*$S$1),[1]!Props("P","T",Dynamics!$D$4+273,"D",F681,"He")))</f>
        <v>5018.7977963790681</v>
      </c>
      <c r="J681" s="38">
        <f>I681-Dynamics!$O$10</f>
        <v>2123.7920626833147</v>
      </c>
      <c r="L681" s="38">
        <f>IF(H681&gt;$L$18,$L$18,H681)</f>
        <v>163.24780144940664</v>
      </c>
      <c r="M681" s="38">
        <f t="shared" si="39"/>
        <v>5.1009060420824737</v>
      </c>
      <c r="N681" s="38">
        <f>M681*Dynamics!$D$14*Dynamics!$N$12</f>
        <v>2.7758022593030551E-3</v>
      </c>
      <c r="O681" s="38">
        <f t="shared" si="40"/>
        <v>0.45314361608951947</v>
      </c>
      <c r="P681" s="38">
        <f>O681/Dynamics!$M$2</f>
        <v>0.15104787202983982</v>
      </c>
      <c r="Q681" s="38">
        <f>IF(I681&gt;Dynamics!$D$8,1,0)</f>
        <v>0</v>
      </c>
    </row>
    <row r="682" spans="1:17" x14ac:dyDescent="0.25">
      <c r="A682" s="38">
        <f>A681+$A$19</f>
        <v>6.6399999999999029</v>
      </c>
      <c r="B682" s="38">
        <f>C682+D682+Dynamics!$O$7</f>
        <v>29.107734078204096</v>
      </c>
      <c r="C682" s="38">
        <f>C681-O681*Dynamics!$S$1</f>
        <v>1.7593143161260147</v>
      </c>
      <c r="D682" s="38">
        <f>D681-P681*Dynamics!$S$1</f>
        <v>0.58643810537533791</v>
      </c>
      <c r="E682" s="38">
        <f>Dynamics!$F$1-C682/H681</f>
        <v>5.268592719857846E-3</v>
      </c>
      <c r="F682" s="38">
        <f>IF(Q681,$O$5/E682,([1]!Props("D","T",Dynamics!$D$4+273,"P",I681,"He")+$O$5/E682)/2)</f>
        <v>8.0105988138805682</v>
      </c>
      <c r="G682" s="38">
        <f t="shared" si="38"/>
        <v>3.7534083409553861E-3</v>
      </c>
      <c r="H682" s="38">
        <f>IF(Q681,[1]!Props("D","T",Dynamics!$D$4+273,"P",Dynamics!I681,"N2O"),C682/G682)</f>
        <v>468.72446488947747</v>
      </c>
      <c r="I682" s="38">
        <f>IF(Q681,[1]!Props("P","T",Dynamics!$D$4+273,"D",F682,"He"),IF(C682&gt;$D$11,I681*(1-$N$13/100*$S$1),[1]!Props("P","T",Dynamics!$D$4+273,"D",F682,"He")))</f>
        <v>5018.2959165994307</v>
      </c>
      <c r="J682" s="38">
        <f>I682-Dynamics!$O$10</f>
        <v>2123.2901829036773</v>
      </c>
      <c r="L682" s="38">
        <f>IF(H682&gt;$L$18,$L$18,H682)</f>
        <v>163.24780144940664</v>
      </c>
      <c r="M682" s="38">
        <f t="shared" si="39"/>
        <v>5.1003033011395118</v>
      </c>
      <c r="N682" s="38">
        <f>M682*Dynamics!$D$14*Dynamics!$N$12</f>
        <v>2.7754742607754516E-3</v>
      </c>
      <c r="O682" s="38">
        <f t="shared" si="40"/>
        <v>0.45309007105100957</v>
      </c>
      <c r="P682" s="38">
        <f>O682/Dynamics!$M$2</f>
        <v>0.15103002368366986</v>
      </c>
      <c r="Q682" s="38">
        <f>IF(I682&gt;Dynamics!$D$8,1,0)</f>
        <v>0</v>
      </c>
    </row>
    <row r="683" spans="1:17" x14ac:dyDescent="0.25">
      <c r="A683" s="38">
        <f>A682+$A$19</f>
        <v>6.6499999999999027</v>
      </c>
      <c r="B683" s="38">
        <f>C683+D683+Dynamics!$O$7</f>
        <v>29.101692877256749</v>
      </c>
      <c r="C683" s="38">
        <f>C682-O682*Dynamics!$S$1</f>
        <v>1.7547834154155046</v>
      </c>
      <c r="D683" s="38">
        <f>D682-P682*Dynamics!$S$1</f>
        <v>0.58492780513850118</v>
      </c>
      <c r="E683" s="38">
        <f>Dynamics!$F$1-C683/H682</f>
        <v>5.2691498197033207E-3</v>
      </c>
      <c r="F683" s="38">
        <f>IF(Q682,$O$5/E683,([1]!Props("D","T",Dynamics!$D$4+273,"P",I682,"He")+$O$5/E683)/2)</f>
        <v>8.0097841416298028</v>
      </c>
      <c r="G683" s="38">
        <f t="shared" si="38"/>
        <v>3.7528734008021375E-3</v>
      </c>
      <c r="H683" s="38">
        <f>IF(Q682,[1]!Props("D","T",Dynamics!$D$4+273,"P",Dynamics!I682,"N2O"),C683/G683)</f>
        <v>467.58396247537632</v>
      </c>
      <c r="I683" s="38">
        <f>IF(Q682,[1]!Props("P","T",Dynamics!$D$4+273,"D",F683,"He"),IF(C683&gt;$D$11,I682*(1-$N$13/100*$S$1),[1]!Props("P","T",Dynamics!$D$4+273,"D",F683,"He")))</f>
        <v>5017.7940870077709</v>
      </c>
      <c r="J683" s="38">
        <f>I683-Dynamics!$O$10</f>
        <v>2122.7883533120175</v>
      </c>
      <c r="L683" s="38">
        <f>IF(H683&gt;$L$18,$L$18,H683)</f>
        <v>163.24780144940664</v>
      </c>
      <c r="M683" s="38">
        <f t="shared" si="39"/>
        <v>5.0997005492425105</v>
      </c>
      <c r="N683" s="38">
        <f>M683*Dynamics!$D$14*Dynamics!$N$12</f>
        <v>2.7751462562868976E-3</v>
      </c>
      <c r="O683" s="38">
        <f t="shared" si="40"/>
        <v>0.45303652503938757</v>
      </c>
      <c r="P683" s="38">
        <f>O683/Dynamics!$M$2</f>
        <v>0.15101217501312919</v>
      </c>
      <c r="Q683" s="38">
        <f>IF(I683&gt;Dynamics!$D$8,1,0)</f>
        <v>0</v>
      </c>
    </row>
    <row r="684" spans="1:17" x14ac:dyDescent="0.25">
      <c r="A684" s="38">
        <f>A683+$A$19</f>
        <v>6.6599999999999024</v>
      </c>
      <c r="B684" s="38">
        <f>C684+D684+Dynamics!$O$7</f>
        <v>29.095652390256227</v>
      </c>
      <c r="C684" s="38">
        <f>C683-O683*Dynamics!$S$1</f>
        <v>1.7502530501651108</v>
      </c>
      <c r="D684" s="38">
        <f>D683-P683*Dynamics!$S$1</f>
        <v>0.58341768338836986</v>
      </c>
      <c r="E684" s="38">
        <f>Dynamics!$F$1-C684/H683</f>
        <v>5.2697071925063461E-3</v>
      </c>
      <c r="F684" s="38">
        <f>IF(Q683,$O$5/E684,([1]!Props("D","T",Dynamics!$D$4+273,"P",I683,"He")+$O$5/E684)/2)</f>
        <v>8.0089693890785902</v>
      </c>
      <c r="G684" s="38">
        <f t="shared" si="38"/>
        <v>3.7523382990767174E-3</v>
      </c>
      <c r="H684" s="38">
        <f>IF(Q683,[1]!Props("D","T",Dynamics!$D$4+273,"P",Dynamics!I683,"N2O"),C684/G684)</f>
        <v>466.44329766209239</v>
      </c>
      <c r="I684" s="38">
        <f>IF(Q683,[1]!Props("P","T",Dynamics!$D$4+273,"D",F684,"He"),IF(C684&gt;$D$11,I683*(1-$N$13/100*$S$1),[1]!Props("P","T",Dynamics!$D$4+273,"D",F684,"He")))</f>
        <v>5017.2923075990702</v>
      </c>
      <c r="J684" s="38">
        <f>I684-Dynamics!$O$10</f>
        <v>2122.2865739033168</v>
      </c>
      <c r="L684" s="38">
        <f>IF(H684&gt;$L$18,$L$18,H684)</f>
        <v>163.24780144940664</v>
      </c>
      <c r="M684" s="38">
        <f t="shared" si="39"/>
        <v>5.0990977863815568</v>
      </c>
      <c r="N684" s="38">
        <f>M684*Dynamics!$D$14*Dynamics!$N$12</f>
        <v>2.7748182458319985E-3</v>
      </c>
      <c r="O684" s="38">
        <f t="shared" si="40"/>
        <v>0.45298297805377291</v>
      </c>
      <c r="P684" s="38">
        <f>O684/Dynamics!$M$2</f>
        <v>0.15099432601792431</v>
      </c>
      <c r="Q684" s="38">
        <f>IF(I684&gt;Dynamics!$D$8,1,0)</f>
        <v>0</v>
      </c>
    </row>
    <row r="685" spans="1:17" x14ac:dyDescent="0.25">
      <c r="A685" s="38">
        <f>A684+$A$19</f>
        <v>6.6699999999999022</v>
      </c>
      <c r="B685" s="38">
        <f>C685+D685+Dynamics!$O$7</f>
        <v>29.089612617215508</v>
      </c>
      <c r="C685" s="38">
        <f>C684-O684*Dynamics!$S$1</f>
        <v>1.7457232203845732</v>
      </c>
      <c r="D685" s="38">
        <f>D684-P684*Dynamics!$S$1</f>
        <v>0.58190774012819058</v>
      </c>
      <c r="E685" s="38">
        <f>Dynamics!$F$1-C685/H684</f>
        <v>5.2702648399421265E-3</v>
      </c>
      <c r="F685" s="38">
        <f>IF(Q684,$O$5/E685,([1]!Props("D","T",Dynamics!$D$4+273,"P",I684,"He")+$O$5/E685)/2)</f>
        <v>8.0081545550560662</v>
      </c>
      <c r="G685" s="38">
        <f t="shared" si="38"/>
        <v>3.7518030349444949E-3</v>
      </c>
      <c r="H685" s="38">
        <f>IF(Q684,[1]!Props("D","T",Dynamics!$D$4+273,"P",Dynamics!I684,"N2O"),C685/G685)</f>
        <v>465.30247033887798</v>
      </c>
      <c r="I685" s="38">
        <f>IF(Q684,[1]!Props("P","T",Dynamics!$D$4+273,"D",F685,"He"),IF(C685&gt;$D$11,I684*(1-$N$13/100*$S$1),[1]!Props("P","T",Dynamics!$D$4+273,"D",F685,"He")))</f>
        <v>5016.79057836831</v>
      </c>
      <c r="J685" s="38">
        <f>I685-Dynamics!$O$10</f>
        <v>2121.7848446725566</v>
      </c>
      <c r="L685" s="38">
        <f>IF(H685&gt;$L$18,$L$18,H685)</f>
        <v>163.24780144940664</v>
      </c>
      <c r="M685" s="38">
        <f t="shared" si="39"/>
        <v>5.0984950125467323</v>
      </c>
      <c r="N685" s="38">
        <f>M685*Dynamics!$D$14*Dynamics!$N$12</f>
        <v>2.7744902294053577E-3</v>
      </c>
      <c r="O685" s="38">
        <f t="shared" si="40"/>
        <v>0.45292943009328451</v>
      </c>
      <c r="P685" s="38">
        <f>O685/Dynamics!$M$2</f>
        <v>0.15097647669776151</v>
      </c>
      <c r="Q685" s="38">
        <f>IF(I685&gt;Dynamics!$D$8,1,0)</f>
        <v>0</v>
      </c>
    </row>
    <row r="686" spans="1:17" x14ac:dyDescent="0.25">
      <c r="A686" s="38">
        <f>A685+$A$19</f>
        <v>6.679999999999902</v>
      </c>
      <c r="B686" s="38">
        <f>C686+D686+Dynamics!$O$7</f>
        <v>29.083573558147599</v>
      </c>
      <c r="C686" s="38">
        <f>C685-O685*Dynamics!$S$1</f>
        <v>1.7411939260836404</v>
      </c>
      <c r="D686" s="38">
        <f>D685-P685*Dynamics!$S$1</f>
        <v>0.58039797536121296</v>
      </c>
      <c r="E686" s="38">
        <f>Dynamics!$F$1-C686/H685</f>
        <v>5.2708227637026858E-3</v>
      </c>
      <c r="F686" s="38">
        <f>IF(Q685,$O$5/E686,([1]!Props("D","T",Dynamics!$D$4+273,"P",I685,"He")+$O$5/E686)/2)</f>
        <v>8.0073396383796744</v>
      </c>
      <c r="G686" s="38">
        <f t="shared" si="38"/>
        <v>3.7512676075624942E-3</v>
      </c>
      <c r="H686" s="38">
        <f>IF(Q685,[1]!Props("D","T",Dynamics!$D$4+273,"P",Dynamics!I685,"N2O"),C686/G686)</f>
        <v>464.16148039489957</v>
      </c>
      <c r="I686" s="38">
        <f>IF(Q685,[1]!Props("P","T",Dynamics!$D$4+273,"D",F686,"He"),IF(C686&gt;$D$11,I685*(1-$N$13/100*$S$1),[1]!Props("P","T",Dynamics!$D$4+273,"D",F686,"He")))</f>
        <v>5016.2888993104734</v>
      </c>
      <c r="J686" s="38">
        <f>I686-Dynamics!$O$10</f>
        <v>2121.28316561472</v>
      </c>
      <c r="L686" s="38">
        <f>IF(H686&gt;$L$18,$L$18,H686)</f>
        <v>163.24780144940664</v>
      </c>
      <c r="M686" s="38">
        <f t="shared" si="39"/>
        <v>5.0978922277281162</v>
      </c>
      <c r="N686" s="38">
        <f>M686*Dynamics!$D$14*Dynamics!$N$12</f>
        <v>2.7741622070015762E-3</v>
      </c>
      <c r="O686" s="38">
        <f t="shared" si="40"/>
        <v>0.45287588115704103</v>
      </c>
      <c r="P686" s="38">
        <f>O686/Dynamics!$M$2</f>
        <v>0.150958627052347</v>
      </c>
      <c r="Q686" s="38">
        <f>IF(I686&gt;Dynamics!$D$8,1,0)</f>
        <v>0</v>
      </c>
    </row>
    <row r="687" spans="1:17" x14ac:dyDescent="0.25">
      <c r="A687" s="38">
        <f>A686+$A$19</f>
        <v>6.6899999999999018</v>
      </c>
      <c r="B687" s="38">
        <f>C687+D687+Dynamics!$O$7</f>
        <v>29.077535213065502</v>
      </c>
      <c r="C687" s="38">
        <f>C686-O686*Dynamics!$S$1</f>
        <v>1.7366651672720701</v>
      </c>
      <c r="D687" s="38">
        <f>D686-P686*Dynamics!$S$1</f>
        <v>0.57888838909068951</v>
      </c>
      <c r="E687" s="38">
        <f>Dynamics!$F$1-C687/H686</f>
        <v>5.2713809654970816E-3</v>
      </c>
      <c r="F687" s="38">
        <f>IF(Q686,$O$5/E687,([1]!Props("D","T",Dynamics!$D$4+273,"P",I686,"He")+$O$5/E687)/2)</f>
        <v>8.0065246378550334</v>
      </c>
      <c r="G687" s="38">
        <f t="shared" si="38"/>
        <v>3.7507320160792973E-3</v>
      </c>
      <c r="H687" s="38">
        <f>IF(Q686,[1]!Props("D","T",Dynamics!$D$4+273,"P",Dynamics!I686,"N2O"),C687/G687)</f>
        <v>463.02032771923683</v>
      </c>
      <c r="I687" s="38">
        <f>IF(Q686,[1]!Props("P","T",Dynamics!$D$4+273,"D",F687,"He"),IF(C687&gt;$D$11,I686*(1-$N$13/100*$S$1),[1]!Props("P","T",Dynamics!$D$4+273,"D",F687,"He")))</f>
        <v>5015.7872704205429</v>
      </c>
      <c r="J687" s="38">
        <f>I687-Dynamics!$O$10</f>
        <v>2120.7815367247895</v>
      </c>
      <c r="L687" s="38">
        <f>IF(H687&gt;$L$18,$L$18,H687)</f>
        <v>163.24780144940664</v>
      </c>
      <c r="M687" s="38">
        <f t="shared" si="39"/>
        <v>5.0972894319157813</v>
      </c>
      <c r="N687" s="38">
        <f>M687*Dynamics!$D$14*Dynamics!$N$12</f>
        <v>2.7738341786152517E-3</v>
      </c>
      <c r="O687" s="38">
        <f t="shared" si="40"/>
        <v>0.45282233124416055</v>
      </c>
      <c r="P687" s="38">
        <f>O687/Dynamics!$M$2</f>
        <v>0.15094077708138684</v>
      </c>
      <c r="Q687" s="38">
        <f>IF(I687&gt;Dynamics!$D$8,1,0)</f>
        <v>0</v>
      </c>
    </row>
    <row r="688" spans="1:17" x14ac:dyDescent="0.25">
      <c r="A688" s="38">
        <f>A687+$A$19</f>
        <v>6.6999999999999016</v>
      </c>
      <c r="B688" s="38">
        <f>C688+D688+Dynamics!$O$7</f>
        <v>29.07149758198225</v>
      </c>
      <c r="C688" s="38">
        <f>C687-O687*Dynamics!$S$1</f>
        <v>1.7321369439596286</v>
      </c>
      <c r="D688" s="38">
        <f>D687-P687*Dynamics!$S$1</f>
        <v>0.57737898131987564</v>
      </c>
      <c r="E688" s="38">
        <f>Dynamics!$F$1-C688/H687</f>
        <v>5.2719394470516143E-3</v>
      </c>
      <c r="F688" s="38">
        <f>IF(Q687,$O$5/E688,([1]!Props("D","T",Dynamics!$D$4+273,"P",I687,"He")+$O$5/E688)/2)</f>
        <v>8.0057095522757766</v>
      </c>
      <c r="G688" s="38">
        <f t="shared" si="38"/>
        <v>3.7501962596349315E-3</v>
      </c>
      <c r="H688" s="38">
        <f>IF(Q687,[1]!Props("D","T",Dynamics!$D$4+273,"P",Dynamics!I687,"N2O"),C688/G688)</f>
        <v>461.8790122008831</v>
      </c>
      <c r="I688" s="38">
        <f>IF(Q687,[1]!Props("P","T",Dynamics!$D$4+273,"D",F688,"He"),IF(C688&gt;$D$11,I687*(1-$N$13/100*$S$1),[1]!Props("P","T",Dynamics!$D$4+273,"D",F688,"He")))</f>
        <v>5015.2856916935007</v>
      </c>
      <c r="J688" s="38">
        <f>I688-Dynamics!$O$10</f>
        <v>2120.2799579977473</v>
      </c>
      <c r="L688" s="38">
        <f>IF(H688&gt;$L$18,$L$18,H688)</f>
        <v>163.24780144940664</v>
      </c>
      <c r="M688" s="38">
        <f t="shared" si="39"/>
        <v>5.0966866250997969</v>
      </c>
      <c r="N688" s="38">
        <f>M688*Dynamics!$D$14*Dynamics!$N$12</f>
        <v>2.7735061442409801E-3</v>
      </c>
      <c r="O688" s="38">
        <f t="shared" si="40"/>
        <v>0.45276878035376089</v>
      </c>
      <c r="P688" s="38">
        <f>O688/Dynamics!$M$2</f>
        <v>0.15092292678458696</v>
      </c>
      <c r="Q688" s="38">
        <f>IF(I688&gt;Dynamics!$D$8,1,0)</f>
        <v>0</v>
      </c>
    </row>
    <row r="689" spans="1:17" x14ac:dyDescent="0.25">
      <c r="A689" s="38">
        <f>A688+$A$19</f>
        <v>6.7099999999999014</v>
      </c>
      <c r="B689" s="38">
        <f>C689+D689+Dynamics!$O$7</f>
        <v>29.065460664910866</v>
      </c>
      <c r="C689" s="38">
        <f>C688-O688*Dynamics!$S$1</f>
        <v>1.727609256156091</v>
      </c>
      <c r="D689" s="38">
        <f>D688-P688*Dynamics!$S$1</f>
        <v>0.57586975205202973</v>
      </c>
      <c r="E689" s="38">
        <f>Dynamics!$F$1-C689/H688</f>
        <v>5.2724982101100566E-3</v>
      </c>
      <c r="F689" s="38">
        <f>IF(Q688,$O$5/E689,([1]!Props("D","T",Dynamics!$D$4+273,"P",I688,"He")+$O$5/E689)/2)</f>
        <v>8.004894380423405</v>
      </c>
      <c r="G689" s="38">
        <f t="shared" si="38"/>
        <v>3.7496603373607636E-3</v>
      </c>
      <c r="H689" s="38">
        <f>IF(Q688,[1]!Props("D","T",Dynamics!$D$4+273,"P",Dynamics!I688,"N2O"),C689/G689)</f>
        <v>460.73753372874467</v>
      </c>
      <c r="I689" s="38">
        <f>IF(Q688,[1]!Props("P","T",Dynamics!$D$4+273,"D",F689,"He"),IF(C689&gt;$D$11,I688*(1-$N$13/100*$S$1),[1]!Props("P","T",Dynamics!$D$4+273,"D",F689,"He")))</f>
        <v>5014.7841631243318</v>
      </c>
      <c r="J689" s="38">
        <f>I689-Dynamics!$O$10</f>
        <v>2119.7784294285784</v>
      </c>
      <c r="L689" s="38">
        <f>IF(H689&gt;$L$18,$L$18,H689)</f>
        <v>163.24780144940664</v>
      </c>
      <c r="M689" s="38">
        <f t="shared" si="39"/>
        <v>5.0960838072702295</v>
      </c>
      <c r="N689" s="38">
        <f>M689*Dynamics!$D$14*Dynamics!$N$12</f>
        <v>2.7731781038733559E-3</v>
      </c>
      <c r="O689" s="38">
        <f t="shared" si="40"/>
        <v>0.4527152284849596</v>
      </c>
      <c r="P689" s="38">
        <f>O689/Dynamics!$M$2</f>
        <v>0.15090507616165319</v>
      </c>
      <c r="Q689" s="38">
        <f>IF(I689&gt;Dynamics!$D$8,1,0)</f>
        <v>0</v>
      </c>
    </row>
    <row r="690" spans="1:17" x14ac:dyDescent="0.25">
      <c r="A690" s="38">
        <f>A689+$A$19</f>
        <v>6.7199999999999012</v>
      </c>
      <c r="B690" s="38">
        <f>C690+D690+Dynamics!$O$7</f>
        <v>29.059424461864399</v>
      </c>
      <c r="C690" s="38">
        <f>C689-O689*Dynamics!$S$1</f>
        <v>1.7230821038712414</v>
      </c>
      <c r="D690" s="38">
        <f>D689-P689*Dynamics!$S$1</f>
        <v>0.57436070129041317</v>
      </c>
      <c r="E690" s="38">
        <f>Dynamics!$F$1-C690/H689</f>
        <v>5.2730572564338649E-3</v>
      </c>
      <c r="F690" s="38">
        <f>IF(Q689,$O$5/E690,([1]!Props("D","T",Dynamics!$D$4+273,"P",I689,"He")+$O$5/E690)/2)</f>
        <v>8.0040791210671358</v>
      </c>
      <c r="G690" s="38">
        <f t="shared" si="38"/>
        <v>3.7491242483793904E-3</v>
      </c>
      <c r="H690" s="38">
        <f>IF(Q689,[1]!Props("D","T",Dynamics!$D$4+273,"P",Dynamics!I689,"N2O"),C690/G690)</f>
        <v>459.59589219164098</v>
      </c>
      <c r="I690" s="38">
        <f>IF(Q689,[1]!Props("P","T",Dynamics!$D$4+273,"D",F690,"He"),IF(C690&gt;$D$11,I689*(1-$N$13/100*$S$1),[1]!Props("P","T",Dynamics!$D$4+273,"D",F690,"He")))</f>
        <v>5014.2826847080196</v>
      </c>
      <c r="J690" s="38">
        <f>I690-Dynamics!$O$10</f>
        <v>2119.2769510122662</v>
      </c>
      <c r="L690" s="38">
        <f>IF(H690&gt;$L$18,$L$18,H690)</f>
        <v>163.24780144940664</v>
      </c>
      <c r="M690" s="38">
        <f t="shared" si="39"/>
        <v>5.0954809784171395</v>
      </c>
      <c r="N690" s="38">
        <f>M690*Dynamics!$D$14*Dynamics!$N$12</f>
        <v>2.77285005750697E-3</v>
      </c>
      <c r="O690" s="38">
        <f t="shared" si="40"/>
        <v>0.45266167563687359</v>
      </c>
      <c r="P690" s="38">
        <f>O690/Dynamics!$M$2</f>
        <v>0.1508872252122912</v>
      </c>
      <c r="Q690" s="38">
        <f>IF(I690&gt;Dynamics!$D$8,1,0)</f>
        <v>0</v>
      </c>
    </row>
    <row r="691" spans="1:17" x14ac:dyDescent="0.25">
      <c r="A691" s="38">
        <f>A690+$A$19</f>
        <v>6.729999999999901</v>
      </c>
      <c r="B691" s="38">
        <f>C691+D691+Dynamics!$O$7</f>
        <v>29.053388972855906</v>
      </c>
      <c r="C691" s="38">
        <f>C690-O690*Dynamics!$S$1</f>
        <v>1.7185554871148727</v>
      </c>
      <c r="D691" s="38">
        <f>D690-P690*Dynamics!$S$1</f>
        <v>0.57285182903829024</v>
      </c>
      <c r="E691" s="38">
        <f>Dynamics!$F$1-C691/H690</f>
        <v>5.2736165878024144E-3</v>
      </c>
      <c r="F691" s="38">
        <f>IF(Q690,$O$5/E691,([1]!Props("D","T",Dynamics!$D$4+273,"P",I690,"He")+$O$5/E691)/2)</f>
        <v>8.0032637729637415</v>
      </c>
      <c r="G691" s="38">
        <f t="shared" si="38"/>
        <v>3.7485879918045251E-3</v>
      </c>
      <c r="H691" s="38">
        <f>IF(Q690,[1]!Props("D","T",Dynamics!$D$4+273,"P",Dynamics!I690,"N2O"),C691/G691)</f>
        <v>458.4540874783043</v>
      </c>
      <c r="I691" s="38">
        <f>IF(Q690,[1]!Props("P","T",Dynamics!$D$4+273,"D",F691,"He"),IF(C691&gt;$D$11,I690*(1-$N$13/100*$S$1),[1]!Props("P","T",Dynamics!$D$4+273,"D",F691,"He")))</f>
        <v>5013.781256439549</v>
      </c>
      <c r="J691" s="38">
        <f>I691-Dynamics!$O$10</f>
        <v>2118.7755227437956</v>
      </c>
      <c r="L691" s="38">
        <f>IF(H691&gt;$L$18,$L$18,H691)</f>
        <v>163.24780144940664</v>
      </c>
      <c r="M691" s="38">
        <f t="shared" si="39"/>
        <v>5.0948781385305848</v>
      </c>
      <c r="N691" s="38">
        <f>M691*Dynamics!$D$14*Dynamics!$N$12</f>
        <v>2.7725220051364125E-3</v>
      </c>
      <c r="O691" s="38">
        <f t="shared" si="40"/>
        <v>0.45260812180861981</v>
      </c>
      <c r="P691" s="38">
        <f>O691/Dynamics!$M$2</f>
        <v>0.15086937393620661</v>
      </c>
      <c r="Q691" s="38">
        <f>IF(I691&gt;Dynamics!$D$8,1,0)</f>
        <v>0</v>
      </c>
    </row>
    <row r="692" spans="1:17" x14ac:dyDescent="0.25">
      <c r="A692" s="38">
        <f>A691+$A$19</f>
        <v>6.7399999999999007</v>
      </c>
      <c r="B692" s="38">
        <f>C692+D692+Dynamics!$O$7</f>
        <v>29.047354197898457</v>
      </c>
      <c r="C692" s="38">
        <f>C691-O691*Dynamics!$S$1</f>
        <v>1.7140294058967864</v>
      </c>
      <c r="D692" s="38">
        <f>D691-P691*Dynamics!$S$1</f>
        <v>0.57134313529892822</v>
      </c>
      <c r="E692" s="38">
        <f>Dynamics!$F$1-C692/H691</f>
        <v>5.2741762060132188E-3</v>
      </c>
      <c r="F692" s="38">
        <f>IF(Q691,$O$5/E692,([1]!Props("D","T",Dynamics!$D$4+273,"P",I691,"He")+$O$5/E692)/2)</f>
        <v>8.0024483348573927</v>
      </c>
      <c r="G692" s="38">
        <f t="shared" si="38"/>
        <v>3.7480515667408856E-3</v>
      </c>
      <c r="H692" s="38">
        <f>IF(Q691,[1]!Props("D","T",Dynamics!$D$4+273,"P",Dynamics!I691,"N2O"),C692/G692)</f>
        <v>457.31211947737927</v>
      </c>
      <c r="I692" s="38">
        <f>IF(Q691,[1]!Props("P","T",Dynamics!$D$4+273,"D",F692,"He"),IF(C692&gt;$D$11,I691*(1-$N$13/100*$S$1),[1]!Props("P","T",Dynamics!$D$4+273,"D",F692,"He")))</f>
        <v>5013.2798783139051</v>
      </c>
      <c r="J692" s="38">
        <f>I692-Dynamics!$O$10</f>
        <v>2118.2741446181517</v>
      </c>
      <c r="L692" s="38">
        <f>IF(H692&gt;$L$18,$L$18,H692)</f>
        <v>163.24780144940664</v>
      </c>
      <c r="M692" s="38">
        <f t="shared" si="39"/>
        <v>5.0942752876006177</v>
      </c>
      <c r="N692" s="38">
        <f>M692*Dynamics!$D$14*Dynamics!$N$12</f>
        <v>2.7721939467562698E-3</v>
      </c>
      <c r="O692" s="38">
        <f t="shared" si="40"/>
        <v>0.45255456699931451</v>
      </c>
      <c r="P692" s="38">
        <f>O692/Dynamics!$M$2</f>
        <v>0.15085152233310484</v>
      </c>
      <c r="Q692" s="38">
        <f>IF(I692&gt;Dynamics!$D$8,1,0)</f>
        <v>0</v>
      </c>
    </row>
    <row r="693" spans="1:17" x14ac:dyDescent="0.25">
      <c r="A693" s="38">
        <f>A692+$A$19</f>
        <v>6.7499999999999005</v>
      </c>
      <c r="B693" s="38">
        <f>C693+D693+Dynamics!$O$7</f>
        <v>29.041320137005133</v>
      </c>
      <c r="C693" s="38">
        <f>C692-O692*Dynamics!$S$1</f>
        <v>1.7095038602267933</v>
      </c>
      <c r="D693" s="38">
        <f>D692-P692*Dynamics!$S$1</f>
        <v>0.56983462007559715</v>
      </c>
      <c r="E693" s="38">
        <f>Dynamics!$F$1-C693/H692</f>
        <v>5.2747361128821692E-3</v>
      </c>
      <c r="F693" s="38">
        <f>IF(Q692,$O$5/E693,([1]!Props("D","T",Dynamics!$D$4+273,"P",I692,"He")+$O$5/E693)/2)</f>
        <v>8.0016328054795025</v>
      </c>
      <c r="G693" s="38">
        <f t="shared" si="38"/>
        <v>3.74751497228408E-3</v>
      </c>
      <c r="H693" s="38">
        <f>IF(Q692,[1]!Props("D","T",Dynamics!$D$4+273,"P",Dynamics!I692,"N2O"),C693/G693)</f>
        <v>456.16998807742311</v>
      </c>
      <c r="I693" s="38">
        <f>IF(Q692,[1]!Props("P","T",Dynamics!$D$4+273,"D",F693,"He"),IF(C693&gt;$D$11,I692*(1-$N$13/100*$S$1),[1]!Props("P","T",Dynamics!$D$4+273,"D",F693,"He")))</f>
        <v>5012.7785503260739</v>
      </c>
      <c r="J693" s="38">
        <f>I693-Dynamics!$O$10</f>
        <v>2117.7728166303204</v>
      </c>
      <c r="L693" s="38">
        <f>IF(H693&gt;$L$18,$L$18,H693)</f>
        <v>163.24780144940664</v>
      </c>
      <c r="M693" s="38">
        <f t="shared" si="39"/>
        <v>5.0936724256172869</v>
      </c>
      <c r="N693" s="38">
        <f>M693*Dynamics!$D$14*Dynamics!$N$12</f>
        <v>2.7718658823611265E-3</v>
      </c>
      <c r="O693" s="38">
        <f t="shared" si="40"/>
        <v>0.45250101120807351</v>
      </c>
      <c r="P693" s="38">
        <f>O693/Dynamics!$M$2</f>
        <v>0.15083367040269116</v>
      </c>
      <c r="Q693" s="38">
        <f>IF(I693&gt;Dynamics!$D$8,1,0)</f>
        <v>0</v>
      </c>
    </row>
    <row r="694" spans="1:17" x14ac:dyDescent="0.25">
      <c r="A694" s="38">
        <f>A693+$A$19</f>
        <v>6.7599999999999003</v>
      </c>
      <c r="B694" s="38">
        <f>C694+D694+Dynamics!$O$7</f>
        <v>29.035286790189026</v>
      </c>
      <c r="C694" s="38">
        <f>C693-O693*Dynamics!$S$1</f>
        <v>1.7049788501147125</v>
      </c>
      <c r="D694" s="38">
        <f>D693-P693*Dynamics!$S$1</f>
        <v>0.56832628337157021</v>
      </c>
      <c r="E694" s="38">
        <f>Dynamics!$F$1-C694/H693</f>
        <v>5.2752963102437695E-3</v>
      </c>
      <c r="F694" s="38">
        <f>IF(Q693,$O$5/E694,([1]!Props("D","T",Dynamics!$D$4+273,"P",I693,"He")+$O$5/E694)/2)</f>
        <v>8.0008171835485502</v>
      </c>
      <c r="G694" s="38">
        <f t="shared" si="38"/>
        <v>3.7469782075204841E-3</v>
      </c>
      <c r="H694" s="38">
        <f>IF(Q693,[1]!Props("D","T",Dynamics!$D$4+273,"P",Dynamics!I693,"N2O"),C694/G694)</f>
        <v>455.02769316690552</v>
      </c>
      <c r="I694" s="38">
        <f>IF(Q693,[1]!Props("P","T",Dynamics!$D$4+273,"D",F694,"He"),IF(C694&gt;$D$11,I693*(1-$N$13/100*$S$1),[1]!Props("P","T",Dynamics!$D$4+273,"D",F694,"He")))</f>
        <v>5012.2772724710412</v>
      </c>
      <c r="J694" s="38">
        <f>I694-Dynamics!$O$10</f>
        <v>2117.2715387752878</v>
      </c>
      <c r="L694" s="38">
        <f>IF(H694&gt;$L$18,$L$18,H694)</f>
        <v>163.24780144940664</v>
      </c>
      <c r="M694" s="38">
        <f t="shared" si="39"/>
        <v>5.0930695525706362</v>
      </c>
      <c r="N694" s="38">
        <f>M694*Dynamics!$D$14*Dynamics!$N$12</f>
        <v>2.7715378119455652E-3</v>
      </c>
      <c r="O694" s="38">
        <f t="shared" si="40"/>
        <v>0.45244745443401252</v>
      </c>
      <c r="P694" s="38">
        <f>O694/Dynamics!$M$2</f>
        <v>0.15081581814467085</v>
      </c>
      <c r="Q694" s="38">
        <f>IF(I694&gt;Dynamics!$D$8,1,0)</f>
        <v>0</v>
      </c>
    </row>
    <row r="695" spans="1:17" x14ac:dyDescent="0.25">
      <c r="A695" s="38">
        <f>A694+$A$19</f>
        <v>6.7699999999999001</v>
      </c>
      <c r="B695" s="38">
        <f>C695+D695+Dynamics!$O$7</f>
        <v>29.029254157463239</v>
      </c>
      <c r="C695" s="38">
        <f>C694-O694*Dynamics!$S$1</f>
        <v>1.7004543755703725</v>
      </c>
      <c r="D695" s="38">
        <f>D694-P694*Dynamics!$S$1</f>
        <v>0.56681812519012353</v>
      </c>
      <c r="E695" s="38">
        <f>Dynamics!$F$1-C695/H694</f>
        <v>5.2758567999513749E-3</v>
      </c>
      <c r="F695" s="38">
        <f>IF(Q694,$O$5/E695,([1]!Props("D","T",Dynamics!$D$4+273,"P",I694,"He")+$O$5/E695)/2)</f>
        <v>8.000001467769934</v>
      </c>
      <c r="G695" s="38">
        <f t="shared" si="38"/>
        <v>3.7464412715271346E-3</v>
      </c>
      <c r="H695" s="38">
        <f>IF(Q694,[1]!Props("D","T",Dynamics!$D$4+273,"P",Dynamics!I694,"N2O"),C695/G695)</f>
        <v>453.88523463420756</v>
      </c>
      <c r="I695" s="38">
        <f>IF(Q694,[1]!Props("P","T",Dynamics!$D$4+273,"D",F695,"He"),IF(C695&gt;$D$11,I694*(1-$N$13/100*$S$1),[1]!Props("P","T",Dynamics!$D$4+273,"D",F695,"He")))</f>
        <v>5011.776044743794</v>
      </c>
      <c r="J695" s="38">
        <f>I695-Dynamics!$O$10</f>
        <v>2116.7703110480406</v>
      </c>
      <c r="L695" s="38">
        <f>IF(H695&gt;$L$18,$L$18,H695)</f>
        <v>163.24780144940664</v>
      </c>
      <c r="M695" s="38">
        <f t="shared" si="39"/>
        <v>5.0924666684507081</v>
      </c>
      <c r="N695" s="38">
        <f>M695*Dynamics!$D$14*Dynamics!$N$12</f>
        <v>2.7712097355041669E-3</v>
      </c>
      <c r="O695" s="38">
        <f t="shared" si="40"/>
        <v>0.45239389667624691</v>
      </c>
      <c r="P695" s="38">
        <f>O695/Dynamics!$M$2</f>
        <v>0.15079796555874897</v>
      </c>
      <c r="Q695" s="38">
        <f>IF(I695&gt;Dynamics!$D$8,1,0)</f>
        <v>0</v>
      </c>
    </row>
    <row r="696" spans="1:17" x14ac:dyDescent="0.25">
      <c r="A696" s="38">
        <f>A695+$A$19</f>
        <v>6.7799999999998999</v>
      </c>
      <c r="B696" s="38">
        <f>C696+D696+Dynamics!$O$7</f>
        <v>29.023222238840891</v>
      </c>
      <c r="C696" s="38">
        <f>C695-O695*Dynamics!$S$1</f>
        <v>1.6959304366036101</v>
      </c>
      <c r="D696" s="38">
        <f>D695-P695*Dynamics!$S$1</f>
        <v>0.56531014553453607</v>
      </c>
      <c r="E696" s="38">
        <f>Dynamics!$F$1-C696/H695</f>
        <v>5.2764175838774328E-3</v>
      </c>
      <c r="F696" s="38">
        <f>IF(Q695,$O$5/E696,([1]!Props("D","T",Dynamics!$D$4+273,"P",I695,"He")+$O$5/E696)/2)</f>
        <v>7.9991856568357829</v>
      </c>
      <c r="G696" s="38">
        <f t="shared" si="38"/>
        <v>3.7459041633715953E-3</v>
      </c>
      <c r="H696" s="38">
        <f>IF(Q695,[1]!Props("D","T",Dynamics!$D$4+273,"P",Dynamics!I695,"N2O"),C696/G696)</f>
        <v>452.74261236762266</v>
      </c>
      <c r="I696" s="38">
        <f>IF(Q695,[1]!Props("P","T",Dynamics!$D$4+273,"D",F696,"He"),IF(C696&gt;$D$11,I695*(1-$N$13/100*$S$1),[1]!Props("P","T",Dynamics!$D$4+273,"D",F696,"He")))</f>
        <v>5011.2748671393201</v>
      </c>
      <c r="J696" s="38">
        <f>I696-Dynamics!$O$10</f>
        <v>2116.2691334435667</v>
      </c>
      <c r="L696" s="38">
        <f>IF(H696&gt;$L$18,$L$18,H696)</f>
        <v>163.24780144940664</v>
      </c>
      <c r="M696" s="38">
        <f t="shared" si="39"/>
        <v>5.091863773247538</v>
      </c>
      <c r="N696" s="38">
        <f>M696*Dynamics!$D$14*Dynamics!$N$12</f>
        <v>2.7708816530315089E-3</v>
      </c>
      <c r="O696" s="38">
        <f t="shared" si="40"/>
        <v>0.45234033793389139</v>
      </c>
      <c r="P696" s="38">
        <f>O696/Dynamics!$M$2</f>
        <v>0.15078011264463045</v>
      </c>
      <c r="Q696" s="38">
        <f>IF(I696&gt;Dynamics!$D$8,1,0)</f>
        <v>0</v>
      </c>
    </row>
    <row r="697" spans="1:17" x14ac:dyDescent="0.25">
      <c r="A697" s="38">
        <f>A696+$A$19</f>
        <v>6.7899999999998997</v>
      </c>
      <c r="B697" s="38">
        <f>C697+D697+Dynamics!$O$7</f>
        <v>29.017191034335106</v>
      </c>
      <c r="C697" s="38">
        <f>C696-O696*Dynamics!$S$1</f>
        <v>1.6914070332242712</v>
      </c>
      <c r="D697" s="38">
        <f>D696-P696*Dynamics!$S$1</f>
        <v>0.56380234440808974</v>
      </c>
      <c r="E697" s="38">
        <f>Dynamics!$F$1-C697/H696</f>
        <v>5.2769786639137346E-3</v>
      </c>
      <c r="F697" s="38">
        <f>IF(Q696,$O$5/E697,([1]!Props("D","T",Dynamics!$D$4+273,"P",I696,"He")+$O$5/E697)/2)</f>
        <v>7.9983697494248034</v>
      </c>
      <c r="G697" s="38">
        <f t="shared" si="38"/>
        <v>3.7453668821118445E-3</v>
      </c>
      <c r="H697" s="38">
        <f>IF(Q696,[1]!Props("D","T",Dynamics!$D$4+273,"P",Dynamics!I696,"N2O"),C697/G697)</f>
        <v>451.59982625535542</v>
      </c>
      <c r="I697" s="38">
        <f>IF(Q696,[1]!Props("P","T",Dynamics!$D$4+273,"D",F697,"He"),IF(C697&gt;$D$11,I696*(1-$N$13/100*$S$1),[1]!Props("P","T",Dynamics!$D$4+273,"D",F697,"He")))</f>
        <v>5010.7737396526063</v>
      </c>
      <c r="J697" s="38">
        <f>I697-Dynamics!$O$10</f>
        <v>2115.7680059568529</v>
      </c>
      <c r="L697" s="38">
        <f>IF(H697&gt;$L$18,$L$18,H697)</f>
        <v>163.24780144940664</v>
      </c>
      <c r="M697" s="38">
        <f t="shared" si="39"/>
        <v>5.0912608669511572</v>
      </c>
      <c r="N697" s="38">
        <f>M697*Dynamics!$D$14*Dynamics!$N$12</f>
        <v>2.7705535645221667E-3</v>
      </c>
      <c r="O697" s="38">
        <f t="shared" si="40"/>
        <v>0.4522867782060605</v>
      </c>
      <c r="P697" s="38">
        <f>O697/Dynamics!$M$2</f>
        <v>0.15076225940202018</v>
      </c>
      <c r="Q697" s="38">
        <f>IF(I697&gt;Dynamics!$D$8,1,0)</f>
        <v>0</v>
      </c>
    </row>
    <row r="698" spans="1:17" x14ac:dyDescent="0.25">
      <c r="A698" s="38">
        <f>A697+$A$19</f>
        <v>6.7999999999998995</v>
      </c>
      <c r="B698" s="38">
        <f>C698+D698+Dynamics!$O$7</f>
        <v>29.011160543959026</v>
      </c>
      <c r="C698" s="38">
        <f>C697-O697*Dynamics!$S$1</f>
        <v>1.6868841654422106</v>
      </c>
      <c r="D698" s="38">
        <f>D697-P697*Dynamics!$S$1</f>
        <v>0.56229472181406959</v>
      </c>
      <c r="E698" s="38">
        <f>Dynamics!$F$1-C698/H697</f>
        <v>5.2775400419716656E-3</v>
      </c>
      <c r="F698" s="38">
        <f>IF(Q697,$O$5/E698,([1]!Props("D","T",Dynamics!$D$4+273,"P",I697,"He")+$O$5/E698)/2)</f>
        <v>7.9975537442020883</v>
      </c>
      <c r="G698" s="38">
        <f t="shared" si="38"/>
        <v>3.7448294267961426E-3</v>
      </c>
      <c r="H698" s="38">
        <f>IF(Q697,[1]!Props("D","T",Dynamics!$D$4+273,"P",Dynamics!I697,"N2O"),C698/G698)</f>
        <v>450.45687618552233</v>
      </c>
      <c r="I698" s="38">
        <f>IF(Q697,[1]!Props("P","T",Dynamics!$D$4+273,"D",F698,"He"),IF(C698&gt;$D$11,I697*(1-$N$13/100*$S$1),[1]!Props("P","T",Dynamics!$D$4+273,"D",F698,"He")))</f>
        <v>5010.2726622786413</v>
      </c>
      <c r="J698" s="38">
        <f>I698-Dynamics!$O$10</f>
        <v>2115.2669285828879</v>
      </c>
      <c r="L698" s="38">
        <f>IF(H698&gt;$L$18,$L$18,H698)</f>
        <v>163.24780144940664</v>
      </c>
      <c r="M698" s="38">
        <f t="shared" si="39"/>
        <v>5.0906579495515931</v>
      </c>
      <c r="N698" s="38">
        <f>M698*Dynamics!$D$14*Dynamics!$N$12</f>
        <v>2.7702254699707132E-3</v>
      </c>
      <c r="O698" s="38">
        <f t="shared" si="40"/>
        <v>0.45223321749186818</v>
      </c>
      <c r="P698" s="38">
        <f>O698/Dynamics!$M$2</f>
        <v>0.15074440583062274</v>
      </c>
      <c r="Q698" s="38">
        <f>IF(I698&gt;Dynamics!$D$8,1,0)</f>
        <v>0</v>
      </c>
    </row>
    <row r="699" spans="1:17" x14ac:dyDescent="0.25">
      <c r="A699" s="38">
        <f>A698+$A$19</f>
        <v>6.8099999999998992</v>
      </c>
      <c r="B699" s="38">
        <f>C699+D699+Dynamics!$O$7</f>
        <v>29.005130767725799</v>
      </c>
      <c r="C699" s="38">
        <f>C698-O698*Dynamics!$S$1</f>
        <v>1.6823618332672921</v>
      </c>
      <c r="D699" s="38">
        <f>D698-P698*Dynamics!$S$1</f>
        <v>0.56078727775576331</v>
      </c>
      <c r="E699" s="38">
        <f>Dynamics!$F$1-C699/H698</f>
        <v>5.2781017199824585E-3</v>
      </c>
      <c r="F699" s="38">
        <f>IF(Q698,$O$5/E699,([1]!Props("D","T",Dynamics!$D$4+273,"P",I698,"He")+$O$5/E699)/2)</f>
        <v>7.9967376398189565</v>
      </c>
      <c r="G699" s="38">
        <f t="shared" si="38"/>
        <v>3.7442917964629159E-3</v>
      </c>
      <c r="H699" s="38">
        <f>IF(Q698,[1]!Props("D","T",Dynamics!$D$4+273,"P",Dynamics!I698,"N2O"),C699/G699)</f>
        <v>449.31376204615054</v>
      </c>
      <c r="I699" s="38">
        <f>IF(Q698,[1]!Props("P","T",Dynamics!$D$4+273,"D",F699,"He"),IF(C699&gt;$D$11,I698*(1-$N$13/100*$S$1),[1]!Props("P","T",Dynamics!$D$4+273,"D",F699,"He")))</f>
        <v>5009.7716350124138</v>
      </c>
      <c r="J699" s="38">
        <f>I699-Dynamics!$O$10</f>
        <v>2114.7659013166603</v>
      </c>
      <c r="L699" s="38">
        <f>IF(H699&gt;$L$18,$L$18,H699)</f>
        <v>163.24780144940664</v>
      </c>
      <c r="M699" s="38">
        <f t="shared" si="39"/>
        <v>5.0900550210388715</v>
      </c>
      <c r="N699" s="38">
        <f>M699*Dynamics!$D$14*Dynamics!$N$12</f>
        <v>2.7698973693717206E-3</v>
      </c>
      <c r="O699" s="38">
        <f t="shared" si="40"/>
        <v>0.4521796557904284</v>
      </c>
      <c r="P699" s="38">
        <f>O699/Dynamics!$M$2</f>
        <v>0.15072655193014281</v>
      </c>
      <c r="Q699" s="38">
        <f>IF(I699&gt;Dynamics!$D$8,1,0)</f>
        <v>0</v>
      </c>
    </row>
    <row r="700" spans="1:17" x14ac:dyDescent="0.25">
      <c r="A700" s="38">
        <f>A699+$A$19</f>
        <v>6.819999999999899</v>
      </c>
      <c r="B700" s="38">
        <f>C700+D700+Dynamics!$O$7</f>
        <v>28.999101705648595</v>
      </c>
      <c r="C700" s="38">
        <f>C699-O699*Dynamics!$S$1</f>
        <v>1.6778400367093877</v>
      </c>
      <c r="D700" s="38">
        <f>D699-P699*Dynamics!$S$1</f>
        <v>0.55928001223646184</v>
      </c>
      <c r="E700" s="38">
        <f>Dynamics!$F$1-C700/H699</f>
        <v>5.2786636998974519E-3</v>
      </c>
      <c r="F700" s="38">
        <f>IF(Q699,$O$5/E700,([1]!Props("D","T",Dynamics!$D$4+273,"P",I699,"He")+$O$5/E700)/2)</f>
        <v>7.9959214349127619</v>
      </c>
      <c r="G700" s="38">
        <f t="shared" si="38"/>
        <v>3.7437539901406169E-3</v>
      </c>
      <c r="H700" s="38">
        <f>IF(Q699,[1]!Props("D","T",Dynamics!$D$4+273,"P",Dynamics!I699,"N2O"),C700/G700)</f>
        <v>448.1704837251786</v>
      </c>
      <c r="I700" s="38">
        <f>IF(Q699,[1]!Props("P","T",Dynamics!$D$4+273,"D",F700,"He"),IF(C700&gt;$D$11,I699*(1-$N$13/100*$S$1),[1]!Props("P","T",Dynamics!$D$4+273,"D",F700,"He")))</f>
        <v>5009.2706578489124</v>
      </c>
      <c r="J700" s="38">
        <f>I700-Dynamics!$O$10</f>
        <v>2114.264924153159</v>
      </c>
      <c r="L700" s="38">
        <f>IF(H700&gt;$L$18,$L$18,H700)</f>
        <v>163.24780144940664</v>
      </c>
      <c r="M700" s="38">
        <f t="shared" si="39"/>
        <v>5.0894520814030102</v>
      </c>
      <c r="N700" s="38">
        <f>M700*Dynamics!$D$14*Dynamics!$N$12</f>
        <v>2.7695692627197573E-3</v>
      </c>
      <c r="O700" s="38">
        <f t="shared" si="40"/>
        <v>0.4521260931008545</v>
      </c>
      <c r="P700" s="38">
        <f>O700/Dynamics!$M$2</f>
        <v>0.15070869770028483</v>
      </c>
      <c r="Q700" s="38">
        <f>IF(I700&gt;Dynamics!$D$8,1,0)</f>
        <v>0</v>
      </c>
    </row>
    <row r="701" spans="1:17" x14ac:dyDescent="0.25">
      <c r="A701" s="38">
        <f>A700+$A$19</f>
        <v>6.8299999999998988</v>
      </c>
      <c r="B701" s="38">
        <f>C701+D701+Dynamics!$O$7</f>
        <v>28.993073357740581</v>
      </c>
      <c r="C701" s="38">
        <f>C700-O700*Dynamics!$S$1</f>
        <v>1.6733187757783792</v>
      </c>
      <c r="D701" s="38">
        <f>D700-P700*Dynamics!$S$1</f>
        <v>0.55777292525945898</v>
      </c>
      <c r="E701" s="38">
        <f>Dynamics!$F$1-C701/H700</f>
        <v>5.2792259836883567E-3</v>
      </c>
      <c r="F701" s="38">
        <f>IF(Q700,$O$5/E701,([1]!Props("D","T",Dynamics!$D$4+273,"P",I700,"He")+$O$5/E701)/2)</f>
        <v>7.9951051281067187</v>
      </c>
      <c r="G701" s="38">
        <f t="shared" si="38"/>
        <v>3.7432160068476055E-3</v>
      </c>
      <c r="H701" s="38">
        <f>IF(Q700,[1]!Props("D","T",Dynamics!$D$4+273,"P",Dynamics!I700,"N2O"),C701/G701)</f>
        <v>447.0270411104554</v>
      </c>
      <c r="I701" s="38">
        <f>IF(Q700,[1]!Props("P","T",Dynamics!$D$4+273,"D",F701,"He"),IF(C701&gt;$D$11,I700*(1-$N$13/100*$S$1),[1]!Props("P","T",Dynamics!$D$4+273,"D",F701,"He")))</f>
        <v>5008.7697307831277</v>
      </c>
      <c r="J701" s="38">
        <f>I701-Dynamics!$O$10</f>
        <v>2113.7639970873743</v>
      </c>
      <c r="L701" s="38">
        <f>IF(H701&gt;$L$18,$L$18,H701)</f>
        <v>163.24780144940664</v>
      </c>
      <c r="M701" s="38">
        <f t="shared" si="39"/>
        <v>5.0888491306340242</v>
      </c>
      <c r="N701" s="38">
        <f>M701*Dynamics!$D$14*Dynamics!$N$12</f>
        <v>2.7692411500093894E-3</v>
      </c>
      <c r="O701" s="38">
        <f t="shared" si="40"/>
        <v>0.45207252942225928</v>
      </c>
      <c r="P701" s="38">
        <f>O701/Dynamics!$M$2</f>
        <v>0.15069084314075309</v>
      </c>
      <c r="Q701" s="38">
        <f>IF(I701&gt;Dynamics!$D$8,1,0)</f>
        <v>0</v>
      </c>
    </row>
    <row r="702" spans="1:17" x14ac:dyDescent="0.25">
      <c r="A702" s="38">
        <f>A701+$A$19</f>
        <v>6.8399999999998986</v>
      </c>
      <c r="B702" s="38">
        <f>C702+D702+Dynamics!$O$7</f>
        <v>28.987045724014951</v>
      </c>
      <c r="C702" s="38">
        <f>C701-O701*Dynamics!$S$1</f>
        <v>1.6687980504841566</v>
      </c>
      <c r="D702" s="38">
        <f>D701-P701*Dynamics!$S$1</f>
        <v>0.55626601682805144</v>
      </c>
      <c r="E702" s="38">
        <f>Dynamics!$F$1-C702/H701</f>
        <v>5.2797885733475176E-3</v>
      </c>
      <c r="F702" s="38">
        <f>IF(Q701,$O$5/E702,([1]!Props("D","T",Dynamics!$D$4+273,"P",I701,"He")+$O$5/E702)/2)</f>
        <v>7.9942887180097113</v>
      </c>
      <c r="G702" s="38">
        <f t="shared" si="38"/>
        <v>3.7426778455920068E-3</v>
      </c>
      <c r="H702" s="38">
        <f>IF(Q701,[1]!Props("D","T",Dynamics!$D$4+273,"P",Dynamics!I701,"N2O"),C702/G702)</f>
        <v>445.88343408974077</v>
      </c>
      <c r="I702" s="38">
        <f>IF(Q701,[1]!Props("P","T",Dynamics!$D$4+273,"D",F702,"He"),IF(C702&gt;$D$11,I701*(1-$N$13/100*$S$1),[1]!Props("P","T",Dynamics!$D$4+273,"D",F702,"He")))</f>
        <v>5008.2688538100492</v>
      </c>
      <c r="J702" s="38">
        <f>I702-Dynamics!$O$10</f>
        <v>2113.2631201142958</v>
      </c>
      <c r="L702" s="38">
        <f>IF(H702&gt;$L$18,$L$18,H702)</f>
        <v>163.24780144940664</v>
      </c>
      <c r="M702" s="38">
        <f t="shared" si="39"/>
        <v>5.0882461687219251</v>
      </c>
      <c r="N702" s="38">
        <f>M702*Dynamics!$D$14*Dynamics!$N$12</f>
        <v>2.7689130312351816E-3</v>
      </c>
      <c r="O702" s="38">
        <f t="shared" si="40"/>
        <v>0.45201896475375558</v>
      </c>
      <c r="P702" s="38">
        <f>O702/Dynamics!$M$2</f>
        <v>0.15067298825125186</v>
      </c>
      <c r="Q702" s="38">
        <f>IF(I702&gt;Dynamics!$D$8,1,0)</f>
        <v>0</v>
      </c>
    </row>
    <row r="703" spans="1:17" x14ac:dyDescent="0.25">
      <c r="A703" s="38">
        <f>A702+$A$19</f>
        <v>6.8499999999998984</v>
      </c>
      <c r="B703" s="38">
        <f>C703+D703+Dynamics!$O$7</f>
        <v>28.981018804484904</v>
      </c>
      <c r="C703" s="38">
        <f>C702-O702*Dynamics!$S$1</f>
        <v>1.6642778608366191</v>
      </c>
      <c r="D703" s="38">
        <f>D702-P702*Dynamics!$S$1</f>
        <v>0.55475928694553889</v>
      </c>
      <c r="E703" s="38">
        <f>Dynamics!$F$1-C703/H702</f>
        <v>5.2803514708881947E-3</v>
      </c>
      <c r="F703" s="38">
        <f>IF(Q702,$O$5/E703,([1]!Props("D","T",Dynamics!$D$4+273,"P",I702,"He")+$O$5/E703)/2)</f>
        <v>7.9934722032161094</v>
      </c>
      <c r="G703" s="38">
        <f t="shared" si="38"/>
        <v>3.7421395053715834E-3</v>
      </c>
      <c r="H703" s="38">
        <f>IF(Q702,[1]!Props("D","T",Dynamics!$D$4+273,"P",Dynamics!I702,"N2O"),C703/G703)</f>
        <v>444.73966255070474</v>
      </c>
      <c r="I703" s="38">
        <f>IF(Q702,[1]!Props("P","T",Dynamics!$D$4+273,"D",F703,"He"),IF(C703&gt;$D$11,I702*(1-$N$13/100*$S$1),[1]!Props("P","T",Dynamics!$D$4+273,"D",F703,"He")))</f>
        <v>5007.7680269246684</v>
      </c>
      <c r="J703" s="38">
        <f>I703-Dynamics!$O$10</f>
        <v>2112.762293228915</v>
      </c>
      <c r="L703" s="38">
        <f>IF(H703&gt;$L$18,$L$18,H703)</f>
        <v>163.24780144940664</v>
      </c>
      <c r="M703" s="38">
        <f t="shared" si="39"/>
        <v>5.0876431956567201</v>
      </c>
      <c r="N703" s="38">
        <f>M703*Dynamics!$D$14*Dynamics!$N$12</f>
        <v>2.7685849063916954E-3</v>
      </c>
      <c r="O703" s="38">
        <f t="shared" si="40"/>
        <v>0.45196539909445554</v>
      </c>
      <c r="P703" s="38">
        <f>O703/Dynamics!$M$2</f>
        <v>0.15065513303148517</v>
      </c>
      <c r="Q703" s="38">
        <f>IF(I703&gt;Dynamics!$D$8,1,0)</f>
        <v>0</v>
      </c>
    </row>
    <row r="704" spans="1:17" x14ac:dyDescent="0.25">
      <c r="A704" s="38">
        <f>A703+$A$19</f>
        <v>6.8599999999998982</v>
      </c>
      <c r="B704" s="38">
        <f>C704+D704+Dynamics!$O$7</f>
        <v>28.974992599163642</v>
      </c>
      <c r="C704" s="38">
        <f>C703-O703*Dynamics!$S$1</f>
        <v>1.6597582068456747</v>
      </c>
      <c r="D704" s="38">
        <f>D703-P703*Dynamics!$S$1</f>
        <v>0.55325273561522403</v>
      </c>
      <c r="E704" s="38">
        <f>Dynamics!$F$1-C704/H703</f>
        <v>5.2809146783448276E-3</v>
      </c>
      <c r="F704" s="38">
        <f>IF(Q703,$O$5/E704,([1]!Props("D","T",Dynamics!$D$4+273,"P",I703,"He")+$O$5/E704)/2)</f>
        <v>7.992655582305578</v>
      </c>
      <c r="G704" s="38">
        <f t="shared" si="38"/>
        <v>3.7416009851735967E-3</v>
      </c>
      <c r="H704" s="38">
        <f>IF(Q703,[1]!Props("D","T",Dynamics!$D$4+273,"P",Dynamics!I703,"N2O"),C704/G704)</f>
        <v>443.59572638092726</v>
      </c>
      <c r="I704" s="38">
        <f>IF(Q703,[1]!Props("P","T",Dynamics!$D$4+273,"D",F704,"He"),IF(C704&gt;$D$11,I703*(1-$N$13/100*$S$1),[1]!Props("P","T",Dynamics!$D$4+273,"D",F704,"He")))</f>
        <v>5007.2672501219758</v>
      </c>
      <c r="J704" s="38">
        <f>I704-Dynamics!$O$10</f>
        <v>2112.2615164262224</v>
      </c>
      <c r="L704" s="38">
        <f>IF(H704&gt;$L$18,$L$18,H704)</f>
        <v>163.24780144940664</v>
      </c>
      <c r="M704" s="38">
        <f t="shared" si="39"/>
        <v>5.0870402114284108</v>
      </c>
      <c r="N704" s="38">
        <f>M704*Dynamics!$D$14*Dynamics!$N$12</f>
        <v>2.7682567754734907E-3</v>
      </c>
      <c r="O704" s="38">
        <f t="shared" si="40"/>
        <v>0.45191183244347105</v>
      </c>
      <c r="P704" s="38">
        <f>O704/Dynamics!$M$2</f>
        <v>0.15063727748115702</v>
      </c>
      <c r="Q704" s="38">
        <f>IF(I704&gt;Dynamics!$D$8,1,0)</f>
        <v>0</v>
      </c>
    </row>
    <row r="705" spans="1:17" x14ac:dyDescent="0.25">
      <c r="A705" s="38">
        <f>A704+$A$19</f>
        <v>6.869999999999898</v>
      </c>
      <c r="B705" s="38">
        <f>C705+D705+Dynamics!$O$7</f>
        <v>28.968967108064398</v>
      </c>
      <c r="C705" s="38">
        <f>C704-O704*Dynamics!$S$1</f>
        <v>1.65523908852124</v>
      </c>
      <c r="D705" s="38">
        <f>D704-P704*Dynamics!$S$1</f>
        <v>0.55174636284041245</v>
      </c>
      <c r="E705" s="38">
        <f>Dynamics!$F$1-C705/H704</f>
        <v>5.2814781977733212E-3</v>
      </c>
      <c r="F705" s="38">
        <f>IF(Q704,$O$5/E705,([1]!Props("D","T",Dynamics!$D$4+273,"P",I704,"He")+$O$5/E705)/2)</f>
        <v>7.9918388538428804</v>
      </c>
      <c r="G705" s="38">
        <f t="shared" si="38"/>
        <v>3.7410622839746674E-3</v>
      </c>
      <c r="H705" s="38">
        <f>IF(Q704,[1]!Props("D","T",Dynamics!$D$4+273,"P",Dynamics!I704,"N2O"),C705/G705)</f>
        <v>442.4516254678984</v>
      </c>
      <c r="I705" s="38">
        <f>IF(Q704,[1]!Props("P","T",Dynamics!$D$4+273,"D",F705,"He"),IF(C705&gt;$D$11,I704*(1-$N$13/100*$S$1),[1]!Props("P","T",Dynamics!$D$4+273,"D",F705,"He")))</f>
        <v>5006.7665233969637</v>
      </c>
      <c r="J705" s="38">
        <f>I705-Dynamics!$O$10</f>
        <v>2111.7607897012103</v>
      </c>
      <c r="L705" s="38">
        <f>IF(H705&gt;$L$18,$L$18,H705)</f>
        <v>163.24780144940664</v>
      </c>
      <c r="M705" s="38">
        <f t="shared" si="39"/>
        <v>5.0864372160269973</v>
      </c>
      <c r="N705" s="38">
        <f>M705*Dynamics!$D$14*Dynamics!$N$12</f>
        <v>2.7679286384751254E-3</v>
      </c>
      <c r="O705" s="38">
        <f t="shared" si="40"/>
        <v>0.4518582647999137</v>
      </c>
      <c r="P705" s="38">
        <f>O705/Dynamics!$M$2</f>
        <v>0.15061942159997124</v>
      </c>
      <c r="Q705" s="38">
        <f>IF(I705&gt;Dynamics!$D$8,1,0)</f>
        <v>0</v>
      </c>
    </row>
    <row r="706" spans="1:17" x14ac:dyDescent="0.25">
      <c r="A706" s="38">
        <f>A705+$A$19</f>
        <v>6.8799999999998978</v>
      </c>
      <c r="B706" s="38">
        <f>C706+D706+Dynamics!$O$7</f>
        <v>28.962942331200399</v>
      </c>
      <c r="C706" s="38">
        <f>C705-O705*Dynamics!$S$1</f>
        <v>1.6507205058732408</v>
      </c>
      <c r="D706" s="38">
        <f>D705-P705*Dynamics!$S$1</f>
        <v>0.55024016862441272</v>
      </c>
      <c r="E706" s="38">
        <f>Dynamics!$F$1-C706/H705</f>
        <v>5.2820420312513303E-3</v>
      </c>
      <c r="F706" s="38">
        <f>IF(Q705,$O$5/E706,([1]!Props("D","T",Dynamics!$D$4+273,"P",I705,"He")+$O$5/E706)/2)</f>
        <v>7.9910220163776842</v>
      </c>
      <c r="G706" s="38">
        <f t="shared" si="38"/>
        <v>3.7405234007406368E-3</v>
      </c>
      <c r="H706" s="38">
        <f>IF(Q705,[1]!Props("D","T",Dynamics!$D$4+273,"P",Dynamics!I705,"N2O"),C706/G706)</f>
        <v>441.30735969901764</v>
      </c>
      <c r="I706" s="38">
        <f>IF(Q705,[1]!Props("P","T",Dynamics!$D$4+273,"D",F706,"He"),IF(C706&gt;$D$11,I705*(1-$N$13/100*$S$1),[1]!Props("P","T",Dynamics!$D$4+273,"D",F706,"He")))</f>
        <v>5006.2658467446245</v>
      </c>
      <c r="J706" s="38">
        <f>I706-Dynamics!$O$10</f>
        <v>2111.2601130488711</v>
      </c>
      <c r="L706" s="38">
        <f>IF(H706&gt;$L$18,$L$18,H706)</f>
        <v>163.24780144940664</v>
      </c>
      <c r="M706" s="38">
        <f t="shared" si="39"/>
        <v>5.0858342094424724</v>
      </c>
      <c r="N706" s="38">
        <f>M706*Dynamics!$D$14*Dynamics!$N$12</f>
        <v>2.7676004953911537E-3</v>
      </c>
      <c r="O706" s="38">
        <f t="shared" si="40"/>
        <v>0.45180469616289454</v>
      </c>
      <c r="P706" s="38">
        <f>O706/Dynamics!$M$2</f>
        <v>0.1506015653876315</v>
      </c>
      <c r="Q706" s="38">
        <f>IF(I706&gt;Dynamics!$D$8,1,0)</f>
        <v>0</v>
      </c>
    </row>
    <row r="707" spans="1:17" x14ac:dyDescent="0.25">
      <c r="A707" s="38">
        <f>A706+$A$19</f>
        <v>6.8899999999998975</v>
      </c>
      <c r="B707" s="38">
        <f>C707+D707+Dynamics!$O$7</f>
        <v>28.956918268584893</v>
      </c>
      <c r="C707" s="38">
        <f>C706-O706*Dynamics!$S$1</f>
        <v>1.6462024589116118</v>
      </c>
      <c r="D707" s="38">
        <f>D706-P706*Dynamics!$S$1</f>
        <v>0.5487341529705364</v>
      </c>
      <c r="E707" s="38">
        <f>Dynamics!$F$1-C707/H706</f>
        <v>5.2826061808785496E-3</v>
      </c>
      <c r="F707" s="38">
        <f>IF(Q706,$O$5/E707,([1]!Props("D","T",Dynamics!$D$4+273,"P",I706,"He")+$O$5/E707)/2)</f>
        <v>7.9902050684443591</v>
      </c>
      <c r="G707" s="38">
        <f t="shared" si="38"/>
        <v>3.7399843344264215E-3</v>
      </c>
      <c r="H707" s="38">
        <f>IF(Q706,[1]!Props("D","T",Dynamics!$D$4+273,"P",Dynamics!I706,"N2O"),C707/G707)</f>
        <v>440.1629289615941</v>
      </c>
      <c r="I707" s="38">
        <f>IF(Q706,[1]!Props("P","T",Dynamics!$D$4+273,"D",F707,"He"),IF(C707&gt;$D$11,I706*(1-$N$13/100*$S$1),[1]!Props("P","T",Dynamics!$D$4+273,"D",F707,"He")))</f>
        <v>5005.7652201599503</v>
      </c>
      <c r="J707" s="38">
        <f>I707-Dynamics!$O$10</f>
        <v>2110.7594864641969</v>
      </c>
      <c r="L707" s="38">
        <f>IF(H707&gt;$L$18,$L$18,H707)</f>
        <v>163.24780144940664</v>
      </c>
      <c r="M707" s="38">
        <f t="shared" si="39"/>
        <v>5.0852311916648265</v>
      </c>
      <c r="N707" s="38">
        <f>M707*Dynamics!$D$14*Dynamics!$N$12</f>
        <v>2.7672723462161286E-3</v>
      </c>
      <c r="O707" s="38">
        <f t="shared" si="40"/>
        <v>0.45175112653152422</v>
      </c>
      <c r="P707" s="38">
        <f>O707/Dynamics!$M$2</f>
        <v>0.1505837088438414</v>
      </c>
      <c r="Q707" s="38">
        <f>IF(I707&gt;Dynamics!$D$8,1,0)</f>
        <v>0</v>
      </c>
    </row>
    <row r="708" spans="1:17" x14ac:dyDescent="0.25">
      <c r="A708" s="38">
        <f>A707+$A$19</f>
        <v>6.8999999999998973</v>
      </c>
      <c r="B708" s="38">
        <f>C708+D708+Dynamics!$O$7</f>
        <v>28.950894920231139</v>
      </c>
      <c r="C708" s="38">
        <f>C707-O707*Dynamics!$S$1</f>
        <v>1.6416849476462965</v>
      </c>
      <c r="D708" s="38">
        <f>D707-P707*Dynamics!$S$1</f>
        <v>0.54722831588209797</v>
      </c>
      <c r="E708" s="38">
        <f>Dynamics!$F$1-C708/H707</f>
        <v>5.2831706487770028E-3</v>
      </c>
      <c r="F708" s="38">
        <f>IF(Q707,$O$5/E708,([1]!Props("D","T",Dynamics!$D$4+273,"P",I707,"He")+$O$5/E708)/2)</f>
        <v>7.989388008561777</v>
      </c>
      <c r="G708" s="38">
        <f t="shared" si="38"/>
        <v>3.7394450839758698E-3</v>
      </c>
      <c r="H708" s="38">
        <f>IF(Q707,[1]!Props("D","T",Dynamics!$D$4+273,"P",Dynamics!I707,"N2O"),C708/G708)</f>
        <v>439.01833314284607</v>
      </c>
      <c r="I708" s="38">
        <f>IF(Q707,[1]!Props("P","T",Dynamics!$D$4+273,"D",F708,"He"),IF(C708&gt;$D$11,I707*(1-$N$13/100*$S$1),[1]!Props("P","T",Dynamics!$D$4+273,"D",F708,"He")))</f>
        <v>5005.2646436379346</v>
      </c>
      <c r="J708" s="38">
        <f>I708-Dynamics!$O$10</f>
        <v>2110.2589099421812</v>
      </c>
      <c r="L708" s="38">
        <f>IF(H708&gt;$L$18,$L$18,H708)</f>
        <v>163.24780144940664</v>
      </c>
      <c r="M708" s="38">
        <f t="shared" si="39"/>
        <v>5.0846281626840453</v>
      </c>
      <c r="N708" s="38">
        <f>M708*Dynamics!$D$14*Dynamics!$N$12</f>
        <v>2.7669441909446008E-3</v>
      </c>
      <c r="O708" s="38">
        <f t="shared" si="40"/>
        <v>0.45169755590491328</v>
      </c>
      <c r="P708" s="38">
        <f>O708/Dynamics!$M$2</f>
        <v>0.15056585196830444</v>
      </c>
      <c r="Q708" s="38">
        <f>IF(I708&gt;Dynamics!$D$8,1,0)</f>
        <v>0</v>
      </c>
    </row>
    <row r="709" spans="1:17" x14ac:dyDescent="0.25">
      <c r="A709" s="38">
        <f>A708+$A$19</f>
        <v>6.9099999999998971</v>
      </c>
      <c r="B709" s="38">
        <f>C709+D709+Dynamics!$O$7</f>
        <v>28.944872286152407</v>
      </c>
      <c r="C709" s="38">
        <f>C708-O708*Dynamics!$S$1</f>
        <v>1.6371679720872474</v>
      </c>
      <c r="D709" s="38">
        <f>D708-P708*Dynamics!$S$1</f>
        <v>0.54572265736241488</v>
      </c>
      <c r="E709" s="38">
        <f>Dynamics!$F$1-C709/H708</f>
        <v>5.283735437091347E-3</v>
      </c>
      <c r="F709" s="38">
        <f>IF(Q708,$O$5/E709,([1]!Props("D","T",Dynamics!$D$4+273,"P",I708,"He")+$O$5/E709)/2)</f>
        <v>7.9885708352331024</v>
      </c>
      <c r="G709" s="38">
        <f t="shared" si="38"/>
        <v>3.7389056483216141E-3</v>
      </c>
      <c r="H709" s="38">
        <f>IF(Q708,[1]!Props("D","T",Dynamics!$D$4+273,"P",Dynamics!I708,"N2O"),C709/G709)</f>
        <v>437.87357212990071</v>
      </c>
      <c r="I709" s="38">
        <f>IF(Q708,[1]!Props("P","T",Dynamics!$D$4+273,"D",F709,"He"),IF(C709&gt;$D$11,I708*(1-$N$13/100*$S$1),[1]!Props("P","T",Dynamics!$D$4+273,"D",F709,"He")))</f>
        <v>5004.7641171735704</v>
      </c>
      <c r="J709" s="38">
        <f>I709-Dynamics!$O$10</f>
        <v>2109.758383477817</v>
      </c>
      <c r="L709" s="38">
        <f>IF(H709&gt;$L$18,$L$18,H709)</f>
        <v>163.24780144940664</v>
      </c>
      <c r="M709" s="38">
        <f t="shared" si="39"/>
        <v>5.0840251224901092</v>
      </c>
      <c r="N709" s="38">
        <f>M709*Dynamics!$D$14*Dynamics!$N$12</f>
        <v>2.7666160295711176E-3</v>
      </c>
      <c r="O709" s="38">
        <f t="shared" si="40"/>
        <v>0.45164398428217156</v>
      </c>
      <c r="P709" s="38">
        <f>O709/Dynamics!$M$2</f>
        <v>0.15054799476072386</v>
      </c>
      <c r="Q709" s="38">
        <f>IF(I709&gt;Dynamics!$D$8,1,0)</f>
        <v>0</v>
      </c>
    </row>
    <row r="710" spans="1:17" x14ac:dyDescent="0.25">
      <c r="A710" s="38">
        <f>A709+$A$19</f>
        <v>6.9199999999998969</v>
      </c>
      <c r="B710" s="38">
        <f>C710+D710+Dynamics!$O$7</f>
        <v>28.938850366361976</v>
      </c>
      <c r="C710" s="38">
        <f>C709-O709*Dynamics!$S$1</f>
        <v>1.6326515322444257</v>
      </c>
      <c r="D710" s="38">
        <f>D709-P709*Dynamics!$S$1</f>
        <v>0.54421717741480768</v>
      </c>
      <c r="E710" s="38">
        <f>Dynamics!$F$1-C710/H709</f>
        <v>5.2843005479891719E-3</v>
      </c>
      <c r="F710" s="38">
        <f>IF(Q709,$O$5/E710,([1]!Props("D","T",Dynamics!$D$4+273,"P",I709,"He")+$O$5/E710)/2)</f>
        <v>7.9877535469455818</v>
      </c>
      <c r="G710" s="38">
        <f t="shared" si="38"/>
        <v>3.7383660263849185E-3</v>
      </c>
      <c r="H710" s="38">
        <f>IF(Q709,[1]!Props("D","T",Dynamics!$D$4+273,"P",Dynamics!I709,"N2O"),C710/G710)</f>
        <v>436.72864580979393</v>
      </c>
      <c r="I710" s="38">
        <f>IF(Q709,[1]!Props("P","T",Dynamics!$D$4+273,"D",F710,"He"),IF(C710&gt;$D$11,I709*(1-$N$13/100*$S$1),[1]!Props("P","T",Dynamics!$D$4+273,"D",F710,"He")))</f>
        <v>5004.2636407618529</v>
      </c>
      <c r="J710" s="38">
        <f>I710-Dynamics!$O$10</f>
        <v>2109.2579070660995</v>
      </c>
      <c r="L710" s="38">
        <f>IF(H710&gt;$L$18,$L$18,H710)</f>
        <v>163.24780144940664</v>
      </c>
      <c r="M710" s="38">
        <f t="shared" si="39"/>
        <v>5.0834220710729978</v>
      </c>
      <c r="N710" s="38">
        <f>M710*Dynamics!$D$14*Dynamics!$N$12</f>
        <v>2.7662878620902261E-3</v>
      </c>
      <c r="O710" s="38">
        <f t="shared" si="40"/>
        <v>0.45159041166240882</v>
      </c>
      <c r="P710" s="38">
        <f>O710/Dynamics!$M$2</f>
        <v>0.15053013722080294</v>
      </c>
      <c r="Q710" s="38">
        <f>IF(I710&gt;Dynamics!$D$8,1,0)</f>
        <v>0</v>
      </c>
    </row>
    <row r="711" spans="1:17" x14ac:dyDescent="0.25">
      <c r="A711" s="38">
        <f>A710+$A$19</f>
        <v>6.9299999999998967</v>
      </c>
      <c r="B711" s="38">
        <f>C711+D711+Dynamics!$O$7</f>
        <v>28.932829160873144</v>
      </c>
      <c r="C711" s="38">
        <f>C710-O710*Dynamics!$S$1</f>
        <v>1.6281356281278017</v>
      </c>
      <c r="D711" s="38">
        <f>D710-P710*Dynamics!$S$1</f>
        <v>0.54271187604259963</v>
      </c>
      <c r="E711" s="38">
        <f>Dynamics!$F$1-C711/H710</f>
        <v>5.2848659836613075E-3</v>
      </c>
      <c r="F711" s="38">
        <f>IF(Q710,$O$5/E711,([1]!Props("D","T",Dynamics!$D$4+273,"P",I710,"He")+$O$5/E711)/2)</f>
        <v>7.986936142170336</v>
      </c>
      <c r="G711" s="38">
        <f t="shared" si="38"/>
        <v>3.7378262170755291E-3</v>
      </c>
      <c r="H711" s="38">
        <f>IF(Q710,[1]!Props("D","T",Dynamics!$D$4+273,"P",Dynamics!I710,"N2O"),C711/G711)</f>
        <v>435.5835540694701</v>
      </c>
      <c r="I711" s="38">
        <f>IF(Q710,[1]!Props("P","T",Dynamics!$D$4+273,"D",F711,"He"),IF(C711&gt;$D$11,I710*(1-$N$13/100*$S$1),[1]!Props("P","T",Dynamics!$D$4+273,"D",F711,"He")))</f>
        <v>5003.7632143977771</v>
      </c>
      <c r="J711" s="38">
        <f>I711-Dynamics!$O$10</f>
        <v>2108.7574807020237</v>
      </c>
      <c r="L711" s="38">
        <f>IF(H711&gt;$L$18,$L$18,H711)</f>
        <v>163.24780144940664</v>
      </c>
      <c r="M711" s="38">
        <f t="shared" si="39"/>
        <v>5.0828190084226827</v>
      </c>
      <c r="N711" s="38">
        <f>M711*Dynamics!$D$14*Dynamics!$N$12</f>
        <v>2.7659596884964696E-3</v>
      </c>
      <c r="O711" s="38">
        <f t="shared" si="40"/>
        <v>0.45153683804473432</v>
      </c>
      <c r="P711" s="38">
        <f>O711/Dynamics!$M$2</f>
        <v>0.15051227934824477</v>
      </c>
      <c r="Q711" s="38">
        <f>IF(I711&gt;Dynamics!$D$8,1,0)</f>
        <v>0</v>
      </c>
    </row>
    <row r="712" spans="1:17" x14ac:dyDescent="0.25">
      <c r="A712" s="38">
        <f>A711+$A$19</f>
        <v>6.9399999999998965</v>
      </c>
      <c r="B712" s="38">
        <f>C712+D712+Dynamics!$O$7</f>
        <v>28.926808669699216</v>
      </c>
      <c r="C712" s="38">
        <f>C711-O711*Dynamics!$S$1</f>
        <v>1.6236202597473544</v>
      </c>
      <c r="D712" s="38">
        <f>D711-P711*Dynamics!$S$1</f>
        <v>0.54120675324911716</v>
      </c>
      <c r="E712" s="38">
        <f>Dynamics!$F$1-C712/H711</f>
        <v>5.2854317463221414E-3</v>
      </c>
      <c r="F712" s="38">
        <f>IF(Q711,$O$5/E712,([1]!Props("D","T",Dynamics!$D$4+273,"P",I711,"He")+$O$5/E712)/2)</f>
        <v>7.9861186193621405</v>
      </c>
      <c r="G712" s="38">
        <f t="shared" si="38"/>
        <v>3.7372862192915201E-3</v>
      </c>
      <c r="H712" s="38">
        <f>IF(Q711,[1]!Props("D","T",Dynamics!$D$4+273,"P",Dynamics!I711,"N2O"),C712/G712)</f>
        <v>434.4382967957817</v>
      </c>
      <c r="I712" s="38">
        <f>IF(Q711,[1]!Props("P","T",Dynamics!$D$4+273,"D",F712,"He"),IF(C712&gt;$D$11,I711*(1-$N$13/100*$S$1),[1]!Props("P","T",Dynamics!$D$4+273,"D",F712,"He")))</f>
        <v>5003.2628380763372</v>
      </c>
      <c r="J712" s="38">
        <f>I712-Dynamics!$O$10</f>
        <v>2108.2571043805838</v>
      </c>
      <c r="L712" s="38">
        <f>IF(H712&gt;$L$18,$L$18,H712)</f>
        <v>163.24780144940664</v>
      </c>
      <c r="M712" s="38">
        <f t="shared" si="39"/>
        <v>5.082215934529132</v>
      </c>
      <c r="N712" s="38">
        <f>M712*Dynamics!$D$14*Dynamics!$N$12</f>
        <v>2.765631508784388E-3</v>
      </c>
      <c r="O712" s="38">
        <f t="shared" si="40"/>
        <v>0.45148326342825668</v>
      </c>
      <c r="P712" s="38">
        <f>O712/Dynamics!$M$2</f>
        <v>0.15049442114275222</v>
      </c>
      <c r="Q712" s="38">
        <f>IF(I712&gt;Dynamics!$D$8,1,0)</f>
        <v>0</v>
      </c>
    </row>
    <row r="713" spans="1:17" x14ac:dyDescent="0.25">
      <c r="A713" s="38">
        <f>A712+$A$19</f>
        <v>6.9499999999998963</v>
      </c>
      <c r="B713" s="38">
        <f>C713+D713+Dynamics!$O$7</f>
        <v>28.920788892853505</v>
      </c>
      <c r="C713" s="38">
        <f>C712-O712*Dynamics!$S$1</f>
        <v>1.6191054271130718</v>
      </c>
      <c r="D713" s="38">
        <f>D712-P712*Dynamics!$S$1</f>
        <v>0.53970180903768961</v>
      </c>
      <c r="E713" s="38">
        <f>Dynamics!$F$1-C713/H712</f>
        <v>5.2859978382099326E-3</v>
      </c>
      <c r="F713" s="38">
        <f>IF(Q712,$O$5/E713,([1]!Props("D","T",Dynamics!$D$4+273,"P",I712,"He")+$O$5/E713)/2)</f>
        <v>7.9853009769591985</v>
      </c>
      <c r="G713" s="38">
        <f t="shared" si="38"/>
        <v>3.7367460319191297E-3</v>
      </c>
      <c r="H713" s="38">
        <f>IF(Q712,[1]!Props("D","T",Dynamics!$D$4+273,"P",Dynamics!I712,"N2O"),C713/G713)</f>
        <v>433.29287387548965</v>
      </c>
      <c r="I713" s="38">
        <f>IF(Q712,[1]!Props("P","T",Dynamics!$D$4+273,"D",F713,"He"),IF(C713&gt;$D$11,I712*(1-$N$13/100*$S$1),[1]!Props("P","T",Dynamics!$D$4+273,"D",F713,"He")))</f>
        <v>5002.7625117925299</v>
      </c>
      <c r="J713" s="38">
        <f>I713-Dynamics!$O$10</f>
        <v>2107.7567780967765</v>
      </c>
      <c r="L713" s="38">
        <f>IF(H713&gt;$L$18,$L$18,H713)</f>
        <v>163.24780144940664</v>
      </c>
      <c r="M713" s="38">
        <f t="shared" si="39"/>
        <v>5.0816128493823127</v>
      </c>
      <c r="N713" s="38">
        <f>M713*Dynamics!$D$14*Dynamics!$N$12</f>
        <v>2.7653033229485223E-3</v>
      </c>
      <c r="O713" s="38">
        <f t="shared" si="40"/>
        <v>0.45142968781208476</v>
      </c>
      <c r="P713" s="38">
        <f>O713/Dynamics!$M$2</f>
        <v>0.15047656260402825</v>
      </c>
      <c r="Q713" s="38">
        <f>IF(I713&gt;Dynamics!$D$8,1,0)</f>
        <v>0</v>
      </c>
    </row>
    <row r="714" spans="1:17" x14ac:dyDescent="0.25">
      <c r="A714" s="38">
        <f>A713+$A$19</f>
        <v>6.959999999999896</v>
      </c>
      <c r="B714" s="38">
        <f>C714+D714+Dynamics!$O$7</f>
        <v>28.914769830349343</v>
      </c>
      <c r="C714" s="38">
        <f>C713-O713*Dynamics!$S$1</f>
        <v>1.6145911302349509</v>
      </c>
      <c r="D714" s="38">
        <f>D713-P713*Dynamics!$S$1</f>
        <v>0.53819704341164931</v>
      </c>
      <c r="E714" s="38">
        <f>Dynamics!$F$1-C714/H713</f>
        <v>5.2865642615871379E-3</v>
      </c>
      <c r="F714" s="38">
        <f>IF(Q713,$O$5/E714,([1]!Props("D","T",Dynamics!$D$4+273,"P",I713,"He")+$O$5/E714)/2)</f>
        <v>7.9844832133829327</v>
      </c>
      <c r="G714" s="38">
        <f t="shared" si="38"/>
        <v>3.736205653832609E-3</v>
      </c>
      <c r="H714" s="38">
        <f>IF(Q713,[1]!Props("D","T",Dynamics!$D$4+273,"P",Dynamics!I713,"N2O"),C714/G714)</f>
        <v>432.14728519526204</v>
      </c>
      <c r="I714" s="38">
        <f>IF(Q713,[1]!Props("P","T",Dynamics!$D$4+273,"D",F714,"He"),IF(C714&gt;$D$11,I713*(1-$N$13/100*$S$1),[1]!Props("P","T",Dynamics!$D$4+273,"D",F714,"He")))</f>
        <v>5002.2622355413505</v>
      </c>
      <c r="J714" s="38">
        <f>I714-Dynamics!$O$10</f>
        <v>2107.2565018455971</v>
      </c>
      <c r="L714" s="38">
        <f>IF(H714&gt;$L$18,$L$18,H714)</f>
        <v>163.24780144940664</v>
      </c>
      <c r="M714" s="38">
        <f t="shared" si="39"/>
        <v>5.081009752972184</v>
      </c>
      <c r="N714" s="38">
        <f>M714*Dynamics!$D$14*Dynamics!$N$12</f>
        <v>2.7649751309834084E-3</v>
      </c>
      <c r="O714" s="38">
        <f t="shared" si="40"/>
        <v>0.45137611119532656</v>
      </c>
      <c r="P714" s="38">
        <f>O714/Dynamics!$M$2</f>
        <v>0.15045870373177553</v>
      </c>
      <c r="Q714" s="38">
        <f>IF(I714&gt;Dynamics!$D$8,1,0)</f>
        <v>0</v>
      </c>
    </row>
    <row r="715" spans="1:17" x14ac:dyDescent="0.25">
      <c r="A715" s="38">
        <f>A714+$A$19</f>
        <v>6.9699999999998958</v>
      </c>
      <c r="B715" s="38">
        <f>C715+D715+Dynamics!$O$7</f>
        <v>28.908751482200074</v>
      </c>
      <c r="C715" s="38">
        <f>C714-O714*Dynamics!$S$1</f>
        <v>1.6100773691229977</v>
      </c>
      <c r="D715" s="38">
        <f>D714-P714*Dynamics!$S$1</f>
        <v>0.53669245637433161</v>
      </c>
      <c r="E715" s="38">
        <f>Dynamics!$F$1-C715/H714</f>
        <v>5.287131018740736E-3</v>
      </c>
      <c r="F715" s="38">
        <f>IF(Q714,$O$5/E715,([1]!Props("D","T",Dynamics!$D$4+273,"P",I714,"He")+$O$5/E715)/2)</f>
        <v>7.9836653270377438</v>
      </c>
      <c r="G715" s="38">
        <f t="shared" si="38"/>
        <v>3.7356650838940532E-3</v>
      </c>
      <c r="H715" s="38">
        <f>IF(Q714,[1]!Props("D","T",Dynamics!$D$4+273,"P",Dynamics!I714,"N2O"),C715/G715)</f>
        <v>431.00153064167489</v>
      </c>
      <c r="I715" s="38">
        <f>IF(Q714,[1]!Props("P","T",Dynamics!$D$4+273,"D",F715,"He"),IF(C715&gt;$D$11,I714*(1-$N$13/100*$S$1),[1]!Props("P","T",Dynamics!$D$4+273,"D",F715,"He")))</f>
        <v>5001.7620093177966</v>
      </c>
      <c r="J715" s="38">
        <f>I715-Dynamics!$O$10</f>
        <v>2106.7562756220432</v>
      </c>
      <c r="L715" s="38">
        <f>IF(H715&gt;$L$18,$L$18,H715)</f>
        <v>163.24780144940664</v>
      </c>
      <c r="M715" s="38">
        <f t="shared" si="39"/>
        <v>5.0804066452887016</v>
      </c>
      <c r="N715" s="38">
        <f>M715*Dynamics!$D$14*Dynamics!$N$12</f>
        <v>2.7646469328835802E-3</v>
      </c>
      <c r="O715" s="38">
        <f t="shared" si="40"/>
        <v>0.45132253357708974</v>
      </c>
      <c r="P715" s="38">
        <f>O715/Dynamics!$M$2</f>
        <v>0.15044084452569659</v>
      </c>
      <c r="Q715" s="38">
        <f>IF(I715&gt;Dynamics!$D$8,1,0)</f>
        <v>0</v>
      </c>
    </row>
    <row r="716" spans="1:17" x14ac:dyDescent="0.25">
      <c r="A716" s="38">
        <f>A715+$A$19</f>
        <v>6.9799999999998956</v>
      </c>
      <c r="B716" s="38">
        <f>C716+D716+Dynamics!$O$7</f>
        <v>28.902733848419047</v>
      </c>
      <c r="C716" s="38">
        <f>C715-O715*Dynamics!$S$1</f>
        <v>1.6055641437872268</v>
      </c>
      <c r="D716" s="38">
        <f>D715-P715*Dynamics!$S$1</f>
        <v>0.5351880479290746</v>
      </c>
      <c r="E716" s="38">
        <f>Dynamics!$F$1-C716/H715</f>
        <v>5.2876981119825694E-3</v>
      </c>
      <c r="F716" s="38">
        <f>IF(Q715,$O$5/E716,([1]!Props("D","T",Dynamics!$D$4+273,"P",I715,"He")+$O$5/E716)/2)</f>
        <v>7.9828473163107851</v>
      </c>
      <c r="G716" s="38">
        <f t="shared" si="38"/>
        <v>3.7351243209532391E-3</v>
      </c>
      <c r="H716" s="38">
        <f>IF(Q715,[1]!Props("D","T",Dynamics!$D$4+273,"P",Dynamics!I715,"N2O"),C716/G716)</f>
        <v>429.8556101012112</v>
      </c>
      <c r="I716" s="38">
        <f>IF(Q715,[1]!Props("P","T",Dynamics!$D$4+273,"D",F716,"He"),IF(C716&gt;$D$11,I715*(1-$N$13/100*$S$1),[1]!Props("P","T",Dynamics!$D$4+273,"D",F716,"He")))</f>
        <v>5001.2618331168651</v>
      </c>
      <c r="J716" s="38">
        <f>I716-Dynamics!$O$10</f>
        <v>2106.2560994211117</v>
      </c>
      <c r="L716" s="38">
        <f>IF(H716&gt;$L$18,$L$18,H716)</f>
        <v>163.24780144940664</v>
      </c>
      <c r="M716" s="38">
        <f t="shared" si="39"/>
        <v>5.0798035263218173</v>
      </c>
      <c r="N716" s="38">
        <f>M716*Dynamics!$D$14*Dynamics!$N$12</f>
        <v>2.7643187286435699E-3</v>
      </c>
      <c r="O716" s="38">
        <f t="shared" si="40"/>
        <v>0.45126895495648167</v>
      </c>
      <c r="P716" s="38">
        <f>O716/Dynamics!$M$2</f>
        <v>0.15042298498549389</v>
      </c>
      <c r="Q716" s="38">
        <f>IF(I716&gt;Dynamics!$D$8,1,0)</f>
        <v>0</v>
      </c>
    </row>
    <row r="717" spans="1:17" x14ac:dyDescent="0.25">
      <c r="A717" s="38">
        <f>A716+$A$19</f>
        <v>6.9899999999998954</v>
      </c>
      <c r="B717" s="38">
        <f>C717+D717+Dynamics!$O$7</f>
        <v>28.896716929019625</v>
      </c>
      <c r="C717" s="38">
        <f>C716-O716*Dynamics!$S$1</f>
        <v>1.6010514542376619</v>
      </c>
      <c r="D717" s="38">
        <f>D716-P716*Dynamics!$S$1</f>
        <v>0.53368381807921961</v>
      </c>
      <c r="E717" s="38">
        <f>Dynamics!$F$1-C717/H716</f>
        <v>5.2882655436496751E-3</v>
      </c>
      <c r="F717" s="38">
        <f>IF(Q716,$O$5/E717,([1]!Props("D","T",Dynamics!$D$4+273,"P",I716,"He")+$O$5/E717)/2)</f>
        <v>7.9820291795717306</v>
      </c>
      <c r="G717" s="38">
        <f t="shared" si="38"/>
        <v>3.7345833638474553E-3</v>
      </c>
      <c r="H717" s="38">
        <f>IF(Q716,[1]!Props("D","T",Dynamics!$D$4+273,"P",Dynamics!I716,"N2O"),C717/G717)</f>
        <v>428.70952346026121</v>
      </c>
      <c r="I717" s="38">
        <f>IF(Q716,[1]!Props("P","T",Dynamics!$D$4+273,"D",F717,"He"),IF(C717&gt;$D$11,I716*(1-$N$13/100*$S$1),[1]!Props("P","T",Dynamics!$D$4+273,"D",F717,"He")))</f>
        <v>5000.7617069335538</v>
      </c>
      <c r="J717" s="38">
        <f>I717-Dynamics!$O$10</f>
        <v>2105.7559732378004</v>
      </c>
      <c r="L717" s="38">
        <f>IF(H717&gt;$L$18,$L$18,H717)</f>
        <v>163.24780144940664</v>
      </c>
      <c r="M717" s="38">
        <f t="shared" si="39"/>
        <v>5.0792003960614798</v>
      </c>
      <c r="N717" s="38">
        <f>M717*Dynamics!$D$14*Dynamics!$N$12</f>
        <v>2.7639905182579075E-3</v>
      </c>
      <c r="O717" s="38">
        <f t="shared" si="40"/>
        <v>0.45121537533260941</v>
      </c>
      <c r="P717" s="38">
        <f>O717/Dynamics!$M$2</f>
        <v>0.15040512511086981</v>
      </c>
      <c r="Q717" s="38">
        <f>IF(I717&gt;Dynamics!$D$8,1,0)</f>
        <v>0</v>
      </c>
    </row>
    <row r="718" spans="1:17" x14ac:dyDescent="0.25">
      <c r="A718" s="38">
        <f>A717+$A$19</f>
        <v>6.9999999999998952</v>
      </c>
      <c r="B718" s="38">
        <f>C718+D718+Dynamics!$O$7</f>
        <v>28.89070072401519</v>
      </c>
      <c r="C718" s="38">
        <f>C717-O717*Dynamics!$S$1</f>
        <v>1.5965393004843358</v>
      </c>
      <c r="D718" s="38">
        <f>D717-P717*Dynamics!$S$1</f>
        <v>0.53217976682811086</v>
      </c>
      <c r="E718" s="38">
        <f>Dynamics!$F$1-C718/H717</f>
        <v>5.288833316104637E-3</v>
      </c>
      <c r="F718" s="38">
        <f>IF(Q717,$O$5/E718,([1]!Props("D","T",Dynamics!$D$4+273,"P",I717,"He")+$O$5/E718)/2)</f>
        <v>7.9812109151725323</v>
      </c>
      <c r="G718" s="38">
        <f t="shared" si="38"/>
        <v>3.7340422114013347E-3</v>
      </c>
      <c r="H718" s="38">
        <f>IF(Q717,[1]!Props("D","T",Dynamics!$D$4+273,"P",Dynamics!I717,"N2O"),C718/G718)</f>
        <v>427.56327060512166</v>
      </c>
      <c r="I718" s="38">
        <f>IF(Q717,[1]!Props("P","T",Dynamics!$D$4+273,"D",F718,"He"),IF(C718&gt;$D$11,I717*(1-$N$13/100*$S$1),[1]!Props("P","T",Dynamics!$D$4+273,"D",F718,"He")))</f>
        <v>5000.2616307628605</v>
      </c>
      <c r="J718" s="38">
        <f>I718-Dynamics!$O$10</f>
        <v>2105.2558970671071</v>
      </c>
      <c r="L718" s="38">
        <f>IF(H718&gt;$L$18,$L$18,H718)</f>
        <v>163.24780144940664</v>
      </c>
      <c r="M718" s="38">
        <f t="shared" si="39"/>
        <v>5.0785972544976321</v>
      </c>
      <c r="N718" s="38">
        <f>M718*Dynamics!$D$14*Dynamics!$N$12</f>
        <v>2.7636623017211208E-3</v>
      </c>
      <c r="O718" s="38">
        <f t="shared" si="40"/>
        <v>0.45116179470457968</v>
      </c>
      <c r="P718" s="38">
        <f>O718/Dynamics!$M$2</f>
        <v>0.15038726490152657</v>
      </c>
      <c r="Q718" s="38">
        <f>IF(I718&gt;Dynamics!$D$8,1,0)</f>
        <v>0</v>
      </c>
    </row>
    <row r="719" spans="1:17" x14ac:dyDescent="0.25">
      <c r="A719" s="38">
        <f>A718+$A$19</f>
        <v>7.009999999999895</v>
      </c>
      <c r="B719" s="38">
        <f>C719+D719+Dynamics!$O$7</f>
        <v>28.88468523341913</v>
      </c>
      <c r="C719" s="38">
        <f>C718-O718*Dynamics!$S$1</f>
        <v>1.5920276825372901</v>
      </c>
      <c r="D719" s="38">
        <f>D718-P718*Dynamics!$S$1</f>
        <v>0.53067589417909555</v>
      </c>
      <c r="E719" s="38">
        <f>Dynamics!$F$1-C719/H718</f>
        <v>5.28940143173593E-3</v>
      </c>
      <c r="F719" s="38">
        <f>IF(Q718,$O$5/E719,([1]!Props("D","T",Dynamics!$D$4+273,"P",I718,"He")+$O$5/E719)/2)</f>
        <v>7.9803925214471763</v>
      </c>
      <c r="G719" s="38">
        <f t="shared" si="38"/>
        <v>3.7335008624266777E-3</v>
      </c>
      <c r="H719" s="38">
        <f>IF(Q718,[1]!Props("D","T",Dynamics!$D$4+273,"P",Dynamics!I718,"N2O"),C719/G719)</f>
        <v>426.41685142199589</v>
      </c>
      <c r="I719" s="38">
        <f>IF(Q718,[1]!Props("P","T",Dynamics!$D$4+273,"D",F719,"He"),IF(C719&gt;$D$11,I718*(1-$N$13/100*$S$1),[1]!Props("P","T",Dynamics!$D$4+273,"D",F719,"He")))</f>
        <v>4999.7616045997838</v>
      </c>
      <c r="J719" s="38">
        <f>I719-Dynamics!$O$10</f>
        <v>2104.7558709040304</v>
      </c>
      <c r="L719" s="38">
        <f>IF(H719&gt;$L$18,$L$18,H719)</f>
        <v>163.24780144940664</v>
      </c>
      <c r="M719" s="38">
        <f t="shared" si="39"/>
        <v>5.0779941016202121</v>
      </c>
      <c r="N719" s="38">
        <f>M719*Dynamics!$D$14*Dynamics!$N$12</f>
        <v>2.7633340790277332E-3</v>
      </c>
      <c r="O719" s="38">
        <f t="shared" si="40"/>
        <v>0.45110821307149834</v>
      </c>
      <c r="P719" s="38">
        <f>O719/Dynamics!$M$2</f>
        <v>0.15036940435716611</v>
      </c>
      <c r="Q719" s="38">
        <f>IF(I719&gt;Dynamics!$D$8,1,0)</f>
        <v>0</v>
      </c>
    </row>
    <row r="720" spans="1:17" x14ac:dyDescent="0.25">
      <c r="A720" s="38">
        <f>A719+$A$19</f>
        <v>7.0199999999998948</v>
      </c>
      <c r="B720" s="38">
        <f>C720+D720+Dynamics!$O$7</f>
        <v>28.878670457244844</v>
      </c>
      <c r="C720" s="38">
        <f>C719-O719*Dynamics!$S$1</f>
        <v>1.5875166004065751</v>
      </c>
      <c r="D720" s="38">
        <f>D719-P719*Dynamics!$S$1</f>
        <v>0.52917220013552391</v>
      </c>
      <c r="E720" s="38">
        <f>Dynamics!$F$1-C720/H719</f>
        <v>5.2899698929582831E-3</v>
      </c>
      <c r="F720" s="38">
        <f>IF(Q719,$O$5/E720,([1]!Props("D","T",Dynamics!$D$4+273,"P",I719,"He")+$O$5/E720)/2)</f>
        <v>7.9795739967114425</v>
      </c>
      <c r="G720" s="38">
        <f t="shared" si="38"/>
        <v>3.7329593157222766E-3</v>
      </c>
      <c r="H720" s="38">
        <f>IF(Q719,[1]!Props("D","T",Dynamics!$D$4+273,"P",Dynamics!I719,"N2O"),C720/G720)</f>
        <v>425.27026579699339</v>
      </c>
      <c r="I720" s="38">
        <f>IF(Q719,[1]!Props("P","T",Dynamics!$D$4+273,"D",F720,"He"),IF(C720&gt;$D$11,I719*(1-$N$13/100*$S$1),[1]!Props("P","T",Dynamics!$D$4+273,"D",F720,"He")))</f>
        <v>4999.2616284393243</v>
      </c>
      <c r="J720" s="38">
        <f>I720-Dynamics!$O$10</f>
        <v>2104.2558947435709</v>
      </c>
      <c r="L720" s="38">
        <f>IF(H720&gt;$L$18,$L$18,H720)</f>
        <v>163.24780144940664</v>
      </c>
      <c r="M720" s="38">
        <f t="shared" si="39"/>
        <v>5.0773909374191568</v>
      </c>
      <c r="N720" s="38">
        <f>M720*Dynamics!$D$14*Dynamics!$N$12</f>
        <v>2.7630058501722696E-3</v>
      </c>
      <c r="O720" s="38">
        <f t="shared" si="40"/>
        <v>0.45105463043247168</v>
      </c>
      <c r="P720" s="38">
        <f>O720/Dynamics!$M$2</f>
        <v>0.15035154347749055</v>
      </c>
      <c r="Q720" s="38">
        <f>IF(I720&gt;Dynamics!$D$8,1,0)</f>
        <v>0</v>
      </c>
    </row>
    <row r="721" spans="1:17" x14ac:dyDescent="0.25">
      <c r="A721" s="38">
        <f>A720+$A$19</f>
        <v>7.0299999999998946</v>
      </c>
      <c r="B721" s="38">
        <f>C721+D721+Dynamics!$O$7</f>
        <v>28.872656395505743</v>
      </c>
      <c r="C721" s="38">
        <f>C720-O720*Dynamics!$S$1</f>
        <v>1.5830060541022504</v>
      </c>
      <c r="D721" s="38">
        <f>D720-P720*Dynamics!$S$1</f>
        <v>0.52766868470074901</v>
      </c>
      <c r="E721" s="38">
        <f>Dynamics!$F$1-C721/H720</f>
        <v>5.2905387022130351E-3</v>
      </c>
      <c r="F721" s="38">
        <f>IF(Q720,$O$5/E721,([1]!Props("D","T",Dynamics!$D$4+273,"P",I720,"He")+$O$5/E721)/2)</f>
        <v>7.9787553392626505</v>
      </c>
      <c r="G721" s="38">
        <f t="shared" si="38"/>
        <v>3.7324175700737382E-3</v>
      </c>
      <c r="H721" s="38">
        <f>IF(Q720,[1]!Props("D","T",Dynamics!$D$4+273,"P",Dynamics!I720,"N2O"),C721/G721)</f>
        <v>424.12351361612957</v>
      </c>
      <c r="I721" s="38">
        <f>IF(Q720,[1]!Props("P","T",Dynamics!$D$4+273,"D",F721,"He"),IF(C721&gt;$D$11,I720*(1-$N$13/100*$S$1),[1]!Props("P","T",Dynamics!$D$4+273,"D",F721,"He")))</f>
        <v>4998.7617022764807</v>
      </c>
      <c r="J721" s="38">
        <f>I721-Dynamics!$O$10</f>
        <v>2103.7559685807273</v>
      </c>
      <c r="L721" s="38">
        <f>IF(H721&gt;$L$18,$L$18,H721)</f>
        <v>163.24780144940664</v>
      </c>
      <c r="M721" s="38">
        <f t="shared" si="39"/>
        <v>5.076787761884396</v>
      </c>
      <c r="N721" s="38">
        <f>M721*Dynamics!$D$14*Dynamics!$N$12</f>
        <v>2.76267761514925E-3</v>
      </c>
      <c r="O721" s="38">
        <f t="shared" si="40"/>
        <v>0.45100104678660502</v>
      </c>
      <c r="P721" s="38">
        <f>O721/Dynamics!$M$2</f>
        <v>0.15033368226220167</v>
      </c>
      <c r="Q721" s="38">
        <f>IF(I721&gt;Dynamics!$D$8,1,0)</f>
        <v>0</v>
      </c>
    </row>
    <row r="722" spans="1:17" x14ac:dyDescent="0.25">
      <c r="A722" s="38">
        <f>A721+$A$19</f>
        <v>7.0399999999998943</v>
      </c>
      <c r="B722" s="38">
        <f>C722+D722+Dynamics!$O$7</f>
        <v>28.866643048215256</v>
      </c>
      <c r="C722" s="38">
        <f>C721-O721*Dynamics!$S$1</f>
        <v>1.5784960436343842</v>
      </c>
      <c r="D722" s="38">
        <f>D721-P721*Dynamics!$S$1</f>
        <v>0.52616534787812697</v>
      </c>
      <c r="E722" s="38">
        <f>Dynamics!$F$1-C722/H721</f>
        <v>5.2911078619685111E-3</v>
      </c>
      <c r="F722" s="38">
        <f>IF(Q721,$O$5/E722,([1]!Props("D","T",Dynamics!$D$4+273,"P",I721,"He")+$O$5/E722)/2)</f>
        <v>7.9779365473794028</v>
      </c>
      <c r="G722" s="38">
        <f t="shared" si="38"/>
        <v>3.7318756242533009E-3</v>
      </c>
      <c r="H722" s="38">
        <f>IF(Q721,[1]!Props("D","T",Dynamics!$D$4+273,"P",Dynamics!I721,"N2O"),C722/G722)</f>
        <v>422.97659476532539</v>
      </c>
      <c r="I722" s="38">
        <f>IF(Q721,[1]!Props("P","T",Dynamics!$D$4+273,"D",F722,"He"),IF(C722&gt;$D$11,I721*(1-$N$13/100*$S$1),[1]!Props("P","T",Dynamics!$D$4+273,"D",F722,"He")))</f>
        <v>4998.2618261062535</v>
      </c>
      <c r="J722" s="38">
        <f>I722-Dynamics!$O$10</f>
        <v>2103.2560924105001</v>
      </c>
      <c r="L722" s="38">
        <f>IF(H722&gt;$L$18,$L$18,H722)</f>
        <v>163.24780144940664</v>
      </c>
      <c r="M722" s="38">
        <f t="shared" si="39"/>
        <v>5.076184575005855</v>
      </c>
      <c r="N722" s="38">
        <f>M722*Dynamics!$D$14*Dynamics!$N$12</f>
        <v>2.7623493739531912E-3</v>
      </c>
      <c r="O722" s="38">
        <f t="shared" si="40"/>
        <v>0.4509474621330033</v>
      </c>
      <c r="P722" s="38">
        <f>O722/Dynamics!$M$2</f>
        <v>0.15031582071100111</v>
      </c>
      <c r="Q722" s="38">
        <f>IF(I722&gt;Dynamics!$D$8,1,0)</f>
        <v>0</v>
      </c>
    </row>
    <row r="723" spans="1:17" x14ac:dyDescent="0.25">
      <c r="A723" s="38">
        <f>A722+$A$19</f>
        <v>7.0499999999998941</v>
      </c>
      <c r="B723" s="38">
        <f>C723+D723+Dynamics!$O$7</f>
        <v>28.860630415386815</v>
      </c>
      <c r="C723" s="38">
        <f>C722-O722*Dynamics!$S$1</f>
        <v>1.5739865690130541</v>
      </c>
      <c r="D723" s="38">
        <f>D722-P722*Dynamics!$S$1</f>
        <v>0.52466218967101697</v>
      </c>
      <c r="E723" s="38">
        <f>Dynamics!$F$1-C723/H722</f>
        <v>5.2916773747203856E-3</v>
      </c>
      <c r="F723" s="38">
        <f>IF(Q722,$O$5/E723,([1]!Props("D","T",Dynamics!$D$4+273,"P",I722,"He")+$O$5/E723)/2)</f>
        <v>7.9771176193213309</v>
      </c>
      <c r="G723" s="38">
        <f t="shared" si="38"/>
        <v>3.7313334770196467E-3</v>
      </c>
      <c r="H723" s="38">
        <f>IF(Q722,[1]!Props("D","T",Dynamics!$D$4+273,"P",Dynamics!I722,"N2O"),C723/G723)</f>
        <v>421.82950913040747</v>
      </c>
      <c r="I723" s="38">
        <f>IF(Q722,[1]!Props("P","T",Dynamics!$D$4+273,"D",F723,"He"),IF(C723&gt;$D$11,I722*(1-$N$13/100*$S$1),[1]!Props("P","T",Dynamics!$D$4+273,"D",F723,"He")))</f>
        <v>4997.7619999236431</v>
      </c>
      <c r="J723" s="38">
        <f>I723-Dynamics!$O$10</f>
        <v>2102.7562662278897</v>
      </c>
      <c r="L723" s="38">
        <f>IF(H723&gt;$L$18,$L$18,H723)</f>
        <v>163.24780144940664</v>
      </c>
      <c r="M723" s="38">
        <f t="shared" si="39"/>
        <v>5.0755813767734583</v>
      </c>
      <c r="N723" s="38">
        <f>M723*Dynamics!$D$14*Dynamics!$N$12</f>
        <v>2.7620211265786108E-3</v>
      </c>
      <c r="O723" s="38">
        <f t="shared" si="40"/>
        <v>0.4508938764707715</v>
      </c>
      <c r="P723" s="38">
        <f>O723/Dynamics!$M$2</f>
        <v>0.15029795882359051</v>
      </c>
      <c r="Q723" s="38">
        <f>IF(I723&gt;Dynamics!$D$8,1,0)</f>
        <v>0</v>
      </c>
    </row>
    <row r="724" spans="1:17" x14ac:dyDescent="0.25">
      <c r="A724" s="38">
        <f>A723+$A$19</f>
        <v>7.0599999999998939</v>
      </c>
      <c r="B724" s="38">
        <f>C724+D724+Dynamics!$O$7</f>
        <v>28.854618497033872</v>
      </c>
      <c r="C724" s="38">
        <f>C723-O723*Dynamics!$S$1</f>
        <v>1.5694776302483464</v>
      </c>
      <c r="D724" s="38">
        <f>D723-P723*Dynamics!$S$1</f>
        <v>0.5231592100827811</v>
      </c>
      <c r="E724" s="38">
        <f>Dynamics!$F$1-C724/H723</f>
        <v>5.2922472429920769E-3</v>
      </c>
      <c r="F724" s="38">
        <f>IF(Q723,$O$5/E724,([1]!Props("D","T",Dynamics!$D$4+273,"P",I723,"He")+$O$5/E724)/2)</f>
        <v>7.9762985533288271</v>
      </c>
      <c r="G724" s="38">
        <f t="shared" si="38"/>
        <v>3.7307911271177163E-3</v>
      </c>
      <c r="H724" s="38">
        <f>IF(Q723,[1]!Props("D","T",Dynamics!$D$4+273,"P",Dynamics!I723,"N2O"),C724/G724)</f>
        <v>420.68225659710731</v>
      </c>
      <c r="I724" s="38">
        <f>IF(Q723,[1]!Props("P","T",Dynamics!$D$4+273,"D",F724,"He"),IF(C724&gt;$D$11,I723*(1-$N$13/100*$S$1),[1]!Props("P","T",Dynamics!$D$4+273,"D",F724,"He")))</f>
        <v>4997.262223723651</v>
      </c>
      <c r="J724" s="38">
        <f>I724-Dynamics!$O$10</f>
        <v>2102.2564900278976</v>
      </c>
      <c r="L724" s="38">
        <f>IF(H724&gt;$L$18,$L$18,H724)</f>
        <v>163.24780144940664</v>
      </c>
      <c r="M724" s="38">
        <f t="shared" si="39"/>
        <v>5.0749781671771208</v>
      </c>
      <c r="N724" s="38">
        <f>M724*Dynamics!$D$14*Dynamics!$N$12</f>
        <v>2.7616928730200209E-3</v>
      </c>
      <c r="O724" s="38">
        <f t="shared" si="40"/>
        <v>0.45084028979901375</v>
      </c>
      <c r="P724" s="38">
        <f>O724/Dynamics!$M$2</f>
        <v>0.15028009659967126</v>
      </c>
      <c r="Q724" s="38">
        <f>IF(I724&gt;Dynamics!$D$8,1,0)</f>
        <v>0</v>
      </c>
    </row>
    <row r="725" spans="1:17" x14ac:dyDescent="0.25">
      <c r="A725" s="38">
        <f>A724+$A$19</f>
        <v>7.0699999999998937</v>
      </c>
      <c r="B725" s="38">
        <f>C725+D725+Dynamics!$O$7</f>
        <v>28.848607293169884</v>
      </c>
      <c r="C725" s="38">
        <f>C724-O724*Dynamics!$S$1</f>
        <v>1.5649692273503564</v>
      </c>
      <c r="D725" s="38">
        <f>D724-P724*Dynamics!$S$1</f>
        <v>0.52165640911678435</v>
      </c>
      <c r="E725" s="38">
        <f>Dynamics!$F$1-C725/H724</f>
        <v>5.2928174693351246E-3</v>
      </c>
      <c r="F725" s="38">
        <f>IF(Q724,$O$5/E725,([1]!Props("D","T",Dynamics!$D$4+273,"P",I724,"He")+$O$5/E725)/2)</f>
        <v>7.9754793476227803</v>
      </c>
      <c r="G725" s="38">
        <f t="shared" si="38"/>
        <v>3.7302485732785169E-3</v>
      </c>
      <c r="H725" s="38">
        <f>IF(Q724,[1]!Props("D","T",Dynamics!$D$4+273,"P",Dynamics!I724,"N2O"),C725/G725)</f>
        <v>419.53483705106129</v>
      </c>
      <c r="I725" s="38">
        <f>IF(Q724,[1]!Props("P","T",Dynamics!$D$4+273,"D",F725,"He"),IF(C725&gt;$D$11,I724*(1-$N$13/100*$S$1),[1]!Props("P","T",Dynamics!$D$4+273,"D",F725,"He")))</f>
        <v>4996.7624975012786</v>
      </c>
      <c r="J725" s="38">
        <f>I725-Dynamics!$O$10</f>
        <v>2101.7567638055252</v>
      </c>
      <c r="L725" s="38">
        <f>IF(H725&gt;$L$18,$L$18,H725)</f>
        <v>163.24780144940664</v>
      </c>
      <c r="M725" s="38">
        <f t="shared" si="39"/>
        <v>5.074374946206758</v>
      </c>
      <c r="N725" s="38">
        <f>M725*Dynamics!$D$14*Dynamics!$N$12</f>
        <v>2.7613646132719333E-3</v>
      </c>
      <c r="O725" s="38">
        <f t="shared" si="40"/>
        <v>0.45078670211683414</v>
      </c>
      <c r="P725" s="38">
        <f>O725/Dynamics!$M$2</f>
        <v>0.1502622340389447</v>
      </c>
      <c r="Q725" s="38">
        <f>IF(I725&gt;Dynamics!$D$8,1,0)</f>
        <v>0</v>
      </c>
    </row>
    <row r="726" spans="1:17" x14ac:dyDescent="0.25">
      <c r="A726" s="38">
        <f>A725+$A$19</f>
        <v>7.0799999999998935</v>
      </c>
      <c r="B726" s="38">
        <f>C726+D726+Dynamics!$O$7</f>
        <v>28.842596803808327</v>
      </c>
      <c r="C726" s="38">
        <f>C725-O725*Dynamics!$S$1</f>
        <v>1.5604613603291881</v>
      </c>
      <c r="D726" s="38">
        <f>D725-P725*Dynamics!$S$1</f>
        <v>0.5201537867763949</v>
      </c>
      <c r="E726" s="38">
        <f>Dynamics!$F$1-C726/H725</f>
        <v>5.2933880563295864E-3</v>
      </c>
      <c r="F726" s="38">
        <f>IF(Q725,$O$5/E726,([1]!Props("D","T",Dynamics!$D$4+273,"P",I725,"He")+$O$5/E726)/2)</f>
        <v>7.9746600004043016</v>
      </c>
      <c r="G726" s="38">
        <f t="shared" si="38"/>
        <v>3.7297058142189247E-3</v>
      </c>
      <c r="H726" s="38">
        <f>IF(Q725,[1]!Props("D","T",Dynamics!$D$4+273,"P",Dynamics!I725,"N2O"),C726/G726)</f>
        <v>418.38725037781029</v>
      </c>
      <c r="I726" s="38">
        <f>IF(Q725,[1]!Props("P","T",Dynamics!$D$4+273,"D",F726,"He"),IF(C726&gt;$D$11,I725*(1-$N$13/100*$S$1),[1]!Props("P","T",Dynamics!$D$4+273,"D",F726,"He")))</f>
        <v>4996.2628212515283</v>
      </c>
      <c r="J726" s="38">
        <f>I726-Dynamics!$O$10</f>
        <v>2101.2570875557749</v>
      </c>
      <c r="L726" s="38">
        <f>IF(H726&gt;$L$18,$L$18,H726)</f>
        <v>163.24780144940664</v>
      </c>
      <c r="M726" s="38">
        <f t="shared" si="39"/>
        <v>5.0737717138522793</v>
      </c>
      <c r="N726" s="38">
        <f>M726*Dynamics!$D$14*Dynamics!$N$12</f>
        <v>2.7610363473288572E-3</v>
      </c>
      <c r="O726" s="38">
        <f t="shared" si="40"/>
        <v>0.45073311342333622</v>
      </c>
      <c r="P726" s="38">
        <f>O726/Dynamics!$M$2</f>
        <v>0.15024437114111208</v>
      </c>
      <c r="Q726" s="38">
        <f>IF(I726&gt;Dynamics!$D$8,1,0)</f>
        <v>0</v>
      </c>
    </row>
    <row r="727" spans="1:17" x14ac:dyDescent="0.25">
      <c r="A727" s="38">
        <f>A726+$A$19</f>
        <v>7.0899999999998933</v>
      </c>
      <c r="B727" s="38">
        <f>C727+D727+Dynamics!$O$7</f>
        <v>28.836587028962683</v>
      </c>
      <c r="C727" s="38">
        <f>C726-O726*Dynamics!$S$1</f>
        <v>1.5559540291949547</v>
      </c>
      <c r="D727" s="38">
        <f>D726-P726*Dynamics!$S$1</f>
        <v>0.51865134306498373</v>
      </c>
      <c r="E727" s="38">
        <f>Dynamics!$F$1-C727/H726</f>
        <v>5.2939590065844387E-3</v>
      </c>
      <c r="F727" s="38">
        <f>IF(Q726,$O$5/E727,([1]!Props("D","T",Dynamics!$D$4+273,"P",I726,"He")+$O$5/E727)/2)</f>
        <v>7.973840509854452</v>
      </c>
      <c r="G727" s="38">
        <f t="shared" si="38"/>
        <v>3.7291628486414916E-3</v>
      </c>
      <c r="H727" s="38">
        <f>IF(Q726,[1]!Props("D","T",Dynamics!$D$4+273,"P",Dynamics!I726,"N2O"),C727/G727)</f>
        <v>417.23949646279942</v>
      </c>
      <c r="I727" s="38">
        <f>IF(Q726,[1]!Props("P","T",Dynamics!$D$4+273,"D",F727,"He"),IF(C727&gt;$D$11,I726*(1-$N$13/100*$S$1),[1]!Props("P","T",Dynamics!$D$4+273,"D",F727,"He")))</f>
        <v>4995.7631949694032</v>
      </c>
      <c r="J727" s="38">
        <f>I727-Dynamics!$O$10</f>
        <v>2100.7574612736498</v>
      </c>
      <c r="L727" s="38">
        <f>IF(H727&gt;$L$18,$L$18,H727)</f>
        <v>163.24780144940664</v>
      </c>
      <c r="M727" s="38">
        <f t="shared" si="39"/>
        <v>5.0731684701035888</v>
      </c>
      <c r="N727" s="38">
        <f>M727*Dynamics!$D$14*Dynamics!$N$12</f>
        <v>2.7607080751852987E-3</v>
      </c>
      <c r="O727" s="38">
        <f t="shared" si="40"/>
        <v>0.45067952371762321</v>
      </c>
      <c r="P727" s="38">
        <f>O727/Dynamics!$M$2</f>
        <v>0.15022650790587441</v>
      </c>
      <c r="Q727" s="38">
        <f>IF(I727&gt;Dynamics!$D$8,1,0)</f>
        <v>0</v>
      </c>
    </row>
    <row r="728" spans="1:17" x14ac:dyDescent="0.25">
      <c r="A728" s="38">
        <f>A727+$A$19</f>
        <v>7.0999999999998931</v>
      </c>
      <c r="B728" s="38">
        <f>C728+D728+Dynamics!$O$7</f>
        <v>28.830577968646448</v>
      </c>
      <c r="C728" s="38">
        <f>C727-O727*Dynamics!$S$1</f>
        <v>1.5514472339577785</v>
      </c>
      <c r="D728" s="38">
        <f>D727-P727*Dynamics!$S$1</f>
        <v>0.51714907798592502</v>
      </c>
      <c r="E728" s="38">
        <f>Dynamics!$F$1-C728/H727</f>
        <v>5.2945303227379826E-3</v>
      </c>
      <c r="F728" s="38">
        <f>IF(Q727,$O$5/E728,([1]!Props("D","T",Dynamics!$D$4+273,"P",I727,"He")+$O$5/E728)/2)</f>
        <v>7.9730208741339545</v>
      </c>
      <c r="G728" s="38">
        <f t="shared" si="38"/>
        <v>3.7286196752342399E-3</v>
      </c>
      <c r="H728" s="38">
        <f>IF(Q727,[1]!Props("D","T",Dynamics!$D$4+273,"P",Dynamics!I727,"N2O"),C728/G728)</f>
        <v>416.09157519137784</v>
      </c>
      <c r="I728" s="38">
        <f>IF(Q727,[1]!Props("P","T",Dynamics!$D$4+273,"D",F728,"He"),IF(C728&gt;$D$11,I727*(1-$N$13/100*$S$1),[1]!Props("P","T",Dynamics!$D$4+273,"D",F728,"He")))</f>
        <v>4995.2636186499067</v>
      </c>
      <c r="J728" s="38">
        <f>I728-Dynamics!$O$10</f>
        <v>2100.2578849541533</v>
      </c>
      <c r="L728" s="38">
        <f>IF(H728&gt;$L$18,$L$18,H728)</f>
        <v>163.24780144940664</v>
      </c>
      <c r="M728" s="38">
        <f t="shared" si="39"/>
        <v>5.072565214950588</v>
      </c>
      <c r="N728" s="38">
        <f>M728*Dynamics!$D$14*Dynamics!$N$12</f>
        <v>2.7603797968357622E-3</v>
      </c>
      <c r="O728" s="38">
        <f t="shared" si="40"/>
        <v>0.45062593299879794</v>
      </c>
      <c r="P728" s="38">
        <f>O728/Dynamics!$M$2</f>
        <v>0.15020864433293266</v>
      </c>
      <c r="Q728" s="38">
        <f>IF(I728&gt;Dynamics!$D$8,1,0)</f>
        <v>0</v>
      </c>
    </row>
    <row r="729" spans="1:17" x14ac:dyDescent="0.25">
      <c r="A729" s="38">
        <f>A728+$A$19</f>
        <v>7.1099999999998929</v>
      </c>
      <c r="B729" s="38">
        <f>C729+D729+Dynamics!$O$7</f>
        <v>28.824569622873131</v>
      </c>
      <c r="C729" s="38">
        <f>C728-O728*Dynamics!$S$1</f>
        <v>1.5469409746277905</v>
      </c>
      <c r="D729" s="38">
        <f>D728-P728*Dynamics!$S$1</f>
        <v>0.51564699154259575</v>
      </c>
      <c r="E729" s="38">
        <f>Dynamics!$F$1-C729/H728</f>
        <v>5.2951020074582626E-3</v>
      </c>
      <c r="F729" s="38">
        <f>IF(Q728,$O$5/E729,([1]!Props("D","T",Dynamics!$D$4+273,"P",I728,"He")+$O$5/E729)/2)</f>
        <v>7.9722010913829129</v>
      </c>
      <c r="G729" s="38">
        <f t="shared" ref="G729:G792" si="41">$F$1-$O$5/F729</f>
        <v>3.7280762926704585E-3</v>
      </c>
      <c r="H729" s="38">
        <f>IF(Q728,[1]!Props("D","T",Dynamics!$D$4+273,"P",Dynamics!I728,"N2O"),C729/G729)</f>
        <v>414.94348644879824</v>
      </c>
      <c r="I729" s="38">
        <f>IF(Q728,[1]!Props("P","T",Dynamics!$D$4+273,"D",F729,"He"),IF(C729&gt;$D$11,I728*(1-$N$13/100*$S$1),[1]!Props("P","T",Dynamics!$D$4+273,"D",F729,"He")))</f>
        <v>4994.7640922880419</v>
      </c>
      <c r="J729" s="38">
        <f>I729-Dynamics!$O$10</f>
        <v>2099.7583585922885</v>
      </c>
      <c r="L729" s="38">
        <f>IF(H729&gt;$L$18,$L$18,H729)</f>
        <v>163.24780144940664</v>
      </c>
      <c r="M729" s="38">
        <f t="shared" ref="M729:M792" si="42">SQRT(2*J729/L729)</f>
        <v>5.0719619483831737</v>
      </c>
      <c r="N729" s="38">
        <f>M729*Dynamics!$D$14*Dynamics!$N$12</f>
        <v>2.7600515122747499E-3</v>
      </c>
      <c r="O729" s="38">
        <f t="shared" ref="O729:O792" si="43">N729*L729</f>
        <v>0.45057234126596291</v>
      </c>
      <c r="P729" s="38">
        <f>O729/Dynamics!$M$2</f>
        <v>0.15019078042198764</v>
      </c>
      <c r="Q729" s="38">
        <f>IF(I729&gt;Dynamics!$D$8,1,0)</f>
        <v>0</v>
      </c>
    </row>
    <row r="730" spans="1:17" x14ac:dyDescent="0.25">
      <c r="A730" s="38">
        <f>A729+$A$19</f>
        <v>7.1199999999998926</v>
      </c>
      <c r="B730" s="38">
        <f>C730+D730+Dynamics!$O$7</f>
        <v>28.818561991656253</v>
      </c>
      <c r="C730" s="38">
        <f>C729-O729*Dynamics!$S$1</f>
        <v>1.5424352512151309</v>
      </c>
      <c r="D730" s="38">
        <f>D729-P729*Dynamics!$S$1</f>
        <v>0.51414508373837586</v>
      </c>
      <c r="E730" s="38">
        <f>Dynamics!$F$1-C730/H729</f>
        <v>5.2956740634434781E-3</v>
      </c>
      <c r="F730" s="38">
        <f>IF(Q729,$O$5/E730,([1]!Props("D","T",Dynamics!$D$4+273,"P",I729,"He")+$O$5/E730)/2)</f>
        <v>7.9713811597205195</v>
      </c>
      <c r="G730" s="38">
        <f t="shared" si="41"/>
        <v>3.7275326996084965E-3</v>
      </c>
      <c r="H730" s="38">
        <f>IF(Q729,[1]!Props("D","T",Dynamics!$D$4+273,"P",Dynamics!I729,"N2O"),C730/G730)</f>
        <v>413.79523012021684</v>
      </c>
      <c r="I730" s="38">
        <f>IF(Q729,[1]!Props("P","T",Dynamics!$D$4+273,"D",F730,"He"),IF(C730&gt;$D$11,I729*(1-$N$13/100*$S$1),[1]!Props("P","T",Dynamics!$D$4+273,"D",F730,"He")))</f>
        <v>4994.2646158788129</v>
      </c>
      <c r="J730" s="38">
        <f>I730-Dynamics!$O$10</f>
        <v>2099.2588821830595</v>
      </c>
      <c r="L730" s="38">
        <f>IF(H730&gt;$L$18,$L$18,H730)</f>
        <v>163.24780144940664</v>
      </c>
      <c r="M730" s="38">
        <f t="shared" si="42"/>
        <v>5.0713586703912377</v>
      </c>
      <c r="N730" s="38">
        <f>M730*Dynamics!$D$14*Dynamics!$N$12</f>
        <v>2.7597232214967606E-3</v>
      </c>
      <c r="O730" s="38">
        <f t="shared" si="43"/>
        <v>0.45051874851822005</v>
      </c>
      <c r="P730" s="38">
        <f>O730/Dynamics!$M$2</f>
        <v>0.15017291617274001</v>
      </c>
      <c r="Q730" s="38">
        <f>IF(I730&gt;Dynamics!$D$8,1,0)</f>
        <v>0</v>
      </c>
    </row>
    <row r="731" spans="1:17" x14ac:dyDescent="0.25">
      <c r="A731" s="38">
        <f>A730+$A$19</f>
        <v>7.1299999999998924</v>
      </c>
      <c r="B731" s="38">
        <f>C731+D731+Dynamics!$O$7</f>
        <v>28.812555075009342</v>
      </c>
      <c r="C731" s="38">
        <f>C730-O730*Dynamics!$S$1</f>
        <v>1.5379300637299487</v>
      </c>
      <c r="D731" s="38">
        <f>D730-P730*Dynamics!$S$1</f>
        <v>0.51264335457664845</v>
      </c>
      <c r="E731" s="38">
        <f>Dynamics!$F$1-C731/H730</f>
        <v>5.296246493422422E-3</v>
      </c>
      <c r="F731" s="38">
        <f>IF(Q730,$O$5/E731,([1]!Props("D","T",Dynamics!$D$4+273,"P",I730,"He")+$O$5/E731)/2)</f>
        <v>7.9705610772447582</v>
      </c>
      <c r="G731" s="38">
        <f t="shared" si="41"/>
        <v>3.7269888946915497E-3</v>
      </c>
      <c r="H731" s="38">
        <f>IF(Q730,[1]!Props("D","T",Dynamics!$D$4+273,"P",Dynamics!I730,"N2O"),C731/G731)</f>
        <v>412.64680609069262</v>
      </c>
      <c r="I731" s="38">
        <f>IF(Q730,[1]!Props("P","T",Dynamics!$D$4+273,"D",F731,"He"),IF(C731&gt;$D$11,I730*(1-$N$13/100*$S$1),[1]!Props("P","T",Dynamics!$D$4+273,"D",F731,"He")))</f>
        <v>4993.765189417225</v>
      </c>
      <c r="J731" s="38">
        <f>I731-Dynamics!$O$10</f>
        <v>2098.7594557214716</v>
      </c>
      <c r="L731" s="38">
        <f>IF(H731&gt;$L$18,$L$18,H731)</f>
        <v>163.24780144940664</v>
      </c>
      <c r="M731" s="38">
        <f t="shared" si="42"/>
        <v>5.070755380964667</v>
      </c>
      <c r="N731" s="38">
        <f>M731*Dynamics!$D$14*Dynamics!$N$12</f>
        <v>2.7593949244962921E-3</v>
      </c>
      <c r="O731" s="38">
        <f t="shared" si="43"/>
        <v>0.45046515475467114</v>
      </c>
      <c r="P731" s="38">
        <f>O731/Dynamics!$M$2</f>
        <v>0.15015505158489037</v>
      </c>
      <c r="Q731" s="38">
        <f>IF(I731&gt;Dynamics!$D$8,1,0)</f>
        <v>0</v>
      </c>
    </row>
    <row r="732" spans="1:17" x14ac:dyDescent="0.25">
      <c r="A732" s="38">
        <f>A731+$A$19</f>
        <v>7.1399999999998922</v>
      </c>
      <c r="B732" s="38">
        <f>C732+D732+Dynamics!$O$7</f>
        <v>28.806548872945946</v>
      </c>
      <c r="C732" s="38">
        <f>C731-O731*Dynamics!$S$1</f>
        <v>1.533425412182402</v>
      </c>
      <c r="D732" s="38">
        <f>D731-P731*Dynamics!$S$1</f>
        <v>0.51114180406079956</v>
      </c>
      <c r="E732" s="38">
        <f>Dynamics!$F$1-C732/H731</f>
        <v>5.2968193001549091E-3</v>
      </c>
      <c r="F732" s="38">
        <f>IF(Q731,$O$5/E732,([1]!Props("D","T",Dynamics!$D$4+273,"P",I731,"He")+$O$5/E732)/2)</f>
        <v>7.9697408420321079</v>
      </c>
      <c r="G732" s="38">
        <f t="shared" si="41"/>
        <v>3.7264448765474464E-3</v>
      </c>
      <c r="H732" s="38">
        <f>IF(Q731,[1]!Props("D","T",Dynamics!$D$4+273,"P",Dynamics!I731,"N2O"),C732/G732)</f>
        <v>411.4982142451874</v>
      </c>
      <c r="I732" s="38">
        <f>IF(Q731,[1]!Props("P","T",Dynamics!$D$4+273,"D",F732,"He"),IF(C732&gt;$D$11,I731*(1-$N$13/100*$S$1),[1]!Props("P","T",Dynamics!$D$4+273,"D",F732,"He")))</f>
        <v>4993.265812898283</v>
      </c>
      <c r="J732" s="38">
        <f>I732-Dynamics!$O$10</f>
        <v>2098.2600792025296</v>
      </c>
      <c r="L732" s="38">
        <f>IF(H732&gt;$L$18,$L$18,H732)</f>
        <v>163.24780144940664</v>
      </c>
      <c r="M732" s="38">
        <f t="shared" si="42"/>
        <v>5.0701520800933464</v>
      </c>
      <c r="N732" s="38">
        <f>M732*Dynamics!$D$14*Dynamics!$N$12</f>
        <v>2.7590666212678389E-3</v>
      </c>
      <c r="O732" s="38">
        <f t="shared" si="43"/>
        <v>0.4504115599744174</v>
      </c>
      <c r="P732" s="38">
        <f>O732/Dynamics!$M$2</f>
        <v>0.15013718665813913</v>
      </c>
      <c r="Q732" s="38">
        <f>IF(I732&gt;Dynamics!$D$8,1,0)</f>
        <v>0</v>
      </c>
    </row>
    <row r="733" spans="1:17" x14ac:dyDescent="0.25">
      <c r="A733" s="38">
        <f>A732+$A$19</f>
        <v>7.149999999999892</v>
      </c>
      <c r="B733" s="38">
        <f>C733+D733+Dynamics!$O$7</f>
        <v>28.800543385479621</v>
      </c>
      <c r="C733" s="38">
        <f>C732-O732*Dynamics!$S$1</f>
        <v>1.528921296582658</v>
      </c>
      <c r="D733" s="38">
        <f>D732-P732*Dynamics!$S$1</f>
        <v>0.50964043219421817</v>
      </c>
      <c r="E733" s="38">
        <f>Dynamics!$F$1-C733/H732</f>
        <v>5.2973924864322215E-3</v>
      </c>
      <c r="F733" s="38">
        <f>IF(Q732,$O$5/E733,([1]!Props("D","T",Dynamics!$D$4+273,"P",I732,"He")+$O$5/E733)/2)</f>
        <v>7.9689204521372288</v>
      </c>
      <c r="G733" s="38">
        <f t="shared" si="41"/>
        <v>3.7259006437884252E-3</v>
      </c>
      <c r="H733" s="38">
        <f>IF(Q732,[1]!Props("D","T",Dynamics!$D$4+273,"P",Dynamics!I732,"N2O"),C733/G733)</f>
        <v>410.34945446856568</v>
      </c>
      <c r="I733" s="38">
        <f>IF(Q732,[1]!Props("P","T",Dynamics!$D$4+273,"D",F733,"He"),IF(C733&gt;$D$11,I732*(1-$N$13/100*$S$1),[1]!Props("P","T",Dynamics!$D$4+273,"D",F733,"He")))</f>
        <v>4992.766486316993</v>
      </c>
      <c r="J733" s="38">
        <f>I733-Dynamics!$O$10</f>
        <v>2097.7607526212396</v>
      </c>
      <c r="L733" s="38">
        <f>IF(H733&gt;$L$18,$L$18,H733)</f>
        <v>163.24780144940664</v>
      </c>
      <c r="M733" s="38">
        <f t="shared" si="42"/>
        <v>5.0695487677671549</v>
      </c>
      <c r="N733" s="38">
        <f>M733*Dynamics!$D$14*Dynamics!$N$12</f>
        <v>2.7587383118058942E-3</v>
      </c>
      <c r="O733" s="38">
        <f t="shared" si="43"/>
        <v>0.45035796417655988</v>
      </c>
      <c r="P733" s="38">
        <f>O733/Dynamics!$M$2</f>
        <v>0.15011932139218662</v>
      </c>
      <c r="Q733" s="38">
        <f>IF(I733&gt;Dynamics!$D$8,1,0)</f>
        <v>0</v>
      </c>
    </row>
    <row r="734" spans="1:17" x14ac:dyDescent="0.25">
      <c r="A734" s="38">
        <f>A733+$A$19</f>
        <v>7.1599999999998918</v>
      </c>
      <c r="B734" s="38">
        <f>C734+D734+Dynamics!$O$7</f>
        <v>28.794538612623931</v>
      </c>
      <c r="C734" s="38">
        <f>C733-O733*Dynamics!$S$1</f>
        <v>1.5244177169408923</v>
      </c>
      <c r="D734" s="38">
        <f>D733-P733*Dynamics!$S$1</f>
        <v>0.50813923898029634</v>
      </c>
      <c r="E734" s="38">
        <f>Dynamics!$F$1-C734/H733</f>
        <v>5.2979660550775635E-3</v>
      </c>
      <c r="F734" s="38">
        <f>IF(Q733,$O$5/E734,([1]!Props("D","T",Dynamics!$D$4+273,"P",I733,"He")+$O$5/E734)/2)</f>
        <v>7.9680999055926574</v>
      </c>
      <c r="G734" s="38">
        <f t="shared" si="41"/>
        <v>3.7253561950109171E-3</v>
      </c>
      <c r="H734" s="38">
        <f>IF(Q733,[1]!Props("D","T",Dynamics!$D$4+273,"P",Dynamics!I733,"N2O"),C734/G734)</f>
        <v>409.2005266455937</v>
      </c>
      <c r="I734" s="38">
        <f>IF(Q733,[1]!Props("P","T",Dynamics!$D$4+273,"D",F734,"He"),IF(C734&gt;$D$11,I733*(1-$N$13/100*$S$1),[1]!Props("P","T",Dynamics!$D$4+273,"D",F734,"He")))</f>
        <v>4992.2672096683609</v>
      </c>
      <c r="J734" s="38">
        <f>I734-Dynamics!$O$10</f>
        <v>2097.2614759726075</v>
      </c>
      <c r="L734" s="38">
        <f>IF(H734&gt;$L$18,$L$18,H734)</f>
        <v>163.24780144940664</v>
      </c>
      <c r="M734" s="38">
        <f t="shared" si="42"/>
        <v>5.0689454439759674</v>
      </c>
      <c r="N734" s="38">
        <f>M734*Dynamics!$D$14*Dynamics!$N$12</f>
        <v>2.7584099961049475E-3</v>
      </c>
      <c r="O734" s="38">
        <f t="shared" si="43"/>
        <v>0.45030436736019902</v>
      </c>
      <c r="P734" s="38">
        <f>O734/Dynamics!$M$2</f>
        <v>0.15010145578673301</v>
      </c>
      <c r="Q734" s="38">
        <f>IF(I734&gt;Dynamics!$D$8,1,0)</f>
        <v>0</v>
      </c>
    </row>
    <row r="735" spans="1:17" x14ac:dyDescent="0.25">
      <c r="A735" s="38">
        <f>A734+$A$19</f>
        <v>7.1699999999998916</v>
      </c>
      <c r="B735" s="38">
        <f>C735+D735+Dynamics!$O$7</f>
        <v>28.788534554392463</v>
      </c>
      <c r="C735" s="38">
        <f>C734-O734*Dynamics!$S$1</f>
        <v>1.5199146732672904</v>
      </c>
      <c r="D735" s="38">
        <f>D734-P734*Dynamics!$S$1</f>
        <v>0.50663822442242901</v>
      </c>
      <c r="E735" s="38">
        <f>Dynamics!$F$1-C735/H734</f>
        <v>5.2985400089465094E-3</v>
      </c>
      <c r="F735" s="38">
        <f>IF(Q734,$O$5/E735,([1]!Props("D","T",Dynamics!$D$4+273,"P",I734,"He")+$O$5/E735)/2)</f>
        <v>7.9672792004084911</v>
      </c>
      <c r="G735" s="38">
        <f t="shared" si="41"/>
        <v>3.7248115287953172E-3</v>
      </c>
      <c r="H735" s="38">
        <f>IF(Q734,[1]!Props("D","T",Dynamics!$D$4+273,"P",Dynamics!I734,"N2O"),C735/G735)</f>
        <v>408.0514306609395</v>
      </c>
      <c r="I735" s="38">
        <f>IF(Q734,[1]!Props("P","T",Dynamics!$D$4+273,"D",F735,"He"),IF(C735&gt;$D$11,I734*(1-$N$13/100*$S$1),[1]!Props("P","T",Dynamics!$D$4+273,"D",F735,"He")))</f>
        <v>4991.7679829473946</v>
      </c>
      <c r="J735" s="38">
        <f>I735-Dynamics!$O$10</f>
        <v>2096.7622492516412</v>
      </c>
      <c r="L735" s="38">
        <f>IF(H735&gt;$L$18,$L$18,H735)</f>
        <v>163.24780144940664</v>
      </c>
      <c r="M735" s="38">
        <f t="shared" si="42"/>
        <v>5.0683421087096567</v>
      </c>
      <c r="N735" s="38">
        <f>M735*Dynamics!$D$14*Dynamics!$N$12</f>
        <v>2.7580816741594877E-3</v>
      </c>
      <c r="O735" s="38">
        <f t="shared" si="43"/>
        <v>0.4502507695244351</v>
      </c>
      <c r="P735" s="38">
        <f>O735/Dynamics!$M$2</f>
        <v>0.15008358984147838</v>
      </c>
      <c r="Q735" s="38">
        <f>IF(I735&gt;Dynamics!$D$8,1,0)</f>
        <v>0</v>
      </c>
    </row>
    <row r="736" spans="1:17" x14ac:dyDescent="0.25">
      <c r="A736" s="38">
        <f>A735+$A$19</f>
        <v>7.1799999999998914</v>
      </c>
      <c r="B736" s="38">
        <f>C736+D736+Dynamics!$O$7</f>
        <v>28.782531210798805</v>
      </c>
      <c r="C736" s="38">
        <f>C735-O735*Dynamics!$S$1</f>
        <v>1.5154121655720461</v>
      </c>
      <c r="D736" s="38">
        <f>D735-P735*Dynamics!$S$1</f>
        <v>0.50513738852401424</v>
      </c>
      <c r="E736" s="38">
        <f>Dynamics!$F$1-C736/H735</f>
        <v>5.2991143509274804E-3</v>
      </c>
      <c r="F736" s="38">
        <f>IF(Q735,$O$5/E736,([1]!Props("D","T",Dynamics!$D$4+273,"P",I735,"He")+$O$5/E736)/2)</f>
        <v>7.9664583345720619</v>
      </c>
      <c r="G736" s="38">
        <f t="shared" si="41"/>
        <v>3.7242666437057514E-3</v>
      </c>
      <c r="H736" s="38">
        <f>IF(Q735,[1]!Props("D","T",Dynamics!$D$4+273,"P",Dynamics!I735,"N2O"),C736/G736)</f>
        <v>406.9021663991727</v>
      </c>
      <c r="I736" s="38">
        <f>IF(Q735,[1]!Props("P","T",Dynamics!$D$4+273,"D",F736,"He"),IF(C736&gt;$D$11,I735*(1-$N$13/100*$S$1),[1]!Props("P","T",Dynamics!$D$4+273,"D",F736,"He")))</f>
        <v>4991.2688061490999</v>
      </c>
      <c r="J736" s="38">
        <f>I736-Dynamics!$O$10</f>
        <v>2096.2630724533465</v>
      </c>
      <c r="L736" s="38">
        <f>IF(H736&gt;$L$18,$L$18,H736)</f>
        <v>163.24780144940664</v>
      </c>
      <c r="M736" s="38">
        <f t="shared" si="42"/>
        <v>5.0677387619580863</v>
      </c>
      <c r="N736" s="38">
        <f>M736*Dynamics!$D$14*Dynamics!$N$12</f>
        <v>2.7577533459639996E-3</v>
      </c>
      <c r="O736" s="38">
        <f t="shared" si="43"/>
        <v>0.45019717066836784</v>
      </c>
      <c r="P736" s="38">
        <f>O736/Dynamics!$M$2</f>
        <v>0.1500657235561226</v>
      </c>
      <c r="Q736" s="38">
        <f>IF(I736&gt;Dynamics!$D$8,1,0)</f>
        <v>0</v>
      </c>
    </row>
    <row r="737" spans="1:17" x14ac:dyDescent="0.25">
      <c r="A737" s="38">
        <f>A736+$A$19</f>
        <v>7.1899999999998911</v>
      </c>
      <c r="B737" s="38">
        <f>C737+D737+Dynamics!$O$7</f>
        <v>28.77652858185656</v>
      </c>
      <c r="C737" s="38">
        <f>C736-O736*Dynamics!$S$1</f>
        <v>1.5109101938653624</v>
      </c>
      <c r="D737" s="38">
        <f>D736-P736*Dynamics!$S$1</f>
        <v>0.50363673128845299</v>
      </c>
      <c r="E737" s="38">
        <f>Dynamics!$F$1-C737/H736</f>
        <v>5.2996890839422141E-3</v>
      </c>
      <c r="F737" s="38">
        <f>IF(Q736,$O$5/E737,([1]!Props("D","T",Dynamics!$D$4+273,"P",I736,"He")+$O$5/E737)/2)</f>
        <v>7.965637306047606</v>
      </c>
      <c r="G737" s="38">
        <f t="shared" si="41"/>
        <v>3.7237215382898434E-3</v>
      </c>
      <c r="H737" s="38">
        <f>IF(Q736,[1]!Props("D","T",Dynamics!$D$4+273,"P",Dynamics!I736,"N2O"),C737/G737)</f>
        <v>405.75273374476416</v>
      </c>
      <c r="I737" s="38">
        <f>IF(Q736,[1]!Props("P","T",Dynamics!$D$4+273,"D",F737,"He"),IF(C737&gt;$D$11,I736*(1-$N$13/100*$S$1),[1]!Props("P","T",Dynamics!$D$4+273,"D",F737,"He")))</f>
        <v>4990.7696792684847</v>
      </c>
      <c r="J737" s="38">
        <f>I737-Dynamics!$O$10</f>
        <v>2095.7639455727312</v>
      </c>
      <c r="L737" s="38">
        <f>IF(H737&gt;$L$18,$L$18,H737)</f>
        <v>163.24780144940664</v>
      </c>
      <c r="M737" s="38">
        <f t="shared" si="42"/>
        <v>5.06713540371112</v>
      </c>
      <c r="N737" s="38">
        <f>M737*Dynamics!$D$14*Dynamics!$N$12</f>
        <v>2.7574250115129668E-3</v>
      </c>
      <c r="O737" s="38">
        <f t="shared" si="43"/>
        <v>0.45014357079109663</v>
      </c>
      <c r="P737" s="38">
        <f>O737/Dynamics!$M$2</f>
        <v>0.15004785693036554</v>
      </c>
      <c r="Q737" s="38">
        <f>IF(I737&gt;Dynamics!$D$8,1,0)</f>
        <v>0</v>
      </c>
    </row>
    <row r="738" spans="1:17" x14ac:dyDescent="0.25">
      <c r="A738" s="38">
        <f>A737+$A$19</f>
        <v>7.1999999999998909</v>
      </c>
      <c r="B738" s="38">
        <f>C738+D738+Dynamics!$O$7</f>
        <v>28.770526667579347</v>
      </c>
      <c r="C738" s="38">
        <f>C737-O737*Dynamics!$S$1</f>
        <v>1.5064087581574515</v>
      </c>
      <c r="D738" s="38">
        <f>D737-P737*Dynamics!$S$1</f>
        <v>0.5021362527191493</v>
      </c>
      <c r="E738" s="38">
        <f>Dynamics!$F$1-C738/H737</f>
        <v>5.3002642109462473E-3</v>
      </c>
      <c r="F738" s="38">
        <f>IF(Q737,$O$5/E738,([1]!Props("D","T",Dynamics!$D$4+273,"P",I737,"He")+$O$5/E738)/2)</f>
        <v>7.9648161127759378</v>
      </c>
      <c r="G738" s="38">
        <f t="shared" si="41"/>
        <v>3.7231762110784775E-3</v>
      </c>
      <c r="H738" s="38">
        <f>IF(Q737,[1]!Props("D","T",Dynamics!$D$4+273,"P",Dynamics!I737,"N2O"),C738/G738)</f>
        <v>404.60313258208538</v>
      </c>
      <c r="I738" s="38">
        <f>IF(Q737,[1]!Props("P","T",Dynamics!$D$4+273,"D",F738,"He"),IF(C738&gt;$D$11,I737*(1-$N$13/100*$S$1),[1]!Props("P","T",Dynamics!$D$4+273,"D",F738,"He")))</f>
        <v>4990.2706023005576</v>
      </c>
      <c r="J738" s="38">
        <f>I738-Dynamics!$O$10</f>
        <v>2095.2648686048042</v>
      </c>
      <c r="L738" s="38">
        <f>IF(H738&gt;$L$18,$L$18,H738)</f>
        <v>163.24780144940664</v>
      </c>
      <c r="M738" s="38">
        <f t="shared" si="42"/>
        <v>5.0665320339586151</v>
      </c>
      <c r="N738" s="38">
        <f>M738*Dynamics!$D$14*Dynamics!$N$12</f>
        <v>2.7570966708008694E-3</v>
      </c>
      <c r="O738" s="38">
        <f t="shared" si="43"/>
        <v>0.4500899698917204</v>
      </c>
      <c r="P738" s="38">
        <f>O738/Dynamics!$M$2</f>
        <v>0.15002998996390679</v>
      </c>
      <c r="Q738" s="38">
        <f>IF(I738&gt;Dynamics!$D$8,1,0)</f>
        <v>0</v>
      </c>
    </row>
    <row r="739" spans="1:17" x14ac:dyDescent="0.25">
      <c r="A739" s="38">
        <f>A738+$A$19</f>
        <v>7.2099999999998907</v>
      </c>
      <c r="B739" s="38">
        <f>C739+D739+Dynamics!$O$7</f>
        <v>28.764525467980789</v>
      </c>
      <c r="C739" s="38">
        <f>C738-O738*Dynamics!$S$1</f>
        <v>1.5019078584585344</v>
      </c>
      <c r="D739" s="38">
        <f>D738-P738*Dynamics!$S$1</f>
        <v>0.50063595281951023</v>
      </c>
      <c r="E739" s="38">
        <f>Dynamics!$F$1-C739/H738</f>
        <v>5.3008397349294106E-3</v>
      </c>
      <c r="F739" s="38">
        <f>IF(Q738,$O$5/E739,([1]!Props("D","T",Dynamics!$D$4+273,"P",I738,"He")+$O$5/E739)/2)</f>
        <v>7.9639947526741075</v>
      </c>
      <c r="G739" s="38">
        <f t="shared" si="41"/>
        <v>3.7226306605855552E-3</v>
      </c>
      <c r="H739" s="38">
        <f>IF(Q738,[1]!Props("D","T",Dynamics!$D$4+273,"P",Dynamics!I738,"N2O"),C739/G739)</f>
        <v>403.45336279540828</v>
      </c>
      <c r="I739" s="38">
        <f>IF(Q738,[1]!Props("P","T",Dynamics!$D$4+273,"D",F739,"He"),IF(C739&gt;$D$11,I738*(1-$N$13/100*$S$1),[1]!Props("P","T",Dynamics!$D$4+273,"D",F739,"He")))</f>
        <v>4989.7715752403274</v>
      </c>
      <c r="J739" s="38">
        <f>I739-Dynamics!$O$10</f>
        <v>2094.765841544574</v>
      </c>
      <c r="L739" s="38">
        <f>IF(H739&gt;$L$18,$L$18,H739)</f>
        <v>163.24780144940664</v>
      </c>
      <c r="M739" s="38">
        <f t="shared" si="42"/>
        <v>5.0659286526904248</v>
      </c>
      <c r="N739" s="38">
        <f>M739*Dynamics!$D$14*Dynamics!$N$12</f>
        <v>2.7567683238221862E-3</v>
      </c>
      <c r="O739" s="38">
        <f t="shared" si="43"/>
        <v>0.45003636796933782</v>
      </c>
      <c r="P739" s="38">
        <f>O739/Dynamics!$M$2</f>
        <v>0.15001212265644595</v>
      </c>
      <c r="Q739" s="38">
        <f>IF(I739&gt;Dynamics!$D$8,1,0)</f>
        <v>0</v>
      </c>
    </row>
    <row r="740" spans="1:17" x14ac:dyDescent="0.25">
      <c r="A740" s="38">
        <f>A739+$A$19</f>
        <v>7.2199999999998905</v>
      </c>
      <c r="B740" s="38">
        <f>C740+D740+Dynamics!$O$7</f>
        <v>28.75852498307453</v>
      </c>
      <c r="C740" s="38">
        <f>C739-O739*Dynamics!$S$1</f>
        <v>1.4974074947788409</v>
      </c>
      <c r="D740" s="38">
        <f>D739-P739*Dynamics!$S$1</f>
        <v>0.49913583159294578</v>
      </c>
      <c r="E740" s="38">
        <f>Dynamics!$F$1-C740/H739</f>
        <v>5.3014156589163228E-3</v>
      </c>
      <c r="F740" s="38">
        <f>IF(Q739,$O$5/E740,([1]!Props("D","T",Dynamics!$D$4+273,"P",I739,"He")+$O$5/E740)/2)</f>
        <v>7.9631732236350565</v>
      </c>
      <c r="G740" s="38">
        <f t="shared" si="41"/>
        <v>3.7220848853077469E-3</v>
      </c>
      <c r="H740" s="38">
        <f>IF(Q739,[1]!Props("D","T",Dynamics!$D$4+273,"P",Dynamics!I739,"N2O"),C740/G740)</f>
        <v>402.30342426890496</v>
      </c>
      <c r="I740" s="38">
        <f>IF(Q739,[1]!Props("P","T",Dynamics!$D$4+273,"D",F740,"He"),IF(C740&gt;$D$11,I739*(1-$N$13/100*$S$1),[1]!Props("P","T",Dynamics!$D$4+273,"D",F740,"He")))</f>
        <v>4989.2725980828036</v>
      </c>
      <c r="J740" s="38">
        <f>I740-Dynamics!$O$10</f>
        <v>2094.2668643870502</v>
      </c>
      <c r="L740" s="38">
        <f>IF(H740&gt;$L$18,$L$18,H740)</f>
        <v>163.24780144940664</v>
      </c>
      <c r="M740" s="38">
        <f t="shared" si="42"/>
        <v>5.0653252598964</v>
      </c>
      <c r="N740" s="38">
        <f>M740*Dynamics!$D$14*Dynamics!$N$12</f>
        <v>2.7564399705713944E-3</v>
      </c>
      <c r="O740" s="38">
        <f t="shared" si="43"/>
        <v>0.44998276502304724</v>
      </c>
      <c r="P740" s="38">
        <f>O740/Dynamics!$M$2</f>
        <v>0.1499942550076824</v>
      </c>
      <c r="Q740" s="38">
        <f>IF(I740&gt;Dynamics!$D$8,1,0)</f>
        <v>0</v>
      </c>
    </row>
    <row r="741" spans="1:17" x14ac:dyDescent="0.25">
      <c r="A741" s="38">
        <f>A740+$A$19</f>
        <v>7.2299999999998903</v>
      </c>
      <c r="B741" s="38">
        <f>C741+D741+Dynamics!$O$7</f>
        <v>28.752525212874225</v>
      </c>
      <c r="C741" s="38">
        <f>C740-O740*Dynamics!$S$1</f>
        <v>1.4929076671286106</v>
      </c>
      <c r="D741" s="38">
        <f>D740-P740*Dynamics!$S$1</f>
        <v>0.49763588904286893</v>
      </c>
      <c r="E741" s="38">
        <f>Dynamics!$F$1-C741/H740</f>
        <v>5.3019919859669008E-3</v>
      </c>
      <c r="F741" s="38">
        <f>IF(Q740,$O$5/E741,([1]!Props("D","T",Dynamics!$D$4+273,"P",I740,"He")+$O$5/E741)/2)</f>
        <v>7.9623515235272668</v>
      </c>
      <c r="G741" s="38">
        <f t="shared" si="41"/>
        <v>3.7215388837242448E-3</v>
      </c>
      <c r="H741" s="38">
        <f>IF(Q740,[1]!Props("D","T",Dynamics!$D$4+273,"P",Dynamics!I740,"N2O"),C741/G741)</f>
        <v>401.15331688664702</v>
      </c>
      <c r="I741" s="38">
        <f>IF(Q740,[1]!Props("P","T",Dynamics!$D$4+273,"D",F741,"He"),IF(C741&gt;$D$11,I740*(1-$N$13/100*$S$1),[1]!Props("P","T",Dynamics!$D$4+273,"D",F741,"He")))</f>
        <v>4988.773670822995</v>
      </c>
      <c r="J741" s="38">
        <f>I741-Dynamics!$O$10</f>
        <v>2093.7679371272416</v>
      </c>
      <c r="L741" s="38">
        <f>IF(H741&gt;$L$18,$L$18,H741)</f>
        <v>163.24780144940664</v>
      </c>
      <c r="M741" s="38">
        <f t="shared" si="42"/>
        <v>5.0647218555663844</v>
      </c>
      <c r="N741" s="38">
        <f>M741*Dynamics!$D$14*Dynamics!$N$12</f>
        <v>2.756111611042967E-3</v>
      </c>
      <c r="O741" s="38">
        <f t="shared" si="43"/>
        <v>0.44992916105194652</v>
      </c>
      <c r="P741" s="38">
        <f>O741/Dynamics!$M$2</f>
        <v>0.1499763870173155</v>
      </c>
      <c r="Q741" s="38">
        <f>IF(I741&gt;Dynamics!$D$8,1,0)</f>
        <v>0</v>
      </c>
    </row>
    <row r="742" spans="1:17" x14ac:dyDescent="0.25">
      <c r="A742" s="38">
        <f>A741+$A$19</f>
        <v>7.2399999999998901</v>
      </c>
      <c r="B742" s="38">
        <f>C742+D742+Dynamics!$O$7</f>
        <v>28.746526157393532</v>
      </c>
      <c r="C742" s="38">
        <f>C741-O741*Dynamics!$S$1</f>
        <v>1.488408375518091</v>
      </c>
      <c r="D742" s="38">
        <f>D741-P741*Dynamics!$S$1</f>
        <v>0.49613612517269579</v>
      </c>
      <c r="E742" s="38">
        <f>Dynamics!$F$1-C742/H741</f>
        <v>5.3025687191768783E-3</v>
      </c>
      <c r="F742" s="38">
        <f>IF(Q741,$O$5/E742,([1]!Props("D","T",Dynamics!$D$4+273,"P",I741,"He")+$O$5/E742)/2)</f>
        <v>7.9615296501944011</v>
      </c>
      <c r="G742" s="38">
        <f t="shared" si="41"/>
        <v>3.7209926542964983E-3</v>
      </c>
      <c r="H742" s="38">
        <f>IF(Q741,[1]!Props("D","T",Dynamics!$D$4+273,"P",Dynamics!I741,"N2O"),C742/G742)</f>
        <v>400.00304053260589</v>
      </c>
      <c r="I742" s="38">
        <f>IF(Q741,[1]!Props("P","T",Dynamics!$D$4+273,"D",F742,"He"),IF(C742&gt;$D$11,I741*(1-$N$13/100*$S$1),[1]!Props("P","T",Dynamics!$D$4+273,"D",F742,"He")))</f>
        <v>4988.2747934559129</v>
      </c>
      <c r="J742" s="38">
        <f>I742-Dynamics!$O$10</f>
        <v>2093.2690597601595</v>
      </c>
      <c r="L742" s="38">
        <f>IF(H742&gt;$L$18,$L$18,H742)</f>
        <v>163.24780144940664</v>
      </c>
      <c r="M742" s="38">
        <f t="shared" si="42"/>
        <v>5.064118439690219</v>
      </c>
      <c r="N742" s="38">
        <f>M742*Dynamics!$D$14*Dynamics!$N$12</f>
        <v>2.7557832452313759E-3</v>
      </c>
      <c r="O742" s="38">
        <f t="shared" si="43"/>
        <v>0.44987555605513313</v>
      </c>
      <c r="P742" s="38">
        <f>O742/Dynamics!$M$2</f>
        <v>0.14995851868504437</v>
      </c>
      <c r="Q742" s="38">
        <f>IF(I742&gt;Dynamics!$D$8,1,0)</f>
        <v>0</v>
      </c>
    </row>
    <row r="743" spans="1:17" x14ac:dyDescent="0.25">
      <c r="A743" s="38">
        <f>A742+$A$19</f>
        <v>7.2499999999998899</v>
      </c>
      <c r="B743" s="38">
        <f>C743+D743+Dynamics!$O$7</f>
        <v>28.740527816646129</v>
      </c>
      <c r="C743" s="38">
        <f>C742-O742*Dynamics!$S$1</f>
        <v>1.4839096199575397</v>
      </c>
      <c r="D743" s="38">
        <f>D742-P742*Dynamics!$S$1</f>
        <v>0.49463653998584534</v>
      </c>
      <c r="E743" s="38">
        <f>Dynamics!$F$1-C743/H742</f>
        <v>5.3031458616783333E-3</v>
      </c>
      <c r="F743" s="38">
        <f>IF(Q742,$O$5/E743,([1]!Props("D","T",Dynamics!$D$4+273,"P",I742,"He")+$O$5/E743)/2)</f>
        <v>7.9607076014549438</v>
      </c>
      <c r="G743" s="38">
        <f t="shared" si="41"/>
        <v>3.7204461954679652E-3</v>
      </c>
      <c r="H743" s="38">
        <f>IF(Q742,[1]!Props("D","T",Dynamics!$D$4+273,"P",Dynamics!I742,"N2O"),C743/G743)</f>
        <v>398.85259509065162</v>
      </c>
      <c r="I743" s="38">
        <f>IF(Q742,[1]!Props("P","T",Dynamics!$D$4+273,"D",F743,"He"),IF(C743&gt;$D$11,I742*(1-$N$13/100*$S$1),[1]!Props("P","T",Dynamics!$D$4+273,"D",F743,"He")))</f>
        <v>4987.775965976567</v>
      </c>
      <c r="J743" s="38">
        <f>I743-Dynamics!$O$10</f>
        <v>2092.7702322808136</v>
      </c>
      <c r="L743" s="38">
        <f>IF(H743&gt;$L$18,$L$18,H743)</f>
        <v>163.24780144940664</v>
      </c>
      <c r="M743" s="38">
        <f t="shared" si="42"/>
        <v>5.0635150122577395</v>
      </c>
      <c r="N743" s="38">
        <f>M743*Dynamics!$D$14*Dynamics!$N$12</f>
        <v>2.7554548731310896E-3</v>
      </c>
      <c r="O743" s="38">
        <f t="shared" si="43"/>
        <v>0.44982195003170405</v>
      </c>
      <c r="P743" s="38">
        <f>O743/Dynamics!$M$2</f>
        <v>0.14994065001056803</v>
      </c>
      <c r="Q743" s="38">
        <f>IF(I743&gt;Dynamics!$D$8,1,0)</f>
        <v>0</v>
      </c>
    </row>
    <row r="744" spans="1:17" x14ac:dyDescent="0.25">
      <c r="A744" s="38">
        <f>A743+$A$19</f>
        <v>7.2599999999998897</v>
      </c>
      <c r="B744" s="38">
        <f>C744+D744+Dynamics!$O$7</f>
        <v>28.734530190645707</v>
      </c>
      <c r="C744" s="38">
        <f>C743-O743*Dynamics!$S$1</f>
        <v>1.4794114004572225</v>
      </c>
      <c r="D744" s="38">
        <f>D743-P743*Dynamics!$S$1</f>
        <v>0.49313713348573968</v>
      </c>
      <c r="E744" s="38">
        <f>Dynamics!$F$1-C744/H743</f>
        <v>5.3037234166402221E-3</v>
      </c>
      <c r="F744" s="38">
        <f>IF(Q743,$O$5/E744,([1]!Props("D","T",Dynamics!$D$4+273,"P",I743,"He")+$O$5/E744)/2)</f>
        <v>7.9598853751018268</v>
      </c>
      <c r="G744" s="38">
        <f t="shared" si="41"/>
        <v>3.7198995056638377E-3</v>
      </c>
      <c r="H744" s="38">
        <f>IF(Q743,[1]!Props("D","T",Dynamics!$D$4+273,"P",Dynamics!I743,"N2O"),C744/G744)</f>
        <v>397.70198044455316</v>
      </c>
      <c r="I744" s="38">
        <f>IF(Q743,[1]!Props("P","T",Dynamics!$D$4+273,"D",F744,"He"),IF(C744&gt;$D$11,I743*(1-$N$13/100*$S$1),[1]!Props("P","T",Dynamics!$D$4+273,"D",F744,"He")))</f>
        <v>4987.2771883799696</v>
      </c>
      <c r="J744" s="38">
        <f>I744-Dynamics!$O$10</f>
        <v>2092.2714546842162</v>
      </c>
      <c r="L744" s="38">
        <f>IF(H744&gt;$L$18,$L$18,H744)</f>
        <v>163.24780144940664</v>
      </c>
      <c r="M744" s="38">
        <f t="shared" si="42"/>
        <v>5.0629115732587788</v>
      </c>
      <c r="N744" s="38">
        <f>M744*Dynamics!$D$14*Dynamics!$N$12</f>
        <v>2.7551264947365756E-3</v>
      </c>
      <c r="O744" s="38">
        <f t="shared" si="43"/>
        <v>0.44976834298075619</v>
      </c>
      <c r="P744" s="38">
        <f>O744/Dynamics!$M$2</f>
        <v>0.14992278099358539</v>
      </c>
      <c r="Q744" s="38">
        <f>IF(I744&gt;Dynamics!$D$8,1,0)</f>
        <v>0</v>
      </c>
    </row>
    <row r="745" spans="1:17" x14ac:dyDescent="0.25">
      <c r="A745" s="38">
        <f>A744+$A$19</f>
        <v>7.2699999999998894</v>
      </c>
      <c r="B745" s="38">
        <f>C745+D745+Dynamics!$O$7</f>
        <v>28.728533279405962</v>
      </c>
      <c r="C745" s="38">
        <f>C744-O744*Dynamics!$S$1</f>
        <v>1.4749137170274149</v>
      </c>
      <c r="D745" s="38">
        <f>D744-P744*Dynamics!$S$1</f>
        <v>0.49163790567580384</v>
      </c>
      <c r="E745" s="38">
        <f>Dynamics!$F$1-C745/H744</f>
        <v>5.3043013872689244E-3</v>
      </c>
      <c r="F745" s="38">
        <f>IF(Q744,$O$5/E745,([1]!Props("D","T",Dynamics!$D$4+273,"P",I744,"He")+$O$5/E745)/2)</f>
        <v>7.9590629689020567</v>
      </c>
      <c r="G745" s="38">
        <f t="shared" si="41"/>
        <v>3.7193525832907772E-3</v>
      </c>
      <c r="H745" s="38">
        <f>IF(Q744,[1]!Props("D","T",Dynamics!$D$4+273,"P",Dynamics!I744,"N2O"),C745/G745)</f>
        <v>396.55119647797773</v>
      </c>
      <c r="I745" s="38">
        <f>IF(Q744,[1]!Props("P","T",Dynamics!$D$4+273,"D",F745,"He"),IF(C745&gt;$D$11,I744*(1-$N$13/100*$S$1),[1]!Props("P","T",Dynamics!$D$4+273,"D",F745,"He")))</f>
        <v>4986.7784606611312</v>
      </c>
      <c r="J745" s="38">
        <f>I745-Dynamics!$O$10</f>
        <v>2091.7727269653778</v>
      </c>
      <c r="L745" s="38">
        <f>IF(H745&gt;$L$18,$L$18,H745)</f>
        <v>163.24780144940664</v>
      </c>
      <c r="M745" s="38">
        <f t="shared" si="42"/>
        <v>5.0623081226831639</v>
      </c>
      <c r="N745" s="38">
        <f>M745*Dynamics!$D$14*Dynamics!$N$12</f>
        <v>2.7547981100422975E-3</v>
      </c>
      <c r="O745" s="38">
        <f t="shared" si="43"/>
        <v>0.44971473490138564</v>
      </c>
      <c r="P745" s="38">
        <f>O745/Dynamics!$M$2</f>
        <v>0.14990491163379521</v>
      </c>
      <c r="Q745" s="38">
        <f>IF(I745&gt;Dynamics!$D$8,1,0)</f>
        <v>0</v>
      </c>
    </row>
    <row r="746" spans="1:17" x14ac:dyDescent="0.25">
      <c r="A746" s="38">
        <f>A745+$A$19</f>
        <v>7.2799999999998892</v>
      </c>
      <c r="B746" s="38">
        <f>C746+D746+Dynamics!$O$7</f>
        <v>28.722537082940612</v>
      </c>
      <c r="C746" s="38">
        <f>C745-O745*Dynamics!$S$1</f>
        <v>1.4704165696784011</v>
      </c>
      <c r="D746" s="38">
        <f>D745-P745*Dynamics!$S$1</f>
        <v>0.49013885655946587</v>
      </c>
      <c r="E746" s="38">
        <f>Dynamics!$F$1-C746/H745</f>
        <v>5.304879776808798E-3</v>
      </c>
      <c r="F746" s="38">
        <f>IF(Q745,$O$5/E746,([1]!Props("D","T",Dynamics!$D$4+273,"P",I745,"He")+$O$5/E746)/2)</f>
        <v>7.9582403805963295</v>
      </c>
      <c r="G746" s="38">
        <f t="shared" si="41"/>
        <v>3.7188054267366395E-3</v>
      </c>
      <c r="H746" s="38">
        <f>IF(Q745,[1]!Props("D","T",Dynamics!$D$4+273,"P",Dynamics!I745,"N2O"),C746/G746)</f>
        <v>395.40024307449033</v>
      </c>
      <c r="I746" s="38">
        <f>IF(Q745,[1]!Props("P","T",Dynamics!$D$4+273,"D",F746,"He"),IF(C746&gt;$D$11,I745*(1-$N$13/100*$S$1),[1]!Props("P","T",Dynamics!$D$4+273,"D",F746,"He")))</f>
        <v>4986.2797828150651</v>
      </c>
      <c r="J746" s="38">
        <f>I746-Dynamics!$O$10</f>
        <v>2091.2740491193117</v>
      </c>
      <c r="L746" s="38">
        <f>IF(H746&gt;$L$18,$L$18,H746)</f>
        <v>163.24780144940664</v>
      </c>
      <c r="M746" s="38">
        <f t="shared" si="42"/>
        <v>5.0617046605207188</v>
      </c>
      <c r="N746" s="38">
        <f>M746*Dynamics!$D$14*Dynamics!$N$12</f>
        <v>2.7544697190427184E-3</v>
      </c>
      <c r="O746" s="38">
        <f t="shared" si="43"/>
        <v>0.44966112579268858</v>
      </c>
      <c r="P746" s="38">
        <f>O746/Dynamics!$M$2</f>
        <v>0.14988704193089619</v>
      </c>
      <c r="Q746" s="38">
        <f>IF(I746&gt;Dynamics!$D$8,1,0)</f>
        <v>0</v>
      </c>
    </row>
    <row r="747" spans="1:17" x14ac:dyDescent="0.25">
      <c r="A747" s="38">
        <f>A746+$A$19</f>
        <v>7.289999999999889</v>
      </c>
      <c r="B747" s="38">
        <f>C747+D747+Dynamics!$O$7</f>
        <v>28.716541601263376</v>
      </c>
      <c r="C747" s="38">
        <f>C746-O746*Dynamics!$S$1</f>
        <v>1.4659199584204741</v>
      </c>
      <c r="D747" s="38">
        <f>D746-P746*Dynamics!$S$1</f>
        <v>0.48863998614015691</v>
      </c>
      <c r="E747" s="38">
        <f>Dynamics!$F$1-C747/H746</f>
        <v>5.3054585885427465E-3</v>
      </c>
      <c r="F747" s="38">
        <f>IF(Q746,$O$5/E747,([1]!Props("D","T",Dynamics!$D$4+273,"P",I746,"He")+$O$5/E747)/2)</f>
        <v>7.9574176078986412</v>
      </c>
      <c r="G747" s="38">
        <f t="shared" si="41"/>
        <v>3.7182580343701937E-3</v>
      </c>
      <c r="H747" s="38">
        <f>IF(Q746,[1]!Props("D","T",Dynamics!$D$4+273,"P",Dynamics!I746,"N2O"),C747/G747)</f>
        <v>394.24912011755384</v>
      </c>
      <c r="I747" s="38">
        <f>IF(Q746,[1]!Props("P","T",Dynamics!$D$4+273,"D",F747,"He"),IF(C747&gt;$D$11,I746*(1-$N$13/100*$S$1),[1]!Props("P","T",Dynamics!$D$4+273,"D",F747,"He")))</f>
        <v>4985.7811548367836</v>
      </c>
      <c r="J747" s="38">
        <f>I747-Dynamics!$O$10</f>
        <v>2090.7754211410302</v>
      </c>
      <c r="L747" s="38">
        <f>IF(H747&gt;$L$18,$L$18,H747)</f>
        <v>163.24780144940664</v>
      </c>
      <c r="M747" s="38">
        <f t="shared" si="42"/>
        <v>5.0611011867612623</v>
      </c>
      <c r="N747" s="38">
        <f>M747*Dynamics!$D$14*Dynamics!$N$12</f>
        <v>2.7541413217322974E-3</v>
      </c>
      <c r="O747" s="38">
        <f t="shared" si="43"/>
        <v>0.44960751565376045</v>
      </c>
      <c r="P747" s="38">
        <f>O747/Dynamics!$M$2</f>
        <v>0.14986917188458682</v>
      </c>
      <c r="Q747" s="38">
        <f>IF(I747&gt;Dynamics!$D$8,1,0)</f>
        <v>0</v>
      </c>
    </row>
    <row r="748" spans="1:17" x14ac:dyDescent="0.25">
      <c r="A748" s="38">
        <f>A747+$A$19</f>
        <v>7.2999999999998888</v>
      </c>
      <c r="B748" s="38">
        <f>C748+D748+Dynamics!$O$7</f>
        <v>28.710546834387991</v>
      </c>
      <c r="C748" s="38">
        <f>C747-O747*Dynamics!$S$1</f>
        <v>1.4614238832639366</v>
      </c>
      <c r="D748" s="38">
        <f>D747-P747*Dynamics!$S$1</f>
        <v>0.48714129442131104</v>
      </c>
      <c r="E748" s="38">
        <f>Dynamics!$F$1-C748/H747</f>
        <v>5.3060378257927913E-3</v>
      </c>
      <c r="F748" s="38">
        <f>IF(Q747,$O$5/E748,([1]!Props("D","T",Dynamics!$D$4+273,"P",I747,"He")+$O$5/E748)/2)</f>
        <v>7.9565946484958925</v>
      </c>
      <c r="G748" s="38">
        <f t="shared" si="41"/>
        <v>3.7177104045408417E-3</v>
      </c>
      <c r="H748" s="38">
        <f>IF(Q747,[1]!Props("D","T",Dynamics!$D$4+273,"P",Dynamics!I747,"N2O"),C748/G748)</f>
        <v>393.09782749052795</v>
      </c>
      <c r="I748" s="38">
        <f>IF(Q747,[1]!Props("P","T",Dynamics!$D$4+273,"D",F748,"He"),IF(C748&gt;$D$11,I747*(1-$N$13/100*$S$1),[1]!Props("P","T",Dynamics!$D$4+273,"D",F748,"He")))</f>
        <v>4985.2825767212998</v>
      </c>
      <c r="J748" s="38">
        <f>I748-Dynamics!$O$10</f>
        <v>2090.2768430255464</v>
      </c>
      <c r="L748" s="38">
        <f>IF(H748&gt;$L$18,$L$18,H748)</f>
        <v>163.24780144940664</v>
      </c>
      <c r="M748" s="38">
        <f t="shared" si="42"/>
        <v>5.060497701394608</v>
      </c>
      <c r="N748" s="38">
        <f>M748*Dynamics!$D$14*Dynamics!$N$12</f>
        <v>2.7538129181054918E-3</v>
      </c>
      <c r="O748" s="38">
        <f t="shared" si="43"/>
        <v>0.44955390448369642</v>
      </c>
      <c r="P748" s="38">
        <f>O748/Dynamics!$M$2</f>
        <v>0.14985130149456546</v>
      </c>
      <c r="Q748" s="38">
        <f>IF(I748&gt;Dynamics!$D$8,1,0)</f>
        <v>0</v>
      </c>
    </row>
    <row r="749" spans="1:17" x14ac:dyDescent="0.25">
      <c r="A749" s="38">
        <f>A748+$A$19</f>
        <v>7.3099999999998886</v>
      </c>
      <c r="B749" s="38">
        <f>C749+D749+Dynamics!$O$7</f>
        <v>28.704552782328211</v>
      </c>
      <c r="C749" s="38">
        <f>C748-O748*Dynamics!$S$1</f>
        <v>1.4569283442190997</v>
      </c>
      <c r="D749" s="38">
        <f>D748-P748*Dynamics!$S$1</f>
        <v>0.48564278140636541</v>
      </c>
      <c r="E749" s="38">
        <f>Dynamics!$F$1-C749/H748</f>
        <v>5.30661749192066E-3</v>
      </c>
      <c r="F749" s="38">
        <f>IF(Q748,$O$5/E749,([1]!Props("D","T",Dynamics!$D$4+273,"P",I748,"He")+$O$5/E749)/2)</f>
        <v>7.9557715000474829</v>
      </c>
      <c r="G749" s="38">
        <f t="shared" si="41"/>
        <v>3.7171625355783252E-3</v>
      </c>
      <c r="H749" s="38">
        <f>IF(Q748,[1]!Props("D","T",Dynamics!$D$4+273,"P",Dynamics!I748,"N2O"),C749/G749)</f>
        <v>391.94636507666922</v>
      </c>
      <c r="I749" s="38">
        <f>IF(Q748,[1]!Props("P","T",Dynamics!$D$4+273,"D",F749,"He"),IF(C749&gt;$D$11,I748*(1-$N$13/100*$S$1),[1]!Props("P","T",Dynamics!$D$4+273,"D",F749,"He")))</f>
        <v>4984.7840484636281</v>
      </c>
      <c r="J749" s="38">
        <f>I749-Dynamics!$O$10</f>
        <v>2089.7783147678747</v>
      </c>
      <c r="L749" s="38">
        <f>IF(H749&gt;$L$18,$L$18,H749)</f>
        <v>163.24780144940664</v>
      </c>
      <c r="M749" s="38">
        <f t="shared" si="42"/>
        <v>5.0598942044105684</v>
      </c>
      <c r="N749" s="38">
        <f>M749*Dynamics!$D$14*Dynamics!$N$12</f>
        <v>2.7534845081567572E-3</v>
      </c>
      <c r="O749" s="38">
        <f t="shared" si="43"/>
        <v>0.44950029228159138</v>
      </c>
      <c r="P749" s="38">
        <f>O749/Dynamics!$M$2</f>
        <v>0.14983343076053046</v>
      </c>
      <c r="Q749" s="38">
        <f>IF(I749&gt;Dynamics!$D$8,1,0)</f>
        <v>0</v>
      </c>
    </row>
    <row r="750" spans="1:17" x14ac:dyDescent="0.25">
      <c r="A750" s="38">
        <f>A749+$A$19</f>
        <v>7.3199999999998884</v>
      </c>
      <c r="B750" s="38">
        <f>C750+D750+Dynamics!$O$7</f>
        <v>28.698559445097789</v>
      </c>
      <c r="C750" s="38">
        <f>C749-O749*Dynamics!$S$1</f>
        <v>1.4524333412962838</v>
      </c>
      <c r="D750" s="38">
        <f>D749-P749*Dynamics!$S$1</f>
        <v>0.48414444709876009</v>
      </c>
      <c r="E750" s="38">
        <f>Dynamics!$F$1-C750/H749</f>
        <v>5.3071975903283761E-3</v>
      </c>
      <c r="F750" s="38">
        <f>IF(Q749,$O$5/E750,([1]!Props("D","T",Dynamics!$D$4+273,"P",I749,"He")+$O$5/E750)/2)</f>
        <v>7.9549481601848999</v>
      </c>
      <c r="G750" s="38">
        <f t="shared" si="41"/>
        <v>3.7166144257924343E-3</v>
      </c>
      <c r="H750" s="38">
        <f>IF(Q749,[1]!Props("D","T",Dynamics!$D$4+273,"P",Dynamics!I749,"N2O"),C750/G750)</f>
        <v>390.79473275913051</v>
      </c>
      <c r="I750" s="38">
        <f>IF(Q749,[1]!Props("P","T",Dynamics!$D$4+273,"D",F750,"He"),IF(C750&gt;$D$11,I749*(1-$N$13/100*$S$1),[1]!Props("P","T",Dynamics!$D$4+273,"D",F750,"He")))</f>
        <v>4984.2855700587816</v>
      </c>
      <c r="J750" s="38">
        <f>I750-Dynamics!$O$10</f>
        <v>2089.2798363630282</v>
      </c>
      <c r="L750" s="38">
        <f>IF(H750&gt;$L$18,$L$18,H750)</f>
        <v>163.24780144940664</v>
      </c>
      <c r="M750" s="38">
        <f t="shared" si="42"/>
        <v>5.0592906957989472</v>
      </c>
      <c r="N750" s="38">
        <f>M750*Dynamics!$D$14*Dynamics!$N$12</f>
        <v>2.7531560918805454E-3</v>
      </c>
      <c r="O750" s="38">
        <f t="shared" si="43"/>
        <v>0.44944667904653962</v>
      </c>
      <c r="P750" s="38">
        <f>O750/Dynamics!$M$2</f>
        <v>0.14981555968217988</v>
      </c>
      <c r="Q750" s="38">
        <f>IF(I750&gt;Dynamics!$D$8,1,0)</f>
        <v>0</v>
      </c>
    </row>
    <row r="751" spans="1:17" x14ac:dyDescent="0.25">
      <c r="A751" s="38">
        <f>A750+$A$19</f>
        <v>7.3299999999998882</v>
      </c>
      <c r="B751" s="38">
        <f>C751+D751+Dynamics!$O$7</f>
        <v>28.6925668227105</v>
      </c>
      <c r="C751" s="38">
        <f>C750-O750*Dynamics!$S$1</f>
        <v>1.4479388745058184</v>
      </c>
      <c r="D751" s="38">
        <f>D750-P750*Dynamics!$S$1</f>
        <v>0.48264629150193827</v>
      </c>
      <c r="E751" s="38">
        <f>Dynamics!$F$1-C751/H750</f>
        <v>5.3077781244588746E-3</v>
      </c>
      <c r="F751" s="38">
        <f>IF(Q750,$O$5/E751,([1]!Props("D","T",Dynamics!$D$4+273,"P",I750,"He")+$O$5/E751)/2)</f>
        <v>7.9541246265113017</v>
      </c>
      <c r="G751" s="38">
        <f t="shared" si="41"/>
        <v>3.7160660734727041E-3</v>
      </c>
      <c r="H751" s="38">
        <f>IF(Q750,[1]!Props("D","T",Dynamics!$D$4+273,"P",Dynamics!I750,"N2O"),C751/G751)</f>
        <v>389.64293042096097</v>
      </c>
      <c r="I751" s="38">
        <f>IF(Q750,[1]!Props("P","T",Dynamics!$D$4+273,"D",F751,"He"),IF(C751&gt;$D$11,I750*(1-$N$13/100*$S$1),[1]!Props("P","T",Dynamics!$D$4+273,"D",F751,"He")))</f>
        <v>4983.7871415017753</v>
      </c>
      <c r="J751" s="38">
        <f>I751-Dynamics!$O$10</f>
        <v>2088.7814078060219</v>
      </c>
      <c r="L751" s="38">
        <f>IF(H751&gt;$L$18,$L$18,H751)</f>
        <v>163.24780144940664</v>
      </c>
      <c r="M751" s="38">
        <f t="shared" si="42"/>
        <v>5.0586871755495473</v>
      </c>
      <c r="N751" s="38">
        <f>M751*Dynamics!$D$14*Dynamics!$N$12</f>
        <v>2.752827669271307E-3</v>
      </c>
      <c r="O751" s="38">
        <f t="shared" si="43"/>
        <v>0.44939306477763519</v>
      </c>
      <c r="P751" s="38">
        <f>O751/Dynamics!$M$2</f>
        <v>0.14979768825921172</v>
      </c>
      <c r="Q751" s="38">
        <f>IF(I751&gt;Dynamics!$D$8,1,0)</f>
        <v>0</v>
      </c>
    </row>
    <row r="752" spans="1:17" x14ac:dyDescent="0.25">
      <c r="A752" s="38">
        <f>A751+$A$19</f>
        <v>7.3399999999998879</v>
      </c>
      <c r="B752" s="38">
        <f>C752+D752+Dynamics!$O$7</f>
        <v>28.686574915180131</v>
      </c>
      <c r="C752" s="38">
        <f>C751-O751*Dynamics!$S$1</f>
        <v>1.4434449438580421</v>
      </c>
      <c r="D752" s="38">
        <f>D751-P751*Dynamics!$S$1</f>
        <v>0.48114831461934615</v>
      </c>
      <c r="E752" s="38">
        <f>Dynamics!$F$1-C752/H751</f>
        <v>5.3083590977966132E-3</v>
      </c>
      <c r="F752" s="38">
        <f>IF(Q751,$O$5/E752,([1]!Props("D","T",Dynamics!$D$4+273,"P",I751,"He")+$O$5/E752)/2)</f>
        <v>7.9533008966010872</v>
      </c>
      <c r="G752" s="38">
        <f t="shared" si="41"/>
        <v>3.7155174768881112E-3</v>
      </c>
      <c r="H752" s="38">
        <f>IF(Q751,[1]!Props("D","T",Dynamics!$D$4+273,"P",Dynamics!I751,"N2O"),C752/G752)</f>
        <v>388.49095794510509</v>
      </c>
      <c r="I752" s="38">
        <f>IF(Q751,[1]!Props("P","T",Dynamics!$D$4+273,"D",F752,"He"),IF(C752&gt;$D$11,I751*(1-$N$13/100*$S$1),[1]!Props("P","T",Dynamics!$D$4+273,"D",F752,"He")))</f>
        <v>4983.2887627876253</v>
      </c>
      <c r="J752" s="38">
        <f>I752-Dynamics!$O$10</f>
        <v>2088.2830290918719</v>
      </c>
      <c r="L752" s="38">
        <f>IF(H752&gt;$L$18,$L$18,H752)</f>
        <v>163.24780144940664</v>
      </c>
      <c r="M752" s="38">
        <f t="shared" si="42"/>
        <v>5.0580836436521661</v>
      </c>
      <c r="N752" s="38">
        <f>M752*Dynamics!$D$14*Dynamics!$N$12</f>
        <v>2.7524992403234905E-3</v>
      </c>
      <c r="O752" s="38">
        <f t="shared" si="43"/>
        <v>0.44933944947397181</v>
      </c>
      <c r="P752" s="38">
        <f>O752/Dynamics!$M$2</f>
        <v>0.14977981649132394</v>
      </c>
      <c r="Q752" s="38">
        <f>IF(I752&gt;Dynamics!$D$8,1,0)</f>
        <v>0</v>
      </c>
    </row>
    <row r="753" spans="1:17" x14ac:dyDescent="0.25">
      <c r="A753" s="38">
        <f>A752+$A$19</f>
        <v>7.3499999999998877</v>
      </c>
      <c r="B753" s="38">
        <f>C753+D753+Dynamics!$O$7</f>
        <v>28.680583722520481</v>
      </c>
      <c r="C753" s="38">
        <f>C752-O752*Dynamics!$S$1</f>
        <v>1.4389515493633025</v>
      </c>
      <c r="D753" s="38">
        <f>D752-P752*Dynamics!$S$1</f>
        <v>0.47965051645443291</v>
      </c>
      <c r="E753" s="38">
        <f>Dynamics!$F$1-C753/H752</f>
        <v>5.3089405138682039E-3</v>
      </c>
      <c r="F753" s="38">
        <f>IF(Q752,$O$5/E753,([1]!Props("D","T",Dynamics!$D$4+273,"P",I752,"He")+$O$5/E753)/2)</f>
        <v>7.9524769679994698</v>
      </c>
      <c r="G753" s="38">
        <f t="shared" si="41"/>
        <v>3.714968634286768E-3</v>
      </c>
      <c r="H753" s="38">
        <f>IF(Q752,[1]!Props("D","T",Dynamics!$D$4+273,"P",Dynamics!I752,"N2O"),C753/G753)</f>
        <v>387.33881521440219</v>
      </c>
      <c r="I753" s="38">
        <f>IF(Q752,[1]!Props("P","T",Dynamics!$D$4+273,"D",F753,"He"),IF(C753&gt;$D$11,I752*(1-$N$13/100*$S$1),[1]!Props("P","T",Dynamics!$D$4+273,"D",F753,"He")))</f>
        <v>4982.7904339113466</v>
      </c>
      <c r="J753" s="38">
        <f>I753-Dynamics!$O$10</f>
        <v>2087.7847002155931</v>
      </c>
      <c r="L753" s="38">
        <f>IF(H753&gt;$L$18,$L$18,H753)</f>
        <v>163.24780144940664</v>
      </c>
      <c r="M753" s="38">
        <f t="shared" si="42"/>
        <v>5.0574801000965959</v>
      </c>
      <c r="N753" s="38">
        <f>M753*Dynamics!$D$14*Dynamics!$N$12</f>
        <v>2.752170805031541E-3</v>
      </c>
      <c r="O753" s="38">
        <f t="shared" si="43"/>
        <v>0.4492858331346426</v>
      </c>
      <c r="P753" s="38">
        <f>O753/Dynamics!$M$2</f>
        <v>0.14976194437821419</v>
      </c>
      <c r="Q753" s="38">
        <f>IF(I753&gt;Dynamics!$D$8,1,0)</f>
        <v>0</v>
      </c>
    </row>
    <row r="754" spans="1:17" x14ac:dyDescent="0.25">
      <c r="A754" s="38">
        <f>A753+$A$19</f>
        <v>7.3599999999998875</v>
      </c>
      <c r="B754" s="38">
        <f>C754+D754+Dynamics!$O$7</f>
        <v>28.674593244745353</v>
      </c>
      <c r="C754" s="38">
        <f>C753-O753*Dynamics!$S$1</f>
        <v>1.4344586910319561</v>
      </c>
      <c r="D754" s="38">
        <f>D753-P753*Dynamics!$S$1</f>
        <v>0.47815289701065078</v>
      </c>
      <c r="E754" s="38">
        <f>Dynamics!$F$1-C754/H753</f>
        <v>5.3095223762430494E-3</v>
      </c>
      <c r="F754" s="38">
        <f>IF(Q753,$O$5/E754,([1]!Props("D","T",Dynamics!$D$4+273,"P",I753,"He")+$O$5/E754)/2)</f>
        <v>7.9516528382220297</v>
      </c>
      <c r="G754" s="38">
        <f t="shared" si="41"/>
        <v>3.714419543895597E-3</v>
      </c>
      <c r="H754" s="38">
        <f>IF(Q753,[1]!Props("D","T",Dynamics!$D$4+273,"P",Dynamics!I753,"N2O"),C754/G754)</f>
        <v>386.18650211158678</v>
      </c>
      <c r="I754" s="38">
        <f>IF(Q753,[1]!Props("P","T",Dynamics!$D$4+273,"D",F754,"He"),IF(C754&gt;$D$11,I753*(1-$N$13/100*$S$1),[1]!Props("P","T",Dynamics!$D$4+273,"D",F754,"He")))</f>
        <v>4982.2921548679551</v>
      </c>
      <c r="J754" s="38">
        <f>I754-Dynamics!$O$10</f>
        <v>2087.2864211722017</v>
      </c>
      <c r="L754" s="38">
        <f>IF(H754&gt;$L$18,$L$18,H754)</f>
        <v>163.24780144940664</v>
      </c>
      <c r="M754" s="38">
        <f t="shared" si="42"/>
        <v>5.0568765448726261</v>
      </c>
      <c r="N754" s="38">
        <f>M754*Dynamics!$D$14*Dynamics!$N$12</f>
        <v>2.7518423633899015E-3</v>
      </c>
      <c r="O754" s="38">
        <f t="shared" si="43"/>
        <v>0.44923221575874056</v>
      </c>
      <c r="P754" s="38">
        <f>O754/Dynamics!$M$2</f>
        <v>0.1497440719195802</v>
      </c>
      <c r="Q754" s="38">
        <f>IF(I754&gt;Dynamics!$D$8,1,0)</f>
        <v>0</v>
      </c>
    </row>
    <row r="755" spans="1:17" x14ac:dyDescent="0.25">
      <c r="A755" s="38">
        <f>A754+$A$19</f>
        <v>7.3699999999998873</v>
      </c>
      <c r="B755" s="38">
        <f>C755+D755+Dynamics!$O$7</f>
        <v>28.668603481868569</v>
      </c>
      <c r="C755" s="38">
        <f>C754-O754*Dynamics!$S$1</f>
        <v>1.4299663688743687</v>
      </c>
      <c r="D755" s="38">
        <f>D754-P754*Dynamics!$S$1</f>
        <v>0.476655456291455</v>
      </c>
      <c r="E755" s="38">
        <f>Dynamics!$F$1-C755/H754</f>
        <v>5.3101046885340028E-3</v>
      </c>
      <c r="F755" s="38">
        <f>IF(Q754,$O$5/E755,([1]!Props("D","T",Dynamics!$D$4+273,"P",I754,"He")+$O$5/E755)/2)</f>
        <v>7.9508285047542637</v>
      </c>
      <c r="G755" s="38">
        <f t="shared" si="41"/>
        <v>3.7138702039200147E-3</v>
      </c>
      <c r="H755" s="38">
        <f>IF(Q754,[1]!Props("D","T",Dynamics!$D$4+273,"P",Dynamics!I754,"N2O"),C755/G755)</f>
        <v>385.03401851928743</v>
      </c>
      <c r="I755" s="38">
        <f>IF(Q754,[1]!Props("P","T",Dynamics!$D$4+273,"D",F755,"He"),IF(C755&gt;$D$11,I754*(1-$N$13/100*$S$1),[1]!Props("P","T",Dynamics!$D$4+273,"D",F755,"He")))</f>
        <v>4981.7939256524687</v>
      </c>
      <c r="J755" s="38">
        <f>I755-Dynamics!$O$10</f>
        <v>2086.7881919567153</v>
      </c>
      <c r="L755" s="38">
        <f>IF(H755&gt;$L$18,$L$18,H755)</f>
        <v>163.24780144940664</v>
      </c>
      <c r="M755" s="38">
        <f t="shared" si="42"/>
        <v>5.0562729779700408</v>
      </c>
      <c r="N755" s="38">
        <f>M755*Dynamics!$D$14*Dynamics!$N$12</f>
        <v>2.7515139153930133E-3</v>
      </c>
      <c r="O755" s="38">
        <f t="shared" si="43"/>
        <v>0.44917859734535809</v>
      </c>
      <c r="P755" s="38">
        <f>O755/Dynamics!$M$2</f>
        <v>0.14972619911511936</v>
      </c>
      <c r="Q755" s="38">
        <f>IF(I755&gt;Dynamics!$D$8,1,0)</f>
        <v>0</v>
      </c>
    </row>
    <row r="756" spans="1:17" x14ac:dyDescent="0.25">
      <c r="A756" s="38">
        <f>A755+$A$19</f>
        <v>7.3799999999998871</v>
      </c>
      <c r="B756" s="38">
        <f>C756+D756+Dynamics!$O$7</f>
        <v>28.662614433903961</v>
      </c>
      <c r="C756" s="38">
        <f>C755-O755*Dynamics!$S$1</f>
        <v>1.425474582900915</v>
      </c>
      <c r="D756" s="38">
        <f>D755-P755*Dynamics!$S$1</f>
        <v>0.47515819430030382</v>
      </c>
      <c r="E756" s="38">
        <f>Dynamics!$F$1-C756/H755</f>
        <v>5.3106874543980241E-3</v>
      </c>
      <c r="F756" s="38">
        <f>IF(Q755,$O$5/E756,([1]!Props("D","T",Dynamics!$D$4+273,"P",I755,"He")+$O$5/E756)/2)</f>
        <v>7.9500039650511303</v>
      </c>
      <c r="G756" s="38">
        <f t="shared" si="41"/>
        <v>3.7133206125436018E-3</v>
      </c>
      <c r="H756" s="38">
        <f>IF(Q755,[1]!Props("D","T",Dynamics!$D$4+273,"P",Dynamics!I755,"N2O"),C756/G756)</f>
        <v>383.88136432002665</v>
      </c>
      <c r="I756" s="38">
        <f>IF(Q755,[1]!Props("P","T",Dynamics!$D$4+273,"D",F756,"He"),IF(C756&gt;$D$11,I755*(1-$N$13/100*$S$1),[1]!Props("P","T",Dynamics!$D$4+273,"D",F756,"He")))</f>
        <v>4981.2957462599034</v>
      </c>
      <c r="J756" s="38">
        <f>I756-Dynamics!$O$10</f>
        <v>2086.2900125641499</v>
      </c>
      <c r="L756" s="38">
        <f>IF(H756&gt;$L$18,$L$18,H756)</f>
        <v>163.24780144940664</v>
      </c>
      <c r="M756" s="38">
        <f t="shared" si="42"/>
        <v>5.055669399378619</v>
      </c>
      <c r="N756" s="38">
        <f>M756*Dynamics!$D$14*Dynamics!$N$12</f>
        <v>2.7511854610353143E-3</v>
      </c>
      <c r="O756" s="38">
        <f t="shared" si="43"/>
        <v>0.44912497789358724</v>
      </c>
      <c r="P756" s="38">
        <f>O756/Dynamics!$M$2</f>
        <v>0.14970832596452907</v>
      </c>
      <c r="Q756" s="38">
        <f>IF(I756&gt;Dynamics!$D$8,1,0)</f>
        <v>0</v>
      </c>
    </row>
    <row r="757" spans="1:17" x14ac:dyDescent="0.25">
      <c r="A757" s="38">
        <f>A756+$A$19</f>
        <v>7.3899999999998869</v>
      </c>
      <c r="B757" s="38">
        <f>C757+D757+Dynamics!$O$7</f>
        <v>28.656626100865381</v>
      </c>
      <c r="C757" s="38">
        <f>C756-O756*Dynamics!$S$1</f>
        <v>1.4209833331219792</v>
      </c>
      <c r="D757" s="38">
        <f>D756-P756*Dynamics!$S$1</f>
        <v>0.4736611110406585</v>
      </c>
      <c r="E757" s="38">
        <f>Dynamics!$F$1-C757/H756</f>
        <v>5.3112706775368598E-3</v>
      </c>
      <c r="F757" s="38">
        <f>IF(Q756,$O$5/E757,([1]!Props("D","T",Dynamics!$D$4+273,"P",I756,"He")+$O$5/E757)/2)</f>
        <v>7.9491792165365833</v>
      </c>
      <c r="G757" s="38">
        <f t="shared" si="41"/>
        <v>3.7127707679277724E-3</v>
      </c>
      <c r="H757" s="38">
        <f>IF(Q756,[1]!Props("D","T",Dynamics!$D$4+273,"P",Dynamics!I756,"N2O"),C757/G757)</f>
        <v>382.72853939622024</v>
      </c>
      <c r="I757" s="38">
        <f>IF(Q756,[1]!Props("P","T",Dynamics!$D$4+273,"D",F757,"He"),IF(C757&gt;$D$11,I756*(1-$N$13/100*$S$1),[1]!Props("P","T",Dynamics!$D$4+273,"D",F757,"He")))</f>
        <v>4980.7976166852777</v>
      </c>
      <c r="J757" s="38">
        <f>I757-Dynamics!$O$10</f>
        <v>2085.7918829895243</v>
      </c>
      <c r="L757" s="38">
        <f>IF(H757&gt;$L$18,$L$18,H757)</f>
        <v>163.24780144940664</v>
      </c>
      <c r="M757" s="38">
        <f t="shared" si="42"/>
        <v>5.0550658090881386</v>
      </c>
      <c r="N757" s="38">
        <f>M757*Dynamics!$D$14*Dynamics!$N$12</f>
        <v>2.7508570003112417E-3</v>
      </c>
      <c r="O757" s="38">
        <f t="shared" si="43"/>
        <v>0.44907135740251991</v>
      </c>
      <c r="P757" s="38">
        <f>O757/Dynamics!$M$2</f>
        <v>0.14969045246750665</v>
      </c>
      <c r="Q757" s="38">
        <f>IF(I757&gt;Dynamics!$D$8,1,0)</f>
        <v>0</v>
      </c>
    </row>
    <row r="758" spans="1:17" x14ac:dyDescent="0.25">
      <c r="A758" s="38">
        <f>A757+$A$19</f>
        <v>7.3999999999998867</v>
      </c>
      <c r="B758" s="38">
        <f>C758+D758+Dynamics!$O$7</f>
        <v>28.650638482766681</v>
      </c>
      <c r="C758" s="38">
        <f>C757-O757*Dynamics!$S$1</f>
        <v>1.4164926195479539</v>
      </c>
      <c r="D758" s="38">
        <f>D757-P757*Dynamics!$S$1</f>
        <v>0.47216420651598345</v>
      </c>
      <c r="E758" s="38">
        <f>Dynamics!$F$1-C758/H757</f>
        <v>5.3118543616977338E-3</v>
      </c>
      <c r="F758" s="38">
        <f>IF(Q757,$O$5/E758,([1]!Props("D","T",Dynamics!$D$4+273,"P",I757,"He")+$O$5/E758)/2)</f>
        <v>7.9483542566030927</v>
      </c>
      <c r="G758" s="38">
        <f t="shared" si="41"/>
        <v>3.7122206682114259E-3</v>
      </c>
      <c r="H758" s="38">
        <f>IF(Q757,[1]!Props("D","T",Dynamics!$D$4+273,"P",Dynamics!I757,"N2O"),C758/G758)</f>
        <v>381.57554363017704</v>
      </c>
      <c r="I758" s="38">
        <f>IF(Q757,[1]!Props("P","T",Dynamics!$D$4+273,"D",F758,"He"),IF(C758&gt;$D$11,I757*(1-$N$13/100*$S$1),[1]!Props("P","T",Dynamics!$D$4+273,"D",F758,"He")))</f>
        <v>4980.2995369236096</v>
      </c>
      <c r="J758" s="38">
        <f>I758-Dynamics!$O$10</f>
        <v>2085.2938032278562</v>
      </c>
      <c r="L758" s="38">
        <f>IF(H758&gt;$L$18,$L$18,H758)</f>
        <v>163.24780144940664</v>
      </c>
      <c r="M758" s="38">
        <f t="shared" si="42"/>
        <v>5.0544622070883687</v>
      </c>
      <c r="N758" s="38">
        <f>M758*Dynamics!$D$14*Dynamics!$N$12</f>
        <v>2.750528533215228E-3</v>
      </c>
      <c r="O758" s="38">
        <f t="shared" si="43"/>
        <v>0.44901773587124721</v>
      </c>
      <c r="P758" s="38">
        <f>O758/Dynamics!$M$2</f>
        <v>0.14967257862374908</v>
      </c>
      <c r="Q758" s="38">
        <f>IF(I758&gt;Dynamics!$D$8,1,0)</f>
        <v>0</v>
      </c>
    </row>
    <row r="759" spans="1:17" x14ac:dyDescent="0.25">
      <c r="A759" s="38">
        <f>A758+$A$19</f>
        <v>7.4099999999998865</v>
      </c>
      <c r="B759" s="38">
        <f>C759+D759+Dynamics!$O$7</f>
        <v>28.64465157962173</v>
      </c>
      <c r="C759" s="38">
        <f>C758-O758*Dynamics!$S$1</f>
        <v>1.4120024421892414</v>
      </c>
      <c r="D759" s="38">
        <f>D758-P758*Dynamics!$S$1</f>
        <v>0.47066748072974596</v>
      </c>
      <c r="E759" s="38">
        <f>Dynamics!$F$1-C759/H758</f>
        <v>5.3124385106740422E-3</v>
      </c>
      <c r="F759" s="38">
        <f>IF(Q758,$O$5/E759,([1]!Props("D","T",Dynamics!$D$4+273,"P",I758,"He")+$O$5/E759)/2)</f>
        <v>7.947529082611168</v>
      </c>
      <c r="G759" s="38">
        <f t="shared" si="41"/>
        <v>3.7116703115106092E-3</v>
      </c>
      <c r="H759" s="38">
        <f>IF(Q758,[1]!Props("D","T",Dynamics!$D$4+273,"P",Dynamics!I758,"N2O"),C759/G759)</f>
        <v>380.42237690409843</v>
      </c>
      <c r="I759" s="38">
        <f>IF(Q758,[1]!Props("P","T",Dynamics!$D$4+273,"D",F759,"He"),IF(C759&gt;$D$11,I758*(1-$N$13/100*$S$1),[1]!Props("P","T",Dynamics!$D$4+273,"D",F759,"He")))</f>
        <v>4979.8015069699177</v>
      </c>
      <c r="J759" s="38">
        <f>I759-Dynamics!$O$10</f>
        <v>2084.7957732741643</v>
      </c>
      <c r="L759" s="38">
        <f>IF(H759&gt;$L$18,$L$18,H759)</f>
        <v>163.24780144940664</v>
      </c>
      <c r="M759" s="38">
        <f t="shared" si="42"/>
        <v>5.0538585933690765</v>
      </c>
      <c r="N759" s="38">
        <f>M759*Dynamics!$D$14*Dynamics!$N$12</f>
        <v>2.750200059741705E-3</v>
      </c>
      <c r="O759" s="38">
        <f t="shared" si="43"/>
        <v>0.44896411329886016</v>
      </c>
      <c r="P759" s="38">
        <f>O759/Dynamics!$M$2</f>
        <v>0.14965470443295339</v>
      </c>
      <c r="Q759" s="38">
        <f>IF(I759&gt;Dynamics!$D$8,1,0)</f>
        <v>0</v>
      </c>
    </row>
    <row r="760" spans="1:17" x14ac:dyDescent="0.25">
      <c r="A760" s="38">
        <f>A759+$A$19</f>
        <v>7.4199999999998862</v>
      </c>
      <c r="B760" s="38">
        <f>C760+D760+Dynamics!$O$7</f>
        <v>28.638665391444412</v>
      </c>
      <c r="C760" s="38">
        <f>C759-O759*Dynamics!$S$1</f>
        <v>1.4075128010562528</v>
      </c>
      <c r="D760" s="38">
        <f>D759-P759*Dynamics!$S$1</f>
        <v>0.4691709336854164</v>
      </c>
      <c r="E760" s="38">
        <f>Dynamics!$F$1-C760/H759</f>
        <v>5.3130231283060741E-3</v>
      </c>
      <c r="F760" s="38">
        <f>IF(Q759,$O$5/E760,([1]!Props("D","T",Dynamics!$D$4+273,"P",I759,"He")+$O$5/E760)/2)</f>
        <v>7.9467036918888585</v>
      </c>
      <c r="G760" s="38">
        <f t="shared" si="41"/>
        <v>3.7111196959181587E-3</v>
      </c>
      <c r="H760" s="38">
        <f>IF(Q759,[1]!Props("D","T",Dynamics!$D$4+273,"P",Dynamics!I759,"N2O"),C760/G760)</f>
        <v>379.26903910007775</v>
      </c>
      <c r="I760" s="38">
        <f>IF(Q759,[1]!Props("P","T",Dynamics!$D$4+273,"D",F760,"He"),IF(C760&gt;$D$11,I759*(1-$N$13/100*$S$1),[1]!Props("P","T",Dynamics!$D$4+273,"D",F760,"He")))</f>
        <v>4979.3035268192207</v>
      </c>
      <c r="J760" s="38">
        <f>I760-Dynamics!$O$10</f>
        <v>2084.2977931234673</v>
      </c>
      <c r="L760" s="38">
        <f>IF(H760&gt;$L$18,$L$18,H760)</f>
        <v>163.24780144940664</v>
      </c>
      <c r="M760" s="38">
        <f t="shared" si="42"/>
        <v>5.053254967920024</v>
      </c>
      <c r="N760" s="38">
        <f>M760*Dynamics!$D$14*Dynamics!$N$12</f>
        <v>2.7498715798851014E-3</v>
      </c>
      <c r="O760" s="38">
        <f t="shared" si="43"/>
        <v>0.44891048968444919</v>
      </c>
      <c r="P760" s="38">
        <f>O760/Dynamics!$M$2</f>
        <v>0.14963682989481639</v>
      </c>
      <c r="Q760" s="38">
        <f>IF(I760&gt;Dynamics!$D$8,1,0)</f>
        <v>0</v>
      </c>
    </row>
    <row r="761" spans="1:17" x14ac:dyDescent="0.25">
      <c r="A761" s="38">
        <f>A760+$A$19</f>
        <v>7.429999999999886</v>
      </c>
      <c r="B761" s="38">
        <f>C761+D761+Dynamics!$O$7</f>
        <v>28.63267991824862</v>
      </c>
      <c r="C761" s="38">
        <f>C760-O760*Dynamics!$S$1</f>
        <v>1.4030236961594083</v>
      </c>
      <c r="D761" s="38">
        <f>D760-P760*Dynamics!$S$1</f>
        <v>0.46767456538646823</v>
      </c>
      <c r="E761" s="38">
        <f>Dynamics!$F$1-C761/H760</f>
        <v>5.3136082184817388E-3</v>
      </c>
      <c r="F761" s="38">
        <f>IF(Q760,$O$5/E761,([1]!Props("D","T",Dynamics!$D$4+273,"P",I760,"He")+$O$5/E761)/2)</f>
        <v>7.9458780817312551</v>
      </c>
      <c r="G761" s="38">
        <f t="shared" si="41"/>
        <v>3.7105688195033419E-3</v>
      </c>
      <c r="H761" s="38">
        <f>IF(Q760,[1]!Props("D","T",Dynamics!$D$4+273,"P",Dynamics!I760,"N2O"),C761/G761)</f>
        <v>378.11553010009993</v>
      </c>
      <c r="I761" s="38">
        <f>IF(Q760,[1]!Props("P","T",Dynamics!$D$4+273,"D",F761,"He"),IF(C761&gt;$D$11,I760*(1-$N$13/100*$S$1),[1]!Props("P","T",Dynamics!$D$4+273,"D",F761,"He")))</f>
        <v>4978.8055964665391</v>
      </c>
      <c r="J761" s="38">
        <f>I761-Dynamics!$O$10</f>
        <v>2083.7998627707857</v>
      </c>
      <c r="L761" s="38">
        <f>IF(H761&gt;$L$18,$L$18,H761)</f>
        <v>163.24780144940664</v>
      </c>
      <c r="M761" s="38">
        <f t="shared" si="42"/>
        <v>5.0526513307309715</v>
      </c>
      <c r="N761" s="38">
        <f>M761*Dynamics!$D$14*Dynamics!$N$12</f>
        <v>2.7495430936398443E-3</v>
      </c>
      <c r="O761" s="38">
        <f t="shared" si="43"/>
        <v>0.44885686502710459</v>
      </c>
      <c r="P761" s="38">
        <f>O761/Dynamics!$M$2</f>
        <v>0.14961895500903485</v>
      </c>
      <c r="Q761" s="38">
        <f>IF(I761&gt;Dynamics!$D$8,1,0)</f>
        <v>0</v>
      </c>
    </row>
    <row r="762" spans="1:17" x14ac:dyDescent="0.25">
      <c r="A762" s="38">
        <f>A761+$A$19</f>
        <v>7.4399999999998858</v>
      </c>
      <c r="B762" s="38">
        <f>C762+D762+Dynamics!$O$7</f>
        <v>28.626695160048261</v>
      </c>
      <c r="C762" s="38">
        <f>C761-O761*Dynamics!$S$1</f>
        <v>1.3985351275091371</v>
      </c>
      <c r="D762" s="38">
        <f>D761-P761*Dynamics!$S$1</f>
        <v>0.46617837583637789</v>
      </c>
      <c r="E762" s="38">
        <f>Dynamics!$F$1-C762/H761</f>
        <v>5.3141937851373042E-3</v>
      </c>
      <c r="F762" s="38">
        <f>IF(Q761,$O$5/E762,([1]!Props("D","T",Dynamics!$D$4+273,"P",I761,"He")+$O$5/E762)/2)</f>
        <v>7.9450522493999785</v>
      </c>
      <c r="G762" s="38">
        <f t="shared" si="41"/>
        <v>3.7100176803114889E-3</v>
      </c>
      <c r="H762" s="38">
        <f>IF(Q761,[1]!Props("D","T",Dynamics!$D$4+273,"P",Dynamics!I761,"N2O"),C762/G762)</f>
        <v>376.96184978604134</v>
      </c>
      <c r="I762" s="38">
        <f>IF(Q761,[1]!Props("P","T",Dynamics!$D$4+273,"D",F762,"He"),IF(C762&gt;$D$11,I761*(1-$N$13/100*$S$1),[1]!Props("P","T",Dynamics!$D$4+273,"D",F762,"He")))</f>
        <v>4978.3077159068926</v>
      </c>
      <c r="J762" s="38">
        <f>I762-Dynamics!$O$10</f>
        <v>2083.3019822111391</v>
      </c>
      <c r="L762" s="38">
        <f>IF(H762&gt;$L$18,$L$18,H762)</f>
        <v>163.24780144940664</v>
      </c>
      <c r="M762" s="38">
        <f t="shared" si="42"/>
        <v>5.0520476817916702</v>
      </c>
      <c r="N762" s="38">
        <f>M762*Dynamics!$D$14*Dynamics!$N$12</f>
        <v>2.7492146010003574E-3</v>
      </c>
      <c r="O762" s="38">
        <f t="shared" si="43"/>
        <v>0.44880323932591604</v>
      </c>
      <c r="P762" s="38">
        <f>O762/Dynamics!$M$2</f>
        <v>0.14960107977530535</v>
      </c>
      <c r="Q762" s="38">
        <f>IF(I762&gt;Dynamics!$D$8,1,0)</f>
        <v>0</v>
      </c>
    </row>
    <row r="763" spans="1:17" x14ac:dyDescent="0.25">
      <c r="A763" s="38">
        <f>A762+$A$19</f>
        <v>7.4499999999998856</v>
      </c>
      <c r="B763" s="38">
        <f>C763+D763+Dynamics!$O$7</f>
        <v>28.620711116857247</v>
      </c>
      <c r="C763" s="38">
        <f>C762-O762*Dynamics!$S$1</f>
        <v>1.3940470951158779</v>
      </c>
      <c r="D763" s="38">
        <f>D762-P762*Dynamics!$S$1</f>
        <v>0.46468236503862481</v>
      </c>
      <c r="E763" s="38">
        <f>Dynamics!$F$1-C763/H762</f>
        <v>5.3147798322581543E-3</v>
      </c>
      <c r="F763" s="38">
        <f>IF(Q762,$O$5/E763,([1]!Props("D","T",Dynamics!$D$4+273,"P",I762,"He")+$O$5/E763)/2)</f>
        <v>7.9442261921226596</v>
      </c>
      <c r="G763" s="38">
        <f t="shared" si="41"/>
        <v>3.7094662763636271E-3</v>
      </c>
      <c r="H763" s="38">
        <f>IF(Q762,[1]!Props("D","T",Dynamics!$D$4+273,"P",Dynamics!I762,"N2O"),C763/G763)</f>
        <v>375.80799803966835</v>
      </c>
      <c r="I763" s="38">
        <f>IF(Q762,[1]!Props("P","T",Dynamics!$D$4+273,"D",F763,"He"),IF(C763&gt;$D$11,I762*(1-$N$13/100*$S$1),[1]!Props("P","T",Dynamics!$D$4+273,"D",F763,"He")))</f>
        <v>4977.8098851353016</v>
      </c>
      <c r="J763" s="38">
        <f>I763-Dynamics!$O$10</f>
        <v>2082.8041514395481</v>
      </c>
      <c r="L763" s="38">
        <f>IF(H763&gt;$L$18,$L$18,H763)</f>
        <v>163.24780144940664</v>
      </c>
      <c r="M763" s="38">
        <f t="shared" si="42"/>
        <v>5.0514440210918696</v>
      </c>
      <c r="N763" s="38">
        <f>M763*Dynamics!$D$14*Dynamics!$N$12</f>
        <v>2.7488861019610623E-3</v>
      </c>
      <c r="O763" s="38">
        <f t="shared" si="43"/>
        <v>0.44874961257997287</v>
      </c>
      <c r="P763" s="38">
        <f>O763/Dynamics!$M$2</f>
        <v>0.1495832041933243</v>
      </c>
      <c r="Q763" s="38">
        <f>IF(I763&gt;Dynamics!$D$8,1,0)</f>
        <v>0</v>
      </c>
    </row>
    <row r="764" spans="1:17" x14ac:dyDescent="0.25">
      <c r="A764" s="38">
        <f>A763+$A$19</f>
        <v>7.4599999999998854</v>
      </c>
      <c r="B764" s="38">
        <f>C764+D764+Dynamics!$O$7</f>
        <v>28.614727788689514</v>
      </c>
      <c r="C764" s="38">
        <f>C763-O763*Dynamics!$S$1</f>
        <v>1.3895595989900782</v>
      </c>
      <c r="D764" s="38">
        <f>D763-P763*Dynamics!$S$1</f>
        <v>0.46318653299669155</v>
      </c>
      <c r="E764" s="38">
        <f>Dynamics!$F$1-C764/H763</f>
        <v>5.315366363879556E-3</v>
      </c>
      <c r="F764" s="38">
        <f>IF(Q763,$O$5/E764,([1]!Props("D","T",Dynamics!$D$4+273,"P",I763,"He")+$O$5/E764)/2)</f>
        <v>7.9433999070924086</v>
      </c>
      <c r="G764" s="38">
        <f t="shared" si="41"/>
        <v>3.708914605656091E-3</v>
      </c>
      <c r="H764" s="38">
        <f>IF(Q763,[1]!Props("D","T",Dynamics!$D$4+273,"P",Dynamics!I763,"N2O"),C764/G764)</f>
        <v>374.65397474263796</v>
      </c>
      <c r="I764" s="38">
        <f>IF(Q763,[1]!Props("P","T",Dynamics!$D$4+273,"D",F764,"He"),IF(C764&gt;$D$11,I763*(1-$N$13/100*$S$1),[1]!Props("P","T",Dynamics!$D$4+273,"D",F764,"He")))</f>
        <v>4977.3121041467884</v>
      </c>
      <c r="J764" s="38">
        <f>I764-Dynamics!$O$10</f>
        <v>2082.306370451035</v>
      </c>
      <c r="L764" s="38">
        <f>IF(H764&gt;$L$18,$L$18,H764)</f>
        <v>163.24780144940664</v>
      </c>
      <c r="M764" s="38">
        <f t="shared" si="42"/>
        <v>5.0508403486213158</v>
      </c>
      <c r="N764" s="38">
        <f>M764*Dynamics!$D$14*Dynamics!$N$12</f>
        <v>2.7485575965163788E-3</v>
      </c>
      <c r="O764" s="38">
        <f t="shared" si="43"/>
        <v>0.44869598478836414</v>
      </c>
      <c r="P764" s="38">
        <f>O764/Dynamics!$M$2</f>
        <v>0.14956532826278804</v>
      </c>
      <c r="Q764" s="38">
        <f>IF(I764&gt;Dynamics!$D$8,1,0)</f>
        <v>0</v>
      </c>
    </row>
    <row r="765" spans="1:17" x14ac:dyDescent="0.25">
      <c r="A765" s="38">
        <f>A764+$A$19</f>
        <v>7.4699999999998852</v>
      </c>
      <c r="B765" s="38">
        <f>C765+D765+Dynamics!$O$7</f>
        <v>28.608745175559001</v>
      </c>
      <c r="C765" s="38">
        <f>C764-O764*Dynamics!$S$1</f>
        <v>1.3850726391421946</v>
      </c>
      <c r="D765" s="38">
        <f>D764-P764*Dynamics!$S$1</f>
        <v>0.46169087971406364</v>
      </c>
      <c r="E765" s="38">
        <f>Dynamics!$F$1-C765/H764</f>
        <v>5.3159533840874485E-3</v>
      </c>
      <c r="F765" s="38">
        <f>IF(Q764,$O$5/E765,([1]!Props("D","T",Dynamics!$D$4+273,"P",I764,"He")+$O$5/E765)/2)</f>
        <v>7.942573391467274</v>
      </c>
      <c r="G765" s="38">
        <f t="shared" si="41"/>
        <v>3.7083626661601433E-3</v>
      </c>
      <c r="H765" s="38">
        <f>IF(Q764,[1]!Props("D","T",Dynamics!$D$4+273,"P",Dynamics!I764,"N2O"),C765/G765)</f>
        <v>373.49977977649638</v>
      </c>
      <c r="I765" s="38">
        <f>IF(Q764,[1]!Props("P","T",Dynamics!$D$4+273,"D",F765,"He"),IF(C765&gt;$D$11,I764*(1-$N$13/100*$S$1),[1]!Props("P","T",Dynamics!$D$4+273,"D",F765,"He")))</f>
        <v>4976.8143729363737</v>
      </c>
      <c r="J765" s="38">
        <f>I765-Dynamics!$O$10</f>
        <v>2081.8086392406203</v>
      </c>
      <c r="L765" s="38">
        <f>IF(H765&gt;$L$18,$L$18,H765)</f>
        <v>163.24780144940664</v>
      </c>
      <c r="M765" s="38">
        <f t="shared" si="42"/>
        <v>5.0502366643697494</v>
      </c>
      <c r="N765" s="38">
        <f>M765*Dynamics!$D$14*Dynamics!$N$12</f>
        <v>2.7482290846607246E-3</v>
      </c>
      <c r="O765" s="38">
        <f t="shared" si="43"/>
        <v>0.44864235595017854</v>
      </c>
      <c r="P765" s="38">
        <f>O765/Dynamics!$M$2</f>
        <v>0.14954745198339284</v>
      </c>
      <c r="Q765" s="38">
        <f>IF(I765&gt;Dynamics!$D$8,1,0)</f>
        <v>0</v>
      </c>
    </row>
    <row r="766" spans="1:17" x14ac:dyDescent="0.25">
      <c r="A766" s="38">
        <f>A765+$A$19</f>
        <v>7.479999999999885</v>
      </c>
      <c r="B766" s="38">
        <f>C766+D766+Dynamics!$O$7</f>
        <v>28.602763277479667</v>
      </c>
      <c r="C766" s="38">
        <f>C765-O765*Dynamics!$S$1</f>
        <v>1.3805862155826929</v>
      </c>
      <c r="D766" s="38">
        <f>D765-P765*Dynamics!$S$1</f>
        <v>0.46019540519422969</v>
      </c>
      <c r="E766" s="38">
        <f>Dynamics!$F$1-C766/H765</f>
        <v>5.3165408970192347E-3</v>
      </c>
      <c r="F766" s="38">
        <f>IF(Q765,$O$5/E766,([1]!Props("D","T",Dynamics!$D$4+273,"P",I765,"He")+$O$5/E766)/2)</f>
        <v>7.9417466423696901</v>
      </c>
      <c r="G766" s="38">
        <f t="shared" si="41"/>
        <v>3.7078104558215729E-3</v>
      </c>
      <c r="H766" s="38">
        <f>IF(Q765,[1]!Props("D","T",Dynamics!$D$4+273,"P",Dynamics!I765,"N2O"),C766/G766)</f>
        <v>372.34541302267945</v>
      </c>
      <c r="I766" s="38">
        <f>IF(Q765,[1]!Props("P","T",Dynamics!$D$4+273,"D",F766,"He"),IF(C766&gt;$D$11,I765*(1-$N$13/100*$S$1),[1]!Props("P","T",Dynamics!$D$4+273,"D",F766,"He")))</f>
        <v>4976.3166914990798</v>
      </c>
      <c r="J766" s="38">
        <f>I766-Dynamics!$O$10</f>
        <v>2081.3109578033263</v>
      </c>
      <c r="L766" s="38">
        <f>IF(H766&gt;$L$18,$L$18,H766)</f>
        <v>163.24780144940664</v>
      </c>
      <c r="M766" s="38">
        <f t="shared" si="42"/>
        <v>5.0496329683269057</v>
      </c>
      <c r="N766" s="38">
        <f>M766*Dynamics!$D$14*Dynamics!$N$12</f>
        <v>2.7479005663885131E-3</v>
      </c>
      <c r="O766" s="38">
        <f t="shared" si="43"/>
        <v>0.44858872606450401</v>
      </c>
      <c r="P766" s="38">
        <f>O766/Dynamics!$M$2</f>
        <v>0.14952957535483466</v>
      </c>
      <c r="Q766" s="38">
        <f>IF(I766&gt;Dynamics!$D$8,1,0)</f>
        <v>0</v>
      </c>
    </row>
    <row r="767" spans="1:17" x14ac:dyDescent="0.25">
      <c r="A767" s="38">
        <f>A766+$A$19</f>
        <v>7.4899999999998847</v>
      </c>
      <c r="B767" s="38">
        <f>C767+D767+Dynamics!$O$7</f>
        <v>28.596782094465475</v>
      </c>
      <c r="C767" s="38">
        <f>C766-O766*Dynamics!$S$1</f>
        <v>1.3761003283220479</v>
      </c>
      <c r="D767" s="38">
        <f>D766-P766*Dynamics!$S$1</f>
        <v>0.45870010944068135</v>
      </c>
      <c r="E767" s="38">
        <f>Dynamics!$F$1-C767/H766</f>
        <v>5.3171289068646051E-3</v>
      </c>
      <c r="F767" s="38">
        <f>IF(Q766,$O$5/E767,([1]!Props("D","T",Dynamics!$D$4+273,"P",I766,"He")+$O$5/E767)/2)</f>
        <v>7.9409196568859217</v>
      </c>
      <c r="G767" s="38">
        <f t="shared" si="41"/>
        <v>3.7072579725603008E-3</v>
      </c>
      <c r="H767" s="38">
        <f>IF(Q766,[1]!Props("D","T",Dynamics!$D$4+273,"P",Dynamics!I766,"N2O"),C767/G767)</f>
        <v>371.19087436251101</v>
      </c>
      <c r="I767" s="38">
        <f>IF(Q766,[1]!Props("P","T",Dynamics!$D$4+273,"D",F767,"He"),IF(C767&gt;$D$11,I766*(1-$N$13/100*$S$1),[1]!Props("P","T",Dynamics!$D$4+273,"D",F767,"He")))</f>
        <v>4975.8190598299298</v>
      </c>
      <c r="J767" s="38">
        <f>I767-Dynamics!$O$10</f>
        <v>2080.8133261341764</v>
      </c>
      <c r="L767" s="38">
        <f>IF(H767&gt;$L$18,$L$18,H767)</f>
        <v>163.24780144940664</v>
      </c>
      <c r="M767" s="38">
        <f t="shared" si="42"/>
        <v>5.0490292604825173</v>
      </c>
      <c r="N767" s="38">
        <f>M767*Dynamics!$D$14*Dynamics!$N$12</f>
        <v>2.7475720416941574E-3</v>
      </c>
      <c r="O767" s="38">
        <f t="shared" si="43"/>
        <v>0.44853509513042861</v>
      </c>
      <c r="P767" s="38">
        <f>O767/Dynamics!$M$2</f>
        <v>0.14951169837680953</v>
      </c>
      <c r="Q767" s="38">
        <f>IF(I767&gt;Dynamics!$D$8,1,0)</f>
        <v>0</v>
      </c>
    </row>
    <row r="768" spans="1:17" x14ac:dyDescent="0.25">
      <c r="A768" s="38">
        <f>A767+$A$19</f>
        <v>7.4999999999998845</v>
      </c>
      <c r="B768" s="38">
        <f>C768+D768+Dynamics!$O$7</f>
        <v>28.5908016265304</v>
      </c>
      <c r="C768" s="38">
        <f>C767-O767*Dynamics!$S$1</f>
        <v>1.3716149773707436</v>
      </c>
      <c r="D768" s="38">
        <f>D767-P767*Dynamics!$S$1</f>
        <v>0.45720499245691326</v>
      </c>
      <c r="E768" s="38">
        <f>Dynamics!$F$1-C768/H767</f>
        <v>5.3177174178663557E-3</v>
      </c>
      <c r="F768" s="38">
        <f>IF(Q767,$O$5/E768,([1]!Props("D","T",Dynamics!$D$4+273,"P",I767,"He")+$O$5/E768)/2)</f>
        <v>7.9400924320654873</v>
      </c>
      <c r="G768" s="38">
        <f t="shared" si="41"/>
        <v>3.706705214269964E-3</v>
      </c>
      <c r="H768" s="38">
        <f>IF(Q767,[1]!Props("D","T",Dynamics!$D$4+273,"P",Dynamics!I767,"N2O"),C768/G768)</f>
        <v>370.03616367720338</v>
      </c>
      <c r="I768" s="38">
        <f>IF(Q767,[1]!Props("P","T",Dynamics!$D$4+273,"D",F768,"He"),IF(C768&gt;$D$11,I767*(1-$N$13/100*$S$1),[1]!Props("P","T",Dynamics!$D$4+273,"D",F768,"He")))</f>
        <v>4975.321477923947</v>
      </c>
      <c r="J768" s="38">
        <f>I768-Dynamics!$O$10</f>
        <v>2080.3157442281936</v>
      </c>
      <c r="L768" s="38">
        <f>IF(H768&gt;$L$18,$L$18,H768)</f>
        <v>163.24780144940664</v>
      </c>
      <c r="M768" s="38">
        <f t="shared" si="42"/>
        <v>5.0484255408263126</v>
      </c>
      <c r="N768" s="38">
        <f>M768*Dynamics!$D$14*Dynamics!$N$12</f>
        <v>2.7472435105720676E-3</v>
      </c>
      <c r="O768" s="38">
        <f t="shared" si="43"/>
        <v>0.44848146314703974</v>
      </c>
      <c r="P768" s="38">
        <f>O768/Dynamics!$M$2</f>
        <v>0.14949382104901324</v>
      </c>
      <c r="Q768" s="38">
        <f>IF(I768&gt;Dynamics!$D$8,1,0)</f>
        <v>0</v>
      </c>
    </row>
    <row r="769" spans="1:17" x14ac:dyDescent="0.25">
      <c r="A769" s="38">
        <f>A768+$A$19</f>
        <v>7.5099999999998843</v>
      </c>
      <c r="B769" s="38">
        <f>C769+D769+Dynamics!$O$7</f>
        <v>28.584821873688441</v>
      </c>
      <c r="C769" s="38">
        <f>C768-O768*Dynamics!$S$1</f>
        <v>1.3671301627392731</v>
      </c>
      <c r="D769" s="38">
        <f>D768-P768*Dynamics!$S$1</f>
        <v>0.45571005424642314</v>
      </c>
      <c r="E769" s="38">
        <f>Dynamics!$F$1-C769/H768</f>
        <v>5.3183064343212422E-3</v>
      </c>
      <c r="F769" s="38">
        <f>IF(Q768,$O$5/E769,([1]!Props("D","T",Dynamics!$D$4+273,"P",I768,"He")+$O$5/E769)/2)</f>
        <v>7.9392649649205795</v>
      </c>
      <c r="G769" s="38">
        <f t="shared" si="41"/>
        <v>3.7061521788175015E-3</v>
      </c>
      <c r="H769" s="38">
        <f>IF(Q768,[1]!Props("D","T",Dynamics!$D$4+273,"P",Dynamics!I768,"N2O"),C769/G769)</f>
        <v>368.88128084785626</v>
      </c>
      <c r="I769" s="38">
        <f>IF(Q768,[1]!Props("P","T",Dynamics!$D$4+273,"D",F769,"He"),IF(C769&gt;$D$11,I768*(1-$N$13/100*$S$1),[1]!Props("P","T",Dynamics!$D$4+273,"D",F769,"He")))</f>
        <v>4974.8239457761547</v>
      </c>
      <c r="J769" s="38">
        <f>I769-Dynamics!$O$10</f>
        <v>2079.8182120804013</v>
      </c>
      <c r="L769" s="38">
        <f>IF(H769&gt;$L$18,$L$18,H769)</f>
        <v>163.24780144940664</v>
      </c>
      <c r="M769" s="38">
        <f t="shared" si="42"/>
        <v>5.0478218093480125</v>
      </c>
      <c r="N769" s="38">
        <f>M769*Dynamics!$D$14*Dynamics!$N$12</f>
        <v>2.7469149730166508E-3</v>
      </c>
      <c r="O769" s="38">
        <f t="shared" si="43"/>
        <v>0.44842783011342441</v>
      </c>
      <c r="P769" s="38">
        <f>O769/Dynamics!$M$2</f>
        <v>0.14947594337114148</v>
      </c>
      <c r="Q769" s="38">
        <f>IF(I769&gt;Dynamics!$D$8,1,0)</f>
        <v>0</v>
      </c>
    </row>
    <row r="770" spans="1:17" x14ac:dyDescent="0.25">
      <c r="A770" s="38">
        <f>A769+$A$19</f>
        <v>7.5199999999998841</v>
      </c>
      <c r="B770" s="38">
        <f>C770+D770+Dynamics!$O$7</f>
        <v>28.578842835953594</v>
      </c>
      <c r="C770" s="38">
        <f>C769-O769*Dynamics!$S$1</f>
        <v>1.3626458844381388</v>
      </c>
      <c r="D770" s="38">
        <f>D769-P769*Dynamics!$S$1</f>
        <v>0.45421529481271172</v>
      </c>
      <c r="E770" s="38">
        <f>Dynamics!$F$1-C770/H769</f>
        <v>5.3188959605808368E-3</v>
      </c>
      <c r="F770" s="38">
        <f>IF(Q769,$O$5/E770,([1]!Props("D","T",Dynamics!$D$4+273,"P",I769,"He")+$O$5/E770)/2)</f>
        <v>7.9384372524254676</v>
      </c>
      <c r="G770" s="38">
        <f t="shared" si="41"/>
        <v>3.7055988640427272E-3</v>
      </c>
      <c r="H770" s="38">
        <f>IF(Q769,[1]!Props("D","T",Dynamics!$D$4+273,"P",Dynamics!I769,"N2O"),C770/G770)</f>
        <v>367.72622575545643</v>
      </c>
      <c r="I770" s="38">
        <f>IF(Q769,[1]!Props("P","T",Dynamics!$D$4+273,"D",F770,"He"),IF(C770&gt;$D$11,I769*(1-$N$13/100*$S$1),[1]!Props("P","T",Dynamics!$D$4+273,"D",F770,"He")))</f>
        <v>4974.326463381577</v>
      </c>
      <c r="J770" s="38">
        <f>I770-Dynamics!$O$10</f>
        <v>2079.3207296858236</v>
      </c>
      <c r="L770" s="38">
        <f>IF(H770&gt;$L$18,$L$18,H770)</f>
        <v>163.24780144940664</v>
      </c>
      <c r="M770" s="38">
        <f t="shared" si="42"/>
        <v>5.0472180660373365</v>
      </c>
      <c r="N770" s="38">
        <f>M770*Dynamics!$D$14*Dynamics!$N$12</f>
        <v>2.7465864290223117E-3</v>
      </c>
      <c r="O770" s="38">
        <f t="shared" si="43"/>
        <v>0.44837419602866913</v>
      </c>
      <c r="P770" s="38">
        <f>O770/Dynamics!$M$2</f>
        <v>0.14945806534288972</v>
      </c>
      <c r="Q770" s="38">
        <f>IF(I770&gt;Dynamics!$D$8,1,0)</f>
        <v>0</v>
      </c>
    </row>
    <row r="771" spans="1:17" x14ac:dyDescent="0.25">
      <c r="A771" s="38">
        <f>A770+$A$19</f>
        <v>7.5299999999998839</v>
      </c>
      <c r="B771" s="38">
        <f>C771+D771+Dynamics!$O$7</f>
        <v>28.57286451333988</v>
      </c>
      <c r="C771" s="38">
        <f>C770-O770*Dynamics!$S$1</f>
        <v>1.3581621424778521</v>
      </c>
      <c r="D771" s="38">
        <f>D770-P770*Dynamics!$S$1</f>
        <v>0.45272071415928283</v>
      </c>
      <c r="E771" s="38">
        <f>Dynamics!$F$1-C771/H770</f>
        <v>5.3194860010524116E-3</v>
      </c>
      <c r="F771" s="38">
        <f>IF(Q770,$O$5/E771,([1]!Props("D","T",Dynamics!$D$4+273,"P",I770,"He")+$O$5/E771)/2)</f>
        <v>7.9376092915158996</v>
      </c>
      <c r="G771" s="38">
        <f t="shared" si="41"/>
        <v>3.7050452677578989E-3</v>
      </c>
      <c r="H771" s="38">
        <f>IF(Q770,[1]!Props("D","T",Dynamics!$D$4+273,"P",Dynamics!I770,"N2O"),C771/G771)</f>
        <v>366.57099828087695</v>
      </c>
      <c r="I771" s="38">
        <f>IF(Q770,[1]!Props("P","T",Dynamics!$D$4+273,"D",F771,"He"),IF(C771&gt;$D$11,I770*(1-$N$13/100*$S$1),[1]!Props("P","T",Dynamics!$D$4+273,"D",F771,"He")))</f>
        <v>4973.829030735239</v>
      </c>
      <c r="J771" s="38">
        <f>I771-Dynamics!$O$10</f>
        <v>2078.8232970394856</v>
      </c>
      <c r="L771" s="38">
        <f>IF(H771&gt;$L$18,$L$18,H771)</f>
        <v>163.24780144940664</v>
      </c>
      <c r="M771" s="38">
        <f t="shared" si="42"/>
        <v>5.0466143108839985</v>
      </c>
      <c r="N771" s="38">
        <f>M771*Dynamics!$D$14*Dynamics!$N$12</f>
        <v>2.7462578785834536E-3</v>
      </c>
      <c r="O771" s="38">
        <f t="shared" si="43"/>
        <v>0.44832056089186029</v>
      </c>
      <c r="P771" s="38">
        <f>O771/Dynamics!$M$2</f>
        <v>0.14944018696395342</v>
      </c>
      <c r="Q771" s="38">
        <f>IF(I771&gt;Dynamics!$D$8,1,0)</f>
        <v>0</v>
      </c>
    </row>
    <row r="772" spans="1:17" x14ac:dyDescent="0.25">
      <c r="A772" s="38">
        <f>A771+$A$19</f>
        <v>7.5399999999998837</v>
      </c>
      <c r="B772" s="38">
        <f>C772+D772+Dynamics!$O$7</f>
        <v>28.56688690586132</v>
      </c>
      <c r="C772" s="38">
        <f>C771-O771*Dynamics!$S$1</f>
        <v>1.3536789368689335</v>
      </c>
      <c r="D772" s="38">
        <f>D771-P771*Dynamics!$S$1</f>
        <v>0.45122631228964327</v>
      </c>
      <c r="E772" s="38">
        <f>Dynamics!$F$1-C772/H771</f>
        <v>5.3200765601998257E-3</v>
      </c>
      <c r="F772" s="38">
        <f>IF(Q771,$O$5/E772,([1]!Props("D","T",Dynamics!$D$4+273,"P",I771,"He")+$O$5/E772)/2)</f>
        <v>7.9367810790884779</v>
      </c>
      <c r="G772" s="38">
        <f t="shared" si="41"/>
        <v>3.7044913877472708E-3</v>
      </c>
      <c r="H772" s="38">
        <f>IF(Q771,[1]!Props("D","T",Dynamics!$D$4+273,"P",Dynamics!I771,"N2O"),C772/G772)</f>
        <v>365.41559830487711</v>
      </c>
      <c r="I772" s="38">
        <f>IF(Q771,[1]!Props("P","T",Dynamics!$D$4+273,"D",F772,"He"),IF(C772&gt;$D$11,I771*(1-$N$13/100*$S$1),[1]!Props("P","T",Dynamics!$D$4+273,"D",F772,"He")))</f>
        <v>4973.3316478321658</v>
      </c>
      <c r="J772" s="38">
        <f>I772-Dynamics!$O$10</f>
        <v>2078.3259141364124</v>
      </c>
      <c r="L772" s="38">
        <f>IF(H772&gt;$L$18,$L$18,H772)</f>
        <v>163.24780144940664</v>
      </c>
      <c r="M772" s="38">
        <f t="shared" si="42"/>
        <v>5.0460105438777108</v>
      </c>
      <c r="N772" s="38">
        <f>M772*Dynamics!$D$14*Dynamics!$N$12</f>
        <v>2.7459293216944773E-3</v>
      </c>
      <c r="O772" s="38">
        <f t="shared" si="43"/>
        <v>0.4482669247020839</v>
      </c>
      <c r="P772" s="38">
        <f>O772/Dynamics!$M$2</f>
        <v>0.14942230823402797</v>
      </c>
      <c r="Q772" s="38">
        <f>IF(I772&gt;Dynamics!$D$8,1,0)</f>
        <v>0</v>
      </c>
    </row>
    <row r="773" spans="1:17" x14ac:dyDescent="0.25">
      <c r="A773" s="38">
        <f>A772+$A$19</f>
        <v>7.5499999999998835</v>
      </c>
      <c r="B773" s="38">
        <f>C773+D773+Dynamics!$O$7</f>
        <v>28.560910013531959</v>
      </c>
      <c r="C773" s="38">
        <f>C772-O772*Dynamics!$S$1</f>
        <v>1.3491962676219127</v>
      </c>
      <c r="D773" s="38">
        <f>D772-P772*Dynamics!$S$1</f>
        <v>0.44973208920730301</v>
      </c>
      <c r="E773" s="38">
        <f>Dynamics!$F$1-C773/H772</f>
        <v>5.3206676425444467E-3</v>
      </c>
      <c r="F773" s="38">
        <f>IF(Q772,$O$5/E773,([1]!Props("D","T",Dynamics!$D$4+273,"P",I772,"He")+$O$5/E773)/2)</f>
        <v>7.9359526120000332</v>
      </c>
      <c r="G773" s="38">
        <f t="shared" si="41"/>
        <v>3.7039372217666485E-3</v>
      </c>
      <c r="H773" s="38">
        <f>IF(Q772,[1]!Props("D","T",Dynamics!$D$4+273,"P",Dynamics!I772,"N2O"),C773/G773)</f>
        <v>364.2600257081013</v>
      </c>
      <c r="I773" s="38">
        <f>IF(Q772,[1]!Props("P","T",Dynamics!$D$4+273,"D",F773,"He"),IF(C773&gt;$D$11,I772*(1-$N$13/100*$S$1),[1]!Props("P","T",Dynamics!$D$4+273,"D",F773,"He")))</f>
        <v>4972.8343146673824</v>
      </c>
      <c r="J773" s="38">
        <f>I773-Dynamics!$O$10</f>
        <v>2077.828580971629</v>
      </c>
      <c r="L773" s="38">
        <f>IF(H773&gt;$L$18,$L$18,H773)</f>
        <v>163.24780144940664</v>
      </c>
      <c r="M773" s="38">
        <f t="shared" si="42"/>
        <v>5.045406765008174</v>
      </c>
      <c r="N773" s="38">
        <f>M773*Dynamics!$D$14*Dynamics!$N$12</f>
        <v>2.7456007583497788E-3</v>
      </c>
      <c r="O773" s="38">
        <f t="shared" si="43"/>
        <v>0.44821328745842498</v>
      </c>
      <c r="P773" s="38">
        <f>O773/Dynamics!$M$2</f>
        <v>0.14940442915280833</v>
      </c>
      <c r="Q773" s="38">
        <f>IF(I773&gt;Dynamics!$D$8,1,0)</f>
        <v>0</v>
      </c>
    </row>
    <row r="774" spans="1:17" x14ac:dyDescent="0.25">
      <c r="A774" s="38">
        <f>A773+$A$19</f>
        <v>7.5599999999998833</v>
      </c>
      <c r="B774" s="38">
        <f>C774+D774+Dynamics!$O$7</f>
        <v>28.554933836365848</v>
      </c>
      <c r="C774" s="38">
        <f>C773-O773*Dynamics!$S$1</f>
        <v>1.3447141347473284</v>
      </c>
      <c r="D774" s="38">
        <f>D773-P773*Dynamics!$S$1</f>
        <v>0.4482380449157749</v>
      </c>
      <c r="E774" s="38">
        <f>Dynamics!$F$1-C774/H773</f>
        <v>5.3212592526660756E-3</v>
      </c>
      <c r="F774" s="38">
        <f>IF(Q773,$O$5/E774,([1]!Props("D","T",Dynamics!$D$4+273,"P",I773,"He")+$O$5/E774)/2)</f>
        <v>7.9351238870669878</v>
      </c>
      <c r="G774" s="38">
        <f t="shared" si="41"/>
        <v>3.7033827675429284E-3</v>
      </c>
      <c r="H774" s="38">
        <f>IF(Q773,[1]!Props("D","T",Dynamics!$D$4+273,"P",Dynamics!I773,"N2O"),C774/G774)</f>
        <v>363.10428037107857</v>
      </c>
      <c r="I774" s="38">
        <f>IF(Q773,[1]!Props("P","T",Dynamics!$D$4+273,"D",F774,"He"),IF(C774&gt;$D$11,I773*(1-$N$13/100*$S$1),[1]!Props("P","T",Dynamics!$D$4+273,"D",F774,"He")))</f>
        <v>4972.3370312359157</v>
      </c>
      <c r="J774" s="38">
        <f>I774-Dynamics!$O$10</f>
        <v>2077.3312975401623</v>
      </c>
      <c r="L774" s="38">
        <f>IF(H774&gt;$L$18,$L$18,H774)</f>
        <v>163.24780144940664</v>
      </c>
      <c r="M774" s="38">
        <f t="shared" si="42"/>
        <v>5.0448029742650933</v>
      </c>
      <c r="N774" s="38">
        <f>M774*Dynamics!$D$14*Dynamics!$N$12</f>
        <v>2.7452721885437557E-3</v>
      </c>
      <c r="O774" s="38">
        <f t="shared" si="43"/>
        <v>0.44815964915996903</v>
      </c>
      <c r="P774" s="38">
        <f>O774/Dynamics!$M$2</f>
        <v>0.14938654971998969</v>
      </c>
      <c r="Q774" s="38">
        <f>IF(I774&gt;Dynamics!$D$8,1,0)</f>
        <v>0</v>
      </c>
    </row>
    <row r="775" spans="1:17" x14ac:dyDescent="0.25">
      <c r="A775" s="38">
        <f>A774+$A$19</f>
        <v>7.569999999999883</v>
      </c>
      <c r="B775" s="38">
        <f>C775+D775+Dynamics!$O$7</f>
        <v>28.548958374377047</v>
      </c>
      <c r="C775" s="38">
        <f>C774-O774*Dynamics!$S$1</f>
        <v>1.3402325382557287</v>
      </c>
      <c r="D775" s="38">
        <f>D774-P774*Dynamics!$S$1</f>
        <v>0.44674417941857503</v>
      </c>
      <c r="E775" s="38">
        <f>Dynamics!$F$1-C775/H774</f>
        <v>5.3218513952038912E-3</v>
      </c>
      <c r="F775" s="38">
        <f>IF(Q774,$O$5/E775,([1]!Props("D","T",Dynamics!$D$4+273,"P",I774,"He")+$O$5/E775)/2)</f>
        <v>7.9342949010647033</v>
      </c>
      <c r="G775" s="38">
        <f t="shared" si="41"/>
        <v>3.7028280227736311E-3</v>
      </c>
      <c r="H775" s="38">
        <f>IF(Q774,[1]!Props("D","T",Dynamics!$D$4+273,"P",Dynamics!I774,"N2O"),C775/G775)</f>
        <v>361.94836217422204</v>
      </c>
      <c r="I775" s="38">
        <f>IF(Q774,[1]!Props("P","T",Dynamics!$D$4+273,"D",F775,"He"),IF(C775&gt;$D$11,I774*(1-$N$13/100*$S$1),[1]!Props("P","T",Dynamics!$D$4+273,"D",F775,"He")))</f>
        <v>4971.8397975327925</v>
      </c>
      <c r="J775" s="38">
        <f>I775-Dynamics!$O$10</f>
        <v>2076.8340638370391</v>
      </c>
      <c r="L775" s="38">
        <f>IF(H775&gt;$L$18,$L$18,H775)</f>
        <v>163.24780144940664</v>
      </c>
      <c r="M775" s="38">
        <f t="shared" si="42"/>
        <v>5.0441991716381649</v>
      </c>
      <c r="N775" s="38">
        <f>M775*Dynamics!$D$14*Dynamics!$N$12</f>
        <v>2.7449436122708006E-3</v>
      </c>
      <c r="O775" s="38">
        <f t="shared" si="43"/>
        <v>0.44810600980580068</v>
      </c>
      <c r="P775" s="38">
        <f>O775/Dynamics!$M$2</f>
        <v>0.1493686699352669</v>
      </c>
      <c r="Q775" s="38">
        <f>IF(I775&gt;Dynamics!$D$8,1,0)</f>
        <v>0</v>
      </c>
    </row>
    <row r="776" spans="1:17" x14ac:dyDescent="0.25">
      <c r="A776" s="38">
        <f>A775+$A$19</f>
        <v>7.5799999999998828</v>
      </c>
      <c r="B776" s="38">
        <f>C776+D776+Dynamics!$O$7</f>
        <v>28.542983627579638</v>
      </c>
      <c r="C776" s="38">
        <f>C775-O775*Dynamics!$S$1</f>
        <v>1.3357514781576707</v>
      </c>
      <c r="D776" s="38">
        <f>D775-P775*Dynamics!$S$1</f>
        <v>0.44525049271922235</v>
      </c>
      <c r="E776" s="38">
        <f>Dynamics!$F$1-C776/H775</f>
        <v>5.322444074857424E-3</v>
      </c>
      <c r="F776" s="38">
        <f>IF(Q775,$O$5/E776,([1]!Props("D","T",Dynamics!$D$4+273,"P",I775,"He")+$O$5/E776)/2)</f>
        <v>7.933465650726804</v>
      </c>
      <c r="G776" s="38">
        <f t="shared" si="41"/>
        <v>3.7022729851264183E-3</v>
      </c>
      <c r="H776" s="38">
        <f>IF(Q775,[1]!Props("D","T",Dynamics!$D$4+273,"P",Dynamics!I775,"N2O"),C776/G776)</f>
        <v>360.79227099782861</v>
      </c>
      <c r="I776" s="38">
        <f>IF(Q775,[1]!Props("P","T",Dynamics!$D$4+273,"D",F776,"He"),IF(C776&gt;$D$11,I775*(1-$N$13/100*$S$1),[1]!Props("P","T",Dynamics!$D$4+273,"D",F776,"He")))</f>
        <v>4971.342613553039</v>
      </c>
      <c r="J776" s="38">
        <f>I776-Dynamics!$O$10</f>
        <v>2076.3368798572856</v>
      </c>
      <c r="L776" s="38">
        <f>IF(H776&gt;$L$18,$L$18,H776)</f>
        <v>163.24780144940664</v>
      </c>
      <c r="M776" s="38">
        <f t="shared" si="42"/>
        <v>5.0435953571170788</v>
      </c>
      <c r="N776" s="38">
        <f>M776*Dynamics!$D$14*Dynamics!$N$12</f>
        <v>2.7446150295253034E-3</v>
      </c>
      <c r="O776" s="38">
        <f t="shared" si="43"/>
        <v>0.44805236939500404</v>
      </c>
      <c r="P776" s="38">
        <f>O776/Dynamics!$M$2</f>
        <v>0.14935078979833469</v>
      </c>
      <c r="Q776" s="38">
        <f>IF(I776&gt;Dynamics!$D$8,1,0)</f>
        <v>0</v>
      </c>
    </row>
    <row r="777" spans="1:17" x14ac:dyDescent="0.25">
      <c r="A777" s="38">
        <f>A776+$A$19</f>
        <v>7.5899999999998826</v>
      </c>
      <c r="B777" s="38">
        <f>C777+D777+Dynamics!$O$7</f>
        <v>28.537009595987705</v>
      </c>
      <c r="C777" s="38">
        <f>C776-O776*Dynamics!$S$1</f>
        <v>1.3312709544637207</v>
      </c>
      <c r="D777" s="38">
        <f>D776-P776*Dynamics!$S$1</f>
        <v>0.44375698482123899</v>
      </c>
      <c r="E777" s="38">
        <f>Dynamics!$F$1-C777/H776</f>
        <v>5.3230372963875405E-3</v>
      </c>
      <c r="F777" s="38">
        <f>IF(Q776,$O$5/E777,([1]!Props("D","T",Dynamics!$D$4+273,"P",I776,"He")+$O$5/E777)/2)</f>
        <v>7.9326361327445092</v>
      </c>
      <c r="G777" s="38">
        <f t="shared" si="41"/>
        <v>3.7017176522386114E-3</v>
      </c>
      <c r="H777" s="38">
        <f>IF(Q776,[1]!Props("D","T",Dynamics!$D$4+273,"P",Dynamics!I776,"N2O"),C777/G777)</f>
        <v>359.63600672207815</v>
      </c>
      <c r="I777" s="38">
        <f>IF(Q776,[1]!Props("P","T",Dynamics!$D$4+273,"D",F777,"He"),IF(C777&gt;$D$11,I776*(1-$N$13/100*$S$1),[1]!Props("P","T",Dynamics!$D$4+273,"D",F777,"He")))</f>
        <v>4970.8454792916837</v>
      </c>
      <c r="J777" s="38">
        <f>I777-Dynamics!$O$10</f>
        <v>2075.8397455959303</v>
      </c>
      <c r="L777" s="38">
        <f>IF(H777&gt;$L$18,$L$18,H777)</f>
        <v>163.24780144940664</v>
      </c>
      <c r="M777" s="38">
        <f t="shared" si="42"/>
        <v>5.0429915306915243</v>
      </c>
      <c r="N777" s="38">
        <f>M777*Dynamics!$D$14*Dynamics!$N$12</f>
        <v>2.7442864403016531E-3</v>
      </c>
      <c r="O777" s="38">
        <f t="shared" si="43"/>
        <v>0.44799872792666318</v>
      </c>
      <c r="P777" s="38">
        <f>O777/Dynamics!$M$2</f>
        <v>0.14933290930888773</v>
      </c>
      <c r="Q777" s="38">
        <f>IF(I777&gt;Dynamics!$D$8,1,0)</f>
        <v>0</v>
      </c>
    </row>
    <row r="778" spans="1:17" x14ac:dyDescent="0.25">
      <c r="A778" s="38">
        <f>A777+$A$19</f>
        <v>7.5999999999998824</v>
      </c>
      <c r="B778" s="38">
        <f>C778+D778+Dynamics!$O$7</f>
        <v>28.53103627961535</v>
      </c>
      <c r="C778" s="38">
        <f>C777-O777*Dynamics!$S$1</f>
        <v>1.326790967184454</v>
      </c>
      <c r="D778" s="38">
        <f>D777-P777*Dynamics!$S$1</f>
        <v>0.44226365572815013</v>
      </c>
      <c r="E778" s="38">
        <f>Dynamics!$F$1-C778/H777</f>
        <v>5.3236310646174456E-3</v>
      </c>
      <c r="F778" s="38">
        <f>IF(Q777,$O$5/E778,([1]!Props("D","T",Dynamics!$D$4+273,"P",I777,"He")+$O$5/E778)/2)</f>
        <v>7.9318063437659392</v>
      </c>
      <c r="G778" s="38">
        <f t="shared" si="41"/>
        <v>3.7011620217166953E-3</v>
      </c>
      <c r="H778" s="38">
        <f>IF(Q777,[1]!Props("D","T",Dynamics!$D$4+273,"P",Dynamics!I777,"N2O"),C778/G778)</f>
        <v>358.47956922703258</v>
      </c>
      <c r="I778" s="38">
        <f>IF(Q777,[1]!Props("P","T",Dynamics!$D$4+273,"D",F778,"He"),IF(C778&gt;$D$11,I777*(1-$N$13/100*$S$1),[1]!Props("P","T",Dynamics!$D$4+273,"D",F778,"He")))</f>
        <v>4970.3483947437544</v>
      </c>
      <c r="J778" s="38">
        <f>I778-Dynamics!$O$10</f>
        <v>2075.342661048001</v>
      </c>
      <c r="L778" s="38">
        <f>IF(H778&gt;$L$18,$L$18,H778)</f>
        <v>163.24780144940664</v>
      </c>
      <c r="M778" s="38">
        <f t="shared" si="42"/>
        <v>5.0423876923511841</v>
      </c>
      <c r="N778" s="38">
        <f>M778*Dynamics!$D$14*Dynamics!$N$12</f>
        <v>2.7439578445942353E-3</v>
      </c>
      <c r="O778" s="38">
        <f t="shared" si="43"/>
        <v>0.4479450853998615</v>
      </c>
      <c r="P778" s="38">
        <f>O778/Dynamics!$M$2</f>
        <v>0.14931502846662051</v>
      </c>
      <c r="Q778" s="38">
        <f>IF(I778&gt;Dynamics!$D$8,1,0)</f>
        <v>0</v>
      </c>
    </row>
    <row r="779" spans="1:17" x14ac:dyDescent="0.25">
      <c r="A779" s="38">
        <f>A778+$A$19</f>
        <v>7.6099999999998822</v>
      </c>
      <c r="B779" s="38">
        <f>C779+D779+Dynamics!$O$7</f>
        <v>28.525063678476684</v>
      </c>
      <c r="C779" s="38">
        <f>C778-O778*Dynamics!$S$1</f>
        <v>1.3223115163304553</v>
      </c>
      <c r="D779" s="38">
        <f>D778-P778*Dynamics!$S$1</f>
        <v>0.44077050544348395</v>
      </c>
      <c r="E779" s="38">
        <f>Dynamics!$F$1-C779/H778</f>
        <v>5.3242253844337081E-3</v>
      </c>
      <c r="F779" s="38">
        <f>IF(Q778,$O$5/E779,([1]!Props("D","T",Dynamics!$D$4+273,"P",I778,"He")+$O$5/E779)/2)</f>
        <v>7.9309762803954058</v>
      </c>
      <c r="G779" s="38">
        <f t="shared" si="41"/>
        <v>3.7006060911358094E-3</v>
      </c>
      <c r="H779" s="38">
        <f>IF(Q778,[1]!Props("D","T",Dynamics!$D$4+273,"P",Dynamics!I778,"N2O"),C779/G779)</f>
        <v>357.32295839263577</v>
      </c>
      <c r="I779" s="38">
        <f>IF(Q778,[1]!Props("P","T",Dynamics!$D$4+273,"D",F779,"He"),IF(C779&gt;$D$11,I778*(1-$N$13/100*$S$1),[1]!Props("P","T",Dynamics!$D$4+273,"D",F779,"He")))</f>
        <v>4969.8513599042799</v>
      </c>
      <c r="J779" s="38">
        <f>I779-Dynamics!$O$10</f>
        <v>2074.8456262085265</v>
      </c>
      <c r="L779" s="38">
        <f>IF(H779&gt;$L$18,$L$18,H779)</f>
        <v>163.24780144940664</v>
      </c>
      <c r="M779" s="38">
        <f t="shared" si="42"/>
        <v>5.0417838420857377</v>
      </c>
      <c r="N779" s="38">
        <f>M779*Dynamics!$D$14*Dynamics!$N$12</f>
        <v>2.7436292423974338E-3</v>
      </c>
      <c r="O779" s="38">
        <f t="shared" si="43"/>
        <v>0.44789144181368223</v>
      </c>
      <c r="P779" s="38">
        <f>O779/Dynamics!$M$2</f>
        <v>0.14929714727122742</v>
      </c>
      <c r="Q779" s="38">
        <f>IF(I779&gt;Dynamics!$D$8,1,0)</f>
        <v>0</v>
      </c>
    </row>
    <row r="780" spans="1:17" x14ac:dyDescent="0.25">
      <c r="A780" s="38">
        <f>A779+$A$19</f>
        <v>7.619999999999882</v>
      </c>
      <c r="B780" s="38">
        <f>C780+D780+Dynamics!$O$7</f>
        <v>28.519091792585833</v>
      </c>
      <c r="C780" s="38">
        <f>C779-O779*Dynamics!$S$1</f>
        <v>1.3178326019123185</v>
      </c>
      <c r="D780" s="38">
        <f>D779-P779*Dynamics!$S$1</f>
        <v>0.43927753397077168</v>
      </c>
      <c r="E780" s="38">
        <f>Dynamics!$F$1-C780/H779</f>
        <v>5.3248202607873094E-3</v>
      </c>
      <c r="F780" s="38">
        <f>IF(Q779,$O$5/E780,([1]!Props("D","T",Dynamics!$D$4+273,"P",I779,"He")+$O$5/E780)/2)</f>
        <v>7.9301459391926929</v>
      </c>
      <c r="G780" s="38">
        <f t="shared" si="41"/>
        <v>3.7000498580392347E-3</v>
      </c>
      <c r="H780" s="38">
        <f>IF(Q779,[1]!Props("D","T",Dynamics!$D$4+273,"P",Dynamics!I779,"N2O"),C780/G780)</f>
        <v>356.16617409871253</v>
      </c>
      <c r="I780" s="38">
        <f>IF(Q779,[1]!Props("P","T",Dynamics!$D$4+273,"D",F780,"He"),IF(C780&gt;$D$11,I779*(1-$N$13/100*$S$1),[1]!Props("P","T",Dynamics!$D$4+273,"D",F780,"He")))</f>
        <v>4969.3543747682897</v>
      </c>
      <c r="J780" s="38">
        <f>I780-Dynamics!$O$10</f>
        <v>2074.3486410725363</v>
      </c>
      <c r="L780" s="38">
        <f>IF(H780&gt;$L$18,$L$18,H780)</f>
        <v>163.24780144940664</v>
      </c>
      <c r="M780" s="38">
        <f t="shared" si="42"/>
        <v>5.04117997988486</v>
      </c>
      <c r="N780" s="38">
        <f>M780*Dynamics!$D$14*Dynamics!$N$12</f>
        <v>2.7433006337056294E-3</v>
      </c>
      <c r="O780" s="38">
        <f t="shared" si="43"/>
        <v>0.44783779716720801</v>
      </c>
      <c r="P780" s="38">
        <f>O780/Dynamics!$M$2</f>
        <v>0.14927926572240266</v>
      </c>
      <c r="Q780" s="38">
        <f>IF(I780&gt;Dynamics!$D$8,1,0)</f>
        <v>0</v>
      </c>
    </row>
    <row r="781" spans="1:17" x14ac:dyDescent="0.25">
      <c r="A781" s="38">
        <f>A780+$A$19</f>
        <v>7.6299999999998818</v>
      </c>
      <c r="B781" s="38">
        <f>C781+D781+Dynamics!$O$7</f>
        <v>28.513120621956936</v>
      </c>
      <c r="C781" s="38">
        <f>C780-O780*Dynamics!$S$1</f>
        <v>1.3133542239406464</v>
      </c>
      <c r="D781" s="38">
        <f>D780-P780*Dynamics!$S$1</f>
        <v>0.43778474131354767</v>
      </c>
      <c r="E781" s="38">
        <f>Dynamics!$F$1-C781/H780</f>
        <v>5.3254156986947028E-3</v>
      </c>
      <c r="F781" s="38">
        <f>IF(Q780,$O$5/E781,([1]!Props("D","T",Dynamics!$D$4+273,"P",I780,"He")+$O$5/E781)/2)</f>
        <v>7.9293153166723318</v>
      </c>
      <c r="G781" s="38">
        <f t="shared" si="41"/>
        <v>3.6994933199378669E-3</v>
      </c>
      <c r="H781" s="38">
        <f>IF(Q780,[1]!Props("D","T",Dynamics!$D$4+273,"P",Dynamics!I780,"N2O"),C781/G781)</f>
        <v>355.00921622496787</v>
      </c>
      <c r="I781" s="38">
        <f>IF(Q780,[1]!Props("P","T",Dynamics!$D$4+273,"D",F781,"He"),IF(C781&gt;$D$11,I780*(1-$N$13/100*$S$1),[1]!Props("P","T",Dynamics!$D$4+273,"D",F781,"He")))</f>
        <v>4968.8574393308127</v>
      </c>
      <c r="J781" s="38">
        <f>I781-Dynamics!$O$10</f>
        <v>2073.8517056350593</v>
      </c>
      <c r="L781" s="38">
        <f>IF(H781&gt;$L$18,$L$18,H781)</f>
        <v>163.24780144940664</v>
      </c>
      <c r="M781" s="38">
        <f t="shared" si="42"/>
        <v>5.0405761057382197</v>
      </c>
      <c r="N781" s="38">
        <f>M781*Dynamics!$D$14*Dynamics!$N$12</f>
        <v>2.7429720185132012E-3</v>
      </c>
      <c r="O781" s="38">
        <f t="shared" si="43"/>
        <v>0.44778415145952122</v>
      </c>
      <c r="P781" s="38">
        <f>O781/Dynamics!$M$2</f>
        <v>0.14926138381984042</v>
      </c>
      <c r="Q781" s="38">
        <f>IF(I781&gt;Dynamics!$D$8,1,0)</f>
        <v>0</v>
      </c>
    </row>
    <row r="782" spans="1:17" x14ac:dyDescent="0.25">
      <c r="A782" s="38">
        <f>A781+$A$19</f>
        <v>7.6399999999998816</v>
      </c>
      <c r="B782" s="38">
        <f>C782+D782+Dynamics!$O$7</f>
        <v>28.507150166604145</v>
      </c>
      <c r="C782" s="38">
        <f>C781-O781*Dynamics!$S$1</f>
        <v>1.3088763824260512</v>
      </c>
      <c r="D782" s="38">
        <f>D781-P781*Dynamics!$S$1</f>
        <v>0.43629212747534923</v>
      </c>
      <c r="E782" s="38">
        <f>Dynamics!$F$1-C782/H781</f>
        <v>5.3260117032389075E-3</v>
      </c>
      <c r="F782" s="38">
        <f>IF(Q781,$O$5/E782,([1]!Props("D","T",Dynamics!$D$4+273,"P",I781,"He")+$O$5/E782)/2)</f>
        <v>7.9284844093028397</v>
      </c>
      <c r="G782" s="38">
        <f t="shared" si="41"/>
        <v>3.6989364743096782E-3</v>
      </c>
      <c r="H782" s="38">
        <f>IF(Q781,[1]!Props("D","T",Dynamics!$D$4+273,"P",Dynamics!I781,"N2O"),C782/G782)</f>
        <v>353.85208465098685</v>
      </c>
      <c r="I782" s="38">
        <f>IF(Q781,[1]!Props("P","T",Dynamics!$D$4+273,"D",F782,"He"),IF(C782&gt;$D$11,I781*(1-$N$13/100*$S$1),[1]!Props("P","T",Dynamics!$D$4+273,"D",F782,"He")))</f>
        <v>4968.3605535868801</v>
      </c>
      <c r="J782" s="38">
        <f>I782-Dynamics!$O$10</f>
        <v>2073.3548198911267</v>
      </c>
      <c r="L782" s="38">
        <f>IF(H782&gt;$L$18,$L$18,H782)</f>
        <v>163.24780144940664</v>
      </c>
      <c r="M782" s="38">
        <f t="shared" si="42"/>
        <v>5.0399722196354846</v>
      </c>
      <c r="N782" s="38">
        <f>M782*Dynamics!$D$14*Dynamics!$N$12</f>
        <v>2.7426433968145256E-3</v>
      </c>
      <c r="O782" s="38">
        <f t="shared" si="43"/>
        <v>0.44773050468970388</v>
      </c>
      <c r="P782" s="38">
        <f>O782/Dynamics!$M$2</f>
        <v>0.14924350156323463</v>
      </c>
      <c r="Q782" s="38">
        <f>IF(I782&gt;Dynamics!$D$8,1,0)</f>
        <v>0</v>
      </c>
    </row>
    <row r="783" spans="1:17" x14ac:dyDescent="0.25">
      <c r="A783" s="38">
        <f>A782+$A$19</f>
        <v>7.6499999999998813</v>
      </c>
      <c r="B783" s="38">
        <f>C783+D783+Dynamics!$O$7</f>
        <v>28.501180426541616</v>
      </c>
      <c r="C783" s="38">
        <f>C782-O782*Dynamics!$S$1</f>
        <v>1.3043990773791541</v>
      </c>
      <c r="D783" s="38">
        <f>D782-P782*Dynamics!$S$1</f>
        <v>0.43479969245971689</v>
      </c>
      <c r="E783" s="38">
        <f>Dynamics!$F$1-C783/H782</f>
        <v>5.3266082795706132E-3</v>
      </c>
      <c r="F783" s="38">
        <f>IF(Q782,$O$5/E783,([1]!Props("D","T",Dynamics!$D$4+273,"P",I782,"He")+$O$5/E783)/2)</f>
        <v>7.9276532135059661</v>
      </c>
      <c r="G783" s="38">
        <f t="shared" si="41"/>
        <v>3.698379318599173E-3</v>
      </c>
      <c r="H783" s="38">
        <f>IF(Q782,[1]!Props("D","T",Dynamics!$D$4+273,"P",Dynamics!I782,"N2O"),C783/G783)</f>
        <v>352.69477925623335</v>
      </c>
      <c r="I783" s="38">
        <f>IF(Q782,[1]!Props("P","T",Dynamics!$D$4+273,"D",F783,"He"),IF(C783&gt;$D$11,I782*(1-$N$13/100*$S$1),[1]!Props("P","T",Dynamics!$D$4+273,"D",F783,"He")))</f>
        <v>4967.8637175315216</v>
      </c>
      <c r="J783" s="38">
        <f>I783-Dynamics!$O$10</f>
        <v>2072.8579838357682</v>
      </c>
      <c r="L783" s="38">
        <f>IF(H783&gt;$L$18,$L$18,H783)</f>
        <v>163.24780144940664</v>
      </c>
      <c r="M783" s="38">
        <f t="shared" si="42"/>
        <v>5.0393683215663145</v>
      </c>
      <c r="N783" s="38">
        <f>M783*Dynamics!$D$14*Dynamics!$N$12</f>
        <v>2.7423147686039756E-3</v>
      </c>
      <c r="O783" s="38">
        <f t="shared" si="43"/>
        <v>0.44767685685683734</v>
      </c>
      <c r="P783" s="38">
        <f>O783/Dynamics!$M$2</f>
        <v>0.14922561895227912</v>
      </c>
      <c r="Q783" s="38">
        <f>IF(I783&gt;Dynamics!$D$8,1,0)</f>
        <v>0</v>
      </c>
    </row>
    <row r="784" spans="1:17" x14ac:dyDescent="0.25">
      <c r="A784" s="38">
        <f>A783+$A$19</f>
        <v>7.6599999999998811</v>
      </c>
      <c r="B784" s="38">
        <f>C784+D784+Dynamics!$O$7</f>
        <v>28.495211401783525</v>
      </c>
      <c r="C784" s="38">
        <f>C783-O783*Dynamics!$S$1</f>
        <v>1.2999223088105858</v>
      </c>
      <c r="D784" s="38">
        <f>D783-P783*Dynamics!$S$1</f>
        <v>0.43330743627019408</v>
      </c>
      <c r="E784" s="38">
        <f>Dynamics!$F$1-C784/H783</f>
        <v>5.3272054329093115E-3</v>
      </c>
      <c r="F784" s="38">
        <f>IF(Q783,$O$5/E784,([1]!Props("D","T",Dynamics!$D$4+273,"P",I783,"He")+$O$5/E784)/2)</f>
        <v>7.9268217256559108</v>
      </c>
      <c r="G784" s="38">
        <f t="shared" si="41"/>
        <v>3.6978218502168262E-3</v>
      </c>
      <c r="H784" s="38">
        <f>IF(Q783,[1]!Props("D","T",Dynamics!$D$4+273,"P",Dynamics!I783,"N2O"),C784/G784)</f>
        <v>351.53729992004975</v>
      </c>
      <c r="I784" s="38">
        <f>IF(Q783,[1]!Props("P","T",Dynamics!$D$4+273,"D",F784,"He"),IF(C784&gt;$D$11,I783*(1-$N$13/100*$S$1),[1]!Props("P","T",Dynamics!$D$4+273,"D",F784,"He")))</f>
        <v>4967.3669311597687</v>
      </c>
      <c r="J784" s="38">
        <f>I784-Dynamics!$O$10</f>
        <v>2072.3611974640153</v>
      </c>
      <c r="L784" s="38">
        <f>IF(H784&gt;$L$18,$L$18,H784)</f>
        <v>163.24780144940664</v>
      </c>
      <c r="M784" s="38">
        <f t="shared" si="42"/>
        <v>5.0387644115203649</v>
      </c>
      <c r="N784" s="38">
        <f>M784*Dynamics!$D$14*Dynamics!$N$12</f>
        <v>2.741986133875923E-3</v>
      </c>
      <c r="O784" s="38">
        <f t="shared" si="43"/>
        <v>0.44762320796000282</v>
      </c>
      <c r="P784" s="38">
        <f>O784/Dynamics!$M$2</f>
        <v>0.14920773598666762</v>
      </c>
      <c r="Q784" s="38">
        <f>IF(I784&gt;Dynamics!$D$8,1,0)</f>
        <v>0</v>
      </c>
    </row>
    <row r="785" spans="1:17" x14ac:dyDescent="0.25">
      <c r="A785" s="38">
        <f>A784+$A$19</f>
        <v>7.6699999999998809</v>
      </c>
      <c r="B785" s="38">
        <f>C785+D785+Dynamics!$O$7</f>
        <v>28.489243092344058</v>
      </c>
      <c r="C785" s="38">
        <f>C784-O784*Dynamics!$S$1</f>
        <v>1.2954460767309857</v>
      </c>
      <c r="D785" s="38">
        <f>D784-P784*Dynamics!$S$1</f>
        <v>0.43181535891032741</v>
      </c>
      <c r="E785" s="38">
        <f>Dynamics!$F$1-C785/H784</f>
        <v>5.3278031685444552E-3</v>
      </c>
      <c r="F785" s="38">
        <f>IF(Q784,$O$5/E785,([1]!Props("D","T",Dynamics!$D$4+273,"P",I784,"He")+$O$5/E785)/2)</f>
        <v>7.9259899420785267</v>
      </c>
      <c r="G785" s="38">
        <f t="shared" si="41"/>
        <v>3.6972640665385156E-3</v>
      </c>
      <c r="H785" s="38">
        <f>IF(Q784,[1]!Props("D","T",Dynamics!$D$4+273,"P",Dynamics!I784,"N2O"),C785/G785)</f>
        <v>350.37964652165601</v>
      </c>
      <c r="I785" s="38">
        <f>IF(Q784,[1]!Props("P","T",Dynamics!$D$4+273,"D",F785,"He"),IF(C785&gt;$D$11,I784*(1-$N$13/100*$S$1),[1]!Props("P","T",Dynamics!$D$4+273,"D",F785,"He")))</f>
        <v>4966.8701944666527</v>
      </c>
      <c r="J785" s="38">
        <f>I785-Dynamics!$O$10</f>
        <v>2071.8644607708993</v>
      </c>
      <c r="L785" s="38">
        <f>IF(H785&gt;$L$18,$L$18,H785)</f>
        <v>163.24780144940664</v>
      </c>
      <c r="M785" s="38">
        <f t="shared" si="42"/>
        <v>5.0381604894872911</v>
      </c>
      <c r="N785" s="38">
        <f>M785*Dynamics!$D$14*Dynamics!$N$12</f>
        <v>2.7416574926247377E-3</v>
      </c>
      <c r="O785" s="38">
        <f t="shared" si="43"/>
        <v>0.44756955799828119</v>
      </c>
      <c r="P785" s="38">
        <f>O785/Dynamics!$M$2</f>
        <v>0.14918985266609372</v>
      </c>
      <c r="Q785" s="38">
        <f>IF(I785&gt;Dynamics!$D$8,1,0)</f>
        <v>0</v>
      </c>
    </row>
    <row r="786" spans="1:17" x14ac:dyDescent="0.25">
      <c r="A786" s="38">
        <f>A785+$A$19</f>
        <v>7.6799999999998807</v>
      </c>
      <c r="B786" s="38">
        <f>C786+D786+Dynamics!$O$7</f>
        <v>28.483275498237415</v>
      </c>
      <c r="C786" s="38">
        <f>C785-O785*Dynamics!$S$1</f>
        <v>1.2909703811510029</v>
      </c>
      <c r="D786" s="38">
        <f>D785-P785*Dynamics!$S$1</f>
        <v>0.43032346038366648</v>
      </c>
      <c r="E786" s="38">
        <f>Dynamics!$F$1-C786/H785</f>
        <v>5.3284014918366252E-3</v>
      </c>
      <c r="F786" s="38">
        <f>IF(Q785,$O$5/E786,([1]!Props("D","T",Dynamics!$D$4+273,"P",I785,"He")+$O$5/E786)/2)</f>
        <v>7.9251578590505192</v>
      </c>
      <c r="G786" s="38">
        <f t="shared" si="41"/>
        <v>3.6967059649049413E-3</v>
      </c>
      <c r="H786" s="38">
        <f>IF(Q785,[1]!Props("D","T",Dynamics!$D$4+273,"P",Dynamics!I785,"N2O"),C786/G786)</f>
        <v>349.22181894014921</v>
      </c>
      <c r="I786" s="38">
        <f>IF(Q785,[1]!Props("P","T",Dynamics!$D$4+273,"D",F786,"He"),IF(C786&gt;$D$11,I785*(1-$N$13/100*$S$1),[1]!Props("P","T",Dynamics!$D$4+273,"D",F786,"He")))</f>
        <v>4966.3735074472061</v>
      </c>
      <c r="J786" s="38">
        <f>I786-Dynamics!$O$10</f>
        <v>2071.3677737514527</v>
      </c>
      <c r="L786" s="38">
        <f>IF(H786&gt;$L$18,$L$18,H786)</f>
        <v>163.24780144940664</v>
      </c>
      <c r="M786" s="38">
        <f t="shared" si="42"/>
        <v>5.0375565554567379</v>
      </c>
      <c r="N786" s="38">
        <f>M786*Dynamics!$D$14*Dynamics!$N$12</f>
        <v>2.7413288448447847E-3</v>
      </c>
      <c r="O786" s="38">
        <f t="shared" si="43"/>
        <v>0.44751590697075266</v>
      </c>
      <c r="P786" s="38">
        <f>O786/Dynamics!$M$2</f>
        <v>0.1491719689902509</v>
      </c>
      <c r="Q786" s="38">
        <f>IF(I786&gt;Dynamics!$D$8,1,0)</f>
        <v>0</v>
      </c>
    </row>
    <row r="787" spans="1:17" x14ac:dyDescent="0.25">
      <c r="A787" s="38">
        <f>A786+$A$19</f>
        <v>7.6899999999998805</v>
      </c>
      <c r="B787" s="38">
        <f>C787+D787+Dynamics!$O$7</f>
        <v>28.477308619477803</v>
      </c>
      <c r="C787" s="38">
        <f>C786-O786*Dynamics!$S$1</f>
        <v>1.2864952220812953</v>
      </c>
      <c r="D787" s="38">
        <f>D786-P786*Dynamics!$S$1</f>
        <v>0.42883174069376395</v>
      </c>
      <c r="E787" s="38">
        <f>Dynamics!$F$1-C787/H786</f>
        <v>5.3290004082187465E-3</v>
      </c>
      <c r="F787" s="38">
        <f>IF(Q786,$O$5/E787,([1]!Props("D","T",Dynamics!$D$4+273,"P",I786,"He")+$O$5/E787)/2)</f>
        <v>7.924325472798607</v>
      </c>
      <c r="G787" s="38">
        <f t="shared" si="41"/>
        <v>3.6961475426210318E-3</v>
      </c>
      <c r="H787" s="38">
        <f>IF(Q786,[1]!Props("D","T",Dynamics!$D$4+273,"P",Dynamics!I786,"N2O"),C787/G787)</f>
        <v>348.06381705450235</v>
      </c>
      <c r="I787" s="38">
        <f>IF(Q786,[1]!Props("P","T",Dynamics!$D$4+273,"D",F787,"He"),IF(C787&gt;$D$11,I786*(1-$N$13/100*$S$1),[1]!Props("P","T",Dynamics!$D$4+273,"D",F787,"He")))</f>
        <v>4965.8768700964611</v>
      </c>
      <c r="J787" s="38">
        <f>I787-Dynamics!$O$10</f>
        <v>2070.8711364007077</v>
      </c>
      <c r="L787" s="38">
        <f>IF(H787&gt;$L$18,$L$18,H787)</f>
        <v>163.24780144940664</v>
      </c>
      <c r="M787" s="38">
        <f t="shared" si="42"/>
        <v>5.0369526094183508</v>
      </c>
      <c r="N787" s="38">
        <f>M787*Dynamics!$D$14*Dynamics!$N$12</f>
        <v>2.7410001905304291E-3</v>
      </c>
      <c r="O787" s="38">
        <f t="shared" si="43"/>
        <v>0.44746225487649727</v>
      </c>
      <c r="P787" s="38">
        <f>O787/Dynamics!$M$2</f>
        <v>0.14915408495883242</v>
      </c>
      <c r="Q787" s="38">
        <f>IF(I787&gt;Dynamics!$D$8,1,0)</f>
        <v>0</v>
      </c>
    </row>
    <row r="788" spans="1:17" x14ac:dyDescent="0.25">
      <c r="A788" s="38">
        <f>A787+$A$19</f>
        <v>7.6999999999998803</v>
      </c>
      <c r="B788" s="38">
        <f>C788+D788+Dynamics!$O$7</f>
        <v>28.471342456079451</v>
      </c>
      <c r="C788" s="38">
        <f>C787-O787*Dynamics!$S$1</f>
        <v>1.2820205995325302</v>
      </c>
      <c r="D788" s="38">
        <f>D787-P787*Dynamics!$S$1</f>
        <v>0.42734019984417565</v>
      </c>
      <c r="E788" s="38">
        <f>Dynamics!$F$1-C788/H787</f>
        <v>5.3295999231972955E-3</v>
      </c>
      <c r="F788" s="38">
        <f>IF(Q787,$O$5/E788,([1]!Props("D","T",Dynamics!$D$4+273,"P",I787,"He")+$O$5/E788)/2)</f>
        <v>7.9234927794986927</v>
      </c>
      <c r="G788" s="38">
        <f t="shared" si="41"/>
        <v>3.6955887969553425E-3</v>
      </c>
      <c r="H788" s="38">
        <f>IF(Q787,[1]!Props("D","T",Dynamics!$D$4+273,"P",Dynamics!I787,"N2O"),C788/G788)</f>
        <v>346.90564074356411</v>
      </c>
      <c r="I788" s="38">
        <f>IF(Q787,[1]!Props("P","T",Dynamics!$D$4+273,"D",F788,"He"),IF(C788&gt;$D$11,I787*(1-$N$13/100*$S$1),[1]!Props("P","T",Dynamics!$D$4+273,"D",F788,"He")))</f>
        <v>4965.3802824094519</v>
      </c>
      <c r="J788" s="38">
        <f>I788-Dynamics!$O$10</f>
        <v>2070.3745487136985</v>
      </c>
      <c r="L788" s="38">
        <f>IF(H788&gt;$L$18,$L$18,H788)</f>
        <v>163.24780144940664</v>
      </c>
      <c r="M788" s="38">
        <f t="shared" si="42"/>
        <v>5.0363486513617683</v>
      </c>
      <c r="N788" s="38">
        <f>M788*Dynamics!$D$14*Dynamics!$N$12</f>
        <v>2.7406715296760327E-3</v>
      </c>
      <c r="O788" s="38">
        <f t="shared" si="43"/>
        <v>0.44740860171459457</v>
      </c>
      <c r="P788" s="38">
        <f>O788/Dynamics!$M$2</f>
        <v>0.14913620057153151</v>
      </c>
      <c r="Q788" s="38">
        <f>IF(I788&gt;Dynamics!$D$8,1,0)</f>
        <v>0</v>
      </c>
    </row>
    <row r="789" spans="1:17" x14ac:dyDescent="0.25">
      <c r="A789" s="38">
        <f>A788+$A$19</f>
        <v>7.7099999999998801</v>
      </c>
      <c r="B789" s="38">
        <f>C789+D789+Dynamics!$O$7</f>
        <v>28.465377008056588</v>
      </c>
      <c r="C789" s="38">
        <f>C788-O788*Dynamics!$S$1</f>
        <v>1.2775465135153843</v>
      </c>
      <c r="D789" s="38">
        <f>D788-P788*Dynamics!$S$1</f>
        <v>0.42584883783846034</v>
      </c>
      <c r="E789" s="38">
        <f>Dynamics!$F$1-C789/H788</f>
        <v>5.3302000423535636E-3</v>
      </c>
      <c r="F789" s="38">
        <f>IF(Q788,$O$5/E789,([1]!Props("D","T",Dynamics!$D$4+273,"P",I788,"He")+$O$5/E789)/2)</f>
        <v>7.9226597752749921</v>
      </c>
      <c r="G789" s="38">
        <f t="shared" si="41"/>
        <v>3.6950297251394327E-3</v>
      </c>
      <c r="H789" s="38">
        <f>IF(Q788,[1]!Props("D","T",Dynamics!$D$4+273,"P",Dynamics!I788,"N2O"),C789/G789)</f>
        <v>345.7472898860579</v>
      </c>
      <c r="I789" s="38">
        <f>IF(Q788,[1]!Props("P","T",Dynamics!$D$4+273,"D",F789,"He"),IF(C789&gt;$D$11,I788*(1-$N$13/100*$S$1),[1]!Props("P","T",Dynamics!$D$4+273,"D",F789,"He")))</f>
        <v>4964.8837443812108</v>
      </c>
      <c r="J789" s="38">
        <f>I789-Dynamics!$O$10</f>
        <v>2069.8780106854574</v>
      </c>
      <c r="L789" s="38">
        <f>IF(H789&gt;$L$18,$L$18,H789)</f>
        <v>163.24780144940664</v>
      </c>
      <c r="M789" s="38">
        <f t="shared" si="42"/>
        <v>5.0357446812766256</v>
      </c>
      <c r="N789" s="38">
        <f>M789*Dynamics!$D$14*Dynamics!$N$12</f>
        <v>2.7403428622759553E-3</v>
      </c>
      <c r="O789" s="38">
        <f t="shared" si="43"/>
        <v>0.4473549474841238</v>
      </c>
      <c r="P789" s="38">
        <f>O789/Dynamics!$M$2</f>
        <v>0.14911831582804128</v>
      </c>
      <c r="Q789" s="38">
        <f>IF(I789&gt;Dynamics!$D$8,1,0)</f>
        <v>0</v>
      </c>
    </row>
    <row r="790" spans="1:17" x14ac:dyDescent="0.25">
      <c r="A790" s="38">
        <f>A789+$A$19</f>
        <v>7.7199999999998798</v>
      </c>
      <c r="B790" s="38">
        <f>C790+D790+Dynamics!$O$7</f>
        <v>28.459412275423468</v>
      </c>
      <c r="C790" s="38">
        <f>C789-O789*Dynamics!$S$1</f>
        <v>1.2730729640405432</v>
      </c>
      <c r="D790" s="38">
        <f>D789-P789*Dynamics!$S$1</f>
        <v>0.42435765468017994</v>
      </c>
      <c r="E790" s="38">
        <f>Dynamics!$F$1-C790/H789</f>
        <v>5.3308007713449325E-3</v>
      </c>
      <c r="F790" s="38">
        <f>IF(Q789,$O$5/E790,([1]!Props("D","T",Dynamics!$D$4+273,"P",I789,"He")+$O$5/E790)/2)</f>
        <v>7.9218264561991614</v>
      </c>
      <c r="G790" s="38">
        <f t="shared" si="41"/>
        <v>3.6944703243672423E-3</v>
      </c>
      <c r="H790" s="38">
        <f>IF(Q789,[1]!Props("D","T",Dynamics!$D$4+273,"P",Dynamics!I789,"N2O"),C790/G790)</f>
        <v>344.58876436058108</v>
      </c>
      <c r="I790" s="38">
        <f>IF(Q789,[1]!Props("P","T",Dynamics!$D$4+273,"D",F790,"He"),IF(C790&gt;$D$11,I789*(1-$N$13/100*$S$1),[1]!Props("P","T",Dynamics!$D$4+273,"D",F790,"He")))</f>
        <v>4964.387256006773</v>
      </c>
      <c r="J790" s="38">
        <f>I790-Dynamics!$O$10</f>
        <v>2069.3815223110196</v>
      </c>
      <c r="L790" s="38">
        <f>IF(H790&gt;$L$18,$L$18,H790)</f>
        <v>163.24780144940664</v>
      </c>
      <c r="M790" s="38">
        <f t="shared" si="42"/>
        <v>5.0351406991525511</v>
      </c>
      <c r="N790" s="38">
        <f>M790*Dynamics!$D$14*Dynamics!$N$12</f>
        <v>2.7400141883245528E-3</v>
      </c>
      <c r="O790" s="38">
        <f t="shared" si="43"/>
        <v>0.4473012921841637</v>
      </c>
      <c r="P790" s="38">
        <f>O790/Dynamics!$M$2</f>
        <v>0.14910043072805457</v>
      </c>
      <c r="Q790" s="38">
        <f>IF(I790&gt;Dynamics!$D$8,1,0)</f>
        <v>0</v>
      </c>
    </row>
    <row r="791" spans="1:17" x14ac:dyDescent="0.25">
      <c r="A791" s="38">
        <f>A790+$A$19</f>
        <v>7.7299999999998796</v>
      </c>
      <c r="B791" s="38">
        <f>C791+D791+Dynamics!$O$7</f>
        <v>28.453448258194346</v>
      </c>
      <c r="C791" s="38">
        <f>C790-O790*Dynamics!$S$1</f>
        <v>1.2685999511187016</v>
      </c>
      <c r="D791" s="38">
        <f>D790-P790*Dynamics!$S$1</f>
        <v>0.42286665037289939</v>
      </c>
      <c r="E791" s="38">
        <f>Dynamics!$F$1-C791/H790</f>
        <v>5.3314021159061708E-3</v>
      </c>
      <c r="F791" s="38">
        <f>IF(Q790,$O$5/E791,([1]!Props("D","T",Dynamics!$D$4+273,"P",I790,"He")+$O$5/E791)/2)</f>
        <v>7.9209928182893989</v>
      </c>
      <c r="G791" s="38">
        <f t="shared" si="41"/>
        <v>3.6939105917944441E-3</v>
      </c>
      <c r="H791" s="38">
        <f>IF(Q790,[1]!Props("D","T",Dynamics!$D$4+273,"P",Dynamics!I790,"N2O"),C791/G791)</f>
        <v>343.43006404560418</v>
      </c>
      <c r="I791" s="38">
        <f>IF(Q790,[1]!Props("P","T",Dynamics!$D$4+273,"D",F791,"He"),IF(C791&gt;$D$11,I790*(1-$N$13/100*$S$1),[1]!Props("P","T",Dynamics!$D$4+273,"D",F791,"He")))</f>
        <v>4963.8908172811725</v>
      </c>
      <c r="J791" s="38">
        <f>I791-Dynamics!$O$10</f>
        <v>2068.8850835854191</v>
      </c>
      <c r="L791" s="38">
        <f>IF(H791&gt;$L$18,$L$18,H791)</f>
        <v>163.24780144940664</v>
      </c>
      <c r="M791" s="38">
        <f t="shared" si="42"/>
        <v>5.0345367049791729</v>
      </c>
      <c r="N791" s="38">
        <f>M791*Dynamics!$D$14*Dynamics!$N$12</f>
        <v>2.739685507816181E-3</v>
      </c>
      <c r="O791" s="38">
        <f t="shared" si="43"/>
        <v>0.44724763581379273</v>
      </c>
      <c r="P791" s="38">
        <f>O791/Dynamics!$M$2</f>
        <v>0.14908254527126424</v>
      </c>
      <c r="Q791" s="38">
        <f>IF(I791&gt;Dynamics!$D$8,1,0)</f>
        <v>0</v>
      </c>
    </row>
    <row r="792" spans="1:17" x14ac:dyDescent="0.25">
      <c r="A792" s="38">
        <f>A791+$A$19</f>
        <v>7.7399999999998794</v>
      </c>
      <c r="B792" s="38">
        <f>C792+D792+Dynamics!$O$7</f>
        <v>28.447484956383494</v>
      </c>
      <c r="C792" s="38">
        <f>C791-O791*Dynamics!$S$1</f>
        <v>1.2641274747605638</v>
      </c>
      <c r="D792" s="38">
        <f>D791-P791*Dynamics!$S$1</f>
        <v>0.42137582492018677</v>
      </c>
      <c r="E792" s="38">
        <f>Dynamics!$F$1-C792/H791</f>
        <v>5.3320040818507679E-3</v>
      </c>
      <c r="F792" s="38">
        <f>IF(Q791,$O$5/E792,([1]!Props("D","T",Dynamics!$D$4+273,"P",I791,"He")+$O$5/E792)/2)</f>
        <v>7.9201588575095334</v>
      </c>
      <c r="G792" s="38">
        <f t="shared" si="41"/>
        <v>3.6933505245377932E-3</v>
      </c>
      <c r="H792" s="38">
        <f>IF(Q791,[1]!Props("D","T",Dynamics!$D$4+273,"P",Dynamics!I791,"N2O"),C792/G792)</f>
        <v>342.27118881947007</v>
      </c>
      <c r="I792" s="38">
        <f>IF(Q791,[1]!Props("P","T",Dynamics!$D$4+273,"D",F792,"He"),IF(C792&gt;$D$11,I791*(1-$N$13/100*$S$1),[1]!Props("P","T",Dynamics!$D$4+273,"D",F792,"He")))</f>
        <v>4963.3944281994445</v>
      </c>
      <c r="J792" s="38">
        <f>I792-Dynamics!$O$10</f>
        <v>2068.3886945036911</v>
      </c>
      <c r="L792" s="38">
        <f>IF(H792&gt;$L$18,$L$18,H792)</f>
        <v>163.24780144940664</v>
      </c>
      <c r="M792" s="38">
        <f t="shared" si="42"/>
        <v>5.0339326987461099</v>
      </c>
      <c r="N792" s="38">
        <f>M792*Dynamics!$D$14*Dynamics!$N$12</f>
        <v>2.7393568207451906E-3</v>
      </c>
      <c r="O792" s="38">
        <f t="shared" si="43"/>
        <v>0.44719397837208869</v>
      </c>
      <c r="P792" s="38">
        <f>O792/Dynamics!$M$2</f>
        <v>0.14906465945736289</v>
      </c>
      <c r="Q792" s="38">
        <f>IF(I792&gt;Dynamics!$D$8,1,0)</f>
        <v>0</v>
      </c>
    </row>
    <row r="793" spans="1:17" x14ac:dyDescent="0.25">
      <c r="A793" s="38">
        <f>A792+$A$19</f>
        <v>7.7499999999998792</v>
      </c>
      <c r="B793" s="38">
        <f>C793+D793+Dynamics!$O$7</f>
        <v>28.441522370005199</v>
      </c>
      <c r="C793" s="38">
        <f>C792-O792*Dynamics!$S$1</f>
        <v>1.2596555349768428</v>
      </c>
      <c r="D793" s="38">
        <f>D792-P792*Dynamics!$S$1</f>
        <v>0.41988517832561312</v>
      </c>
      <c r="E793" s="38">
        <f>Dynamics!$F$1-C793/H792</f>
        <v>5.3326066750722864E-3</v>
      </c>
      <c r="F793" s="38">
        <f>IF(Q792,$O$5/E793,([1]!Props("D","T",Dynamics!$D$4+273,"P",I792,"He")+$O$5/E793)/2)</f>
        <v>7.9193245697680901</v>
      </c>
      <c r="G793" s="38">
        <f t="shared" ref="G793:G856" si="44">$F$1-$O$5/F793</f>
        <v>3.6927901196744523E-3</v>
      </c>
      <c r="H793" s="38">
        <f>IF(Q792,[1]!Props("D","T",Dynamics!$D$4+273,"P",Dynamics!I792,"N2O"),C793/G793)</f>
        <v>341.11213856039319</v>
      </c>
      <c r="I793" s="38">
        <f>IF(Q792,[1]!Props("P","T",Dynamics!$D$4+273,"D",F793,"He"),IF(C793&gt;$D$11,I792*(1-$N$13/100*$S$1),[1]!Props("P","T",Dynamics!$D$4+273,"D",F793,"He")))</f>
        <v>4962.8980887566249</v>
      </c>
      <c r="J793" s="38">
        <f>I793-Dynamics!$O$10</f>
        <v>2067.8923550608715</v>
      </c>
      <c r="L793" s="38">
        <f>IF(H793&gt;$L$18,$L$18,H793)</f>
        <v>163.24780144940664</v>
      </c>
      <c r="M793" s="38">
        <f t="shared" ref="M793:M856" si="45">SQRT(2*J793/L793)</f>
        <v>5.0333286804429802</v>
      </c>
      <c r="N793" s="38">
        <f>M793*Dynamics!$D$14*Dynamics!$N$12</f>
        <v>2.7390281271059318E-3</v>
      </c>
      <c r="O793" s="38">
        <f t="shared" ref="O793:O856" si="46">N793*L793</f>
        <v>0.4471403198581293</v>
      </c>
      <c r="P793" s="38">
        <f>O793/Dynamics!$M$2</f>
        <v>0.1490467732860431</v>
      </c>
      <c r="Q793" s="38">
        <f>IF(I793&gt;Dynamics!$D$8,1,0)</f>
        <v>0</v>
      </c>
    </row>
    <row r="794" spans="1:17" x14ac:dyDescent="0.25">
      <c r="A794" s="38">
        <f>A793+$A$19</f>
        <v>7.759999999999879</v>
      </c>
      <c r="B794" s="38">
        <f>C794+D794+Dynamics!$O$7</f>
        <v>28.435560499073759</v>
      </c>
      <c r="C794" s="38">
        <f>C793-O793*Dynamics!$S$1</f>
        <v>1.2551841317782615</v>
      </c>
      <c r="D794" s="38">
        <f>D793-P793*Dynamics!$S$1</f>
        <v>0.41839471059275268</v>
      </c>
      <c r="E794" s="38">
        <f>Dynamics!$F$1-C794/H793</f>
        <v>5.3332099015457515E-3</v>
      </c>
      <c r="F794" s="38">
        <f>IF(Q793,$O$5/E794,([1]!Props("D","T",Dynamics!$D$4+273,"P",I793,"He")+$O$5/E794)/2)</f>
        <v>7.9184899509173388</v>
      </c>
      <c r="G794" s="38">
        <f t="shared" si="44"/>
        <v>3.6922293742413133E-3</v>
      </c>
      <c r="H794" s="38">
        <f>IF(Q793,[1]!Props("D","T",Dynamics!$D$4+273,"P",Dynamics!I793,"N2O"),C794/G794)</f>
        <v>339.95291314645891</v>
      </c>
      <c r="I794" s="38">
        <f>IF(Q793,[1]!Props("P","T",Dynamics!$D$4+273,"D",F794,"He"),IF(C794&gt;$D$11,I793*(1-$N$13/100*$S$1),[1]!Props("P","T",Dynamics!$D$4+273,"D",F794,"He")))</f>
        <v>4962.4017989477497</v>
      </c>
      <c r="J794" s="38">
        <f>I794-Dynamics!$O$10</f>
        <v>2067.3960652519963</v>
      </c>
      <c r="L794" s="38">
        <f>IF(H794&gt;$L$18,$L$18,H794)</f>
        <v>163.24780144940664</v>
      </c>
      <c r="M794" s="38">
        <f t="shared" si="45"/>
        <v>5.0327246500593947</v>
      </c>
      <c r="N794" s="38">
        <f>M794*Dynamics!$D$14*Dynamics!$N$12</f>
        <v>2.7386994268927519E-3</v>
      </c>
      <c r="O794" s="38">
        <f t="shared" si="46"/>
        <v>0.4470866602709917</v>
      </c>
      <c r="P794" s="38">
        <f>O794/Dynamics!$M$2</f>
        <v>0.14902888675699724</v>
      </c>
      <c r="Q794" s="38">
        <f>IF(I794&gt;Dynamics!$D$8,1,0)</f>
        <v>0</v>
      </c>
    </row>
    <row r="795" spans="1:17" x14ac:dyDescent="0.25">
      <c r="A795" s="38">
        <f>A794+$A$19</f>
        <v>7.7699999999998788</v>
      </c>
      <c r="B795" s="38">
        <f>C795+D795+Dynamics!$O$7</f>
        <v>28.429599343603478</v>
      </c>
      <c r="C795" s="38">
        <f>C794-O794*Dynamics!$S$1</f>
        <v>1.2507132651755515</v>
      </c>
      <c r="D795" s="38">
        <f>D794-P794*Dynamics!$S$1</f>
        <v>0.41690442172518272</v>
      </c>
      <c r="E795" s="38">
        <f>Dynamics!$F$1-C795/H794</f>
        <v>5.3338137673290612E-3</v>
      </c>
      <c r="F795" s="38">
        <f>IF(Q794,$O$5/E795,([1]!Props("D","T",Dynamics!$D$4+273,"P",I794,"He")+$O$5/E795)/2)</f>
        <v>7.9176549967523222</v>
      </c>
      <c r="G795" s="38">
        <f t="shared" si="44"/>
        <v>3.6916682852342958E-3</v>
      </c>
      <c r="H795" s="38">
        <f>IF(Q794,[1]!Props("D","T",Dynamics!$D$4+273,"P",Dynamics!I794,"N2O"),C795/G795)</f>
        <v>338.79351245562236</v>
      </c>
      <c r="I795" s="38">
        <f>IF(Q794,[1]!Props("P","T",Dynamics!$D$4+273,"D",F795,"He"),IF(C795&gt;$D$11,I794*(1-$N$13/100*$S$1),[1]!Props("P","T",Dynamics!$D$4+273,"D",F795,"He")))</f>
        <v>4961.9055587678549</v>
      </c>
      <c r="J795" s="38">
        <f>I795-Dynamics!$O$10</f>
        <v>2066.8998250721015</v>
      </c>
      <c r="L795" s="38">
        <f>IF(H795&gt;$L$18,$L$18,H795)</f>
        <v>163.24780144940664</v>
      </c>
      <c r="M795" s="38">
        <f t="shared" si="45"/>
        <v>5.0321206075849618</v>
      </c>
      <c r="N795" s="38">
        <f>M795*Dynamics!$D$14*Dynamics!$N$12</f>
        <v>2.7383707200999952E-3</v>
      </c>
      <c r="O795" s="38">
        <f t="shared" si="46"/>
        <v>0.44703299960975268</v>
      </c>
      <c r="P795" s="38">
        <f>O795/Dynamics!$M$2</f>
        <v>0.14901099986991756</v>
      </c>
      <c r="Q795" s="38">
        <f>IF(I795&gt;Dynamics!$D$8,1,0)</f>
        <v>0</v>
      </c>
    </row>
    <row r="796" spans="1:17" x14ac:dyDescent="0.25">
      <c r="A796" s="38">
        <f>A795+$A$19</f>
        <v>7.7799999999998786</v>
      </c>
      <c r="B796" s="38">
        <f>C796+D796+Dynamics!$O$7</f>
        <v>28.423638903608683</v>
      </c>
      <c r="C796" s="38">
        <f>C795-O795*Dynamics!$S$1</f>
        <v>1.2462429351794539</v>
      </c>
      <c r="D796" s="38">
        <f>D795-P795*Dynamics!$S$1</f>
        <v>0.41541431172648352</v>
      </c>
      <c r="E796" s="38">
        <f>Dynamics!$F$1-C796/H795</f>
        <v>5.3344182785644324E-3</v>
      </c>
      <c r="F796" s="38">
        <f>IF(Q795,$O$5/E796,([1]!Props("D","T",Dynamics!$D$4+273,"P",I795,"He")+$O$5/E796)/2)</f>
        <v>7.9168197030098622</v>
      </c>
      <c r="G796" s="38">
        <f t="shared" si="44"/>
        <v>3.6911068496076399E-3</v>
      </c>
      <c r="H796" s="38">
        <f>IF(Q795,[1]!Props("D","T",Dynamics!$D$4+273,"P",Dynamics!I795,"N2O"),C796/G796)</f>
        <v>337.63393636570777</v>
      </c>
      <c r="I796" s="38">
        <f>IF(Q795,[1]!Props("P","T",Dynamics!$D$4+273,"D",F796,"He"),IF(C796&gt;$D$11,I795*(1-$N$13/100*$S$1),[1]!Props("P","T",Dynamics!$D$4+273,"D",F796,"He")))</f>
        <v>4961.4093682119783</v>
      </c>
      <c r="J796" s="38">
        <f>I796-Dynamics!$O$10</f>
        <v>2066.4036345162249</v>
      </c>
      <c r="L796" s="38">
        <f>IF(H796&gt;$L$18,$L$18,H796)</f>
        <v>163.24780144940664</v>
      </c>
      <c r="M796" s="38">
        <f t="shared" si="45"/>
        <v>5.0315165530092862</v>
      </c>
      <c r="N796" s="38">
        <f>M796*Dynamics!$D$14*Dynamics!$N$12</f>
        <v>2.7380420067220053E-3</v>
      </c>
      <c r="O796" s="38">
        <f t="shared" si="46"/>
        <v>0.44697933787348881</v>
      </c>
      <c r="P796" s="38">
        <f>O796/Dynamics!$M$2</f>
        <v>0.14899311262449627</v>
      </c>
      <c r="Q796" s="38">
        <f>IF(I796&gt;Dynamics!$D$8,1,0)</f>
        <v>0</v>
      </c>
    </row>
    <row r="797" spans="1:17" x14ac:dyDescent="0.25">
      <c r="A797" s="38">
        <f>A796+$A$19</f>
        <v>7.7899999999998784</v>
      </c>
      <c r="B797" s="38">
        <f>C797+D797+Dynamics!$O$7</f>
        <v>28.4176791791037</v>
      </c>
      <c r="C797" s="38">
        <f>C796-O796*Dynamics!$S$1</f>
        <v>1.241773141800719</v>
      </c>
      <c r="D797" s="38">
        <f>D796-P796*Dynamics!$S$1</f>
        <v>0.41392438060023856</v>
      </c>
      <c r="E797" s="38">
        <f>Dynamics!$F$1-C797/H796</f>
        <v>5.3350234414798739E-3</v>
      </c>
      <c r="F797" s="38">
        <f>IF(Q796,$O$5/E797,([1]!Props("D","T",Dynamics!$D$4+273,"P",I796,"He")+$O$5/E797)/2)</f>
        <v>7.9159840653675477</v>
      </c>
      <c r="G797" s="38">
        <f t="shared" si="44"/>
        <v>3.6905450642731753E-3</v>
      </c>
      <c r="H797" s="38">
        <f>IF(Q796,[1]!Props("D","T",Dynamics!$D$4+273,"P",Dynamics!I796,"N2O"),C797/G797)</f>
        <v>336.47418475440747</v>
      </c>
      <c r="I797" s="38">
        <f>IF(Q796,[1]!Props("P","T",Dynamics!$D$4+273,"D",F797,"He"),IF(C797&gt;$D$11,I796*(1-$N$13/100*$S$1),[1]!Props("P","T",Dynamics!$D$4+273,"D",F797,"He")))</f>
        <v>4960.9132272751567</v>
      </c>
      <c r="J797" s="38">
        <f>I797-Dynamics!$O$10</f>
        <v>2065.9074935794033</v>
      </c>
      <c r="L797" s="38">
        <f>IF(H797&gt;$L$18,$L$18,H797)</f>
        <v>163.24780144940664</v>
      </c>
      <c r="M797" s="38">
        <f t="shared" si="45"/>
        <v>5.0309124863219639</v>
      </c>
      <c r="N797" s="38">
        <f>M797*Dynamics!$D$14*Dynamics!$N$12</f>
        <v>2.7377132867531201E-3</v>
      </c>
      <c r="O797" s="38">
        <f t="shared" si="46"/>
        <v>0.44692567506127578</v>
      </c>
      <c r="P797" s="38">
        <f>O797/Dynamics!$M$2</f>
        <v>0.14897522502042526</v>
      </c>
      <c r="Q797" s="38">
        <f>IF(I797&gt;Dynamics!$D$8,1,0)</f>
        <v>0</v>
      </c>
    </row>
    <row r="798" spans="1:17" x14ac:dyDescent="0.25">
      <c r="A798" s="38">
        <f>A797+$A$19</f>
        <v>7.7999999999998781</v>
      </c>
      <c r="B798" s="38">
        <f>C798+D798+Dynamics!$O$7</f>
        <v>28.411720170102885</v>
      </c>
      <c r="C798" s="38">
        <f>C797-O797*Dynamics!$S$1</f>
        <v>1.2373038850501061</v>
      </c>
      <c r="D798" s="38">
        <f>D797-P797*Dynamics!$S$1</f>
        <v>0.4124346283500343</v>
      </c>
      <c r="E798" s="38">
        <f>Dynamics!$F$1-C798/H797</f>
        <v>5.3356292623906853E-3</v>
      </c>
      <c r="F798" s="38">
        <f>IF(Q797,$O$5/E798,([1]!Props("D","T",Dynamics!$D$4+273,"P",I797,"He")+$O$5/E798)/2)</f>
        <v>7.9151480794427034</v>
      </c>
      <c r="G798" s="38">
        <f t="shared" si="44"/>
        <v>3.6899829260995795E-3</v>
      </c>
      <c r="H798" s="38">
        <f>IF(Q797,[1]!Props("D","T",Dynamics!$D$4+273,"P",Dynamics!I797,"N2O"),C798/G798)</f>
        <v>335.31425749928138</v>
      </c>
      <c r="I798" s="38">
        <f>IF(Q797,[1]!Props("P","T",Dynamics!$D$4+273,"D",F798,"He"),IF(C798&gt;$D$11,I797*(1-$N$13/100*$S$1),[1]!Props("P","T",Dynamics!$D$4+273,"D",F798,"He")))</f>
        <v>4960.4171359524289</v>
      </c>
      <c r="J798" s="38">
        <f>I798-Dynamics!$O$10</f>
        <v>2065.4114022566755</v>
      </c>
      <c r="L798" s="38">
        <f>IF(H798&gt;$L$18,$L$18,H798)</f>
        <v>163.24780144940664</v>
      </c>
      <c r="M798" s="38">
        <f t="shared" si="45"/>
        <v>5.0303084075125906</v>
      </c>
      <c r="N798" s="38">
        <f>M798*Dynamics!$D$14*Dynamics!$N$12</f>
        <v>2.7373845601876782E-3</v>
      </c>
      <c r="O798" s="38">
        <f t="shared" si="46"/>
        <v>0.44687201117218939</v>
      </c>
      <c r="P798" s="38">
        <f>O798/Dynamics!$M$2</f>
        <v>0.14895733705739647</v>
      </c>
      <c r="Q798" s="38">
        <f>IF(I798&gt;Dynamics!$D$8,1,0)</f>
        <v>0</v>
      </c>
    </row>
    <row r="799" spans="1:17" x14ac:dyDescent="0.25">
      <c r="A799" s="38">
        <f>A798+$A$19</f>
        <v>7.8099999999998779</v>
      </c>
      <c r="B799" s="38">
        <f>C799+D799+Dynamics!$O$7</f>
        <v>28.405761876620588</v>
      </c>
      <c r="C799" s="38">
        <f>C798-O798*Dynamics!$S$1</f>
        <v>1.2328351649383842</v>
      </c>
      <c r="D799" s="38">
        <f>D798-P798*Dynamics!$S$1</f>
        <v>0.41094505497946032</v>
      </c>
      <c r="E799" s="38">
        <f>Dynamics!$F$1-C799/H798</f>
        <v>5.3362357477010052E-3</v>
      </c>
      <c r="F799" s="38">
        <f>IF(Q798,$O$5/E799,([1]!Props("D","T",Dynamics!$D$4+273,"P",I798,"He")+$O$5/E799)/2)</f>
        <v>7.9143117407913302</v>
      </c>
      <c r="G799" s="38">
        <f t="shared" si="44"/>
        <v>3.6894204319116251E-3</v>
      </c>
      <c r="H799" s="38">
        <f>IF(Q798,[1]!Props("D","T",Dynamics!$D$4+273,"P",Dynamics!I798,"N2O"),C799/G799)</f>
        <v>334.15415447775541</v>
      </c>
      <c r="I799" s="38">
        <f>IF(Q798,[1]!Props("P","T",Dynamics!$D$4+273,"D",F799,"He"),IF(C799&gt;$D$11,I798*(1-$N$13/100*$S$1),[1]!Props("P","T",Dynamics!$D$4+273,"D",F799,"He")))</f>
        <v>4959.9210942388336</v>
      </c>
      <c r="J799" s="38">
        <f>I799-Dynamics!$O$10</f>
        <v>2064.9153605430802</v>
      </c>
      <c r="L799" s="38">
        <f>IF(H799&gt;$L$18,$L$18,H799)</f>
        <v>163.24780144940664</v>
      </c>
      <c r="M799" s="38">
        <f t="shared" si="45"/>
        <v>5.0297043165707578</v>
      </c>
      <c r="N799" s="38">
        <f>M799*Dynamics!$D$14*Dynamics!$N$12</f>
        <v>2.7370558270200154E-3</v>
      </c>
      <c r="O799" s="38">
        <f t="shared" si="46"/>
        <v>0.44681834620530497</v>
      </c>
      <c r="P799" s="38">
        <f>O799/Dynamics!$M$2</f>
        <v>0.14893944873510165</v>
      </c>
      <c r="Q799" s="38">
        <f>IF(I799&gt;Dynamics!$D$8,1,0)</f>
        <v>0</v>
      </c>
    </row>
    <row r="800" spans="1:17" x14ac:dyDescent="0.25">
      <c r="A800" s="38">
        <f>A799+$A$19</f>
        <v>7.8199999999998777</v>
      </c>
      <c r="B800" s="38">
        <f>C800+D800+Dynamics!$O$7</f>
        <v>28.399804298671185</v>
      </c>
      <c r="C800" s="38">
        <f>C799-O799*Dynamics!$S$1</f>
        <v>1.2283669814763312</v>
      </c>
      <c r="D800" s="38">
        <f>D799-P799*Dynamics!$S$1</f>
        <v>0.4094556604921093</v>
      </c>
      <c r="E800" s="38">
        <f>Dynamics!$F$1-C800/H799</f>
        <v>5.3368429039053651E-3</v>
      </c>
      <c r="F800" s="38">
        <f>IF(Q799,$O$5/E800,([1]!Props("D","T",Dynamics!$D$4+273,"P",I799,"He")+$O$5/E800)/2)</f>
        <v>7.9134750449070292</v>
      </c>
      <c r="G800" s="38">
        <f t="shared" si="44"/>
        <v>3.6888575784894007E-3</v>
      </c>
      <c r="H800" s="38">
        <f>IF(Q799,[1]!Props("D","T",Dynamics!$D$4+273,"P",Dynamics!I799,"N2O"),C800/G800)</f>
        <v>332.99387556712111</v>
      </c>
      <c r="I800" s="38">
        <f>IF(Q799,[1]!Props("P","T",Dynamics!$D$4+273,"D",F800,"He"),IF(C800&gt;$D$11,I799*(1-$N$13/100*$S$1),[1]!Props("P","T",Dynamics!$D$4+273,"D",F800,"He")))</f>
        <v>4959.4251021294094</v>
      </c>
      <c r="J800" s="38">
        <f>I800-Dynamics!$O$10</f>
        <v>2064.419368433656</v>
      </c>
      <c r="L800" s="38">
        <f>IF(H800&gt;$L$18,$L$18,H800)</f>
        <v>163.24780144940664</v>
      </c>
      <c r="M800" s="38">
        <f t="shared" si="45"/>
        <v>5.0291002134860481</v>
      </c>
      <c r="N800" s="38">
        <f>M800*Dynamics!$D$14*Dynamics!$N$12</f>
        <v>2.736727087244463E-3</v>
      </c>
      <c r="O800" s="38">
        <f t="shared" si="46"/>
        <v>0.44676468015969706</v>
      </c>
      <c r="P800" s="38">
        <f>O800/Dynamics!$M$2</f>
        <v>0.14892156005323234</v>
      </c>
      <c r="Q800" s="38">
        <f>IF(I800&gt;Dynamics!$D$8,1,0)</f>
        <v>0</v>
      </c>
    </row>
    <row r="801" spans="1:17" x14ac:dyDescent="0.25">
      <c r="A801" s="38">
        <f>A800+$A$19</f>
        <v>7.8299999999998775</v>
      </c>
      <c r="B801" s="38">
        <f>C801+D801+Dynamics!$O$7</f>
        <v>28.393847436269056</v>
      </c>
      <c r="C801" s="38">
        <f>C800-O800*Dynamics!$S$1</f>
        <v>1.2238993346747342</v>
      </c>
      <c r="D801" s="38">
        <f>D800-P800*Dynamics!$S$1</f>
        <v>0.40796644489157696</v>
      </c>
      <c r="E801" s="38">
        <f>Dynamics!$F$1-C801/H800</f>
        <v>5.3374507375903036E-3</v>
      </c>
      <c r="F801" s="38">
        <f>IF(Q800,$O$5/E801,([1]!Props("D","T",Dynamics!$D$4+273,"P",I800,"He")+$O$5/E801)/2)</f>
        <v>7.9126379872198989</v>
      </c>
      <c r="G801" s="38">
        <f t="shared" si="44"/>
        <v>3.6882943625675211E-3</v>
      </c>
      <c r="H801" s="38">
        <f>IF(Q800,[1]!Props("D","T",Dynamics!$D$4+273,"P",Dynamics!I800,"N2O"),C801/G801)</f>
        <v>331.83342064453473</v>
      </c>
      <c r="I801" s="38">
        <f>IF(Q800,[1]!Props("P","T",Dynamics!$D$4+273,"D",F801,"He"),IF(C801&gt;$D$11,I800*(1-$N$13/100*$S$1),[1]!Props("P","T",Dynamics!$D$4+273,"D",F801,"He")))</f>
        <v>4958.929159619197</v>
      </c>
      <c r="J801" s="38">
        <f>I801-Dynamics!$O$10</f>
        <v>2063.9234259234436</v>
      </c>
      <c r="L801" s="38">
        <f>IF(H801&gt;$L$18,$L$18,H801)</f>
        <v>163.24780144940664</v>
      </c>
      <c r="M801" s="38">
        <f t="shared" si="45"/>
        <v>5.0284960982480458</v>
      </c>
      <c r="N801" s="38">
        <f>M801*Dynamics!$D$14*Dynamics!$N$12</f>
        <v>2.7363983408553523E-3</v>
      </c>
      <c r="O801" s="38">
        <f t="shared" si="46"/>
        <v>0.44671101303444027</v>
      </c>
      <c r="P801" s="38">
        <f>O801/Dynamics!$M$2</f>
        <v>0.14890367101148008</v>
      </c>
      <c r="Q801" s="38">
        <f>IF(I801&gt;Dynamics!$D$8,1,0)</f>
        <v>0</v>
      </c>
    </row>
    <row r="802" spans="1:17" x14ac:dyDescent="0.25">
      <c r="A802" s="38">
        <f>A801+$A$19</f>
        <v>7.8399999999998773</v>
      </c>
      <c r="B802" s="38">
        <f>C802+D802+Dynamics!$O$7</f>
        <v>28.387891289428595</v>
      </c>
      <c r="C802" s="38">
        <f>C801-O801*Dynamics!$S$1</f>
        <v>1.2194322245443898</v>
      </c>
      <c r="D802" s="38">
        <f>D801-P801*Dynamics!$S$1</f>
        <v>0.40647740818146216</v>
      </c>
      <c r="E802" s="38">
        <f>Dynamics!$F$1-C802/H801</f>
        <v>5.3380592554359988E-3</v>
      </c>
      <c r="F802" s="38">
        <f>IF(Q801,$O$5/E802,([1]!Props("D","T",Dynamics!$D$4+273,"P",I801,"He")+$O$5/E802)/2)</f>
        <v>7.9118005630954142</v>
      </c>
      <c r="G802" s="38">
        <f t="shared" si="44"/>
        <v>3.6877307808343245E-3</v>
      </c>
      <c r="H802" s="38">
        <f>IF(Q801,[1]!Props("D","T",Dynamics!$D$4+273,"P",Dynamics!I801,"N2O"),C802/G802)</f>
        <v>330.67278958701576</v>
      </c>
      <c r="I802" s="38">
        <f>IF(Q801,[1]!Props("P","T",Dynamics!$D$4+273,"D",F802,"He"),IF(C802&gt;$D$11,I801*(1-$N$13/100*$S$1),[1]!Props("P","T",Dynamics!$D$4+273,"D",F802,"He")))</f>
        <v>4958.4332667032349</v>
      </c>
      <c r="J802" s="38">
        <f>I802-Dynamics!$O$10</f>
        <v>2063.4275330074815</v>
      </c>
      <c r="L802" s="38">
        <f>IF(H802&gt;$L$18,$L$18,H802)</f>
        <v>163.24780144940664</v>
      </c>
      <c r="M802" s="38">
        <f t="shared" si="45"/>
        <v>5.0278919708463237</v>
      </c>
      <c r="N802" s="38">
        <f>M802*Dynamics!$D$14*Dynamics!$N$12</f>
        <v>2.73606958784701E-3</v>
      </c>
      <c r="O802" s="38">
        <f t="shared" si="46"/>
        <v>0.44665734482860853</v>
      </c>
      <c r="P802" s="38">
        <f>O802/Dynamics!$M$2</f>
        <v>0.14888578160953617</v>
      </c>
      <c r="Q802" s="38">
        <f>IF(I802&gt;Dynamics!$D$8,1,0)</f>
        <v>0</v>
      </c>
    </row>
    <row r="803" spans="1:17" x14ac:dyDescent="0.25">
      <c r="A803" s="38">
        <f>A802+$A$19</f>
        <v>7.8499999999998771</v>
      </c>
      <c r="B803" s="38">
        <f>C803+D803+Dynamics!$O$7</f>
        <v>28.381935858164216</v>
      </c>
      <c r="C803" s="38">
        <f>C802-O802*Dynamics!$S$1</f>
        <v>1.2149656510961038</v>
      </c>
      <c r="D803" s="38">
        <f>D802-P802*Dynamics!$S$1</f>
        <v>0.4049885503653668</v>
      </c>
      <c r="E803" s="38">
        <f>Dynamics!$F$1-C803/H802</f>
        <v>5.3386684642179371E-3</v>
      </c>
      <c r="F803" s="38">
        <f>IF(Q802,$O$5/E803,([1]!Props("D","T",Dynamics!$D$4+273,"P",I802,"He")+$O$5/E803)/2)</f>
        <v>7.9109627678332739</v>
      </c>
      <c r="G803" s="38">
        <f t="shared" si="44"/>
        <v>3.6871668299310436E-3</v>
      </c>
      <c r="H803" s="38">
        <f>IF(Q802,[1]!Props("D","T",Dynamics!$D$4+273,"P",Dynamics!I802,"N2O"),C803/G803)</f>
        <v>329.51198227144653</v>
      </c>
      <c r="I803" s="38">
        <f>IF(Q802,[1]!Props("P","T",Dynamics!$D$4+273,"D",F803,"He"),IF(C803&gt;$D$11,I802*(1-$N$13/100*$S$1),[1]!Props("P","T",Dynamics!$D$4+273,"D",F803,"He")))</f>
        <v>4957.9374233765648</v>
      </c>
      <c r="J803" s="38">
        <f>I803-Dynamics!$O$10</f>
        <v>2062.9316896808114</v>
      </c>
      <c r="L803" s="38">
        <f>IF(H803&gt;$L$18,$L$18,H803)</f>
        <v>163.24780144940664</v>
      </c>
      <c r="M803" s="38">
        <f t="shared" si="45"/>
        <v>5.0272878312704554</v>
      </c>
      <c r="N803" s="38">
        <f>M803*Dynamics!$D$14*Dynamics!$N$12</f>
        <v>2.7357408282137614E-3</v>
      </c>
      <c r="O803" s="38">
        <f t="shared" si="46"/>
        <v>0.44660367554127539</v>
      </c>
      <c r="P803" s="38">
        <f>O803/Dynamics!$M$2</f>
        <v>0.14886789184709179</v>
      </c>
      <c r="Q803" s="38">
        <f>IF(I803&gt;Dynamics!$D$8,1,0)</f>
        <v>0</v>
      </c>
    </row>
    <row r="804" spans="1:17" x14ac:dyDescent="0.25">
      <c r="A804" s="38">
        <f>A803+$A$19</f>
        <v>7.8599999999998769</v>
      </c>
      <c r="B804" s="38">
        <f>C804+D804+Dynamics!$O$7</f>
        <v>28.375981142490332</v>
      </c>
      <c r="C804" s="38">
        <f>C803-O803*Dynamics!$S$1</f>
        <v>1.210499614340691</v>
      </c>
      <c r="D804" s="38">
        <f>D803-P803*Dynamics!$S$1</f>
        <v>0.40349987144689586</v>
      </c>
      <c r="E804" s="38">
        <f>Dynamics!$F$1-C804/H803</f>
        <v>5.3392783708086245E-3</v>
      </c>
      <c r="F804" s="38">
        <f>IF(Q803,$O$5/E804,([1]!Props("D","T",Dynamics!$D$4+273,"P",I803,"He")+$O$5/E804)/2)</f>
        <v>7.9101245966662326</v>
      </c>
      <c r="G804" s="38">
        <f t="shared" si="44"/>
        <v>3.6866025064509686E-3</v>
      </c>
      <c r="H804" s="38">
        <f>IF(Q803,[1]!Props("D","T",Dynamics!$D$4+273,"P",Dynamics!I803,"N2O"),C804/G804)</f>
        <v>328.35099857457078</v>
      </c>
      <c r="I804" s="38">
        <f>IF(Q803,[1]!Props("P","T",Dynamics!$D$4+273,"D",F804,"He"),IF(C804&gt;$D$11,I803*(1-$N$13/100*$S$1),[1]!Props("P","T",Dynamics!$D$4+273,"D",F804,"He")))</f>
        <v>4957.441629634227</v>
      </c>
      <c r="J804" s="38">
        <f>I804-Dynamics!$O$10</f>
        <v>2062.4358959384735</v>
      </c>
      <c r="L804" s="38">
        <f>IF(H804&gt;$L$18,$L$18,H804)</f>
        <v>163.24780144940664</v>
      </c>
      <c r="M804" s="38">
        <f t="shared" si="45"/>
        <v>5.0266836795100085</v>
      </c>
      <c r="N804" s="38">
        <f>M804*Dynamics!$D$14*Dynamics!$N$12</f>
        <v>2.73541206194993E-3</v>
      </c>
      <c r="O804" s="38">
        <f t="shared" si="46"/>
        <v>0.44655000517151416</v>
      </c>
      <c r="P804" s="38">
        <f>O804/Dynamics!$M$2</f>
        <v>0.14885000172383805</v>
      </c>
      <c r="Q804" s="38">
        <f>IF(I804&gt;Dynamics!$D$8,1,0)</f>
        <v>0</v>
      </c>
    </row>
    <row r="805" spans="1:17" x14ac:dyDescent="0.25">
      <c r="A805" s="38">
        <f>A804+$A$19</f>
        <v>7.8699999999998766</v>
      </c>
      <c r="B805" s="38">
        <f>C805+D805+Dynamics!$O$7</f>
        <v>28.370027142421378</v>
      </c>
      <c r="C805" s="38">
        <f>C804-O804*Dynamics!$S$1</f>
        <v>1.2060341142889759</v>
      </c>
      <c r="D805" s="38">
        <f>D804-P804*Dynamics!$S$1</f>
        <v>0.40201137142965748</v>
      </c>
      <c r="E805" s="38">
        <f>Dynamics!$F$1-C805/H804</f>
        <v>5.3398889821793293E-3</v>
      </c>
      <c r="F805" s="38">
        <f>IF(Q804,$O$5/E805,([1]!Props("D","T",Dynamics!$D$4+273,"P",I804,"He")+$O$5/E805)/2)</f>
        <v>7.9092860447588968</v>
      </c>
      <c r="G805" s="38">
        <f t="shared" si="44"/>
        <v>3.6860378069385816E-3</v>
      </c>
      <c r="H805" s="38">
        <f>IF(Q804,[1]!Props("D","T",Dynamics!$D$4+273,"P",Dynamics!I804,"N2O"),C805/G805)</f>
        <v>327.18983837299294</v>
      </c>
      <c r="I805" s="38">
        <f>IF(Q804,[1]!Props("P","T",Dynamics!$D$4+273,"D",F805,"He"),IF(C805&gt;$D$11,I804*(1-$N$13/100*$S$1),[1]!Props("P","T",Dynamics!$D$4+273,"D",F805,"He")))</f>
        <v>4956.9458854712639</v>
      </c>
      <c r="J805" s="38">
        <f>I805-Dynamics!$O$10</f>
        <v>2061.9401517755105</v>
      </c>
      <c r="L805" s="38">
        <f>IF(H805&gt;$L$18,$L$18,H805)</f>
        <v>163.24780144940664</v>
      </c>
      <c r="M805" s="38">
        <f t="shared" si="45"/>
        <v>5.0260795155545459</v>
      </c>
      <c r="N805" s="38">
        <f>M805*Dynamics!$D$14*Dynamics!$N$12</f>
        <v>2.7350832890498363E-3</v>
      </c>
      <c r="O805" s="38">
        <f t="shared" si="46"/>
        <v>0.44649633371839775</v>
      </c>
      <c r="P805" s="38">
        <f>O805/Dynamics!$M$2</f>
        <v>0.14883211123946591</v>
      </c>
      <c r="Q805" s="38">
        <f>IF(I805&gt;Dynamics!$D$8,1,0)</f>
        <v>0</v>
      </c>
    </row>
    <row r="806" spans="1:17" x14ac:dyDescent="0.25">
      <c r="A806" s="38">
        <f>A805+$A$19</f>
        <v>7.8799999999998764</v>
      </c>
      <c r="B806" s="38">
        <f>C806+D806+Dynamics!$O$7</f>
        <v>28.3640738579718</v>
      </c>
      <c r="C806" s="38">
        <f>C805-O805*Dynamics!$S$1</f>
        <v>1.2015691509517918</v>
      </c>
      <c r="D806" s="38">
        <f>D805-P805*Dynamics!$S$1</f>
        <v>0.40052305031726282</v>
      </c>
      <c r="E806" s="38">
        <f>Dynamics!$F$1-C806/H805</f>
        <v>5.3405003054018633E-3</v>
      </c>
      <c r="F806" s="38">
        <f>IF(Q805,$O$5/E806,([1]!Props("D","T",Dynamics!$D$4+273,"P",I805,"He")+$O$5/E806)/2)</f>
        <v>7.9084471072065092</v>
      </c>
      <c r="G806" s="38">
        <f t="shared" si="44"/>
        <v>3.6854727278886829E-3</v>
      </c>
      <c r="H806" s="38">
        <f>IF(Q805,[1]!Props("D","T",Dynamics!$D$4+273,"P",Dynamics!I805,"N2O"),C806/G806)</f>
        <v>326.0285015431769</v>
      </c>
      <c r="I806" s="38">
        <f>IF(Q805,[1]!Props("P","T",Dynamics!$D$4+273,"D",F806,"He"),IF(C806&gt;$D$11,I805*(1-$N$13/100*$S$1),[1]!Props("P","T",Dynamics!$D$4+273,"D",F806,"He")))</f>
        <v>4956.4501908827169</v>
      </c>
      <c r="J806" s="38">
        <f>I806-Dynamics!$O$10</f>
        <v>2061.4444571869635</v>
      </c>
      <c r="L806" s="38">
        <f>IF(H806&gt;$L$18,$L$18,H806)</f>
        <v>163.24780144940664</v>
      </c>
      <c r="M806" s="38">
        <f t="shared" si="45"/>
        <v>5.0254753393936262</v>
      </c>
      <c r="N806" s="38">
        <f>M806*Dynamics!$D$14*Dynamics!$N$12</f>
        <v>2.7347545095077973E-3</v>
      </c>
      <c r="O806" s="38">
        <f t="shared" si="46"/>
        <v>0.44644266118099835</v>
      </c>
      <c r="P806" s="38">
        <f>O806/Dynamics!$M$2</f>
        <v>0.14881422039366612</v>
      </c>
      <c r="Q806" s="38">
        <f>IF(I806&gt;Dynamics!$D$8,1,0)</f>
        <v>0</v>
      </c>
    </row>
    <row r="807" spans="1:17" x14ac:dyDescent="0.25">
      <c r="A807" s="38">
        <f>A806+$A$19</f>
        <v>7.8899999999998762</v>
      </c>
      <c r="B807" s="38">
        <f>C807+D807+Dynamics!$O$7</f>
        <v>28.358121289156053</v>
      </c>
      <c r="C807" s="38">
        <f>C806-O806*Dynamics!$S$1</f>
        <v>1.1971047243399819</v>
      </c>
      <c r="D807" s="38">
        <f>D806-P806*Dynamics!$S$1</f>
        <v>0.39903490811332615</v>
      </c>
      <c r="E807" s="38">
        <f>Dynamics!$F$1-C807/H806</f>
        <v>5.3411123476504018E-3</v>
      </c>
      <c r="F807" s="38">
        <f>IF(Q806,$O$5/E807,([1]!Props("D","T",Dynamics!$D$4+273,"P",I806,"He")+$O$5/E807)/2)</f>
        <v>7.9076077790336896</v>
      </c>
      <c r="G807" s="38">
        <f t="shared" si="44"/>
        <v>3.684907265745491E-3</v>
      </c>
      <c r="H807" s="38">
        <f>IF(Q806,[1]!Props("D","T",Dynamics!$D$4+273,"P",Dynamics!I806,"N2O"),C807/G807)</f>
        <v>324.86698796144509</v>
      </c>
      <c r="I807" s="38">
        <f>IF(Q806,[1]!Props("P","T",Dynamics!$D$4+273,"D",F807,"He"),IF(C807&gt;$D$11,I806*(1-$N$13/100*$S$1),[1]!Props("P","T",Dynamics!$D$4+273,"D",F807,"He")))</f>
        <v>4955.9545458636285</v>
      </c>
      <c r="J807" s="38">
        <f>I807-Dynamics!$O$10</f>
        <v>2060.9488121678751</v>
      </c>
      <c r="L807" s="38">
        <f>IF(H807&gt;$L$18,$L$18,H807)</f>
        <v>163.24780144940664</v>
      </c>
      <c r="M807" s="38">
        <f t="shared" si="45"/>
        <v>5.0248711510168009</v>
      </c>
      <c r="N807" s="38">
        <f>M807*Dynamics!$D$14*Dynamics!$N$12</f>
        <v>2.7344257233181284E-3</v>
      </c>
      <c r="O807" s="38">
        <f t="shared" si="46"/>
        <v>0.44638898755838796</v>
      </c>
      <c r="P807" s="38">
        <f>O807/Dynamics!$M$2</f>
        <v>0.14879632918612931</v>
      </c>
      <c r="Q807" s="38">
        <f>IF(I807&gt;Dynamics!$D$8,1,0)</f>
        <v>0</v>
      </c>
    </row>
    <row r="808" spans="1:17" x14ac:dyDescent="0.25">
      <c r="A808" s="38">
        <f>A807+$A$19</f>
        <v>7.899999999999876</v>
      </c>
      <c r="B808" s="38">
        <f>C808+D808+Dynamics!$O$7</f>
        <v>28.352169435988607</v>
      </c>
      <c r="C808" s="38">
        <f>C807-O807*Dynamics!$S$1</f>
        <v>1.1926408344643982</v>
      </c>
      <c r="D808" s="38">
        <f>D807-P807*Dynamics!$S$1</f>
        <v>0.39754694482146485</v>
      </c>
      <c r="E808" s="38">
        <f>Dynamics!$F$1-C808/H807</f>
        <v>5.3417251162033511E-3</v>
      </c>
      <c r="F808" s="38">
        <f>IF(Q807,$O$5/E808,([1]!Props("D","T",Dynamics!$D$4+273,"P",I807,"He")+$O$5/E808)/2)</f>
        <v>7.9067680551931607</v>
      </c>
      <c r="G808" s="38">
        <f t="shared" si="44"/>
        <v>3.6843414169017248E-3</v>
      </c>
      <c r="H808" s="38">
        <f>IF(Q807,[1]!Props("D","T",Dynamics!$D$4+273,"P",Dynamics!I807,"N2O"),C808/G808)</f>
        <v>323.70529750397731</v>
      </c>
      <c r="I808" s="38">
        <f>IF(Q807,[1]!Props("P","T",Dynamics!$D$4+273,"D",F808,"He"),IF(C808&gt;$D$11,I807*(1-$N$13/100*$S$1),[1]!Props("P","T",Dynamics!$D$4+273,"D",F808,"He")))</f>
        <v>4955.4589504090418</v>
      </c>
      <c r="J808" s="38">
        <f>I808-Dynamics!$O$10</f>
        <v>2060.4532167132884</v>
      </c>
      <c r="L808" s="38">
        <f>IF(H808&gt;$L$18,$L$18,H808)</f>
        <v>163.24780144940664</v>
      </c>
      <c r="M808" s="38">
        <f t="shared" si="45"/>
        <v>5.0242669504136224</v>
      </c>
      <c r="N808" s="38">
        <f>M808*Dynamics!$D$14*Dynamics!$N$12</f>
        <v>2.7340969304751436E-3</v>
      </c>
      <c r="O808" s="38">
        <f t="shared" si="46"/>
        <v>0.4463353128496384</v>
      </c>
      <c r="P808" s="38">
        <f>O808/Dynamics!$M$2</f>
        <v>0.14877843761654613</v>
      </c>
      <c r="Q808" s="38">
        <f>IF(I808&gt;Dynamics!$D$8,1,0)</f>
        <v>0</v>
      </c>
    </row>
    <row r="809" spans="1:17" x14ac:dyDescent="0.25">
      <c r="A809" s="38">
        <f>A808+$A$19</f>
        <v>7.9099999999998758</v>
      </c>
      <c r="B809" s="38">
        <f>C809+D809+Dynamics!$O$7</f>
        <v>28.346218298483947</v>
      </c>
      <c r="C809" s="38">
        <f>C808-O808*Dynamics!$S$1</f>
        <v>1.1881774813359018</v>
      </c>
      <c r="D809" s="38">
        <f>D808-P808*Dynamics!$S$1</f>
        <v>0.39605916044529937</v>
      </c>
      <c r="E809" s="38">
        <f>Dynamics!$F$1-C809/H808</f>
        <v>5.342338618445238E-3</v>
      </c>
      <c r="F809" s="38">
        <f>IF(Q808,$O$5/E809,([1]!Props("D","T",Dynamics!$D$4+273,"P",I808,"He")+$O$5/E809)/2)</f>
        <v>7.9059279305644479</v>
      </c>
      <c r="G809" s="38">
        <f t="shared" si="44"/>
        <v>3.6837751776976693E-3</v>
      </c>
      <c r="H809" s="38">
        <f>IF(Q808,[1]!Props("D","T",Dynamics!$D$4+273,"P",Dynamics!I808,"N2O"),C809/G809)</f>
        <v>322.54343004680959</v>
      </c>
      <c r="I809" s="38">
        <f>IF(Q808,[1]!Props("P","T",Dynamics!$D$4+273,"D",F809,"He"),IF(C809&gt;$D$11,I808*(1-$N$13/100*$S$1),[1]!Props("P","T",Dynamics!$D$4+273,"D",F809,"He")))</f>
        <v>4954.963404514001</v>
      </c>
      <c r="J809" s="38">
        <f>I809-Dynamics!$O$10</f>
        <v>2059.9576708182476</v>
      </c>
      <c r="L809" s="38">
        <f>IF(H809&gt;$L$18,$L$18,H809)</f>
        <v>163.24780144940664</v>
      </c>
      <c r="M809" s="38">
        <f t="shared" si="45"/>
        <v>5.023662737573634</v>
      </c>
      <c r="N809" s="38">
        <f>M809*Dynamics!$D$14*Dynamics!$N$12</f>
        <v>2.7337681309731526E-3</v>
      </c>
      <c r="O809" s="38">
        <f t="shared" si="46"/>
        <v>0.44628163705382068</v>
      </c>
      <c r="P809" s="38">
        <f>O809/Dynamics!$M$2</f>
        <v>0.14876054568460689</v>
      </c>
      <c r="Q809" s="38">
        <f>IF(I809&gt;Dynamics!$D$8,1,0)</f>
        <v>0</v>
      </c>
    </row>
    <row r="810" spans="1:17" x14ac:dyDescent="0.25">
      <c r="A810" s="38">
        <f>A809+$A$19</f>
        <v>7.9199999999998756</v>
      </c>
      <c r="B810" s="38">
        <f>C810+D810+Dynamics!$O$7</f>
        <v>28.340267876656561</v>
      </c>
      <c r="C810" s="38">
        <f>C809-O809*Dynamics!$S$1</f>
        <v>1.1837146649653636</v>
      </c>
      <c r="D810" s="38">
        <f>D809-P809*Dynamics!$S$1</f>
        <v>0.39457155498845331</v>
      </c>
      <c r="E810" s="38">
        <f>Dynamics!$F$1-C810/H809</f>
        <v>5.342952861868663E-3</v>
      </c>
      <c r="F810" s="38">
        <f>IF(Q809,$O$5/E810,([1]!Props("D","T",Dynamics!$D$4+273,"P",I809,"He")+$O$5/E810)/2)</f>
        <v>7.9050873999525368</v>
      </c>
      <c r="G810" s="38">
        <f t="shared" si="44"/>
        <v>3.6832085444202158E-3</v>
      </c>
      <c r="H810" s="38">
        <f>IF(Q809,[1]!Props("D","T",Dynamics!$D$4+273,"P",Dynamics!I809,"N2O"),C810/G810)</f>
        <v>321.38138546583315</v>
      </c>
      <c r="I810" s="38">
        <f>IF(Q809,[1]!Props("P","T",Dynamics!$D$4+273,"D",F810,"He"),IF(C810&gt;$D$11,I809*(1-$N$13/100*$S$1),[1]!Props("P","T",Dynamics!$D$4+273,"D",F810,"He")))</f>
        <v>4954.4679081735494</v>
      </c>
      <c r="J810" s="38">
        <f>I810-Dynamics!$O$10</f>
        <v>2059.462174477796</v>
      </c>
      <c r="L810" s="38">
        <f>IF(H810&gt;$L$18,$L$18,H810)</f>
        <v>163.24780144940664</v>
      </c>
      <c r="M810" s="38">
        <f t="shared" si="45"/>
        <v>5.0230585124863767</v>
      </c>
      <c r="N810" s="38">
        <f>M810*Dynamics!$D$14*Dynamics!$N$12</f>
        <v>2.7334393248064637E-3</v>
      </c>
      <c r="O810" s="38">
        <f t="shared" si="46"/>
        <v>0.44622796017000571</v>
      </c>
      <c r="P810" s="38">
        <f>O810/Dynamics!$M$2</f>
        <v>0.14874265339000189</v>
      </c>
      <c r="Q810" s="38">
        <f>IF(I810&gt;Dynamics!$D$8,1,0)</f>
        <v>0</v>
      </c>
    </row>
    <row r="811" spans="1:17" x14ac:dyDescent="0.25">
      <c r="A811" s="38">
        <f>A810+$A$19</f>
        <v>7.9299999999998754</v>
      </c>
      <c r="B811" s="38">
        <f>C811+D811+Dynamics!$O$7</f>
        <v>28.334318170520962</v>
      </c>
      <c r="C811" s="38">
        <f>C810-O810*Dynamics!$S$1</f>
        <v>1.1792523853636636</v>
      </c>
      <c r="D811" s="38">
        <f>D810-P810*Dynamics!$S$1</f>
        <v>0.39308412845455332</v>
      </c>
      <c r="E811" s="38">
        <f>Dynamics!$F$1-C811/H810</f>
        <v>5.3435678540762789E-3</v>
      </c>
      <c r="F811" s="38">
        <f>IF(Q810,$O$5/E811,([1]!Props("D","T",Dynamics!$D$4+273,"P",I810,"He")+$O$5/E811)/2)</f>
        <v>7.9042464580865177</v>
      </c>
      <c r="G811" s="38">
        <f t="shared" si="44"/>
        <v>3.6826415133018823E-3</v>
      </c>
      <c r="H811" s="38">
        <f>IF(Q810,[1]!Props("D","T",Dynamics!$D$4+273,"P",Dynamics!I810,"N2O"),C811/G811)</f>
        <v>320.21916363679333</v>
      </c>
      <c r="I811" s="38">
        <f>IF(Q810,[1]!Props("P","T",Dynamics!$D$4+273,"D",F811,"He"),IF(C811&gt;$D$11,I810*(1-$N$13/100*$S$1),[1]!Props("P","T",Dynamics!$D$4+273,"D",F811,"He")))</f>
        <v>4953.972461382732</v>
      </c>
      <c r="J811" s="38">
        <f>I811-Dynamics!$O$10</f>
        <v>2058.9667276869786</v>
      </c>
      <c r="L811" s="38">
        <f>IF(H811&gt;$L$18,$L$18,H811)</f>
        <v>163.24780144940664</v>
      </c>
      <c r="M811" s="38">
        <f t="shared" si="45"/>
        <v>5.0224542751413868</v>
      </c>
      <c r="N811" s="38">
        <f>M811*Dynamics!$D$14*Dynamics!$N$12</f>
        <v>2.7331105119693831E-3</v>
      </c>
      <c r="O811" s="38">
        <f t="shared" si="46"/>
        <v>0.44617428219726396</v>
      </c>
      <c r="P811" s="38">
        <f>O811/Dynamics!$M$2</f>
        <v>0.14872476073242133</v>
      </c>
      <c r="Q811" s="38">
        <f>IF(I811&gt;Dynamics!$D$8,1,0)</f>
        <v>0</v>
      </c>
    </row>
    <row r="812" spans="1:17" x14ac:dyDescent="0.25">
      <c r="A812" s="38">
        <f>A811+$A$19</f>
        <v>7.9399999999998752</v>
      </c>
      <c r="B812" s="38">
        <f>C812+D812+Dynamics!$O$7</f>
        <v>28.328369180091663</v>
      </c>
      <c r="C812" s="38">
        <f>C811-O811*Dynamics!$S$1</f>
        <v>1.174790642541691</v>
      </c>
      <c r="D812" s="38">
        <f>D811-P811*Dynamics!$S$1</f>
        <v>0.3915968808472291</v>
      </c>
      <c r="E812" s="38">
        <f>Dynamics!$F$1-C812/H811</f>
        <v>5.3441836027828277E-3</v>
      </c>
      <c r="F812" s="38">
        <f>IF(Q811,$O$5/E812,([1]!Props("D","T",Dynamics!$D$4+273,"P",I811,"He")+$O$5/E812)/2)</f>
        <v>7.9034050996181868</v>
      </c>
      <c r="G812" s="38">
        <f t="shared" si="44"/>
        <v>3.6820740805198161E-3</v>
      </c>
      <c r="H812" s="38">
        <f>IF(Q811,[1]!Props("D","T",Dynamics!$D$4+273,"P",Dynamics!I811,"N2O"),C812/G812)</f>
        <v>319.05676443528807</v>
      </c>
      <c r="I812" s="38">
        <f>IF(Q811,[1]!Props("P","T",Dynamics!$D$4+273,"D",F812,"He"),IF(C812&gt;$D$11,I811*(1-$N$13/100*$S$1),[1]!Props("P","T",Dynamics!$D$4+273,"D",F812,"He")))</f>
        <v>4953.477064136594</v>
      </c>
      <c r="J812" s="38">
        <f>I812-Dynamics!$O$10</f>
        <v>2058.4713304408406</v>
      </c>
      <c r="L812" s="38">
        <f>IF(H812&gt;$L$18,$L$18,H812)</f>
        <v>163.24780144940664</v>
      </c>
      <c r="M812" s="38">
        <f t="shared" si="45"/>
        <v>5.0218500255281944</v>
      </c>
      <c r="N812" s="38">
        <f>M812*Dynamics!$D$14*Dynamics!$N$12</f>
        <v>2.7327816924562136E-3</v>
      </c>
      <c r="O812" s="38">
        <f t="shared" si="46"/>
        <v>0.44612060313466539</v>
      </c>
      <c r="P812" s="38">
        <f>O812/Dynamics!$M$2</f>
        <v>0.14870686771155514</v>
      </c>
      <c r="Q812" s="38">
        <f>IF(I812&gt;Dynamics!$D$8,1,0)</f>
        <v>0</v>
      </c>
    </row>
    <row r="813" spans="1:17" x14ac:dyDescent="0.25">
      <c r="A813" s="38">
        <f>A812+$A$19</f>
        <v>7.9499999999998749</v>
      </c>
      <c r="B813" s="38">
        <f>C813+D813+Dynamics!$O$7</f>
        <v>28.322420905383201</v>
      </c>
      <c r="C813" s="38">
        <f>C812-O812*Dynamics!$S$1</f>
        <v>1.1703294365103443</v>
      </c>
      <c r="D813" s="38">
        <f>D812-P812*Dynamics!$S$1</f>
        <v>0.39010981217011353</v>
      </c>
      <c r="E813" s="38">
        <f>Dynamics!$F$1-C813/H812</f>
        <v>5.3448001158172068E-3</v>
      </c>
      <c r="F813" s="38">
        <f>IF(Q812,$O$5/E813,([1]!Props("D","T",Dynamics!$D$4+273,"P",I812,"He")+$O$5/E813)/2)</f>
        <v>7.9025633191206257</v>
      </c>
      <c r="G813" s="38">
        <f t="shared" si="44"/>
        <v>3.6815062421947688E-3</v>
      </c>
      <c r="H813" s="38">
        <f>IF(Q812,[1]!Props("D","T",Dynamics!$D$4+273,"P",Dynamics!I812,"N2O"),C813/G813)</f>
        <v>317.89418773676721</v>
      </c>
      <c r="I813" s="38">
        <f>IF(Q812,[1]!Props("P","T",Dynamics!$D$4+273,"D",F813,"He"),IF(C813&gt;$D$11,I812*(1-$N$13/100*$S$1),[1]!Props("P","T",Dynamics!$D$4+273,"D",F813,"He")))</f>
        <v>4952.9817164301803</v>
      </c>
      <c r="J813" s="38">
        <f>I813-Dynamics!$O$10</f>
        <v>2057.9759827344269</v>
      </c>
      <c r="L813" s="38">
        <f>IF(H813&gt;$L$18,$L$18,H813)</f>
        <v>163.24780144940664</v>
      </c>
      <c r="M813" s="38">
        <f t="shared" si="45"/>
        <v>5.021245763636327</v>
      </c>
      <c r="N813" s="38">
        <f>M813*Dynamics!$D$14*Dynamics!$N$12</f>
        <v>2.7324528662612552E-3</v>
      </c>
      <c r="O813" s="38">
        <f t="shared" si="46"/>
        <v>0.44606692298127948</v>
      </c>
      <c r="P813" s="38">
        <f>O813/Dynamics!$M$2</f>
        <v>0.14868897432709316</v>
      </c>
      <c r="Q813" s="38">
        <f>IF(I813&gt;Dynamics!$D$8,1,0)</f>
        <v>0</v>
      </c>
    </row>
    <row r="814" spans="1:17" x14ac:dyDescent="0.25">
      <c r="A814" s="38">
        <f>A813+$A$19</f>
        <v>7.9599999999998747</v>
      </c>
      <c r="B814" s="38">
        <f>C814+D814+Dynamics!$O$7</f>
        <v>28.316473346410117</v>
      </c>
      <c r="C814" s="38">
        <f>C813-O813*Dynamics!$S$1</f>
        <v>1.1658687672805315</v>
      </c>
      <c r="D814" s="38">
        <f>D813-P813*Dynamics!$S$1</f>
        <v>0.3886229224268426</v>
      </c>
      <c r="E814" s="38">
        <f>Dynamics!$F$1-C814/H813</f>
        <v>5.345417401124597E-3</v>
      </c>
      <c r="F814" s="38">
        <f>IF(Q813,$O$5/E814,([1]!Props("D","T",Dynamics!$D$4+273,"P",I813,"He")+$O$5/E814)/2)</f>
        <v>7.9017211110867445</v>
      </c>
      <c r="G814" s="38">
        <f t="shared" si="44"/>
        <v>3.6809379943900516E-3</v>
      </c>
      <c r="H814" s="38">
        <f>IF(Q813,[1]!Props("D","T",Dynamics!$D$4+273,"P",Dynamics!I813,"N2O"),C814/G814)</f>
        <v>316.73143341653093</v>
      </c>
      <c r="I814" s="38">
        <f>IF(Q813,[1]!Props("P","T",Dynamics!$D$4+273,"D",F814,"He"),IF(C814&gt;$D$11,I813*(1-$N$13/100*$S$1),[1]!Props("P","T",Dynamics!$D$4+273,"D",F814,"He")))</f>
        <v>4952.486418258537</v>
      </c>
      <c r="J814" s="38">
        <f>I814-Dynamics!$O$10</f>
        <v>2057.4806845627836</v>
      </c>
      <c r="L814" s="38">
        <f>IF(H814&gt;$L$18,$L$18,H814)</f>
        <v>163.24780144940664</v>
      </c>
      <c r="M814" s="38">
        <f t="shared" si="45"/>
        <v>5.020641489455306</v>
      </c>
      <c r="N814" s="38">
        <f>M814*Dynamics!$D$14*Dynamics!$N$12</f>
        <v>2.7321240333788069E-3</v>
      </c>
      <c r="O814" s="38">
        <f t="shared" si="46"/>
        <v>0.44601324173617551</v>
      </c>
      <c r="P814" s="38">
        <f>O814/Dynamics!$M$2</f>
        <v>0.14867108057872516</v>
      </c>
      <c r="Q814" s="38">
        <f>IF(I814&gt;Dynamics!$D$8,1,0)</f>
        <v>0</v>
      </c>
    </row>
    <row r="815" spans="1:17" x14ac:dyDescent="0.25">
      <c r="A815" s="38">
        <f>A814+$A$19</f>
        <v>7.9699999999998745</v>
      </c>
      <c r="B815" s="38">
        <f>C815+D815+Dynamics!$O$7</f>
        <v>28.310526503186971</v>
      </c>
      <c r="C815" s="38">
        <f>C814-O814*Dynamics!$S$1</f>
        <v>1.1614086348631698</v>
      </c>
      <c r="D815" s="38">
        <f>D814-P814*Dynamics!$S$1</f>
        <v>0.38713621162105533</v>
      </c>
      <c r="E815" s="38">
        <f>Dynamics!$F$1-C815/H814</f>
        <v>5.3460354667686288E-3</v>
      </c>
      <c r="F815" s="38">
        <f>IF(Q814,$O$5/E815,([1]!Props("D","T",Dynamics!$D$4+273,"P",I814,"He")+$O$5/E815)/2)</f>
        <v>7.9008784699277923</v>
      </c>
      <c r="G815" s="38">
        <f t="shared" si="44"/>
        <v>3.6803693331104656E-3</v>
      </c>
      <c r="H815" s="38">
        <f>IF(Q814,[1]!Props("D","T",Dynamics!$D$4+273,"P",Dynamics!I814,"N2O"),C815/G815)</f>
        <v>315.56850134972865</v>
      </c>
      <c r="I815" s="38">
        <f>IF(Q814,[1]!Props("P","T",Dynamics!$D$4+273,"D",F815,"He"),IF(C815&gt;$D$11,I814*(1-$N$13/100*$S$1),[1]!Props("P","T",Dynamics!$D$4+273,"D",F815,"He")))</f>
        <v>4951.991169616711</v>
      </c>
      <c r="J815" s="38">
        <f>I815-Dynamics!$O$10</f>
        <v>2056.9854359209576</v>
      </c>
      <c r="L815" s="38">
        <f>IF(H815&gt;$L$18,$L$18,H815)</f>
        <v>163.24780144940664</v>
      </c>
      <c r="M815" s="38">
        <f t="shared" si="45"/>
        <v>5.0200372029746507</v>
      </c>
      <c r="N815" s="38">
        <f>M815*Dynamics!$D$14*Dynamics!$N$12</f>
        <v>2.7317951938031649E-3</v>
      </c>
      <c r="O815" s="38">
        <f t="shared" si="46"/>
        <v>0.44595955939842241</v>
      </c>
      <c r="P815" s="38">
        <f>O815/Dynamics!$M$2</f>
        <v>0.14865318646614081</v>
      </c>
      <c r="Q815" s="38">
        <f>IF(I815&gt;Dynamics!$D$8,1,0)</f>
        <v>0</v>
      </c>
    </row>
    <row r="816" spans="1:17" x14ac:dyDescent="0.25">
      <c r="A816" s="38">
        <f>A815+$A$19</f>
        <v>7.9799999999998743</v>
      </c>
      <c r="B816" s="38">
        <f>C816+D816+Dynamics!$O$7</f>
        <v>28.304580375728325</v>
      </c>
      <c r="C816" s="38">
        <f>C815-O815*Dynamics!$S$1</f>
        <v>1.1569490392691857</v>
      </c>
      <c r="D816" s="38">
        <f>D815-P815*Dynamics!$S$1</f>
        <v>0.38564967975639391</v>
      </c>
      <c r="E816" s="38">
        <f>Dynamics!$F$1-C816/H815</f>
        <v>5.346654320933601E-3</v>
      </c>
      <c r="F816" s="38">
        <f>IF(Q815,$O$5/E816,([1]!Props("D","T",Dynamics!$D$4+273,"P",I815,"He")+$O$5/E816)/2)</f>
        <v>7.9000353899718405</v>
      </c>
      <c r="G816" s="38">
        <f t="shared" si="44"/>
        <v>3.6798002543012125E-3</v>
      </c>
      <c r="H816" s="38">
        <f>IF(Q815,[1]!Props("D","T",Dynamics!$D$4+273,"P",Dynamics!I815,"N2O"),C816/G816)</f>
        <v>314.40539141135753</v>
      </c>
      <c r="I816" s="38">
        <f>IF(Q815,[1]!Props("P","T",Dynamics!$D$4+273,"D",F816,"He"),IF(C816&gt;$D$11,I815*(1-$N$13/100*$S$1),[1]!Props("P","T",Dynamics!$D$4+273,"D",F816,"He")))</f>
        <v>4951.4959704997491</v>
      </c>
      <c r="J816" s="38">
        <f>I816-Dynamics!$O$10</f>
        <v>2056.4902368039957</v>
      </c>
      <c r="L816" s="38">
        <f>IF(H816&gt;$L$18,$L$18,H816)</f>
        <v>163.24780144940664</v>
      </c>
      <c r="M816" s="38">
        <f t="shared" si="45"/>
        <v>5.0194329041838728</v>
      </c>
      <c r="N816" s="38">
        <f>M816*Dynamics!$D$14*Dynamics!$N$12</f>
        <v>2.7314663475286214E-3</v>
      </c>
      <c r="O816" s="38">
        <f t="shared" si="46"/>
        <v>0.44590587596708836</v>
      </c>
      <c r="P816" s="38">
        <f>O816/Dynamics!$M$2</f>
        <v>0.14863529198902944</v>
      </c>
      <c r="Q816" s="38">
        <f>IF(I816&gt;Dynamics!$D$8,1,0)</f>
        <v>0</v>
      </c>
    </row>
    <row r="817" spans="1:17" x14ac:dyDescent="0.25">
      <c r="A817" s="38">
        <f>A816+$A$19</f>
        <v>7.9899999999998741</v>
      </c>
      <c r="B817" s="38">
        <f>C817+D817+Dynamics!$O$7</f>
        <v>28.298634964048762</v>
      </c>
      <c r="C817" s="38">
        <f>C816-O816*Dynamics!$S$1</f>
        <v>1.1524899805095148</v>
      </c>
      <c r="D817" s="38">
        <f>D816-P816*Dynamics!$S$1</f>
        <v>0.38416332683650362</v>
      </c>
      <c r="E817" s="38">
        <f>Dynamics!$F$1-C817/H816</f>
        <v>5.3472739719267444E-3</v>
      </c>
      <c r="F817" s="38">
        <f>IF(Q816,$O$5/E817,([1]!Props("D","T",Dynamics!$D$4+273,"P",I816,"He")+$O$5/E817)/2)</f>
        <v>7.8991918654622229</v>
      </c>
      <c r="G817" s="38">
        <f t="shared" si="44"/>
        <v>3.6792307538467744E-3</v>
      </c>
      <c r="H817" s="38">
        <f>IF(Q816,[1]!Props("D","T",Dynamics!$D$4+273,"P",Dynamics!I816,"N2O"),C817/G817)</f>
        <v>313.24210347626149</v>
      </c>
      <c r="I817" s="38">
        <f>IF(Q816,[1]!Props("P","T",Dynamics!$D$4+273,"D",F817,"He"),IF(C817&gt;$D$11,I816*(1-$N$13/100*$S$1),[1]!Props("P","T",Dynamics!$D$4+273,"D",F817,"He")))</f>
        <v>4951.0008209026992</v>
      </c>
      <c r="J817" s="38">
        <f>I817-Dynamics!$O$10</f>
        <v>2055.9950872069458</v>
      </c>
      <c r="L817" s="38">
        <f>IF(H817&gt;$L$18,$L$18,H817)</f>
        <v>163.24780144940664</v>
      </c>
      <c r="M817" s="38">
        <f t="shared" si="45"/>
        <v>5.0188285930724819</v>
      </c>
      <c r="N817" s="38">
        <f>M817*Dynamics!$D$14*Dynamics!$N$12</f>
        <v>2.7311374945494676E-3</v>
      </c>
      <c r="O817" s="38">
        <f t="shared" si="46"/>
        <v>0.44585219144124139</v>
      </c>
      <c r="P817" s="38">
        <f>O817/Dynamics!$M$2</f>
        <v>0.14861739714708047</v>
      </c>
      <c r="Q817" s="38">
        <f>IF(I817&gt;Dynamics!$D$8,1,0)</f>
        <v>0</v>
      </c>
    </row>
    <row r="818" spans="1:17" x14ac:dyDescent="0.25">
      <c r="A818" s="38">
        <f>A817+$A$19</f>
        <v>7.9999999999998739</v>
      </c>
      <c r="B818" s="38">
        <f>C818+D818+Dynamics!$O$7</f>
        <v>28.292690268162879</v>
      </c>
      <c r="C818" s="38">
        <f>C817-O817*Dynamics!$S$1</f>
        <v>1.1480314585951024</v>
      </c>
      <c r="D818" s="38">
        <f>D817-P817*Dynamics!$S$1</f>
        <v>0.38267715286503279</v>
      </c>
      <c r="E818" s="38">
        <f>Dynamics!$F$1-C818/H817</f>
        <v>5.3478944281805437E-3</v>
      </c>
      <c r="F818" s="38">
        <f>IF(Q817,$O$5/E818,([1]!Props("D","T",Dynamics!$D$4+273,"P",I817,"He")+$O$5/E818)/2)</f>
        <v>7.8983478905559483</v>
      </c>
      <c r="G818" s="38">
        <f t="shared" si="44"/>
        <v>3.6786608275697717E-3</v>
      </c>
      <c r="H818" s="38">
        <f>IF(Q817,[1]!Props("D","T",Dynamics!$D$4+273,"P",Dynamics!I817,"N2O"),C818/G818)</f>
        <v>312.07863741912968</v>
      </c>
      <c r="I818" s="38">
        <f>IF(Q817,[1]!Props("P","T",Dynamics!$D$4+273,"D",F818,"He"),IF(C818&gt;$D$11,I817*(1-$N$13/100*$S$1),[1]!Props("P","T",Dynamics!$D$4+273,"D",F818,"He")))</f>
        <v>4950.505720820609</v>
      </c>
      <c r="J818" s="38">
        <f>I818-Dynamics!$O$10</f>
        <v>2055.4999871248556</v>
      </c>
      <c r="L818" s="38">
        <f>IF(H818&gt;$L$18,$L$18,H818)</f>
        <v>163.24780144940664</v>
      </c>
      <c r="M818" s="38">
        <f t="shared" si="45"/>
        <v>5.0182242696299824</v>
      </c>
      <c r="N818" s="38">
        <f>M818*Dynamics!$D$14*Dynamics!$N$12</f>
        <v>2.7308086348599926E-3</v>
      </c>
      <c r="O818" s="38">
        <f t="shared" si="46"/>
        <v>0.44579850581994929</v>
      </c>
      <c r="P818" s="38">
        <f>O818/Dynamics!$M$2</f>
        <v>0.14859950193998309</v>
      </c>
      <c r="Q818" s="38">
        <f>IF(I818&gt;Dynamics!$D$8,1,0)</f>
        <v>0</v>
      </c>
    </row>
    <row r="819" spans="1:17" x14ac:dyDescent="0.25">
      <c r="A819" s="38">
        <f>A818+$A$19</f>
        <v>8.0099999999998737</v>
      </c>
      <c r="B819" s="38">
        <f>C819+D819+Dynamics!$O$7</f>
        <v>28.286746288085279</v>
      </c>
      <c r="C819" s="38">
        <f>C818-O818*Dynamics!$S$1</f>
        <v>1.143573473536903</v>
      </c>
      <c r="D819" s="38">
        <f>D818-P818*Dynamics!$S$1</f>
        <v>0.38119115784563296</v>
      </c>
      <c r="E819" s="38">
        <f>Dynamics!$F$1-C819/H818</f>
        <v>5.3485156982551064E-3</v>
      </c>
      <c r="F819" s="38">
        <f>IF(Q818,$O$5/E819,([1]!Props("D","T",Dynamics!$D$4+273,"P",I818,"He")+$O$5/E819)/2)</f>
        <v>7.8975034593220705</v>
      </c>
      <c r="G819" s="38">
        <f t="shared" si="44"/>
        <v>3.6780904712297958E-3</v>
      </c>
      <c r="H819" s="38">
        <f>IF(Q818,[1]!Props("D","T",Dynamics!$D$4+273,"P",Dynamics!I818,"N2O"),C819/G819)</f>
        <v>310.91499311449536</v>
      </c>
      <c r="I819" s="38">
        <f>IF(Q818,[1]!Props("P","T",Dynamics!$D$4+273,"D",F819,"He"),IF(C819&gt;$D$11,I818*(1-$N$13/100*$S$1),[1]!Props("P","T",Dynamics!$D$4+273,"D",F819,"He")))</f>
        <v>4950.0106702485273</v>
      </c>
      <c r="J819" s="38">
        <f>I819-Dynamics!$O$10</f>
        <v>2055.0049365527739</v>
      </c>
      <c r="L819" s="38">
        <f>IF(H819&gt;$L$18,$L$18,H819)</f>
        <v>163.24780144940664</v>
      </c>
      <c r="M819" s="38">
        <f t="shared" si="45"/>
        <v>5.0176199338458733</v>
      </c>
      <c r="N819" s="38">
        <f>M819*Dynamics!$D$14*Dynamics!$N$12</f>
        <v>2.730479768454482E-3</v>
      </c>
      <c r="O819" s="38">
        <f t="shared" si="46"/>
        <v>0.44574481910227909</v>
      </c>
      <c r="P819" s="38">
        <f>O819/Dynamics!$M$2</f>
        <v>0.14858160636742637</v>
      </c>
      <c r="Q819" s="38">
        <f>IF(I819&gt;Dynamics!$D$8,1,0)</f>
        <v>0</v>
      </c>
    </row>
    <row r="820" spans="1:17" x14ac:dyDescent="0.25">
      <c r="A820" s="38">
        <f>A819+$A$19</f>
        <v>8.0199999999998735</v>
      </c>
      <c r="B820" s="38">
        <f>C820+D820+Dynamics!$O$7</f>
        <v>28.280803023830583</v>
      </c>
      <c r="C820" s="38">
        <f>C819-O819*Dynamics!$S$1</f>
        <v>1.1391160253458801</v>
      </c>
      <c r="D820" s="38">
        <f>D819-P819*Dynamics!$S$1</f>
        <v>0.37970534178195869</v>
      </c>
      <c r="E820" s="38">
        <f>Dynamics!$F$1-C820/H819</f>
        <v>5.3491377908405939E-3</v>
      </c>
      <c r="F820" s="38">
        <f>IF(Q819,$O$5/E820,([1]!Props("D","T",Dynamics!$D$4+273,"P",I819,"He")+$O$5/E820)/2)</f>
        <v>7.8966585657400312</v>
      </c>
      <c r="G820" s="38">
        <f t="shared" si="44"/>
        <v>3.6775196805222156E-3</v>
      </c>
      <c r="H820" s="38">
        <f>IF(Q819,[1]!Props("D","T",Dynamics!$D$4+273,"P",Dynamics!I819,"N2O"),C820/G820)</f>
        <v>309.7511704367339</v>
      </c>
      <c r="I820" s="38">
        <f>IF(Q819,[1]!Props("P","T",Dynamics!$D$4+273,"D",F820,"He"),IF(C820&gt;$D$11,I819*(1-$N$13/100*$S$1),[1]!Props("P","T",Dynamics!$D$4+273,"D",F820,"He")))</f>
        <v>4949.5156691815027</v>
      </c>
      <c r="J820" s="38">
        <f>I820-Dynamics!$O$10</f>
        <v>2054.5099354857493</v>
      </c>
      <c r="L820" s="38">
        <f>IF(H820&gt;$L$18,$L$18,H820)</f>
        <v>163.24780144940664</v>
      </c>
      <c r="M820" s="38">
        <f t="shared" si="45"/>
        <v>5.0170155857096495</v>
      </c>
      <c r="N820" s="38">
        <f>M820*Dynamics!$D$14*Dynamics!$N$12</f>
        <v>2.7301508953272188E-3</v>
      </c>
      <c r="O820" s="38">
        <f t="shared" si="46"/>
        <v>0.44569113128729759</v>
      </c>
      <c r="P820" s="38">
        <f>O820/Dynamics!$M$2</f>
        <v>0.14856371042909919</v>
      </c>
      <c r="Q820" s="38">
        <f>IF(I820&gt;Dynamics!$D$8,1,0)</f>
        <v>0</v>
      </c>
    </row>
    <row r="821" spans="1:17" x14ac:dyDescent="0.25">
      <c r="A821" s="38">
        <f>A820+$A$19</f>
        <v>8.0299999999998732</v>
      </c>
      <c r="B821" s="38">
        <f>C821+D821+Dynamics!$O$7</f>
        <v>28.274860475413419</v>
      </c>
      <c r="C821" s="38">
        <f>C820-O820*Dynamics!$S$1</f>
        <v>1.1346591140330071</v>
      </c>
      <c r="D821" s="38">
        <f>D820-P820*Dynamics!$S$1</f>
        <v>0.37821970467766769</v>
      </c>
      <c r="E821" s="38">
        <f>Dynamics!$F$1-C821/H820</f>
        <v>5.3497607147596918E-3</v>
      </c>
      <c r="F821" s="38">
        <f>IF(Q820,$O$5/E821,([1]!Props("D","T",Dynamics!$D$4+273,"P",I820,"He")+$O$5/E821)/2)</f>
        <v>7.8958132036979523</v>
      </c>
      <c r="G821" s="38">
        <f t="shared" si="44"/>
        <v>3.676948451076952E-3</v>
      </c>
      <c r="H821" s="38">
        <f>IF(Q820,[1]!Props("D","T",Dynamics!$D$4+273,"P",Dynamics!I820,"N2O"),C821/G821)</f>
        <v>308.58716926006224</v>
      </c>
      <c r="I821" s="38">
        <f>IF(Q820,[1]!Props("P","T",Dynamics!$D$4+273,"D",F821,"He"),IF(C821&gt;$D$11,I820*(1-$N$13/100*$S$1),[1]!Props("P","T",Dynamics!$D$4+273,"D",F821,"He")))</f>
        <v>4949.020717614585</v>
      </c>
      <c r="J821" s="38">
        <f>I821-Dynamics!$O$10</f>
        <v>2054.0149839188316</v>
      </c>
      <c r="L821" s="38">
        <f>IF(H821&gt;$L$18,$L$18,H821)</f>
        <v>163.24780144940664</v>
      </c>
      <c r="M821" s="38">
        <f t="shared" si="45"/>
        <v>5.0164112252108017</v>
      </c>
      <c r="N821" s="38">
        <f>M821*Dynamics!$D$14*Dynamics!$N$12</f>
        <v>2.7298220154724842E-3</v>
      </c>
      <c r="O821" s="38">
        <f t="shared" si="46"/>
        <v>0.44563744237407116</v>
      </c>
      <c r="P821" s="38">
        <f>O821/Dynamics!$M$2</f>
        <v>0.1485458141246904</v>
      </c>
      <c r="Q821" s="38">
        <f>IF(I821&gt;Dynamics!$D$8,1,0)</f>
        <v>0</v>
      </c>
    </row>
    <row r="822" spans="1:17" x14ac:dyDescent="0.25">
      <c r="A822" s="38">
        <f>A821+$A$19</f>
        <v>8.039999999999873</v>
      </c>
      <c r="B822" s="38">
        <f>C822+D822+Dynamics!$O$7</f>
        <v>28.26891864284843</v>
      </c>
      <c r="C822" s="38">
        <f>C821-O821*Dynamics!$S$1</f>
        <v>1.1302027396092664</v>
      </c>
      <c r="D822" s="38">
        <f>D821-P821*Dynamics!$S$1</f>
        <v>0.37673424653642079</v>
      </c>
      <c r="E822" s="38">
        <f>Dynamics!$F$1-C822/H821</f>
        <v>5.3503844789701592E-3</v>
      </c>
      <c r="F822" s="38">
        <f>IF(Q821,$O$5/E822,([1]!Props("D","T",Dynamics!$D$4+273,"P",I821,"He")+$O$5/E822)/2)</f>
        <v>7.8949673669908975</v>
      </c>
      <c r="G822" s="38">
        <f t="shared" si="44"/>
        <v>3.6763767784572269E-3</v>
      </c>
      <c r="H822" s="38">
        <f>IF(Q821,[1]!Props("D","T",Dynamics!$D$4+273,"P",Dynamics!I821,"N2O"),C822/G822)</f>
        <v>307.42298945853702</v>
      </c>
      <c r="I822" s="38">
        <f>IF(Q821,[1]!Props("P","T",Dynamics!$D$4+273,"D",F822,"He"),IF(C822&gt;$D$11,I821*(1-$N$13/100*$S$1),[1]!Props("P","T",Dynamics!$D$4+273,"D",F822,"He")))</f>
        <v>4948.5258155428237</v>
      </c>
      <c r="J822" s="38">
        <f>I822-Dynamics!$O$10</f>
        <v>2053.5200818470703</v>
      </c>
      <c r="L822" s="38">
        <f>IF(H822&gt;$L$18,$L$18,H822)</f>
        <v>163.24780144940664</v>
      </c>
      <c r="M822" s="38">
        <f t="shared" si="45"/>
        <v>5.015806852338816</v>
      </c>
      <c r="N822" s="38">
        <f>M822*Dynamics!$D$14*Dynamics!$N$12</f>
        <v>2.7294931288845566E-3</v>
      </c>
      <c r="O822" s="38">
        <f t="shared" si="46"/>
        <v>0.44558375236166575</v>
      </c>
      <c r="P822" s="38">
        <f>O822/Dynamics!$M$2</f>
        <v>0.14852791745388857</v>
      </c>
      <c r="Q822" s="38">
        <f>IF(I822&gt;Dynamics!$D$8,1,0)</f>
        <v>0</v>
      </c>
    </row>
    <row r="823" spans="1:17" x14ac:dyDescent="0.25">
      <c r="A823" s="38">
        <f>A822+$A$19</f>
        <v>8.0499999999998728</v>
      </c>
      <c r="B823" s="38">
        <f>C823+D823+Dynamics!$O$7</f>
        <v>28.262977526150276</v>
      </c>
      <c r="C823" s="38">
        <f>C822-O822*Dynamics!$S$1</f>
        <v>1.1257469020856499</v>
      </c>
      <c r="D823" s="38">
        <f>D822-P822*Dynamics!$S$1</f>
        <v>0.3752489673618819</v>
      </c>
      <c r="E823" s="38">
        <f>Dynamics!$F$1-C823/H822</f>
        <v>5.3510090925674202E-3</v>
      </c>
      <c r="F823" s="38">
        <f>IF(Q822,$O$5/E823,([1]!Props("D","T",Dynamics!$D$4+273,"P",I822,"He")+$O$5/E823)/2)</f>
        <v>7.8941210493190948</v>
      </c>
      <c r="G823" s="38">
        <f t="shared" si="44"/>
        <v>3.6758046581582913E-3</v>
      </c>
      <c r="H823" s="38">
        <f>IF(Q822,[1]!Props("D","T",Dynamics!$D$4+273,"P",Dynamics!I822,"N2O"),C823/G823)</f>
        <v>306.25863090605282</v>
      </c>
      <c r="I823" s="38">
        <f>IF(Q822,[1]!Props("P","T",Dynamics!$D$4+273,"D",F823,"He"),IF(C823&gt;$D$11,I822*(1-$N$13/100*$S$1),[1]!Props("P","T",Dynamics!$D$4+273,"D",F823,"He")))</f>
        <v>4948.0309629612693</v>
      </c>
      <c r="J823" s="38">
        <f>I823-Dynamics!$O$10</f>
        <v>2053.0252292655159</v>
      </c>
      <c r="L823" s="38">
        <f>IF(H823&gt;$L$18,$L$18,H823)</f>
        <v>163.24780144940664</v>
      </c>
      <c r="M823" s="38">
        <f t="shared" si="45"/>
        <v>5.0152024670831734</v>
      </c>
      <c r="N823" s="38">
        <f>M823*Dynamics!$D$14*Dynamics!$N$12</f>
        <v>2.7291642355577123E-3</v>
      </c>
      <c r="O823" s="38">
        <f t="shared" si="46"/>
        <v>0.44553006124914707</v>
      </c>
      <c r="P823" s="38">
        <f>O823/Dynamics!$M$2</f>
        <v>0.14851002041638237</v>
      </c>
      <c r="Q823" s="38">
        <f>IF(I823&gt;Dynamics!$D$8,1,0)</f>
        <v>0</v>
      </c>
    </row>
    <row r="824" spans="1:17" x14ac:dyDescent="0.25">
      <c r="A824" s="38">
        <f>A823+$A$19</f>
        <v>8.0599999999998726</v>
      </c>
      <c r="B824" s="38">
        <f>C824+D824+Dynamics!$O$7</f>
        <v>28.257037125333621</v>
      </c>
      <c r="C824" s="38">
        <f>C823-O823*Dynamics!$S$1</f>
        <v>1.1212916014731584</v>
      </c>
      <c r="D824" s="38">
        <f>D823-P823*Dynamics!$S$1</f>
        <v>0.37376386715771809</v>
      </c>
      <c r="E824" s="38">
        <f>Dynamics!$F$1-C824/H823</f>
        <v>5.3516345647872179E-3</v>
      </c>
      <c r="F824" s="38">
        <f>IF(Q823,$O$5/E824,([1]!Props("D","T",Dynamics!$D$4+273,"P",I823,"He")+$O$5/E824)/2)</f>
        <v>7.893274244286113</v>
      </c>
      <c r="G824" s="38">
        <f t="shared" si="44"/>
        <v>3.6752320856061078E-3</v>
      </c>
      <c r="H824" s="38">
        <f>IF(Q823,[1]!Props("D","T",Dynamics!$D$4+273,"P",Dynamics!I823,"N2O"),C824/G824)</f>
        <v>305.09409347634124</v>
      </c>
      <c r="I824" s="38">
        <f>IF(Q823,[1]!Props("P","T",Dynamics!$D$4+273,"D",F824,"He"),IF(C824&gt;$D$11,I823*(1-$N$13/100*$S$1),[1]!Props("P","T",Dynamics!$D$4+273,"D",F824,"He")))</f>
        <v>4947.5361598649733</v>
      </c>
      <c r="J824" s="38">
        <f>I824-Dynamics!$O$10</f>
        <v>2052.5304261692199</v>
      </c>
      <c r="L824" s="38">
        <f>IF(H824&gt;$L$18,$L$18,H824)</f>
        <v>163.24780144940664</v>
      </c>
      <c r="M824" s="38">
        <f t="shared" si="45"/>
        <v>5.014598069433351</v>
      </c>
      <c r="N824" s="38">
        <f>M824*Dynamics!$D$14*Dynamics!$N$12</f>
        <v>2.7288353354862241E-3</v>
      </c>
      <c r="O824" s="38">
        <f t="shared" si="46"/>
        <v>0.44547636903558008</v>
      </c>
      <c r="P824" s="38">
        <f>O824/Dynamics!$M$2</f>
        <v>0.14849212301186002</v>
      </c>
      <c r="Q824" s="38">
        <f>IF(I824&gt;Dynamics!$D$8,1,0)</f>
        <v>0</v>
      </c>
    </row>
    <row r="825" spans="1:17" x14ac:dyDescent="0.25">
      <c r="A825" s="38">
        <f>A824+$A$19</f>
        <v>8.0699999999998724</v>
      </c>
      <c r="B825" s="38">
        <f>C825+D825+Dynamics!$O$7</f>
        <v>28.251097440413147</v>
      </c>
      <c r="C825" s="38">
        <f>C824-O824*Dynamics!$S$1</f>
        <v>1.1168368377828026</v>
      </c>
      <c r="D825" s="38">
        <f>D824-P824*Dynamics!$S$1</f>
        <v>0.37227894592759947</v>
      </c>
      <c r="E825" s="38">
        <f>Dynamics!$F$1-C825/H824</f>
        <v>5.3522609050083384E-3</v>
      </c>
      <c r="F825" s="38">
        <f>IF(Q824,$O$5/E825,([1]!Props("D","T",Dynamics!$D$4+273,"P",I824,"He")+$O$5/E825)/2)</f>
        <v>7.8924269453970002</v>
      </c>
      <c r="G825" s="38">
        <f t="shared" si="44"/>
        <v>3.6746590561560193E-3</v>
      </c>
      <c r="H825" s="38">
        <f>IF(Q824,[1]!Props("D","T",Dynamics!$D$4+273,"P",Dynamics!I824,"N2O"),C825/G825)</f>
        <v>303.92937704296878</v>
      </c>
      <c r="I825" s="38">
        <f>IF(Q824,[1]!Props("P","T",Dynamics!$D$4+273,"D",F825,"He"),IF(C825&gt;$D$11,I824*(1-$N$13/100*$S$1),[1]!Props("P","T",Dynamics!$D$4+273,"D",F825,"He")))</f>
        <v>4947.0414062489872</v>
      </c>
      <c r="J825" s="38">
        <f>I825-Dynamics!$O$10</f>
        <v>2052.0356725532338</v>
      </c>
      <c r="L825" s="38">
        <f>IF(H825&gt;$L$18,$L$18,H825)</f>
        <v>163.24780144940664</v>
      </c>
      <c r="M825" s="38">
        <f t="shared" si="45"/>
        <v>5.013993659378821</v>
      </c>
      <c r="N825" s="38">
        <f>M825*Dynamics!$D$14*Dynamics!$N$12</f>
        <v>2.7285064286643639E-3</v>
      </c>
      <c r="O825" s="38">
        <f t="shared" si="46"/>
        <v>0.44542267572002969</v>
      </c>
      <c r="P825" s="38">
        <f>O825/Dynamics!$M$2</f>
        <v>0.14847422524000989</v>
      </c>
      <c r="Q825" s="38">
        <f>IF(I825&gt;Dynamics!$D$8,1,0)</f>
        <v>0</v>
      </c>
    </row>
    <row r="826" spans="1:17" x14ac:dyDescent="0.25">
      <c r="A826" s="38">
        <f>A825+$A$19</f>
        <v>8.0799999999998722</v>
      </c>
      <c r="B826" s="38">
        <f>C826+D826+Dynamics!$O$7</f>
        <v>28.245158471403546</v>
      </c>
      <c r="C826" s="38">
        <f>C825-O825*Dynamics!$S$1</f>
        <v>1.1123826110256023</v>
      </c>
      <c r="D826" s="38">
        <f>D825-P825*Dynamics!$S$1</f>
        <v>0.37079420367519939</v>
      </c>
      <c r="E826" s="38">
        <f>Dynamics!$F$1-C826/H825</f>
        <v>5.3528881227553858E-3</v>
      </c>
      <c r="F826" s="38">
        <f>IF(Q825,$O$5/E826,([1]!Props("D","T",Dynamics!$D$4+273,"P",I825,"He")+$O$5/E826)/2)</f>
        <v>7.8915791460563778</v>
      </c>
      <c r="G826" s="38">
        <f t="shared" si="44"/>
        <v>3.6740855650913761E-3</v>
      </c>
      <c r="H826" s="38">
        <f>IF(Q825,[1]!Props("D","T",Dynamics!$D$4+273,"P",Dynamics!I825,"N2O"),C826/G826)</f>
        <v>302.76448147933564</v>
      </c>
      <c r="I826" s="38">
        <f>IF(Q825,[1]!Props("P","T",Dynamics!$D$4+273,"D",F826,"He"),IF(C826&gt;$D$11,I825*(1-$N$13/100*$S$1),[1]!Props("P","T",Dynamics!$D$4+273,"D",F826,"He")))</f>
        <v>4946.5467021083623</v>
      </c>
      <c r="J826" s="38">
        <f>I826-Dynamics!$O$10</f>
        <v>2051.5409684126089</v>
      </c>
      <c r="L826" s="38">
        <f>IF(H826&gt;$L$18,$L$18,H826)</f>
        <v>163.24780144940664</v>
      </c>
      <c r="M826" s="38">
        <f t="shared" si="45"/>
        <v>5.0133892369090507</v>
      </c>
      <c r="N826" s="38">
        <f>M826*Dynamics!$D$14*Dynamics!$N$12</f>
        <v>2.7281775150863993E-3</v>
      </c>
      <c r="O826" s="38">
        <f t="shared" si="46"/>
        <v>0.44536898130156011</v>
      </c>
      <c r="P826" s="38">
        <f>O826/Dynamics!$M$2</f>
        <v>0.14845632710052004</v>
      </c>
      <c r="Q826" s="38">
        <f>IF(I826&gt;Dynamics!$D$8,1,0)</f>
        <v>0</v>
      </c>
    </row>
    <row r="827" spans="1:17" x14ac:dyDescent="0.25">
      <c r="A827" s="38">
        <f>A826+$A$19</f>
        <v>8.089999999999872</v>
      </c>
      <c r="B827" s="38">
        <f>C827+D827+Dynamics!$O$7</f>
        <v>28.239220218319524</v>
      </c>
      <c r="C827" s="38">
        <f>C826-O826*Dynamics!$S$1</f>
        <v>1.1079289212125867</v>
      </c>
      <c r="D827" s="38">
        <f>D826-P826*Dynamics!$S$1</f>
        <v>0.36930964040419417</v>
      </c>
      <c r="E827" s="38">
        <f>Dynamics!$F$1-C827/H826</f>
        <v>5.3535162277016362E-3</v>
      </c>
      <c r="F827" s="38">
        <f>IF(Q826,$O$5/E827,([1]!Props("D","T",Dynamics!$D$4+273,"P",I826,"He")+$O$5/E827)/2)</f>
        <v>7.890730839566487</v>
      </c>
      <c r="G827" s="38">
        <f t="shared" si="44"/>
        <v>3.6735116076221314E-3</v>
      </c>
      <c r="H827" s="38">
        <f>IF(Q826,[1]!Props("D","T",Dynamics!$D$4+273,"P",Dynamics!I826,"N2O"),C827/G827)</f>
        <v>301.59940665867407</v>
      </c>
      <c r="I827" s="38">
        <f>IF(Q826,[1]!Props("P","T",Dynamics!$D$4+273,"D",F827,"He"),IF(C827&gt;$D$11,I826*(1-$N$13/100*$S$1),[1]!Props("P","T",Dynamics!$D$4+273,"D",F827,"He")))</f>
        <v>4946.0520474381519</v>
      </c>
      <c r="J827" s="38">
        <f>I827-Dynamics!$O$10</f>
        <v>2051.0463137423985</v>
      </c>
      <c r="L827" s="38">
        <f>IF(H827&gt;$L$18,$L$18,H827)</f>
        <v>163.24780144940664</v>
      </c>
      <c r="M827" s="38">
        <f t="shared" si="45"/>
        <v>5.0127848020135044</v>
      </c>
      <c r="N827" s="38">
        <f>M827*Dynamics!$D$14*Dynamics!$N$12</f>
        <v>2.7278485947465972E-3</v>
      </c>
      <c r="O827" s="38">
        <f t="shared" si="46"/>
        <v>0.4453152857792354</v>
      </c>
      <c r="P827" s="38">
        <f>O827/Dynamics!$M$2</f>
        <v>0.14843842859307846</v>
      </c>
      <c r="Q827" s="38">
        <f>IF(I827&gt;Dynamics!$D$8,1,0)</f>
        <v>0</v>
      </c>
    </row>
    <row r="828" spans="1:17" x14ac:dyDescent="0.25">
      <c r="A828" s="38">
        <f>A827+$A$19</f>
        <v>8.0999999999998717</v>
      </c>
      <c r="B828" s="38">
        <f>C828+D828+Dynamics!$O$7</f>
        <v>28.233282681175801</v>
      </c>
      <c r="C828" s="38">
        <f>C827-O827*Dynamics!$S$1</f>
        <v>1.1034757683547942</v>
      </c>
      <c r="D828" s="38">
        <f>D827-P827*Dynamics!$S$1</f>
        <v>0.36782525611826339</v>
      </c>
      <c r="E828" s="38">
        <f>Dynamics!$F$1-C828/H827</f>
        <v>5.3541452296719475E-3</v>
      </c>
      <c r="F828" s="38">
        <f>IF(Q827,$O$5/E828,([1]!Props("D","T",Dynamics!$D$4+273,"P",I827,"He")+$O$5/E828)/2)</f>
        <v>7.8898820191251922</v>
      </c>
      <c r="G828" s="38">
        <f t="shared" si="44"/>
        <v>3.6729371788834083E-3</v>
      </c>
      <c r="H828" s="38">
        <f>IF(Q827,[1]!Props("D","T",Dynamics!$D$4+273,"P",Dynamics!I827,"N2O"),C828/G828)</f>
        <v>300.43415245404674</v>
      </c>
      <c r="I828" s="38">
        <f>IF(Q827,[1]!Props("P","T",Dynamics!$D$4+273,"D",F828,"He"),IF(C828&gt;$D$11,I827*(1-$N$13/100*$S$1),[1]!Props("P","T",Dynamics!$D$4+273,"D",F828,"He")))</f>
        <v>4945.5574422334084</v>
      </c>
      <c r="J828" s="38">
        <f>I828-Dynamics!$O$10</f>
        <v>2050.551708537655</v>
      </c>
      <c r="L828" s="38">
        <f>IF(H828&gt;$L$18,$L$18,H828)</f>
        <v>163.24780144940664</v>
      </c>
      <c r="M828" s="38">
        <f t="shared" si="45"/>
        <v>5.0121803546816386</v>
      </c>
      <c r="N828" s="38">
        <f>M828*Dynamics!$D$14*Dynamics!$N$12</f>
        <v>2.7275196676392207E-3</v>
      </c>
      <c r="O828" s="38">
        <f t="shared" si="46"/>
        <v>0.44526158915211905</v>
      </c>
      <c r="P828" s="38">
        <f>O828/Dynamics!$M$2</f>
        <v>0.14842052971737302</v>
      </c>
      <c r="Q828" s="38">
        <f>IF(I828&gt;Dynamics!$D$8,1,0)</f>
        <v>0</v>
      </c>
    </row>
    <row r="829" spans="1:17" x14ac:dyDescent="0.25">
      <c r="A829" s="38">
        <f>A828+$A$19</f>
        <v>8.1099999999998715</v>
      </c>
      <c r="B829" s="38">
        <f>C829+D829+Dynamics!$O$7</f>
        <v>28.227345859987107</v>
      </c>
      <c r="C829" s="38">
        <f>C828-O828*Dynamics!$S$1</f>
        <v>1.099023152463273</v>
      </c>
      <c r="D829" s="38">
        <f>D828-P828*Dynamics!$S$1</f>
        <v>0.36634105082108964</v>
      </c>
      <c r="E829" s="38">
        <f>Dynamics!$F$1-C829/H828</f>
        <v>5.3547751386457433E-3</v>
      </c>
      <c r="F829" s="38">
        <f>IF(Q828,$O$5/E829,([1]!Props("D","T",Dynamics!$D$4+273,"P",I828,"He")+$O$5/E829)/2)</f>
        <v>7.8890326778239412</v>
      </c>
      <c r="G829" s="38">
        <f t="shared" si="44"/>
        <v>3.6723622739340336E-3</v>
      </c>
      <c r="H829" s="38">
        <f>IF(Q828,[1]!Props("D","T",Dynamics!$D$4+273,"P",Dynamics!I828,"N2O"),C829/G829)</f>
        <v>299.26871873834489</v>
      </c>
      <c r="I829" s="38">
        <f>IF(Q828,[1]!Props("P","T",Dynamics!$D$4+273,"D",F829,"He"),IF(C829&gt;$D$11,I828*(1-$N$13/100*$S$1),[1]!Props("P","T",Dynamics!$D$4+273,"D",F829,"He")))</f>
        <v>4945.0628864891851</v>
      </c>
      <c r="J829" s="38">
        <f>I829-Dynamics!$O$10</f>
        <v>2050.0571527934317</v>
      </c>
      <c r="L829" s="38">
        <f>IF(H829&gt;$L$18,$L$18,H829)</f>
        <v>163.24780144940664</v>
      </c>
      <c r="M829" s="38">
        <f t="shared" si="45"/>
        <v>5.0115758949029097</v>
      </c>
      <c r="N829" s="38">
        <f>M829*Dynamics!$D$14*Dynamics!$N$12</f>
        <v>2.7271907337585314E-3</v>
      </c>
      <c r="O829" s="38">
        <f t="shared" si="46"/>
        <v>0.4452078914192743</v>
      </c>
      <c r="P829" s="38">
        <f>O829/Dynamics!$M$2</f>
        <v>0.14840263047309143</v>
      </c>
      <c r="Q829" s="38">
        <f>IF(I829&gt;Dynamics!$D$8,1,0)</f>
        <v>0</v>
      </c>
    </row>
    <row r="830" spans="1:17" x14ac:dyDescent="0.25">
      <c r="A830" s="38">
        <f>A829+$A$19</f>
        <v>8.1199999999998713</v>
      </c>
      <c r="B830" s="38">
        <f>C830+D830+Dynamics!$O$7</f>
        <v>28.221409754768182</v>
      </c>
      <c r="C830" s="38">
        <f>C829-O829*Dynamics!$S$1</f>
        <v>1.0945710735490803</v>
      </c>
      <c r="D830" s="38">
        <f>D829-P829*Dynamics!$S$1</f>
        <v>0.36485702451635871</v>
      </c>
      <c r="E830" s="38">
        <f>Dynamics!$F$1-C830/H829</f>
        <v>5.3554059647600676E-3</v>
      </c>
      <c r="F830" s="38">
        <f>IF(Q829,$O$5/E830,([1]!Props("D","T",Dynamics!$D$4+273,"P",I829,"He")+$O$5/E830)/2)</f>
        <v>7.8881828086456718</v>
      </c>
      <c r="G830" s="38">
        <f t="shared" si="44"/>
        <v>3.6717868877550325E-3</v>
      </c>
      <c r="H830" s="38">
        <f>IF(Q829,[1]!Props("D","T",Dynamics!$D$4+273,"P",Dynamics!I829,"N2O"),C830/G830)</f>
        <v>298.10310538428666</v>
      </c>
      <c r="I830" s="38">
        <f>IF(Q829,[1]!Props("P","T",Dynamics!$D$4+273,"D",F830,"He"),IF(C830&gt;$D$11,I829*(1-$N$13/100*$S$1),[1]!Props("P","T",Dynamics!$D$4+273,"D",F830,"He")))</f>
        <v>4944.568380200536</v>
      </c>
      <c r="J830" s="38">
        <f>I830-Dynamics!$O$10</f>
        <v>2049.5626465047826</v>
      </c>
      <c r="L830" s="38">
        <f>IF(H830&gt;$L$18,$L$18,H830)</f>
        <v>163.24780144940664</v>
      </c>
      <c r="M830" s="38">
        <f t="shared" si="45"/>
        <v>5.0109714226667652</v>
      </c>
      <c r="N830" s="38">
        <f>M830*Dynamics!$D$14*Dynamics!$N$12</f>
        <v>2.7268617930987873E-3</v>
      </c>
      <c r="O830" s="38">
        <f t="shared" si="46"/>
        <v>0.4451541925797638</v>
      </c>
      <c r="P830" s="38">
        <f>O830/Dynamics!$M$2</f>
        <v>0.14838473085992127</v>
      </c>
      <c r="Q830" s="38">
        <f>IF(I830&gt;Dynamics!$D$8,1,0)</f>
        <v>0</v>
      </c>
    </row>
    <row r="831" spans="1:17" x14ac:dyDescent="0.25">
      <c r="A831" s="38">
        <f>A830+$A$19</f>
        <v>8.1299999999998711</v>
      </c>
      <c r="B831" s="38">
        <f>C831+D831+Dynamics!$O$7</f>
        <v>28.215474365533787</v>
      </c>
      <c r="C831" s="38">
        <f>C830-O830*Dynamics!$S$1</f>
        <v>1.0901195316232828</v>
      </c>
      <c r="D831" s="38">
        <f>D830-P830*Dynamics!$S$1</f>
        <v>0.36337317720775947</v>
      </c>
      <c r="E831" s="38">
        <f>Dynamics!$F$1-C831/H830</f>
        <v>5.3560377183127072E-3</v>
      </c>
      <c r="F831" s="38">
        <f>IF(Q830,$O$5/E831,([1]!Props("D","T",Dynamics!$D$4+273,"P",I830,"He")+$O$5/E831)/2)</f>
        <v>7.8873324044626685</v>
      </c>
      <c r="G831" s="38">
        <f t="shared" si="44"/>
        <v>3.6712110152480864E-3</v>
      </c>
      <c r="H831" s="38">
        <f>IF(Q830,[1]!Props("D","T",Dynamics!$D$4+273,"P",Dynamics!I830,"N2O"),C831/G831)</f>
        <v>296.93731226441548</v>
      </c>
      <c r="I831" s="38">
        <f>IF(Q830,[1]!Props("P","T",Dynamics!$D$4+273,"D",F831,"He"),IF(C831&gt;$D$11,I830*(1-$N$13/100*$S$1),[1]!Props("P","T",Dynamics!$D$4+273,"D",F831,"He")))</f>
        <v>4944.0739233625163</v>
      </c>
      <c r="J831" s="38">
        <f>I831-Dynamics!$O$10</f>
        <v>2049.0681896667629</v>
      </c>
      <c r="L831" s="38">
        <f>IF(H831&gt;$L$18,$L$18,H831)</f>
        <v>163.24780144940664</v>
      </c>
      <c r="M831" s="38">
        <f t="shared" si="45"/>
        <v>5.010366937962651</v>
      </c>
      <c r="N831" s="38">
        <f>M831*Dynamics!$D$14*Dynamics!$N$12</f>
        <v>2.7265328456542448E-3</v>
      </c>
      <c r="O831" s="38">
        <f t="shared" si="46"/>
        <v>0.44510049263264984</v>
      </c>
      <c r="P831" s="38">
        <f>O831/Dynamics!$M$2</f>
        <v>0.14836683087754995</v>
      </c>
      <c r="Q831" s="38">
        <f>IF(I831&gt;Dynamics!$D$8,1,0)</f>
        <v>0</v>
      </c>
    </row>
    <row r="832" spans="1:17" x14ac:dyDescent="0.25">
      <c r="A832" s="38">
        <f>A831+$A$19</f>
        <v>8.1399999999998709</v>
      </c>
      <c r="B832" s="38">
        <f>C832+D832+Dynamics!$O$7</f>
        <v>28.209539692298684</v>
      </c>
      <c r="C832" s="38">
        <f>C831-O831*Dynamics!$S$1</f>
        <v>1.0856685266969563</v>
      </c>
      <c r="D832" s="38">
        <f>D831-P831*Dynamics!$S$1</f>
        <v>0.36188950889898397</v>
      </c>
      <c r="E832" s="38">
        <f>Dynamics!$F$1-C832/H831</f>
        <v>5.3566704097653978E-3</v>
      </c>
      <c r="F832" s="38">
        <f>IF(Q831,$O$5/E832,([1]!Props("D","T",Dynamics!$D$4+273,"P",I831,"He")+$O$5/E832)/2)</f>
        <v>7.8864814580343712</v>
      </c>
      <c r="G832" s="38">
        <f t="shared" si="44"/>
        <v>3.6706346512339599E-3</v>
      </c>
      <c r="H832" s="38">
        <f>IF(Q831,[1]!Props("D","T",Dynamics!$D$4+273,"P",Dynamics!I831,"N2O"),C832/G832)</f>
        <v>295.77133925109825</v>
      </c>
      <c r="I832" s="38">
        <f>IF(Q831,[1]!Props("P","T",Dynamics!$D$4+273,"D",F832,"He"),IF(C832&gt;$D$11,I831*(1-$N$13/100*$S$1),[1]!Props("P","T",Dynamics!$D$4+273,"D",F832,"He")))</f>
        <v>4943.5795159701802</v>
      </c>
      <c r="J832" s="38">
        <f>I832-Dynamics!$O$10</f>
        <v>2048.5737822744268</v>
      </c>
      <c r="L832" s="38">
        <f>IF(H832&gt;$L$18,$L$18,H832)</f>
        <v>163.24780144940664</v>
      </c>
      <c r="M832" s="38">
        <f t="shared" si="45"/>
        <v>5.0097624407800065</v>
      </c>
      <c r="N832" s="38">
        <f>M832*Dynamics!$D$14*Dynamics!$N$12</f>
        <v>2.7262038914191572E-3</v>
      </c>
      <c r="O832" s="38">
        <f t="shared" si="46"/>
        <v>0.44504679157699428</v>
      </c>
      <c r="P832" s="38">
        <f>O832/Dynamics!$M$2</f>
        <v>0.14834893052566475</v>
      </c>
      <c r="Q832" s="38">
        <f>IF(I832&gt;Dynamics!$D$8,1,0)</f>
        <v>0</v>
      </c>
    </row>
    <row r="833" spans="1:17" x14ac:dyDescent="0.25">
      <c r="A833" s="38">
        <f>A832+$A$19</f>
        <v>8.1499999999998707</v>
      </c>
      <c r="B833" s="38">
        <f>C833+D833+Dynamics!$O$7</f>
        <v>28.203605735077659</v>
      </c>
      <c r="C833" s="38">
        <f>C832-O832*Dynamics!$S$1</f>
        <v>1.0812180587811864</v>
      </c>
      <c r="D833" s="38">
        <f>D832-P832*Dynamics!$S$1</f>
        <v>0.36040601959372731</v>
      </c>
      <c r="E833" s="38">
        <f>Dynamics!$F$1-C833/H832</f>
        <v>5.3573040497471008E-3</v>
      </c>
      <c r="F833" s="38">
        <f>IF(Q832,$O$5/E833,([1]!Props("D","T",Dynamics!$D$4+273,"P",I832,"He")+$O$5/E833)/2)</f>
        <v>7.885629962005134</v>
      </c>
      <c r="G833" s="38">
        <f t="shared" si="44"/>
        <v>3.6700577904508888E-3</v>
      </c>
      <c r="H833" s="38">
        <f>IF(Q832,[1]!Props("D","T",Dynamics!$D$4+273,"P",Dynamics!I832,"N2O"),C833/G833)</f>
        <v>294.60518621652335</v>
      </c>
      <c r="I833" s="38">
        <f>IF(Q832,[1]!Props("P","T",Dynamics!$D$4+273,"D",F833,"He"),IF(C833&gt;$D$11,I832*(1-$N$13/100*$S$1),[1]!Props("P","T",Dynamics!$D$4+273,"D",F833,"He")))</f>
        <v>4943.0851580185836</v>
      </c>
      <c r="J833" s="38">
        <f>I833-Dynamics!$O$10</f>
        <v>2048.0794243228302</v>
      </c>
      <c r="L833" s="38">
        <f>IF(H833&gt;$L$18,$L$18,H833)</f>
        <v>163.24780144940664</v>
      </c>
      <c r="M833" s="38">
        <f t="shared" si="45"/>
        <v>5.0091579311082688</v>
      </c>
      <c r="N833" s="38">
        <f>M833*Dynamics!$D$14*Dynamics!$N$12</f>
        <v>2.7258749303877765E-3</v>
      </c>
      <c r="O833" s="38">
        <f t="shared" si="46"/>
        <v>0.44499308941185889</v>
      </c>
      <c r="P833" s="38">
        <f>O833/Dynamics!$M$2</f>
        <v>0.14833102980395296</v>
      </c>
      <c r="Q833" s="38">
        <f>IF(I833&gt;Dynamics!$D$8,1,0)</f>
        <v>0</v>
      </c>
    </row>
    <row r="834" spans="1:17" x14ac:dyDescent="0.25">
      <c r="A834" s="38">
        <f>A833+$A$19</f>
        <v>8.1599999999998705</v>
      </c>
      <c r="B834" s="38">
        <f>C834+D834+Dynamics!$O$7</f>
        <v>28.197672493885499</v>
      </c>
      <c r="C834" s="38">
        <f>C833-O833*Dynamics!$S$1</f>
        <v>1.0767681278870678</v>
      </c>
      <c r="D834" s="38">
        <f>D833-P833*Dynamics!$S$1</f>
        <v>0.35892270929568776</v>
      </c>
      <c r="E834" s="38">
        <f>Dynamics!$F$1-C834/H833</f>
        <v>5.3579386490573535E-3</v>
      </c>
      <c r="F834" s="38">
        <f>IF(Q833,$O$5/E834,([1]!Props("D","T",Dynamics!$D$4+273,"P",I833,"He")+$O$5/E834)/2)</f>
        <v>7.8847779089019241</v>
      </c>
      <c r="G834" s="38">
        <f t="shared" si="44"/>
        <v>3.6694804275529272E-3</v>
      </c>
      <c r="H834" s="38">
        <f>IF(Q833,[1]!Props("D","T",Dynamics!$D$4+273,"P",Dynamics!I833,"N2O"),C834/G834)</f>
        <v>293.43885303269872</v>
      </c>
      <c r="I834" s="38">
        <f>IF(Q833,[1]!Props("P","T",Dynamics!$D$4+273,"D",F834,"He"),IF(C834&gt;$D$11,I833*(1-$N$13/100*$S$1),[1]!Props("P","T",Dynamics!$D$4+273,"D",F834,"He")))</f>
        <v>4942.5908495027816</v>
      </c>
      <c r="J834" s="38">
        <f>I834-Dynamics!$O$10</f>
        <v>2047.5851158070282</v>
      </c>
      <c r="L834" s="38">
        <f>IF(H834&gt;$L$18,$L$18,H834)</f>
        <v>163.24780144940664</v>
      </c>
      <c r="M834" s="38">
        <f t="shared" si="45"/>
        <v>5.0085534089368675</v>
      </c>
      <c r="N834" s="38">
        <f>M834*Dynamics!$D$14*Dynamics!$N$12</f>
        <v>2.7255459625543503E-3</v>
      </c>
      <c r="O834" s="38">
        <f t="shared" si="46"/>
        <v>0.44493938613630446</v>
      </c>
      <c r="P834" s="38">
        <f>O834/Dynamics!$M$2</f>
        <v>0.14831312871210148</v>
      </c>
      <c r="Q834" s="38">
        <f>IF(I834&gt;Dynamics!$D$8,1,0)</f>
        <v>0</v>
      </c>
    </row>
    <row r="835" spans="1:17" x14ac:dyDescent="0.25">
      <c r="A835" s="38">
        <f>A834+$A$19</f>
        <v>8.1699999999998703</v>
      </c>
      <c r="B835" s="38">
        <f>C835+D835+Dynamics!$O$7</f>
        <v>28.191739968737014</v>
      </c>
      <c r="C835" s="38">
        <f>C834-O834*Dynamics!$S$1</f>
        <v>1.0723187340257048</v>
      </c>
      <c r="D835" s="38">
        <f>D834-P834*Dynamics!$S$1</f>
        <v>0.35743957800856674</v>
      </c>
      <c r="E835" s="38">
        <f>Dynamics!$F$1-C835/H834</f>
        <v>5.3585742186697139E-3</v>
      </c>
      <c r="F835" s="38">
        <f>IF(Q834,$O$5/E835,([1]!Props("D","T",Dynamics!$D$4+273,"P",I834,"He")+$O$5/E835)/2)</f>
        <v>7.8839252911319679</v>
      </c>
      <c r="G835" s="38">
        <f t="shared" si="44"/>
        <v>3.6689025571082501E-3</v>
      </c>
      <c r="H835" s="38">
        <f>IF(Q834,[1]!Props("D","T",Dynamics!$D$4+273,"P",Dynamics!I834,"N2O"),C835/G835)</f>
        <v>292.27233957145029</v>
      </c>
      <c r="I835" s="38">
        <f>IF(Q834,[1]!Props("P","T",Dynamics!$D$4+273,"D",F835,"He"),IF(C835&gt;$D$11,I834*(1-$N$13/100*$S$1),[1]!Props("P","T",Dynamics!$D$4+273,"D",F835,"He")))</f>
        <v>4942.0965904178311</v>
      </c>
      <c r="J835" s="38">
        <f>I835-Dynamics!$O$10</f>
        <v>2047.0908567220777</v>
      </c>
      <c r="L835" s="38">
        <f>IF(H835&gt;$L$18,$L$18,H835)</f>
        <v>163.24780144940664</v>
      </c>
      <c r="M835" s="38">
        <f t="shared" si="45"/>
        <v>5.0079488742552289</v>
      </c>
      <c r="N835" s="38">
        <f>M835*Dynamics!$D$14*Dynamics!$N$12</f>
        <v>2.7252169879131245E-3</v>
      </c>
      <c r="O835" s="38">
        <f t="shared" si="46"/>
        <v>0.44488568174939175</v>
      </c>
      <c r="P835" s="38">
        <f>O835/Dynamics!$M$2</f>
        <v>0.14829522724979724</v>
      </c>
      <c r="Q835" s="38">
        <f>IF(I835&gt;Dynamics!$D$8,1,0)</f>
        <v>0</v>
      </c>
    </row>
    <row r="836" spans="1:17" x14ac:dyDescent="0.25">
      <c r="A836" s="38">
        <f>A835+$A$19</f>
        <v>8.17999999999987</v>
      </c>
      <c r="B836" s="38">
        <f>C836+D836+Dynamics!$O$7</f>
        <v>28.185808159647024</v>
      </c>
      <c r="C836" s="38">
        <f>C835-O835*Dynamics!$S$1</f>
        <v>1.0678698772082109</v>
      </c>
      <c r="D836" s="38">
        <f>D835-P835*Dynamics!$S$1</f>
        <v>0.35595662573606879</v>
      </c>
      <c r="E836" s="38">
        <f>Dynamics!$F$1-C836/H835</f>
        <v>5.3592107697352821E-3</v>
      </c>
      <c r="F836" s="38">
        <f>IF(Q835,$O$5/E836,([1]!Props("D","T",Dynamics!$D$4+273,"P",I835,"He")+$O$5/E836)/2)</f>
        <v>7.8830721009803408</v>
      </c>
      <c r="G836" s="38">
        <f t="shared" si="44"/>
        <v>3.6683241735974269E-3</v>
      </c>
      <c r="H836" s="38">
        <f>IF(Q835,[1]!Props("D","T",Dynamics!$D$4+273,"P",Dynamics!I835,"N2O"),C836/G836)</f>
        <v>291.10564570441977</v>
      </c>
      <c r="I836" s="38">
        <f>IF(Q835,[1]!Props("P","T",Dynamics!$D$4+273,"D",F836,"He"),IF(C836&gt;$D$11,I835*(1-$N$13/100*$S$1),[1]!Props("P","T",Dynamics!$D$4+273,"D",F836,"He")))</f>
        <v>4941.602380758789</v>
      </c>
      <c r="J836" s="38">
        <f>I836-Dynamics!$O$10</f>
        <v>2046.5966470630356</v>
      </c>
      <c r="L836" s="38">
        <f>IF(H836&gt;$L$18,$L$18,H836)</f>
        <v>163.24780144940664</v>
      </c>
      <c r="M836" s="38">
        <f t="shared" si="45"/>
        <v>5.0073443270527767</v>
      </c>
      <c r="N836" s="38">
        <f>M836*Dynamics!$D$14*Dynamics!$N$12</f>
        <v>2.7248880064583442E-3</v>
      </c>
      <c r="O836" s="38">
        <f t="shared" si="46"/>
        <v>0.44483197625018123</v>
      </c>
      <c r="P836" s="38">
        <f>O836/Dynamics!$M$2</f>
        <v>0.14827732541672708</v>
      </c>
      <c r="Q836" s="38">
        <f>IF(I836&gt;Dynamics!$D$8,1,0)</f>
        <v>0</v>
      </c>
    </row>
    <row r="837" spans="1:17" x14ac:dyDescent="0.25">
      <c r="A837" s="38">
        <f>A836+$A$19</f>
        <v>8.1899999999998698</v>
      </c>
      <c r="B837" s="38">
        <f>C837+D837+Dynamics!$O$7</f>
        <v>28.179877066630354</v>
      </c>
      <c r="C837" s="38">
        <f>C836-O836*Dynamics!$S$1</f>
        <v>1.0634215574457091</v>
      </c>
      <c r="D837" s="38">
        <f>D836-P836*Dynamics!$S$1</f>
        <v>0.3544738524819015</v>
      </c>
      <c r="E837" s="38">
        <f>Dynamics!$F$1-C837/H836</f>
        <v>5.3598483135863066E-3</v>
      </c>
      <c r="F837" s="38">
        <f>IF(Q836,$O$5/E837,([1]!Props("D","T",Dynamics!$D$4+273,"P",I836,"He")+$O$5/E837)/2)</f>
        <v>7.8822183306075004</v>
      </c>
      <c r="G837" s="38">
        <f t="shared" si="44"/>
        <v>3.6677452714116432E-3</v>
      </c>
      <c r="H837" s="38">
        <f>IF(Q836,[1]!Props("D","T",Dynamics!$D$4+273,"P",Dynamics!I836,"N2O"),C837/G837)</f>
        <v>289.93877130306242</v>
      </c>
      <c r="I837" s="38">
        <f>IF(Q836,[1]!Props("P","T",Dynamics!$D$4+273,"D",F837,"He"),IF(C837&gt;$D$11,I836*(1-$N$13/100*$S$1),[1]!Props("P","T",Dynamics!$D$4+273,"D",F837,"He")))</f>
        <v>4941.1082205207131</v>
      </c>
      <c r="J837" s="38">
        <f>I837-Dynamics!$O$10</f>
        <v>2046.1024868249597</v>
      </c>
      <c r="L837" s="38">
        <f>IF(H837&gt;$L$18,$L$18,H837)</f>
        <v>163.24780144940664</v>
      </c>
      <c r="M837" s="38">
        <f t="shared" si="45"/>
        <v>5.0067397673189262</v>
      </c>
      <c r="N837" s="38">
        <f>M837*Dynamics!$D$14*Dynamics!$N$12</f>
        <v>2.7245590181842489E-3</v>
      </c>
      <c r="O837" s="38">
        <f t="shared" si="46"/>
        <v>0.44477826963773254</v>
      </c>
      <c r="P837" s="38">
        <f>O837/Dynamics!$M$2</f>
        <v>0.14825942321257751</v>
      </c>
      <c r="Q837" s="38">
        <f>IF(I837&gt;Dynamics!$D$8,1,0)</f>
        <v>0</v>
      </c>
    </row>
    <row r="838" spans="1:17" x14ac:dyDescent="0.25">
      <c r="A838" s="38">
        <f>A837+$A$19</f>
        <v>8.1999999999998696</v>
      </c>
      <c r="B838" s="38">
        <f>C838+D838+Dynamics!$O$7</f>
        <v>28.17394668970185</v>
      </c>
      <c r="C838" s="38">
        <f>C837-O837*Dynamics!$S$1</f>
        <v>1.0589737747493317</v>
      </c>
      <c r="D838" s="38">
        <f>D837-P837*Dynamics!$S$1</f>
        <v>0.35299125824977573</v>
      </c>
      <c r="E838" s="38">
        <f>Dynamics!$F$1-C838/H837</f>
        <v>5.3604868617398715E-3</v>
      </c>
      <c r="F838" s="38">
        <f>IF(Q837,$O$5/E838,([1]!Props("D","T",Dynamics!$D$4+273,"P",I837,"He")+$O$5/E838)/2)</f>
        <v>7.8813639720467572</v>
      </c>
      <c r="G838" s="38">
        <f t="shared" si="44"/>
        <v>3.6671658448508828E-3</v>
      </c>
      <c r="H838" s="38">
        <f>IF(Q837,[1]!Props("D","T",Dynamics!$D$4+273,"P",Dynamics!I837,"N2O"),C838/G838)</f>
        <v>288.77171623864547</v>
      </c>
      <c r="I838" s="38">
        <f>IF(Q837,[1]!Props("P","T",Dynamics!$D$4+273,"D",F838,"He"),IF(C838&gt;$D$11,I837*(1-$N$13/100*$S$1),[1]!Props("P","T",Dynamics!$D$4+273,"D",F838,"He")))</f>
        <v>4940.6141096986612</v>
      </c>
      <c r="J838" s="38">
        <f>I838-Dynamics!$O$10</f>
        <v>2045.6083760029078</v>
      </c>
      <c r="L838" s="38">
        <f>IF(H838&gt;$L$18,$L$18,H838)</f>
        <v>163.24780144940664</v>
      </c>
      <c r="M838" s="38">
        <f t="shared" si="45"/>
        <v>5.0061351950430915</v>
      </c>
      <c r="N838" s="38">
        <f>M838*Dynamics!$D$14*Dynamics!$N$12</f>
        <v>2.7242300230850788E-3</v>
      </c>
      <c r="O838" s="38">
        <f t="shared" si="46"/>
        <v>0.44472456191110538</v>
      </c>
      <c r="P838" s="38">
        <f>O838/Dynamics!$M$2</f>
        <v>0.14824152063703513</v>
      </c>
      <c r="Q838" s="38">
        <f>IF(I838&gt;Dynamics!$D$8,1,0)</f>
        <v>0</v>
      </c>
    </row>
    <row r="839" spans="1:17" x14ac:dyDescent="0.25">
      <c r="A839" s="38">
        <f>A838+$A$19</f>
        <v>8.2099999999998694</v>
      </c>
      <c r="B839" s="38">
        <f>C839+D839+Dynamics!$O$7</f>
        <v>28.16801702887637</v>
      </c>
      <c r="C839" s="38">
        <f>C838-O838*Dynamics!$S$1</f>
        <v>1.0545265291302206</v>
      </c>
      <c r="D839" s="38">
        <f>D838-P838*Dynamics!$S$1</f>
        <v>0.35150884304340541</v>
      </c>
      <c r="E839" s="38">
        <f>Dynamics!$F$1-C839/H838</f>
        <v>5.3611264259016992E-3</v>
      </c>
      <c r="F839" s="38">
        <f>IF(Q838,$O$5/E839,([1]!Props("D","T",Dynamics!$D$4+273,"P",I838,"He")+$O$5/E839)/2)</f>
        <v>7.8805090172016801</v>
      </c>
      <c r="G839" s="38">
        <f t="shared" si="44"/>
        <v>3.666585888122062E-3</v>
      </c>
      <c r="H839" s="38">
        <f>IF(Q838,[1]!Props("D","T",Dynamics!$D$4+273,"P",Dynamics!I838,"N2O"),C839/G839)</f>
        <v>287.60448038224575</v>
      </c>
      <c r="I839" s="38">
        <f>IF(Q838,[1]!Props("P","T",Dynamics!$D$4+273,"D",F839,"He"),IF(C839&gt;$D$11,I838*(1-$N$13/100*$S$1),[1]!Props("P","T",Dynamics!$D$4+273,"D",F839,"He")))</f>
        <v>4940.1200482876911</v>
      </c>
      <c r="J839" s="38">
        <f>I839-Dynamics!$O$10</f>
        <v>2045.1143145919377</v>
      </c>
      <c r="L839" s="38">
        <f>IF(H839&gt;$L$18,$L$18,H839)</f>
        <v>163.24780144940664</v>
      </c>
      <c r="M839" s="38">
        <f t="shared" si="45"/>
        <v>5.0055306102146808</v>
      </c>
      <c r="N839" s="38">
        <f>M839*Dynamics!$D$14*Dynamics!$N$12</f>
        <v>2.7239010211550689E-3</v>
      </c>
      <c r="O839" s="38">
        <f t="shared" si="46"/>
        <v>0.44467085306935866</v>
      </c>
      <c r="P839" s="38">
        <f>O839/Dynamics!$M$2</f>
        <v>0.14822361768978623</v>
      </c>
      <c r="Q839" s="38">
        <f>IF(I839&gt;Dynamics!$D$8,1,0)</f>
        <v>0</v>
      </c>
    </row>
    <row r="840" spans="1:17" x14ac:dyDescent="0.25">
      <c r="A840" s="38">
        <f>A839+$A$19</f>
        <v>8.2199999999998692</v>
      </c>
      <c r="B840" s="38">
        <f>C840+D840+Dynamics!$O$7</f>
        <v>28.162088084168779</v>
      </c>
      <c r="C840" s="38">
        <f>C839-O839*Dynamics!$S$1</f>
        <v>1.050079820599527</v>
      </c>
      <c r="D840" s="38">
        <f>D839-P839*Dynamics!$S$1</f>
        <v>0.35002660686650755</v>
      </c>
      <c r="E840" s="38">
        <f>Dynamics!$F$1-C840/H839</f>
        <v>5.3617670179700169E-3</v>
      </c>
      <c r="F840" s="38">
        <f>IF(Q839,$O$5/E840,([1]!Props("D","T",Dynamics!$D$4+273,"P",I839,"He")+$O$5/E840)/2)</f>
        <v>7.8796534578434434</v>
      </c>
      <c r="G840" s="38">
        <f t="shared" si="44"/>
        <v>3.6660053953371232E-3</v>
      </c>
      <c r="H840" s="38">
        <f>IF(Q839,[1]!Props("D","T",Dynamics!$D$4+273,"P",Dynamics!I839,"N2O"),C840/G840)</f>
        <v>286.43706360474749</v>
      </c>
      <c r="I840" s="38">
        <f>IF(Q839,[1]!Props("P","T",Dynamics!$D$4+273,"D",F840,"He"),IF(C840&gt;$D$11,I839*(1-$N$13/100*$S$1),[1]!Props("P","T",Dynamics!$D$4+273,"D",F840,"He")))</f>
        <v>4939.6260362828625</v>
      </c>
      <c r="J840" s="38">
        <f>I840-Dynamics!$O$10</f>
        <v>2044.6203025871091</v>
      </c>
      <c r="L840" s="38">
        <f>IF(H840&gt;$L$18,$L$18,H840)</f>
        <v>163.24780144940664</v>
      </c>
      <c r="M840" s="38">
        <f t="shared" si="45"/>
        <v>5.0049260128230966</v>
      </c>
      <c r="N840" s="38">
        <f>M840*Dynamics!$D$14*Dynamics!$N$12</f>
        <v>2.7235720123884532E-3</v>
      </c>
      <c r="O840" s="38">
        <f t="shared" si="46"/>
        <v>0.44461714311155109</v>
      </c>
      <c r="P840" s="38">
        <f>O840/Dynamics!$M$2</f>
        <v>0.14820571437051702</v>
      </c>
      <c r="Q840" s="38">
        <f>IF(I840&gt;Dynamics!$D$8,1,0)</f>
        <v>0</v>
      </c>
    </row>
    <row r="841" spans="1:17" x14ac:dyDescent="0.25">
      <c r="A841" s="38">
        <f>A840+$A$19</f>
        <v>8.229999999999869</v>
      </c>
      <c r="B841" s="38">
        <f>C841+D841+Dynamics!$O$7</f>
        <v>28.156159855593959</v>
      </c>
      <c r="C841" s="38">
        <f>C840-O840*Dynamics!$S$1</f>
        <v>1.0456336491684115</v>
      </c>
      <c r="D841" s="38">
        <f>D840-P840*Dynamics!$S$1</f>
        <v>0.34854454972280235</v>
      </c>
      <c r="E841" s="38">
        <f>Dynamics!$F$1-C841/H840</f>
        <v>5.3624086500395369E-3</v>
      </c>
      <c r="F841" s="38">
        <f>IF(Q840,$O$5/E841,([1]!Props("D","T",Dynamics!$D$4+273,"P",I840,"He")+$O$5/E841)/2)</f>
        <v>7.8787972856081137</v>
      </c>
      <c r="G841" s="38">
        <f t="shared" si="44"/>
        <v>3.6654243605110798E-3</v>
      </c>
      <c r="H841" s="38">
        <f>IF(Q840,[1]!Props("D","T",Dynamics!$D$4+273,"P",Dynamics!I840,"N2O"),C841/G841)</f>
        <v>285.26946577684009</v>
      </c>
      <c r="I841" s="38">
        <f>IF(Q840,[1]!Props("P","T",Dynamics!$D$4+273,"D",F841,"He"),IF(C841&gt;$D$11,I840*(1-$N$13/100*$S$1),[1]!Props("P","T",Dynamics!$D$4+273,"D",F841,"He")))</f>
        <v>4939.1320736792341</v>
      </c>
      <c r="J841" s="38">
        <f>I841-Dynamics!$O$10</f>
        <v>2044.1263399834806</v>
      </c>
      <c r="L841" s="38">
        <f>IF(H841&gt;$L$18,$L$18,H841)</f>
        <v>163.24780144940664</v>
      </c>
      <c r="M841" s="38">
        <f t="shared" si="45"/>
        <v>5.0043214028577374</v>
      </c>
      <c r="N841" s="38">
        <f>M841*Dynamics!$D$14*Dynamics!$N$12</f>
        <v>2.7232429967794622E-3</v>
      </c>
      <c r="O841" s="38">
        <f t="shared" si="46"/>
        <v>0.44456343203674076</v>
      </c>
      <c r="P841" s="38">
        <f>O841/Dynamics!$M$2</f>
        <v>0.1481878106789136</v>
      </c>
      <c r="Q841" s="38">
        <f>IF(I841&gt;Dynamics!$D$8,1,0)</f>
        <v>0</v>
      </c>
    </row>
    <row r="842" spans="1:17" x14ac:dyDescent="0.25">
      <c r="A842" s="38">
        <f>A841+$A$19</f>
        <v>8.2399999999998688</v>
      </c>
      <c r="B842" s="38">
        <f>C842+D842+Dynamics!$O$7</f>
        <v>28.150232343166802</v>
      </c>
      <c r="C842" s="38">
        <f>C841-O841*Dynamics!$S$1</f>
        <v>1.0411880148480441</v>
      </c>
      <c r="D842" s="38">
        <f>D841-P841*Dynamics!$S$1</f>
        <v>0.34706267161601323</v>
      </c>
      <c r="E842" s="38">
        <f>Dynamics!$F$1-C842/H841</f>
        <v>5.3630513344055334E-3</v>
      </c>
      <c r="F842" s="38">
        <f>IF(Q841,$O$5/E842,([1]!Props("D","T",Dynamics!$D$4+273,"P",I841,"He")+$O$5/E842)/2)</f>
        <v>7.8779404919938525</v>
      </c>
      <c r="G842" s="38">
        <f t="shared" si="44"/>
        <v>3.6648427775600075E-3</v>
      </c>
      <c r="H842" s="38">
        <f>IF(Q841,[1]!Props("D","T",Dynamics!$D$4+273,"P",Dynamics!I841,"N2O"),C842/G842)</f>
        <v>284.10168676901611</v>
      </c>
      <c r="I842" s="38">
        <f>IF(Q841,[1]!Props("P","T",Dynamics!$D$4+273,"D",F842,"He"),IF(C842&gt;$D$11,I841*(1-$N$13/100*$S$1),[1]!Props("P","T",Dynamics!$D$4+273,"D",F842,"He")))</f>
        <v>4938.6381604718663</v>
      </c>
      <c r="J842" s="38">
        <f>I842-Dynamics!$O$10</f>
        <v>2043.6324267761129</v>
      </c>
      <c r="L842" s="38">
        <f>IF(H842&gt;$L$18,$L$18,H842)</f>
        <v>163.24780144940664</v>
      </c>
      <c r="M842" s="38">
        <f t="shared" si="45"/>
        <v>5.0037167803079985</v>
      </c>
      <c r="N842" s="38">
        <f>M842*Dynamics!$D$14*Dynamics!$N$12</f>
        <v>2.7229139743223255E-3</v>
      </c>
      <c r="O842" s="38">
        <f t="shared" si="46"/>
        <v>0.44450971984398574</v>
      </c>
      <c r="P842" s="38">
        <f>O842/Dynamics!$M$2</f>
        <v>0.14816990661466192</v>
      </c>
      <c r="Q842" s="38">
        <f>IF(I842&gt;Dynamics!$D$8,1,0)</f>
        <v>0</v>
      </c>
    </row>
    <row r="843" spans="1:17" x14ac:dyDescent="0.25">
      <c r="A843" s="38">
        <f>A842+$A$19</f>
        <v>8.2499999999998685</v>
      </c>
      <c r="B843" s="38">
        <f>C843+D843+Dynamics!$O$7</f>
        <v>28.144305546902217</v>
      </c>
      <c r="C843" s="38">
        <f>C842-O842*Dynamics!$S$1</f>
        <v>1.0367429176496044</v>
      </c>
      <c r="D843" s="38">
        <f>D842-P842*Dynamics!$S$1</f>
        <v>0.34558097254986658</v>
      </c>
      <c r="E843" s="38">
        <f>Dynamics!$F$1-C843/H842</f>
        <v>5.363695083568017E-3</v>
      </c>
      <c r="F843" s="38">
        <f>IF(Q842,$O$5/E843,([1]!Props("D","T",Dynamics!$D$4+273,"P",I842,"He")+$O$5/E843)/2)</f>
        <v>7.8770830683580648</v>
      </c>
      <c r="G843" s="38">
        <f t="shared" si="44"/>
        <v>3.66426064029899E-3</v>
      </c>
      <c r="H843" s="38">
        <f>IF(Q842,[1]!Props("D","T",Dynamics!$D$4+273,"P",Dynamics!I842,"N2O"),C843/G843)</f>
        <v>282.9337264515687</v>
      </c>
      <c r="I843" s="38">
        <f>IF(Q842,[1]!Props("P","T",Dynamics!$D$4+273,"D",F843,"He"),IF(C843&gt;$D$11,I842*(1-$N$13/100*$S$1),[1]!Props("P","T",Dynamics!$D$4+273,"D",F843,"He")))</f>
        <v>4938.1442966558188</v>
      </c>
      <c r="J843" s="38">
        <f>I843-Dynamics!$O$10</f>
        <v>2043.1385629600654</v>
      </c>
      <c r="L843" s="38">
        <f>IF(H843&gt;$L$18,$L$18,H843)</f>
        <v>163.24780144940664</v>
      </c>
      <c r="M843" s="38">
        <f t="shared" si="45"/>
        <v>5.0031121451632696</v>
      </c>
      <c r="N843" s="38">
        <f>M843*Dynamics!$D$14*Dynamics!$N$12</f>
        <v>2.7225849450112686E-3</v>
      </c>
      <c r="O843" s="38">
        <f t="shared" si="46"/>
        <v>0.44445600653234324</v>
      </c>
      <c r="P843" s="38">
        <f>O843/Dynamics!$M$2</f>
        <v>0.14815200217744776</v>
      </c>
      <c r="Q843" s="38">
        <f>IF(I843&gt;Dynamics!$D$8,1,0)</f>
        <v>0</v>
      </c>
    </row>
    <row r="844" spans="1:17" x14ac:dyDescent="0.25">
      <c r="A844" s="38">
        <f>A843+$A$19</f>
        <v>8.2599999999998683</v>
      </c>
      <c r="B844" s="38">
        <f>C844+D844+Dynamics!$O$7</f>
        <v>28.138379466815117</v>
      </c>
      <c r="C844" s="38">
        <f>C843-O843*Dynamics!$S$1</f>
        <v>1.032298357584281</v>
      </c>
      <c r="D844" s="38">
        <f>D843-P843*Dynamics!$S$1</f>
        <v>0.3440994525280921</v>
      </c>
      <c r="E844" s="38">
        <f>Dynamics!$F$1-C844/H843</f>
        <v>5.3643399102360195E-3</v>
      </c>
      <c r="F844" s="38">
        <f>IF(Q843,$O$5/E844,([1]!Props("D","T",Dynamics!$D$4+273,"P",I843,"He")+$O$5/E844)/2)</f>
        <v>7.8762250059144705</v>
      </c>
      <c r="G844" s="38">
        <f t="shared" si="44"/>
        <v>3.6636779424400146E-3</v>
      </c>
      <c r="H844" s="38">
        <f>IF(Q843,[1]!Props("D","T",Dynamics!$D$4+273,"P",Dynamics!I843,"N2O"),C844/G844)</f>
        <v>281.76558469458939</v>
      </c>
      <c r="I844" s="38">
        <f>IF(Q843,[1]!Props("P","T",Dynamics!$D$4+273,"D",F844,"He"),IF(C844&gt;$D$11,I843*(1-$N$13/100*$S$1),[1]!Props("P","T",Dynamics!$D$4+273,"D",F844,"He")))</f>
        <v>4937.6504822261531</v>
      </c>
      <c r="J844" s="38">
        <f>I844-Dynamics!$O$10</f>
        <v>2042.6447485303997</v>
      </c>
      <c r="L844" s="38">
        <f>IF(H844&gt;$L$18,$L$18,H844)</f>
        <v>163.24780144940664</v>
      </c>
      <c r="M844" s="38">
        <f t="shared" si="45"/>
        <v>5.0025074974129353</v>
      </c>
      <c r="N844" s="38">
        <f>M844*Dynamics!$D$14*Dynamics!$N$12</f>
        <v>2.7222559088405148E-3</v>
      </c>
      <c r="O844" s="38">
        <f t="shared" si="46"/>
        <v>0.4444022921008704</v>
      </c>
      <c r="P844" s="38">
        <f>O844/Dynamics!$M$2</f>
        <v>0.14813409736695679</v>
      </c>
      <c r="Q844" s="38">
        <f>IF(I844&gt;Dynamics!$D$8,1,0)</f>
        <v>0</v>
      </c>
    </row>
    <row r="845" spans="1:17" x14ac:dyDescent="0.25">
      <c r="A845" s="38">
        <f>A844+$A$19</f>
        <v>8.2699999999998681</v>
      </c>
      <c r="B845" s="38">
        <f>C845+D845+Dynamics!$O$7</f>
        <v>28.132454102920438</v>
      </c>
      <c r="C845" s="38">
        <f>C844-O844*Dynamics!$S$1</f>
        <v>1.0278543346632723</v>
      </c>
      <c r="D845" s="38">
        <f>D844-P844*Dynamics!$S$1</f>
        <v>0.34261811155442251</v>
      </c>
      <c r="E845" s="38">
        <f>Dynamics!$F$1-C845/H844</f>
        <v>5.3649858273319782E-3</v>
      </c>
      <c r="F845" s="38">
        <f>IF(Q844,$O$5/E845,([1]!Props("D","T",Dynamics!$D$4+273,"P",I844,"He")+$O$5/E845)/2)</f>
        <v>7.8753662957301049</v>
      </c>
      <c r="G845" s="38">
        <f t="shared" si="44"/>
        <v>3.6630946775898137E-3</v>
      </c>
      <c r="H845" s="38">
        <f>IF(Q844,[1]!Props("D","T",Dynamics!$D$4+273,"P",Dynamics!I844,"N2O"),C845/G845)</f>
        <v>280.59726136796547</v>
      </c>
      <c r="I845" s="38">
        <f>IF(Q844,[1]!Props("P","T",Dynamics!$D$4+273,"D",F845,"He"),IF(C845&gt;$D$11,I844*(1-$N$13/100*$S$1),[1]!Props("P","T",Dynamics!$D$4+273,"D",F845,"He")))</f>
        <v>4937.1567171779307</v>
      </c>
      <c r="J845" s="38">
        <f>I845-Dynamics!$O$10</f>
        <v>2042.1509834821773</v>
      </c>
      <c r="L845" s="38">
        <f>IF(H845&gt;$L$18,$L$18,H845)</f>
        <v>163.24780144940664</v>
      </c>
      <c r="M845" s="38">
        <f t="shared" si="45"/>
        <v>5.0019028370463756</v>
      </c>
      <c r="N845" s="38">
        <f>M845*Dynamics!$D$14*Dynamics!$N$12</f>
        <v>2.7219268658042854E-3</v>
      </c>
      <c r="O845" s="38">
        <f t="shared" si="46"/>
        <v>0.4443485765486237</v>
      </c>
      <c r="P845" s="38">
        <f>O845/Dynamics!$M$2</f>
        <v>0.14811619218287456</v>
      </c>
      <c r="Q845" s="38">
        <f>IF(I845&gt;Dynamics!$D$8,1,0)</f>
        <v>0</v>
      </c>
    </row>
    <row r="846" spans="1:17" x14ac:dyDescent="0.25">
      <c r="A846" s="38">
        <f>A845+$A$19</f>
        <v>8.2799999999998679</v>
      </c>
      <c r="B846" s="38">
        <f>C846+D846+Dynamics!$O$7</f>
        <v>28.126529455233126</v>
      </c>
      <c r="C846" s="38">
        <f>C845-O845*Dynamics!$S$1</f>
        <v>1.023410848897786</v>
      </c>
      <c r="D846" s="38">
        <f>D845-P845*Dynamics!$S$1</f>
        <v>0.34113694963259378</v>
      </c>
      <c r="E846" s="38">
        <f>Dynamics!$F$1-C846/H845</f>
        <v>5.3656328479962413E-3</v>
      </c>
      <c r="F846" s="38">
        <f>IF(Q845,$O$5/E846,([1]!Props("D","T",Dynamics!$D$4+273,"P",I845,"He")+$O$5/E846)/2)</f>
        <v>7.8745069287222389</v>
      </c>
      <c r="G846" s="38">
        <f t="shared" si="44"/>
        <v>3.6625108392476487E-3</v>
      </c>
      <c r="H846" s="38">
        <f>IF(Q845,[1]!Props("D","T",Dynamics!$D$4+273,"P",Dynamics!I845,"N2O"),C846/G846)</f>
        <v>279.42875634137772</v>
      </c>
      <c r="I846" s="38">
        <f>IF(Q845,[1]!Props("P","T",Dynamics!$D$4+273,"D",F846,"He"),IF(C846&gt;$D$11,I845*(1-$N$13/100*$S$1),[1]!Props("P","T",Dynamics!$D$4+273,"D",F846,"He")))</f>
        <v>4936.6630015062128</v>
      </c>
      <c r="J846" s="38">
        <f>I846-Dynamics!$O$10</f>
        <v>2041.6572678104594</v>
      </c>
      <c r="L846" s="38">
        <f>IF(H846&gt;$L$18,$L$18,H846)</f>
        <v>163.24780144940664</v>
      </c>
      <c r="M846" s="38">
        <f t="shared" si="45"/>
        <v>5.001298164052967</v>
      </c>
      <c r="N846" s="38">
        <f>M846*Dynamics!$D$14*Dynamics!$N$12</f>
        <v>2.7215978158967994E-3</v>
      </c>
      <c r="O846" s="38">
        <f t="shared" si="46"/>
        <v>0.4442948598746595</v>
      </c>
      <c r="P846" s="38">
        <f>O846/Dynamics!$M$2</f>
        <v>0.1480982866248865</v>
      </c>
      <c r="Q846" s="38">
        <f>IF(I846&gt;Dynamics!$D$8,1,0)</f>
        <v>0</v>
      </c>
    </row>
    <row r="847" spans="1:17" x14ac:dyDescent="0.25">
      <c r="A847" s="38">
        <f>A846+$A$19</f>
        <v>8.2899999999998677</v>
      </c>
      <c r="B847" s="38">
        <f>C847+D847+Dynamics!$O$7</f>
        <v>28.120605523768127</v>
      </c>
      <c r="C847" s="38">
        <f>C846-O846*Dynamics!$S$1</f>
        <v>1.0189679002990395</v>
      </c>
      <c r="D847" s="38">
        <f>D846-P846*Dynamics!$S$1</f>
        <v>0.33965596676634491</v>
      </c>
      <c r="E847" s="38">
        <f>Dynamics!$F$1-C847/H846</f>
        <v>5.3662809855916831E-3</v>
      </c>
      <c r="F847" s="38">
        <f>IF(Q846,$O$5/E847,([1]!Props("D","T",Dynamics!$D$4+273,"P",I846,"He")+$O$5/E847)/2)</f>
        <v>7.873646895655229</v>
      </c>
      <c r="G847" s="38">
        <f t="shared" si="44"/>
        <v>3.6619264208030411E-3</v>
      </c>
      <c r="H847" s="38">
        <f>IF(Q846,[1]!Props("D","T",Dynamics!$D$4+273,"P",Dynamics!I846,"N2O"),C847/G847)</f>
        <v>278.26006948429762</v>
      </c>
      <c r="I847" s="38">
        <f>IF(Q846,[1]!Props("P","T",Dynamics!$D$4+273,"D",F847,"He"),IF(C847&gt;$D$11,I846*(1-$N$13/100*$S$1),[1]!Props("P","T",Dynamics!$D$4+273,"D",F847,"He")))</f>
        <v>4936.169335206062</v>
      </c>
      <c r="J847" s="38">
        <f>I847-Dynamics!$O$10</f>
        <v>2041.1636015103086</v>
      </c>
      <c r="L847" s="38">
        <f>IF(H847&gt;$L$18,$L$18,H847)</f>
        <v>163.24780144940664</v>
      </c>
      <c r="M847" s="38">
        <f t="shared" si="45"/>
        <v>5.0006934784220798</v>
      </c>
      <c r="N847" s="38">
        <f>M847*Dynamics!$D$14*Dynamics!$N$12</f>
        <v>2.721268759112272E-3</v>
      </c>
      <c r="O847" s="38">
        <f t="shared" si="46"/>
        <v>0.44424114207803334</v>
      </c>
      <c r="P847" s="38">
        <f>O847/Dynamics!$M$2</f>
        <v>0.14808038069267779</v>
      </c>
      <c r="Q847" s="38">
        <f>IF(I847&gt;Dynamics!$D$8,1,0)</f>
        <v>0</v>
      </c>
    </row>
    <row r="848" spans="1:17" x14ac:dyDescent="0.25">
      <c r="A848" s="38">
        <f>A847+$A$19</f>
        <v>8.2999999999998675</v>
      </c>
      <c r="B848" s="38">
        <f>C848+D848+Dynamics!$O$7</f>
        <v>28.11468230854042</v>
      </c>
      <c r="C848" s="38">
        <f>C847-O847*Dynamics!$S$1</f>
        <v>1.0145254888782591</v>
      </c>
      <c r="D848" s="38">
        <f>D847-P847*Dynamics!$S$1</f>
        <v>0.33817516295941813</v>
      </c>
      <c r="E848" s="38">
        <f>Dynamics!$F$1-C848/H847</f>
        <v>5.3669302537084317E-3</v>
      </c>
      <c r="F848" s="38">
        <f>IF(Q847,$O$5/E848,([1]!Props("D","T",Dynamics!$D$4+273,"P",I847,"He")+$O$5/E848)/2)</f>
        <v>7.8727861871372742</v>
      </c>
      <c r="G848" s="38">
        <f t="shared" si="44"/>
        <v>3.6613414155334421E-3</v>
      </c>
      <c r="H848" s="38">
        <f>IF(Q847,[1]!Props("D","T",Dynamics!$D$4+273,"P",Dynamics!I847,"N2O"),C848/G848)</f>
        <v>277.09120066598513</v>
      </c>
      <c r="I848" s="38">
        <f>IF(Q847,[1]!Props("P","T",Dynamics!$D$4+273,"D",F848,"He"),IF(C848&gt;$D$11,I847*(1-$N$13/100*$S$1),[1]!Props("P","T",Dynamics!$D$4+273,"D",F848,"He")))</f>
        <v>4935.6757182725414</v>
      </c>
      <c r="J848" s="38">
        <f>I848-Dynamics!$O$10</f>
        <v>2040.669984576788</v>
      </c>
      <c r="L848" s="38">
        <f>IF(H848&gt;$L$18,$L$18,H848)</f>
        <v>163.24780144940664</v>
      </c>
      <c r="M848" s="38">
        <f t="shared" si="45"/>
        <v>5.0000887801430816</v>
      </c>
      <c r="N848" s="38">
        <f>M848*Dynamics!$D$14*Dynamics!$N$12</f>
        <v>2.7209396954449168E-3</v>
      </c>
      <c r="O848" s="38">
        <f t="shared" si="46"/>
        <v>0.44418742315780074</v>
      </c>
      <c r="P848" s="38">
        <f>O848/Dynamics!$M$2</f>
        <v>0.14806247438593359</v>
      </c>
      <c r="Q848" s="38">
        <f>IF(I848&gt;Dynamics!$D$8,1,0)</f>
        <v>0</v>
      </c>
    </row>
    <row r="849" spans="1:17" x14ac:dyDescent="0.25">
      <c r="A849" s="38">
        <f>A848+$A$19</f>
        <v>8.3099999999998673</v>
      </c>
      <c r="B849" s="38">
        <f>C849+D849+Dynamics!$O$7</f>
        <v>28.108759809564983</v>
      </c>
      <c r="C849" s="38">
        <f>C848-O848*Dynamics!$S$1</f>
        <v>1.0100836146466812</v>
      </c>
      <c r="D849" s="38">
        <f>D848-P848*Dynamics!$S$1</f>
        <v>0.33669453821555878</v>
      </c>
      <c r="E849" s="38">
        <f>Dynamics!$F$1-C849/H848</f>
        <v>5.3675806661687307E-3</v>
      </c>
      <c r="F849" s="38">
        <f>IF(Q848,$O$5/E849,([1]!Props("D","T",Dynamics!$D$4+273,"P",I848,"He")+$O$5/E849)/2)</f>
        <v>7.871924793617108</v>
      </c>
      <c r="G849" s="38">
        <f t="shared" si="44"/>
        <v>3.6607558166018512E-3</v>
      </c>
      <c r="H849" s="38">
        <f>IF(Q848,[1]!Props("D","T",Dynamics!$D$4+273,"P",Dynamics!I848,"N2O"),C849/G849)</f>
        <v>275.92214975548563</v>
      </c>
      <c r="I849" s="38">
        <f>IF(Q848,[1]!Props("P","T",Dynamics!$D$4+273,"D",F849,"He"),IF(C849&gt;$D$11,I848*(1-$N$13/100*$S$1),[1]!Props("P","T",Dynamics!$D$4+273,"D",F849,"He")))</f>
        <v>4935.1821507007144</v>
      </c>
      <c r="J849" s="38">
        <f>I849-Dynamics!$O$10</f>
        <v>2040.176417004961</v>
      </c>
      <c r="L849" s="38">
        <f>IF(H849&gt;$L$18,$L$18,H849)</f>
        <v>163.24780144940664</v>
      </c>
      <c r="M849" s="38">
        <f t="shared" si="45"/>
        <v>4.9994840692053337</v>
      </c>
      <c r="N849" s="38">
        <f>M849*Dynamics!$D$14*Dynamics!$N$12</f>
        <v>2.7206106248889458E-3</v>
      </c>
      <c r="O849" s="38">
        <f t="shared" si="46"/>
        <v>0.44413370311301675</v>
      </c>
      <c r="P849" s="38">
        <f>O849/Dynamics!$M$2</f>
        <v>0.14804456770433891</v>
      </c>
      <c r="Q849" s="38">
        <f>IF(I849&gt;Dynamics!$D$8,1,0)</f>
        <v>0</v>
      </c>
    </row>
    <row r="850" spans="1:17" x14ac:dyDescent="0.25">
      <c r="A850" s="38">
        <f>A849+$A$19</f>
        <v>8.3199999999998671</v>
      </c>
      <c r="B850" s="38">
        <f>C850+D850+Dynamics!$O$7</f>
        <v>28.102838026856812</v>
      </c>
      <c r="C850" s="38">
        <f>C849-O849*Dynamics!$S$1</f>
        <v>1.0056422776155509</v>
      </c>
      <c r="D850" s="38">
        <f>D849-P849*Dynamics!$S$1</f>
        <v>0.33521409253851542</v>
      </c>
      <c r="E850" s="38">
        <f>Dynamics!$F$1-C850/H849</f>
        <v>5.3682322370319146E-3</v>
      </c>
      <c r="F850" s="38">
        <f>IF(Q849,$O$5/E850,([1]!Props("D","T",Dynamics!$D$4+273,"P",I849,"He")+$O$5/E850)/2)</f>
        <v>7.8710627053805906</v>
      </c>
      <c r="G850" s="38">
        <f t="shared" si="44"/>
        <v>3.660169617054362E-3</v>
      </c>
      <c r="H850" s="38">
        <f>IF(Q849,[1]!Props("D","T",Dynamics!$D$4+273,"P",Dynamics!I849,"N2O"),C850/G850)</f>
        <v>274.75291662162738</v>
      </c>
      <c r="I850" s="38">
        <f>IF(Q849,[1]!Props("P","T",Dynamics!$D$4+273,"D",F850,"He"),IF(C850&gt;$D$11,I849*(1-$N$13/100*$S$1),[1]!Props("P","T",Dynamics!$D$4+273,"D",F850,"He")))</f>
        <v>4934.6886324856441</v>
      </c>
      <c r="J850" s="38">
        <f>I850-Dynamics!$O$10</f>
        <v>2039.6828987898907</v>
      </c>
      <c r="L850" s="38">
        <f>IF(H850&gt;$L$18,$L$18,H850)</f>
        <v>163.24780144940664</v>
      </c>
      <c r="M850" s="38">
        <f t="shared" si="45"/>
        <v>4.9988793455981941</v>
      </c>
      <c r="N850" s="38">
        <f>M850*Dynamics!$D$14*Dynamics!$N$12</f>
        <v>2.7202815474385664E-3</v>
      </c>
      <c r="O850" s="38">
        <f t="shared" si="46"/>
        <v>0.44407998194273574</v>
      </c>
      <c r="P850" s="38">
        <f>O850/Dynamics!$M$2</f>
        <v>0.14802666064757858</v>
      </c>
      <c r="Q850" s="38">
        <f>IF(I850&gt;Dynamics!$D$8,1,0)</f>
        <v>0</v>
      </c>
    </row>
    <row r="851" spans="1:17" x14ac:dyDescent="0.25">
      <c r="A851" s="38">
        <f>A850+$A$19</f>
        <v>8.3299999999998668</v>
      </c>
      <c r="B851" s="38">
        <f>C851+D851+Dynamics!$O$7</f>
        <v>28.096916960430907</v>
      </c>
      <c r="C851" s="38">
        <f>C850-O850*Dynamics!$S$1</f>
        <v>1.0012014777961236</v>
      </c>
      <c r="D851" s="38">
        <f>D850-P850*Dynamics!$S$1</f>
        <v>0.33373382593203965</v>
      </c>
      <c r="E851" s="38">
        <f>Dynamics!$F$1-C851/H850</f>
        <v>5.3688849805995165E-3</v>
      </c>
      <c r="F851" s="38">
        <f>IF(Q850,$O$5/E851,([1]!Props("D","T",Dynamics!$D$4+273,"P",I850,"He")+$O$5/E851)/2)</f>
        <v>7.8701999125472231</v>
      </c>
      <c r="G851" s="38">
        <f t="shared" si="44"/>
        <v>3.6595828098176554E-3</v>
      </c>
      <c r="H851" s="38">
        <f>IF(Q850,[1]!Props("D","T",Dynamics!$D$4+273,"P",Dynamics!I850,"N2O"),C851/G851)</f>
        <v>273.5835011330185</v>
      </c>
      <c r="I851" s="38">
        <f>IF(Q850,[1]!Props("P","T",Dynamics!$D$4+273,"D",F851,"He"),IF(C851&gt;$D$11,I850*(1-$N$13/100*$S$1),[1]!Props("P","T",Dynamics!$D$4+273,"D",F851,"He")))</f>
        <v>4934.1951636223957</v>
      </c>
      <c r="J851" s="38">
        <f>I851-Dynamics!$O$10</f>
        <v>2039.1894299266423</v>
      </c>
      <c r="L851" s="38">
        <f>IF(H851&gt;$L$18,$L$18,H851)</f>
        <v>163.24780144940664</v>
      </c>
      <c r="M851" s="38">
        <f t="shared" si="45"/>
        <v>4.9982746093110135</v>
      </c>
      <c r="N851" s="38">
        <f>M851*Dynamics!$D$14*Dynamics!$N$12</f>
        <v>2.7199524630879845E-3</v>
      </c>
      <c r="O851" s="38">
        <f t="shared" si="46"/>
        <v>0.44402625964601183</v>
      </c>
      <c r="P851" s="38">
        <f>O851/Dynamics!$M$2</f>
        <v>0.14800875321533727</v>
      </c>
      <c r="Q851" s="38">
        <f>IF(I851&gt;Dynamics!$D$8,1,0)</f>
        <v>0</v>
      </c>
    </row>
    <row r="852" spans="1:17" x14ac:dyDescent="0.25">
      <c r="A852" s="38">
        <f>A851+$A$19</f>
        <v>8.3399999999998666</v>
      </c>
      <c r="B852" s="38">
        <f>C852+D852+Dynamics!$O$7</f>
        <v>28.090996610302295</v>
      </c>
      <c r="C852" s="38">
        <f>C851-O851*Dynamics!$S$1</f>
        <v>0.99676121519966343</v>
      </c>
      <c r="D852" s="38">
        <f>D851-P851*Dynamics!$S$1</f>
        <v>0.33225373839988626</v>
      </c>
      <c r="E852" s="38">
        <f>Dynamics!$F$1-C852/H851</f>
        <v>5.3695389114205086E-3</v>
      </c>
      <c r="F852" s="38">
        <f>IF(Q851,$O$5/E852,([1]!Props("D","T",Dynamics!$D$4+273,"P",I851,"He")+$O$5/E852)/2)</f>
        <v>7.8693364050665657</v>
      </c>
      <c r="G852" s="38">
        <f t="shared" si="44"/>
        <v>3.6589953876964183E-3</v>
      </c>
      <c r="H852" s="38">
        <f>IF(Q851,[1]!Props("D","T",Dynamics!$D$4+273,"P",Dynamics!I851,"N2O"),C852/G852)</f>
        <v>272.41390315804443</v>
      </c>
      <c r="I852" s="38">
        <f>IF(Q851,[1]!Props("P","T",Dynamics!$D$4+273,"D",F852,"He"),IF(C852&gt;$D$11,I851*(1-$N$13/100*$S$1),[1]!Props("P","T",Dynamics!$D$4+273,"D",F852,"He")))</f>
        <v>4933.7017441060334</v>
      </c>
      <c r="J852" s="38">
        <f>I852-Dynamics!$O$10</f>
        <v>2038.69601041028</v>
      </c>
      <c r="L852" s="38">
        <f>IF(H852&gt;$L$18,$L$18,H852)</f>
        <v>163.24780144940664</v>
      </c>
      <c r="M852" s="38">
        <f t="shared" si="45"/>
        <v>4.9976698603331409</v>
      </c>
      <c r="N852" s="38">
        <f>M852*Dynamics!$D$14*Dynamics!$N$12</f>
        <v>2.7196233718314038E-3</v>
      </c>
      <c r="O852" s="38">
        <f t="shared" si="46"/>
        <v>0.44397253622189881</v>
      </c>
      <c r="P852" s="38">
        <f>O852/Dynamics!$M$2</f>
        <v>0.14799084540729959</v>
      </c>
      <c r="Q852" s="38">
        <f>IF(I852&gt;Dynamics!$D$8,1,0)</f>
        <v>0</v>
      </c>
    </row>
    <row r="853" spans="1:17" x14ac:dyDescent="0.25">
      <c r="A853" s="38">
        <f>A852+$A$19</f>
        <v>8.3499999999998664</v>
      </c>
      <c r="B853" s="38">
        <f>C853+D853+Dynamics!$O$7</f>
        <v>28.085076976486</v>
      </c>
      <c r="C853" s="38">
        <f>C852-O852*Dynamics!$S$1</f>
        <v>0.99232148983744439</v>
      </c>
      <c r="D853" s="38">
        <f>D852-P852*Dynamics!$S$1</f>
        <v>0.33077382994581328</v>
      </c>
      <c r="E853" s="38">
        <f>Dynamics!$F$1-C853/H852</f>
        <v>5.3701940442966809E-3</v>
      </c>
      <c r="F853" s="38">
        <f>IF(Q852,$O$5/E853,([1]!Props("D","T",Dynamics!$D$4+273,"P",I852,"He")+$O$5/E853)/2)</f>
        <v>7.8684721727145659</v>
      </c>
      <c r="G853" s="38">
        <f t="shared" si="44"/>
        <v>3.6584073433707041E-3</v>
      </c>
      <c r="H853" s="38">
        <f>IF(Q852,[1]!Props("D","T",Dynamics!$D$4+273,"P",Dynamics!I852,"N2O"),C853/G853)</f>
        <v>271.24412256486471</v>
      </c>
      <c r="I853" s="38">
        <f>IF(Q852,[1]!Props("P","T",Dynamics!$D$4+273,"D",F853,"He"),IF(C853&gt;$D$11,I852*(1-$N$13/100*$S$1),[1]!Props("P","T",Dynamics!$D$4+273,"D",F853,"He")))</f>
        <v>4933.2083739316231</v>
      </c>
      <c r="J853" s="38">
        <f>I853-Dynamics!$O$10</f>
        <v>2038.2026402358697</v>
      </c>
      <c r="L853" s="38">
        <f>IF(H853&gt;$L$18,$L$18,H853)</f>
        <v>163.24780144940664</v>
      </c>
      <c r="M853" s="38">
        <f t="shared" si="45"/>
        <v>4.9970650986539207</v>
      </c>
      <c r="N853" s="38">
        <f>M853*Dynamics!$D$14*Dynamics!$N$12</f>
        <v>2.7192942736630251E-3</v>
      </c>
      <c r="O853" s="38">
        <f t="shared" si="46"/>
        <v>0.44391881166944996</v>
      </c>
      <c r="P853" s="38">
        <f>O853/Dynamics!$M$2</f>
        <v>0.14797293722315</v>
      </c>
      <c r="Q853" s="38">
        <f>IF(I853&gt;Dynamics!$D$8,1,0)</f>
        <v>0</v>
      </c>
    </row>
    <row r="854" spans="1:17" x14ac:dyDescent="0.25">
      <c r="A854" s="38">
        <f>A853+$A$19</f>
        <v>8.3599999999998662</v>
      </c>
      <c r="B854" s="38">
        <f>C854+D854+Dynamics!$O$7</f>
        <v>28.079158058997077</v>
      </c>
      <c r="C854" s="38">
        <f>C853-O853*Dynamics!$S$1</f>
        <v>0.98788230172074987</v>
      </c>
      <c r="D854" s="38">
        <f>D853-P853*Dynamics!$S$1</f>
        <v>0.32929410057358177</v>
      </c>
      <c r="E854" s="38">
        <f>Dynamics!$F$1-C854/H853</f>
        <v>5.3708503942881602E-3</v>
      </c>
      <c r="F854" s="38">
        <f>IF(Q853,$O$5/E854,([1]!Props("D","T",Dynamics!$D$4+273,"P",I853,"He")+$O$5/E854)/2)</f>
        <v>7.8676072050897883</v>
      </c>
      <c r="G854" s="38">
        <f t="shared" si="44"/>
        <v>3.6578186693932164E-3</v>
      </c>
      <c r="H854" s="38">
        <f>IF(Q853,[1]!Props("D","T",Dynamics!$D$4+273,"P",Dynamics!I853,"N2O"),C854/G854)</f>
        <v>270.07415922141007</v>
      </c>
      <c r="I854" s="38">
        <f>IF(Q853,[1]!Props("P","T",Dynamics!$D$4+273,"D",F854,"He"),IF(C854&gt;$D$11,I853*(1-$N$13/100*$S$1),[1]!Props("P","T",Dynamics!$D$4+273,"D",F854,"He")))</f>
        <v>4932.7150530942299</v>
      </c>
      <c r="J854" s="38">
        <f>I854-Dynamics!$O$10</f>
        <v>2037.7093193984765</v>
      </c>
      <c r="L854" s="38">
        <f>IF(H854&gt;$L$18,$L$18,H854)</f>
        <v>163.24780144940664</v>
      </c>
      <c r="M854" s="38">
        <f t="shared" si="45"/>
        <v>4.9964603242626895</v>
      </c>
      <c r="N854" s="38">
        <f>M854*Dynamics!$D$14*Dynamics!$N$12</f>
        <v>2.7189651685770467E-3</v>
      </c>
      <c r="O854" s="38">
        <f t="shared" si="46"/>
        <v>0.44386508598771818</v>
      </c>
      <c r="P854" s="38">
        <f>O854/Dynamics!$M$2</f>
        <v>0.14795502866257274</v>
      </c>
      <c r="Q854" s="38">
        <f>IF(I854&gt;Dynamics!$D$8,1,0)</f>
        <v>0</v>
      </c>
    </row>
    <row r="855" spans="1:17" x14ac:dyDescent="0.25">
      <c r="A855" s="38">
        <f>A854+$A$19</f>
        <v>8.369999999999866</v>
      </c>
      <c r="B855" s="38">
        <f>C855+D855+Dynamics!$O$7</f>
        <v>28.073239857850574</v>
      </c>
      <c r="C855" s="38">
        <f>C854-O854*Dynamics!$S$1</f>
        <v>0.98344365086087271</v>
      </c>
      <c r="D855" s="38">
        <f>D854-P854*Dynamics!$S$1</f>
        <v>0.32781455028695605</v>
      </c>
      <c r="E855" s="38">
        <f>Dynamics!$F$1-C855/H854</f>
        <v>5.3715079767190713E-3</v>
      </c>
      <c r="F855" s="38">
        <f>IF(Q854,$O$5/E855,([1]!Props("D","T",Dynamics!$D$4+273,"P",I854,"He")+$O$5/E855)/2)</f>
        <v>7.8667414916095506</v>
      </c>
      <c r="G855" s="38">
        <f t="shared" si="44"/>
        <v>3.6572293581865279E-3</v>
      </c>
      <c r="H855" s="38">
        <f>IF(Q854,[1]!Props("D","T",Dynamics!$D$4+273,"P",Dynamics!I854,"N2O"),C855/G855)</f>
        <v>268.90401299537928</v>
      </c>
      <c r="I855" s="38">
        <f>IF(Q854,[1]!Props("P","T",Dynamics!$D$4+273,"D",F855,"He"),IF(C855&gt;$D$11,I854*(1-$N$13/100*$S$1),[1]!Props("P","T",Dynamics!$D$4+273,"D",F855,"He")))</f>
        <v>4932.2217815889207</v>
      </c>
      <c r="J855" s="38">
        <f>I855-Dynamics!$O$10</f>
        <v>2037.2160478931673</v>
      </c>
      <c r="L855" s="38">
        <f>IF(H855&gt;$L$18,$L$18,H855)</f>
        <v>163.24780144940664</v>
      </c>
      <c r="M855" s="38">
        <f t="shared" si="45"/>
        <v>4.9958555371487829</v>
      </c>
      <c r="N855" s="38">
        <f>M855*Dynamics!$D$14*Dynamics!$N$12</f>
        <v>2.7186360565676646E-3</v>
      </c>
      <c r="O855" s="38">
        <f t="shared" si="46"/>
        <v>0.44381135917575593</v>
      </c>
      <c r="P855" s="38">
        <f>O855/Dynamics!$M$2</f>
        <v>0.14793711972525198</v>
      </c>
      <c r="Q855" s="38">
        <f>IF(I855&gt;Dynamics!$D$8,1,0)</f>
        <v>0</v>
      </c>
    </row>
    <row r="856" spans="1:17" x14ac:dyDescent="0.25">
      <c r="A856" s="38">
        <f>A855+$A$19</f>
        <v>8.3799999999998658</v>
      </c>
      <c r="B856" s="38">
        <f>C856+D856+Dynamics!$O$7</f>
        <v>28.067322373061565</v>
      </c>
      <c r="C856" s="38">
        <f>C855-O855*Dynamics!$S$1</f>
        <v>0.9790055372691151</v>
      </c>
      <c r="D856" s="38">
        <f>D855-P855*Dynamics!$S$1</f>
        <v>0.32633517908970355</v>
      </c>
      <c r="E856" s="38">
        <f>Dynamics!$F$1-C856/H855</f>
        <v>5.3721668071833517E-3</v>
      </c>
      <c r="F856" s="38">
        <f>IF(Q855,$O$5/E856,([1]!Props("D","T",Dynamics!$D$4+273,"P",I855,"He")+$O$5/E856)/2)</f>
        <v>7.8658750215059552</v>
      </c>
      <c r="G856" s="38">
        <f t="shared" si="44"/>
        <v>3.6566394020402203E-3</v>
      </c>
      <c r="H856" s="38">
        <f>IF(Q855,[1]!Props("D","T",Dynamics!$D$4+273,"P",Dynamics!I855,"N2O"),C856/G856)</f>
        <v>267.73368375423604</v>
      </c>
      <c r="I856" s="38">
        <f>IF(Q855,[1]!Props("P","T",Dynamics!$D$4+273,"D",F856,"He"),IF(C856&gt;$D$11,I855*(1-$N$13/100*$S$1),[1]!Props("P","T",Dynamics!$D$4+273,"D",F856,"He")))</f>
        <v>4931.7285594107616</v>
      </c>
      <c r="J856" s="38">
        <f>I856-Dynamics!$O$10</f>
        <v>2036.7228257150082</v>
      </c>
      <c r="L856" s="38">
        <f>IF(H856&gt;$L$18,$L$18,H856)</f>
        <v>163.24780144940664</v>
      </c>
      <c r="M856" s="38">
        <f t="shared" si="45"/>
        <v>4.9952507373015287</v>
      </c>
      <c r="N856" s="38">
        <f>M856*Dynamics!$D$14*Dynamics!$N$12</f>
        <v>2.7183069376290714E-3</v>
      </c>
      <c r="O856" s="38">
        <f t="shared" si="46"/>
        <v>0.44375763123261525</v>
      </c>
      <c r="P856" s="38">
        <f>O856/Dynamics!$M$2</f>
        <v>0.14791921041087175</v>
      </c>
      <c r="Q856" s="38">
        <f>IF(I856&gt;Dynamics!$D$8,1,0)</f>
        <v>0</v>
      </c>
    </row>
    <row r="857" spans="1:17" x14ac:dyDescent="0.25">
      <c r="A857" s="38">
        <f>A856+$A$19</f>
        <v>8.3899999999998656</v>
      </c>
      <c r="B857" s="38">
        <f>C857+D857+Dynamics!$O$7</f>
        <v>28.061405604645127</v>
      </c>
      <c r="C857" s="38">
        <f>C856-O856*Dynamics!$S$1</f>
        <v>0.97456796095678899</v>
      </c>
      <c r="D857" s="38">
        <f>D856-P856*Dynamics!$S$1</f>
        <v>0.32485598698559481</v>
      </c>
      <c r="E857" s="38">
        <f>Dynamics!$F$1-C857/H856</f>
        <v>5.3728269015507184E-3</v>
      </c>
      <c r="F857" s="38">
        <f>IF(Q856,$O$5/E857,([1]!Props("D","T",Dynamics!$D$4+273,"P",I856,"He")+$O$5/E857)/2)</f>
        <v>7.8650077838218149</v>
      </c>
      <c r="G857" s="38">
        <f t="shared" ref="G857:G920" si="47">$F$1-$O$5/F857</f>
        <v>3.6560487931079572E-3</v>
      </c>
      <c r="H857" s="38">
        <f>IF(Q856,[1]!Props("D","T",Dynamics!$D$4+273,"P",Dynamics!I856,"N2O"),C857/G857)</f>
        <v>266.56317136520545</v>
      </c>
      <c r="I857" s="38">
        <f>IF(Q856,[1]!Props("P","T",Dynamics!$D$4+273,"D",F857,"He"),IF(C857&gt;$D$11,I856*(1-$N$13/100*$S$1),[1]!Props("P","T",Dynamics!$D$4+273,"D",F857,"He")))</f>
        <v>4931.2353865548203</v>
      </c>
      <c r="J857" s="38">
        <f>I857-Dynamics!$O$10</f>
        <v>2036.2296528590668</v>
      </c>
      <c r="L857" s="38">
        <f>IF(H857&gt;$L$18,$L$18,H857)</f>
        <v>163.24780144940664</v>
      </c>
      <c r="M857" s="38">
        <f t="shared" ref="M857:M920" si="48">SQRT(2*J857/L857)</f>
        <v>4.9946459247102526</v>
      </c>
      <c r="N857" s="38">
        <f>M857*Dynamics!$D$14*Dynamics!$N$12</f>
        <v>2.7179778117554583E-3</v>
      </c>
      <c r="O857" s="38">
        <f t="shared" ref="O857:O920" si="49">N857*L857</f>
        <v>0.44370390215734778</v>
      </c>
      <c r="P857" s="38">
        <f>O857/Dynamics!$M$2</f>
        <v>0.14790130071911592</v>
      </c>
      <c r="Q857" s="38">
        <f>IF(I857&gt;Dynamics!$D$8,1,0)</f>
        <v>0</v>
      </c>
    </row>
    <row r="858" spans="1:17" x14ac:dyDescent="0.25">
      <c r="A858" s="38">
        <f>A857+$A$19</f>
        <v>8.3999999999998654</v>
      </c>
      <c r="B858" s="38">
        <f>C858+D858+Dynamics!$O$7</f>
        <v>28.055489552616365</v>
      </c>
      <c r="C858" s="38">
        <f>C857-O857*Dynamics!$S$1</f>
        <v>0.97013092193521555</v>
      </c>
      <c r="D858" s="38">
        <f>D857-P857*Dynamics!$S$1</f>
        <v>0.32337697397840365</v>
      </c>
      <c r="E858" s="38">
        <f>Dynamics!$F$1-C858/H857</f>
        <v>5.3734882759727924E-3</v>
      </c>
      <c r="F858" s="38">
        <f>IF(Q857,$O$5/E858,([1]!Props("D","T",Dynamics!$D$4+273,"P",I857,"He")+$O$5/E858)/2)</f>
        <v>7.8641397674064715</v>
      </c>
      <c r="G858" s="38">
        <f t="shared" si="47"/>
        <v>3.6554575234044638E-3</v>
      </c>
      <c r="H858" s="38">
        <f>IF(Q857,[1]!Props("D","T",Dynamics!$D$4+273,"P",Dynamics!I857,"N2O"),C858/G858)</f>
        <v>265.39247569527123</v>
      </c>
      <c r="I858" s="38">
        <f>IF(Q857,[1]!Props("P","T",Dynamics!$D$4+273,"D",F858,"He"),IF(C858&gt;$D$11,I857*(1-$N$13/100*$S$1),[1]!Props("P","T",Dynamics!$D$4+273,"D",F858,"He")))</f>
        <v>4930.7422630161645</v>
      </c>
      <c r="J858" s="38">
        <f>I858-Dynamics!$O$10</f>
        <v>2035.7365293204111</v>
      </c>
      <c r="L858" s="38">
        <f>IF(H858&gt;$L$18,$L$18,H858)</f>
        <v>163.24780144940664</v>
      </c>
      <c r="M858" s="38">
        <f t="shared" si="48"/>
        <v>4.9940410993642743</v>
      </c>
      <c r="N858" s="38">
        <f>M858*Dynamics!$D$14*Dynamics!$N$12</f>
        <v>2.7176486789410132E-3</v>
      </c>
      <c r="O858" s="38">
        <f t="shared" si="49"/>
        <v>0.4436501719490048</v>
      </c>
      <c r="P858" s="38">
        <f>O858/Dynamics!$M$2</f>
        <v>0.14788339064966827</v>
      </c>
      <c r="Q858" s="38">
        <f>IF(I858&gt;Dynamics!$D$8,1,0)</f>
        <v>0</v>
      </c>
    </row>
    <row r="859" spans="1:17" x14ac:dyDescent="0.25">
      <c r="A859" s="38">
        <f>A858+$A$19</f>
        <v>8.4099999999998651</v>
      </c>
      <c r="B859" s="38">
        <f>C859+D859+Dynamics!$O$7</f>
        <v>28.049574216990376</v>
      </c>
      <c r="C859" s="38">
        <f>C858-O858*Dynamics!$S$1</f>
        <v>0.96569442021572549</v>
      </c>
      <c r="D859" s="38">
        <f>D858-P858*Dynamics!$S$1</f>
        <v>0.32189814007190698</v>
      </c>
      <c r="E859" s="38">
        <f>Dynamics!$F$1-C859/H858</f>
        <v>5.374150946889397E-3</v>
      </c>
      <c r="F859" s="38">
        <f>IF(Q858,$O$5/E859,([1]!Props("D","T",Dynamics!$D$4+273,"P",I858,"He")+$O$5/E859)/2)</f>
        <v>7.8632709609115032</v>
      </c>
      <c r="G859" s="38">
        <f t="shared" si="47"/>
        <v>3.6548655848024436E-3</v>
      </c>
      <c r="H859" s="38">
        <f>IF(Q858,[1]!Props("D","T",Dynamics!$D$4+273,"P",Dynamics!I858,"N2O"),C859/G859)</f>
        <v>264.22159661117172</v>
      </c>
      <c r="I859" s="38">
        <f>IF(Q858,[1]!Props("P","T",Dynamics!$D$4+273,"D",F859,"He"),IF(C859&gt;$D$11,I858*(1-$N$13/100*$S$1),[1]!Props("P","T",Dynamics!$D$4+273,"D",F859,"He")))</f>
        <v>4930.2491887898632</v>
      </c>
      <c r="J859" s="38">
        <f>I859-Dynamics!$O$10</f>
        <v>2035.2434550941098</v>
      </c>
      <c r="L859" s="38">
        <f>IF(H859&gt;$L$18,$L$18,H859)</f>
        <v>163.24780144940664</v>
      </c>
      <c r="M859" s="38">
        <f t="shared" si="48"/>
        <v>4.99343626125291</v>
      </c>
      <c r="N859" s="38">
        <f>M859*Dynamics!$D$14*Dynamics!$N$12</f>
        <v>2.7173195391799222E-3</v>
      </c>
      <c r="O859" s="38">
        <f t="shared" si="49"/>
        <v>0.44359644060663705</v>
      </c>
      <c r="P859" s="38">
        <f>O859/Dynamics!$M$2</f>
        <v>0.14786548020221235</v>
      </c>
      <c r="Q859" s="38">
        <f>IF(I859&gt;Dynamics!$D$8,1,0)</f>
        <v>0</v>
      </c>
    </row>
    <row r="860" spans="1:17" x14ac:dyDescent="0.25">
      <c r="A860" s="38">
        <f>A859+$A$19</f>
        <v>8.4199999999998649</v>
      </c>
      <c r="B860" s="38">
        <f>C860+D860+Dynamics!$O$7</f>
        <v>28.043659597782288</v>
      </c>
      <c r="C860" s="38">
        <f>C859-O859*Dynamics!$S$1</f>
        <v>0.96125845580965907</v>
      </c>
      <c r="D860" s="38">
        <f>D859-P859*Dynamics!$S$1</f>
        <v>0.32041948526988484</v>
      </c>
      <c r="E860" s="38">
        <f>Dynamics!$F$1-C860/H859</f>
        <v>5.3748149310350072E-3</v>
      </c>
      <c r="F860" s="38">
        <f>IF(Q859,$O$5/E860,([1]!Props("D","T",Dynamics!$D$4+273,"P",I859,"He")+$O$5/E860)/2)</f>
        <v>7.8624013527863212</v>
      </c>
      <c r="G860" s="38">
        <f t="shared" si="47"/>
        <v>3.6542729690294028E-3</v>
      </c>
      <c r="H860" s="38">
        <f>IF(Q859,[1]!Props("D","T",Dynamics!$D$4+273,"P",Dynamics!I859,"N2O"),C860/G860)</f>
        <v>263.0505339793965</v>
      </c>
      <c r="I860" s="38">
        <f>IF(Q859,[1]!Props("P","T",Dynamics!$D$4+273,"D",F860,"He"),IF(C860&gt;$D$11,I859*(1-$N$13/100*$S$1),[1]!Props("P","T",Dynamics!$D$4+273,"D",F860,"He")))</f>
        <v>4929.756163870984</v>
      </c>
      <c r="J860" s="38">
        <f>I860-Dynamics!$O$10</f>
        <v>2034.7504301752306</v>
      </c>
      <c r="L860" s="38">
        <f>IF(H860&gt;$L$18,$L$18,H860)</f>
        <v>163.24780144940664</v>
      </c>
      <c r="M860" s="38">
        <f t="shared" si="48"/>
        <v>4.9928314103654694</v>
      </c>
      <c r="N860" s="38">
        <f>M860*Dynamics!$D$14*Dynamics!$N$12</f>
        <v>2.7169903924663683E-3</v>
      </c>
      <c r="O860" s="38">
        <f t="shared" si="49"/>
        <v>0.44354270812929508</v>
      </c>
      <c r="P860" s="38">
        <f>O860/Dynamics!$M$2</f>
        <v>0.1478475693764317</v>
      </c>
      <c r="Q860" s="38">
        <f>IF(I860&gt;Dynamics!$D$8,1,0)</f>
        <v>0</v>
      </c>
    </row>
    <row r="861" spans="1:17" x14ac:dyDescent="0.25">
      <c r="A861" s="38">
        <f>A860+$A$19</f>
        <v>8.4299999999998647</v>
      </c>
      <c r="B861" s="38">
        <f>C861+D861+Dynamics!$O$7</f>
        <v>28.037745695007231</v>
      </c>
      <c r="C861" s="38">
        <f>C860-O860*Dynamics!$S$1</f>
        <v>0.95682302872836611</v>
      </c>
      <c r="D861" s="38">
        <f>D860-P860*Dynamics!$S$1</f>
        <v>0.31894100957612054</v>
      </c>
      <c r="E861" s="38">
        <f>Dynamics!$F$1-C861/H860</f>
        <v>5.375480245445389E-3</v>
      </c>
      <c r="F861" s="38">
        <f>IF(Q860,$O$5/E861,([1]!Props("D","T",Dynamics!$D$4+273,"P",I860,"He")+$O$5/E861)/2)</f>
        <v>7.8615309312736397</v>
      </c>
      <c r="G861" s="38">
        <f t="shared" si="47"/>
        <v>3.6536796676643881E-3</v>
      </c>
      <c r="H861" s="38">
        <f>IF(Q860,[1]!Props("D","T",Dynamics!$D$4+273,"P",Dynamics!I860,"N2O"),C861/G861)</f>
        <v>261.87928766618296</v>
      </c>
      <c r="I861" s="38">
        <f>IF(Q860,[1]!Props("P","T",Dynamics!$D$4+273,"D",F861,"He"),IF(C861&gt;$D$11,I860*(1-$N$13/100*$S$1),[1]!Props("P","T",Dynamics!$D$4+273,"D",F861,"He")))</f>
        <v>4929.2631882545966</v>
      </c>
      <c r="J861" s="38">
        <f>I861-Dynamics!$O$10</f>
        <v>2034.2574545588432</v>
      </c>
      <c r="L861" s="38">
        <f>IF(H861&gt;$L$18,$L$18,H861)</f>
        <v>163.24780144940664</v>
      </c>
      <c r="M861" s="38">
        <f t="shared" si="48"/>
        <v>4.9922265466912581</v>
      </c>
      <c r="N861" s="38">
        <f>M861*Dynamics!$D$14*Dynamics!$N$12</f>
        <v>2.7166612387945314E-3</v>
      </c>
      <c r="O861" s="38">
        <f t="shared" si="49"/>
        <v>0.44348897451602876</v>
      </c>
      <c r="P861" s="38">
        <f>O861/Dynamics!$M$2</f>
        <v>0.14782965817200958</v>
      </c>
      <c r="Q861" s="38">
        <f>IF(I861&gt;Dynamics!$D$8,1,0)</f>
        <v>0</v>
      </c>
    </row>
    <row r="862" spans="1:17" x14ac:dyDescent="0.25">
      <c r="A862" s="38">
        <f>A861+$A$19</f>
        <v>8.4399999999998645</v>
      </c>
      <c r="B862" s="38">
        <f>C862+D862+Dynamics!$O$7</f>
        <v>28.031832508680349</v>
      </c>
      <c r="C862" s="38">
        <f>C861-O861*Dynamics!$S$1</f>
        <v>0.95238813898320585</v>
      </c>
      <c r="D862" s="38">
        <f>D861-P861*Dynamics!$S$1</f>
        <v>0.31746271299440043</v>
      </c>
      <c r="E862" s="38">
        <f>Dynamics!$F$1-C862/H861</f>
        <v>5.3761469074644162E-3</v>
      </c>
      <c r="F862" s="38">
        <f>IF(Q861,$O$5/E862,([1]!Props("D","T",Dynamics!$D$4+273,"P",I861,"He")+$O$5/E862)/2)</f>
        <v>7.8606596844048289</v>
      </c>
      <c r="G862" s="38">
        <f t="shared" si="47"/>
        <v>3.6530856721346391E-3</v>
      </c>
      <c r="H862" s="38">
        <f>IF(Q861,[1]!Props("D","T",Dynamics!$D$4+273,"P",Dynamics!I861,"N2O"),C862/G862)</f>
        <v>260.70785753751255</v>
      </c>
      <c r="I862" s="38">
        <f>IF(Q861,[1]!Props("P","T",Dynamics!$D$4+273,"D",F862,"He"),IF(C862&gt;$D$11,I861*(1-$N$13/100*$S$1),[1]!Props("P","T",Dynamics!$D$4+273,"D",F862,"He")))</f>
        <v>4928.7702619357715</v>
      </c>
      <c r="J862" s="38">
        <f>I862-Dynamics!$O$10</f>
        <v>2033.7645282400181</v>
      </c>
      <c r="L862" s="38">
        <f>IF(H862&gt;$L$18,$L$18,H862)</f>
        <v>163.24780144940664</v>
      </c>
      <c r="M862" s="38">
        <f t="shared" si="48"/>
        <v>4.9916216702195797</v>
      </c>
      <c r="N862" s="38">
        <f>M862*Dynamics!$D$14*Dynamics!$N$12</f>
        <v>2.7163320781585913E-3</v>
      </c>
      <c r="O862" s="38">
        <f t="shared" si="49"/>
        <v>0.44343523976588783</v>
      </c>
      <c r="P862" s="38">
        <f>O862/Dynamics!$M$2</f>
        <v>0.14781174658862928</v>
      </c>
      <c r="Q862" s="38">
        <f>IF(I862&gt;Dynamics!$D$8,1,0)</f>
        <v>0</v>
      </c>
    </row>
    <row r="863" spans="1:17" x14ac:dyDescent="0.25">
      <c r="A863" s="38">
        <f>A862+$A$19</f>
        <v>8.4499999999998643</v>
      </c>
      <c r="B863" s="38">
        <f>C863+D863+Dynamics!$O$7</f>
        <v>28.025920038816807</v>
      </c>
      <c r="C863" s="38">
        <f>C862-O862*Dynamics!$S$1</f>
        <v>0.94795378658554696</v>
      </c>
      <c r="D863" s="38">
        <f>D862-P862*Dynamics!$S$1</f>
        <v>0.31598459552851416</v>
      </c>
      <c r="E863" s="38">
        <f>Dynamics!$F$1-C863/H862</f>
        <v>5.3768149347510671E-3</v>
      </c>
      <c r="F863" s="38">
        <f>IF(Q862,$O$5/E863,([1]!Props("D","T",Dynamics!$D$4+273,"P",I862,"He")+$O$5/E863)/2)</f>
        <v>7.8597875999951432</v>
      </c>
      <c r="G863" s="38">
        <f t="shared" si="47"/>
        <v>3.6524909737121521E-3</v>
      </c>
      <c r="H863" s="38">
        <f>IF(Q862,[1]!Props("D","T",Dynamics!$D$4+273,"P",Dynamics!I862,"N2O"),C863/G863)</f>
        <v>259.53624345910674</v>
      </c>
      <c r="I863" s="38">
        <f>IF(Q862,[1]!Props("P","T",Dynamics!$D$4+273,"D",F863,"He"),IF(C863&gt;$D$11,I862*(1-$N$13/100*$S$1),[1]!Props("P","T",Dynamics!$D$4+273,"D",F863,"He")))</f>
        <v>4928.2773849095784</v>
      </c>
      <c r="J863" s="38">
        <f>I863-Dynamics!$O$10</f>
        <v>2033.271651213825</v>
      </c>
      <c r="L863" s="38">
        <f>IF(H863&gt;$L$18,$L$18,H863)</f>
        <v>163.24780144940664</v>
      </c>
      <c r="M863" s="38">
        <f t="shared" si="48"/>
        <v>4.991016780939729</v>
      </c>
      <c r="N863" s="38">
        <f>M863*Dynamics!$D$14*Dynamics!$N$12</f>
        <v>2.7160029105527217E-3</v>
      </c>
      <c r="O863" s="38">
        <f t="shared" si="49"/>
        <v>0.44338150387792125</v>
      </c>
      <c r="P863" s="38">
        <f>O863/Dynamics!$M$2</f>
        <v>0.14779383462597376</v>
      </c>
      <c r="Q863" s="38">
        <f>IF(I863&gt;Dynamics!$D$8,1,0)</f>
        <v>0</v>
      </c>
    </row>
    <row r="864" spans="1:17" x14ac:dyDescent="0.25">
      <c r="A864" s="38">
        <f>A863+$A$19</f>
        <v>8.4599999999998641</v>
      </c>
      <c r="B864" s="38">
        <f>C864+D864+Dynamics!$O$7</f>
        <v>28.020008285431768</v>
      </c>
      <c r="C864" s="38">
        <f>C863-O863*Dynamics!$S$1</f>
        <v>0.9435199715467677</v>
      </c>
      <c r="D864" s="38">
        <f>D863-P863*Dynamics!$S$1</f>
        <v>0.3145066571822544</v>
      </c>
      <c r="E864" s="38">
        <f>Dynamics!$F$1-C864/H863</f>
        <v>5.3774843452866188E-3</v>
      </c>
      <c r="F864" s="38">
        <f>IF(Q863,$O$5/E864,([1]!Props("D","T",Dynamics!$D$4+273,"P",I863,"He")+$O$5/E864)/2)</f>
        <v>7.8589146656388156</v>
      </c>
      <c r="G864" s="38">
        <f t="shared" si="47"/>
        <v>3.6518955635101453E-3</v>
      </c>
      <c r="H864" s="38">
        <f>IF(Q863,[1]!Props("D","T",Dynamics!$D$4+273,"P",Dynamics!I863,"N2O"),C864/G864)</f>
        <v>258.36444529642324</v>
      </c>
      <c r="I864" s="38">
        <f>IF(Q863,[1]!Props("P","T",Dynamics!$D$4+273,"D",F864,"He"),IF(C864&gt;$D$11,I863*(1-$N$13/100*$S$1),[1]!Props("P","T",Dynamics!$D$4+273,"D",F864,"He")))</f>
        <v>4927.7845571710877</v>
      </c>
      <c r="J864" s="38">
        <f>I864-Dynamics!$O$10</f>
        <v>2032.7788234753343</v>
      </c>
      <c r="L864" s="38">
        <f>IF(H864&gt;$L$18,$L$18,H864)</f>
        <v>163.24780144940664</v>
      </c>
      <c r="M864" s="38">
        <f t="shared" si="48"/>
        <v>4.9904118788409981</v>
      </c>
      <c r="N864" s="38">
        <f>M864*Dynamics!$D$14*Dynamics!$N$12</f>
        <v>2.7156737359710957E-3</v>
      </c>
      <c r="O864" s="38">
        <f t="shared" si="49"/>
        <v>0.44332776685117781</v>
      </c>
      <c r="P864" s="38">
        <f>O864/Dynamics!$M$2</f>
        <v>0.14777592228372594</v>
      </c>
      <c r="Q864" s="38">
        <f>IF(I864&gt;Dynamics!$D$8,1,0)</f>
        <v>0</v>
      </c>
    </row>
    <row r="865" spans="1:17" x14ac:dyDescent="0.25">
      <c r="A865" s="38">
        <f>A864+$A$19</f>
        <v>8.4699999999998639</v>
      </c>
      <c r="B865" s="38">
        <f>C865+D865+Dynamics!$O$7</f>
        <v>28.014097248540416</v>
      </c>
      <c r="C865" s="38">
        <f>C864-O864*Dynamics!$S$1</f>
        <v>0.93908669387825594</v>
      </c>
      <c r="D865" s="38">
        <f>D864-P864*Dynamics!$S$1</f>
        <v>0.31302889795941713</v>
      </c>
      <c r="E865" s="38">
        <f>Dynamics!$F$1-C865/H864</f>
        <v>5.3781551573820335E-3</v>
      </c>
      <c r="F865" s="38">
        <f>IF(Q864,$O$5/E865,([1]!Props("D","T",Dynamics!$D$4+273,"P",I864,"He")+$O$5/E865)/2)</f>
        <v>7.8580408687040224</v>
      </c>
      <c r="G865" s="38">
        <f t="shared" si="47"/>
        <v>3.6512994324794275E-3</v>
      </c>
      <c r="H865" s="38">
        <f>IF(Q864,[1]!Props("D","T",Dynamics!$D$4+273,"P",Dynamics!I864,"N2O"),C865/G865)</f>
        <v>257.19246291465225</v>
      </c>
      <c r="I865" s="38">
        <f>IF(Q864,[1]!Props("P","T",Dynamics!$D$4+273,"D",F865,"He"),IF(C865&gt;$D$11,I864*(1-$N$13/100*$S$1),[1]!Props("P","T",Dynamics!$D$4+273,"D",F865,"He")))</f>
        <v>4927.291778715371</v>
      </c>
      <c r="J865" s="38">
        <f>I865-Dynamics!$O$10</f>
        <v>2032.2860450196176</v>
      </c>
      <c r="L865" s="38">
        <f>IF(H865&gt;$L$18,$L$18,H865)</f>
        <v>163.24780144940664</v>
      </c>
      <c r="M865" s="38">
        <f t="shared" si="48"/>
        <v>4.9898069639126739</v>
      </c>
      <c r="N865" s="38">
        <f>M865*Dynamics!$D$14*Dynamics!$N$12</f>
        <v>2.7153445544078844E-3</v>
      </c>
      <c r="O865" s="38">
        <f t="shared" si="49"/>
        <v>0.44327402868470583</v>
      </c>
      <c r="P865" s="38">
        <f>O865/Dynamics!$M$2</f>
        <v>0.14775800956156862</v>
      </c>
      <c r="Q865" s="38">
        <f>IF(I865&gt;Dynamics!$D$8,1,0)</f>
        <v>0</v>
      </c>
    </row>
    <row r="866" spans="1:17" x14ac:dyDescent="0.25">
      <c r="A866" s="38">
        <f>A865+$A$19</f>
        <v>8.4799999999998636</v>
      </c>
      <c r="B866" s="38">
        <f>C866+D866+Dynamics!$O$7</f>
        <v>28.008186928157954</v>
      </c>
      <c r="C866" s="38">
        <f>C865-O865*Dynamics!$S$1</f>
        <v>0.9346539535914089</v>
      </c>
      <c r="D866" s="38">
        <f>D865-P865*Dynamics!$S$1</f>
        <v>0.31155131786380147</v>
      </c>
      <c r="E866" s="38">
        <f>Dynamics!$F$1-C866/H865</f>
        <v>5.3788273896855591E-3</v>
      </c>
      <c r="F866" s="38">
        <f>IF(Q865,$O$5/E866,([1]!Props("D","T",Dynamics!$D$4+273,"P",I865,"He")+$O$5/E866)/2)</f>
        <v>7.857166196327702</v>
      </c>
      <c r="G866" s="38">
        <f t="shared" si="47"/>
        <v>3.6507025714046706E-3</v>
      </c>
      <c r="H866" s="38">
        <f>IF(Q865,[1]!Props("D","T",Dynamics!$D$4+273,"P",Dynamics!I865,"N2O"),C866/G866)</f>
        <v>256.02029617871193</v>
      </c>
      <c r="I866" s="38">
        <f>IF(Q865,[1]!Props("P","T",Dynamics!$D$4+273,"D",F866,"He"),IF(C866&gt;$D$11,I865*(1-$N$13/100*$S$1),[1]!Props("P","T",Dynamics!$D$4+273,"D",F866,"He")))</f>
        <v>4926.7990495374997</v>
      </c>
      <c r="J866" s="38">
        <f>I866-Dynamics!$O$10</f>
        <v>2031.7933158417463</v>
      </c>
      <c r="L866" s="38">
        <f>IF(H866&gt;$L$18,$L$18,H866)</f>
        <v>163.24780144940664</v>
      </c>
      <c r="M866" s="38">
        <f t="shared" si="48"/>
        <v>4.9892020361440395</v>
      </c>
      <c r="N866" s="38">
        <f>M866*Dynamics!$D$14*Dynamics!$N$12</f>
        <v>2.7150153658572545E-3</v>
      </c>
      <c r="O866" s="38">
        <f t="shared" si="49"/>
        <v>0.4432202893775532</v>
      </c>
      <c r="P866" s="38">
        <f>O866/Dynamics!$M$2</f>
        <v>0.1477400964591844</v>
      </c>
      <c r="Q866" s="38">
        <f>IF(I866&gt;Dynamics!$D$8,1,0)</f>
        <v>0</v>
      </c>
    </row>
    <row r="867" spans="1:17" x14ac:dyDescent="0.25">
      <c r="A867" s="38">
        <f>A866+$A$19</f>
        <v>8.4899999999998634</v>
      </c>
      <c r="B867" s="38">
        <f>C867+D867+Dynamics!$O$7</f>
        <v>28.002277324299587</v>
      </c>
      <c r="C867" s="38">
        <f>C866-O866*Dynamics!$S$1</f>
        <v>0.93022175069763335</v>
      </c>
      <c r="D867" s="38">
        <f>D866-P866*Dynamics!$S$1</f>
        <v>0.3100739168992096</v>
      </c>
      <c r="E867" s="38">
        <f>Dynamics!$F$1-C867/H866</f>
        <v>5.3795010611905301E-3</v>
      </c>
      <c r="F867" s="38">
        <f>IF(Q866,$O$5/E867,([1]!Props("D","T",Dynamics!$D$4+273,"P",I866,"He")+$O$5/E867)/2)</f>
        <v>7.8562906354102386</v>
      </c>
      <c r="G867" s="38">
        <f t="shared" si="47"/>
        <v>3.6501049709005747E-3</v>
      </c>
      <c r="H867" s="38">
        <f>IF(Q866,[1]!Props("D","T",Dynamics!$D$4+273,"P",Dynamics!I866,"N2O"),C867/G867)</f>
        <v>254.84794495324439</v>
      </c>
      <c r="I867" s="38">
        <f>IF(Q866,[1]!Props("P","T",Dynamics!$D$4+273,"D",F867,"He"),IF(C867&gt;$D$11,I866*(1-$N$13/100*$S$1),[1]!Props("P","T",Dynamics!$D$4+273,"D",F867,"He")))</f>
        <v>4926.3063696325462</v>
      </c>
      <c r="J867" s="38">
        <f>I867-Dynamics!$O$10</f>
        <v>2031.3006359367928</v>
      </c>
      <c r="L867" s="38">
        <f>IF(H867&gt;$L$18,$L$18,H867)</f>
        <v>163.24780144940664</v>
      </c>
      <c r="M867" s="38">
        <f t="shared" si="48"/>
        <v>4.9885970955243728</v>
      </c>
      <c r="N867" s="38">
        <f>M867*Dynamics!$D$14*Dynamics!$N$12</f>
        <v>2.7146861703133724E-3</v>
      </c>
      <c r="O867" s="38">
        <f t="shared" si="49"/>
        <v>0.4431665489287675</v>
      </c>
      <c r="P867" s="38">
        <f>O867/Dynamics!$M$2</f>
        <v>0.14772218297625583</v>
      </c>
      <c r="Q867" s="38">
        <f>IF(I867&gt;Dynamics!$D$8,1,0)</f>
        <v>0</v>
      </c>
    </row>
    <row r="868" spans="1:17" x14ac:dyDescent="0.25">
      <c r="A868" s="38">
        <f>A867+$A$19</f>
        <v>8.4999999999998632</v>
      </c>
      <c r="B868" s="38">
        <f>C868+D868+Dynamics!$O$7</f>
        <v>27.996368436980536</v>
      </c>
      <c r="C868" s="38">
        <f>C867-O867*Dynamics!$S$1</f>
        <v>0.92579008520834571</v>
      </c>
      <c r="D868" s="38">
        <f>D867-P867*Dynamics!$S$1</f>
        <v>0.30859669506944704</v>
      </c>
      <c r="E868" s="38">
        <f>Dynamics!$F$1-C868/H867</f>
        <v>5.3801761912433896E-3</v>
      </c>
      <c r="F868" s="38">
        <f>IF(Q867,$O$5/E868,([1]!Props("D","T",Dynamics!$D$4+273,"P",I867,"He")+$O$5/E868)/2)</f>
        <v>7.8554141726100015</v>
      </c>
      <c r="G868" s="38">
        <f t="shared" si="47"/>
        <v>3.6495066214079323E-3</v>
      </c>
      <c r="H868" s="38">
        <f>IF(Q867,[1]!Props("D","T",Dynamics!$D$4+273,"P",Dynamics!I867,"N2O"),C868/G868)</f>
        <v>253.67540910261121</v>
      </c>
      <c r="I868" s="38">
        <f>IF(Q867,[1]!Props("P","T",Dynamics!$D$4+273,"D",F868,"He"),IF(C868&gt;$D$11,I867*(1-$N$13/100*$S$1),[1]!Props("P","T",Dynamics!$D$4+273,"D",F868,"He")))</f>
        <v>4925.8137389955828</v>
      </c>
      <c r="J868" s="38">
        <f>I868-Dynamics!$O$10</f>
        <v>2030.8080052998293</v>
      </c>
      <c r="L868" s="38">
        <f>IF(H868&gt;$L$18,$L$18,H868)</f>
        <v>163.24780144940664</v>
      </c>
      <c r="M868" s="38">
        <f t="shared" si="48"/>
        <v>4.9879921420429465</v>
      </c>
      <c r="N868" s="38">
        <f>M868*Dynamics!$D$14*Dynamics!$N$12</f>
        <v>2.7143569677704001E-3</v>
      </c>
      <c r="O868" s="38">
        <f t="shared" si="49"/>
        <v>0.44311280733739572</v>
      </c>
      <c r="P868" s="38">
        <f>O868/Dynamics!$M$2</f>
        <v>0.14770426911246523</v>
      </c>
      <c r="Q868" s="38">
        <f>IF(I868&gt;Dynamics!$D$8,1,0)</f>
        <v>0</v>
      </c>
    </row>
    <row r="869" spans="1:17" x14ac:dyDescent="0.25">
      <c r="A869" s="38">
        <f>A868+$A$19</f>
        <v>8.509999999999863</v>
      </c>
      <c r="B869" s="38">
        <f>C869+D869+Dynamics!$O$7</f>
        <v>27.99046026621604</v>
      </c>
      <c r="C869" s="38">
        <f>C868-O868*Dynamics!$S$1</f>
        <v>0.92135895713497173</v>
      </c>
      <c r="D869" s="38">
        <f>D868-P868*Dynamics!$S$1</f>
        <v>0.30711965237832239</v>
      </c>
      <c r="E869" s="38">
        <f>Dynamics!$F$1-C869/H868</f>
        <v>5.3808527995519405E-3</v>
      </c>
      <c r="F869" s="38">
        <f>IF(Q868,$O$5/E869,([1]!Props("D","T",Dynamics!$D$4+273,"P",I868,"He")+$O$5/E869)/2)</f>
        <v>7.8545367943377116</v>
      </c>
      <c r="G869" s="38">
        <f t="shared" si="47"/>
        <v>3.6489075131895723E-3</v>
      </c>
      <c r="H869" s="38">
        <f>IF(Q868,[1]!Props("D","T",Dynamics!$D$4+273,"P",Dynamics!I868,"N2O"),C869/G869)</f>
        <v>252.5026884908892</v>
      </c>
      <c r="I869" s="38">
        <f>IF(Q868,[1]!Props("P","T",Dynamics!$D$4+273,"D",F869,"He"),IF(C869&gt;$D$11,I868*(1-$N$13/100*$S$1),[1]!Props("P","T",Dynamics!$D$4+273,"D",F869,"He")))</f>
        <v>4925.3211576216836</v>
      </c>
      <c r="J869" s="38">
        <f>I869-Dynamics!$O$10</f>
        <v>2030.3154239259302</v>
      </c>
      <c r="L869" s="38">
        <f>IF(H869&gt;$L$18,$L$18,H869)</f>
        <v>163.24780144940664</v>
      </c>
      <c r="M869" s="38">
        <f t="shared" si="48"/>
        <v>4.9873871756890304</v>
      </c>
      <c r="N869" s="38">
        <f>M869*Dynamics!$D$14*Dynamics!$N$12</f>
        <v>2.7140277582224986E-3</v>
      </c>
      <c r="O869" s="38">
        <f t="shared" si="49"/>
        <v>0.44305906460248468</v>
      </c>
      <c r="P869" s="38">
        <f>O869/Dynamics!$M$2</f>
        <v>0.1476863548674949</v>
      </c>
      <c r="Q869" s="38">
        <f>IF(I869&gt;Dynamics!$D$8,1,0)</f>
        <v>0</v>
      </c>
    </row>
    <row r="870" spans="1:17" x14ac:dyDescent="0.25">
      <c r="A870" s="38">
        <f>A869+$A$19</f>
        <v>8.5199999999998628</v>
      </c>
      <c r="B870" s="38">
        <f>C870+D870+Dynamics!$O$7</f>
        <v>27.984552812021338</v>
      </c>
      <c r="C870" s="38">
        <f>C869-O869*Dynamics!$S$1</f>
        <v>0.91692836648894693</v>
      </c>
      <c r="D870" s="38">
        <f>D869-P869*Dynamics!$S$1</f>
        <v>0.30564278882964746</v>
      </c>
      <c r="E870" s="38">
        <f>Dynamics!$F$1-C870/H869</f>
        <v>5.3815309061938238E-3</v>
      </c>
      <c r="F870" s="38">
        <f>IF(Q869,$O$5/E870,([1]!Props("D","T",Dynamics!$D$4+273,"P",I869,"He")+$O$5/E870)/2)</f>
        <v>7.8536584867506809</v>
      </c>
      <c r="G870" s="38">
        <f t="shared" si="47"/>
        <v>3.6483076363262009E-3</v>
      </c>
      <c r="H870" s="38">
        <f>IF(Q869,[1]!Props("D","T",Dynamics!$D$4+273,"P",Dynamics!I869,"N2O"),C870/G870)</f>
        <v>251.32978298186555</v>
      </c>
      <c r="I870" s="38">
        <f>IF(Q869,[1]!Props("P","T",Dynamics!$D$4+273,"D",F870,"He"),IF(C870&gt;$D$11,I869*(1-$N$13/100*$S$1),[1]!Props("P","T",Dynamics!$D$4+273,"D",F870,"He")))</f>
        <v>4924.8286255059211</v>
      </c>
      <c r="J870" s="38">
        <f>I870-Dynamics!$O$10</f>
        <v>2029.8228918101677</v>
      </c>
      <c r="L870" s="38">
        <f>IF(H870&gt;$L$18,$L$18,H870)</f>
        <v>163.24780144940664</v>
      </c>
      <c r="M870" s="38">
        <f t="shared" si="48"/>
        <v>4.9867821964518857</v>
      </c>
      <c r="N870" s="38">
        <f>M870*Dynamics!$D$14*Dynamics!$N$12</f>
        <v>2.7136985416638237E-3</v>
      </c>
      <c r="O870" s="38">
        <f t="shared" si="49"/>
        <v>0.44300532072308024</v>
      </c>
      <c r="P870" s="38">
        <f>O870/Dynamics!$M$2</f>
        <v>0.14766844024102674</v>
      </c>
      <c r="Q870" s="38">
        <f>IF(I870&gt;Dynamics!$D$8,1,0)</f>
        <v>0</v>
      </c>
    </row>
    <row r="871" spans="1:17" x14ac:dyDescent="0.25">
      <c r="A871" s="38">
        <f>A870+$A$19</f>
        <v>8.5299999999998626</v>
      </c>
      <c r="B871" s="38">
        <f>C871+D871+Dynamics!$O$7</f>
        <v>27.978646074411699</v>
      </c>
      <c r="C871" s="38">
        <f>C870-O870*Dynamics!$S$1</f>
        <v>0.91249831328171616</v>
      </c>
      <c r="D871" s="38">
        <f>D870-P870*Dynamics!$S$1</f>
        <v>0.30416610442723718</v>
      </c>
      <c r="E871" s="38">
        <f>Dynamics!$F$1-C871/H870</f>
        <v>5.3822105316252387E-3</v>
      </c>
      <c r="F871" s="38">
        <f>IF(Q870,$O$5/E871,([1]!Props("D","T",Dynamics!$D$4+273,"P",I870,"He")+$O$5/E871)/2)</f>
        <v>7.852779235746862</v>
      </c>
      <c r="G871" s="38">
        <f t="shared" si="47"/>
        <v>3.647706980712118E-3</v>
      </c>
      <c r="H871" s="38">
        <f>IF(Q870,[1]!Props("D","T",Dynamics!$D$4+273,"P",Dynamics!I870,"N2O"),C871/G871)</f>
        <v>250.15669243903332</v>
      </c>
      <c r="I871" s="38">
        <f>IF(Q870,[1]!Props("P","T",Dynamics!$D$4+273,"D",F871,"He"),IF(C871&gt;$D$11,I870*(1-$N$13/100*$S$1),[1]!Props("P","T",Dynamics!$D$4+273,"D",F871,"He")))</f>
        <v>4924.3361426433703</v>
      </c>
      <c r="J871" s="38">
        <f>I871-Dynamics!$O$10</f>
        <v>2029.3304089476169</v>
      </c>
      <c r="L871" s="38">
        <f>IF(H871&gt;$L$18,$L$18,H871)</f>
        <v>163.24780144940664</v>
      </c>
      <c r="M871" s="38">
        <f t="shared" si="48"/>
        <v>4.9861772043207742</v>
      </c>
      <c r="N871" s="38">
        <f>M871*Dynamics!$D$14*Dynamics!$N$12</f>
        <v>2.7133693180885323E-3</v>
      </c>
      <c r="O871" s="38">
        <f t="shared" si="49"/>
        <v>0.44295157569822857</v>
      </c>
      <c r="P871" s="38">
        <f>O871/Dynamics!$M$2</f>
        <v>0.14765052523274286</v>
      </c>
      <c r="Q871" s="38">
        <f>IF(I871&gt;Dynamics!$D$8,1,0)</f>
        <v>0</v>
      </c>
    </row>
    <row r="872" spans="1:17" x14ac:dyDescent="0.25">
      <c r="A872" s="38">
        <f>A871+$A$19</f>
        <v>8.5399999999998624</v>
      </c>
      <c r="B872" s="38">
        <f>C872+D872+Dynamics!$O$7</f>
        <v>27.972740053402386</v>
      </c>
      <c r="C872" s="38">
        <f>C871-O871*Dynamics!$S$1</f>
        <v>0.90806879752473391</v>
      </c>
      <c r="D872" s="38">
        <f>D871-P871*Dynamics!$S$1</f>
        <v>0.30268959917490973</v>
      </c>
      <c r="E872" s="38">
        <f>Dynamics!$F$1-C872/H871</f>
        <v>5.3828916966899122E-3</v>
      </c>
      <c r="F872" s="38">
        <f>IF(Q871,$O$5/E872,([1]!Props("D","T",Dynamics!$D$4+273,"P",I871,"He")+$O$5/E872)/2)</f>
        <v>7.8518990269587441</v>
      </c>
      <c r="G872" s="38">
        <f t="shared" si="47"/>
        <v>3.6471055360508152E-3</v>
      </c>
      <c r="H872" s="38">
        <f>IF(Q871,[1]!Props("D","T",Dynamics!$D$4+273,"P",Dynamics!I871,"N2O"),C872/G872)</f>
        <v>248.98341672558658</v>
      </c>
      <c r="I872" s="38">
        <f>IF(Q871,[1]!Props("P","T",Dynamics!$D$4+273,"D",F872,"He"),IF(C872&gt;$D$11,I871*(1-$N$13/100*$S$1),[1]!Props("P","T",Dynamics!$D$4+273,"D",F872,"He")))</f>
        <v>4923.8437090291063</v>
      </c>
      <c r="J872" s="38">
        <f>I872-Dynamics!$O$10</f>
        <v>2028.8379753333529</v>
      </c>
      <c r="L872" s="38">
        <f>IF(H872&gt;$L$18,$L$18,H872)</f>
        <v>163.24780144940664</v>
      </c>
      <c r="M872" s="38">
        <f t="shared" si="48"/>
        <v>4.9855721992849498</v>
      </c>
      <c r="N872" s="38">
        <f>M872*Dynamics!$D$14*Dynamics!$N$12</f>
        <v>2.7130400874907767E-3</v>
      </c>
      <c r="O872" s="38">
        <f t="shared" si="49"/>
        <v>0.4428978295269751</v>
      </c>
      <c r="P872" s="38">
        <f>O872/Dynamics!$M$2</f>
        <v>0.14763260984232504</v>
      </c>
      <c r="Q872" s="38">
        <f>IF(I872&gt;Dynamics!$D$8,1,0)</f>
        <v>0</v>
      </c>
    </row>
    <row r="873" spans="1:17" x14ac:dyDescent="0.25">
      <c r="A873" s="38">
        <f>A872+$A$19</f>
        <v>8.5499999999998622</v>
      </c>
      <c r="B873" s="38">
        <f>C873+D873+Dynamics!$O$7</f>
        <v>27.966834749008694</v>
      </c>
      <c r="C873" s="38">
        <f>C872-O872*Dynamics!$S$1</f>
        <v>0.90363981922946413</v>
      </c>
      <c r="D873" s="38">
        <f>D872-P872*Dynamics!$S$1</f>
        <v>0.30121327307648649</v>
      </c>
      <c r="E873" s="38">
        <f>Dynamics!$F$1-C873/H872</f>
        <v>5.383574422628325E-3</v>
      </c>
      <c r="F873" s="38">
        <f>IF(Q872,$O$5/E873,([1]!Props("D","T",Dynamics!$D$4+273,"P",I872,"He")+$O$5/E873)/2)</f>
        <v>7.8510178457470792</v>
      </c>
      <c r="G873" s="38">
        <f t="shared" si="47"/>
        <v>3.6465032918504515E-3</v>
      </c>
      <c r="H873" s="38">
        <f>IF(Q872,[1]!Props("D","T",Dynamics!$D$4+273,"P",Dynamics!I872,"N2O"),C873/G873)</f>
        <v>247.80995570441507</v>
      </c>
      <c r="I873" s="38">
        <f>IF(Q872,[1]!Props("P","T",Dynamics!$D$4+273,"D",F873,"He"),IF(C873&gt;$D$11,I872*(1-$N$13/100*$S$1),[1]!Props("P","T",Dynamics!$D$4+273,"D",F873,"He")))</f>
        <v>4923.3513246582033</v>
      </c>
      <c r="J873" s="38">
        <f>I873-Dynamics!$O$10</f>
        <v>2028.3455909624499</v>
      </c>
      <c r="L873" s="38">
        <f>IF(H873&gt;$L$18,$L$18,H873)</f>
        <v>163.24780144940664</v>
      </c>
      <c r="M873" s="38">
        <f t="shared" si="48"/>
        <v>4.9849671813336611</v>
      </c>
      <c r="N873" s="38">
        <f>M873*Dynamics!$D$14*Dynamics!$N$12</f>
        <v>2.7127108498647056E-3</v>
      </c>
      <c r="O873" s="38">
        <f t="shared" si="49"/>
        <v>0.44284408220836463</v>
      </c>
      <c r="P873" s="38">
        <f>O873/Dynamics!$M$2</f>
        <v>0.14761469406945488</v>
      </c>
      <c r="Q873" s="38">
        <f>IF(I873&gt;Dynamics!$D$8,1,0)</f>
        <v>0</v>
      </c>
    </row>
    <row r="874" spans="1:17" x14ac:dyDescent="0.25">
      <c r="A874" s="38">
        <f>A873+$A$19</f>
        <v>8.5599999999998619</v>
      </c>
      <c r="B874" s="38">
        <f>C874+D874+Dynamics!$O$7</f>
        <v>27.960930161245916</v>
      </c>
      <c r="C874" s="38">
        <f>C873-O873*Dynamics!$S$1</f>
        <v>0.89921137840738052</v>
      </c>
      <c r="D874" s="38">
        <f>D873-P873*Dynamics!$S$1</f>
        <v>0.29973712613579195</v>
      </c>
      <c r="E874" s="38">
        <f>Dynamics!$F$1-C874/H873</f>
        <v>5.3842587310871937E-3</v>
      </c>
      <c r="F874" s="38">
        <f>IF(Q873,$O$5/E874,([1]!Props("D","T",Dynamics!$D$4+273,"P",I873,"He")+$O$5/E874)/2)</f>
        <v>7.8501356771944133</v>
      </c>
      <c r="G874" s="38">
        <f t="shared" si="47"/>
        <v>3.645900237419189E-3</v>
      </c>
      <c r="H874" s="38">
        <f>IF(Q873,[1]!Props("D","T",Dynamics!$D$4+273,"P",Dynamics!I873,"N2O"),C874/G874)</f>
        <v>246.63630923809978</v>
      </c>
      <c r="I874" s="38">
        <f>IF(Q873,[1]!Props("P","T",Dynamics!$D$4+273,"D",F874,"He"),IF(C874&gt;$D$11,I873*(1-$N$13/100*$S$1),[1]!Props("P","T",Dynamics!$D$4+273,"D",F874,"He")))</f>
        <v>4922.8589895257373</v>
      </c>
      <c r="J874" s="38">
        <f>I874-Dynamics!$O$10</f>
        <v>2027.8532558299839</v>
      </c>
      <c r="L874" s="38">
        <f>IF(H874&gt;$L$18,$L$18,H874)</f>
        <v>163.24780144940664</v>
      </c>
      <c r="M874" s="38">
        <f t="shared" si="48"/>
        <v>4.9843621504561533</v>
      </c>
      <c r="N874" s="38">
        <f>M874*Dynamics!$D$14*Dynamics!$N$12</f>
        <v>2.7123816052044671E-3</v>
      </c>
      <c r="O874" s="38">
        <f t="shared" si="49"/>
        <v>0.44279033374144172</v>
      </c>
      <c r="P874" s="38">
        <f>O874/Dynamics!$M$2</f>
        <v>0.1475967779138139</v>
      </c>
      <c r="Q874" s="38">
        <f>IF(I874&gt;Dynamics!$D$8,1,0)</f>
        <v>0</v>
      </c>
    </row>
    <row r="875" spans="1:17" x14ac:dyDescent="0.25">
      <c r="A875" s="38">
        <f>A874+$A$19</f>
        <v>8.5699999999998617</v>
      </c>
      <c r="B875" s="38">
        <f>C875+D875+Dynamics!$O$7</f>
        <v>27.955026290129364</v>
      </c>
      <c r="C875" s="38">
        <f>C874-O874*Dynamics!$S$1</f>
        <v>0.89478347506996614</v>
      </c>
      <c r="D875" s="38">
        <f>D874-P874*Dynamics!$S$1</f>
        <v>0.29826115835665379</v>
      </c>
      <c r="E875" s="38">
        <f>Dynamics!$F$1-C875/H874</f>
        <v>5.3849446441292404E-3</v>
      </c>
      <c r="F875" s="38">
        <f>IF(Q874,$O$5/E875,([1]!Props("D","T",Dynamics!$D$4+273,"P",I874,"He")+$O$5/E875)/2)</f>
        <v>7.8492525060984502</v>
      </c>
      <c r="G875" s="38">
        <f t="shared" si="47"/>
        <v>3.6452963618604081E-3</v>
      </c>
      <c r="H875" s="38">
        <f>IF(Q874,[1]!Props("D","T",Dynamics!$D$4+273,"P",Dynamics!I874,"N2O"),C875/G875)</f>
        <v>245.462477188907</v>
      </c>
      <c r="I875" s="38">
        <f>IF(Q874,[1]!Props("P","T",Dynamics!$D$4+273,"D",F875,"He"),IF(C875&gt;$D$11,I874*(1-$N$13/100*$S$1),[1]!Props("P","T",Dynamics!$D$4+273,"D",F875,"He")))</f>
        <v>4922.3667036267852</v>
      </c>
      <c r="J875" s="38">
        <f>I875-Dynamics!$O$10</f>
        <v>2027.3609699310318</v>
      </c>
      <c r="L875" s="38">
        <f>IF(H875&gt;$L$18,$L$18,H875)</f>
        <v>163.24780144940664</v>
      </c>
      <c r="M875" s="38">
        <f t="shared" si="48"/>
        <v>4.9837571066416677</v>
      </c>
      <c r="N875" s="38">
        <f>M875*Dynamics!$D$14*Dynamics!$N$12</f>
        <v>2.7120523535042063E-3</v>
      </c>
      <c r="O875" s="38">
        <f t="shared" si="49"/>
        <v>0.44273658412525063</v>
      </c>
      <c r="P875" s="38">
        <f>O875/Dynamics!$M$2</f>
        <v>0.14757886137508355</v>
      </c>
      <c r="Q875" s="38">
        <f>IF(I875&gt;Dynamics!$D$8,1,0)</f>
        <v>0</v>
      </c>
    </row>
    <row r="876" spans="1:17" x14ac:dyDescent="0.25">
      <c r="A876" s="38">
        <f>A875+$A$19</f>
        <v>8.5799999999998615</v>
      </c>
      <c r="B876" s="38">
        <f>C876+D876+Dynamics!$O$7</f>
        <v>27.949123135674363</v>
      </c>
      <c r="C876" s="38">
        <f>C875-O875*Dynamics!$S$1</f>
        <v>0.89035610922871367</v>
      </c>
      <c r="D876" s="38">
        <f>D875-P875*Dynamics!$S$1</f>
        <v>0.29678536974290293</v>
      </c>
      <c r="E876" s="38">
        <f>Dynamics!$F$1-C876/H875</f>
        <v>5.3856321842432383E-3</v>
      </c>
      <c r="F876" s="38">
        <f>IF(Q875,$O$5/E876,([1]!Props("D","T",Dynamics!$D$4+273,"P",I875,"He")+$O$5/E876)/2)</f>
        <v>7.8483683169652103</v>
      </c>
      <c r="G876" s="38">
        <f t="shared" si="47"/>
        <v>3.6446916540677759E-3</v>
      </c>
      <c r="H876" s="38">
        <f>IF(Q875,[1]!Props("D","T",Dynamics!$D$4+273,"P",Dynamics!I875,"N2O"),C876/G876)</f>
        <v>244.28845941878319</v>
      </c>
      <c r="I876" s="38">
        <f>IF(Q875,[1]!Props("P","T",Dynamics!$D$4+273,"D",F876,"He"),IF(C876&gt;$D$11,I875*(1-$N$13/100*$S$1),[1]!Props("P","T",Dynamics!$D$4+273,"D",F876,"He")))</f>
        <v>4921.874466956423</v>
      </c>
      <c r="J876" s="38">
        <f>I876-Dynamics!$O$10</f>
        <v>2026.8687332606696</v>
      </c>
      <c r="L876" s="38">
        <f>IF(H876&gt;$L$18,$L$18,H876)</f>
        <v>163.24780144940664</v>
      </c>
      <c r="M876" s="38">
        <f t="shared" si="48"/>
        <v>4.9831520498794388</v>
      </c>
      <c r="N876" s="38">
        <f>M876*Dynamics!$D$14*Dynamics!$N$12</f>
        <v>2.7117230947580648E-3</v>
      </c>
      <c r="O876" s="38">
        <f t="shared" si="49"/>
        <v>0.44268283335883507</v>
      </c>
      <c r="P876" s="38">
        <f>O876/Dynamics!$M$2</f>
        <v>0.14756094445294501</v>
      </c>
      <c r="Q876" s="38">
        <f>IF(I876&gt;Dynamics!$D$8,1,0)</f>
        <v>0</v>
      </c>
    </row>
    <row r="877" spans="1:17" x14ac:dyDescent="0.25">
      <c r="A877" s="38">
        <f>A876+$A$19</f>
        <v>8.5899999999998613</v>
      </c>
      <c r="B877" s="38">
        <f>C877+D877+Dynamics!$O$7</f>
        <v>27.943220697896244</v>
      </c>
      <c r="C877" s="38">
        <f>C876-O876*Dynamics!$S$1</f>
        <v>0.88592928089512535</v>
      </c>
      <c r="D877" s="38">
        <f>D876-P876*Dynamics!$S$1</f>
        <v>0.29530976029837347</v>
      </c>
      <c r="E877" s="38">
        <f>Dynamics!$F$1-C877/H876</f>
        <v>5.3863213743543439E-3</v>
      </c>
      <c r="F877" s="38">
        <f>IF(Q876,$O$5/E877,([1]!Props("D","T",Dynamics!$D$4+273,"P",I876,"He")+$O$5/E877)/2)</f>
        <v>7.8474830940019977</v>
      </c>
      <c r="G877" s="38">
        <f t="shared" si="47"/>
        <v>3.6440861027201678E-3</v>
      </c>
      <c r="H877" s="38">
        <f>IF(Q876,[1]!Props("D","T",Dynamics!$D$4+273,"P",Dynamics!I876,"N2O"),C877/G877)</f>
        <v>243.1142557893497</v>
      </c>
      <c r="I877" s="38">
        <f>IF(Q876,[1]!Props("P","T",Dynamics!$D$4+273,"D",F877,"He"),IF(C877&gt;$D$11,I876*(1-$N$13/100*$S$1),[1]!Props("P","T",Dynamics!$D$4+273,"D",F877,"He")))</f>
        <v>4921.3822795097276</v>
      </c>
      <c r="J877" s="38">
        <f>I877-Dynamics!$O$10</f>
        <v>2026.3765458139742</v>
      </c>
      <c r="L877" s="38">
        <f>IF(H877&gt;$L$18,$L$18,H877)</f>
        <v>163.24780144940664</v>
      </c>
      <c r="M877" s="38">
        <f t="shared" si="48"/>
        <v>4.9825469801586975</v>
      </c>
      <c r="N877" s="38">
        <f>M877*Dynamics!$D$14*Dynamics!$N$12</f>
        <v>2.7113938289601825E-3</v>
      </c>
      <c r="O877" s="38">
        <f t="shared" si="49"/>
        <v>0.4426290814412383</v>
      </c>
      <c r="P877" s="38">
        <f>O877/Dynamics!$M$2</f>
        <v>0.14754302714707943</v>
      </c>
      <c r="Q877" s="38">
        <f>IF(I877&gt;Dynamics!$D$8,1,0)</f>
        <v>0</v>
      </c>
    </row>
    <row r="878" spans="1:17" x14ac:dyDescent="0.25">
      <c r="A878" s="38">
        <f>A877+$A$19</f>
        <v>8.5999999999998611</v>
      </c>
      <c r="B878" s="38">
        <f>C878+D878+Dynamics!$O$7</f>
        <v>27.93731897681036</v>
      </c>
      <c r="C878" s="38">
        <f>C877-O877*Dynamics!$S$1</f>
        <v>0.88150299008071298</v>
      </c>
      <c r="D878" s="38">
        <f>D877-P877*Dynamics!$S$1</f>
        <v>0.29383433002690268</v>
      </c>
      <c r="E878" s="38">
        <f>Dynamics!$F$1-C878/H877</f>
        <v>5.3870122378347485E-3</v>
      </c>
      <c r="F878" s="38">
        <f>IF(Q877,$O$5/E878,([1]!Props("D","T",Dynamics!$D$4+273,"P",I877,"He")+$O$5/E878)/2)</f>
        <v>7.8465968211101647</v>
      </c>
      <c r="G878" s="38">
        <f t="shared" si="47"/>
        <v>3.6434796962764564E-3</v>
      </c>
      <c r="H878" s="38">
        <f>IF(Q877,[1]!Props("D","T",Dynamics!$D$4+273,"P",Dynamics!I877,"N2O"),C878/G878)</f>
        <v>241.93986616189645</v>
      </c>
      <c r="I878" s="38">
        <f>IF(Q877,[1]!Props("P","T",Dynamics!$D$4+273,"D",F878,"He"),IF(C878&gt;$D$11,I877*(1-$N$13/100*$S$1),[1]!Props("P","T",Dynamics!$D$4+273,"D",F878,"He")))</f>
        <v>4920.8901412817768</v>
      </c>
      <c r="J878" s="38">
        <f>I878-Dynamics!$O$10</f>
        <v>2025.8844075860234</v>
      </c>
      <c r="L878" s="38">
        <f>IF(H878&gt;$L$18,$L$18,H878)</f>
        <v>163.24780144940664</v>
      </c>
      <c r="M878" s="38">
        <f t="shared" si="48"/>
        <v>4.98194189746867</v>
      </c>
      <c r="N878" s="38">
        <f>M878*Dynamics!$D$14*Dynamics!$N$12</f>
        <v>2.7110645561046962E-3</v>
      </c>
      <c r="O878" s="38">
        <f t="shared" si="49"/>
        <v>0.44257532837150315</v>
      </c>
      <c r="P878" s="38">
        <f>O878/Dynamics!$M$2</f>
        <v>0.14752510945716771</v>
      </c>
      <c r="Q878" s="38">
        <f>IF(I878&gt;Dynamics!$D$8,1,0)</f>
        <v>0</v>
      </c>
    </row>
    <row r="879" spans="1:17" x14ac:dyDescent="0.25">
      <c r="A879" s="38">
        <f>A878+$A$19</f>
        <v>8.6099999999998609</v>
      </c>
      <c r="B879" s="38">
        <f>C879+D879+Dynamics!$O$7</f>
        <v>27.931417972432072</v>
      </c>
      <c r="C879" s="38">
        <f>C878-O878*Dynamics!$S$1</f>
        <v>0.87707723679699789</v>
      </c>
      <c r="D879" s="38">
        <f>D878-P878*Dynamics!$S$1</f>
        <v>0.29235907893233098</v>
      </c>
      <c r="E879" s="38">
        <f>Dynamics!$F$1-C879/H878</f>
        <v>5.3877047985146208E-3</v>
      </c>
      <c r="F879" s="38">
        <f>IF(Q878,$O$5/E879,([1]!Props("D","T",Dynamics!$D$4+273,"P",I878,"He")+$O$5/E879)/2)</f>
        <v>7.8457094818776607</v>
      </c>
      <c r="G879" s="38">
        <f t="shared" si="47"/>
        <v>3.6428724229701313E-3</v>
      </c>
      <c r="H879" s="38">
        <f>IF(Q878,[1]!Props("D","T",Dynamics!$D$4+273,"P",Dynamics!I878,"N2O"),C879/G879)</f>
        <v>240.76529039737642</v>
      </c>
      <c r="I879" s="38">
        <f>IF(Q878,[1]!Props("P","T",Dynamics!$D$4+273,"D",F879,"He"),IF(C879&gt;$D$11,I878*(1-$N$13/100*$S$1),[1]!Props("P","T",Dynamics!$D$4+273,"D",F879,"He")))</f>
        <v>4920.3980522676484</v>
      </c>
      <c r="J879" s="38">
        <f>I879-Dynamics!$O$10</f>
        <v>2025.392318571895</v>
      </c>
      <c r="L879" s="38">
        <f>IF(H879&gt;$L$18,$L$18,H879)</f>
        <v>163.24780144940664</v>
      </c>
      <c r="M879" s="38">
        <f t="shared" si="48"/>
        <v>4.9813368017985775</v>
      </c>
      <c r="N879" s="38">
        <f>M879*Dynamics!$D$14*Dynamics!$N$12</f>
        <v>2.7107352761857407E-3</v>
      </c>
      <c r="O879" s="38">
        <f t="shared" si="49"/>
        <v>0.44252157414867227</v>
      </c>
      <c r="P879" s="38">
        <f>O879/Dynamics!$M$2</f>
        <v>0.14750719138289076</v>
      </c>
      <c r="Q879" s="38">
        <f>IF(I879&gt;Dynamics!$D$8,1,0)</f>
        <v>0</v>
      </c>
    </row>
    <row r="880" spans="1:17" x14ac:dyDescent="0.25">
      <c r="A880" s="38">
        <f>A879+$A$19</f>
        <v>8.6199999999998607</v>
      </c>
      <c r="B880" s="38">
        <f>C880+D880+Dynamics!$O$7</f>
        <v>27.925517684776757</v>
      </c>
      <c r="C880" s="38">
        <f>C879-O879*Dynamics!$S$1</f>
        <v>0.87265202105551121</v>
      </c>
      <c r="D880" s="38">
        <f>D879-P879*Dynamics!$S$1</f>
        <v>0.29088400701850209</v>
      </c>
      <c r="E880" s="38">
        <f>Dynamics!$F$1-C880/H879</f>
        <v>5.3883990806933898E-3</v>
      </c>
      <c r="F880" s="38">
        <f>IF(Q879,$O$5/E880,([1]!Props("D","T",Dynamics!$D$4+273,"P",I879,"He")+$O$5/E880)/2)</f>
        <v>7.8448210595713599</v>
      </c>
      <c r="G880" s="38">
        <f t="shared" si="47"/>
        <v>3.6422642708037641E-3</v>
      </c>
      <c r="H880" s="38">
        <f>IF(Q879,[1]!Props("D","T",Dynamics!$D$4+273,"P",Dynamics!I879,"N2O"),C880/G880)</f>
        <v>239.59052835639983</v>
      </c>
      <c r="I880" s="38">
        <f>IF(Q879,[1]!Props("P","T",Dynamics!$D$4+273,"D",F880,"He"),IF(C880&gt;$D$11,I879*(1-$N$13/100*$S$1),[1]!Props("P","T",Dynamics!$D$4+273,"D",F880,"He")))</f>
        <v>4919.906012462422</v>
      </c>
      <c r="J880" s="38">
        <f>I880-Dynamics!$O$10</f>
        <v>2024.9002787666686</v>
      </c>
      <c r="L880" s="38">
        <f>IF(H880&gt;$L$18,$L$18,H880)</f>
        <v>163.24780144940664</v>
      </c>
      <c r="M880" s="38">
        <f t="shared" si="48"/>
        <v>4.9807316931376366</v>
      </c>
      <c r="N880" s="38">
        <f>M880*Dynamics!$D$14*Dynamics!$N$12</f>
        <v>2.7104059891974474E-3</v>
      </c>
      <c r="O880" s="38">
        <f t="shared" si="49"/>
        <v>0.44246781877178748</v>
      </c>
      <c r="P880" s="38">
        <f>O880/Dynamics!$M$2</f>
        <v>0.14748927292392916</v>
      </c>
      <c r="Q880" s="38">
        <f>IF(I880&gt;Dynamics!$D$8,1,0)</f>
        <v>0</v>
      </c>
    </row>
    <row r="881" spans="1:17" x14ac:dyDescent="0.25">
      <c r="A881" s="38">
        <f>A880+$A$19</f>
        <v>8.6299999999998604</v>
      </c>
      <c r="B881" s="38">
        <f>C881+D881+Dynamics!$O$7</f>
        <v>27.919618113859801</v>
      </c>
      <c r="C881" s="38">
        <f>C880-O880*Dynamics!$S$1</f>
        <v>0.86822734286779335</v>
      </c>
      <c r="D881" s="38">
        <f>D880-P880*Dynamics!$S$1</f>
        <v>0.2894091142892628</v>
      </c>
      <c r="E881" s="38">
        <f>Dynamics!$F$1-C881/H880</f>
        <v>5.3890951091513616E-3</v>
      </c>
      <c r="F881" s="38">
        <f>IF(Q880,$O$5/E881,([1]!Props("D","T",Dynamics!$D$4+273,"P",I880,"He")+$O$5/E881)/2)</f>
        <v>7.8439315371291745</v>
      </c>
      <c r="G881" s="38">
        <f t="shared" si="47"/>
        <v>3.6416552275433216E-3</v>
      </c>
      <c r="H881" s="38">
        <f>IF(Q880,[1]!Props("D","T",Dynamics!$D$4+273,"P",Dynamics!I880,"N2O"),C881/G881)</f>
        <v>238.41557989922725</v>
      </c>
      <c r="I881" s="38">
        <f>IF(Q880,[1]!Props("P","T",Dynamics!$D$4+273,"D",F881,"He"),IF(C881&gt;$D$11,I880*(1-$N$13/100*$S$1),[1]!Props("P","T",Dynamics!$D$4+273,"D",F881,"He")))</f>
        <v>4919.4140218611756</v>
      </c>
      <c r="J881" s="38">
        <f>I881-Dynamics!$O$10</f>
        <v>2024.4082881654222</v>
      </c>
      <c r="L881" s="38">
        <f>IF(H881&gt;$L$18,$L$18,H881)</f>
        <v>163.24780144940664</v>
      </c>
      <c r="M881" s="38">
        <f t="shared" si="48"/>
        <v>4.9801265714750595</v>
      </c>
      <c r="N881" s="38">
        <f>M881*Dynamics!$D$14*Dynamics!$N$12</f>
        <v>2.7100766951339461E-3</v>
      </c>
      <c r="O881" s="38">
        <f t="shared" si="49"/>
        <v>0.44241406223989055</v>
      </c>
      <c r="P881" s="38">
        <f>O881/Dynamics!$M$2</f>
        <v>0.14747135407996351</v>
      </c>
      <c r="Q881" s="38">
        <f>IF(I881&gt;Dynamics!$D$8,1,0)</f>
        <v>0</v>
      </c>
    </row>
    <row r="882" spans="1:17" x14ac:dyDescent="0.25">
      <c r="A882" s="38">
        <f>A881+$A$19</f>
        <v>8.6399999999998602</v>
      </c>
      <c r="B882" s="38">
        <f>C882+D882+Dynamics!$O$7</f>
        <v>27.913719259696602</v>
      </c>
      <c r="C882" s="38">
        <f>C881-O881*Dynamics!$S$1</f>
        <v>0.86380320224539442</v>
      </c>
      <c r="D882" s="38">
        <f>D881-P881*Dynamics!$S$1</f>
        <v>0.28793440074846316</v>
      </c>
      <c r="E882" s="38">
        <f>Dynamics!$F$1-C882/H881</f>
        <v>5.3897929091616722E-3</v>
      </c>
      <c r="F882" s="38">
        <f>IF(Q881,$O$5/E882,([1]!Props("D","T",Dynamics!$D$4+273,"P",I881,"He")+$O$5/E882)/2)</f>
        <v>7.8430408971519174</v>
      </c>
      <c r="G882" s="38">
        <f t="shared" si="47"/>
        <v>3.641045280712291E-3</v>
      </c>
      <c r="H882" s="38">
        <f>IF(Q881,[1]!Props("D","T",Dynamics!$D$4+273,"P",Dynamics!I881,"N2O"),C882/G882)</f>
        <v>237.24044488576374</v>
      </c>
      <c r="I882" s="38">
        <f>IF(Q881,[1]!Props("P","T",Dynamics!$D$4+273,"D",F882,"He"),IF(C882&gt;$D$11,I881*(1-$N$13/100*$S$1),[1]!Props("P","T",Dynamics!$D$4+273,"D",F882,"He")))</f>
        <v>4918.9220804589895</v>
      </c>
      <c r="J882" s="38">
        <f>I882-Dynamics!$O$10</f>
        <v>2023.9163467632361</v>
      </c>
      <c r="L882" s="38">
        <f>IF(H882&gt;$L$18,$L$18,H882)</f>
        <v>163.24780144940664</v>
      </c>
      <c r="M882" s="38">
        <f t="shared" si="48"/>
        <v>4.9795214368000522</v>
      </c>
      <c r="N882" s="38">
        <f>M882*Dynamics!$D$14*Dynamics!$N$12</f>
        <v>2.7097473939893635E-3</v>
      </c>
      <c r="O882" s="38">
        <f t="shared" si="49"/>
        <v>0.44236030455202269</v>
      </c>
      <c r="P882" s="38">
        <f>O882/Dynamics!$M$2</f>
        <v>0.14745343485067422</v>
      </c>
      <c r="Q882" s="38">
        <f>IF(I882&gt;Dynamics!$D$8,1,0)</f>
        <v>0</v>
      </c>
    </row>
    <row r="883" spans="1:17" x14ac:dyDescent="0.25">
      <c r="A883" s="38">
        <f>A882+$A$19</f>
        <v>8.64999999999986</v>
      </c>
      <c r="B883" s="38">
        <f>C883+D883+Dynamics!$O$7</f>
        <v>27.907821122302575</v>
      </c>
      <c r="C883" s="38">
        <f>C882-O882*Dynamics!$S$1</f>
        <v>0.85937959919987417</v>
      </c>
      <c r="D883" s="38">
        <f>D882-P882*Dynamics!$S$1</f>
        <v>0.28645986639995641</v>
      </c>
      <c r="E883" s="38">
        <f>Dynamics!$F$1-C883/H882</f>
        <v>5.3904925065026074E-3</v>
      </c>
      <c r="F883" s="38">
        <f>IF(Q882,$O$5/E883,([1]!Props("D","T",Dynamics!$D$4+273,"P",I882,"He")+$O$5/E883)/2)</f>
        <v>7.842149121894936</v>
      </c>
      <c r="G883" s="38">
        <f t="shared" si="47"/>
        <v>3.6404344175856437E-3</v>
      </c>
      <c r="H883" s="38">
        <f>IF(Q882,[1]!Props("D","T",Dynamics!$D$4+273,"P",Dynamics!I882,"N2O"),C883/G883)</f>
        <v>236.06512317555209</v>
      </c>
      <c r="I883" s="38">
        <f>IF(Q882,[1]!Props("P","T",Dynamics!$D$4+273,"D",F883,"He"),IF(C883&gt;$D$11,I882*(1-$N$13/100*$S$1),[1]!Props("P","T",Dynamics!$D$4+273,"D",F883,"He")))</f>
        <v>4918.4301882509435</v>
      </c>
      <c r="J883" s="38">
        <f>I883-Dynamics!$O$10</f>
        <v>2023.4244545551901</v>
      </c>
      <c r="L883" s="38">
        <f>IF(H883&gt;$L$18,$L$18,H883)</f>
        <v>163.24780144940664</v>
      </c>
      <c r="M883" s="38">
        <f t="shared" si="48"/>
        <v>4.9789162891018188</v>
      </c>
      <c r="N883" s="38">
        <f>M883*Dynamics!$D$14*Dynamics!$N$12</f>
        <v>2.7094180857578235E-3</v>
      </c>
      <c r="O883" s="38">
        <f t="shared" si="49"/>
        <v>0.44230654570722455</v>
      </c>
      <c r="P883" s="38">
        <f>O883/Dynamics!$M$2</f>
        <v>0.14743551523574153</v>
      </c>
      <c r="Q883" s="38">
        <f>IF(I883&gt;Dynamics!$D$8,1,0)</f>
        <v>0</v>
      </c>
    </row>
    <row r="884" spans="1:17" x14ac:dyDescent="0.25">
      <c r="A884" s="38">
        <f>A883+$A$19</f>
        <v>8.6599999999998598</v>
      </c>
      <c r="B884" s="38">
        <f>C884+D884+Dynamics!$O$7</f>
        <v>27.901923701693146</v>
      </c>
      <c r="C884" s="38">
        <f>C883-O883*Dynamics!$S$1</f>
        <v>0.85495653374280189</v>
      </c>
      <c r="D884" s="38">
        <f>D883-P883*Dynamics!$S$1</f>
        <v>0.28498551124759897</v>
      </c>
      <c r="E884" s="38">
        <f>Dynamics!$F$1-C884/H883</f>
        <v>5.3911939274702931E-3</v>
      </c>
      <c r="F884" s="38">
        <f>IF(Q883,$O$5/E884,([1]!Props("D","T",Dynamics!$D$4+273,"P",I883,"He")+$O$5/E884)/2)</f>
        <v>7.841256193259488</v>
      </c>
      <c r="G884" s="38">
        <f t="shared" si="47"/>
        <v>3.6398226251836141E-3</v>
      </c>
      <c r="H884" s="38">
        <f>IF(Q883,[1]!Props("D","T",Dynamics!$D$4+273,"P",Dynamics!I883,"N2O"),C884/G884)</f>
        <v>234.88961462776578</v>
      </c>
      <c r="I884" s="38">
        <f>IF(Q883,[1]!Props("P","T",Dynamics!$D$4+273,"D",F884,"He"),IF(C884&gt;$D$11,I883*(1-$N$13/100*$S$1),[1]!Props("P","T",Dynamics!$D$4+273,"D",F884,"He")))</f>
        <v>4917.9383452321181</v>
      </c>
      <c r="J884" s="38">
        <f>I884-Dynamics!$O$10</f>
        <v>2022.9326115363647</v>
      </c>
      <c r="L884" s="38">
        <f>IF(H884&gt;$L$18,$L$18,H884)</f>
        <v>163.24780144940664</v>
      </c>
      <c r="M884" s="38">
        <f t="shared" si="48"/>
        <v>4.9783111283695556</v>
      </c>
      <c r="N884" s="38">
        <f>M884*Dynamics!$D$14*Dynamics!$N$12</f>
        <v>2.7090887704334481E-3</v>
      </c>
      <c r="O884" s="38">
        <f t="shared" si="49"/>
        <v>0.44225278570453669</v>
      </c>
      <c r="P884" s="38">
        <f>O884/Dynamics!$M$2</f>
        <v>0.14741759523484557</v>
      </c>
      <c r="Q884" s="38">
        <f>IF(I884&gt;Dynamics!$D$8,1,0)</f>
        <v>0</v>
      </c>
    </row>
    <row r="885" spans="1:17" x14ac:dyDescent="0.25">
      <c r="A885" s="38">
        <f>A884+$A$19</f>
        <v>8.6699999999998596</v>
      </c>
      <c r="B885" s="38">
        <f>C885+D885+Dynamics!$O$7</f>
        <v>27.896026997883752</v>
      </c>
      <c r="C885" s="38">
        <f>C884-O884*Dynamics!$S$1</f>
        <v>0.85053400588575656</v>
      </c>
      <c r="D885" s="38">
        <f>D884-P884*Dynamics!$S$1</f>
        <v>0.28351133529525052</v>
      </c>
      <c r="E885" s="38">
        <f>Dynamics!$F$1-C885/H884</f>
        <v>5.3918971988917673E-3</v>
      </c>
      <c r="F885" s="38">
        <f>IF(Q884,$O$5/E885,([1]!Props("D","T",Dynamics!$D$4+273,"P",I884,"He")+$O$5/E885)/2)</f>
        <v>7.8403620927838622</v>
      </c>
      <c r="G885" s="38">
        <f t="shared" si="47"/>
        <v>3.6392098902652843E-3</v>
      </c>
      <c r="H885" s="38">
        <f>IF(Q884,[1]!Props("D","T",Dynamics!$D$4+273,"P",Dynamics!I884,"N2O"),C885/G885)</f>
        <v>233.71391910120246</v>
      </c>
      <c r="I885" s="38">
        <f>IF(Q884,[1]!Props("P","T",Dynamics!$D$4+273,"D",F885,"He"),IF(C885&gt;$D$11,I884*(1-$N$13/100*$S$1),[1]!Props("P","T",Dynamics!$D$4+273,"D",F885,"He")))</f>
        <v>4917.4465513975947</v>
      </c>
      <c r="J885" s="38">
        <f>I885-Dynamics!$O$10</f>
        <v>2022.4408177018413</v>
      </c>
      <c r="L885" s="38">
        <f>IF(H885&gt;$L$18,$L$18,H885)</f>
        <v>163.24780144940664</v>
      </c>
      <c r="M885" s="38">
        <f t="shared" si="48"/>
        <v>4.977705954592456</v>
      </c>
      <c r="N885" s="38">
        <f>M885*Dynamics!$D$14*Dynamics!$N$12</f>
        <v>2.7087594480103561E-3</v>
      </c>
      <c r="O885" s="38">
        <f t="shared" si="49"/>
        <v>0.44219902454299892</v>
      </c>
      <c r="P885" s="38">
        <f>O885/Dynamics!$M$2</f>
        <v>0.14739967484766631</v>
      </c>
      <c r="Q885" s="38">
        <f>IF(I885&gt;Dynamics!$D$8,1,0)</f>
        <v>0</v>
      </c>
    </row>
    <row r="886" spans="1:17" x14ac:dyDescent="0.25">
      <c r="A886" s="38">
        <f>A885+$A$19</f>
        <v>8.6799999999998594</v>
      </c>
      <c r="B886" s="38">
        <f>C886+D886+Dynamics!$O$7</f>
        <v>27.890131010889846</v>
      </c>
      <c r="C886" s="38">
        <f>C885-O885*Dynamics!$S$1</f>
        <v>0.84611201564032656</v>
      </c>
      <c r="D886" s="38">
        <f>D885-P885*Dynamics!$S$1</f>
        <v>0.28203733854677387</v>
      </c>
      <c r="E886" s="38">
        <f>Dynamics!$F$1-C886/H885</f>
        <v>5.3926023481384571E-3</v>
      </c>
      <c r="F886" s="38">
        <f>IF(Q885,$O$5/E886,([1]!Props("D","T",Dynamics!$D$4+273,"P",I885,"He")+$O$5/E886)/2)</f>
        <v>7.8394668016342255</v>
      </c>
      <c r="G886" s="38">
        <f t="shared" si="47"/>
        <v>3.6385961993219834E-3</v>
      </c>
      <c r="H886" s="38">
        <f>IF(Q885,[1]!Props("D","T",Dynamics!$D$4+273,"P",Dynamics!I885,"N2O"),C886/G886)</f>
        <v>232.53803645427629</v>
      </c>
      <c r="I886" s="38">
        <f>IF(Q885,[1]!Props("P","T",Dynamics!$D$4+273,"D",F886,"He"),IF(C886&gt;$D$11,I885*(1-$N$13/100*$S$1),[1]!Props("P","T",Dynamics!$D$4+273,"D",F886,"He")))</f>
        <v>4916.9548067424548</v>
      </c>
      <c r="J886" s="38">
        <f>I886-Dynamics!$O$10</f>
        <v>2021.9490730467014</v>
      </c>
      <c r="L886" s="38">
        <f>IF(H886&gt;$L$18,$L$18,H886)</f>
        <v>163.24780144940664</v>
      </c>
      <c r="M886" s="38">
        <f t="shared" si="48"/>
        <v>4.9771007677597083</v>
      </c>
      <c r="N886" s="38">
        <f>M886*Dynamics!$D$14*Dynamics!$N$12</f>
        <v>2.7084301184826637E-3</v>
      </c>
      <c r="O886" s="38">
        <f t="shared" si="49"/>
        <v>0.44214526222165079</v>
      </c>
      <c r="P886" s="38">
        <f>O886/Dynamics!$M$2</f>
        <v>0.1473817540738836</v>
      </c>
      <c r="Q886" s="38">
        <f>IF(I886&gt;Dynamics!$D$8,1,0)</f>
        <v>0</v>
      </c>
    </row>
    <row r="887" spans="1:17" x14ac:dyDescent="0.25">
      <c r="A887" s="38">
        <f>A886+$A$19</f>
        <v>8.6899999999998592</v>
      </c>
      <c r="B887" s="38">
        <f>C887+D887+Dynamics!$O$7</f>
        <v>27.88423574072689</v>
      </c>
      <c r="C887" s="38">
        <f>C886-O886*Dynamics!$S$1</f>
        <v>0.84169056301811007</v>
      </c>
      <c r="D887" s="38">
        <f>D886-P886*Dynamics!$S$1</f>
        <v>0.28056352100603504</v>
      </c>
      <c r="E887" s="38">
        <f>Dynamics!$F$1-C887/H886</f>
        <v>5.3933094031400558E-3</v>
      </c>
      <c r="F887" s="38">
        <f>IF(Q886,$O$5/E887,([1]!Props("D","T",Dynamics!$D$4+273,"P",I886,"He")+$O$5/E887)/2)</f>
        <v>7.8385703005951957</v>
      </c>
      <c r="G887" s="38">
        <f t="shared" si="47"/>
        <v>3.6379815385704801E-3</v>
      </c>
      <c r="H887" s="38">
        <f>IF(Q886,[1]!Props("D","T",Dynamics!$D$4+273,"P",Dynamics!I886,"N2O"),C887/G887)</f>
        <v>231.36196654501072</v>
      </c>
      <c r="I887" s="38">
        <f>IF(Q886,[1]!Props("P","T",Dynamics!$D$4+273,"D",F887,"He"),IF(C887&gt;$D$11,I886*(1-$N$13/100*$S$1),[1]!Props("P","T",Dynamics!$D$4+273,"D",F887,"He")))</f>
        <v>4916.4631112617808</v>
      </c>
      <c r="J887" s="38">
        <f>I887-Dynamics!$O$10</f>
        <v>2021.4573775660274</v>
      </c>
      <c r="L887" s="38">
        <f>IF(H887&gt;$L$18,$L$18,H887)</f>
        <v>163.24780144940664</v>
      </c>
      <c r="M887" s="38">
        <f t="shared" si="48"/>
        <v>4.9764955678604954</v>
      </c>
      <c r="N887" s="38">
        <f>M887*Dynamics!$D$14*Dynamics!$N$12</f>
        <v>2.7081007818444847E-3</v>
      </c>
      <c r="O887" s="38">
        <f t="shared" si="49"/>
        <v>0.4420914987395313</v>
      </c>
      <c r="P887" s="38">
        <f>O887/Dynamics!$M$2</f>
        <v>0.14736383291317709</v>
      </c>
      <c r="Q887" s="38">
        <f>IF(I887&gt;Dynamics!$D$8,1,0)</f>
        <v>0</v>
      </c>
    </row>
    <row r="888" spans="1:17" x14ac:dyDescent="0.25">
      <c r="A888" s="38">
        <f>A887+$A$19</f>
        <v>8.699999999999859</v>
      </c>
      <c r="B888" s="38">
        <f>C888+D888+Dynamics!$O$7</f>
        <v>27.878341187410363</v>
      </c>
      <c r="C888" s="38">
        <f>C887-O887*Dynamics!$S$1</f>
        <v>0.8372696480307148</v>
      </c>
      <c r="D888" s="38">
        <f>D887-P887*Dynamics!$S$1</f>
        <v>0.27908988267690327</v>
      </c>
      <c r="E888" s="38">
        <f>Dynamics!$F$1-C888/H887</f>
        <v>5.3940183923988395E-3</v>
      </c>
      <c r="F888" s="38">
        <f>IF(Q887,$O$5/E888,([1]!Props("D","T",Dynamics!$D$4+273,"P",I887,"He")+$O$5/E888)/2)</f>
        <v>7.8376725700601231</v>
      </c>
      <c r="G888" s="38">
        <f t="shared" si="47"/>
        <v>3.637365893945965E-3</v>
      </c>
      <c r="H888" s="38">
        <f>IF(Q887,[1]!Props("D","T",Dynamics!$D$4+273,"P",Dynamics!I887,"N2O"),C888/G888)</f>
        <v>230.18570923103093</v>
      </c>
      <c r="I888" s="38">
        <f>IF(Q887,[1]!Props("P","T",Dynamics!$D$4+273,"D",F888,"He"),IF(C888&gt;$D$11,I887*(1-$N$13/100*$S$1),[1]!Props("P","T",Dynamics!$D$4+273,"D",F888,"He")))</f>
        <v>4915.971464950655</v>
      </c>
      <c r="J888" s="38">
        <f>I888-Dynamics!$O$10</f>
        <v>2020.9657312549016</v>
      </c>
      <c r="L888" s="38">
        <f>IF(H888&gt;$L$18,$L$18,H888)</f>
        <v>163.24780144940664</v>
      </c>
      <c r="M888" s="38">
        <f t="shared" si="48"/>
        <v>4.9758903548839966</v>
      </c>
      <c r="N888" s="38">
        <f>M888*Dynamics!$D$14*Dynamics!$N$12</f>
        <v>2.7077714380899314E-3</v>
      </c>
      <c r="O888" s="38">
        <f t="shared" si="49"/>
        <v>0.44203773409567942</v>
      </c>
      <c r="P888" s="38">
        <f>O888/Dynamics!$M$2</f>
        <v>0.14734591136522648</v>
      </c>
      <c r="Q888" s="38">
        <f>IF(I888&gt;Dynamics!$D$8,1,0)</f>
        <v>0</v>
      </c>
    </row>
    <row r="889" spans="1:17" x14ac:dyDescent="0.25">
      <c r="A889" s="38">
        <f>A888+$A$19</f>
        <v>8.7099999999998587</v>
      </c>
      <c r="B889" s="38">
        <f>C889+D889+Dynamics!$O$7</f>
        <v>27.872447350955753</v>
      </c>
      <c r="C889" s="38">
        <f>C888-O888*Dynamics!$S$1</f>
        <v>0.832849270689758</v>
      </c>
      <c r="D889" s="38">
        <f>D888-P888*Dynamics!$S$1</f>
        <v>0.277616423563251</v>
      </c>
      <c r="E889" s="38">
        <f>Dynamics!$F$1-C889/H888</f>
        <v>5.3947293450044235E-3</v>
      </c>
      <c r="F889" s="38">
        <f>IF(Q888,$O$5/E889,([1]!Props("D","T",Dynamics!$D$4+273,"P",I888,"He")+$O$5/E889)/2)</f>
        <v>7.8367735900210764</v>
      </c>
      <c r="G889" s="38">
        <f t="shared" si="47"/>
        <v>3.6367492510948219E-3</v>
      </c>
      <c r="H889" s="38">
        <f>IF(Q888,[1]!Props("D","T",Dynamics!$D$4+273,"P",Dynamics!I888,"N2O"),C889/G889)</f>
        <v>229.00926436955575</v>
      </c>
      <c r="I889" s="38">
        <f>IF(Q888,[1]!Props("P","T",Dynamics!$D$4+273,"D",F889,"He"),IF(C889&gt;$D$11,I888*(1-$N$13/100*$S$1),[1]!Props("P","T",Dynamics!$D$4+273,"D",F889,"He")))</f>
        <v>4915.4798678041598</v>
      </c>
      <c r="J889" s="38">
        <f>I889-Dynamics!$O$10</f>
        <v>2020.4741341084064</v>
      </c>
      <c r="L889" s="38">
        <f>IF(H889&gt;$L$18,$L$18,H889)</f>
        <v>163.24780144940664</v>
      </c>
      <c r="M889" s="38">
        <f t="shared" si="48"/>
        <v>4.9752851288193849</v>
      </c>
      <c r="N889" s="38">
        <f>M889*Dynamics!$D$14*Dynamics!$N$12</f>
        <v>2.7074420872131109E-3</v>
      </c>
      <c r="O889" s="38">
        <f t="shared" si="49"/>
        <v>0.441983968289133</v>
      </c>
      <c r="P889" s="38">
        <f>O889/Dynamics!$M$2</f>
        <v>0.14732798942971101</v>
      </c>
      <c r="Q889" s="38">
        <f>IF(I889&gt;Dynamics!$D$8,1,0)</f>
        <v>0</v>
      </c>
    </row>
    <row r="890" spans="1:17" x14ac:dyDescent="0.25">
      <c r="A890" s="38">
        <f>A889+$A$19</f>
        <v>8.7199999999998585</v>
      </c>
      <c r="B890" s="38">
        <f>C890+D890+Dynamics!$O$7</f>
        <v>27.866554231378565</v>
      </c>
      <c r="C890" s="38">
        <f>C889-O889*Dynamics!$S$1</f>
        <v>0.82842943100686672</v>
      </c>
      <c r="D890" s="38">
        <f>D889-P889*Dynamics!$S$1</f>
        <v>0.27614314366895387</v>
      </c>
      <c r="E890" s="38">
        <f>Dynamics!$F$1-C890/H889</f>
        <v>5.3954422906489696E-3</v>
      </c>
      <c r="F890" s="38">
        <f>IF(Q889,$O$5/E890,([1]!Props("D","T",Dynamics!$D$4+273,"P",I889,"He")+$O$5/E890)/2)</f>
        <v>7.8358733400585177</v>
      </c>
      <c r="G890" s="38">
        <f t="shared" si="47"/>
        <v>3.6361315953671687E-3</v>
      </c>
      <c r="H890" s="38">
        <f>IF(Q889,[1]!Props("D","T",Dynamics!$D$4+273,"P",Dynamics!I889,"N2O"),C890/G890)</f>
        <v>227.83263181738991</v>
      </c>
      <c r="I890" s="38">
        <f>IF(Q889,[1]!Props("P","T",Dynamics!$D$4+273,"D",F890,"He"),IF(C890&gt;$D$11,I889*(1-$N$13/100*$S$1),[1]!Props("P","T",Dynamics!$D$4+273,"D",F890,"He")))</f>
        <v>4914.9883198173793</v>
      </c>
      <c r="J890" s="38">
        <f>I890-Dynamics!$O$10</f>
        <v>2019.9825861216259</v>
      </c>
      <c r="L890" s="38">
        <f>IF(H890&gt;$L$18,$L$18,H890)</f>
        <v>163.24780144940664</v>
      </c>
      <c r="M890" s="38">
        <f t="shared" si="48"/>
        <v>4.97467988965583</v>
      </c>
      <c r="N890" s="38">
        <f>M890*Dynamics!$D$14*Dynamics!$N$12</f>
        <v>2.7071127292081299E-3</v>
      </c>
      <c r="O890" s="38">
        <f t="shared" si="49"/>
        <v>0.44193020131893013</v>
      </c>
      <c r="P890" s="38">
        <f>O890/Dynamics!$M$2</f>
        <v>0.14731006710631003</v>
      </c>
      <c r="Q890" s="38">
        <f>IF(I890&gt;Dynamics!$D$8,1,0)</f>
        <v>0</v>
      </c>
    </row>
    <row r="891" spans="1:17" x14ac:dyDescent="0.25">
      <c r="A891" s="38">
        <f>A890+$A$19</f>
        <v>8.7299999999998583</v>
      </c>
      <c r="B891" s="38">
        <f>C891+D891+Dynamics!$O$7</f>
        <v>27.860661828694312</v>
      </c>
      <c r="C891" s="38">
        <f>C890-O890*Dynamics!$S$1</f>
        <v>0.82401012899367743</v>
      </c>
      <c r="D891" s="38">
        <f>D890-P890*Dynamics!$S$1</f>
        <v>0.27467004299789077</v>
      </c>
      <c r="E891" s="38">
        <f>Dynamics!$F$1-C891/H890</f>
        <v>5.3961572596428796E-3</v>
      </c>
      <c r="F891" s="38">
        <f>IF(Q890,$O$5/E891,([1]!Props("D","T",Dynamics!$D$4+273,"P",I890,"He")+$O$5/E891)/2)</f>
        <v>7.8349717993306598</v>
      </c>
      <c r="G891" s="38">
        <f t="shared" si="47"/>
        <v>3.6355129118091772E-3</v>
      </c>
      <c r="H891" s="38">
        <f>IF(Q890,[1]!Props("D","T",Dynamics!$D$4+273,"P",Dynamics!I890,"N2O"),C891/G891)</f>
        <v>226.65581143091495</v>
      </c>
      <c r="I891" s="38">
        <f>IF(Q890,[1]!Props("P","T",Dynamics!$D$4+273,"D",F891,"He"),IF(C891&gt;$D$11,I890*(1-$N$13/100*$S$1),[1]!Props("P","T",Dynamics!$D$4+273,"D",F891,"He")))</f>
        <v>4914.4968209853978</v>
      </c>
      <c r="J891" s="38">
        <f>I891-Dynamics!$O$10</f>
        <v>2019.4910872896444</v>
      </c>
      <c r="L891" s="38">
        <f>IF(H891&gt;$L$18,$L$18,H891)</f>
        <v>163.24780144940664</v>
      </c>
      <c r="M891" s="38">
        <f t="shared" si="48"/>
        <v>4.9740746373824969</v>
      </c>
      <c r="N891" s="38">
        <f>M891*Dynamics!$D$14*Dynamics!$N$12</f>
        <v>2.7067833640690929E-3</v>
      </c>
      <c r="O891" s="38">
        <f t="shared" si="49"/>
        <v>0.44187643318410824</v>
      </c>
      <c r="P891" s="38">
        <f>O891/Dynamics!$M$2</f>
        <v>0.14729214439470276</v>
      </c>
      <c r="Q891" s="38">
        <f>IF(I891&gt;Dynamics!$D$8,1,0)</f>
        <v>0</v>
      </c>
    </row>
    <row r="892" spans="1:17" x14ac:dyDescent="0.25">
      <c r="A892" s="38">
        <f>A891+$A$19</f>
        <v>8.7399999999998581</v>
      </c>
      <c r="B892" s="38">
        <f>C892+D892+Dynamics!$O$7</f>
        <v>27.854770142918525</v>
      </c>
      <c r="C892" s="38">
        <f>C891-O891*Dynamics!$S$1</f>
        <v>0.81959136466183635</v>
      </c>
      <c r="D892" s="38">
        <f>D891-P891*Dynamics!$S$1</f>
        <v>0.27319712155394377</v>
      </c>
      <c r="E892" s="38">
        <f>Dynamics!$F$1-C892/H891</f>
        <v>5.3968742829309697E-3</v>
      </c>
      <c r="F892" s="38">
        <f>IF(Q891,$O$5/E892,([1]!Props("D","T",Dynamics!$D$4+273,"P",I891,"He")+$O$5/E892)/2)</f>
        <v>7.8340689465624838</v>
      </c>
      <c r="G892" s="38">
        <f t="shared" si="47"/>
        <v>3.6348931851551344E-3</v>
      </c>
      <c r="H892" s="38">
        <f>IF(Q891,[1]!Props("D","T",Dynamics!$D$4+273,"P",Dynamics!I891,"N2O"),C892/G892)</f>
        <v>225.47880306608153</v>
      </c>
      <c r="I892" s="38">
        <f>IF(Q891,[1]!Props("P","T",Dynamics!$D$4+273,"D",F892,"He"),IF(C892&gt;$D$11,I891*(1-$N$13/100*$S$1),[1]!Props("P","T",Dynamics!$D$4+273,"D",F892,"He")))</f>
        <v>4914.0053713032994</v>
      </c>
      <c r="J892" s="38">
        <f>I892-Dynamics!$O$10</f>
        <v>2018.999637607546</v>
      </c>
      <c r="L892" s="38">
        <f>IF(H892&gt;$L$18,$L$18,H892)</f>
        <v>163.24780144940664</v>
      </c>
      <c r="M892" s="38">
        <f t="shared" si="48"/>
        <v>4.9734693719885437</v>
      </c>
      <c r="N892" s="38">
        <f>M892*Dynamics!$D$14*Dynamics!$N$12</f>
        <v>2.706453991790099E-3</v>
      </c>
      <c r="O892" s="38">
        <f t="shared" si="49"/>
        <v>0.44182266388370411</v>
      </c>
      <c r="P892" s="38">
        <f>O892/Dynamics!$M$2</f>
        <v>0.14727422129456805</v>
      </c>
      <c r="Q892" s="38">
        <f>IF(I892&gt;Dynamics!$D$8,1,0)</f>
        <v>0</v>
      </c>
    </row>
    <row r="893" spans="1:17" x14ac:dyDescent="0.25">
      <c r="A893" s="38">
        <f>A892+$A$19</f>
        <v>8.7499999999998579</v>
      </c>
      <c r="B893" s="38">
        <f>C893+D893+Dynamics!$O$7</f>
        <v>27.848879174066742</v>
      </c>
      <c r="C893" s="38">
        <f>C892-O892*Dynamics!$S$1</f>
        <v>0.81517313802299929</v>
      </c>
      <c r="D893" s="38">
        <f>D892-P892*Dynamics!$S$1</f>
        <v>0.27172437934099808</v>
      </c>
      <c r="E893" s="38">
        <f>Dynamics!$F$1-C893/H892</f>
        <v>5.3975933921091741E-3</v>
      </c>
      <c r="F893" s="38">
        <f>IF(Q892,$O$5/E893,([1]!Props("D","T",Dynamics!$D$4+273,"P",I892,"He")+$O$5/E893)/2)</f>
        <v>7.833164760034423</v>
      </c>
      <c r="G893" s="38">
        <f t="shared" si="47"/>
        <v>3.6342723998192732E-3</v>
      </c>
      <c r="H893" s="38">
        <f>IF(Q892,[1]!Props("D","T",Dynamics!$D$4+273,"P",Dynamics!I892,"N2O"),C893/G893)</f>
        <v>224.30160657839974</v>
      </c>
      <c r="I893" s="38">
        <f>IF(Q892,[1]!Props("P","T",Dynamics!$D$4+273,"D",F893,"He"),IF(C893&gt;$D$11,I892*(1-$N$13/100*$S$1),[1]!Props("P","T",Dynamics!$D$4+273,"D",F893,"He")))</f>
        <v>4913.5139707661692</v>
      </c>
      <c r="J893" s="38">
        <f>I893-Dynamics!$O$10</f>
        <v>2018.5082370704158</v>
      </c>
      <c r="L893" s="38">
        <f>IF(H893&gt;$L$18,$L$18,H893)</f>
        <v>163.24780144940664</v>
      </c>
      <c r="M893" s="38">
        <f t="shared" si="48"/>
        <v>4.9728640934631247</v>
      </c>
      <c r="N893" s="38">
        <f>M893*Dynamics!$D$14*Dynamics!$N$12</f>
        <v>2.7061246123652473E-3</v>
      </c>
      <c r="O893" s="38">
        <f t="shared" si="49"/>
        <v>0.4417688934167544</v>
      </c>
      <c r="P893" s="38">
        <f>O893/Dynamics!$M$2</f>
        <v>0.1472562978055848</v>
      </c>
      <c r="Q893" s="38">
        <f>IF(I893&gt;Dynamics!$D$8,1,0)</f>
        <v>0</v>
      </c>
    </row>
    <row r="894" spans="1:17" x14ac:dyDescent="0.25">
      <c r="A894" s="38">
        <f>A893+$A$19</f>
        <v>8.7599999999998577</v>
      </c>
      <c r="B894" s="38">
        <f>C894+D894+Dynamics!$O$7</f>
        <v>27.842988922154518</v>
      </c>
      <c r="C894" s="38">
        <f>C893-O893*Dynamics!$S$1</f>
        <v>0.81075544908883179</v>
      </c>
      <c r="D894" s="38">
        <f>D893-P893*Dynamics!$S$1</f>
        <v>0.27025181636294221</v>
      </c>
      <c r="E894" s="38">
        <f>Dynamics!$F$1-C894/H893</f>
        <v>5.3983146194417544E-3</v>
      </c>
      <c r="F894" s="38">
        <f>IF(Q893,$O$5/E894,([1]!Props("D","T",Dynamics!$D$4+273,"P",I893,"He")+$O$5/E894)/2)</f>
        <v>7.8322592175706784</v>
      </c>
      <c r="G894" s="38">
        <f t="shared" si="47"/>
        <v>3.6336505398873297E-3</v>
      </c>
      <c r="H894" s="38">
        <f>IF(Q893,[1]!Props("D","T",Dynamics!$D$4+273,"P",Dynamics!I893,"N2O"),C894/G894)</f>
        <v>223.12422182293051</v>
      </c>
      <c r="I894" s="38">
        <f>IF(Q893,[1]!Props("P","T",Dynamics!$D$4+273,"D",F894,"He"),IF(C894&gt;$D$11,I893*(1-$N$13/100*$S$1),[1]!Props("P","T",Dynamics!$D$4+273,"D",F894,"He")))</f>
        <v>4913.0226193690924</v>
      </c>
      <c r="J894" s="38">
        <f>I894-Dynamics!$O$10</f>
        <v>2018.0168856733389</v>
      </c>
      <c r="L894" s="38">
        <f>IF(H894&gt;$L$18,$L$18,H894)</f>
        <v>163.24780144940664</v>
      </c>
      <c r="M894" s="38">
        <f t="shared" si="48"/>
        <v>4.9722588017953919</v>
      </c>
      <c r="N894" s="38">
        <f>M894*Dynamics!$D$14*Dynamics!$N$12</f>
        <v>2.7057952257886334E-3</v>
      </c>
      <c r="O894" s="38">
        <f t="shared" si="49"/>
        <v>0.44171512178229522</v>
      </c>
      <c r="P894" s="38">
        <f>O894/Dynamics!$M$2</f>
        <v>0.14723837392743175</v>
      </c>
      <c r="Q894" s="38">
        <f>IF(I894&gt;Dynamics!$D$8,1,0)</f>
        <v>0</v>
      </c>
    </row>
    <row r="895" spans="1:17" x14ac:dyDescent="0.25">
      <c r="A895" s="38">
        <f>A894+$A$19</f>
        <v>8.7699999999998575</v>
      </c>
      <c r="B895" s="38">
        <f>C895+D895+Dynamics!$O$7</f>
        <v>27.837099387197419</v>
      </c>
      <c r="C895" s="38">
        <f>C894-O894*Dynamics!$S$1</f>
        <v>0.80633829787100886</v>
      </c>
      <c r="D895" s="38">
        <f>D894-P894*Dynamics!$S$1</f>
        <v>0.26877943262366788</v>
      </c>
      <c r="E895" s="38">
        <f>Dynamics!$F$1-C895/H894</f>
        <v>5.3990379978790838E-3</v>
      </c>
      <c r="F895" s="38">
        <f>IF(Q894,$O$5/E895,([1]!Props("D","T",Dynamics!$D$4+273,"P",I894,"He")+$O$5/E895)/2)</f>
        <v>7.8313522965271769</v>
      </c>
      <c r="G895" s="38">
        <f t="shared" si="47"/>
        <v>3.6330275891078411E-3</v>
      </c>
      <c r="H895" s="38">
        <f>IF(Q894,[1]!Props("D","T",Dynamics!$D$4+273,"P",Dynamics!I894,"N2O"),C895/G895)</f>
        <v>221.94664865427586</v>
      </c>
      <c r="I895" s="38">
        <f>IF(Q894,[1]!Props("P","T",Dynamics!$D$4+273,"D",F895,"He"),IF(C895&gt;$D$11,I894*(1-$N$13/100*$S$1),[1]!Props("P","T",Dynamics!$D$4+273,"D",F895,"He")))</f>
        <v>4912.5313171071557</v>
      </c>
      <c r="J895" s="38">
        <f>I895-Dynamics!$O$10</f>
        <v>2017.5255834114023</v>
      </c>
      <c r="L895" s="38">
        <f>IF(H895&gt;$L$18,$L$18,H895)</f>
        <v>163.24780144940664</v>
      </c>
      <c r="M895" s="38">
        <f t="shared" si="48"/>
        <v>4.971653496974489</v>
      </c>
      <c r="N895" s="38">
        <f>M895*Dynamics!$D$14*Dynamics!$N$12</f>
        <v>2.7054658320543501E-3</v>
      </c>
      <c r="O895" s="38">
        <f t="shared" si="49"/>
        <v>0.44166134897936227</v>
      </c>
      <c r="P895" s="38">
        <f>O895/Dynamics!$M$2</f>
        <v>0.14722044965978742</v>
      </c>
      <c r="Q895" s="38">
        <f>IF(I895&gt;Dynamics!$D$8,1,0)</f>
        <v>0</v>
      </c>
    </row>
    <row r="896" spans="1:17" x14ac:dyDescent="0.25">
      <c r="A896" s="38">
        <f>A895+$A$19</f>
        <v>8.7799999999998573</v>
      </c>
      <c r="B896" s="38">
        <f>C896+D896+Dynamics!$O$7</f>
        <v>27.831210569211031</v>
      </c>
      <c r="C896" s="38">
        <f>C895-O895*Dynamics!$S$1</f>
        <v>0.80192168438121525</v>
      </c>
      <c r="D896" s="38">
        <f>D895-P895*Dynamics!$S$1</f>
        <v>0.26730722812707003</v>
      </c>
      <c r="E896" s="38">
        <f>Dynamics!$F$1-C896/H895</f>
        <v>5.3997635610759775E-3</v>
      </c>
      <c r="F896" s="38">
        <f>IF(Q895,$O$5/E896,([1]!Props("D","T",Dynamics!$D$4+273,"P",I895,"He")+$O$5/E896)/2)</f>
        <v>7.8304439737791327</v>
      </c>
      <c r="G896" s="38">
        <f t="shared" si="47"/>
        <v>3.6324035308831623E-3</v>
      </c>
      <c r="H896" s="38">
        <f>IF(Q895,[1]!Props("D","T",Dynamics!$D$4+273,"P",Dynamics!I895,"N2O"),C896/G896)</f>
        <v>220.76888692656911</v>
      </c>
      <c r="I896" s="38">
        <f>IF(Q895,[1]!Props("P","T",Dynamics!$D$4+273,"D",F896,"He"),IF(C896&gt;$D$11,I895*(1-$N$13/100*$S$1),[1]!Props("P","T",Dynamics!$D$4+273,"D",F896,"He")))</f>
        <v>4912.0400639754453</v>
      </c>
      <c r="J896" s="38">
        <f>I896-Dynamics!$O$10</f>
        <v>2017.0343302796919</v>
      </c>
      <c r="L896" s="38">
        <f>IF(H896&gt;$L$18,$L$18,H896)</f>
        <v>163.24780144940664</v>
      </c>
      <c r="M896" s="38">
        <f t="shared" si="48"/>
        <v>4.9710481789895571</v>
      </c>
      <c r="N896" s="38">
        <f>M896*Dynamics!$D$14*Dynamics!$N$12</f>
        <v>2.7051364311564885E-3</v>
      </c>
      <c r="O896" s="38">
        <f t="shared" si="49"/>
        <v>0.44160757500699088</v>
      </c>
      <c r="P896" s="38">
        <f>O896/Dynamics!$M$2</f>
        <v>0.1472025250023303</v>
      </c>
      <c r="Q896" s="38">
        <f>IF(I896&gt;Dynamics!$D$8,1,0)</f>
        <v>0</v>
      </c>
    </row>
    <row r="897" spans="1:17" x14ac:dyDescent="0.25">
      <c r="A897" s="38">
        <f>A896+$A$19</f>
        <v>8.789999999999857</v>
      </c>
      <c r="B897" s="38">
        <f>C897+D897+Dynamics!$O$7</f>
        <v>27.825322468210935</v>
      </c>
      <c r="C897" s="38">
        <f>C896-O896*Dynamics!$S$1</f>
        <v>0.79750560863114539</v>
      </c>
      <c r="D897" s="38">
        <f>D896-P896*Dynamics!$S$1</f>
        <v>0.26583520287704671</v>
      </c>
      <c r="E897" s="38">
        <f>Dynamics!$F$1-C897/H896</f>
        <v>5.4004913434106353E-3</v>
      </c>
      <c r="F897" s="38">
        <f>IF(Q896,$O$5/E897,([1]!Props("D","T",Dynamics!$D$4+273,"P",I896,"He")+$O$5/E897)/2)</f>
        <v>7.829534225708219</v>
      </c>
      <c r="G897" s="38">
        <f t="shared" si="47"/>
        <v>3.6317783482601928E-3</v>
      </c>
      <c r="H897" s="38">
        <f>IF(Q896,[1]!Props("D","T",Dynamics!$D$4+273,"P",Dynamics!I896,"N2O"),C897/G897)</f>
        <v>219.59093649346505</v>
      </c>
      <c r="I897" s="38">
        <f>IF(Q896,[1]!Props("P","T",Dynamics!$D$4+273,"D",F897,"He"),IF(C897&gt;$D$11,I896*(1-$N$13/100*$S$1),[1]!Props("P","T",Dynamics!$D$4+273,"D",F897,"He")))</f>
        <v>4911.548859969048</v>
      </c>
      <c r="J897" s="38">
        <f>I897-Dynamics!$O$10</f>
        <v>2016.5431262732945</v>
      </c>
      <c r="L897" s="38">
        <f>IF(H897&gt;$L$18,$L$18,H897)</f>
        <v>163.24780144940664</v>
      </c>
      <c r="M897" s="38">
        <f t="shared" si="48"/>
        <v>4.970442847829732</v>
      </c>
      <c r="N897" s="38">
        <f>M897*Dynamics!$D$14*Dynamics!$N$12</f>
        <v>2.7048070230891357E-3</v>
      </c>
      <c r="O897" s="38">
        <f t="shared" si="49"/>
        <v>0.44155379986421583</v>
      </c>
      <c r="P897" s="38">
        <f>O897/Dynamics!$M$2</f>
        <v>0.14718459995473862</v>
      </c>
      <c r="Q897" s="38">
        <f>IF(I897&gt;Dynamics!$D$8,1,0)</f>
        <v>0</v>
      </c>
    </row>
    <row r="898" spans="1:17" x14ac:dyDescent="0.25">
      <c r="A898" s="38">
        <f>A897+$A$19</f>
        <v>8.7999999999998568</v>
      </c>
      <c r="B898" s="38">
        <f>C898+D898+Dynamics!$O$7</f>
        <v>27.819435084212746</v>
      </c>
      <c r="C898" s="38">
        <f>C897-O897*Dynamics!$S$1</f>
        <v>0.79309007063250325</v>
      </c>
      <c r="D898" s="38">
        <f>D897-P897*Dynamics!$S$1</f>
        <v>0.26436335687749934</v>
      </c>
      <c r="E898" s="38">
        <f>Dynamics!$F$1-C898/H897</f>
        <v>5.4012213800041873E-3</v>
      </c>
      <c r="F898" s="38">
        <f>IF(Q897,$O$5/E898,([1]!Props("D","T",Dynamics!$D$4+273,"P",I897,"He")+$O$5/E898)/2)</f>
        <v>7.8286230281893232</v>
      </c>
      <c r="G898" s="38">
        <f t="shared" si="47"/>
        <v>3.631152023920804E-3</v>
      </c>
      <c r="H898" s="38">
        <f>IF(Q897,[1]!Props("D","T",Dynamics!$D$4+273,"P",Dynamics!I897,"N2O"),C898/G898)</f>
        <v>218.4127972081294</v>
      </c>
      <c r="I898" s="38">
        <f>IF(Q897,[1]!Props("P","T",Dynamics!$D$4+273,"D",F898,"He"),IF(C898&gt;$D$11,I897*(1-$N$13/100*$S$1),[1]!Props("P","T",Dynamics!$D$4+273,"D",F898,"He")))</f>
        <v>4911.0577050830507</v>
      </c>
      <c r="J898" s="38">
        <f>I898-Dynamics!$O$10</f>
        <v>2016.0519713872973</v>
      </c>
      <c r="L898" s="38">
        <f>IF(H898&gt;$L$18,$L$18,H898)</f>
        <v>163.24780144940664</v>
      </c>
      <c r="M898" s="38">
        <f t="shared" si="48"/>
        <v>4.9698375034841424</v>
      </c>
      <c r="N898" s="38">
        <f>M898*Dynamics!$D$14*Dynamics!$N$12</f>
        <v>2.7044776078463768E-3</v>
      </c>
      <c r="O898" s="38">
        <f t="shared" si="49"/>
        <v>0.44150002355007156</v>
      </c>
      <c r="P898" s="38">
        <f>O898/Dynamics!$M$2</f>
        <v>0.14716667451669052</v>
      </c>
      <c r="Q898" s="38">
        <f>IF(I898&gt;Dynamics!$D$8,1,0)</f>
        <v>0</v>
      </c>
    </row>
    <row r="899" spans="1:17" x14ac:dyDescent="0.25">
      <c r="A899" s="38">
        <f>A898+$A$19</f>
        <v>8.8099999999998566</v>
      </c>
      <c r="B899" s="38">
        <f>C899+D899+Dynamics!$O$7</f>
        <v>27.813548417232081</v>
      </c>
      <c r="C899" s="38">
        <f>C898-O898*Dynamics!$S$1</f>
        <v>0.78867507039700258</v>
      </c>
      <c r="D899" s="38">
        <f>D898-P898*Dynamics!$S$1</f>
        <v>0.26289169013233243</v>
      </c>
      <c r="E899" s="38">
        <f>Dynamics!$F$1-C899/H898</f>
        <v>5.401953706740876E-3</v>
      </c>
      <c r="F899" s="38">
        <f>IF(Q898,$O$5/E899,([1]!Props("D","T",Dynamics!$D$4+273,"P",I898,"He")+$O$5/E899)/2)</f>
        <v>7.8277103565768735</v>
      </c>
      <c r="G899" s="38">
        <f t="shared" si="47"/>
        <v>3.6305245401719597E-3</v>
      </c>
      <c r="H899" s="38">
        <f>IF(Q898,[1]!Props("D","T",Dynamics!$D$4+273,"P",Dynamics!I898,"N2O"),C899/G899)</f>
        <v>217.23446892322809</v>
      </c>
      <c r="I899" s="38">
        <f>IF(Q898,[1]!Props("P","T",Dynamics!$D$4+273,"D",F899,"He"),IF(C899&gt;$D$11,I898*(1-$N$13/100*$S$1),[1]!Props("P","T",Dynamics!$D$4+273,"D",F899,"He")))</f>
        <v>4910.5665993125422</v>
      </c>
      <c r="J899" s="38">
        <f>I899-Dynamics!$O$10</f>
        <v>2015.5608656167888</v>
      </c>
      <c r="L899" s="38">
        <f>IF(H899&gt;$L$18,$L$18,H899)</f>
        <v>163.24780144940664</v>
      </c>
      <c r="M899" s="38">
        <f t="shared" si="48"/>
        <v>4.9692321459419171</v>
      </c>
      <c r="N899" s="38">
        <f>M899*Dynamics!$D$14*Dynamics!$N$12</f>
        <v>2.7041481854222951E-3</v>
      </c>
      <c r="O899" s="38">
        <f t="shared" si="49"/>
        <v>0.44144624606359206</v>
      </c>
      <c r="P899" s="38">
        <f>O899/Dynamics!$M$2</f>
        <v>0.14714874868786401</v>
      </c>
      <c r="Q899" s="38">
        <f>IF(I899&gt;Dynamics!$D$8,1,0)</f>
        <v>0</v>
      </c>
    </row>
    <row r="900" spans="1:17" x14ac:dyDescent="0.25">
      <c r="A900" s="38">
        <f>A899+$A$19</f>
        <v>8.8199999999998564</v>
      </c>
      <c r="B900" s="38">
        <f>C900+D900+Dynamics!$O$7</f>
        <v>27.807662467284565</v>
      </c>
      <c r="C900" s="38">
        <f>C899-O899*Dynamics!$S$1</f>
        <v>0.78426060793636665</v>
      </c>
      <c r="D900" s="38">
        <f>D899-P899*Dynamics!$S$1</f>
        <v>0.26142020264545379</v>
      </c>
      <c r="E900" s="38">
        <f>Dynamics!$F$1-C900/H899</f>
        <v>5.4026883602889073E-3</v>
      </c>
      <c r="F900" s="38">
        <f>IF(Q899,$O$5/E900,([1]!Props("D","T",Dynamics!$D$4+273,"P",I899,"He")+$O$5/E900)/2)</f>
        <v>7.8267961856907213</v>
      </c>
      <c r="G900" s="38">
        <f t="shared" si="47"/>
        <v>3.6298958789355035E-3</v>
      </c>
      <c r="H900" s="38">
        <f>IF(Q899,[1]!Props("D","T",Dynamics!$D$4+273,"P",Dynamics!I899,"N2O"),C900/G900)</f>
        <v>216.05595149091644</v>
      </c>
      <c r="I900" s="38">
        <f>IF(Q899,[1]!Props("P","T",Dynamics!$D$4+273,"D",F900,"He"),IF(C900&gt;$D$11,I899*(1-$N$13/100*$S$1),[1]!Props("P","T",Dynamics!$D$4+273,"D",F900,"He")))</f>
        <v>4910.0755426526111</v>
      </c>
      <c r="J900" s="38">
        <f>I900-Dynamics!$O$10</f>
        <v>2015.0698089568577</v>
      </c>
      <c r="L900" s="38">
        <f>IF(H900&gt;$L$18,$L$18,H900)</f>
        <v>163.24780144940664</v>
      </c>
      <c r="M900" s="38">
        <f t="shared" si="48"/>
        <v>4.9686267751921775</v>
      </c>
      <c r="N900" s="38">
        <f>M900*Dynamics!$D$14*Dynamics!$N$12</f>
        <v>2.7038187558109713E-3</v>
      </c>
      <c r="O900" s="38">
        <f t="shared" si="49"/>
        <v>0.44139246740381111</v>
      </c>
      <c r="P900" s="38">
        <f>O900/Dynamics!$M$2</f>
        <v>0.14713082246793704</v>
      </c>
      <c r="Q900" s="38">
        <f>IF(I900&gt;Dynamics!$D$8,1,0)</f>
        <v>0</v>
      </c>
    </row>
    <row r="901" spans="1:17" x14ac:dyDescent="0.25">
      <c r="A901" s="38">
        <f>A900+$A$19</f>
        <v>8.8299999999998562</v>
      </c>
      <c r="B901" s="38">
        <f>C901+D901+Dynamics!$O$7</f>
        <v>27.801777234385845</v>
      </c>
      <c r="C901" s="38">
        <f>C900-O900*Dynamics!$S$1</f>
        <v>0.77984668326232853</v>
      </c>
      <c r="D901" s="38">
        <f>D900-P900*Dynamics!$S$1</f>
        <v>0.2599488944207744</v>
      </c>
      <c r="E901" s="38">
        <f>Dynamics!$F$1-C901/H900</f>
        <v>5.4034253781219876E-3</v>
      </c>
      <c r="F901" s="38">
        <f>IF(Q900,$O$5/E901,([1]!Props("D","T",Dynamics!$D$4+273,"P",I900,"He")+$O$5/E901)/2)</f>
        <v>7.825880489801559</v>
      </c>
      <c r="G901" s="38">
        <f t="shared" si="47"/>
        <v>3.6292660217376264E-3</v>
      </c>
      <c r="H901" s="38">
        <f>IF(Q900,[1]!Props("D","T",Dynamics!$D$4+273,"P",Dynamics!I900,"N2O"),C901/G901)</f>
        <v>214.87724476282733</v>
      </c>
      <c r="I901" s="38">
        <f>IF(Q900,[1]!Props("P","T",Dynamics!$D$4+273,"D",F901,"He"),IF(C901&gt;$D$11,I900*(1-$N$13/100*$S$1),[1]!Props("P","T",Dynamics!$D$4+273,"D",F901,"He")))</f>
        <v>4909.5845350983464</v>
      </c>
      <c r="J901" s="38">
        <f>I901-Dynamics!$O$10</f>
        <v>2014.5788014025929</v>
      </c>
      <c r="L901" s="38">
        <f>IF(H901&gt;$L$18,$L$18,H901)</f>
        <v>163.24780144940664</v>
      </c>
      <c r="M901" s="38">
        <f t="shared" si="48"/>
        <v>4.9680213912240383</v>
      </c>
      <c r="N901" s="38">
        <f>M901*Dynamics!$D$14*Dynamics!$N$12</f>
        <v>2.7034893190064813E-3</v>
      </c>
      <c r="O901" s="38">
        <f t="shared" si="49"/>
        <v>0.44133868756976163</v>
      </c>
      <c r="P901" s="38">
        <f>O901/Dynamics!$M$2</f>
        <v>0.14711289585658721</v>
      </c>
      <c r="Q901" s="38">
        <f>IF(I901&gt;Dynamics!$D$8,1,0)</f>
        <v>0</v>
      </c>
    </row>
    <row r="902" spans="1:17" x14ac:dyDescent="0.25">
      <c r="A902" s="38">
        <f>A901+$A$19</f>
        <v>8.839999999999856</v>
      </c>
      <c r="B902" s="38">
        <f>C902+D902+Dynamics!$O$7</f>
        <v>27.795892718551585</v>
      </c>
      <c r="C902" s="38">
        <f>C901-O901*Dynamics!$S$1</f>
        <v>0.77543329638663094</v>
      </c>
      <c r="D902" s="38">
        <f>D901-P901*Dynamics!$S$1</f>
        <v>0.25847776546220852</v>
      </c>
      <c r="E902" s="38">
        <f>Dynamics!$F$1-C902/H901</f>
        <v>5.4041647985415622E-3</v>
      </c>
      <c r="F902" s="38">
        <f>IF(Q901,$O$5/E902,([1]!Props("D","T",Dynamics!$D$4+273,"P",I901,"He")+$O$5/E902)/2)</f>
        <v>7.8249632426158628</v>
      </c>
      <c r="G902" s="38">
        <f t="shared" si="47"/>
        <v>3.6286349496979699E-3</v>
      </c>
      <c r="H902" s="38">
        <f>IF(Q901,[1]!Props("D","T",Dynamics!$D$4+273,"P",Dynamics!I901,"N2O"),C902/G902)</f>
        <v>213.69834859005982</v>
      </c>
      <c r="I902" s="38">
        <f>IF(Q901,[1]!Props("P","T",Dynamics!$D$4+273,"D",F902,"He"),IF(C902&gt;$D$11,I901*(1-$N$13/100*$S$1),[1]!Props("P","T",Dynamics!$D$4+273,"D",F902,"He")))</f>
        <v>4909.0935766448365</v>
      </c>
      <c r="J902" s="38">
        <f>I902-Dynamics!$O$10</f>
        <v>2014.0878429490831</v>
      </c>
      <c r="L902" s="38">
        <f>IF(H902&gt;$L$18,$L$18,H902)</f>
        <v>163.24780144940664</v>
      </c>
      <c r="M902" s="38">
        <f t="shared" si="48"/>
        <v>4.9674159940266112</v>
      </c>
      <c r="N902" s="38">
        <f>M902*Dynamics!$D$14*Dynamics!$N$12</f>
        <v>2.7031598750029005E-3</v>
      </c>
      <c r="O902" s="38">
        <f t="shared" si="49"/>
        <v>0.44128490656047636</v>
      </c>
      <c r="P902" s="38">
        <f>O902/Dynamics!$M$2</f>
        <v>0.14709496885349213</v>
      </c>
      <c r="Q902" s="38">
        <f>IF(I902&gt;Dynamics!$D$8,1,0)</f>
        <v>0</v>
      </c>
    </row>
    <row r="903" spans="1:17" x14ac:dyDescent="0.25">
      <c r="A903" s="38">
        <f>A902+$A$19</f>
        <v>8.8499999999998558</v>
      </c>
      <c r="B903" s="38">
        <f>C903+D903+Dynamics!$O$7</f>
        <v>27.790008919797444</v>
      </c>
      <c r="C903" s="38">
        <f>C902-O902*Dynamics!$S$1</f>
        <v>0.77102044732102615</v>
      </c>
      <c r="D903" s="38">
        <f>D902-P902*Dynamics!$S$1</f>
        <v>0.25700681577367362</v>
      </c>
      <c r="E903" s="38">
        <f>Dynamics!$F$1-C903/H902</f>
        <v>5.404906660699817E-3</v>
      </c>
      <c r="F903" s="38">
        <f>IF(Q902,$O$5/E903,([1]!Props("D","T",Dynamics!$D$4+273,"P",I902,"He")+$O$5/E903)/2)</f>
        <v>7.8240444172603283</v>
      </c>
      <c r="G903" s="38">
        <f t="shared" si="47"/>
        <v>3.6280026435183783E-3</v>
      </c>
      <c r="H903" s="38">
        <f>IF(Q902,[1]!Props("D","T",Dynamics!$D$4+273,"P",Dynamics!I902,"N2O"),C903/G903)</f>
        <v>212.5192628231668</v>
      </c>
      <c r="I903" s="38">
        <f>IF(Q902,[1]!Props("P","T",Dynamics!$D$4+273,"D",F903,"He"),IF(C903&gt;$D$11,I902*(1-$N$13/100*$S$1),[1]!Props("P","T",Dynamics!$D$4+273,"D",F903,"He")))</f>
        <v>4908.6026672871722</v>
      </c>
      <c r="J903" s="38">
        <f>I903-Dynamics!$O$10</f>
        <v>2013.5969335914187</v>
      </c>
      <c r="L903" s="38">
        <f>IF(H903&gt;$L$18,$L$18,H903)</f>
        <v>163.24780144940664</v>
      </c>
      <c r="M903" s="38">
        <f t="shared" si="48"/>
        <v>4.9668105835890035</v>
      </c>
      <c r="N903" s="38">
        <f>M903*Dynamics!$D$14*Dynamics!$N$12</f>
        <v>2.7028304237943007E-3</v>
      </c>
      <c r="O903" s="38">
        <f t="shared" si="49"/>
        <v>0.44123112437498757</v>
      </c>
      <c r="P903" s="38">
        <f>O903/Dynamics!$M$2</f>
        <v>0.1470770414583292</v>
      </c>
      <c r="Q903" s="38">
        <f>IF(I903&gt;Dynamics!$D$8,1,0)</f>
        <v>0</v>
      </c>
    </row>
    <row r="904" spans="1:17" x14ac:dyDescent="0.25">
      <c r="A904" s="38">
        <f>A903+$A$19</f>
        <v>8.8599999999998555</v>
      </c>
      <c r="B904" s="38">
        <f>C904+D904+Dynamics!$O$7</f>
        <v>27.784125838139111</v>
      </c>
      <c r="C904" s="38">
        <f>C903-O903*Dynamics!$S$1</f>
        <v>0.76660813607727629</v>
      </c>
      <c r="D904" s="38">
        <f>D903-P903*Dynamics!$S$1</f>
        <v>0.25553604535909036</v>
      </c>
      <c r="E904" s="38">
        <f>Dynamics!$F$1-C904/H903</f>
        <v>5.4056510046234327E-3</v>
      </c>
      <c r="F904" s="38">
        <f>IF(Q903,$O$5/E904,([1]!Props("D","T",Dynamics!$D$4+273,"P",I903,"He")+$O$5/E904)/2)</f>
        <v>7.8231239862657986</v>
      </c>
      <c r="G904" s="38">
        <f t="shared" si="47"/>
        <v>3.6273690834712725E-3</v>
      </c>
      <c r="H904" s="38">
        <f>IF(Q903,[1]!Props("D","T",Dynamics!$D$4+273,"P",Dynamics!I903,"N2O"),C904/G904)</f>
        <v>211.3399873121424</v>
      </c>
      <c r="I904" s="38">
        <f>IF(Q903,[1]!Props("P","T",Dynamics!$D$4+273,"D",F904,"He"),IF(C904&gt;$D$11,I903*(1-$N$13/100*$S$1),[1]!Props("P","T",Dynamics!$D$4+273,"D",F904,"He")))</f>
        <v>4908.1118070204438</v>
      </c>
      <c r="J904" s="38">
        <f>I904-Dynamics!$O$10</f>
        <v>2013.1060733246904</v>
      </c>
      <c r="L904" s="38">
        <f>IF(H904&gt;$L$18,$L$18,H904)</f>
        <v>163.24780144940664</v>
      </c>
      <c r="M904" s="38">
        <f t="shared" si="48"/>
        <v>4.9662051599003174</v>
      </c>
      <c r="N904" s="38">
        <f>M904*Dynamics!$D$14*Dynamics!$N$12</f>
        <v>2.7025009653747524E-3</v>
      </c>
      <c r="O904" s="38">
        <f t="shared" si="49"/>
        <v>0.44117734101232736</v>
      </c>
      <c r="P904" s="38">
        <f>O904/Dynamics!$M$2</f>
        <v>0.14705911367077579</v>
      </c>
      <c r="Q904" s="38">
        <f>IF(I904&gt;Dynamics!$D$8,1,0)</f>
        <v>0</v>
      </c>
    </row>
    <row r="905" spans="1:17" x14ac:dyDescent="0.25">
      <c r="A905" s="38">
        <f>A904+$A$19</f>
        <v>8.8699999999998553</v>
      </c>
      <c r="B905" s="38">
        <f>C905+D905+Dynamics!$O$7</f>
        <v>27.77824347359228</v>
      </c>
      <c r="C905" s="38">
        <f>C904-O904*Dynamics!$S$1</f>
        <v>0.76219636266715307</v>
      </c>
      <c r="D905" s="38">
        <f>D904-P904*Dynamics!$S$1</f>
        <v>0.25406545422238258</v>
      </c>
      <c r="E905" s="38">
        <f>Dynamics!$F$1-C905/H904</f>
        <v>5.4063978712381514E-3</v>
      </c>
      <c r="F905" s="38">
        <f>IF(Q904,$O$5/E905,([1]!Props("D","T",Dynamics!$D$4+273,"P",I904,"He")+$O$5/E905)/2)</f>
        <v>7.8222019215506453</v>
      </c>
      <c r="G905" s="38">
        <f t="shared" si="47"/>
        <v>3.626734249387629E-3</v>
      </c>
      <c r="H905" s="38">
        <f>IF(Q904,[1]!Props("D","T",Dynamics!$D$4+273,"P",Dynamics!I904,"N2O"),C905/G905)</f>
        <v>210.16052190640912</v>
      </c>
      <c r="I905" s="38">
        <f>IF(Q904,[1]!Props("P","T",Dynamics!$D$4+273,"D",F905,"He"),IF(C905&gt;$D$11,I904*(1-$N$13/100*$S$1),[1]!Props("P","T",Dynamics!$D$4+273,"D",F905,"He")))</f>
        <v>4907.6209958397421</v>
      </c>
      <c r="J905" s="38">
        <f>I905-Dynamics!$O$10</f>
        <v>2012.6152621439887</v>
      </c>
      <c r="L905" s="38">
        <f>IF(H905&gt;$L$18,$L$18,H905)</f>
        <v>163.24780144940664</v>
      </c>
      <c r="M905" s="38">
        <f t="shared" si="48"/>
        <v>4.9655997229496505</v>
      </c>
      <c r="N905" s="38">
        <f>M905*Dynamics!$D$14*Dynamics!$N$12</f>
        <v>2.7021714997383216E-3</v>
      </c>
      <c r="O905" s="38">
        <f t="shared" si="49"/>
        <v>0.4411235564715269</v>
      </c>
      <c r="P905" s="38">
        <f>O905/Dynamics!$M$2</f>
        <v>0.14704118549050896</v>
      </c>
      <c r="Q905" s="38">
        <f>IF(I905&gt;Dynamics!$D$8,1,0)</f>
        <v>0</v>
      </c>
    </row>
    <row r="906" spans="1:17" x14ac:dyDescent="0.25">
      <c r="A906" s="38">
        <f>A905+$A$19</f>
        <v>8.8799999999998551</v>
      </c>
      <c r="B906" s="38">
        <f>C906+D906+Dynamics!$O$7</f>
        <v>27.772361826172659</v>
      </c>
      <c r="C906" s="38">
        <f>C905-O905*Dynamics!$S$1</f>
        <v>0.75778512710243784</v>
      </c>
      <c r="D906" s="38">
        <f>D905-P905*Dynamics!$S$1</f>
        <v>0.25259504236747748</v>
      </c>
      <c r="E906" s="38">
        <f>Dynamics!$F$1-C906/H905</f>
        <v>5.4071473023941663E-3</v>
      </c>
      <c r="F906" s="38">
        <f>IF(Q905,$O$5/E906,([1]!Props("D","T",Dynamics!$D$4+273,"P",I905,"He")+$O$5/E906)/2)</f>
        <v>7.8212781944035985</v>
      </c>
      <c r="G906" s="38">
        <f t="shared" si="47"/>
        <v>3.6260981206445589E-3</v>
      </c>
      <c r="H906" s="38">
        <f>IF(Q905,[1]!Props("D","T",Dynamics!$D$4+273,"P",Dynamics!I905,"N2O"),C906/G906)</f>
        <v>208.98086645480441</v>
      </c>
      <c r="I906" s="38">
        <f>IF(Q905,[1]!Props("P","T",Dynamics!$D$4+273,"D",F906,"He"),IF(C906&gt;$D$11,I905*(1-$N$13/100*$S$1),[1]!Props("P","T",Dynamics!$D$4+273,"D",F906,"He")))</f>
        <v>4907.1302337401585</v>
      </c>
      <c r="J906" s="38">
        <f>I906-Dynamics!$O$10</f>
        <v>2012.1245000444051</v>
      </c>
      <c r="L906" s="38">
        <f>IF(H906&gt;$L$18,$L$18,H906)</f>
        <v>163.24780144940664</v>
      </c>
      <c r="M906" s="38">
        <f t="shared" si="48"/>
        <v>4.9649942727260941</v>
      </c>
      <c r="N906" s="38">
        <f>M906*Dynamics!$D$14*Dynamics!$N$12</f>
        <v>2.7018420268790731E-3</v>
      </c>
      <c r="O906" s="38">
        <f t="shared" si="49"/>
        <v>0.4410697707516173</v>
      </c>
      <c r="P906" s="38">
        <f>O906/Dynamics!$M$2</f>
        <v>0.14702325691720577</v>
      </c>
      <c r="Q906" s="38">
        <f>IF(I906&gt;Dynamics!$D$8,1,0)</f>
        <v>0</v>
      </c>
    </row>
    <row r="907" spans="1:17" x14ac:dyDescent="0.25">
      <c r="A907" s="38">
        <f>A906+$A$19</f>
        <v>8.8899999999998549</v>
      </c>
      <c r="B907" s="38">
        <f>C907+D907+Dynamics!$O$7</f>
        <v>27.76648089589597</v>
      </c>
      <c r="C907" s="38">
        <f>C906-O906*Dynamics!$S$1</f>
        <v>0.75337442939492172</v>
      </c>
      <c r="D907" s="38">
        <f>D906-P906*Dynamics!$S$1</f>
        <v>0.25112480979830543</v>
      </c>
      <c r="E907" s="38">
        <f>Dynamics!$F$1-C907/H906</f>
        <v>5.4078993408923897E-3</v>
      </c>
      <c r="F907" s="38">
        <f>IF(Q906,$O$5/E907,([1]!Props("D","T",Dynamics!$D$4+273,"P",I906,"He")+$O$5/E907)/2)</f>
        <v>7.8203527754659881</v>
      </c>
      <c r="G907" s="38">
        <f t="shared" si="47"/>
        <v>3.6254606761524635E-3</v>
      </c>
      <c r="H907" s="38">
        <f>IF(Q906,[1]!Props("D","T",Dynamics!$D$4+273,"P",Dynamics!I906,"N2O"),C907/G907)</f>
        <v>207.80102080556662</v>
      </c>
      <c r="I907" s="38">
        <f>IF(Q906,[1]!Props("P","T",Dynamics!$D$4+273,"D",F907,"He"),IF(C907&gt;$D$11,I906*(1-$N$13/100*$S$1),[1]!Props("P","T",Dynamics!$D$4+273,"D",F907,"He")))</f>
        <v>4906.6395207167843</v>
      </c>
      <c r="J907" s="38">
        <f>I907-Dynamics!$O$10</f>
        <v>2011.6337870210309</v>
      </c>
      <c r="L907" s="38">
        <f>IF(H907&gt;$L$18,$L$18,H907)</f>
        <v>163.24780144940664</v>
      </c>
      <c r="M907" s="38">
        <f t="shared" si="48"/>
        <v>4.9643888092187352</v>
      </c>
      <c r="N907" s="38">
        <f>M907*Dynamics!$D$14*Dynamics!$N$12</f>
        <v>2.7015125467910678E-3</v>
      </c>
      <c r="O907" s="38">
        <f t="shared" si="49"/>
        <v>0.4410159838516291</v>
      </c>
      <c r="P907" s="38">
        <f>O907/Dynamics!$M$2</f>
        <v>0.14700532795054302</v>
      </c>
      <c r="Q907" s="38">
        <f>IF(I907&gt;Dynamics!$D$8,1,0)</f>
        <v>0</v>
      </c>
    </row>
    <row r="908" spans="1:17" x14ac:dyDescent="0.25">
      <c r="A908" s="38">
        <f>A907+$A$19</f>
        <v>8.8999999999998547</v>
      </c>
      <c r="B908" s="38">
        <f>C908+D908+Dynamics!$O$7</f>
        <v>27.760600682777948</v>
      </c>
      <c r="C908" s="38">
        <f>C907-O907*Dynamics!$S$1</f>
        <v>0.74896426955640538</v>
      </c>
      <c r="D908" s="38">
        <f>D907-P907*Dynamics!$S$1</f>
        <v>0.24965475651880001</v>
      </c>
      <c r="E908" s="38">
        <f>Dynamics!$F$1-C908/H907</f>
        <v>5.4086540305116025E-3</v>
      </c>
      <c r="F908" s="38">
        <f>IF(Q907,$O$5/E908,([1]!Props("D","T",Dynamics!$D$4+273,"P",I907,"He")+$O$5/E908)/2)</f>
        <v>7.8194256347133839</v>
      </c>
      <c r="G908" s="38">
        <f t="shared" si="47"/>
        <v>3.6248218943417477E-3</v>
      </c>
      <c r="H908" s="38">
        <f>IF(Q907,[1]!Props("D","T",Dynamics!$D$4+273,"P",Dynamics!I907,"N2O"),C908/G908)</f>
        <v>206.62098480632085</v>
      </c>
      <c r="I908" s="38">
        <f>IF(Q907,[1]!Props("P","T",Dynamics!$D$4+273,"D",F908,"He"),IF(C908&gt;$D$11,I907*(1-$N$13/100*$S$1),[1]!Props("P","T",Dynamics!$D$4+273,"D",F908,"He")))</f>
        <v>4906.1488567647129</v>
      </c>
      <c r="J908" s="38">
        <f>I908-Dynamics!$O$10</f>
        <v>2011.1431230689595</v>
      </c>
      <c r="L908" s="38">
        <f>IF(H908&gt;$L$18,$L$18,H908)</f>
        <v>163.24780144940664</v>
      </c>
      <c r="M908" s="38">
        <f t="shared" si="48"/>
        <v>4.9637833324166589</v>
      </c>
      <c r="N908" s="38">
        <f>M908*Dynamics!$D$14*Dynamics!$N$12</f>
        <v>2.7011830594683662E-3</v>
      </c>
      <c r="O908" s="38">
        <f t="shared" si="49"/>
        <v>0.44096219577059259</v>
      </c>
      <c r="P908" s="38">
        <f>O908/Dynamics!$M$2</f>
        <v>0.14698739859019752</v>
      </c>
      <c r="Q908" s="38">
        <f>IF(I908&gt;Dynamics!$D$8,1,0)</f>
        <v>0</v>
      </c>
    </row>
    <row r="909" spans="1:17" x14ac:dyDescent="0.25">
      <c r="A909" s="38">
        <f>A908+$A$19</f>
        <v>8.9099999999998545</v>
      </c>
      <c r="B909" s="38">
        <f>C909+D909+Dynamics!$O$7</f>
        <v>27.754721186834342</v>
      </c>
      <c r="C909" s="38">
        <f>C908-O908*Dynamics!$S$1</f>
        <v>0.74455464759869949</v>
      </c>
      <c r="D909" s="38">
        <f>D908-P908*Dynamics!$S$1</f>
        <v>0.24818488253289803</v>
      </c>
      <c r="E909" s="38">
        <f>Dynamics!$F$1-C909/H908</f>
        <v>5.4094114160365657E-3</v>
      </c>
      <c r="F909" s="38">
        <f>IF(Q908,$O$5/E909,([1]!Props("D","T",Dynamics!$D$4+273,"P",I908,"He")+$O$5/E909)/2)</f>
        <v>7.8184967414366096</v>
      </c>
      <c r="G909" s="38">
        <f t="shared" si="47"/>
        <v>3.6241817531490793E-3</v>
      </c>
      <c r="H909" s="38">
        <f>IF(Q908,[1]!Props("D","T",Dynamics!$D$4+273,"P",Dynamics!I908,"N2O"),C909/G909)</f>
        <v>205.44075830406416</v>
      </c>
      <c r="I909" s="38">
        <f>IF(Q908,[1]!Props("P","T",Dynamics!$D$4+273,"D",F909,"He"),IF(C909&gt;$D$11,I908*(1-$N$13/100*$S$1),[1]!Props("P","T",Dynamics!$D$4+273,"D",F909,"He")))</f>
        <v>4905.6582418790367</v>
      </c>
      <c r="J909" s="38">
        <f>I909-Dynamics!$O$10</f>
        <v>2010.6525081832833</v>
      </c>
      <c r="L909" s="38">
        <f>IF(H909&gt;$L$18,$L$18,H909)</f>
        <v>163.24780144940664</v>
      </c>
      <c r="M909" s="38">
        <f t="shared" si="48"/>
        <v>4.9631778423089408</v>
      </c>
      <c r="N909" s="38">
        <f>M909*Dynamics!$D$14*Dynamics!$N$12</f>
        <v>2.700853564905023E-3</v>
      </c>
      <c r="O909" s="38">
        <f t="shared" si="49"/>
        <v>0.44090840650753726</v>
      </c>
      <c r="P909" s="38">
        <f>O909/Dynamics!$M$2</f>
        <v>0.14696946883584575</v>
      </c>
      <c r="Q909" s="38">
        <f>IF(I909&gt;Dynamics!$D$8,1,0)</f>
        <v>0</v>
      </c>
    </row>
    <row r="910" spans="1:17" x14ac:dyDescent="0.25">
      <c r="A910" s="38">
        <f>A909+$A$19</f>
        <v>8.9199999999998543</v>
      </c>
      <c r="B910" s="38">
        <f>C910+D910+Dynamics!$O$7</f>
        <v>27.748842408080908</v>
      </c>
      <c r="C910" s="38">
        <f>C909-O909*Dynamics!$S$1</f>
        <v>0.74014556353362415</v>
      </c>
      <c r="D910" s="38">
        <f>D909-P909*Dynamics!$S$1</f>
        <v>0.24671518784453958</v>
      </c>
      <c r="E910" s="38">
        <f>Dynamics!$F$1-C910/H909</f>
        <v>5.4101715432870821E-3</v>
      </c>
      <c r="F910" s="38">
        <f>IF(Q909,$O$5/E910,([1]!Props("D","T",Dynamics!$D$4+273,"P",I909,"He")+$O$5/E910)/2)</f>
        <v>7.8175660642221008</v>
      </c>
      <c r="G910" s="38">
        <f t="shared" si="47"/>
        <v>3.6235402300031768E-3</v>
      </c>
      <c r="H910" s="38">
        <f>IF(Q909,[1]!Props("D","T",Dynamics!$D$4+273,"P",Dynamics!I909,"N2O"),C910/G910)</f>
        <v>204.26034114514999</v>
      </c>
      <c r="I910" s="38">
        <f>IF(Q909,[1]!Props("P","T",Dynamics!$D$4+273,"D",F910,"He"),IF(C910&gt;$D$11,I909*(1-$N$13/100*$S$1),[1]!Props("P","T",Dynamics!$D$4+273,"D",F910,"He")))</f>
        <v>4905.1676760548489</v>
      </c>
      <c r="J910" s="38">
        <f>I910-Dynamics!$O$10</f>
        <v>2010.1619423590955</v>
      </c>
      <c r="L910" s="38">
        <f>IF(H910&gt;$L$18,$L$18,H910)</f>
        <v>163.24780144940664</v>
      </c>
      <c r="M910" s="38">
        <f t="shared" si="48"/>
        <v>4.9625723388846561</v>
      </c>
      <c r="N910" s="38">
        <f>M910*Dynamics!$D$14*Dynamics!$N$12</f>
        <v>2.700524063095094E-3</v>
      </c>
      <c r="O910" s="38">
        <f t="shared" si="49"/>
        <v>0.44085461606149279</v>
      </c>
      <c r="P910" s="38">
        <f>O910/Dynamics!$M$2</f>
        <v>0.14695153868716426</v>
      </c>
      <c r="Q910" s="38">
        <f>IF(I910&gt;Dynamics!$D$8,1,0)</f>
        <v>0</v>
      </c>
    </row>
    <row r="911" spans="1:17" x14ac:dyDescent="0.25">
      <c r="A911" s="38">
        <f>A910+$A$19</f>
        <v>8.9299999999998541</v>
      </c>
      <c r="B911" s="38">
        <f>C911+D911+Dynamics!$O$7</f>
        <v>27.742964346533423</v>
      </c>
      <c r="C911" s="38">
        <f>C910-O910*Dynamics!$S$1</f>
        <v>0.73573701737300923</v>
      </c>
      <c r="D911" s="38">
        <f>D910-P910*Dynamics!$S$1</f>
        <v>0.24524567245766793</v>
      </c>
      <c r="E911" s="38">
        <f>Dynamics!$F$1-C911/H910</f>
        <v>5.4109344591480877E-3</v>
      </c>
      <c r="F911" s="38">
        <f>IF(Q910,$O$5/E911,([1]!Props("D","T",Dynamics!$D$4+273,"P",I910,"He")+$O$5/E911)/2)</f>
        <v>7.8166335709315788</v>
      </c>
      <c r="G911" s="38">
        <f t="shared" si="47"/>
        <v>3.6228973018100933E-3</v>
      </c>
      <c r="H911" s="38">
        <f>IF(Q910,[1]!Props("D","T",Dynamics!$D$4+273,"P",Dynamics!I910,"N2O"),C911/G911)</f>
        <v>203.07973317527271</v>
      </c>
      <c r="I911" s="38">
        <f>IF(Q910,[1]!Props("P","T",Dynamics!$D$4+273,"D",F911,"He"),IF(C911&gt;$D$11,I910*(1-$N$13/100*$S$1),[1]!Props("P","T",Dynamics!$D$4+273,"D",F911,"He")))</f>
        <v>4904.6771592872437</v>
      </c>
      <c r="J911" s="38">
        <f>I911-Dynamics!$O$10</f>
        <v>2009.6714255914903</v>
      </c>
      <c r="L911" s="38">
        <f>IF(H911&gt;$L$18,$L$18,H911)</f>
        <v>163.24780144940664</v>
      </c>
      <c r="M911" s="38">
        <f t="shared" si="48"/>
        <v>4.9619668221328714</v>
      </c>
      <c r="N911" s="38">
        <f>M911*Dynamics!$D$14*Dynamics!$N$12</f>
        <v>2.7001945540326287E-3</v>
      </c>
      <c r="O911" s="38">
        <f t="shared" si="49"/>
        <v>0.44080082443148766</v>
      </c>
      <c r="P911" s="38">
        <f>O911/Dynamics!$M$2</f>
        <v>0.14693360814382922</v>
      </c>
      <c r="Q911" s="38">
        <f>IF(I911&gt;Dynamics!$D$8,1,0)</f>
        <v>0</v>
      </c>
    </row>
    <row r="912" spans="1:17" x14ac:dyDescent="0.25">
      <c r="A912" s="38">
        <f>A911+$A$19</f>
        <v>8.9399999999998538</v>
      </c>
      <c r="B912" s="38">
        <f>C912+D912+Dynamics!$O$7</f>
        <v>27.737087002207669</v>
      </c>
      <c r="C912" s="38">
        <f>C911-O911*Dynamics!$S$1</f>
        <v>0.73132900912869436</v>
      </c>
      <c r="D912" s="38">
        <f>D911-P911*Dynamics!$S$1</f>
        <v>0.24377633637622964</v>
      </c>
      <c r="E912" s="38">
        <f>Dynamics!$F$1-C912/H911</f>
        <v>5.4117002116007978E-3</v>
      </c>
      <c r="F912" s="38">
        <f>IF(Q911,$O$5/E912,([1]!Props("D","T",Dynamics!$D$4+273,"P",I911,"He")+$O$5/E912)/2)</f>
        <v>7.8156992286810212</v>
      </c>
      <c r="G912" s="38">
        <f t="shared" si="47"/>
        <v>3.6222529449379971E-3</v>
      </c>
      <c r="H912" s="38">
        <f>IF(Q911,[1]!Props("D","T",Dynamics!$D$4+273,"P",Dynamics!I911,"N2O"),C912/G912)</f>
        <v>201.89893423945099</v>
      </c>
      <c r="I912" s="38">
        <f>IF(Q911,[1]!Props("P","T",Dynamics!$D$4+273,"D",F912,"He"),IF(C912&gt;$D$11,I911*(1-$N$13/100*$S$1),[1]!Props("P","T",Dynamics!$D$4+273,"D",F912,"He")))</f>
        <v>4904.1866915713154</v>
      </c>
      <c r="J912" s="38">
        <f>I912-Dynamics!$O$10</f>
        <v>2009.1809578755619</v>
      </c>
      <c r="L912" s="38">
        <f>IF(H912&gt;$L$18,$L$18,H912)</f>
        <v>163.24780144940664</v>
      </c>
      <c r="M912" s="38">
        <f t="shared" si="48"/>
        <v>4.9613612920426498</v>
      </c>
      <c r="N912" s="38">
        <f>M912*Dynamics!$D$14*Dynamics!$N$12</f>
        <v>2.6998650377116759E-3</v>
      </c>
      <c r="O912" s="38">
        <f t="shared" si="49"/>
        <v>0.44074703161655043</v>
      </c>
      <c r="P912" s="38">
        <f>O912/Dynamics!$M$2</f>
        <v>0.14691567720551682</v>
      </c>
      <c r="Q912" s="38">
        <f>IF(I912&gt;Dynamics!$D$8,1,0)</f>
        <v>0</v>
      </c>
    </row>
    <row r="913" spans="1:17" x14ac:dyDescent="0.25">
      <c r="A913" s="38">
        <f>A912+$A$19</f>
        <v>8.9499999999998536</v>
      </c>
      <c r="B913" s="38">
        <f>C913+D913+Dynamics!$O$7</f>
        <v>27.731210375119449</v>
      </c>
      <c r="C913" s="38">
        <f>C912-O912*Dynamics!$S$1</f>
        <v>0.72692153881252886</v>
      </c>
      <c r="D913" s="38">
        <f>D912-P912*Dynamics!$S$1</f>
        <v>0.24230717960417447</v>
      </c>
      <c r="E913" s="38">
        <f>Dynamics!$F$1-C913/H912</f>
        <v>5.4124688497549436E-3</v>
      </c>
      <c r="F913" s="38">
        <f>IF(Q912,$O$5/E913,([1]!Props("D","T",Dynamics!$D$4+273,"P",I912,"He")+$O$5/E913)/2)</f>
        <v>7.8147630038189</v>
      </c>
      <c r="G913" s="38">
        <f t="shared" si="47"/>
        <v>3.6216071352014123E-3</v>
      </c>
      <c r="H913" s="38">
        <f>IF(Q912,[1]!Props("D","T",Dynamics!$D$4+273,"P",Dynamics!I912,"N2O"),C913/G913)</f>
        <v>200.71794418201074</v>
      </c>
      <c r="I913" s="38">
        <f>IF(Q912,[1]!Props("P","T",Dynamics!$D$4+273,"D",F913,"He"),IF(C913&gt;$D$11,I912*(1-$N$13/100*$S$1),[1]!Props("P","T",Dynamics!$D$4+273,"D",F913,"He")))</f>
        <v>4903.6962729021579</v>
      </c>
      <c r="J913" s="38">
        <f>I913-Dynamics!$O$10</f>
        <v>2008.6905392064045</v>
      </c>
      <c r="L913" s="38">
        <f>IF(H913&gt;$L$18,$L$18,H913)</f>
        <v>163.24780144940664</v>
      </c>
      <c r="M913" s="38">
        <f t="shared" si="48"/>
        <v>4.9607557486030514</v>
      </c>
      <c r="N913" s="38">
        <f>M913*Dynamics!$D$14*Dynamics!$N$12</f>
        <v>2.6995355141262822E-3</v>
      </c>
      <c r="O913" s="38">
        <f t="shared" si="49"/>
        <v>0.44069323761570917</v>
      </c>
      <c r="P913" s="38">
        <f>O913/Dynamics!$M$2</f>
        <v>0.14689774587190305</v>
      </c>
      <c r="Q913" s="38">
        <f>IF(I913&gt;Dynamics!$D$8,1,0)</f>
        <v>0</v>
      </c>
    </row>
    <row r="914" spans="1:17" x14ac:dyDescent="0.25">
      <c r="A914" s="38">
        <f>A913+$A$19</f>
        <v>8.9599999999998534</v>
      </c>
      <c r="B914" s="38">
        <f>C914+D914+Dynamics!$O$7</f>
        <v>27.725334465284572</v>
      </c>
      <c r="C914" s="38">
        <f>C913-O913*Dynamics!$S$1</f>
        <v>0.72251460643637178</v>
      </c>
      <c r="D914" s="38">
        <f>D913-P913*Dynamics!$S$1</f>
        <v>0.24083820214545545</v>
      </c>
      <c r="E914" s="38">
        <f>Dynamics!$F$1-C914/H913</f>
        <v>5.4132404238821591E-3</v>
      </c>
      <c r="F914" s="38">
        <f>IF(Q913,$O$5/E914,([1]!Props("D","T",Dynamics!$D$4+273,"P",I913,"He")+$O$5/E914)/2)</f>
        <v>7.8138248619036421</v>
      </c>
      <c r="G914" s="38">
        <f t="shared" si="47"/>
        <v>3.620959847844901E-3</v>
      </c>
      <c r="H914" s="38">
        <f>IF(Q913,[1]!Props("D","T",Dynamics!$D$4+273,"P",Dynamics!I913,"N2O"),C914/G914)</f>
        <v>199.53676284656768</v>
      </c>
      <c r="I914" s="38">
        <f>IF(Q913,[1]!Props("P","T",Dynamics!$D$4+273,"D",F914,"He"),IF(C914&gt;$D$11,I913*(1-$N$13/100*$S$1),[1]!Props("P","T",Dynamics!$D$4+273,"D",F914,"He")))</f>
        <v>4903.2059032748675</v>
      </c>
      <c r="J914" s="38">
        <f>I914-Dynamics!$O$10</f>
        <v>2008.2001695791141</v>
      </c>
      <c r="L914" s="38">
        <f>IF(H914&gt;$L$18,$L$18,H914)</f>
        <v>163.24780144940664</v>
      </c>
      <c r="M914" s="38">
        <f t="shared" si="48"/>
        <v>4.9601501918031277</v>
      </c>
      <c r="N914" s="38">
        <f>M914*Dynamics!$D$14*Dynamics!$N$12</f>
        <v>2.6992059832704894E-3</v>
      </c>
      <c r="O914" s="38">
        <f t="shared" si="49"/>
        <v>0.44063944242799125</v>
      </c>
      <c r="P914" s="38">
        <f>O914/Dynamics!$M$2</f>
        <v>0.14687981414266374</v>
      </c>
      <c r="Q914" s="38">
        <f>IF(I914&gt;Dynamics!$D$8,1,0)</f>
        <v>0</v>
      </c>
    </row>
    <row r="915" spans="1:17" x14ac:dyDescent="0.25">
      <c r="A915" s="38">
        <f>A914+$A$19</f>
        <v>8.9699999999998532</v>
      </c>
      <c r="B915" s="38">
        <f>C915+D915+Dynamics!$O$7</f>
        <v>27.719459272718865</v>
      </c>
      <c r="C915" s="38">
        <f>C914-O914*Dynamics!$S$1</f>
        <v>0.71810821201209185</v>
      </c>
      <c r="D915" s="38">
        <f>D914-P914*Dynamics!$S$1</f>
        <v>0.23936940400402881</v>
      </c>
      <c r="E915" s="38">
        <f>Dynamics!$F$1-C915/H914</f>
        <v>5.4140149854505666E-3</v>
      </c>
      <c r="F915" s="38">
        <f>IF(Q914,$O$5/E915,([1]!Props("D","T",Dynamics!$D$4+273,"P",I914,"He")+$O$5/E915)/2)</f>
        <v>7.8128847676802966</v>
      </c>
      <c r="G915" s="38">
        <f t="shared" si="47"/>
        <v>3.620311057526162E-3</v>
      </c>
      <c r="H915" s="38">
        <f>IF(Q914,[1]!Props("D","T",Dynamics!$D$4+273,"P",Dynamics!I914,"N2O"),C915/G915)</f>
        <v>198.35539007600937</v>
      </c>
      <c r="I915" s="38">
        <f>IF(Q914,[1]!Props("P","T",Dynamics!$D$4+273,"D",F915,"He"),IF(C915&gt;$D$11,I914*(1-$N$13/100*$S$1),[1]!Props("P","T",Dynamics!$D$4+273,"D",F915,"He")))</f>
        <v>4902.7155826845401</v>
      </c>
      <c r="J915" s="38">
        <f>I915-Dynamics!$O$10</f>
        <v>2007.7098489887867</v>
      </c>
      <c r="L915" s="38">
        <f>IF(H915&gt;$L$18,$L$18,H915)</f>
        <v>163.24780144940664</v>
      </c>
      <c r="M915" s="38">
        <f t="shared" si="48"/>
        <v>4.9595446216319301</v>
      </c>
      <c r="N915" s="38">
        <f>M915*Dynamics!$D$14*Dynamics!$N$12</f>
        <v>2.6988764451383405E-3</v>
      </c>
      <c r="O915" s="38">
        <f t="shared" si="49"/>
        <v>0.44058564605242423</v>
      </c>
      <c r="P915" s="38">
        <f>O915/Dynamics!$M$2</f>
        <v>0.14686188201747474</v>
      </c>
      <c r="Q915" s="38">
        <f>IF(I915&gt;Dynamics!$D$8,1,0)</f>
        <v>0</v>
      </c>
    </row>
    <row r="916" spans="1:17" x14ac:dyDescent="0.25">
      <c r="A916" s="38">
        <f>A915+$A$19</f>
        <v>8.979999999999853</v>
      </c>
      <c r="B916" s="38">
        <f>C916+D916+Dynamics!$O$7</f>
        <v>27.713584797438166</v>
      </c>
      <c r="C916" s="38">
        <f>C915-O915*Dynamics!$S$1</f>
        <v>0.71370235555156758</v>
      </c>
      <c r="D916" s="38">
        <f>D915-P915*Dynamics!$S$1</f>
        <v>0.23790078518385407</v>
      </c>
      <c r="E916" s="38">
        <f>Dynamics!$F$1-C916/H915</f>
        <v>5.4147925871605935E-3</v>
      </c>
      <c r="F916" s="38">
        <f>IF(Q915,$O$5/E916,([1]!Props("D","T",Dynamics!$D$4+273,"P",I915,"He")+$O$5/E916)/2)</f>
        <v>7.8119426850563745</v>
      </c>
      <c r="G916" s="38">
        <f t="shared" si="47"/>
        <v>3.6196607382985354E-3</v>
      </c>
      <c r="H916" s="38">
        <f>IF(Q915,[1]!Props("D","T",Dynamics!$D$4+273,"P",Dynamics!I915,"N2O"),C916/G916)</f>
        <v>197.173825712476</v>
      </c>
      <c r="I916" s="38">
        <f>IF(Q915,[1]!Props("P","T",Dynamics!$D$4+273,"D",F916,"He"),IF(C916&gt;$D$11,I915*(1-$N$13/100*$S$1),[1]!Props("P","T",Dynamics!$D$4+273,"D",F916,"He")))</f>
        <v>4902.2253111262717</v>
      </c>
      <c r="J916" s="38">
        <f>I916-Dynamics!$O$10</f>
        <v>2007.2195774305183</v>
      </c>
      <c r="L916" s="38">
        <f>IF(H916&gt;$L$18,$L$18,H916)</f>
        <v>163.24780144940664</v>
      </c>
      <c r="M916" s="38">
        <f t="shared" si="48"/>
        <v>4.9589390380785012</v>
      </c>
      <c r="N916" s="38">
        <f>M916*Dynamics!$D$14*Dynamics!$N$12</f>
        <v>2.6985468997238714E-3</v>
      </c>
      <c r="O916" s="38">
        <f t="shared" si="49"/>
        <v>0.44053184848803439</v>
      </c>
      <c r="P916" s="38">
        <f>O916/Dynamics!$M$2</f>
        <v>0.14684394949601146</v>
      </c>
      <c r="Q916" s="38">
        <f>IF(I916&gt;Dynamics!$D$8,1,0)</f>
        <v>0</v>
      </c>
    </row>
    <row r="917" spans="1:17" x14ac:dyDescent="0.25">
      <c r="A917" s="38">
        <f>A916+$A$19</f>
        <v>8.9899999999998528</v>
      </c>
      <c r="B917" s="38">
        <f>C917+D917+Dynamics!$O$7</f>
        <v>27.707711039458324</v>
      </c>
      <c r="C917" s="38">
        <f>C916-O916*Dynamics!$S$1</f>
        <v>0.70929703706668723</v>
      </c>
      <c r="D917" s="38">
        <f>D916-P916*Dynamics!$S$1</f>
        <v>0.23643234568889396</v>
      </c>
      <c r="E917" s="38">
        <f>Dynamics!$F$1-C917/H916</f>
        <v>5.4155732829820943E-3</v>
      </c>
      <c r="F917" s="38">
        <f>IF(Q916,$O$5/E917,([1]!Props("D","T",Dynamics!$D$4+273,"P",I916,"He")+$O$5/E917)/2)</f>
        <v>7.8109985770768082</v>
      </c>
      <c r="G917" s="38">
        <f t="shared" si="47"/>
        <v>3.6190088635928621E-3</v>
      </c>
      <c r="H917" s="38">
        <f>IF(Q916,[1]!Props("D","T",Dynamics!$D$4+273,"P",Dynamics!I916,"N2O"),C917/G917)</f>
        <v>195.9920695973413</v>
      </c>
      <c r="I917" s="38">
        <f>IF(Q916,[1]!Props("P","T",Dynamics!$D$4+273,"D",F917,"He"),IF(C917&gt;$D$11,I916*(1-$N$13/100*$S$1),[1]!Props("P","T",Dynamics!$D$4+273,"D",F917,"He")))</f>
        <v>4901.7350885951591</v>
      </c>
      <c r="J917" s="38">
        <f>I917-Dynamics!$O$10</f>
        <v>2006.7293548994057</v>
      </c>
      <c r="L917" s="38">
        <f>IF(H917&gt;$L$18,$L$18,H917)</f>
        <v>163.24780144940664</v>
      </c>
      <c r="M917" s="38">
        <f t="shared" si="48"/>
        <v>4.9583334411318809</v>
      </c>
      <c r="N917" s="38">
        <f>M917*Dynamics!$D$14*Dynamics!$N$12</f>
        <v>2.6982173470211186E-3</v>
      </c>
      <c r="O917" s="38">
        <f t="shared" si="49"/>
        <v>0.4404780497338483</v>
      </c>
      <c r="P917" s="38">
        <f>O917/Dynamics!$M$2</f>
        <v>0.14682601657794944</v>
      </c>
      <c r="Q917" s="38">
        <f>IF(I917&gt;Dynamics!$D$8,1,0)</f>
        <v>0</v>
      </c>
    </row>
    <row r="918" spans="1:17" x14ac:dyDescent="0.25">
      <c r="A918" s="38">
        <f>A917+$A$19</f>
        <v>8.9999999999998526</v>
      </c>
      <c r="B918" s="38">
        <f>C918+D918+Dynamics!$O$7</f>
        <v>27.701837998795206</v>
      </c>
      <c r="C918" s="38">
        <f>C917-O917*Dynamics!$S$1</f>
        <v>0.70489225656934873</v>
      </c>
      <c r="D918" s="38">
        <f>D917-P917*Dynamics!$S$1</f>
        <v>0.23496408552311446</v>
      </c>
      <c r="E918" s="38">
        <f>Dynamics!$F$1-C918/H917</f>
        <v>5.4163571281928141E-3</v>
      </c>
      <c r="F918" s="38">
        <f>IF(Q917,$O$5/E918,([1]!Props("D","T",Dynamics!$D$4+273,"P",I917,"He")+$O$5/E918)/2)</f>
        <v>7.8100524058980278</v>
      </c>
      <c r="G918" s="38">
        <f t="shared" si="47"/>
        <v>3.6183554061987016E-3</v>
      </c>
      <c r="H918" s="38">
        <f>IF(Q917,[1]!Props("D","T",Dynamics!$D$4+273,"P",Dynamics!I917,"N2O"),C918/G918)</f>
        <v>194.81012157119196</v>
      </c>
      <c r="I918" s="38">
        <f>IF(Q917,[1]!Props("P","T",Dynamics!$D$4+273,"D",F918,"He"),IF(C918&gt;$D$11,I917*(1-$N$13/100*$S$1),[1]!Props("P","T",Dynamics!$D$4+273,"D",F918,"He")))</f>
        <v>4901.2449150862994</v>
      </c>
      <c r="J918" s="38">
        <f>I918-Dynamics!$O$10</f>
        <v>2006.239181390546</v>
      </c>
      <c r="L918" s="38">
        <f>IF(H918&gt;$L$18,$L$18,H918)</f>
        <v>163.24780144940664</v>
      </c>
      <c r="M918" s="38">
        <f t="shared" si="48"/>
        <v>4.9577278307811019</v>
      </c>
      <c r="N918" s="38">
        <f>M918*Dynamics!$D$14*Dynamics!$N$12</f>
        <v>2.6978877870241142E-3</v>
      </c>
      <c r="O918" s="38">
        <f t="shared" si="49"/>
        <v>0.44042424978889166</v>
      </c>
      <c r="P918" s="38">
        <f>O918/Dynamics!$M$2</f>
        <v>0.14680808326296388</v>
      </c>
      <c r="Q918" s="38">
        <f>IF(I918&gt;Dynamics!$D$8,1,0)</f>
        <v>0</v>
      </c>
    </row>
    <row r="919" spans="1:17" x14ac:dyDescent="0.25">
      <c r="A919" s="38">
        <f>A918+$A$19</f>
        <v>9.0099999999998523</v>
      </c>
      <c r="B919" s="38">
        <f>C919+D919+Dynamics!$O$7</f>
        <v>27.695965675464688</v>
      </c>
      <c r="C919" s="38">
        <f>C918-O918*Dynamics!$S$1</f>
        <v>0.70048801407145977</v>
      </c>
      <c r="D919" s="38">
        <f>D918-P918*Dynamics!$S$1</f>
        <v>0.23349600469048482</v>
      </c>
      <c r="E919" s="38">
        <f>Dynamics!$F$1-C919/H918</f>
        <v>5.4171441794182689E-3</v>
      </c>
      <c r="F919" s="38">
        <f>IF(Q918,$O$5/E919,([1]!Props("D","T",Dynamics!$D$4+273,"P",I918,"He")+$O$5/E919)/2)</f>
        <v>7.8091041327610702</v>
      </c>
      <c r="G919" s="38">
        <f t="shared" si="47"/>
        <v>3.6177003382448485E-3</v>
      </c>
      <c r="H919" s="38">
        <f>IF(Q918,[1]!Props("D","T",Dynamics!$D$4+273,"P",Dynamics!I918,"N2O"),C919/G919)</f>
        <v>193.62798147380727</v>
      </c>
      <c r="I919" s="38">
        <f>IF(Q918,[1]!Props("P","T",Dynamics!$D$4+273,"D",F919,"He"),IF(C919&gt;$D$11,I918*(1-$N$13/100*$S$1),[1]!Props("P","T",Dynamics!$D$4+273,"D",F919,"He")))</f>
        <v>4900.7547905947913</v>
      </c>
      <c r="J919" s="38">
        <f>I919-Dynamics!$O$10</f>
        <v>2005.7490568990379</v>
      </c>
      <c r="L919" s="38">
        <f>IF(H919&gt;$L$18,$L$18,H919)</f>
        <v>163.24780144940664</v>
      </c>
      <c r="M919" s="38">
        <f t="shared" si="48"/>
        <v>4.9571222070151961</v>
      </c>
      <c r="N919" s="38">
        <f>M919*Dynamics!$D$14*Dynamics!$N$12</f>
        <v>2.6975582197268891E-3</v>
      </c>
      <c r="O919" s="38">
        <f t="shared" si="49"/>
        <v>0.44037044865219005</v>
      </c>
      <c r="P919" s="38">
        <f>O919/Dynamics!$M$2</f>
        <v>0.14679014955073003</v>
      </c>
      <c r="Q919" s="38">
        <f>IF(I919&gt;Dynamics!$D$8,1,0)</f>
        <v>0</v>
      </c>
    </row>
    <row r="920" spans="1:17" x14ac:dyDescent="0.25">
      <c r="A920" s="38">
        <f>A919+$A$19</f>
        <v>9.0199999999998521</v>
      </c>
      <c r="B920" s="38">
        <f>C920+D920+Dynamics!$O$7</f>
        <v>27.690094069482658</v>
      </c>
      <c r="C920" s="38">
        <f>C919-O919*Dynamics!$S$1</f>
        <v>0.69608430958493783</v>
      </c>
      <c r="D920" s="38">
        <f>D919-P919*Dynamics!$S$1</f>
        <v>0.23202810319497752</v>
      </c>
      <c r="E920" s="38">
        <f>Dynamics!$F$1-C920/H919</f>
        <v>5.4179344946730847E-3</v>
      </c>
      <c r="F920" s="38">
        <f>IF(Q919,$O$5/E920,([1]!Props("D","T",Dynamics!$D$4+273,"P",I919,"He")+$O$5/E920)/2)</f>
        <v>7.8081537179637337</v>
      </c>
      <c r="G920" s="38">
        <f t="shared" si="47"/>
        <v>3.6170436311791544E-3</v>
      </c>
      <c r="H920" s="38">
        <f>IF(Q919,[1]!Props("D","T",Dynamics!$D$4+273,"P",Dynamics!I919,"N2O"),C920/G920)</f>
        <v>192.44564914413672</v>
      </c>
      <c r="I920" s="38">
        <f>IF(Q919,[1]!Props("P","T",Dynamics!$D$4+273,"D",F920,"He"),IF(C920&gt;$D$11,I919*(1-$N$13/100*$S$1),[1]!Props("P","T",Dynamics!$D$4+273,"D",F920,"He")))</f>
        <v>4900.2647151157316</v>
      </c>
      <c r="J920" s="38">
        <f>I920-Dynamics!$O$10</f>
        <v>2005.2589814199782</v>
      </c>
      <c r="L920" s="38">
        <f>IF(H920&gt;$L$18,$L$18,H920)</f>
        <v>163.24780144940664</v>
      </c>
      <c r="M920" s="38">
        <f t="shared" si="48"/>
        <v>4.9565165698231857</v>
      </c>
      <c r="N920" s="38">
        <f>M920*Dynamics!$D$14*Dynamics!$N$12</f>
        <v>2.6972286451234693E-3</v>
      </c>
      <c r="O920" s="38">
        <f t="shared" si="49"/>
        <v>0.44031664632276818</v>
      </c>
      <c r="P920" s="38">
        <f>O920/Dynamics!$M$2</f>
        <v>0.14677221544092273</v>
      </c>
      <c r="Q920" s="38">
        <f>IF(I920&gt;Dynamics!$D$8,1,0)</f>
        <v>0</v>
      </c>
    </row>
    <row r="921" spans="1:17" x14ac:dyDescent="0.25">
      <c r="A921" s="38">
        <f>A920+$A$19</f>
        <v>9.0299999999998519</v>
      </c>
      <c r="B921" s="38">
        <f>C921+D921+Dynamics!$O$7</f>
        <v>27.684223180865022</v>
      </c>
      <c r="C921" s="38">
        <f>C920-O920*Dynamics!$S$1</f>
        <v>0.69168114312171014</v>
      </c>
      <c r="D921" s="38">
        <f>D920-P920*Dynamics!$S$1</f>
        <v>0.23056038104056828</v>
      </c>
      <c r="E921" s="38">
        <f>Dynamics!$F$1-C921/H920</f>
        <v>5.4187281334038741E-3</v>
      </c>
      <c r="F921" s="38">
        <f>IF(Q920,$O$5/E921,([1]!Props("D","T",Dynamics!$D$4+273,"P",I920,"He")+$O$5/E921)/2)</f>
        <v>7.8072011208316852</v>
      </c>
      <c r="G921" s="38">
        <f t="shared" ref="G921:G984" si="50">$F$1-$O$5/F921</f>
        <v>3.6163852557475826E-3</v>
      </c>
      <c r="H921" s="38">
        <f>IF(Q920,[1]!Props("D","T",Dynamics!$D$4+273,"P",Dynamics!I920,"N2O"),C921/G921)</f>
        <v>191.26312442027839</v>
      </c>
      <c r="I921" s="38">
        <f>IF(Q920,[1]!Props("P","T",Dynamics!$D$4+273,"D",F921,"He"),IF(C921&gt;$D$11,I920*(1-$N$13/100*$S$1),[1]!Props("P","T",Dynamics!$D$4+273,"D",F921,"He")))</f>
        <v>4899.7746886442201</v>
      </c>
      <c r="J921" s="38">
        <f>I921-Dynamics!$O$10</f>
        <v>2004.7689549484667</v>
      </c>
      <c r="L921" s="38">
        <f>IF(H921&gt;$L$18,$L$18,H921)</f>
        <v>163.24780144940664</v>
      </c>
      <c r="M921" s="38">
        <f t="shared" ref="M921:M984" si="51">SQRT(2*J921/L921)</f>
        <v>4.9559109191940927</v>
      </c>
      <c r="N921" s="38">
        <f>M921*Dynamics!$D$14*Dynamics!$N$12</f>
        <v>2.6968990632078812E-3</v>
      </c>
      <c r="O921" s="38">
        <f t="shared" ref="O921:O984" si="52">N921*L921</f>
        <v>0.44026284279965094</v>
      </c>
      <c r="P921" s="38">
        <f>O921/Dynamics!$M$2</f>
        <v>0.14675428093321699</v>
      </c>
      <c r="Q921" s="38">
        <f>IF(I921&gt;Dynamics!$D$8,1,0)</f>
        <v>0</v>
      </c>
    </row>
    <row r="922" spans="1:17" x14ac:dyDescent="0.25">
      <c r="A922" s="38">
        <f>A921+$A$19</f>
        <v>9.0399999999998517</v>
      </c>
      <c r="B922" s="38">
        <f>C922+D922+Dynamics!$O$7</f>
        <v>27.678353009627696</v>
      </c>
      <c r="C922" s="38">
        <f>C921-O921*Dynamics!$S$1</f>
        <v>0.68727851469371359</v>
      </c>
      <c r="D922" s="38">
        <f>D921-P921*Dynamics!$S$1</f>
        <v>0.22909283823123611</v>
      </c>
      <c r="E922" s="38">
        <f>Dynamics!$F$1-C922/H921</f>
        <v>5.4195251565337145E-3</v>
      </c>
      <c r="F922" s="38">
        <f>IF(Q921,$O$5/E922,([1]!Props("D","T",Dynamics!$D$4+273,"P",I921,"He")+$O$5/E922)/2)</f>
        <v>7.806246299688512</v>
      </c>
      <c r="G922" s="38">
        <f t="shared" si="50"/>
        <v>3.6157251819725024E-3</v>
      </c>
      <c r="H922" s="38">
        <f>IF(Q921,[1]!Props("D","T",Dynamics!$D$4+273,"P",Dynamics!I921,"N2O"),C922/G922)</f>
        <v>190.0804071394551</v>
      </c>
      <c r="I922" s="38">
        <f>IF(Q921,[1]!Props("P","T",Dynamics!$D$4+273,"D",F922,"He"),IF(C922&gt;$D$11,I921*(1-$N$13/100*$S$1),[1]!Props("P","T",Dynamics!$D$4+273,"D",F922,"He")))</f>
        <v>4899.2847111753554</v>
      </c>
      <c r="J922" s="38">
        <f>I922-Dynamics!$O$10</f>
        <v>2004.278977479602</v>
      </c>
      <c r="L922" s="38">
        <f>IF(H922&gt;$L$18,$L$18,H922)</f>
        <v>163.24780144940664</v>
      </c>
      <c r="M922" s="38">
        <f t="shared" si="51"/>
        <v>4.9553052551169294</v>
      </c>
      <c r="N922" s="38">
        <f>M922*Dynamics!$D$14*Dynamics!$N$12</f>
        <v>2.6965694739741453E-3</v>
      </c>
      <c r="O922" s="38">
        <f t="shared" si="52"/>
        <v>0.44020903808186218</v>
      </c>
      <c r="P922" s="38">
        <f>O922/Dynamics!$M$2</f>
        <v>0.14673634602728738</v>
      </c>
      <c r="Q922" s="38">
        <f>IF(I922&gt;Dynamics!$D$8,1,0)</f>
        <v>0</v>
      </c>
    </row>
    <row r="923" spans="1:17" x14ac:dyDescent="0.25">
      <c r="A923" s="38">
        <f>A922+$A$19</f>
        <v>9.0499999999998515</v>
      </c>
      <c r="B923" s="38">
        <f>C923+D923+Dynamics!$O$7</f>
        <v>27.672483555786602</v>
      </c>
      <c r="C923" s="38">
        <f>C922-O922*Dynamics!$S$1</f>
        <v>0.68287642431289497</v>
      </c>
      <c r="D923" s="38">
        <f>D922-P922*Dynamics!$S$1</f>
        <v>0.22762547477096323</v>
      </c>
      <c r="E923" s="38">
        <f>Dynamics!$F$1-C923/H922</f>
        <v>5.4203256265082829E-3</v>
      </c>
      <c r="F923" s="38">
        <f>IF(Q922,$O$5/E923,([1]!Props("D","T",Dynamics!$D$4+273,"P",I922,"He")+$O$5/E923)/2)</f>
        <v>7.8052892118246602</v>
      </c>
      <c r="G923" s="38">
        <f t="shared" si="50"/>
        <v>3.6150633791301691E-3</v>
      </c>
      <c r="H923" s="38">
        <f>IF(Q922,[1]!Props("D","T",Dynamics!$D$4+273,"P",Dynamics!I922,"N2O"),C923/G923)</f>
        <v>188.8974971379904</v>
      </c>
      <c r="I923" s="38">
        <f>IF(Q922,[1]!Props("P","T",Dynamics!$D$4+273,"D",F923,"He"),IF(C923&gt;$D$11,I922*(1-$N$13/100*$S$1),[1]!Props("P","T",Dynamics!$D$4+273,"D",F923,"He")))</f>
        <v>4898.7947827042381</v>
      </c>
      <c r="J923" s="38">
        <f>I923-Dynamics!$O$10</f>
        <v>2003.7890490084847</v>
      </c>
      <c r="L923" s="38">
        <f>IF(H923&gt;$L$18,$L$18,H923)</f>
        <v>163.24780144940664</v>
      </c>
      <c r="M923" s="38">
        <f t="shared" si="51"/>
        <v>4.9546995775807074</v>
      </c>
      <c r="N923" s="38">
        <f>M923*Dynamics!$D$14*Dynamics!$N$12</f>
        <v>2.696239877416282E-3</v>
      </c>
      <c r="O923" s="38">
        <f t="shared" si="52"/>
        <v>0.44015523216842567</v>
      </c>
      <c r="P923" s="38">
        <f>O923/Dynamics!$M$2</f>
        <v>0.14671841072280856</v>
      </c>
      <c r="Q923" s="38">
        <f>IF(I923&gt;Dynamics!$D$8,1,0)</f>
        <v>0</v>
      </c>
    </row>
    <row r="924" spans="1:17" x14ac:dyDescent="0.25">
      <c r="A924" s="38">
        <f>A923+$A$19</f>
        <v>9.0599999999998513</v>
      </c>
      <c r="B924" s="38">
        <f>C924+D924+Dynamics!$O$7</f>
        <v>27.66661481935769</v>
      </c>
      <c r="C924" s="38">
        <f>C923-O923*Dynamics!$S$1</f>
        <v>0.6784748719912107</v>
      </c>
      <c r="D924" s="38">
        <f>D923-P923*Dynamics!$S$1</f>
        <v>0.22615829066373513</v>
      </c>
      <c r="E924" s="38">
        <f>Dynamics!$F$1-C924/H923</f>
        <v>5.4211296073437467E-3</v>
      </c>
      <c r="F924" s="38">
        <f>IF(Q923,$O$5/E924,([1]!Props("D","T",Dynamics!$D$4+273,"P",I923,"He")+$O$5/E924)/2)</f>
        <v>7.8043298134652019</v>
      </c>
      <c r="G924" s="38">
        <f t="shared" si="50"/>
        <v>3.6143998157273519E-3</v>
      </c>
      <c r="H924" s="38">
        <f>IF(Q923,[1]!Props("D","T",Dynamics!$D$4+273,"P",Dynamics!I923,"N2O"),C924/G924)</f>
        <v>187.71439425128355</v>
      </c>
      <c r="I924" s="38">
        <f>IF(Q923,[1]!Props("P","T",Dynamics!$D$4+273,"D",F924,"He"),IF(C924&gt;$D$11,I923*(1-$N$13/100*$S$1),[1]!Props("P","T",Dynamics!$D$4+273,"D",F924,"He")))</f>
        <v>4898.3049032259678</v>
      </c>
      <c r="J924" s="38">
        <f>I924-Dynamics!$O$10</f>
        <v>2003.2991695302144</v>
      </c>
      <c r="L924" s="38">
        <f>IF(H924&gt;$L$18,$L$18,H924)</f>
        <v>163.24780144940664</v>
      </c>
      <c r="M924" s="38">
        <f t="shared" si="51"/>
        <v>4.9540938865744319</v>
      </c>
      <c r="N924" s="38">
        <f>M924*Dynamics!$D$14*Dynamics!$N$12</f>
        <v>2.6959102735283082E-3</v>
      </c>
      <c r="O924" s="38">
        <f t="shared" si="52"/>
        <v>0.4401014250583648</v>
      </c>
      <c r="P924" s="38">
        <f>O924/Dynamics!$M$2</f>
        <v>0.14670047501945493</v>
      </c>
      <c r="Q924" s="38">
        <f>IF(I924&gt;Dynamics!$D$8,1,0)</f>
        <v>0</v>
      </c>
    </row>
    <row r="925" spans="1:17" x14ac:dyDescent="0.25">
      <c r="A925" s="38">
        <f>A924+$A$19</f>
        <v>9.0699999999998511</v>
      </c>
      <c r="B925" s="38">
        <f>C925+D925+Dynamics!$O$7</f>
        <v>27.660746800356911</v>
      </c>
      <c r="C925" s="38">
        <f>C924-O924*Dynamics!$S$1</f>
        <v>0.674073857740627</v>
      </c>
      <c r="D925" s="38">
        <f>D924-P924*Dynamics!$S$1</f>
        <v>0.22469128591354059</v>
      </c>
      <c r="E925" s="38">
        <f>Dynamics!$F$1-C925/H924</f>
        <v>5.4219371646764582E-3</v>
      </c>
      <c r="F925" s="38">
        <f>IF(Q924,$O$5/E925,([1]!Props("D","T",Dynamics!$D$4+273,"P",I924,"He")+$O$5/E925)/2)</f>
        <v>7.8033680597363908</v>
      </c>
      <c r="G925" s="38">
        <f t="shared" si="50"/>
        <v>3.6137344594770774E-3</v>
      </c>
      <c r="H925" s="38">
        <f>IF(Q924,[1]!Props("D","T",Dynamics!$D$4+273,"P",Dynamics!I924,"N2O"),C925/G925)</f>
        <v>186.53109831378379</v>
      </c>
      <c r="I925" s="38">
        <f>IF(Q924,[1]!Props("P","T",Dynamics!$D$4+273,"D",F925,"He"),IF(C925&gt;$D$11,I924*(1-$N$13/100*$S$1),[1]!Props("P","T",Dynamics!$D$4+273,"D",F925,"He")))</f>
        <v>4897.8150727356451</v>
      </c>
      <c r="J925" s="38">
        <f>I925-Dynamics!$O$10</f>
        <v>2002.8093390398917</v>
      </c>
      <c r="L925" s="38">
        <f>IF(H925&gt;$L$18,$L$18,H925)</f>
        <v>163.24780144940664</v>
      </c>
      <c r="M925" s="38">
        <f t="shared" si="51"/>
        <v>4.9534881820871011</v>
      </c>
      <c r="N925" s="38">
        <f>M925*Dynamics!$D$14*Dynamics!$N$12</f>
        <v>2.695580662304237E-3</v>
      </c>
      <c r="O925" s="38">
        <f t="shared" si="52"/>
        <v>0.44004761675070214</v>
      </c>
      <c r="P925" s="38">
        <f>O925/Dynamics!$M$2</f>
        <v>0.14668253891690072</v>
      </c>
      <c r="Q925" s="38">
        <f>IF(I925&gt;Dynamics!$D$8,1,0)</f>
        <v>0</v>
      </c>
    </row>
    <row r="926" spans="1:17" x14ac:dyDescent="0.25">
      <c r="A926" s="38">
        <f>A925+$A$19</f>
        <v>9.0799999999998509</v>
      </c>
      <c r="B926" s="38">
        <f>C926+D926+Dynamics!$O$7</f>
        <v>27.654879498800234</v>
      </c>
      <c r="C926" s="38">
        <f>C925-O925*Dynamics!$S$1</f>
        <v>0.66967338157311995</v>
      </c>
      <c r="D926" s="38">
        <f>D925-P925*Dynamics!$S$1</f>
        <v>0.22322446052437159</v>
      </c>
      <c r="E926" s="38">
        <f>Dynamics!$F$1-C926/H925</f>
        <v>5.4227483658145694E-3</v>
      </c>
      <c r="F926" s="38">
        <f>IF(Q925,$O$5/E926,([1]!Props("D","T",Dynamics!$D$4+273,"P",I925,"He")+$O$5/E926)/2)</f>
        <v>7.8024039046309532</v>
      </c>
      <c r="G926" s="38">
        <f t="shared" si="50"/>
        <v>3.613067277273457E-3</v>
      </c>
      <c r="H926" s="38">
        <f>IF(Q925,[1]!Props("D","T",Dynamics!$D$4+273,"P",Dynamics!I925,"N2O"),C926/G926)</f>
        <v>185.34760915896317</v>
      </c>
      <c r="I926" s="38">
        <f>IF(Q925,[1]!Props("P","T",Dynamics!$D$4+273,"D",F926,"He"),IF(C926&gt;$D$11,I925*(1-$N$13/100*$S$1),[1]!Props("P","T",Dynamics!$D$4+273,"D",F926,"He")))</f>
        <v>4897.3252912283715</v>
      </c>
      <c r="J926" s="38">
        <f>I926-Dynamics!$O$10</f>
        <v>2002.3195575326181</v>
      </c>
      <c r="L926" s="38">
        <f>IF(H926&gt;$L$18,$L$18,H926)</f>
        <v>163.24780144940664</v>
      </c>
      <c r="M926" s="38">
        <f t="shared" si="51"/>
        <v>4.9528824641077129</v>
      </c>
      <c r="N926" s="38">
        <f>M926*Dynamics!$D$14*Dynamics!$N$12</f>
        <v>2.6952510437380814E-3</v>
      </c>
      <c r="O926" s="38">
        <f t="shared" si="52"/>
        <v>0.4399938072444603</v>
      </c>
      <c r="P926" s="38">
        <f>O926/Dynamics!$M$2</f>
        <v>0.1466646024148201</v>
      </c>
      <c r="Q926" s="38">
        <f>IF(I926&gt;Dynamics!$D$8,1,0)</f>
        <v>0</v>
      </c>
    </row>
    <row r="927" spans="1:17" x14ac:dyDescent="0.25">
      <c r="A927" s="38">
        <f>A926+$A$19</f>
        <v>9.0899999999998506</v>
      </c>
      <c r="B927" s="38">
        <f>C927+D927+Dynamics!$O$7</f>
        <v>27.649012914703643</v>
      </c>
      <c r="C927" s="38">
        <f>C926-O926*Dynamics!$S$1</f>
        <v>0.6652734435006753</v>
      </c>
      <c r="D927" s="38">
        <f>D926-P926*Dynamics!$S$1</f>
        <v>0.22175781450022339</v>
      </c>
      <c r="E927" s="38">
        <f>Dynamics!$F$1-C927/H926</f>
        <v>5.4235632797916128E-3</v>
      </c>
      <c r="F927" s="38">
        <f>IF(Q926,$O$5/E927,([1]!Props("D","T",Dynamics!$D$4+273,"P",I926,"He")+$O$5/E927)/2)</f>
        <v>7.8014373009720535</v>
      </c>
      <c r="G927" s="38">
        <f t="shared" si="50"/>
        <v>3.6123982351655478E-3</v>
      </c>
      <c r="H927" s="38">
        <f>IF(Q926,[1]!Props("D","T",Dynamics!$D$4+273,"P",Dynamics!I926,"N2O"),C927/G927)</f>
        <v>184.16392661928853</v>
      </c>
      <c r="I927" s="38">
        <f>IF(Q926,[1]!Props("P","T",Dynamics!$D$4+273,"D",F927,"He"),IF(C927&gt;$D$11,I926*(1-$N$13/100*$S$1),[1]!Props("P","T",Dynamics!$D$4+273,"D",F927,"He")))</f>
        <v>4896.8355586992484</v>
      </c>
      <c r="J927" s="38">
        <f>I927-Dynamics!$O$10</f>
        <v>2001.829825003495</v>
      </c>
      <c r="L927" s="38">
        <f>IF(H927&gt;$L$18,$L$18,H927)</f>
        <v>163.24780144940664</v>
      </c>
      <c r="M927" s="38">
        <f t="shared" si="51"/>
        <v>4.9522767326252568</v>
      </c>
      <c r="N927" s="38">
        <f>M927*Dynamics!$D$14*Dynamics!$N$12</f>
        <v>2.6949214178238496E-3</v>
      </c>
      <c r="O927" s="38">
        <f t="shared" si="52"/>
        <v>0.43993999653866123</v>
      </c>
      <c r="P927" s="38">
        <f>O927/Dynamics!$M$2</f>
        <v>0.14664666551288708</v>
      </c>
      <c r="Q927" s="38">
        <f>IF(I927&gt;Dynamics!$D$8,1,0)</f>
        <v>0</v>
      </c>
    </row>
    <row r="928" spans="1:17" x14ac:dyDescent="0.25">
      <c r="A928" s="38">
        <f>A927+$A$19</f>
        <v>9.0999999999998504</v>
      </c>
      <c r="B928" s="38">
        <f>C928+D928+Dynamics!$O$7</f>
        <v>27.643147048083126</v>
      </c>
      <c r="C928" s="38">
        <f>C927-O927*Dynamics!$S$1</f>
        <v>0.66087404353528867</v>
      </c>
      <c r="D928" s="38">
        <f>D927-P927*Dynamics!$S$1</f>
        <v>0.22029134784509452</v>
      </c>
      <c r="E928" s="38">
        <f>Dynamics!$F$1-C928/H927</f>
        <v>5.424381977422163E-3</v>
      </c>
      <c r="F928" s="38">
        <f>IF(Q927,$O$5/E928,([1]!Props("D","T",Dynamics!$D$4+273,"P",I927,"He")+$O$5/E928)/2)</f>
        <v>7.800468200375871</v>
      </c>
      <c r="G928" s="38">
        <f t="shared" si="50"/>
        <v>3.6117272983301951E-3</v>
      </c>
      <c r="H928" s="38">
        <f>IF(Q927,[1]!Props("D","T",Dynamics!$D$4+273,"P",Dynamics!I927,"N2O"),C928/G928)</f>
        <v>182.98005052619274</v>
      </c>
      <c r="I928" s="38">
        <f>IF(Q927,[1]!Props("P","T",Dynamics!$D$4+273,"D",F928,"He"),IF(C928&gt;$D$11,I927*(1-$N$13/100*$S$1),[1]!Props("P","T",Dynamics!$D$4+273,"D",F928,"He")))</f>
        <v>4896.3458751433782</v>
      </c>
      <c r="J928" s="38">
        <f>I928-Dynamics!$O$10</f>
        <v>2001.3401414476248</v>
      </c>
      <c r="L928" s="38">
        <f>IF(H928&gt;$L$18,$L$18,H928)</f>
        <v>163.24780144940664</v>
      </c>
      <c r="M928" s="38">
        <f t="shared" si="51"/>
        <v>4.9516709876287166</v>
      </c>
      <c r="N928" s="38">
        <f>M928*Dynamics!$D$14*Dynamics!$N$12</f>
        <v>2.6945917845555465E-3</v>
      </c>
      <c r="O928" s="38">
        <f t="shared" si="52"/>
        <v>0.43988618463232615</v>
      </c>
      <c r="P928" s="38">
        <f>O928/Dynamics!$M$2</f>
        <v>0.14662872821077538</v>
      </c>
      <c r="Q928" s="38">
        <f>IF(I928&gt;Dynamics!$D$8,1,0)</f>
        <v>0</v>
      </c>
    </row>
    <row r="929" spans="1:17" x14ac:dyDescent="0.25">
      <c r="A929" s="38">
        <f>A928+$A$19</f>
        <v>9.1099999999998502</v>
      </c>
      <c r="B929" s="38">
        <f>C929+D929+Dynamics!$O$7</f>
        <v>27.637281898954697</v>
      </c>
      <c r="C929" s="38">
        <f>C928-O928*Dynamics!$S$1</f>
        <v>0.65647518168896546</v>
      </c>
      <c r="D929" s="38">
        <f>D928-P928*Dynamics!$S$1</f>
        <v>0.21882506056298676</v>
      </c>
      <c r="E929" s="38">
        <f>Dynamics!$F$1-C929/H928</f>
        <v>5.4252045313596779E-3</v>
      </c>
      <c r="F929" s="38">
        <f>IF(Q928,$O$5/E929,([1]!Props("D","T",Dynamics!$D$4+273,"P",I928,"He")+$O$5/E929)/2)</f>
        <v>7.7994965532127338</v>
      </c>
      <c r="G929" s="38">
        <f t="shared" si="50"/>
        <v>3.6110544310438359E-3</v>
      </c>
      <c r="H929" s="38">
        <f>IF(Q928,[1]!Props("D","T",Dynamics!$D$4+273,"P",Dynamics!I928,"N2O"),C929/G929)</f>
        <v>181.79598071004438</v>
      </c>
      <c r="I929" s="38">
        <f>IF(Q928,[1]!Props("P","T",Dynamics!$D$4+273,"D",F929,"He"),IF(C929&gt;$D$11,I928*(1-$N$13/100*$S$1),[1]!Props("P","T",Dynamics!$D$4+273,"D",F929,"He")))</f>
        <v>4895.8562405558641</v>
      </c>
      <c r="J929" s="38">
        <f>I929-Dynamics!$O$10</f>
        <v>2000.8505068601107</v>
      </c>
      <c r="L929" s="38">
        <f>IF(H929&gt;$L$18,$L$18,H929)</f>
        <v>163.24780144940664</v>
      </c>
      <c r="M929" s="38">
        <f t="shared" si="51"/>
        <v>4.9510652291070762</v>
      </c>
      <c r="N929" s="38">
        <f>M929*Dynamics!$D$14*Dynamics!$N$12</f>
        <v>2.6942621439271777E-3</v>
      </c>
      <c r="O929" s="38">
        <f t="shared" si="52"/>
        <v>0.43983237152447657</v>
      </c>
      <c r="P929" s="38">
        <f>O929/Dynamics!$M$2</f>
        <v>0.14661079050815887</v>
      </c>
      <c r="Q929" s="38">
        <f>IF(I929&gt;Dynamics!$D$8,1,0)</f>
        <v>0</v>
      </c>
    </row>
    <row r="930" spans="1:17" x14ac:dyDescent="0.25">
      <c r="A930" s="38">
        <f>A929+$A$19</f>
        <v>9.11999999999985</v>
      </c>
      <c r="B930" s="38">
        <f>C930+D930+Dynamics!$O$7</f>
        <v>27.631417467334369</v>
      </c>
      <c r="C930" s="38">
        <f>C929-O929*Dynamics!$S$1</f>
        <v>0.65207685797372072</v>
      </c>
      <c r="D930" s="38">
        <f>D929-P929*Dynamics!$S$1</f>
        <v>0.21735895265790517</v>
      </c>
      <c r="E930" s="38">
        <f>Dynamics!$F$1-C930/H929</f>
        <v>5.4260310161565991E-3</v>
      </c>
      <c r="F930" s="38">
        <f>IF(Q929,$O$5/E930,([1]!Props("D","T",Dynamics!$D$4+273,"P",I929,"He")+$O$5/E930)/2)</f>
        <v>7.7985223085667439</v>
      </c>
      <c r="G930" s="38">
        <f t="shared" si="50"/>
        <v>3.6103795966531916E-3</v>
      </c>
      <c r="H930" s="38">
        <f>IF(Q929,[1]!Props("D","T",Dynamics!$D$4+273,"P",Dynamics!I929,"N2O"),C930/G930)</f>
        <v>180.61171700011641</v>
      </c>
      <c r="I930" s="38">
        <f>IF(Q929,[1]!Props("P","T",Dynamics!$D$4+273,"D",F930,"He"),IF(C930&gt;$D$11,I929*(1-$N$13/100*$S$1),[1]!Props("P","T",Dynamics!$D$4+273,"D",F930,"He")))</f>
        <v>4895.3666549318086</v>
      </c>
      <c r="J930" s="38">
        <f>I930-Dynamics!$O$10</f>
        <v>2000.3609212360552</v>
      </c>
      <c r="L930" s="38">
        <f>IF(H930&gt;$L$18,$L$18,H930)</f>
        <v>163.24780144940664</v>
      </c>
      <c r="M930" s="38">
        <f t="shared" si="51"/>
        <v>4.9504594570493099</v>
      </c>
      <c r="N930" s="38">
        <f>M930*Dynamics!$D$14*Dynamics!$N$12</f>
        <v>2.6939324959327437E-3</v>
      </c>
      <c r="O930" s="38">
        <f t="shared" si="52"/>
        <v>0.439778557214133</v>
      </c>
      <c r="P930" s="38">
        <f>O930/Dynamics!$M$2</f>
        <v>0.14659285240471101</v>
      </c>
      <c r="Q930" s="38">
        <f>IF(I930&gt;Dynamics!$D$8,1,0)</f>
        <v>0</v>
      </c>
    </row>
    <row r="931" spans="1:17" x14ac:dyDescent="0.25">
      <c r="A931" s="38">
        <f>A930+$A$19</f>
        <v>9.1299999999998498</v>
      </c>
      <c r="B931" s="38">
        <f>C931+D931+Dynamics!$O$7</f>
        <v>27.625553753238183</v>
      </c>
      <c r="C931" s="38">
        <f>C930-O930*Dynamics!$S$1</f>
        <v>0.6476790724015794</v>
      </c>
      <c r="D931" s="38">
        <f>D930-P930*Dynamics!$S$1</f>
        <v>0.21589302413385805</v>
      </c>
      <c r="E931" s="38">
        <f>Dynamics!$F$1-C931/H930</f>
        <v>5.4268615083268214E-3</v>
      </c>
      <c r="F931" s="38">
        <f>IF(Q930,$O$5/E931,([1]!Props("D","T",Dynamics!$D$4+273,"P",I930,"He")+$O$5/E931)/2)</f>
        <v>7.7975454141938139</v>
      </c>
      <c r="G931" s="38">
        <f t="shared" si="50"/>
        <v>3.6097027575448084E-3</v>
      </c>
      <c r="H931" s="38">
        <f>IF(Q930,[1]!Props("D","T",Dynamics!$D$4+273,"P",Dynamics!I930,"N2O"),C931/G931)</f>
        <v>179.42725922455392</v>
      </c>
      <c r="I931" s="38">
        <f>IF(Q930,[1]!Props("P","T",Dynamics!$D$4+273,"D",F931,"He"),IF(C931&gt;$D$11,I930*(1-$N$13/100*$S$1),[1]!Props("P","T",Dynamics!$D$4+273,"D",F931,"He")))</f>
        <v>4894.8771182663158</v>
      </c>
      <c r="J931" s="38">
        <f>I931-Dynamics!$O$10</f>
        <v>1999.8713845705624</v>
      </c>
      <c r="L931" s="38">
        <f>IF(H931&gt;$L$18,$L$18,H931)</f>
        <v>163.24780144940664</v>
      </c>
      <c r="M931" s="38">
        <f t="shared" si="51"/>
        <v>4.9498536714443873</v>
      </c>
      <c r="N931" s="38">
        <f>M931*Dynamics!$D$14*Dynamics!$N$12</f>
        <v>2.693602840566241E-3</v>
      </c>
      <c r="O931" s="38">
        <f t="shared" si="52"/>
        <v>0.43972474170031545</v>
      </c>
      <c r="P931" s="38">
        <f>O931/Dynamics!$M$2</f>
        <v>0.14657491390010516</v>
      </c>
      <c r="Q931" s="38">
        <f>IF(I931&gt;Dynamics!$D$8,1,0)</f>
        <v>0</v>
      </c>
    </row>
    <row r="932" spans="1:17" x14ac:dyDescent="0.25">
      <c r="A932" s="38">
        <f>A931+$A$19</f>
        <v>9.1399999999998496</v>
      </c>
      <c r="B932" s="38">
        <f>C932+D932+Dynamics!$O$7</f>
        <v>27.619690756682179</v>
      </c>
      <c r="C932" s="38">
        <f>C931-O931*Dynamics!$S$1</f>
        <v>0.6432818249845762</v>
      </c>
      <c r="D932" s="38">
        <f>D931-P931*Dynamics!$S$1</f>
        <v>0.214427274994857</v>
      </c>
      <c r="E932" s="38">
        <f>Dynamics!$F$1-C932/H931</f>
        <v>5.4276960864106608E-3</v>
      </c>
      <c r="F932" s="38">
        <f>IF(Q931,$O$5/E932,([1]!Props("D","T",Dynamics!$D$4+273,"P",I931,"He")+$O$5/E932)/2)</f>
        <v>7.7965658164780551</v>
      </c>
      <c r="G932" s="38">
        <f t="shared" si="50"/>
        <v>3.6090238751133969E-3</v>
      </c>
      <c r="H932" s="38">
        <f>IF(Q931,[1]!Props("D","T",Dynamics!$D$4+273,"P",Dynamics!I931,"N2O"),C932/G932)</f>
        <v>178.24260721033994</v>
      </c>
      <c r="I932" s="38">
        <f>IF(Q931,[1]!Props("P","T",Dynamics!$D$4+273,"D",F932,"He"),IF(C932&gt;$D$11,I931*(1-$N$13/100*$S$1),[1]!Props("P","T",Dynamics!$D$4+273,"D",F932,"He")))</f>
        <v>4894.3876305544891</v>
      </c>
      <c r="J932" s="38">
        <f>I932-Dynamics!$O$10</f>
        <v>1999.3818968587357</v>
      </c>
      <c r="L932" s="38">
        <f>IF(H932&gt;$L$18,$L$18,H932)</f>
        <v>163.24780144940664</v>
      </c>
      <c r="M932" s="38">
        <f t="shared" si="51"/>
        <v>4.9492478722812754</v>
      </c>
      <c r="N932" s="38">
        <f>M932*Dynamics!$D$14*Dynamics!$N$12</f>
        <v>2.6932731778216666E-3</v>
      </c>
      <c r="O932" s="38">
        <f t="shared" si="52"/>
        <v>0.43967092498204391</v>
      </c>
      <c r="P932" s="38">
        <f>O932/Dynamics!$M$2</f>
        <v>0.14655697499401463</v>
      </c>
      <c r="Q932" s="38">
        <f>IF(I932&gt;Dynamics!$D$8,1,0)</f>
        <v>0</v>
      </c>
    </row>
    <row r="933" spans="1:17" x14ac:dyDescent="0.25">
      <c r="A933" s="38">
        <f>A932+$A$19</f>
        <v>9.1499999999998494</v>
      </c>
      <c r="B933" s="38">
        <f>C933+D933+Dynamics!$O$7</f>
        <v>27.613828477682418</v>
      </c>
      <c r="C933" s="38">
        <f>C932-O932*Dynamics!$S$1</f>
        <v>0.63888511573475582</v>
      </c>
      <c r="D933" s="38">
        <f>D932-P932*Dynamics!$S$1</f>
        <v>0.21296170524491687</v>
      </c>
      <c r="E933" s="38">
        <f>Dynamics!$F$1-C933/H932</f>
        <v>5.4285348310424099E-3</v>
      </c>
      <c r="F933" s="38">
        <f>IF(Q932,$O$5/E933,([1]!Props("D","T",Dynamics!$D$4+273,"P",I932,"He")+$O$5/E933)/2)</f>
        <v>7.7955834603864318</v>
      </c>
      <c r="G933" s="38">
        <f t="shared" si="50"/>
        <v>3.6083429097289038E-3</v>
      </c>
      <c r="H933" s="38">
        <f>IF(Q932,[1]!Props("D","T",Dynamics!$D$4+273,"P",Dynamics!I932,"N2O"),C933/G933)</f>
        <v>177.0577607832609</v>
      </c>
      <c r="I933" s="38">
        <f>IF(Q932,[1]!Props("P","T",Dynamics!$D$4+273,"D",F933,"He"),IF(C933&gt;$D$11,I932*(1-$N$13/100*$S$1),[1]!Props("P","T",Dynamics!$D$4+273,"D",F933,"He")))</f>
        <v>4893.8981917914334</v>
      </c>
      <c r="J933" s="38">
        <f>I933-Dynamics!$O$10</f>
        <v>1998.89245809568</v>
      </c>
      <c r="L933" s="38">
        <f>IF(H933&gt;$L$18,$L$18,H933)</f>
        <v>163.24780144940664</v>
      </c>
      <c r="M933" s="38">
        <f t="shared" si="51"/>
        <v>4.9486420595489351</v>
      </c>
      <c r="N933" s="38">
        <f>M933*Dynamics!$D$14*Dynamics!$N$12</f>
        <v>2.6929435076930128E-3</v>
      </c>
      <c r="O933" s="38">
        <f t="shared" si="52"/>
        <v>0.43961710705833762</v>
      </c>
      <c r="P933" s="38">
        <f>O933/Dynamics!$M$2</f>
        <v>0.14653903568611254</v>
      </c>
      <c r="Q933" s="38">
        <f>IF(I933&gt;Dynamics!$D$8,1,0)</f>
        <v>0</v>
      </c>
    </row>
    <row r="934" spans="1:17" x14ac:dyDescent="0.25">
      <c r="A934" s="38">
        <f>A933+$A$19</f>
        <v>9.1599999999998492</v>
      </c>
      <c r="B934" s="38">
        <f>C934+D934+Dynamics!$O$7</f>
        <v>27.607966916254973</v>
      </c>
      <c r="C934" s="38">
        <f>C933-O933*Dynamics!$S$1</f>
        <v>0.63448894466417249</v>
      </c>
      <c r="D934" s="38">
        <f>D933-P933*Dynamics!$S$1</f>
        <v>0.21149631488805573</v>
      </c>
      <c r="E934" s="38">
        <f>Dynamics!$F$1-C934/H933</f>
        <v>5.4293778250206221E-3</v>
      </c>
      <c r="F934" s="38">
        <f>IF(Q933,$O$5/E934,([1]!Props("D","T",Dynamics!$D$4+273,"P",I933,"He")+$O$5/E934)/2)</f>
        <v>7.794598289421609</v>
      </c>
      <c r="G934" s="38">
        <f t="shared" si="50"/>
        <v>3.6076598207022709E-3</v>
      </c>
      <c r="H934" s="38">
        <f>IF(Q933,[1]!Props("D","T",Dynamics!$D$4+273,"P",Dynamics!I933,"N2O"),C934/G934)</f>
        <v>175.8727197678694</v>
      </c>
      <c r="I934" s="38">
        <f>IF(Q933,[1]!Props("P","T",Dynamics!$D$4+273,"D",F934,"He"),IF(C934&gt;$D$11,I933*(1-$N$13/100*$S$1),[1]!Props("P","T",Dynamics!$D$4+273,"D",F934,"He")))</f>
        <v>4871.7312762552265</v>
      </c>
      <c r="J934" s="38">
        <f>I934-Dynamics!$O$10</f>
        <v>1976.7255425594731</v>
      </c>
      <c r="L934" s="38">
        <f>IF(H934&gt;$L$18,$L$18,H934)</f>
        <v>163.24780144940664</v>
      </c>
      <c r="M934" s="38">
        <f t="shared" si="51"/>
        <v>4.9211263346031808</v>
      </c>
      <c r="N934" s="38">
        <f>M934*Dynamics!$D$14*Dynamics!$N$12</f>
        <v>2.6779700479114235E-3</v>
      </c>
      <c r="O934" s="38">
        <f t="shared" si="52"/>
        <v>0.43717272266890206</v>
      </c>
      <c r="P934" s="38">
        <f>O934/Dynamics!$M$2</f>
        <v>0.14572424088963401</v>
      </c>
      <c r="Q934" s="38">
        <f>IF(I934&gt;Dynamics!$D$8,1,0)</f>
        <v>0</v>
      </c>
    </row>
    <row r="935" spans="1:17" x14ac:dyDescent="0.25">
      <c r="A935" s="38">
        <f>A934+$A$19</f>
        <v>9.1699999999998489</v>
      </c>
      <c r="B935" s="38">
        <f>C935+D935+Dynamics!$O$7</f>
        <v>27.602137946619386</v>
      </c>
      <c r="C935" s="38">
        <f>C934-O934*Dynamics!$S$1</f>
        <v>0.6301172174374835</v>
      </c>
      <c r="D935" s="38">
        <f>D934-P934*Dynamics!$S$1</f>
        <v>0.2100390724791594</v>
      </c>
      <c r="E935" s="38">
        <f>Dynamics!$F$1-C935/H934</f>
        <v>5.4300892275103889E-3</v>
      </c>
      <c r="F935" s="38">
        <f>IF(Q934,$O$5/E935,([1]!Props("D","T",Dynamics!$D$4+273,"P",I934,"He")+$O$5/E935)/2)</f>
        <v>7.776757611505678</v>
      </c>
      <c r="G935" s="38">
        <f t="shared" si="50"/>
        <v>3.5952596655140778E-3</v>
      </c>
      <c r="H935" s="38">
        <f>IF(Q934,[1]!Props("D","T",Dynamics!$D$4+273,"P",Dynamics!I934,"N2O"),C935/G935)</f>
        <v>175.26334008127463</v>
      </c>
      <c r="I935" s="38">
        <f>IF(Q934,[1]!Props("P","T",Dynamics!$D$4+273,"D",F935,"He"),IF(C935&gt;$D$11,I934*(1-$N$13/100*$S$1),[1]!Props("P","T",Dynamics!$D$4+273,"D",F935,"He")))</f>
        <v>4860.3245332091547</v>
      </c>
      <c r="J935" s="38">
        <f>I935-Dynamics!$O$10</f>
        <v>1965.3187995134012</v>
      </c>
      <c r="L935" s="38">
        <f>IF(H935&gt;$L$18,$L$18,H935)</f>
        <v>163.24780144940664</v>
      </c>
      <c r="M935" s="38">
        <f t="shared" si="51"/>
        <v>4.9069070518623361</v>
      </c>
      <c r="N935" s="38">
        <f>M935*Dynamics!$D$14*Dynamics!$N$12</f>
        <v>2.6702322231343979E-3</v>
      </c>
      <c r="O935" s="38">
        <f t="shared" si="52"/>
        <v>0.43590953978605185</v>
      </c>
      <c r="P935" s="38">
        <f>O935/Dynamics!$M$2</f>
        <v>0.14530317992868394</v>
      </c>
      <c r="Q935" s="38">
        <f>IF(I935&gt;Dynamics!$D$8,1,0)</f>
        <v>0</v>
      </c>
    </row>
    <row r="936" spans="1:17" x14ac:dyDescent="0.25">
      <c r="A936" s="38">
        <f>A935+$A$19</f>
        <v>9.1799999999998487</v>
      </c>
      <c r="B936" s="38">
        <f>C936+D936+Dynamics!$O$7</f>
        <v>27.59632581942224</v>
      </c>
      <c r="C936" s="38">
        <f>C935-O935*Dynamics!$S$1</f>
        <v>0.625758122039623</v>
      </c>
      <c r="D936" s="38">
        <f>D935-P935*Dynamics!$S$1</f>
        <v>0.20858604067987255</v>
      </c>
      <c r="E936" s="38">
        <f>Dynamics!$F$1-C936/H935</f>
        <v>5.4425037366791548E-3</v>
      </c>
      <c r="F936" s="38">
        <f>IF(Q935,$O$5/E936,([1]!Props("D","T",Dynamics!$D$4+273,"P",I935,"He")+$O$5/E936)/2)</f>
        <v>7.7589881150576971</v>
      </c>
      <c r="G936" s="38">
        <f t="shared" si="50"/>
        <v>3.582852301049929E-3</v>
      </c>
      <c r="H936" s="38">
        <f>IF(Q935,[1]!Props("D","T",Dynamics!$D$4+273,"P",Dynamics!I935,"N2O"),C936/G936)</f>
        <v>174.65361936807975</v>
      </c>
      <c r="I936" s="38">
        <f>IF(Q935,[1]!Props("P","T",Dynamics!$D$4+273,"D",F936,"He"),IF(C936&gt;$D$11,I935*(1-$N$13/100*$S$1),[1]!Props("P","T",Dynamics!$D$4+273,"D",F936,"He")))</f>
        <v>4848.9644950597203</v>
      </c>
      <c r="J936" s="38">
        <f>I936-Dynamics!$O$10</f>
        <v>1953.9587613639669</v>
      </c>
      <c r="L936" s="38">
        <f>IF(H936&gt;$L$18,$L$18,H936)</f>
        <v>163.24780144940664</v>
      </c>
      <c r="M936" s="38">
        <f t="shared" si="51"/>
        <v>4.8927049192077998</v>
      </c>
      <c r="N936" s="38">
        <f>M936*Dynamics!$D$14*Dynamics!$N$12</f>
        <v>2.6625037310617837E-3</v>
      </c>
      <c r="O936" s="38">
        <f t="shared" si="52"/>
        <v>0.4346478804466784</v>
      </c>
      <c r="P936" s="38">
        <f>O936/Dynamics!$M$2</f>
        <v>0.14488262681555947</v>
      </c>
      <c r="Q936" s="38">
        <f>IF(I936&gt;Dynamics!$D$8,1,0)</f>
        <v>0</v>
      </c>
    </row>
    <row r="937" spans="1:17" x14ac:dyDescent="0.25">
      <c r="A937" s="38">
        <f>A936+$A$19</f>
        <v>9.1899999999998485</v>
      </c>
      <c r="B937" s="38">
        <f>C937+D937+Dynamics!$O$7</f>
        <v>27.590530514349616</v>
      </c>
      <c r="C937" s="38">
        <f>C936-O936*Dynamics!$S$1</f>
        <v>0.62141164323515619</v>
      </c>
      <c r="D937" s="38">
        <f>D936-P936*Dynamics!$S$1</f>
        <v>0.20713721441171695</v>
      </c>
      <c r="E937" s="38">
        <f>Dynamics!$F$1-C937/H936</f>
        <v>5.4549256911126075E-3</v>
      </c>
      <c r="F937" s="38">
        <f>IF(Q936,$O$5/E937,([1]!Props("D","T",Dynamics!$D$4+273,"P",I936,"He")+$O$5/E937)/2)</f>
        <v>7.741289216982274</v>
      </c>
      <c r="G937" s="38">
        <f t="shared" si="50"/>
        <v>3.5704376099828274E-3</v>
      </c>
      <c r="H937" s="38">
        <f>IF(Q936,[1]!Props("D","T",Dynamics!$D$4+273,"P",Dynamics!I936,"N2O"),C937/G937)</f>
        <v>174.0435518317725</v>
      </c>
      <c r="I937" s="38">
        <f>IF(Q936,[1]!Props("P","T",Dynamics!$D$4+273,"D",F937,"He"),IF(C937&gt;$D$11,I936*(1-$N$13/100*$S$1),[1]!Props("P","T",Dynamics!$D$4+273,"D",F937,"He")))</f>
        <v>4837.6507745979134</v>
      </c>
      <c r="J937" s="38">
        <f>I937-Dynamics!$O$10</f>
        <v>1942.64504090216</v>
      </c>
      <c r="L937" s="38">
        <f>IF(H937&gt;$L$18,$L$18,H937)</f>
        <v>163.24780144940664</v>
      </c>
      <c r="M937" s="38">
        <f t="shared" si="51"/>
        <v>4.8785196002248021</v>
      </c>
      <c r="N937" s="38">
        <f>M937*Dynamics!$D$14*Dynamics!$N$12</f>
        <v>2.6547843886239719E-3</v>
      </c>
      <c r="O937" s="38">
        <f t="shared" si="52"/>
        <v>0.43338771476507054</v>
      </c>
      <c r="P937" s="38">
        <f>O937/Dynamics!$M$2</f>
        <v>0.14446257158835685</v>
      </c>
      <c r="Q937" s="38">
        <f>IF(I937&gt;Dynamics!$D$8,1,0)</f>
        <v>0</v>
      </c>
    </row>
    <row r="938" spans="1:17" x14ac:dyDescent="0.25">
      <c r="A938" s="38">
        <f>A937+$A$19</f>
        <v>9.1999999999998483</v>
      </c>
      <c r="B938" s="38">
        <f>C938+D938+Dynamics!$O$7</f>
        <v>27.584752011486081</v>
      </c>
      <c r="C938" s="38">
        <f>C937-O937*Dynamics!$S$1</f>
        <v>0.61707776608750553</v>
      </c>
      <c r="D938" s="38">
        <f>D937-P937*Dynamics!$S$1</f>
        <v>0.20569258869583337</v>
      </c>
      <c r="E938" s="38">
        <f>Dynamics!$F$1-C938/H937</f>
        <v>5.4673552098158905E-3</v>
      </c>
      <c r="F938" s="38">
        <f>IF(Q937,$O$5/E938,([1]!Props("D","T",Dynamics!$D$4+273,"P",I937,"He")+$O$5/E938)/2)</f>
        <v>7.7236603392591006</v>
      </c>
      <c r="G938" s="38">
        <f t="shared" si="50"/>
        <v>3.5580154741464403E-3</v>
      </c>
      <c r="H938" s="38">
        <f>IF(Q937,[1]!Props("D","T",Dynamics!$D$4+273,"P",Dynamics!I937,"N2O"),C938/G938)</f>
        <v>173.43313163514026</v>
      </c>
      <c r="I938" s="38">
        <f>IF(Q937,[1]!Props("P","T",Dynamics!$D$4+273,"D",F938,"He"),IF(C938&gt;$D$11,I937*(1-$N$13/100*$S$1),[1]!Props("P","T",Dynamics!$D$4+273,"D",F938,"He")))</f>
        <v>4826.3829880750582</v>
      </c>
      <c r="J938" s="38">
        <f>I938-Dynamics!$O$10</f>
        <v>1931.3772543793048</v>
      </c>
      <c r="L938" s="38">
        <f>IF(H938&gt;$L$18,$L$18,H938)</f>
        <v>163.24780144940664</v>
      </c>
      <c r="M938" s="38">
        <f t="shared" si="51"/>
        <v>4.8643507587552808</v>
      </c>
      <c r="N938" s="38">
        <f>M938*Dynamics!$D$14*Dynamics!$N$12</f>
        <v>2.6470740128910464E-3</v>
      </c>
      <c r="O938" s="38">
        <f t="shared" si="52"/>
        <v>0.43212901287832162</v>
      </c>
      <c r="P938" s="38">
        <f>O938/Dynamics!$M$2</f>
        <v>0.14404300429277386</v>
      </c>
      <c r="Q938" s="38">
        <f>IF(I938&gt;Dynamics!$D$8,1,0)</f>
        <v>0</v>
      </c>
    </row>
    <row r="939" spans="1:17" x14ac:dyDescent="0.25">
      <c r="A939" s="38">
        <f>A938+$A$19</f>
        <v>9.2099999999998481</v>
      </c>
      <c r="B939" s="38">
        <f>C939+D939+Dynamics!$O$7</f>
        <v>27.578990291314373</v>
      </c>
      <c r="C939" s="38">
        <f>C938-O938*Dynamics!$S$1</f>
        <v>0.61275647595872229</v>
      </c>
      <c r="D939" s="38">
        <f>D938-P938*Dynamics!$S$1</f>
        <v>0.20425215865290564</v>
      </c>
      <c r="E939" s="38">
        <f>Dynamics!$F$1-C939/H938</f>
        <v>5.4797924126690715E-3</v>
      </c>
      <c r="F939" s="38">
        <f>IF(Q938,$O$5/E939,([1]!Props("D","T",Dynamics!$D$4+273,"P",I938,"He")+$O$5/E939)/2)</f>
        <v>7.7061009088665813</v>
      </c>
      <c r="G939" s="38">
        <f t="shared" si="50"/>
        <v>3.5455857745173977E-3</v>
      </c>
      <c r="H939" s="38">
        <f>IF(Q938,[1]!Props("D","T",Dynamics!$D$4+273,"P",Dynamics!I938,"N2O"),C939/G939)</f>
        <v>172.82235289939553</v>
      </c>
      <c r="I939" s="38">
        <f>IF(Q938,[1]!Props("P","T",Dynamics!$D$4+273,"D",F939,"He"),IF(C939&gt;$D$11,I938*(1-$N$13/100*$S$1),[1]!Props("P","T",Dynamics!$D$4+273,"D",F939,"He")))</f>
        <v>4815.1607551506913</v>
      </c>
      <c r="J939" s="38">
        <f>I939-Dynamics!$O$10</f>
        <v>1920.1550214549379</v>
      </c>
      <c r="L939" s="38">
        <f>IF(H939&gt;$L$18,$L$18,H939)</f>
        <v>163.24780144940664</v>
      </c>
      <c r="M939" s="38">
        <f t="shared" si="51"/>
        <v>4.8501980588473357</v>
      </c>
      <c r="N939" s="38">
        <f>M939*Dynamics!$D$14*Dynamics!$N$12</f>
        <v>2.6393724210452825E-3</v>
      </c>
      <c r="O939" s="38">
        <f t="shared" si="52"/>
        <v>0.43087174494184</v>
      </c>
      <c r="P939" s="38">
        <f>O939/Dynamics!$M$2</f>
        <v>0.14362391498061333</v>
      </c>
      <c r="Q939" s="38">
        <f>IF(I939&gt;Dynamics!$D$8,1,0)</f>
        <v>0</v>
      </c>
    </row>
    <row r="940" spans="1:17" x14ac:dyDescent="0.25">
      <c r="A940" s="38">
        <f>A939+$A$19</f>
        <v>9.2199999999998479</v>
      </c>
      <c r="B940" s="38">
        <f>C940+D940+Dynamics!$O$7</f>
        <v>27.573245334715146</v>
      </c>
      <c r="C940" s="38">
        <f>C939-O939*Dynamics!$S$1</f>
        <v>0.60844775850930388</v>
      </c>
      <c r="D940" s="38">
        <f>D939-P939*Dynamics!$S$1</f>
        <v>0.20281591950309949</v>
      </c>
      <c r="E940" s="38">
        <f>Dynamics!$F$1-C940/H939</f>
        <v>5.4922374204454671E-3</v>
      </c>
      <c r="F940" s="38">
        <f>IF(Q939,$O$5/E940,([1]!Props("D","T",Dynamics!$D$4+273,"P",I939,"He")+$O$5/E940)/2)</f>
        <v>7.6886103577064073</v>
      </c>
      <c r="G940" s="38">
        <f t="shared" si="50"/>
        <v>3.5331483911972923E-3</v>
      </c>
      <c r="H940" s="38">
        <f>IF(Q939,[1]!Props("D","T",Dynamics!$D$4+273,"P",Dynamics!I939,"N2O"),C940/G940)</f>
        <v>172.21120970328585</v>
      </c>
      <c r="I940" s="38">
        <f>IF(Q939,[1]!Props("P","T",Dynamics!$D$4+273,"D",F940,"He"),IF(C940&gt;$D$11,I939*(1-$N$13/100*$S$1),[1]!Props("P","T",Dynamics!$D$4+273,"D",F940,"He")))</f>
        <v>4803.9836988410962</v>
      </c>
      <c r="J940" s="38">
        <f>I940-Dynamics!$O$10</f>
        <v>1908.9779651453428</v>
      </c>
      <c r="L940" s="38">
        <f>IF(H940&gt;$L$18,$L$18,H940)</f>
        <v>163.24780144940664</v>
      </c>
      <c r="M940" s="38">
        <f t="shared" si="51"/>
        <v>4.836061164704395</v>
      </c>
      <c r="N940" s="38">
        <f>M940*Dynamics!$D$14*Dynamics!$N$12</f>
        <v>2.631679430353479E-3</v>
      </c>
      <c r="O940" s="38">
        <f t="shared" si="52"/>
        <v>0.42961588112483229</v>
      </c>
      <c r="P940" s="38">
        <f>O940/Dynamics!$M$2</f>
        <v>0.14320529370827742</v>
      </c>
      <c r="Q940" s="38">
        <f>IF(I940&gt;Dynamics!$D$8,1,0)</f>
        <v>0</v>
      </c>
    </row>
    <row r="941" spans="1:17" x14ac:dyDescent="0.25">
      <c r="A941" s="38">
        <f>A940+$A$19</f>
        <v>9.2299999999998477</v>
      </c>
      <c r="B941" s="38">
        <f>C941+D941+Dynamics!$O$7</f>
        <v>27.567517122966816</v>
      </c>
      <c r="C941" s="38">
        <f>C940-O940*Dynamics!$S$1</f>
        <v>0.60415159969805554</v>
      </c>
      <c r="D941" s="38">
        <f>D940-P940*Dynamics!$S$1</f>
        <v>0.20138386656601673</v>
      </c>
      <c r="E941" s="38">
        <f>Dynamics!$F$1-C941/H940</f>
        <v>5.504690354830288E-3</v>
      </c>
      <c r="F941" s="38">
        <f>IF(Q940,$O$5/E941,([1]!Props("D","T",Dynamics!$D$4+273,"P",I940,"He")+$O$5/E941)/2)</f>
        <v>7.6711881225290197</v>
      </c>
      <c r="G941" s="38">
        <f t="shared" si="50"/>
        <v>3.52070320339435E-3</v>
      </c>
      <c r="H941" s="38">
        <f>IF(Q940,[1]!Props("D","T",Dynamics!$D$4+273,"P",Dynamics!I940,"N2O"),C941/G941)</f>
        <v>171.59969608218782</v>
      </c>
      <c r="I941" s="38">
        <f>IF(Q940,[1]!Props("P","T",Dynamics!$D$4+273,"D",F941,"He"),IF(C941&gt;$D$11,I940*(1-$N$13/100*$S$1),[1]!Props("P","T",Dynamics!$D$4+273,"D",F941,"He")))</f>
        <v>4792.8514454684637</v>
      </c>
      <c r="J941" s="38">
        <f>I941-Dynamics!$O$10</f>
        <v>1897.8457117727103</v>
      </c>
      <c r="L941" s="38">
        <f>IF(H941&gt;$L$18,$L$18,H941)</f>
        <v>163.24780144940664</v>
      </c>
      <c r="M941" s="38">
        <f t="shared" si="51"/>
        <v>4.8219397406340283</v>
      </c>
      <c r="N941" s="38">
        <f>M941*Dynamics!$D$14*Dynamics!$N$12</f>
        <v>2.623994858139109E-3</v>
      </c>
      <c r="O941" s="38">
        <f t="shared" si="52"/>
        <v>0.4283613916057572</v>
      </c>
      <c r="P941" s="38">
        <f>O941/Dynamics!$M$2</f>
        <v>0.14278713053525241</v>
      </c>
      <c r="Q941" s="38">
        <f>IF(I941&gt;Dynamics!$D$8,1,0)</f>
        <v>0</v>
      </c>
    </row>
    <row r="942" spans="1:17" x14ac:dyDescent="0.25">
      <c r="A942" s="38">
        <f>A941+$A$19</f>
        <v>9.2399999999998474</v>
      </c>
      <c r="B942" s="38">
        <f>C942+D942+Dynamics!$O$7</f>
        <v>27.561805637745408</v>
      </c>
      <c r="C942" s="38">
        <f>C941-O941*Dynamics!$S$1</f>
        <v>0.59986798578199796</v>
      </c>
      <c r="D942" s="38">
        <f>D941-P941*Dynamics!$S$1</f>
        <v>0.19995599526066421</v>
      </c>
      <c r="E942" s="38">
        <f>Dynamics!$F$1-C942/H941</f>
        <v>5.5171513384396336E-3</v>
      </c>
      <c r="F942" s="38">
        <f>IF(Q941,$O$5/E942,([1]!Props("D","T",Dynamics!$D$4+273,"P",I941,"He")+$O$5/E942)/2)</f>
        <v>7.6538336448599562</v>
      </c>
      <c r="G942" s="38">
        <f t="shared" si="50"/>
        <v>3.5082500894047771E-3</v>
      </c>
      <c r="H942" s="38">
        <f>IF(Q941,[1]!Props("D","T",Dynamics!$D$4+273,"P",Dynamics!I941,"N2O"),C942/G942)</f>
        <v>170.98780602718486</v>
      </c>
      <c r="I942" s="38">
        <f>IF(Q941,[1]!Props("P","T",Dynamics!$D$4+273,"D",F942,"He"),IF(C942&gt;$D$11,I941*(1-$N$13/100*$S$1),[1]!Props("P","T",Dynamics!$D$4+273,"D",F942,"He")))</f>
        <v>4781.7636246106949</v>
      </c>
      <c r="J942" s="38">
        <f>I942-Dynamics!$O$10</f>
        <v>1886.7578909149415</v>
      </c>
      <c r="L942" s="38">
        <f>IF(H942&gt;$L$18,$L$18,H942)</f>
        <v>163.24780144940664</v>
      </c>
      <c r="M942" s="38">
        <f t="shared" si="51"/>
        <v>4.8078334509964442</v>
      </c>
      <c r="N942" s="38">
        <f>M942*Dynamics!$D$14*Dynamics!$N$12</f>
        <v>2.6163185217542881E-3</v>
      </c>
      <c r="O942" s="38">
        <f t="shared" si="52"/>
        <v>0.42710824656774909</v>
      </c>
      <c r="P942" s="38">
        <f>O942/Dynamics!$M$2</f>
        <v>0.14236941552258303</v>
      </c>
      <c r="Q942" s="38">
        <f>IF(I942&gt;Dynamics!$D$8,1,0)</f>
        <v>0</v>
      </c>
    </row>
    <row r="943" spans="1:17" x14ac:dyDescent="0.25">
      <c r="A943" s="38">
        <f>A942+$A$19</f>
        <v>9.2499999999998472</v>
      </c>
      <c r="B943" s="38">
        <f>C943+D943+Dynamics!$O$7</f>
        <v>27.556110861124502</v>
      </c>
      <c r="C943" s="38">
        <f>C942-O942*Dynamics!$S$1</f>
        <v>0.59559690331632043</v>
      </c>
      <c r="D943" s="38">
        <f>D942-P942*Dynamics!$S$1</f>
        <v>0.19853230110543837</v>
      </c>
      <c r="E943" s="38">
        <f>Dynamics!$F$1-C943/H942</f>
        <v>5.5296204948398243E-3</v>
      </c>
      <c r="F943" s="38">
        <f>IF(Q942,$O$5/E943,([1]!Props("D","T",Dynamics!$D$4+273,"P",I942,"He")+$O$5/E943)/2)</f>
        <v>7.6365463709270518</v>
      </c>
      <c r="G943" s="38">
        <f t="shared" si="50"/>
        <v>3.4957889265937571E-3</v>
      </c>
      <c r="H943" s="38">
        <f>IF(Q942,[1]!Props("D","T",Dynamics!$D$4+273,"P",Dynamics!I942,"N2O"),C943/G943)</f>
        <v>170.37553348412854</v>
      </c>
      <c r="I943" s="38">
        <f>IF(Q942,[1]!Props("P","T",Dynamics!$D$4+273,"D",F943,"He"),IF(C943&gt;$D$11,I942*(1-$N$13/100*$S$1),[1]!Props("P","T",Dynamics!$D$4+273,"D",F943,"He")))</f>
        <v>4770.7198690518035</v>
      </c>
      <c r="J943" s="38">
        <f>I943-Dynamics!$O$10</f>
        <v>1875.7141353560501</v>
      </c>
      <c r="L943" s="38">
        <f>IF(H943&gt;$L$18,$L$18,H943)</f>
        <v>163.24780144940664</v>
      </c>
      <c r="M943" s="38">
        <f t="shared" si="51"/>
        <v>4.7937419601526017</v>
      </c>
      <c r="N943" s="38">
        <f>M943*Dynamics!$D$14*Dynamics!$N$12</f>
        <v>2.6086502385515424E-3</v>
      </c>
      <c r="O943" s="38">
        <f t="shared" si="52"/>
        <v>0.42585641619400944</v>
      </c>
      <c r="P943" s="38">
        <f>O943/Dynamics!$M$2</f>
        <v>0.14195213873133647</v>
      </c>
      <c r="Q943" s="38">
        <f>IF(I943&gt;Dynamics!$D$8,1,0)</f>
        <v>0</v>
      </c>
    </row>
    <row r="944" spans="1:17" x14ac:dyDescent="0.25">
      <c r="A944" s="38">
        <f>A943+$A$19</f>
        <v>9.259999999999847</v>
      </c>
      <c r="B944" s="38">
        <f>C944+D944+Dynamics!$O$7</f>
        <v>27.550432775575249</v>
      </c>
      <c r="C944" s="38">
        <f>C943-O943*Dynamics!$S$1</f>
        <v>0.59133833915438028</v>
      </c>
      <c r="D944" s="38">
        <f>D943-P943*Dynamics!$S$1</f>
        <v>0.19711277971812502</v>
      </c>
      <c r="E944" s="38">
        <f>Dynamics!$F$1-C944/H943</f>
        <v>5.5420979485671061E-3</v>
      </c>
      <c r="F944" s="38">
        <f>IF(Q943,$O$5/E944,([1]!Props("D","T",Dynamics!$D$4+273,"P",I943,"He")+$O$5/E944)/2)</f>
        <v>7.6193257515884731</v>
      </c>
      <c r="G944" s="38">
        <f t="shared" si="50"/>
        <v>3.4833195913761099E-3</v>
      </c>
      <c r="H944" s="38">
        <f>IF(Q943,[1]!Props("D","T",Dynamics!$D$4+273,"P",Dynamics!I943,"N2O"),C944/G944)</f>
        <v>169.76287235268236</v>
      </c>
      <c r="I944" s="38">
        <f>IF(Q943,[1]!Props("P","T",Dynamics!$D$4+273,"D",F944,"He"),IF(C944&gt;$D$11,I943*(1-$N$13/100*$S$1),[1]!Props("P","T",Dynamics!$D$4+273,"D",F944,"He")))</f>
        <v>4759.7198147329082</v>
      </c>
      <c r="J944" s="38">
        <f>I944-Dynamics!$O$10</f>
        <v>1864.7140810371548</v>
      </c>
      <c r="L944" s="38">
        <f>IF(H944&gt;$L$18,$L$18,H944)</f>
        <v>163.24780144940664</v>
      </c>
      <c r="M944" s="38">
        <f t="shared" si="51"/>
        <v>4.7796649324119196</v>
      </c>
      <c r="N944" s="38">
        <f>M944*Dynamics!$D$14*Dynamics!$N$12</f>
        <v>2.6009898258553491E-3</v>
      </c>
      <c r="O944" s="38">
        <f t="shared" si="52"/>
        <v>0.4246058706631608</v>
      </c>
      <c r="P944" s="38">
        <f>O944/Dynamics!$M$2</f>
        <v>0.1415352902210536</v>
      </c>
      <c r="Q944" s="38">
        <f>IF(I944&gt;Dynamics!$D$8,1,0)</f>
        <v>0</v>
      </c>
    </row>
    <row r="945" spans="1:17" x14ac:dyDescent="0.25">
      <c r="A945" s="38">
        <f>A944+$A$19</f>
        <v>9.2699999999998468</v>
      </c>
      <c r="B945" s="38">
        <f>C945+D945+Dynamics!$O$7</f>
        <v>27.544771363966408</v>
      </c>
      <c r="C945" s="38">
        <f>C944-O944*Dynamics!$S$1</f>
        <v>0.58709228044774864</v>
      </c>
      <c r="D945" s="38">
        <f>D944-P944*Dynamics!$S$1</f>
        <v>0.19569742681591448</v>
      </c>
      <c r="E945" s="38">
        <f>Dynamics!$F$1-C945/H944</f>
        <v>5.5545838251477124E-3</v>
      </c>
      <c r="F945" s="38">
        <f>IF(Q944,$O$5/E945,([1]!Props("D","T",Dynamics!$D$4+273,"P",I944,"He")+$O$5/E945)/2)</f>
        <v>7.6021712422615675</v>
      </c>
      <c r="G945" s="38">
        <f t="shared" si="50"/>
        <v>3.470841959196583E-3</v>
      </c>
      <c r="H945" s="38">
        <f>IF(Q944,[1]!Props("D","T",Dynamics!$D$4+273,"P",Dynamics!I944,"N2O"),C945/G945)</f>
        <v>169.14981648534825</v>
      </c>
      <c r="I945" s="38">
        <f>IF(Q944,[1]!Props("P","T",Dynamics!$D$4+273,"D",F945,"He"),IF(C945&gt;$D$11,I944*(1-$N$13/100*$S$1),[1]!Props("P","T",Dynamics!$D$4+273,"D",F945,"He")))</f>
        <v>4748.7631007038026</v>
      </c>
      <c r="J945" s="38">
        <f>I945-Dynamics!$O$10</f>
        <v>1853.7573670080492</v>
      </c>
      <c r="L945" s="38">
        <f>IF(H945&gt;$L$18,$L$18,H945)</f>
        <v>163.24780144940664</v>
      </c>
      <c r="M945" s="38">
        <f t="shared" si="51"/>
        <v>4.7656020319795722</v>
      </c>
      <c r="N945" s="38">
        <f>M945*Dynamics!$D$14*Dynamics!$N$12</f>
        <v>2.5933371009334589E-3</v>
      </c>
      <c r="O945" s="38">
        <f t="shared" si="52"/>
        <v>0.42335658014456512</v>
      </c>
      <c r="P945" s="38">
        <f>O945/Dynamics!$M$2</f>
        <v>0.14111886004818838</v>
      </c>
      <c r="Q945" s="38">
        <f>IF(I945&gt;Dynamics!$D$8,1,0)</f>
        <v>0</v>
      </c>
    </row>
    <row r="946" spans="1:17" x14ac:dyDescent="0.25">
      <c r="A946" s="38">
        <f>A945+$A$19</f>
        <v>9.2799999999998466</v>
      </c>
      <c r="B946" s="38">
        <f>C946+D946+Dynamics!$O$7</f>
        <v>27.53912660956448</v>
      </c>
      <c r="C946" s="38">
        <f>C945-O945*Dynamics!$S$1</f>
        <v>0.58285871464630301</v>
      </c>
      <c r="D946" s="38">
        <f>D945-P945*Dynamics!$S$1</f>
        <v>0.19428623821543259</v>
      </c>
      <c r="E946" s="38">
        <f>Dynamics!$F$1-C946/H945</f>
        <v>5.567078251118315E-3</v>
      </c>
      <c r="F946" s="38">
        <f>IF(Q945,$O$5/E946,([1]!Props("D","T",Dynamics!$D$4+273,"P",I945,"He")+$O$5/E946)/2)</f>
        <v>7.5850823028524932</v>
      </c>
      <c r="G946" s="38">
        <f t="shared" si="50"/>
        <v>3.4583559045097724E-3</v>
      </c>
      <c r="H946" s="38">
        <f>IF(Q945,[1]!Props("D","T",Dynamics!$D$4+273,"P",Dynamics!I945,"N2O"),C946/G946)</f>
        <v>168.53635968647484</v>
      </c>
      <c r="I946" s="38">
        <f>IF(Q945,[1]!Props("P","T",Dynamics!$D$4+273,"D",F946,"He"),IF(C946&gt;$D$11,I945*(1-$N$13/100*$S$1),[1]!Props("P","T",Dynamics!$D$4+273,"D",F946,"He")))</f>
        <v>4737.8493690751038</v>
      </c>
      <c r="J946" s="38">
        <f>I946-Dynamics!$O$10</f>
        <v>1842.8436353793504</v>
      </c>
      <c r="L946" s="38">
        <f>IF(H946&gt;$L$18,$L$18,H946)</f>
        <v>163.24780144940664</v>
      </c>
      <c r="M946" s="38">
        <f t="shared" si="51"/>
        <v>4.7515529229033566</v>
      </c>
      <c r="N946" s="38">
        <f>M946*Dynamics!$D$14*Dynamics!$N$12</f>
        <v>2.5856918809679815E-3</v>
      </c>
      <c r="O946" s="38">
        <f t="shared" si="52"/>
        <v>0.42210851479360384</v>
      </c>
      <c r="P946" s="38">
        <f>O946/Dynamics!$M$2</f>
        <v>0.14070283826453461</v>
      </c>
      <c r="Q946" s="38">
        <f>IF(I946&gt;Dynamics!$D$8,1,0)</f>
        <v>0</v>
      </c>
    </row>
    <row r="947" spans="1:17" x14ac:dyDescent="0.25">
      <c r="A947" s="38">
        <f>A946+$A$19</f>
        <v>9.2899999999998464</v>
      </c>
      <c r="B947" s="38">
        <f>C947+D947+Dynamics!$O$7</f>
        <v>27.5334984960339</v>
      </c>
      <c r="C947" s="38">
        <f>C946-O946*Dynamics!$S$1</f>
        <v>0.57863762949836695</v>
      </c>
      <c r="D947" s="38">
        <f>D946-P946*Dynamics!$S$1</f>
        <v>0.19287920983278725</v>
      </c>
      <c r="E947" s="38">
        <f>Dynamics!$F$1-C947/H946</f>
        <v>5.5795813540468623E-3</v>
      </c>
      <c r="F947" s="38">
        <f>IF(Q946,$O$5/E947,([1]!Props("D","T",Dynamics!$D$4+273,"P",I946,"He")+$O$5/E947)/2)</f>
        <v>7.5680583976866327</v>
      </c>
      <c r="G947" s="38">
        <f t="shared" si="50"/>
        <v>3.4458613007596747E-3</v>
      </c>
      <c r="H947" s="38">
        <f>IF(Q946,[1]!Props("D","T",Dynamics!$D$4+273,"P",Dynamics!I946,"N2O"),C947/G947)</f>
        <v>167.92249571124654</v>
      </c>
      <c r="I947" s="38">
        <f>IF(Q946,[1]!Props("P","T",Dynamics!$D$4+273,"D",F947,"He"),IF(C947&gt;$D$11,I946*(1-$N$13/100*$S$1),[1]!Props("P","T",Dynamics!$D$4+273,"D",F947,"He")))</f>
        <v>4726.9782649709214</v>
      </c>
      <c r="J947" s="38">
        <f>I947-Dynamics!$O$10</f>
        <v>1831.972531275168</v>
      </c>
      <c r="L947" s="38">
        <f>IF(H947&gt;$L$18,$L$18,H947)</f>
        <v>163.24780144940664</v>
      </c>
      <c r="M947" s="38">
        <f t="shared" si="51"/>
        <v>4.7375172690200555</v>
      </c>
      <c r="N947" s="38">
        <f>M947*Dynamics!$D$14*Dynamics!$N$12</f>
        <v>2.5780539830261959E-3</v>
      </c>
      <c r="O947" s="38">
        <f t="shared" si="52"/>
        <v>0.4208616447469124</v>
      </c>
      <c r="P947" s="38">
        <f>O947/Dynamics!$M$2</f>
        <v>0.14028721491563748</v>
      </c>
      <c r="Q947" s="38">
        <f>IF(I947&gt;Dynamics!$D$8,1,0)</f>
        <v>0</v>
      </c>
    </row>
    <row r="948" spans="1:17" x14ac:dyDescent="0.25">
      <c r="A948" s="38">
        <f>A947+$A$19</f>
        <v>9.2999999999998462</v>
      </c>
      <c r="B948" s="38">
        <f>C948+D948+Dynamics!$O$7</f>
        <v>27.527887007437272</v>
      </c>
      <c r="C948" s="38">
        <f>C947-O947*Dynamics!$S$1</f>
        <v>0.57442901305089777</v>
      </c>
      <c r="D948" s="38">
        <f>D947-P947*Dynamics!$S$1</f>
        <v>0.19147633768363087</v>
      </c>
      <c r="E948" s="38">
        <f>Dynamics!$F$1-C948/H947</f>
        <v>5.5920932625538088E-3</v>
      </c>
      <c r="F948" s="38">
        <f>IF(Q947,$O$5/E948,([1]!Props("D","T",Dynamics!$D$4+273,"P",I947,"He")+$O$5/E948)/2)</f>
        <v>7.5510989954397409</v>
      </c>
      <c r="G948" s="38">
        <f t="shared" si="50"/>
        <v>3.4333580203588371E-3</v>
      </c>
      <c r="H948" s="38">
        <f>IF(Q947,[1]!Props("D","T",Dynamics!$D$4+273,"P",Dynamics!I947,"N2O"),C948/G948)</f>
        <v>167.30821826465433</v>
      </c>
      <c r="I948" s="38">
        <f>IF(Q947,[1]!Props("P","T",Dynamics!$D$4+273,"D",F948,"He"),IF(C948&gt;$D$11,I947*(1-$N$13/100*$S$1),[1]!Props("P","T",Dynamics!$D$4+273,"D",F948,"He")))</f>
        <v>4716.1494364820819</v>
      </c>
      <c r="J948" s="38">
        <f>I948-Dynamics!$O$10</f>
        <v>1821.1437027863285</v>
      </c>
      <c r="L948" s="38">
        <f>IF(H948&gt;$L$18,$L$18,H948)</f>
        <v>163.24780144940664</v>
      </c>
      <c r="M948" s="38">
        <f t="shared" si="51"/>
        <v>4.7234947339013367</v>
      </c>
      <c r="N948" s="38">
        <f>M948*Dynamics!$D$14*Dynamics!$N$12</f>
        <v>2.5704232240311127E-3</v>
      </c>
      <c r="O948" s="38">
        <f t="shared" si="52"/>
        <v>0.41961594011757475</v>
      </c>
      <c r="P948" s="38">
        <f>O948/Dynamics!$M$2</f>
        <v>0.13987198003919157</v>
      </c>
      <c r="Q948" s="38">
        <f>IF(I948&gt;Dynamics!$D$8,1,0)</f>
        <v>0</v>
      </c>
    </row>
    <row r="949" spans="1:17" x14ac:dyDescent="0.25">
      <c r="A949" s="38">
        <f>A948+$A$19</f>
        <v>9.309999999999846</v>
      </c>
      <c r="B949" s="38">
        <f>C949+D949+Dynamics!$O$7</f>
        <v>27.522292128235705</v>
      </c>
      <c r="C949" s="38">
        <f>C948-O948*Dynamics!$S$1</f>
        <v>0.57023285364972198</v>
      </c>
      <c r="D949" s="38">
        <f>D948-P948*Dynamics!$S$1</f>
        <v>0.19007761788323896</v>
      </c>
      <c r="E949" s="38">
        <f>Dynamics!$F$1-C949/H948</f>
        <v>5.6046141063337785E-3</v>
      </c>
      <c r="F949" s="38">
        <f>IF(Q948,$O$5/E949,([1]!Props("D","T",Dynamics!$D$4+273,"P",I948,"He")+$O$5/E949)/2)</f>
        <v>7.5342035690698186</v>
      </c>
      <c r="G949" s="38">
        <f t="shared" si="50"/>
        <v>3.4208459346671046E-3</v>
      </c>
      <c r="H949" s="38">
        <f>IF(Q948,[1]!Props("D","T",Dynamics!$D$4+273,"P",Dynamics!I948,"N2O"),C949/G949)</f>
        <v>166.6935210004462</v>
      </c>
      <c r="I949" s="38">
        <f>IF(Q948,[1]!Props("P","T",Dynamics!$D$4+273,"D",F949,"He"),IF(C949&gt;$D$11,I948*(1-$N$13/100*$S$1),[1]!Props("P","T",Dynamics!$D$4+273,"D",F949,"He")))</f>
        <v>4705.3625346198696</v>
      </c>
      <c r="J949" s="38">
        <f>I949-Dynamics!$O$10</f>
        <v>1810.3568009241162</v>
      </c>
      <c r="L949" s="38">
        <f>IF(H949&gt;$L$18,$L$18,H949)</f>
        <v>163.24780144940664</v>
      </c>
      <c r="M949" s="38">
        <f t="shared" si="51"/>
        <v>4.7094849807991199</v>
      </c>
      <c r="N949" s="38">
        <f>M949*Dynamics!$D$14*Dynamics!$N$12</f>
        <v>2.5627994207317413E-3</v>
      </c>
      <c r="O949" s="38">
        <f t="shared" si="52"/>
        <v>0.41837137099026966</v>
      </c>
      <c r="P949" s="38">
        <f>O949/Dynamics!$M$2</f>
        <v>0.13945712366342322</v>
      </c>
      <c r="Q949" s="38">
        <f>IF(I949&gt;Dynamics!$D$8,1,0)</f>
        <v>0</v>
      </c>
    </row>
    <row r="950" spans="1:17" x14ac:dyDescent="0.25">
      <c r="A950" s="38">
        <f>A949+$A$19</f>
        <v>9.3199999999998457</v>
      </c>
      <c r="B950" s="38">
        <f>C950+D950+Dynamics!$O$7</f>
        <v>27.516713843289168</v>
      </c>
      <c r="C950" s="38">
        <f>C949-O949*Dynamics!$S$1</f>
        <v>0.56604913993981931</v>
      </c>
      <c r="D950" s="38">
        <f>D949-P949*Dynamics!$S$1</f>
        <v>0.18868304664660474</v>
      </c>
      <c r="E950" s="38">
        <f>Dynamics!$F$1-C950/H949</f>
        <v>5.6171440161776384E-3</v>
      </c>
      <c r="F950" s="38">
        <f>IF(Q949,$O$5/E950,([1]!Props("D","T",Dynamics!$D$4+273,"P",I949,"He")+$O$5/E950)/2)</f>
        <v>7.5173715957497009</v>
      </c>
      <c r="G950" s="38">
        <f t="shared" si="50"/>
        <v>3.4083249139699691E-3</v>
      </c>
      <c r="H950" s="38">
        <f>IF(Q949,[1]!Props("D","T",Dynamics!$D$4+273,"P",Dynamics!I949,"N2O"),C950/G950)</f>
        <v>166.07839752005722</v>
      </c>
      <c r="I950" s="38">
        <f>IF(Q949,[1]!Props("P","T",Dynamics!$D$4+273,"D",F950,"He"),IF(C950&gt;$D$11,I949*(1-$N$13/100*$S$1),[1]!Props("P","T",Dynamics!$D$4+273,"D",F950,"He")))</f>
        <v>4694.6172132702495</v>
      </c>
      <c r="J950" s="38">
        <f>I950-Dynamics!$O$10</f>
        <v>1799.6114795744961</v>
      </c>
      <c r="L950" s="38">
        <f>IF(H950&gt;$L$18,$L$18,H950)</f>
        <v>163.24780144940664</v>
      </c>
      <c r="M950" s="38">
        <f t="shared" si="51"/>
        <v>4.6954876725903727</v>
      </c>
      <c r="N950" s="38">
        <f>M950*Dynamics!$D$14*Dynamics!$N$12</f>
        <v>2.5551823896730512E-3</v>
      </c>
      <c r="O950" s="38">
        <f t="shared" si="52"/>
        <v>0.41712790741636663</v>
      </c>
      <c r="P950" s="38">
        <f>O950/Dynamics!$M$2</f>
        <v>0.13904263580545553</v>
      </c>
      <c r="Q950" s="38">
        <f>IF(I950&gt;Dynamics!$D$8,1,0)</f>
        <v>0</v>
      </c>
    </row>
    <row r="951" spans="1:17" x14ac:dyDescent="0.25">
      <c r="A951" s="38">
        <f>A950+$A$19</f>
        <v>9.3299999999998455</v>
      </c>
      <c r="B951" s="38">
        <f>C951+D951+Dynamics!$O$7</f>
        <v>27.51115213785695</v>
      </c>
      <c r="C951" s="38">
        <f>C950-O950*Dynamics!$S$1</f>
        <v>0.56187786086565561</v>
      </c>
      <c r="D951" s="38">
        <f>D950-P950*Dynamics!$S$1</f>
        <v>0.18729262028855018</v>
      </c>
      <c r="E951" s="38">
        <f>Dynamics!$F$1-C951/H950</f>
        <v>5.6296831239950051E-3</v>
      </c>
      <c r="F951" s="38">
        <f>IF(Q950,$O$5/E951,([1]!Props("D","T",Dynamics!$D$4+273,"P",I950,"He")+$O$5/E951)/2)</f>
        <v>7.5006025568003203</v>
      </c>
      <c r="G951" s="38">
        <f t="shared" si="50"/>
        <v>3.3957948274564763E-3</v>
      </c>
      <c r="H951" s="38">
        <f>IF(Q950,[1]!Props("D","T",Dynamics!$D$4+273,"P",Dynamics!I950,"N2O"),C951/G951)</f>
        <v>165.46284137151898</v>
      </c>
      <c r="I951" s="38">
        <f>IF(Q950,[1]!Props("P","T",Dynamics!$D$4+273,"D",F951,"He"),IF(C951&gt;$D$11,I950*(1-$N$13/100*$S$1),[1]!Props("P","T",Dynamics!$D$4+273,"D",F951,"He")))</f>
        <v>4683.9131291486128</v>
      </c>
      <c r="J951" s="38">
        <f>I951-Dynamics!$O$10</f>
        <v>1788.9073954528594</v>
      </c>
      <c r="L951" s="38">
        <f>IF(H951&gt;$L$18,$L$18,H951)</f>
        <v>163.24780144940664</v>
      </c>
      <c r="M951" s="38">
        <f t="shared" si="51"/>
        <v>4.6815024717213714</v>
      </c>
      <c r="N951" s="38">
        <f>M951*Dynamics!$D$14*Dynamics!$N$12</f>
        <v>2.5475719471656391E-3</v>
      </c>
      <c r="O951" s="38">
        <f t="shared" si="52"/>
        <v>0.4158855194089745</v>
      </c>
      <c r="P951" s="38">
        <f>O951/Dynamics!$M$2</f>
        <v>0.13862850646965816</v>
      </c>
      <c r="Q951" s="38">
        <f>IF(I951&gt;Dynamics!$D$8,1,0)</f>
        <v>0</v>
      </c>
    </row>
    <row r="952" spans="1:17" x14ac:dyDescent="0.25">
      <c r="A952" s="38">
        <f>A951+$A$19</f>
        <v>9.3399999999998453</v>
      </c>
      <c r="B952" s="38">
        <f>C952+D952+Dynamics!$O$7</f>
        <v>27.505606997598164</v>
      </c>
      <c r="C952" s="38">
        <f>C951-O951*Dynamics!$S$1</f>
        <v>0.55771900567156585</v>
      </c>
      <c r="D952" s="38">
        <f>D951-P951*Dynamics!$S$1</f>
        <v>0.18590633522385361</v>
      </c>
      <c r="E952" s="38">
        <f>Dynamics!$F$1-C952/H951</f>
        <v>5.6422315628372136E-3</v>
      </c>
      <c r="F952" s="38">
        <f>IF(Q951,$O$5/E952,([1]!Props("D","T",Dynamics!$D$4+273,"P",I951,"He")+$O$5/E952)/2)</f>
        <v>7.4838959376246397</v>
      </c>
      <c r="G952" s="38">
        <f t="shared" si="50"/>
        <v>3.3832555431967089E-3</v>
      </c>
      <c r="H952" s="38">
        <f>IF(Q951,[1]!Props("D","T",Dynamics!$D$4+273,"P",Dynamics!I951,"N2O"),C952/G952)</f>
        <v>164.8468460483474</v>
      </c>
      <c r="I952" s="38">
        <f>IF(Q951,[1]!Props("P","T",Dynamics!$D$4+273,"D",F952,"He"),IF(C952&gt;$D$11,I951*(1-$N$13/100*$S$1),[1]!Props("P","T",Dynamics!$D$4+273,"D",F952,"He")))</f>
        <v>4673.2499417549734</v>
      </c>
      <c r="J952" s="38">
        <f>I952-Dynamics!$O$10</f>
        <v>1778.24420805922</v>
      </c>
      <c r="L952" s="38">
        <f>IF(H952&gt;$L$18,$L$18,H952)</f>
        <v>163.24780144940664</v>
      </c>
      <c r="M952" s="38">
        <f t="shared" si="51"/>
        <v>4.6675290401513143</v>
      </c>
      <c r="N952" s="38">
        <f>M952*Dynamics!$D$14*Dynamics!$N$12</f>
        <v>2.5399679092550434E-3</v>
      </c>
      <c r="O952" s="38">
        <f t="shared" si="52"/>
        <v>0.41464417693793182</v>
      </c>
      <c r="P952" s="38">
        <f>O952/Dynamics!$M$2</f>
        <v>0.13821472564597728</v>
      </c>
      <c r="Q952" s="38">
        <f>IF(I952&gt;Dynamics!$D$8,1,0)</f>
        <v>0</v>
      </c>
    </row>
    <row r="953" spans="1:17" x14ac:dyDescent="0.25">
      <c r="A953" s="38">
        <f>A952+$A$19</f>
        <v>9.3499999999998451</v>
      </c>
      <c r="B953" s="38">
        <f>C953+D953+Dynamics!$O$7</f>
        <v>27.500078408572325</v>
      </c>
      <c r="C953" s="38">
        <f>C952-O952*Dynamics!$S$1</f>
        <v>0.55357256390218657</v>
      </c>
      <c r="D953" s="38">
        <f>D952-P952*Dynamics!$S$1</f>
        <v>0.18452418796739384</v>
      </c>
      <c r="E953" s="38">
        <f>Dynamics!$F$1-C953/H952</f>
        <v>5.6547894669207385E-3</v>
      </c>
      <c r="F953" s="38">
        <f>IF(Q952,$O$5/E953,([1]!Props("D","T",Dynamics!$D$4+273,"P",I952,"He")+$O$5/E953)/2)</f>
        <v>7.4672512276422172</v>
      </c>
      <c r="G953" s="38">
        <f t="shared" si="50"/>
        <v>3.3707069281188069E-3</v>
      </c>
      <c r="H953" s="38">
        <f>IF(Q952,[1]!Props("D","T",Dynamics!$D$4+273,"P",Dynamics!I952,"N2O"),C953/G953)</f>
        <v>164.23040498840868</v>
      </c>
      <c r="I953" s="38">
        <f>IF(Q952,[1]!Props("P","T",Dynamics!$D$4+273,"D",F953,"He"),IF(C953&gt;$D$11,I952*(1-$N$13/100*$S$1),[1]!Props("P","T",Dynamics!$D$4+273,"D",F953,"He")))</f>
        <v>4662.6273133296345</v>
      </c>
      <c r="J953" s="38">
        <f>I953-Dynamics!$O$10</f>
        <v>1767.6215796338811</v>
      </c>
      <c r="L953" s="38">
        <f>IF(H953&gt;$L$18,$L$18,H953)</f>
        <v>163.24780144940664</v>
      </c>
      <c r="M953" s="38">
        <f t="shared" si="51"/>
        <v>4.6535670392953215</v>
      </c>
      <c r="N953" s="38">
        <f>M953*Dynamics!$D$14*Dynamics!$N$12</f>
        <v>2.5323700916907283E-3</v>
      </c>
      <c r="O953" s="38">
        <f t="shared" si="52"/>
        <v>0.41340384992474372</v>
      </c>
      <c r="P953" s="38">
        <f>O953/Dynamics!$M$2</f>
        <v>0.1378012833082479</v>
      </c>
      <c r="Q953" s="38">
        <f>IF(I953&gt;Dynamics!$D$8,1,0)</f>
        <v>0</v>
      </c>
    </row>
    <row r="954" spans="1:17" x14ac:dyDescent="0.25">
      <c r="A954" s="38">
        <f>A953+$A$19</f>
        <v>9.3599999999998449</v>
      </c>
      <c r="B954" s="38">
        <f>C954+D954+Dynamics!$O$7</f>
        <v>27.494566357239997</v>
      </c>
      <c r="C954" s="38">
        <f>C953-O953*Dynamics!$S$1</f>
        <v>0.54943852540293914</v>
      </c>
      <c r="D954" s="38">
        <f>D953-P953*Dynamics!$S$1</f>
        <v>0.18314617513431136</v>
      </c>
      <c r="E954" s="38">
        <f>Dynamics!$F$1-C954/H953</f>
        <v>5.6673569716510965E-3</v>
      </c>
      <c r="F954" s="38">
        <f>IF(Q953,$O$5/E954,([1]!Props("D","T",Dynamics!$D$4+273,"P",I953,"He")+$O$5/E954)/2)</f>
        <v>7.4506679202244079</v>
      </c>
      <c r="G954" s="38">
        <f t="shared" si="50"/>
        <v>3.3581488479855395E-3</v>
      </c>
      <c r="H954" s="38">
        <f>IF(Q953,[1]!Props("D","T",Dynamics!$D$4+273,"P",Dynamics!I953,"N2O"),C954/G954)</f>
        <v>163.61351157276192</v>
      </c>
      <c r="I954" s="38">
        <f>IF(Q953,[1]!Props("P","T",Dynamics!$D$4+273,"D",F954,"He"),IF(C954&gt;$D$11,I953*(1-$N$13/100*$S$1),[1]!Props("P","T",Dynamics!$D$4+273,"D",F954,"He")))</f>
        <v>4652.0449088093028</v>
      </c>
      <c r="J954" s="38">
        <f>I954-Dynamics!$O$10</f>
        <v>1757.0391751135494</v>
      </c>
      <c r="L954" s="38">
        <f>IF(H954&gt;$L$18,$L$18,H954)</f>
        <v>163.24780144940664</v>
      </c>
      <c r="M954" s="38">
        <f t="shared" si="51"/>
        <v>4.6396161299667646</v>
      </c>
      <c r="N954" s="38">
        <f>M954*Dynamics!$D$14*Dynamics!$N$12</f>
        <v>2.5247783098946981E-3</v>
      </c>
      <c r="O954" s="38">
        <f t="shared" si="52"/>
        <v>0.41216450823745815</v>
      </c>
      <c r="P954" s="38">
        <f>O954/Dynamics!$M$2</f>
        <v>0.13738816941248605</v>
      </c>
      <c r="Q954" s="38">
        <f>IF(I954&gt;Dynamics!$D$8,1,0)</f>
        <v>0</v>
      </c>
    </row>
    <row r="955" spans="1:17" x14ac:dyDescent="0.25">
      <c r="A955" s="38">
        <f>A954+$A$19</f>
        <v>9.3699999999998447</v>
      </c>
      <c r="B955" s="38">
        <f>C955+D955+Dynamics!$O$7</f>
        <v>27.489070830463497</v>
      </c>
      <c r="C955" s="38">
        <f>C954-O954*Dynamics!$S$1</f>
        <v>0.54531688032056458</v>
      </c>
      <c r="D955" s="38">
        <f>D954-P954*Dynamics!$S$1</f>
        <v>0.1817722934401865</v>
      </c>
      <c r="E955" s="38">
        <f>Dynamics!$F$1-C955/H954</f>
        <v>5.6799342136472303E-3</v>
      </c>
      <c r="F955" s="38">
        <f>IF(Q954,$O$5/E955,([1]!Props("D","T",Dynamics!$D$4+273,"P",I954,"He")+$O$5/E955)/2)</f>
        <v>7.4341455126301543</v>
      </c>
      <c r="G955" s="38">
        <f t="shared" si="50"/>
        <v>3.3455811673703921E-3</v>
      </c>
      <c r="H955" s="38">
        <f>IF(Q954,[1]!Props("D","T",Dynamics!$D$4+273,"P",Dynamics!I954,"N2O"),C955/G955)</f>
        <v>162.99615912447899</v>
      </c>
      <c r="I955" s="38">
        <f>IF(Q954,[1]!Props("P","T",Dynamics!$D$4+273,"D",F955,"He"),IF(C955&gt;$D$11,I954*(1-$N$13/100*$S$1),[1]!Props("P","T",Dynamics!$D$4+273,"D",F955,"He")))</f>
        <v>4641.502395783632</v>
      </c>
      <c r="J955" s="38">
        <f>I955-Dynamics!$O$10</f>
        <v>1746.4966620878786</v>
      </c>
      <c r="L955" s="38">
        <f>IF(H955&gt;$L$18,$L$18,H955)</f>
        <v>162.99615912447899</v>
      </c>
      <c r="M955" s="38">
        <f t="shared" si="51"/>
        <v>4.6292452801511335</v>
      </c>
      <c r="N955" s="38">
        <f>M955*Dynamics!$D$14*Dynamics!$N$12</f>
        <v>2.5191347187146951E-3</v>
      </c>
      <c r="O955" s="38">
        <f t="shared" si="52"/>
        <v>0.41060928346762005</v>
      </c>
      <c r="P955" s="38">
        <f>O955/Dynamics!$M$2</f>
        <v>0.13686976115587335</v>
      </c>
      <c r="Q955" s="38">
        <f>IF(I955&gt;Dynamics!$D$8,1,0)</f>
        <v>0</v>
      </c>
    </row>
    <row r="956" spans="1:17" x14ac:dyDescent="0.25">
      <c r="A956" s="38">
        <f>A955+$A$19</f>
        <v>9.3799999999998445</v>
      </c>
      <c r="B956" s="38">
        <f>C956+D956+Dynamics!$O$7</f>
        <v>27.483596040017261</v>
      </c>
      <c r="C956" s="38">
        <f>C955-O955*Dynamics!$S$1</f>
        <v>0.54121078748588836</v>
      </c>
      <c r="D956" s="38">
        <f>D955-P955*Dynamics!$S$1</f>
        <v>0.18040359582862778</v>
      </c>
      <c r="E956" s="38">
        <f>Dynamics!$F$1-C956/H955</f>
        <v>5.6925018923808905E-3</v>
      </c>
      <c r="F956" s="38">
        <f>IF(Q955,$O$5/E956,([1]!Props("D","T",Dynamics!$D$4+273,"P",I955,"He")+$O$5/E956)/2)</f>
        <v>7.4176961425474577</v>
      </c>
      <c r="G956" s="38">
        <f t="shared" si="50"/>
        <v>3.3330134257508973E-3</v>
      </c>
      <c r="H956" s="38">
        <f>IF(Q955,[1]!Props("D","T",Dynamics!$D$4+273,"P",Dynamics!I955,"N2O"),C956/G956)</f>
        <v>162.37882011050061</v>
      </c>
      <c r="I956" s="38">
        <f>IF(Q955,[1]!Props("P","T",Dynamics!$D$4+273,"D",F956,"He"),IF(C956&gt;$D$11,I955*(1-$N$13/100*$S$1),[1]!Props("P","T",Dynamics!$D$4+273,"D",F956,"He")))</f>
        <v>4631.007506361917</v>
      </c>
      <c r="J956" s="38">
        <f>I956-Dynamics!$O$10</f>
        <v>1736.0017726661636</v>
      </c>
      <c r="L956" s="38">
        <f>IF(H956&gt;$L$18,$L$18,H956)</f>
        <v>162.37882011050061</v>
      </c>
      <c r="M956" s="38">
        <f t="shared" si="51"/>
        <v>4.6240805345441647</v>
      </c>
      <c r="N956" s="38">
        <f>M956*Dynamics!$D$14*Dynamics!$N$12</f>
        <v>2.5163241763509906E-3</v>
      </c>
      <c r="O956" s="38">
        <f t="shared" si="52"/>
        <v>0.40859775077140109</v>
      </c>
      <c r="P956" s="38">
        <f>O956/Dynamics!$M$2</f>
        <v>0.1361992502571337</v>
      </c>
      <c r="Q956" s="38">
        <f>IF(I956&gt;Dynamics!$D$8,1,0)</f>
        <v>0</v>
      </c>
    </row>
    <row r="957" spans="1:17" x14ac:dyDescent="0.25">
      <c r="A957" s="38">
        <f>A956+$A$19</f>
        <v>9.3899999999998442</v>
      </c>
      <c r="B957" s="38">
        <f>C957+D957+Dynamics!$O$7</f>
        <v>27.478148070006974</v>
      </c>
      <c r="C957" s="38">
        <f>C956-O956*Dynamics!$S$1</f>
        <v>0.53712480997817436</v>
      </c>
      <c r="D957" s="38">
        <f>D956-P956*Dynamics!$S$1</f>
        <v>0.17904160332605645</v>
      </c>
      <c r="E957" s="38">
        <f>Dynamics!$F$1-C957/H956</f>
        <v>5.7050415285767476E-3</v>
      </c>
      <c r="F957" s="38">
        <f>IF(Q956,$O$5/E957,([1]!Props("D","T",Dynamics!$D$4+273,"P",I956,"He")+$O$5/E957)/2)</f>
        <v>7.401337516547259</v>
      </c>
      <c r="G957" s="38">
        <f t="shared" si="50"/>
        <v>3.3204596130902942E-3</v>
      </c>
      <c r="H957" s="38">
        <f>IF(Q956,[1]!Props("D","T",Dynamics!$D$4+273,"P",Dynamics!I956,"N2O"),C957/G957)</f>
        <v>161.76218733715649</v>
      </c>
      <c r="I957" s="38">
        <f>IF(Q956,[1]!Props("P","T",Dynamics!$D$4+273,"D",F957,"He"),IF(C957&gt;$D$11,I956*(1-$N$13/100*$S$1),[1]!Props("P","T",Dynamics!$D$4+273,"D",F957,"He")))</f>
        <v>4620.5715222036006</v>
      </c>
      <c r="J957" s="38">
        <f>I957-Dynamics!$O$10</f>
        <v>1725.5657885078472</v>
      </c>
      <c r="L957" s="38">
        <f>IF(H957&gt;$L$18,$L$18,H957)</f>
        <v>161.76218733715649</v>
      </c>
      <c r="M957" s="38">
        <f t="shared" si="51"/>
        <v>4.6189392822435567</v>
      </c>
      <c r="N957" s="38">
        <f>M957*Dynamics!$D$14*Dynamics!$N$12</f>
        <v>2.513526418534254E-3</v>
      </c>
      <c r="O957" s="38">
        <f t="shared" si="52"/>
        <v>0.40659353139183002</v>
      </c>
      <c r="P957" s="38">
        <f>O957/Dynamics!$M$2</f>
        <v>0.13553117713061</v>
      </c>
      <c r="Q957" s="38">
        <f>IF(I957&gt;Dynamics!$D$8,1,0)</f>
        <v>0</v>
      </c>
    </row>
    <row r="958" spans="1:17" x14ac:dyDescent="0.25">
      <c r="A958" s="38">
        <f>A957+$A$19</f>
        <v>9.399999999999844</v>
      </c>
      <c r="B958" s="38">
        <f>C958+D958+Dynamics!$O$7</f>
        <v>27.47272682292175</v>
      </c>
      <c r="C958" s="38">
        <f>C957-O957*Dynamics!$S$1</f>
        <v>0.53305887466425605</v>
      </c>
      <c r="D958" s="38">
        <f>D957-P957*Dynamics!$S$1</f>
        <v>0.17768629155475035</v>
      </c>
      <c r="E958" s="38">
        <f>Dynamics!$F$1-C958/H957</f>
        <v>5.7175673636591824E-3</v>
      </c>
      <c r="F958" s="38">
        <f>IF(Q957,$O$5/E958,([1]!Props("D","T",Dynamics!$D$4+273,"P",I957,"He")+$O$5/E958)/2)</f>
        <v>7.3850688342589024</v>
      </c>
      <c r="G958" s="38">
        <f t="shared" si="50"/>
        <v>3.3079196664286218E-3</v>
      </c>
      <c r="H958" s="38">
        <f>IF(Q957,[1]!Props("D","T",Dynamics!$D$4+273,"P",Dynamics!I957,"N2O"),C958/G958)</f>
        <v>161.14625759330193</v>
      </c>
      <c r="I958" s="38">
        <f>IF(Q957,[1]!Props("P","T",Dynamics!$D$4+273,"D",F958,"He"),IF(C958&gt;$D$11,I957*(1-$N$13/100*$S$1),[1]!Props("P","T",Dynamics!$D$4+273,"D",F958,"He")))</f>
        <v>4610.1939158954519</v>
      </c>
      <c r="J958" s="38">
        <f>I958-Dynamics!$O$10</f>
        <v>1715.1881821996985</v>
      </c>
      <c r="L958" s="38">
        <f>IF(H958&gt;$L$18,$L$18,H958)</f>
        <v>161.14625759330193</v>
      </c>
      <c r="M958" s="38">
        <f t="shared" si="51"/>
        <v>4.61382134246091</v>
      </c>
      <c r="N958" s="38">
        <f>M958*Dynamics!$D$14*Dynamics!$N$12</f>
        <v>2.5107413468833661E-3</v>
      </c>
      <c r="O958" s="38">
        <f t="shared" si="52"/>
        <v>0.40459657183502074</v>
      </c>
      <c r="P958" s="38">
        <f>O958/Dynamics!$M$2</f>
        <v>0.13486552394500692</v>
      </c>
      <c r="Q958" s="38">
        <f>IF(I958&gt;Dynamics!$D$8,1,0)</f>
        <v>0</v>
      </c>
    </row>
    <row r="959" spans="1:17" x14ac:dyDescent="0.25">
      <c r="A959" s="38">
        <f>A958+$A$19</f>
        <v>9.4099999999998438</v>
      </c>
      <c r="B959" s="38">
        <f>C959+D959+Dynamics!$O$7</f>
        <v>27.467332201963949</v>
      </c>
      <c r="C959" s="38">
        <f>C958-O958*Dynamics!$S$1</f>
        <v>0.5290129089459058</v>
      </c>
      <c r="D959" s="38">
        <f>D958-P958*Dynamics!$S$1</f>
        <v>0.17633763631530028</v>
      </c>
      <c r="E959" s="38">
        <f>Dynamics!$F$1-C959/H958</f>
        <v>5.7300794596043467E-3</v>
      </c>
      <c r="F959" s="38">
        <f>IF(Q958,$O$5/E959,([1]!Props("D","T",Dynamics!$D$4+273,"P",I958,"He")+$O$5/E959)/2)</f>
        <v>7.3688893049849451</v>
      </c>
      <c r="G959" s="38">
        <f t="shared" si="50"/>
        <v>3.2953935232871972E-3</v>
      </c>
      <c r="H959" s="38">
        <f>IF(Q958,[1]!Props("D","T",Dynamics!$D$4+273,"P",Dynamics!I958,"N2O"),C959/G959)</f>
        <v>160.53102769292593</v>
      </c>
      <c r="I959" s="38">
        <f>IF(Q958,[1]!Props("P","T",Dynamics!$D$4+273,"D",F959,"He"),IF(C959&gt;$D$11,I958*(1-$N$13/100*$S$1),[1]!Props("P","T",Dynamics!$D$4+273,"D",F959,"He")))</f>
        <v>4599.8741664860745</v>
      </c>
      <c r="J959" s="38">
        <f>I959-Dynamics!$O$10</f>
        <v>1704.8684327903211</v>
      </c>
      <c r="L959" s="38">
        <f>IF(H959&gt;$L$18,$L$18,H959)</f>
        <v>160.53102769292593</v>
      </c>
      <c r="M959" s="38">
        <f t="shared" si="51"/>
        <v>4.6087265364605168</v>
      </c>
      <c r="N959" s="38">
        <f>M959*Dynamics!$D$14*Dynamics!$N$12</f>
        <v>2.5079688641342366E-3</v>
      </c>
      <c r="O959" s="38">
        <f t="shared" si="52"/>
        <v>0.40260681918132912</v>
      </c>
      <c r="P959" s="38">
        <f>O959/Dynamics!$M$2</f>
        <v>0.13420227306044305</v>
      </c>
      <c r="Q959" s="38">
        <f>IF(I959&gt;Dynamics!$D$8,1,0)</f>
        <v>0</v>
      </c>
    </row>
    <row r="960" spans="1:17" x14ac:dyDescent="0.25">
      <c r="A960" s="38">
        <f>A959+$A$19</f>
        <v>9.4199999999998436</v>
      </c>
      <c r="B960" s="38">
        <f>C960+D960+Dynamics!$O$7</f>
        <v>27.461964111041532</v>
      </c>
      <c r="C960" s="38">
        <f>C959-O959*Dynamics!$S$1</f>
        <v>0.52498684075409252</v>
      </c>
      <c r="D960" s="38">
        <f>D959-P959*Dynamics!$S$1</f>
        <v>0.17499561358469584</v>
      </c>
      <c r="E960" s="38">
        <f>Dynamics!$F$1-C960/H959</f>
        <v>5.7425778779182802E-3</v>
      </c>
      <c r="F960" s="38">
        <f>IF(Q959,$O$5/E960,([1]!Props("D","T",Dynamics!$D$4+273,"P",I959,"He")+$O$5/E960)/2)</f>
        <v>7.3527981475526545</v>
      </c>
      <c r="G960" s="38">
        <f t="shared" si="50"/>
        <v>3.2828811216631826E-3</v>
      </c>
      <c r="H960" s="38">
        <f>IF(Q959,[1]!Props("D","T",Dynamics!$D$4+273,"P",Dynamics!I959,"N2O"),C960/G960)</f>
        <v>159.91649447486608</v>
      </c>
      <c r="I960" s="38">
        <f>IF(Q959,[1]!Props("P","T",Dynamics!$D$4+273,"D",F960,"He"),IF(C960&gt;$D$11,I959*(1-$N$13/100*$S$1),[1]!Props("P","T",Dynamics!$D$4+273,"D",F960,"He")))</f>
        <v>4589.6117593854497</v>
      </c>
      <c r="J960" s="38">
        <f>I960-Dynamics!$O$10</f>
        <v>1694.6060256896963</v>
      </c>
      <c r="L960" s="38">
        <f>IF(H960&gt;$L$18,$L$18,H960)</f>
        <v>159.91649447486608</v>
      </c>
      <c r="M960" s="38">
        <f t="shared" si="51"/>
        <v>4.6036546875304145</v>
      </c>
      <c r="N960" s="38">
        <f>M960*Dynamics!$D$14*Dynamics!$N$12</f>
        <v>2.5052088741240553E-3</v>
      </c>
      <c r="O960" s="38">
        <f t="shared" si="52"/>
        <v>0.40062422107724499</v>
      </c>
      <c r="P960" s="38">
        <f>O960/Dynamics!$M$2</f>
        <v>0.13354140702574832</v>
      </c>
      <c r="Q960" s="38">
        <f>IF(I960&gt;Dynamics!$D$8,1,0)</f>
        <v>0</v>
      </c>
    </row>
    <row r="961" spans="1:17" x14ac:dyDescent="0.25">
      <c r="A961" s="38">
        <f>A960+$A$19</f>
        <v>9.4299999999998434</v>
      </c>
      <c r="B961" s="38">
        <f>C961+D961+Dynamics!$O$7</f>
        <v>27.456622454760502</v>
      </c>
      <c r="C961" s="38">
        <f>C960-O960*Dynamics!$S$1</f>
        <v>0.52098059854332002</v>
      </c>
      <c r="D961" s="38">
        <f>D960-P960*Dynamics!$S$1</f>
        <v>0.17366019951443837</v>
      </c>
      <c r="E961" s="38">
        <f>Dynamics!$F$1-C961/H960</f>
        <v>5.7550626796421932E-3</v>
      </c>
      <c r="F961" s="38">
        <f>IF(Q960,$O$5/E961,([1]!Props("D","T",Dynamics!$D$4+273,"P",I960,"He")+$O$5/E961)/2)</f>
        <v>7.3367945901682567</v>
      </c>
      <c r="G961" s="38">
        <f t="shared" si="50"/>
        <v>3.2703824000242295E-3</v>
      </c>
      <c r="H961" s="38">
        <f>IF(Q960,[1]!Props("D","T",Dynamics!$D$4+273,"P",Dynamics!I960,"N2O"),C961/G961)</f>
        <v>159.30265480252712</v>
      </c>
      <c r="I961" s="38">
        <f>IF(Q960,[1]!Props("P","T",Dynamics!$D$4+273,"D",F961,"He"),IF(C961&gt;$D$11,I960*(1-$N$13/100*$S$1),[1]!Props("P","T",Dynamics!$D$4+273,"D",F961,"He")))</f>
        <v>4579.4061862663702</v>
      </c>
      <c r="J961" s="38">
        <f>I961-Dynamics!$O$10</f>
        <v>1684.4004525706168</v>
      </c>
      <c r="L961" s="38">
        <f>IF(H961&gt;$L$18,$L$18,H961)</f>
        <v>159.30265480252712</v>
      </c>
      <c r="M961" s="38">
        <f t="shared" si="51"/>
        <v>4.5986056209539727</v>
      </c>
      <c r="N961" s="38">
        <f>M961*Dynamics!$D$14*Dynamics!$N$12</f>
        <v>2.5024612817758267E-3</v>
      </c>
      <c r="O961" s="38">
        <f t="shared" si="52"/>
        <v>0.39864872572742405</v>
      </c>
      <c r="P961" s="38">
        <f>O961/Dynamics!$M$2</f>
        <v>0.13288290857580801</v>
      </c>
      <c r="Q961" s="38">
        <f>IF(I961&gt;Dynamics!$D$8,1,0)</f>
        <v>0</v>
      </c>
    </row>
    <row r="962" spans="1:17" x14ac:dyDescent="0.25">
      <c r="A962" s="38">
        <f>A961+$A$19</f>
        <v>9.4399999999998432</v>
      </c>
      <c r="B962" s="38">
        <f>C962+D962+Dynamics!$O$7</f>
        <v>27.451307138417469</v>
      </c>
      <c r="C962" s="38">
        <f>C961-O961*Dynamics!$S$1</f>
        <v>0.51699411128604578</v>
      </c>
      <c r="D962" s="38">
        <f>D961-P961*Dynamics!$S$1</f>
        <v>0.1723313704286803</v>
      </c>
      <c r="E962" s="38">
        <f>Dynamics!$F$1-C962/H961</f>
        <v>5.7675339253576638E-3</v>
      </c>
      <c r="F962" s="38">
        <f>IF(Q961,$O$5/E962,([1]!Props("D","T",Dynamics!$D$4+273,"P",I961,"He")+$O$5/E962)/2)</f>
        <v>7.320877870273887</v>
      </c>
      <c r="G962" s="38">
        <f t="shared" si="50"/>
        <v>3.257897297303196E-3</v>
      </c>
      <c r="H962" s="38">
        <f>IF(Q961,[1]!Props("D","T",Dynamics!$D$4+273,"P",Dynamics!I961,"N2O"),C962/G962)</f>
        <v>158.68950556360394</v>
      </c>
      <c r="I962" s="38">
        <f>IF(Q961,[1]!Props("P","T",Dynamics!$D$4+273,"D",F962,"He"),IF(C962&gt;$D$11,I961*(1-$N$13/100*$S$1),[1]!Props("P","T",Dynamics!$D$4+273,"D",F962,"He")))</f>
        <v>4569.2569449677048</v>
      </c>
      <c r="J962" s="38">
        <f>I962-Dynamics!$O$10</f>
        <v>1674.2512112719514</v>
      </c>
      <c r="L962" s="38">
        <f>IF(H962&gt;$L$18,$L$18,H962)</f>
        <v>158.68950556360394</v>
      </c>
      <c r="M962" s="38">
        <f t="shared" si="51"/>
        <v>4.593579163981973</v>
      </c>
      <c r="N962" s="38">
        <f>M962*Dynamics!$D$14*Dynamics!$N$12</f>
        <v>2.499725993083179E-3</v>
      </c>
      <c r="O962" s="38">
        <f t="shared" si="52"/>
        <v>0.39668028188685855</v>
      </c>
      <c r="P962" s="38">
        <f>O962/Dynamics!$M$2</f>
        <v>0.13222676062895286</v>
      </c>
      <c r="Q962" s="38">
        <f>IF(I962&gt;Dynamics!$D$8,1,0)</f>
        <v>0</v>
      </c>
    </row>
    <row r="963" spans="1:17" x14ac:dyDescent="0.25">
      <c r="A963" s="38">
        <f>A962+$A$19</f>
        <v>9.449999999999843</v>
      </c>
      <c r="B963" s="38">
        <f>C963+D963+Dynamics!$O$7</f>
        <v>27.446018067992313</v>
      </c>
      <c r="C963" s="38">
        <f>C962-O962*Dynamics!$S$1</f>
        <v>0.51302730846717715</v>
      </c>
      <c r="D963" s="38">
        <f>D962-P962*Dynamics!$S$1</f>
        <v>0.17100910282239076</v>
      </c>
      <c r="E963" s="38">
        <f>Dynamics!$F$1-C963/H962</f>
        <v>5.7799916751917705E-3</v>
      </c>
      <c r="F963" s="38">
        <f>IF(Q962,$O$5/E963,([1]!Props("D","T",Dynamics!$D$4+273,"P",I962,"He")+$O$5/E963)/2)</f>
        <v>7.30504723440718</v>
      </c>
      <c r="G963" s="38">
        <f t="shared" si="50"/>
        <v>3.2454257528929395E-3</v>
      </c>
      <c r="H963" s="38">
        <f>IF(Q962,[1]!Props("D","T",Dynamics!$D$4+273,"P",Dynamics!I962,"N2O"),C963/G963)</f>
        <v>158.07704366980815</v>
      </c>
      <c r="I963" s="38">
        <f>IF(Q962,[1]!Props("P","T",Dynamics!$D$4+273,"D",F963,"He"),IF(C963&gt;$D$11,I962*(1-$N$13/100*$S$1),[1]!Props("P","T",Dynamics!$D$4+273,"D",F963,"He")))</f>
        <v>4559.163539399492</v>
      </c>
      <c r="J963" s="38">
        <f>I963-Dynamics!$O$10</f>
        <v>1664.1578057037386</v>
      </c>
      <c r="L963" s="38">
        <f>IF(H963&gt;$L$18,$L$18,H963)</f>
        <v>158.07704366980815</v>
      </c>
      <c r="M963" s="38">
        <f t="shared" si="51"/>
        <v>4.5885751458052209</v>
      </c>
      <c r="N963" s="38">
        <f>M963*Dynamics!$D$14*Dynamics!$N$12</f>
        <v>2.4970029150954594E-3</v>
      </c>
      <c r="O963" s="38">
        <f t="shared" si="52"/>
        <v>0.39471883885318321</v>
      </c>
      <c r="P963" s="38">
        <f>O963/Dynamics!$M$2</f>
        <v>0.13157294628439439</v>
      </c>
      <c r="Q963" s="38">
        <f>IF(I963&gt;Dynamics!$D$8,1,0)</f>
        <v>0</v>
      </c>
    </row>
    <row r="964" spans="1:17" x14ac:dyDescent="0.25">
      <c r="A964" s="38">
        <f>A963+$A$19</f>
        <v>9.4599999999998428</v>
      </c>
      <c r="B964" s="38">
        <f>C964+D964+Dynamics!$O$7</f>
        <v>27.440755150140937</v>
      </c>
      <c r="C964" s="38">
        <f>C963-O963*Dynamics!$S$1</f>
        <v>0.50908012007864534</v>
      </c>
      <c r="D964" s="38">
        <f>D963-P963*Dynamics!$S$1</f>
        <v>0.16969337335954682</v>
      </c>
      <c r="E964" s="38">
        <f>Dynamics!$F$1-C964/H963</f>
        <v>5.7924359888221495E-3</v>
      </c>
      <c r="F964" s="38">
        <f>IF(Q963,$O$5/E964,([1]!Props("D","T",Dynamics!$D$4+273,"P",I963,"He")+$O$5/E964)/2)</f>
        <v>7.2893019380634438</v>
      </c>
      <c r="G964" s="38">
        <f t="shared" si="50"/>
        <v>3.2329677066411803E-3</v>
      </c>
      <c r="H964" s="38">
        <f>IF(Q963,[1]!Props("D","T",Dynamics!$D$4+273,"P",Dynamics!I963,"N2O"),C964/G964)</f>
        <v>157.46526605659875</v>
      </c>
      <c r="I964" s="38">
        <f>IF(Q963,[1]!Props("P","T",Dynamics!$D$4+273,"D",F964,"He"),IF(C964&gt;$D$11,I963*(1-$N$13/100*$S$1),[1]!Props("P","T",Dynamics!$D$4+273,"D",F964,"He")))</f>
        <v>4549.1254794497818</v>
      </c>
      <c r="J964" s="38">
        <f>I964-Dynamics!$O$10</f>
        <v>1654.1197457540284</v>
      </c>
      <c r="L964" s="38">
        <f>IF(H964&gt;$L$18,$L$18,H964)</f>
        <v>157.46526605659875</v>
      </c>
      <c r="M964" s="38">
        <f t="shared" si="51"/>
        <v>4.5835933975276317</v>
      </c>
      <c r="N964" s="38">
        <f>M964*Dynamics!$D$14*Dynamics!$N$12</f>
        <v>2.4942919559030868E-3</v>
      </c>
      <c r="O964" s="38">
        <f t="shared" si="52"/>
        <v>0.39276434645911362</v>
      </c>
      <c r="P964" s="38">
        <f>O964/Dynamics!$M$2</f>
        <v>0.13092144881970455</v>
      </c>
      <c r="Q964" s="38">
        <f>IF(I964&gt;Dynamics!$D$8,1,0)</f>
        <v>0</v>
      </c>
    </row>
    <row r="965" spans="1:17" x14ac:dyDescent="0.25">
      <c r="A965" s="38">
        <f>A964+$A$19</f>
        <v>9.4699999999998425</v>
      </c>
      <c r="B965" s="38">
        <f>C965+D965+Dynamics!$O$7</f>
        <v>27.435518292188149</v>
      </c>
      <c r="C965" s="38">
        <f>C964-O964*Dynamics!$S$1</f>
        <v>0.50515247661405416</v>
      </c>
      <c r="D965" s="38">
        <f>D964-P964*Dynamics!$S$1</f>
        <v>0.16838415887134978</v>
      </c>
      <c r="E965" s="38">
        <f>Dynamics!$F$1-C965/H964</f>
        <v>5.8048669254819859E-3</v>
      </c>
      <c r="F965" s="38">
        <f>IF(Q964,$O$5/E965,([1]!Props("D","T",Dynamics!$D$4+273,"P",I964,"He")+$O$5/E965)/2)</f>
        <v>7.2736412455603592</v>
      </c>
      <c r="G965" s="38">
        <f t="shared" si="50"/>
        <v>3.2205230988454348E-3</v>
      </c>
      <c r="H965" s="38">
        <f>IF(Q964,[1]!Props("D","T",Dynamics!$D$4+273,"P",Dynamics!I964,"N2O"),C965/G965)</f>
        <v>156.85416968291659</v>
      </c>
      <c r="I965" s="38">
        <f>IF(Q964,[1]!Props("P","T",Dynamics!$D$4+273,"D",F965,"He"),IF(C965&gt;$D$11,I964*(1-$N$13/100*$S$1),[1]!Props("P","T",Dynamics!$D$4+273,"D",F965,"He")))</f>
        <v>4539.1422808932111</v>
      </c>
      <c r="J965" s="38">
        <f>I965-Dynamics!$O$10</f>
        <v>1644.1365471974577</v>
      </c>
      <c r="L965" s="38">
        <f>IF(H965&gt;$L$18,$L$18,H965)</f>
        <v>156.85416968291659</v>
      </c>
      <c r="M965" s="38">
        <f t="shared" si="51"/>
        <v>4.5786337521398046</v>
      </c>
      <c r="N965" s="38">
        <f>M965*Dynamics!$D$14*Dynamics!$N$12</f>
        <v>2.491593024623174E-3</v>
      </c>
      <c r="O965" s="38">
        <f t="shared" si="52"/>
        <v>0.39081675506501473</v>
      </c>
      <c r="P965" s="38">
        <f>O965/Dynamics!$M$2</f>
        <v>0.13027225168833825</v>
      </c>
      <c r="Q965" s="38">
        <f>IF(I965&gt;Dynamics!$D$8,1,0)</f>
        <v>0</v>
      </c>
    </row>
    <row r="966" spans="1:17" x14ac:dyDescent="0.25">
      <c r="A966" s="38">
        <f>A965+$A$19</f>
        <v>9.4799999999998423</v>
      </c>
      <c r="B966" s="38">
        <f>C966+D966+Dynamics!$O$7</f>
        <v>27.430307402120615</v>
      </c>
      <c r="C966" s="38">
        <f>C965-O965*Dynamics!$S$1</f>
        <v>0.501244309063404</v>
      </c>
      <c r="D966" s="38">
        <f>D965-P965*Dynamics!$S$1</f>
        <v>0.1670814363544664</v>
      </c>
      <c r="E966" s="38">
        <f>Dynamics!$F$1-C966/H965</f>
        <v>5.8172845439649319E-3</v>
      </c>
      <c r="F966" s="38">
        <f>IF(Q965,$O$5/E966,([1]!Props("D","T",Dynamics!$D$4+273,"P",I965,"He")+$O$5/E966)/2)</f>
        <v>7.2580644299051489</v>
      </c>
      <c r="G966" s="38">
        <f t="shared" si="50"/>
        <v>3.2080918702480192E-3</v>
      </c>
      <c r="H966" s="38">
        <f>IF(Q965,[1]!Props("D","T",Dynamics!$D$4+273,"P",Dynamics!I965,"N2O"),C966/G966)</f>
        <v>156.24375153092251</v>
      </c>
      <c r="I966" s="38">
        <f>IF(Q965,[1]!Props("P","T",Dynamics!$D$4+273,"D",F966,"He"),IF(C966&gt;$D$11,I965*(1-$N$13/100*$S$1),[1]!Props("P","T",Dynamics!$D$4+273,"D",F966,"He")))</f>
        <v>4529.2134653012745</v>
      </c>
      <c r="J966" s="38">
        <f>I966-Dynamics!$O$10</f>
        <v>1634.2077316055211</v>
      </c>
      <c r="L966" s="38">
        <f>IF(H966&gt;$L$18,$L$18,H966)</f>
        <v>156.24375153092251</v>
      </c>
      <c r="M966" s="38">
        <f t="shared" si="51"/>
        <v>4.5736960444930741</v>
      </c>
      <c r="N966" s="38">
        <f>M966*Dynamics!$D$14*Dynamics!$N$12</f>
        <v>2.4889060313854046E-3</v>
      </c>
      <c r="O966" s="38">
        <f t="shared" si="52"/>
        <v>0.38887601555159557</v>
      </c>
      <c r="P966" s="38">
        <f>O966/Dynamics!$M$2</f>
        <v>0.12962533851719851</v>
      </c>
      <c r="Q966" s="38">
        <f>IF(I966&gt;Dynamics!$D$8,1,0)</f>
        <v>0</v>
      </c>
    </row>
    <row r="967" spans="1:17" x14ac:dyDescent="0.25">
      <c r="A967" s="38">
        <f>A966+$A$19</f>
        <v>9.4899999999998421</v>
      </c>
      <c r="B967" s="38">
        <f>C967+D967+Dynamics!$O$7</f>
        <v>27.425122388579926</v>
      </c>
      <c r="C967" s="38">
        <f>C966-O966*Dynamics!$S$1</f>
        <v>0.49735554890788802</v>
      </c>
      <c r="D967" s="38">
        <f>D966-P966*Dynamics!$S$1</f>
        <v>0.16578518296929443</v>
      </c>
      <c r="E967" s="38">
        <f>Dynamics!$F$1-C967/H966</f>
        <v>5.8296889026299703E-3</v>
      </c>
      <c r="F967" s="38">
        <f>IF(Q966,$O$5/E967,([1]!Props("D","T",Dynamics!$D$4+273,"P",I966,"He")+$O$5/E967)/2)</f>
        <v>7.2425707726641715</v>
      </c>
      <c r="G967" s="38">
        <f t="shared" si="50"/>
        <v>3.1956739620311219E-3</v>
      </c>
      <c r="H967" s="38">
        <f>IF(Q966,[1]!Props("D","T",Dynamics!$D$4+273,"P",Dynamics!I966,"N2O"),C967/G967)</f>
        <v>155.6340086057391</v>
      </c>
      <c r="I967" s="38">
        <f>IF(Q966,[1]!Props("P","T",Dynamics!$D$4+273,"D",F967,"He"),IF(C967&gt;$D$11,I966*(1-$N$13/100*$S$1),[1]!Props("P","T",Dynamics!$D$4+273,"D",F967,"He")))</f>
        <v>4519.3385599542435</v>
      </c>
      <c r="J967" s="38">
        <f>I967-Dynamics!$O$10</f>
        <v>1624.3328262584901</v>
      </c>
      <c r="L967" s="38">
        <f>IF(H967&gt;$L$18,$L$18,H967)</f>
        <v>155.6340086057391</v>
      </c>
      <c r="M967" s="38">
        <f t="shared" si="51"/>
        <v>4.5687801112740321</v>
      </c>
      <c r="N967" s="38">
        <f>M967*Dynamics!$D$14*Dynamics!$N$12</f>
        <v>2.4862308873181698E-3</v>
      </c>
      <c r="O967" s="38">
        <f t="shared" si="52"/>
        <v>0.38694207931273039</v>
      </c>
      <c r="P967" s="38">
        <f>O967/Dynamics!$M$2</f>
        <v>0.12898069310424345</v>
      </c>
      <c r="Q967" s="38">
        <f>IF(I967&gt;Dynamics!$D$8,1,0)</f>
        <v>0</v>
      </c>
    </row>
    <row r="968" spans="1:17" x14ac:dyDescent="0.25">
      <c r="A968" s="38">
        <f>A967+$A$19</f>
        <v>9.4999999999998419</v>
      </c>
      <c r="B968" s="38">
        <f>C968+D968+Dynamics!$O$7</f>
        <v>27.419963160855758</v>
      </c>
      <c r="C968" s="38">
        <f>C967-O967*Dynamics!$S$1</f>
        <v>0.49348612811476072</v>
      </c>
      <c r="D968" s="38">
        <f>D967-P967*Dynamics!$S$1</f>
        <v>0.16449537603825198</v>
      </c>
      <c r="E968" s="38">
        <f>Dynamics!$F$1-C968/H967</f>
        <v>5.8420800594061947E-3</v>
      </c>
      <c r="F968" s="38">
        <f>IF(Q967,$O$5/E968,([1]!Props("D","T",Dynamics!$D$4+273,"P",I967,"He")+$O$5/E968)/2)</f>
        <v>7.2271595638348831</v>
      </c>
      <c r="G968" s="38">
        <f t="shared" si="50"/>
        <v>3.1832693158119459E-3</v>
      </c>
      <c r="H968" s="38">
        <f>IF(Q967,[1]!Props("D","T",Dynamics!$D$4+273,"P",Dynamics!I967,"N2O"),C968/G968)</f>
        <v>155.02493793519599</v>
      </c>
      <c r="I968" s="38">
        <f>IF(Q967,[1]!Props("P","T",Dynamics!$D$4+273,"D",F968,"He"),IF(C968&gt;$D$11,I967*(1-$N$13/100*$S$1),[1]!Props("P","T",Dynamics!$D$4+273,"D",F968,"He")))</f>
        <v>4509.5170977546995</v>
      </c>
      <c r="J968" s="38">
        <f>I968-Dynamics!$O$10</f>
        <v>1614.5113640589461</v>
      </c>
      <c r="L968" s="38">
        <f>IF(H968&gt;$L$18,$L$18,H968)</f>
        <v>155.02493793519599</v>
      </c>
      <c r="M968" s="38">
        <f t="shared" si="51"/>
        <v>4.5638857909794854</v>
      </c>
      <c r="N968" s="38">
        <f>M968*Dynamics!$D$14*Dynamics!$N$12</f>
        <v>2.4835675045349402E-3</v>
      </c>
      <c r="O968" s="38">
        <f t="shared" si="52"/>
        <v>0.38501489824839868</v>
      </c>
      <c r="P968" s="38">
        <f>O968/Dynamics!$M$2</f>
        <v>0.12833829941613289</v>
      </c>
      <c r="Q968" s="38">
        <f>IF(I968&gt;Dynamics!$D$8,1,0)</f>
        <v>0</v>
      </c>
    </row>
    <row r="969" spans="1:17" x14ac:dyDescent="0.25">
      <c r="A969" s="38">
        <f>A968+$A$19</f>
        <v>9.5099999999998417</v>
      </c>
      <c r="B969" s="38">
        <f>C969+D969+Dynamics!$O$7</f>
        <v>27.414829628879112</v>
      </c>
      <c r="C969" s="38">
        <f>C968-O968*Dynamics!$S$1</f>
        <v>0.48963597913227674</v>
      </c>
      <c r="D969" s="38">
        <f>D968-P968*Dynamics!$S$1</f>
        <v>0.16321199304409065</v>
      </c>
      <c r="E969" s="38">
        <f>Dynamics!$F$1-C969/H968</f>
        <v>5.8544580717975383E-3</v>
      </c>
      <c r="F969" s="38">
        <f>IF(Q968,$O$5/E969,([1]!Props("D","T",Dynamics!$D$4+273,"P",I968,"He")+$O$5/E969)/2)</f>
        <v>7.2118301017201087</v>
      </c>
      <c r="G969" s="38">
        <f t="shared" si="50"/>
        <v>3.1708778736379076E-3</v>
      </c>
      <c r="H969" s="38">
        <f>IF(Q968,[1]!Props("D","T",Dynamics!$D$4+273,"P",Dynamics!I968,"N2O"),C969/G969)</f>
        <v>154.41653656957897</v>
      </c>
      <c r="I969" s="38">
        <f>IF(Q968,[1]!Props("P","T",Dynamics!$D$4+273,"D",F969,"He"),IF(C969&gt;$D$11,I968*(1-$N$13/100*$S$1),[1]!Props("P","T",Dynamics!$D$4+273,"D",F969,"He")))</f>
        <v>4499.7486171426654</v>
      </c>
      <c r="J969" s="38">
        <f>I969-Dynamics!$O$10</f>
        <v>1604.7428834469119</v>
      </c>
      <c r="L969" s="38">
        <f>IF(H969&gt;$L$18,$L$18,H969)</f>
        <v>154.41653656957897</v>
      </c>
      <c r="M969" s="38">
        <f t="shared" si="51"/>
        <v>4.5590129238918911</v>
      </c>
      <c r="N969" s="38">
        <f>M969*Dynamics!$D$14*Dynamics!$N$12</f>
        <v>2.4809157961208981E-3</v>
      </c>
      <c r="O969" s="38">
        <f t="shared" si="52"/>
        <v>0.3830944247577488</v>
      </c>
      <c r="P969" s="38">
        <f>O969/Dynamics!$M$2</f>
        <v>0.12769814158591627</v>
      </c>
      <c r="Q969" s="38">
        <f>IF(I969&gt;Dynamics!$D$8,1,0)</f>
        <v>0</v>
      </c>
    </row>
    <row r="970" spans="1:17" x14ac:dyDescent="0.25">
      <c r="A970" s="38">
        <f>A969+$A$19</f>
        <v>9.5199999999998415</v>
      </c>
      <c r="B970" s="38">
        <f>C970+D970+Dynamics!$O$7</f>
        <v>27.409721703215673</v>
      </c>
      <c r="C970" s="38">
        <f>C969-O969*Dynamics!$S$1</f>
        <v>0.48580503488469928</v>
      </c>
      <c r="D970" s="38">
        <f>D969-P969*Dynamics!$S$1</f>
        <v>0.16193501162823148</v>
      </c>
      <c r="E970" s="38">
        <f>Dynamics!$F$1-C970/H969</f>
        <v>5.8668229968874362E-3</v>
      </c>
      <c r="F970" s="38">
        <f>IF(Q969,$O$5/E970,([1]!Props("D","T",Dynamics!$D$4+273,"P",I969,"He")+$O$5/E970)/2)</f>
        <v>7.1965816928045934</v>
      </c>
      <c r="G970" s="38">
        <f t="shared" si="50"/>
        <v>3.1584995779819144E-3</v>
      </c>
      <c r="H970" s="38">
        <f>IF(Q969,[1]!Props("D","T",Dynamics!$D$4+273,"P",Dynamics!I969,"N2O"),C970/G970)</f>
        <v>153.80880158138206</v>
      </c>
      <c r="I970" s="38">
        <f>IF(Q969,[1]!Props("P","T",Dynamics!$D$4+273,"D",F970,"He"),IF(C970&gt;$D$11,I969*(1-$N$13/100*$S$1),[1]!Props("P","T",Dynamics!$D$4+273,"D",F970,"He")))</f>
        <v>4490.0326620122651</v>
      </c>
      <c r="J970" s="38">
        <f>I970-Dynamics!$O$10</f>
        <v>1595.0269283165117</v>
      </c>
      <c r="L970" s="38">
        <f>IF(H970&gt;$L$18,$L$18,H970)</f>
        <v>153.80880158138206</v>
      </c>
      <c r="M970" s="38">
        <f t="shared" si="51"/>
        <v>4.5541613520551998</v>
      </c>
      <c r="N970" s="38">
        <f>M970*Dynamics!$D$14*Dynamics!$N$12</f>
        <v>2.4782756761197932E-3</v>
      </c>
      <c r="O970" s="38">
        <f t="shared" si="52"/>
        <v>0.38118061173227474</v>
      </c>
      <c r="P970" s="38">
        <f>O970/Dynamics!$M$2</f>
        <v>0.12706020391075826</v>
      </c>
      <c r="Q970" s="38">
        <f>IF(I970&gt;Dynamics!$D$8,1,0)</f>
        <v>0</v>
      </c>
    </row>
    <row r="971" spans="1:17" x14ac:dyDescent="0.25">
      <c r="A971" s="38">
        <f>A970+$A$19</f>
        <v>9.5299999999998413</v>
      </c>
      <c r="B971" s="38">
        <f>C971+D971+Dynamics!$O$7</f>
        <v>27.404639295059244</v>
      </c>
      <c r="C971" s="38">
        <f>C970-O970*Dynamics!$S$1</f>
        <v>0.48199322876737655</v>
      </c>
      <c r="D971" s="38">
        <f>D970-P970*Dynamics!$S$1</f>
        <v>0.1606644095891239</v>
      </c>
      <c r="E971" s="38">
        <f>Dynamics!$F$1-C971/H970</f>
        <v>5.8791748913434184E-3</v>
      </c>
      <c r="F971" s="38">
        <f>IF(Q970,$O$5/E971,([1]!Props("D","T",Dynamics!$D$4+273,"P",I970,"He")+$O$5/E971)/2)</f>
        <v>7.1814136516337577</v>
      </c>
      <c r="G971" s="38">
        <f t="shared" si="50"/>
        <v>3.1461343717376867E-3</v>
      </c>
      <c r="H971" s="38">
        <f>IF(Q970,[1]!Props("D","T",Dynamics!$D$4+273,"P",Dynamics!I970,"N2O"),C971/G971)</f>
        <v>153.20173006506391</v>
      </c>
      <c r="I971" s="38">
        <f>IF(Q970,[1]!Props("P","T",Dynamics!$D$4+273,"D",F971,"He"),IF(C971&gt;$D$11,I970*(1-$N$13/100*$S$1),[1]!Props("P","T",Dynamics!$D$4+273,"D",F971,"He")))</f>
        <v>4480.3687816299198</v>
      </c>
      <c r="J971" s="38">
        <f>I971-Dynamics!$O$10</f>
        <v>1585.3630479341664</v>
      </c>
      <c r="L971" s="38">
        <f>IF(H971&gt;$L$18,$L$18,H971)</f>
        <v>153.20173006506391</v>
      </c>
      <c r="M971" s="38">
        <f t="shared" si="51"/>
        <v>4.5493309192511466</v>
      </c>
      <c r="N971" s="38">
        <f>M971*Dynamics!$D$14*Dynamics!$N$12</f>
        <v>2.4756470595210392E-3</v>
      </c>
      <c r="O971" s="38">
        <f t="shared" si="52"/>
        <v>0.37927341254911145</v>
      </c>
      <c r="P971" s="38">
        <f>O971/Dynamics!$M$2</f>
        <v>0.12642447084970382</v>
      </c>
      <c r="Q971" s="38">
        <f>IF(I971&gt;Dynamics!$D$8,1,0)</f>
        <v>0</v>
      </c>
    </row>
    <row r="972" spans="1:17" x14ac:dyDescent="0.25">
      <c r="A972" s="38">
        <f>A971+$A$19</f>
        <v>9.5399999999998411</v>
      </c>
      <c r="B972" s="38">
        <f>C972+D972+Dynamics!$O$7</f>
        <v>27.399582316225256</v>
      </c>
      <c r="C972" s="38">
        <f>C971-O971*Dynamics!$S$1</f>
        <v>0.47820049464188541</v>
      </c>
      <c r="D972" s="38">
        <f>D971-P971*Dynamics!$S$1</f>
        <v>0.15940016488062686</v>
      </c>
      <c r="E972" s="38">
        <f>Dynamics!$F$1-C972/H971</f>
        <v>5.8915138114216583E-3</v>
      </c>
      <c r="F972" s="38">
        <f>IF(Q971,$O$5/E972,([1]!Props("D","T",Dynamics!$D$4+273,"P",I971,"He")+$O$5/E972)/2)</f>
        <v>7.1663253006946448</v>
      </c>
      <c r="G972" s="38">
        <f t="shared" si="50"/>
        <v>3.1337821982151673E-3</v>
      </c>
      <c r="H972" s="38">
        <f>IF(Q971,[1]!Props("D","T",Dynamics!$D$4+273,"P",Dynamics!I971,"N2O"),C972/G972)</f>
        <v>152.59531913680615</v>
      </c>
      <c r="I972" s="38">
        <f>IF(Q971,[1]!Props("P","T",Dynamics!$D$4+273,"D",F972,"He"),IF(C972&gt;$D$11,I971*(1-$N$13/100*$S$1),[1]!Props("P","T",Dynamics!$D$4+273,"D",F972,"He")))</f>
        <v>4470.7565305540084</v>
      </c>
      <c r="J972" s="38">
        <f>I972-Dynamics!$O$10</f>
        <v>1575.7507968582549</v>
      </c>
      <c r="L972" s="38">
        <f>IF(H972&gt;$L$18,$L$18,H972)</f>
        <v>152.59531913680615</v>
      </c>
      <c r="M972" s="38">
        <f t="shared" si="51"/>
        <v>4.5445214709759592</v>
      </c>
      <c r="N972" s="38">
        <f>M972*Dynamics!$D$14*Dynamics!$N$12</f>
        <v>2.4730298622470397E-3</v>
      </c>
      <c r="O972" s="38">
        <f t="shared" si="52"/>
        <v>0.37737278106443878</v>
      </c>
      <c r="P972" s="38">
        <f>O972/Dynamics!$M$2</f>
        <v>0.12579092702147959</v>
      </c>
      <c r="Q972" s="38">
        <f>IF(I972&gt;Dynamics!$D$8,1,0)</f>
        <v>0</v>
      </c>
    </row>
    <row r="973" spans="1:17" x14ac:dyDescent="0.25">
      <c r="A973" s="38">
        <f>A972+$A$19</f>
        <v>9.5499999999998408</v>
      </c>
      <c r="B973" s="38">
        <f>C973+D973+Dynamics!$O$7</f>
        <v>27.394550679144398</v>
      </c>
      <c r="C973" s="38">
        <f>C972-O972*Dynamics!$S$1</f>
        <v>0.47442676683124102</v>
      </c>
      <c r="D973" s="38">
        <f>D972-P972*Dynamics!$S$1</f>
        <v>0.15814225561041206</v>
      </c>
      <c r="E973" s="38">
        <f>Dynamics!$F$1-C973/H972</f>
        <v>5.9038398129714377E-3</v>
      </c>
      <c r="F973" s="38">
        <f>IF(Q972,$O$5/E973,([1]!Props("D","T",Dynamics!$D$4+273,"P",I972,"He")+$O$5/E973)/2)</f>
        <v>7.1513159702989793</v>
      </c>
      <c r="G973" s="38">
        <f t="shared" si="50"/>
        <v>3.1214430011359644E-3</v>
      </c>
      <c r="H973" s="38">
        <f>IF(Q972,[1]!Props("D","T",Dynamics!$D$4+273,"P",Dynamics!I972,"N2O"),C973/G973)</f>
        <v>151.98956593427664</v>
      </c>
      <c r="I973" s="38">
        <f>IF(Q972,[1]!Props("P","T",Dynamics!$D$4+273,"D",F973,"He"),IF(C973&gt;$D$11,I972*(1-$N$13/100*$S$1),[1]!Props("P","T",Dynamics!$D$4+273,"D",F973,"He")))</f>
        <v>4461.1954685559976</v>
      </c>
      <c r="J973" s="38">
        <f>I973-Dynamics!$O$10</f>
        <v>1566.1897348602442</v>
      </c>
      <c r="L973" s="38">
        <f>IF(H973&gt;$L$18,$L$18,H973)</f>
        <v>151.98956593427664</v>
      </c>
      <c r="M973" s="38">
        <f t="shared" si="51"/>
        <v>4.5397328544174762</v>
      </c>
      <c r="N973" s="38">
        <f>M973*Dynamics!$D$14*Dynamics!$N$12</f>
        <v>2.4704240011407357E-3</v>
      </c>
      <c r="O973" s="38">
        <f t="shared" si="52"/>
        <v>0.37547867160699933</v>
      </c>
      <c r="P973" s="38">
        <f>O973/Dynamics!$M$2</f>
        <v>0.1251595572023331</v>
      </c>
      <c r="Q973" s="38">
        <f>IF(I973&gt;Dynamics!$D$8,1,0)</f>
        <v>0</v>
      </c>
    </row>
    <row r="974" spans="1:17" x14ac:dyDescent="0.25">
      <c r="A974" s="38">
        <f>A973+$A$19</f>
        <v>9.5599999999998406</v>
      </c>
      <c r="B974" s="38">
        <f>C974+D974+Dynamics!$O$7</f>
        <v>27.389544296856304</v>
      </c>
      <c r="C974" s="38">
        <f>C973-O973*Dynamics!$S$1</f>
        <v>0.47067198011517103</v>
      </c>
      <c r="D974" s="38">
        <f>D973-P973*Dynamics!$S$1</f>
        <v>0.15689066003838872</v>
      </c>
      <c r="E974" s="38">
        <f>Dynamics!$F$1-C974/H973</f>
        <v>5.9161529514395773E-3</v>
      </c>
      <c r="F974" s="38">
        <f>IF(Q973,$O$5/E974,([1]!Props("D","T",Dynamics!$D$4+273,"P",I973,"He")+$O$5/E974)/2)</f>
        <v>7.1363849984683165</v>
      </c>
      <c r="G974" s="38">
        <f t="shared" si="50"/>
        <v>3.1091167246288806E-3</v>
      </c>
      <c r="H974" s="38">
        <f>IF(Q973,[1]!Props("D","T",Dynamics!$D$4+273,"P",Dynamics!I973,"N2O"),C974/G974)</f>
        <v>151.3844676163944</v>
      </c>
      <c r="I974" s="38">
        <f>IF(Q973,[1]!Props("P","T",Dynamics!$D$4+273,"D",F974,"He"),IF(C974&gt;$D$11,I973*(1-$N$13/100*$S$1),[1]!Props("P","T",Dynamics!$D$4+273,"D",F974,"He")))</f>
        <v>4451.6851605429783</v>
      </c>
      <c r="J974" s="38">
        <f>I974-Dynamics!$O$10</f>
        <v>1556.6794268472249</v>
      </c>
      <c r="L974" s="38">
        <f>IF(H974&gt;$L$18,$L$18,H974)</f>
        <v>151.3844676163944</v>
      </c>
      <c r="M974" s="38">
        <f t="shared" si="51"/>
        <v>4.5349649184326744</v>
      </c>
      <c r="N974" s="38">
        <f>M974*Dynamics!$D$14*Dynamics!$N$12</f>
        <v>2.4678293939533777E-3</v>
      </c>
      <c r="O974" s="38">
        <f t="shared" si="52"/>
        <v>0.3735910389717213</v>
      </c>
      <c r="P974" s="38">
        <f>O974/Dynamics!$M$2</f>
        <v>0.1245303463239071</v>
      </c>
      <c r="Q974" s="38">
        <f>IF(I974&gt;Dynamics!$D$8,1,0)</f>
        <v>0</v>
      </c>
    </row>
    <row r="975" spans="1:17" x14ac:dyDescent="0.25">
      <c r="A975" s="38">
        <f>A974+$A$19</f>
        <v>9.5699999999998404</v>
      </c>
      <c r="B975" s="38">
        <f>C975+D975+Dynamics!$O$7</f>
        <v>27.384563083003346</v>
      </c>
      <c r="C975" s="38">
        <f>C974-O974*Dynamics!$S$1</f>
        <v>0.46693606972545382</v>
      </c>
      <c r="D975" s="38">
        <f>D974-P974*Dynamics!$S$1</f>
        <v>0.15564535657514966</v>
      </c>
      <c r="E975" s="38">
        <f>Dynamics!$F$1-C975/H974</f>
        <v>5.9284532818747876E-3</v>
      </c>
      <c r="F975" s="38">
        <f>IF(Q974,$O$5/E975,([1]!Props("D","T",Dynamics!$D$4+273,"P",I974,"He")+$O$5/E975)/2)</f>
        <v>7.1215317308212285</v>
      </c>
      <c r="G975" s="38">
        <f t="shared" si="50"/>
        <v>3.0968033132254781E-3</v>
      </c>
      <c r="H975" s="38">
        <f>IF(Q974,[1]!Props("D","T",Dynamics!$D$4+273,"P",Dynamics!I974,"N2O"),C975/G975)</f>
        <v>150.78002136309914</v>
      </c>
      <c r="I975" s="38">
        <f>IF(Q974,[1]!Props("P","T",Dynamics!$D$4+273,"D",F975,"He"),IF(C975&gt;$D$11,I974*(1-$N$13/100*$S$1),[1]!Props("P","T",Dynamics!$D$4+273,"D",F975,"He")))</f>
        <v>4442.2251764816046</v>
      </c>
      <c r="J975" s="38">
        <f>I975-Dynamics!$O$10</f>
        <v>1547.2194427858512</v>
      </c>
      <c r="L975" s="38">
        <f>IF(H975&gt;$L$18,$L$18,H975)</f>
        <v>150.78002136309914</v>
      </c>
      <c r="M975" s="38">
        <f t="shared" si="51"/>
        <v>4.5302175135255878</v>
      </c>
      <c r="N975" s="38">
        <f>M975*Dynamics!$D$14*Dynamics!$N$12</f>
        <v>2.4652459593325084E-3</v>
      </c>
      <c r="O975" s="38">
        <f t="shared" si="52"/>
        <v>0.37170983841344946</v>
      </c>
      <c r="P975" s="38">
        <f>O975/Dynamics!$M$2</f>
        <v>0.12390327947114982</v>
      </c>
      <c r="Q975" s="38">
        <f>IF(I975&gt;Dynamics!$D$8,1,0)</f>
        <v>0</v>
      </c>
    </row>
    <row r="976" spans="1:17" x14ac:dyDescent="0.25">
      <c r="A976" s="38">
        <f>A975+$A$19</f>
        <v>9.5799999999998402</v>
      </c>
      <c r="B976" s="38">
        <f>C976+D976+Dynamics!$O$7</f>
        <v>27.379606951824503</v>
      </c>
      <c r="C976" s="38">
        <f>C975-O975*Dynamics!$S$1</f>
        <v>0.46321897134131934</v>
      </c>
      <c r="D976" s="38">
        <f>D975-P975*Dynamics!$S$1</f>
        <v>0.15440632378043817</v>
      </c>
      <c r="E976" s="38">
        <f>Dynamics!$F$1-C976/H975</f>
        <v>5.940740858931981E-3</v>
      </c>
      <c r="F976" s="38">
        <f>IF(Q975,$O$5/E976,([1]!Props("D","T",Dynamics!$D$4+273,"P",I975,"He")+$O$5/E976)/2)</f>
        <v>7.1067555204624915</v>
      </c>
      <c r="G976" s="38">
        <f t="shared" si="50"/>
        <v>3.0845027118557239E-3</v>
      </c>
      <c r="H976" s="38">
        <f>IF(Q975,[1]!Props("D","T",Dynamics!$D$4+273,"P",Dynamics!I975,"N2O"),C976/G976)</f>
        <v>150.17622437512262</v>
      </c>
      <c r="I976" s="38">
        <f>IF(Q975,[1]!Props("P","T",Dynamics!$D$4+273,"D",F976,"He"),IF(C976&gt;$D$11,I975*(1-$N$13/100*$S$1),[1]!Props("P","T",Dynamics!$D$4+273,"D",F976,"He")))</f>
        <v>4432.8150913233876</v>
      </c>
      <c r="J976" s="38">
        <f>I976-Dynamics!$O$10</f>
        <v>1537.8093576276342</v>
      </c>
      <c r="L976" s="38">
        <f>IF(H976&gt;$L$18,$L$18,H976)</f>
        <v>150.17622437512262</v>
      </c>
      <c r="M976" s="38">
        <f t="shared" si="51"/>
        <v>4.5254904918256331</v>
      </c>
      <c r="N976" s="38">
        <f>M976*Dynamics!$D$14*Dynamics!$N$12</f>
        <v>2.4626736168101683E-3</v>
      </c>
      <c r="O976" s="38">
        <f t="shared" si="52"/>
        <v>0.36983502564077858</v>
      </c>
      <c r="P976" s="38">
        <f>O976/Dynamics!$M$2</f>
        <v>0.12327834188025953</v>
      </c>
      <c r="Q976" s="38">
        <f>IF(I976&gt;Dynamics!$D$8,1,0)</f>
        <v>0</v>
      </c>
    </row>
    <row r="977" spans="1:17" x14ac:dyDescent="0.25">
      <c r="A977" s="38">
        <f>A976+$A$19</f>
        <v>9.58999999999984</v>
      </c>
      <c r="B977" s="38">
        <f>C977+D977+Dynamics!$O$7</f>
        <v>27.374675818149292</v>
      </c>
      <c r="C977" s="38">
        <f>C976-O976*Dynamics!$S$1</f>
        <v>0.45952062108491154</v>
      </c>
      <c r="D977" s="38">
        <f>D976-P976*Dynamics!$S$1</f>
        <v>0.15317354036163558</v>
      </c>
      <c r="E977" s="38">
        <f>Dynamics!$F$1-C977/H976</f>
        <v>5.9530157368765128E-3</v>
      </c>
      <c r="F977" s="38">
        <f>IF(Q976,$O$5/E977,([1]!Props("D","T",Dynamics!$D$4+273,"P",I976,"He")+$O$5/E977)/2)</f>
        <v>7.0920557278742171</v>
      </c>
      <c r="G977" s="38">
        <f t="shared" si="50"/>
        <v>3.0722148658436704E-3</v>
      </c>
      <c r="H977" s="38">
        <f>IF(Q976,[1]!Props("D","T",Dynamics!$D$4+273,"P",Dynamics!I976,"N2O"),C977/G977)</f>
        <v>149.57307387376409</v>
      </c>
      <c r="I977" s="38">
        <f>IF(Q976,[1]!Props("P","T",Dynamics!$D$4+273,"D",F977,"He"),IF(C977&gt;$D$11,I976*(1-$N$13/100*$S$1),[1]!Props("P","T",Dynamics!$D$4+273,"D",F977,"He")))</f>
        <v>4423.4544849313233</v>
      </c>
      <c r="J977" s="38">
        <f>I977-Dynamics!$O$10</f>
        <v>1528.4487512355699</v>
      </c>
      <c r="L977" s="38">
        <f>IF(H977&gt;$L$18,$L$18,H977)</f>
        <v>149.57307387376409</v>
      </c>
      <c r="M977" s="38">
        <f t="shared" si="51"/>
        <v>4.5207837070662906</v>
      </c>
      <c r="N977" s="38">
        <f>M977*Dynamics!$D$14*Dynamics!$N$12</f>
        <v>2.4601122867912955E-3</v>
      </c>
      <c r="O977" s="38">
        <f t="shared" si="52"/>
        <v>0.36796655680998913</v>
      </c>
      <c r="P977" s="38">
        <f>O977/Dynamics!$M$2</f>
        <v>0.12265551893666304</v>
      </c>
      <c r="Q977" s="38">
        <f>IF(I977&gt;Dynamics!$D$8,1,0)</f>
        <v>0</v>
      </c>
    </row>
    <row r="978" spans="1:17" x14ac:dyDescent="0.25">
      <c r="A978" s="38">
        <f>A977+$A$19</f>
        <v>9.5999999999998398</v>
      </c>
      <c r="B978" s="38">
        <f>C978+D978+Dynamics!$O$7</f>
        <v>27.369769597391826</v>
      </c>
      <c r="C978" s="38">
        <f>C977-O977*Dynamics!$S$1</f>
        <v>0.45584095551681164</v>
      </c>
      <c r="D978" s="38">
        <f>D977-P977*Dynamics!$S$1</f>
        <v>0.15194698517226896</v>
      </c>
      <c r="E978" s="38">
        <f>Dynamics!$F$1-C978/H977</f>
        <v>5.9652779695883772E-3</v>
      </c>
      <c r="F978" s="38">
        <f>IF(Q977,$O$5/E978,([1]!Props("D","T",Dynamics!$D$4+273,"P",I977,"He")+$O$5/E978)/2)</f>
        <v>7.0774317208089137</v>
      </c>
      <c r="G978" s="38">
        <f t="shared" si="50"/>
        <v>3.0599397209032124E-3</v>
      </c>
      <c r="H978" s="38">
        <f>IF(Q977,[1]!Props("D","T",Dynamics!$D$4+273,"P",Dynamics!I977,"N2O"),C978/G978)</f>
        <v>148.97056710066812</v>
      </c>
      <c r="I978" s="38">
        <f>IF(Q977,[1]!Props("P","T",Dynamics!$D$4+273,"D",F978,"He"),IF(C978&gt;$D$11,I977*(1-$N$13/100*$S$1),[1]!Props("P","T",Dynamics!$D$4+273,"D",F978,"He")))</f>
        <v>4414.1429420078312</v>
      </c>
      <c r="J978" s="38">
        <f>I978-Dynamics!$O$10</f>
        <v>1519.1372083120777</v>
      </c>
      <c r="L978" s="38">
        <f>IF(H978&gt;$L$18,$L$18,H978)</f>
        <v>148.97056710066812</v>
      </c>
      <c r="M978" s="38">
        <f t="shared" si="51"/>
        <v>4.5160970145641892</v>
      </c>
      <c r="N978" s="38">
        <f>M978*Dynamics!$D$14*Dynamics!$N$12</f>
        <v>2.4575618905423422E-3</v>
      </c>
      <c r="O978" s="38">
        <f t="shared" si="52"/>
        <v>0.36610438851908278</v>
      </c>
      <c r="P978" s="38">
        <f>O978/Dynamics!$M$2</f>
        <v>0.12203479617302759</v>
      </c>
      <c r="Q978" s="38">
        <f>IF(I978&gt;Dynamics!$D$8,1,0)</f>
        <v>0</v>
      </c>
    </row>
    <row r="979" spans="1:17" x14ac:dyDescent="0.25">
      <c r="A979" s="38">
        <f>A978+$A$19</f>
        <v>9.6099999999998396</v>
      </c>
      <c r="B979" s="38">
        <f>C979+D979+Dynamics!$O$7</f>
        <v>27.364888205544904</v>
      </c>
      <c r="C979" s="38">
        <f>C978-O978*Dynamics!$S$1</f>
        <v>0.4521799116316208</v>
      </c>
      <c r="D979" s="38">
        <f>D978-P978*Dynamics!$S$1</f>
        <v>0.15072663721053867</v>
      </c>
      <c r="E979" s="38">
        <f>Dynamics!$F$1-C979/H978</f>
        <v>5.9775276105663456E-3</v>
      </c>
      <c r="F979" s="38">
        <f>IF(Q978,$O$5/E979,([1]!Props("D","T",Dynamics!$D$4+273,"P",I978,"He")+$O$5/E979)/2)</f>
        <v>7.0628828741844076</v>
      </c>
      <c r="G979" s="38">
        <f t="shared" si="50"/>
        <v>3.0476772231338824E-3</v>
      </c>
      <c r="H979" s="38">
        <f>IF(Q978,[1]!Props("D","T",Dynamics!$D$4+273,"P",Dynamics!I978,"N2O"),C979/G979)</f>
        <v>148.36870131760566</v>
      </c>
      <c r="I979" s="38">
        <f>IF(Q978,[1]!Props("P","T",Dynamics!$D$4+273,"D",F979,"He"),IF(C979&gt;$D$11,I978*(1-$N$13/100*$S$1),[1]!Props("P","T",Dynamics!$D$4+273,"D",F979,"He")))</f>
        <v>4404.880052023962</v>
      </c>
      <c r="J979" s="38">
        <f>I979-Dynamics!$O$10</f>
        <v>1509.8743183282086</v>
      </c>
      <c r="L979" s="38">
        <f>IF(H979&gt;$L$18,$L$18,H979)</f>
        <v>148.36870131760566</v>
      </c>
      <c r="M979" s="38">
        <f t="shared" si="51"/>
        <v>4.5114302711985399</v>
      </c>
      <c r="N979" s="38">
        <f>M979*Dynamics!$D$14*Dynamics!$N$12</f>
        <v>2.4550223501800836E-3</v>
      </c>
      <c r="O979" s="38">
        <f t="shared" si="52"/>
        <v>0.3642484778019151</v>
      </c>
      <c r="P979" s="38">
        <f>O979/Dynamics!$M$2</f>
        <v>0.12141615926730503</v>
      </c>
      <c r="Q979" s="38">
        <f>IF(I979&gt;Dynamics!$D$8,1,0)</f>
        <v>0</v>
      </c>
    </row>
    <row r="980" spans="1:17" x14ac:dyDescent="0.25">
      <c r="A980" s="38">
        <f>A979+$A$19</f>
        <v>9.6199999999998393</v>
      </c>
      <c r="B980" s="38">
        <f>C980+D980+Dynamics!$O$7</f>
        <v>27.36003155917421</v>
      </c>
      <c r="C980" s="38">
        <f>C979-O979*Dynamics!$S$1</f>
        <v>0.44853742685360165</v>
      </c>
      <c r="D980" s="38">
        <f>D979-P979*Dynamics!$S$1</f>
        <v>0.14951247561786563</v>
      </c>
      <c r="E980" s="38">
        <f>Dynamics!$F$1-C980/H979</f>
        <v>5.9897647129320535E-3</v>
      </c>
      <c r="F980" s="38">
        <f>IF(Q979,$O$5/E980,([1]!Props("D","T",Dynamics!$D$4+273,"P",I979,"He")+$O$5/E980)/2)</f>
        <v>7.0484085699806123</v>
      </c>
      <c r="G980" s="38">
        <f t="shared" si="50"/>
        <v>3.0354273190167126E-3</v>
      </c>
      <c r="H980" s="38">
        <f>IF(Q979,[1]!Props("D","T",Dynamics!$D$4+273,"P",Dynamics!I979,"N2O"),C980/G980)</f>
        <v>147.76747380625787</v>
      </c>
      <c r="I980" s="38">
        <f>IF(Q979,[1]!Props("P","T",Dynamics!$D$4+273,"D",F980,"He"),IF(C980&gt;$D$11,I979*(1-$N$13/100*$S$1),[1]!Props("P","T",Dynamics!$D$4+273,"D",F980,"He")))</f>
        <v>4395.6654091498622</v>
      </c>
      <c r="J980" s="38">
        <f>I980-Dynamics!$O$10</f>
        <v>1500.6596754541088</v>
      </c>
      <c r="L980" s="38">
        <f>IF(H980&gt;$L$18,$L$18,H980)</f>
        <v>147.76747380625787</v>
      </c>
      <c r="M980" s="38">
        <f t="shared" si="51"/>
        <v>4.5067833353909386</v>
      </c>
      <c r="N980" s="38">
        <f>M980*Dynamics!$D$14*Dynamics!$N$12</f>
        <v>2.4524935886606281E-3</v>
      </c>
      <c r="O980" s="38">
        <f t="shared" si="52"/>
        <v>0.36239878212242471</v>
      </c>
      <c r="P980" s="38">
        <f>O980/Dynamics!$M$2</f>
        <v>0.12079959404080824</v>
      </c>
      <c r="Q980" s="38">
        <f>IF(I980&gt;Dynamics!$D$8,1,0)</f>
        <v>0</v>
      </c>
    </row>
    <row r="981" spans="1:17" x14ac:dyDescent="0.25">
      <c r="A981" s="38">
        <f>A980+$A$19</f>
        <v>9.6299999999998391</v>
      </c>
      <c r="B981" s="38">
        <f>C981+D981+Dynamics!$O$7</f>
        <v>27.355199575412581</v>
      </c>
      <c r="C981" s="38">
        <f>C980-O980*Dynamics!$S$1</f>
        <v>0.4449134390323774</v>
      </c>
      <c r="D981" s="38">
        <f>D980-P980*Dynamics!$S$1</f>
        <v>0.14830447967745755</v>
      </c>
      <c r="E981" s="38">
        <f>Dynamics!$F$1-C981/H980</f>
        <v>6.0019893294340279E-3</v>
      </c>
      <c r="F981" s="38">
        <f>IF(Q980,$O$5/E981,([1]!Props("D","T",Dynamics!$D$4+273,"P",I980,"He")+$O$5/E981)/2)</f>
        <v>7.0340081971380908</v>
      </c>
      <c r="G981" s="38">
        <f t="shared" si="50"/>
        <v>3.0231899554101415E-3</v>
      </c>
      <c r="H981" s="38">
        <f>IF(Q980,[1]!Props("D","T",Dynamics!$D$4+273,"P",Dynamics!I980,"N2O"),C981/G981)</f>
        <v>147.16688186800295</v>
      </c>
      <c r="I981" s="38">
        <f>IF(Q980,[1]!Props("P","T",Dynamics!$D$4+273,"D",F981,"He"),IF(C981&gt;$D$11,I980*(1-$N$13/100*$S$1),[1]!Props("P","T",Dynamics!$D$4+273,"D",F981,"He")))</f>
        <v>4386.4986121864667</v>
      </c>
      <c r="J981" s="38">
        <f>I981-Dynamics!$O$10</f>
        <v>1491.4928784907133</v>
      </c>
      <c r="L981" s="38">
        <f>IF(H981&gt;$L$18,$L$18,H981)</f>
        <v>147.16688186800295</v>
      </c>
      <c r="M981" s="38">
        <f t="shared" si="51"/>
        <v>4.5021560670855294</v>
      </c>
      <c r="N981" s="38">
        <f>M981*Dynamics!$D$14*Dynamics!$N$12</f>
        <v>2.4499755297686214E-3</v>
      </c>
      <c r="O981" s="38">
        <f t="shared" si="52"/>
        <v>0.36055525936895666</v>
      </c>
      <c r="P981" s="38">
        <f>O981/Dynamics!$M$2</f>
        <v>0.12018508645631888</v>
      </c>
      <c r="Q981" s="38">
        <f>IF(I981&gt;Dynamics!$D$8,1,0)</f>
        <v>0</v>
      </c>
    </row>
    <row r="982" spans="1:17" x14ac:dyDescent="0.25">
      <c r="A982" s="38">
        <f>A981+$A$19</f>
        <v>9.6399999999998389</v>
      </c>
      <c r="B982" s="38">
        <f>C982+D982+Dynamics!$O$7</f>
        <v>27.350392171954326</v>
      </c>
      <c r="C982" s="38">
        <f>C981-O981*Dynamics!$S$1</f>
        <v>0.44130788643868785</v>
      </c>
      <c r="D982" s="38">
        <f>D981-P981*Dynamics!$S$1</f>
        <v>0.14710262881289438</v>
      </c>
      <c r="E982" s="38">
        <f>Dynamics!$F$1-C982/H981</f>
        <v>6.0142015124516795E-3</v>
      </c>
      <c r="F982" s="38">
        <f>IF(Q981,$O$5/E982,([1]!Props("D","T",Dynamics!$D$4+273,"P",I981,"He")+$O$5/E982)/2)</f>
        <v>7.0196811514583768</v>
      </c>
      <c r="G982" s="38">
        <f t="shared" si="50"/>
        <v>3.0109650795459748E-3</v>
      </c>
      <c r="H982" s="38">
        <f>IF(Q981,[1]!Props("D","T",Dynamics!$D$4+273,"P",Dynamics!I981,"N2O"),C982/G982)</f>
        <v>146.56692282370571</v>
      </c>
      <c r="I982" s="38">
        <f>IF(Q981,[1]!Props("P","T",Dynamics!$D$4+273,"D",F982,"He"),IF(C982&gt;$D$11,I981*(1-$N$13/100*$S$1),[1]!Props("P","T",Dynamics!$D$4+273,"D",F982,"He")))</f>
        <v>4377.3792644983823</v>
      </c>
      <c r="J982" s="38">
        <f>I982-Dynamics!$O$10</f>
        <v>1482.3735308026289</v>
      </c>
      <c r="L982" s="38">
        <f>IF(H982&gt;$L$18,$L$18,H982)</f>
        <v>146.56692282370571</v>
      </c>
      <c r="M982" s="38">
        <f t="shared" si="51"/>
        <v>4.4975483277295005</v>
      </c>
      <c r="N982" s="38">
        <f>M982*Dynamics!$D$14*Dynamics!$N$12</f>
        <v>2.447468098106633E-3</v>
      </c>
      <c r="O982" s="38">
        <f t="shared" si="52"/>
        <v>0.35871786784867665</v>
      </c>
      <c r="P982" s="38">
        <f>O982/Dynamics!$M$2</f>
        <v>0.11957262261622555</v>
      </c>
      <c r="Q982" s="38">
        <f>IF(I982&gt;Dynamics!$D$8,1,0)</f>
        <v>0</v>
      </c>
    </row>
    <row r="983" spans="1:17" x14ac:dyDescent="0.25">
      <c r="A983" s="38">
        <f>A982+$A$19</f>
        <v>9.6499999999998387</v>
      </c>
      <c r="B983" s="38">
        <f>C983+D983+Dynamics!$O$7</f>
        <v>27.345609267049678</v>
      </c>
      <c r="C983" s="38">
        <f>C982-O982*Dynamics!$S$1</f>
        <v>0.43772070776020106</v>
      </c>
      <c r="D983" s="38">
        <f>D982-P982*Dynamics!$S$1</f>
        <v>0.14590690258673211</v>
      </c>
      <c r="E983" s="38">
        <f>Dynamics!$F$1-C983/H982</f>
        <v>6.0264013139992266E-3</v>
      </c>
      <c r="F983" s="38">
        <f>IF(Q982,$O$5/E983,([1]!Props("D","T",Dynamics!$D$4+273,"P",I982,"He")+$O$5/E983)/2)</f>
        <v>7.0054268355060305</v>
      </c>
      <c r="G983" s="38">
        <f t="shared" si="50"/>
        <v>2.9987526390254024E-3</v>
      </c>
      <c r="H983" s="38">
        <f>IF(Q982,[1]!Props("D","T",Dynamics!$D$4+273,"P",Dynamics!I982,"N2O"),C983/G983)</f>
        <v>145.9675940135098</v>
      </c>
      <c r="I983" s="38">
        <f>IF(Q982,[1]!Props("P","T",Dynamics!$D$4+273,"D",F983,"He"),IF(C983&gt;$D$11,I982*(1-$N$13/100*$S$1),[1]!Props("P","T",Dynamics!$D$4+273,"D",F983,"He")))</f>
        <v>4368.306973947957</v>
      </c>
      <c r="J983" s="38">
        <f>I983-Dynamics!$O$10</f>
        <v>1473.3012402522036</v>
      </c>
      <c r="L983" s="38">
        <f>IF(H983&gt;$L$18,$L$18,H983)</f>
        <v>145.9675940135098</v>
      </c>
      <c r="M983" s="38">
        <f t="shared" si="51"/>
        <v>4.4929599802539428</v>
      </c>
      <c r="N983" s="38">
        <f>M983*Dynamics!$D$14*Dynamics!$N$12</f>
        <v>2.4449712190847406E-3</v>
      </c>
      <c r="O983" s="38">
        <f t="shared" si="52"/>
        <v>0.35688656628207754</v>
      </c>
      <c r="P983" s="38">
        <f>O983/Dynamics!$M$2</f>
        <v>0.11896218876069252</v>
      </c>
      <c r="Q983" s="38">
        <f>IF(I983&gt;Dynamics!$D$8,1,0)</f>
        <v>0</v>
      </c>
    </row>
    <row r="984" spans="1:17" x14ac:dyDescent="0.25">
      <c r="A984" s="38">
        <f>A983+$A$19</f>
        <v>9.6599999999998385</v>
      </c>
      <c r="B984" s="38">
        <f>C984+D984+Dynamics!$O$7</f>
        <v>27.340850779499249</v>
      </c>
      <c r="C984" s="38">
        <f>C983-O983*Dynamics!$S$1</f>
        <v>0.43415184209738028</v>
      </c>
      <c r="D984" s="38">
        <f>D983-P983*Dynamics!$S$1</f>
        <v>0.14471728069912518</v>
      </c>
      <c r="E984" s="38">
        <f>Dynamics!$F$1-C984/H983</f>
        <v>6.0385887857295796E-3</v>
      </c>
      <c r="F984" s="38">
        <f>IF(Q983,$O$5/E984,([1]!Props("D","T",Dynamics!$D$4+273,"P",I983,"He")+$O$5/E984)/2)</f>
        <v>6.9912446585123815</v>
      </c>
      <c r="G984" s="38">
        <f t="shared" si="50"/>
        <v>2.9865525818150605E-3</v>
      </c>
      <c r="H984" s="38">
        <f>IF(Q983,[1]!Props("D","T",Dynamics!$D$4+273,"P",Dynamics!I983,"N2O"),C984/G984)</f>
        <v>145.36889279663274</v>
      </c>
      <c r="I984" s="38">
        <f>IF(Q983,[1]!Props("P","T",Dynamics!$D$4+273,"D",F984,"He"),IF(C984&gt;$D$11,I983*(1-$N$13/100*$S$1),[1]!Props("P","T",Dynamics!$D$4+273,"D",F984,"He")))</f>
        <v>4359.2813528304978</v>
      </c>
      <c r="J984" s="38">
        <f>I984-Dynamics!$O$10</f>
        <v>1464.2756191347444</v>
      </c>
      <c r="L984" s="38">
        <f>IF(H984&gt;$L$18,$L$18,H984)</f>
        <v>145.36889279663274</v>
      </c>
      <c r="M984" s="38">
        <f t="shared" si="51"/>
        <v>4.4883908890550401</v>
      </c>
      <c r="N984" s="38">
        <f>M984*Dynamics!$D$14*Dynamics!$N$12</f>
        <v>2.4424848189102929E-3</v>
      </c>
      <c r="O984" s="38">
        <f t="shared" si="52"/>
        <v>0.35506131379757327</v>
      </c>
      <c r="P984" s="38">
        <f>O984/Dynamics!$M$2</f>
        <v>0.11835377126585776</v>
      </c>
      <c r="Q984" s="38">
        <f>IF(I984&gt;Dynamics!$D$8,1,0)</f>
        <v>0</v>
      </c>
    </row>
    <row r="985" spans="1:17" x14ac:dyDescent="0.25">
      <c r="A985" s="38">
        <f>A984+$A$19</f>
        <v>9.6699999999998383</v>
      </c>
      <c r="B985" s="38">
        <f>C985+D985+Dynamics!$O$7</f>
        <v>27.336116628648615</v>
      </c>
      <c r="C985" s="38">
        <f>C984-O984*Dynamics!$S$1</f>
        <v>0.43060122895940456</v>
      </c>
      <c r="D985" s="38">
        <f>D984-P984*Dynamics!$S$1</f>
        <v>0.14353374298646659</v>
      </c>
      <c r="E985" s="38">
        <f>Dynamics!$F$1-C985/H984</f>
        <v>6.0507639789381768E-3</v>
      </c>
      <c r="F985" s="38">
        <f>IF(Q984,$O$5/E985,([1]!Props("D","T",Dynamics!$D$4+273,"P",I984,"He")+$O$5/E985)/2)</f>
        <v>6.9771340362809227</v>
      </c>
      <c r="G985" s="38">
        <f t="shared" ref="G985:G1048" si="53">$F$1-$O$5/F985</f>
        <v>2.9743648562431451E-3</v>
      </c>
      <c r="H985" s="38">
        <f>IF(Q984,[1]!Props("D","T",Dynamics!$D$4+273,"P",Dynamics!I984,"N2O"),C985/G985)</f>
        <v>144.77081655116365</v>
      </c>
      <c r="I985" s="38">
        <f>IF(Q984,[1]!Props("P","T",Dynamics!$D$4+273,"D",F985,"He"),IF(C985&gt;$D$11,I984*(1-$N$13/100*$S$1),[1]!Props("P","T",Dynamics!$D$4+273,"D",F985,"He")))</f>
        <v>4350.3020178106035</v>
      </c>
      <c r="J985" s="38">
        <f>I985-Dynamics!$O$10</f>
        <v>1455.2962841148501</v>
      </c>
      <c r="L985" s="38">
        <f>IF(H985&gt;$L$18,$L$18,H985)</f>
        <v>144.77081655116365</v>
      </c>
      <c r="M985" s="38">
        <f t="shared" ref="M985:M1048" si="54">SQRT(2*J985/L985)</f>
        <v>4.4838409199755649</v>
      </c>
      <c r="N985" s="38">
        <f>M985*Dynamics!$D$14*Dynamics!$N$12</f>
        <v>2.4400088245778409E-3</v>
      </c>
      <c r="O985" s="38">
        <f t="shared" ref="O985:O1048" si="55">N985*L985</f>
        <v>0.35324206992617907</v>
      </c>
      <c r="P985" s="38">
        <f>O985/Dynamics!$M$2</f>
        <v>0.11774735664205969</v>
      </c>
      <c r="Q985" s="38">
        <f>IF(I985&gt;Dynamics!$D$8,1,0)</f>
        <v>0</v>
      </c>
    </row>
    <row r="986" spans="1:17" x14ac:dyDescent="0.25">
      <c r="A986" s="38">
        <f>A985+$A$19</f>
        <v>9.6799999999998381</v>
      </c>
      <c r="B986" s="38">
        <f>C986+D986+Dynamics!$O$7</f>
        <v>27.331406734382934</v>
      </c>
      <c r="C986" s="38">
        <f>C985-O985*Dynamics!$S$1</f>
        <v>0.42706880826014276</v>
      </c>
      <c r="D986" s="38">
        <f>D985-P985*Dynamics!$S$1</f>
        <v>0.14235626942004601</v>
      </c>
      <c r="E986" s="38">
        <f>Dynamics!$F$1-C986/H985</f>
        <v>6.0629269445667683E-3</v>
      </c>
      <c r="F986" s="38">
        <f>IF(Q985,$O$5/E986,([1]!Props("D","T",Dynamics!$D$4+273,"P",I985,"He")+$O$5/E986)/2)</f>
        <v>6.9630943910943319</v>
      </c>
      <c r="G986" s="38">
        <f t="shared" si="53"/>
        <v>2.9621894109955731E-3</v>
      </c>
      <c r="H986" s="38">
        <f>IF(Q985,[1]!Props("D","T",Dynamics!$D$4+273,"P",Dynamics!I985,"N2O"),C986/G986)</f>
        <v>144.17336267386347</v>
      </c>
      <c r="I986" s="38">
        <f>IF(Q985,[1]!Props("P","T",Dynamics!$D$4+273,"D",F986,"He"),IF(C986&gt;$D$11,I985*(1-$N$13/100*$S$1),[1]!Props("P","T",Dynamics!$D$4+273,"D",F986,"He")))</f>
        <v>4341.3685898596223</v>
      </c>
      <c r="J986" s="38">
        <f>I986-Dynamics!$O$10</f>
        <v>1446.3628561638689</v>
      </c>
      <c r="L986" s="38">
        <f>IF(H986&gt;$L$18,$L$18,H986)</f>
        <v>144.17336267386347</v>
      </c>
      <c r="M986" s="38">
        <f t="shared" si="54"/>
        <v>4.4793099402867362</v>
      </c>
      <c r="N986" s="38">
        <f>M986*Dynamics!$D$14*Dynamics!$N$12</f>
        <v>2.4375431638592655E-3</v>
      </c>
      <c r="O986" s="38">
        <f t="shared" si="55"/>
        <v>0.35142879459627846</v>
      </c>
      <c r="P986" s="38">
        <f>O986/Dynamics!$M$2</f>
        <v>0.11714293153209282</v>
      </c>
      <c r="Q986" s="38">
        <f>IF(I986&gt;Dynamics!$D$8,1,0)</f>
        <v>0</v>
      </c>
    </row>
    <row r="987" spans="1:17" x14ac:dyDescent="0.25">
      <c r="A987" s="38">
        <f>A986+$A$19</f>
        <v>9.6899999999998379</v>
      </c>
      <c r="B987" s="38">
        <f>C987+D987+Dynamics!$O$7</f>
        <v>27.326721017121649</v>
      </c>
      <c r="C987" s="38">
        <f>C986-O986*Dynamics!$S$1</f>
        <v>0.42355452031418001</v>
      </c>
      <c r="D987" s="38">
        <f>D986-P986*Dynamics!$S$1</f>
        <v>0.14118484010472507</v>
      </c>
      <c r="E987" s="38">
        <f>Dynamics!$F$1-C987/H986</f>
        <v>6.0750777332071546E-3</v>
      </c>
      <c r="F987" s="38">
        <f>IF(Q986,$O$5/E987,([1]!Props("D","T",Dynamics!$D$4+273,"P",I986,"He")+$O$5/E987)/2)</f>
        <v>6.949125151623087</v>
      </c>
      <c r="G987" s="38">
        <f t="shared" si="53"/>
        <v>2.9500261951121926E-3</v>
      </c>
      <c r="H987" s="38">
        <f>IF(Q986,[1]!Props("D","T",Dynamics!$D$4+273,"P",Dynamics!I986,"N2O"),C987/G987)</f>
        <v>143.576528579968</v>
      </c>
      <c r="I987" s="38">
        <f>IF(Q986,[1]!Props("P","T",Dynamics!$D$4+273,"D",F987,"He"),IF(C987&gt;$D$11,I986*(1-$N$13/100*$S$1),[1]!Props("P","T",Dynamics!$D$4+273,"D",F987,"He")))</f>
        <v>4332.4806941941797</v>
      </c>
      <c r="J987" s="38">
        <f>I987-Dynamics!$O$10</f>
        <v>1437.4749604984263</v>
      </c>
      <c r="L987" s="38">
        <f>IF(H987&gt;$L$18,$L$18,H987)</f>
        <v>143.576528579968</v>
      </c>
      <c r="M987" s="38">
        <f t="shared" si="54"/>
        <v>4.4747978186703756</v>
      </c>
      <c r="N987" s="38">
        <f>M987*Dynamics!$D$14*Dynamics!$N$12</f>
        <v>2.4350877652940662E-3</v>
      </c>
      <c r="O987" s="38">
        <f t="shared" si="55"/>
        <v>0.3496214481284739</v>
      </c>
      <c r="P987" s="38">
        <f>O987/Dynamics!$M$2</f>
        <v>0.1165404827094913</v>
      </c>
      <c r="Q987" s="38">
        <f>IF(I987&gt;Dynamics!$D$8,1,0)</f>
        <v>0</v>
      </c>
    </row>
    <row r="988" spans="1:17" x14ac:dyDescent="0.25">
      <c r="A988" s="38">
        <f>A987+$A$19</f>
        <v>9.6999999999998376</v>
      </c>
      <c r="B988" s="38">
        <f>C988+D988+Dynamics!$O$7</f>
        <v>27.32205939781327</v>
      </c>
      <c r="C988" s="38">
        <f>C987-O987*Dynamics!$S$1</f>
        <v>0.42005830583289527</v>
      </c>
      <c r="D988" s="38">
        <f>D987-P987*Dynamics!$S$1</f>
        <v>0.14001943527763017</v>
      </c>
      <c r="E988" s="38">
        <f>Dynamics!$F$1-C988/H987</f>
        <v>6.0872163951048823E-3</v>
      </c>
      <c r="F988" s="38">
        <f>IF(Q987,$O$5/E988,([1]!Props("D","T",Dynamics!$D$4+273,"P",I987,"He")+$O$5/E988)/2)</f>
        <v>6.9352257528356365</v>
      </c>
      <c r="G988" s="38">
        <f t="shared" si="53"/>
        <v>2.937875157983042E-3</v>
      </c>
      <c r="H988" s="38">
        <f>IF(Q987,[1]!Props("D","T",Dynamics!$D$4+273,"P",Dynamics!I987,"N2O"),C988/G988)</f>
        <v>142.98031170299305</v>
      </c>
      <c r="I988" s="38">
        <f>IF(Q987,[1]!Props("P","T",Dynamics!$D$4+273,"D",F988,"He"),IF(C988&gt;$D$11,I987*(1-$N$13/100*$S$1),[1]!Props("P","T",Dynamics!$D$4+273,"D",F988,"He")))</f>
        <v>4323.6379602157622</v>
      </c>
      <c r="J988" s="38">
        <f>I988-Dynamics!$O$10</f>
        <v>1428.6322265200088</v>
      </c>
      <c r="L988" s="38">
        <f>IF(H988&gt;$L$18,$L$18,H988)</f>
        <v>142.98031170299305</v>
      </c>
      <c r="M988" s="38">
        <f t="shared" si="54"/>
        <v>4.4703044252013679</v>
      </c>
      <c r="N988" s="38">
        <f>M988*Dynamics!$D$14*Dynamics!$N$12</f>
        <v>2.4326425581798188E-3</v>
      </c>
      <c r="O988" s="38">
        <f t="shared" si="55"/>
        <v>0.34781999123051688</v>
      </c>
      <c r="P988" s="38">
        <f>O988/Dynamics!$M$2</f>
        <v>0.11593999707683895</v>
      </c>
      <c r="Q988" s="38">
        <f>IF(I988&gt;Dynamics!$D$8,1,0)</f>
        <v>0</v>
      </c>
    </row>
    <row r="989" spans="1:17" x14ac:dyDescent="0.25">
      <c r="A989" s="38">
        <f>A988+$A$19</f>
        <v>9.7099999999998374</v>
      </c>
      <c r="B989" s="38">
        <f>C989+D989+Dynamics!$O$7</f>
        <v>27.317421797930194</v>
      </c>
      <c r="C989" s="38">
        <f>C988-O988*Dynamics!$S$1</f>
        <v>0.41658010592059008</v>
      </c>
      <c r="D989" s="38">
        <f>D988-P988*Dynamics!$S$1</f>
        <v>0.13886003530686178</v>
      </c>
      <c r="E989" s="38">
        <f>Dynamics!$F$1-C989/H988</f>
        <v>6.0993429801628907E-3</v>
      </c>
      <c r="F989" s="38">
        <f>IF(Q988,$O$5/E989,([1]!Props("D","T",Dynamics!$D$4+273,"P",I988,"He")+$O$5/E989)/2)</f>
        <v>6.9213956359100894</v>
      </c>
      <c r="G989" s="38">
        <f t="shared" si="53"/>
        <v>2.9257362493446482E-3</v>
      </c>
      <c r="H989" s="38">
        <f>IF(Q988,[1]!Props("D","T",Dynamics!$D$4+273,"P",Dynamics!I988,"N2O"),C989/G989)</f>
        <v>142.38470949454251</v>
      </c>
      <c r="I989" s="38">
        <f>IF(Q988,[1]!Props("P","T",Dynamics!$D$4+273,"D",F989,"He"),IF(C989&gt;$D$11,I988*(1-$N$13/100*$S$1),[1]!Props("P","T",Dynamics!$D$4+273,"D",F989,"He")))</f>
        <v>4314.840021451354</v>
      </c>
      <c r="J989" s="38">
        <f>I989-Dynamics!$O$10</f>
        <v>1419.8342877556006</v>
      </c>
      <c r="L989" s="38">
        <f>IF(H989&gt;$L$18,$L$18,H989)</f>
        <v>142.38470949454251</v>
      </c>
      <c r="M989" s="38">
        <f t="shared" si="54"/>
        <v>4.4658296313304602</v>
      </c>
      <c r="N989" s="38">
        <f>M989*Dynamics!$D$14*Dynamics!$N$12</f>
        <v>2.4302074725628111E-3</v>
      </c>
      <c r="O989" s="38">
        <f t="shared" si="55"/>
        <v>0.34602438499232224</v>
      </c>
      <c r="P989" s="38">
        <f>O989/Dynamics!$M$2</f>
        <v>0.11534146166410741</v>
      </c>
      <c r="Q989" s="38">
        <f>IF(I989&gt;Dynamics!$D$8,1,0)</f>
        <v>0</v>
      </c>
    </row>
    <row r="990" spans="1:17" x14ac:dyDescent="0.25">
      <c r="A990" s="38">
        <f>A989+$A$19</f>
        <v>9.7199999999998372</v>
      </c>
      <c r="B990" s="38">
        <f>C990+D990+Dynamics!$O$7</f>
        <v>27.31280813946363</v>
      </c>
      <c r="C990" s="38">
        <f>C989-O989*Dynamics!$S$1</f>
        <v>0.41311986207066687</v>
      </c>
      <c r="D990" s="38">
        <f>D989-P989*Dynamics!$S$1</f>
        <v>0.13770662069022072</v>
      </c>
      <c r="E990" s="38">
        <f>Dynamics!$F$1-C990/H989</f>
        <v>6.1114575379451145E-3</v>
      </c>
      <c r="F990" s="38">
        <f>IF(Q989,$O$5/E990,([1]!Props("D","T",Dynamics!$D$4+273,"P",I989,"He")+$O$5/E990)/2)</f>
        <v>6.907634248147418</v>
      </c>
      <c r="G990" s="38">
        <f t="shared" si="53"/>
        <v>2.9136094192763803E-3</v>
      </c>
      <c r="H990" s="38">
        <f>IF(Q989,[1]!Props("D","T",Dynamics!$D$4+273,"P",Dynamics!I989,"N2O"),C990/G990)</f>
        <v>141.78971942411852</v>
      </c>
      <c r="I990" s="38">
        <f>IF(Q989,[1]!Props("P","T",Dynamics!$D$4+273,"D",F990,"He"),IF(C990&gt;$D$11,I989*(1-$N$13/100*$S$1),[1]!Props("P","T",Dynamics!$D$4+273,"D",F990,"He")))</f>
        <v>4306.0865154950761</v>
      </c>
      <c r="J990" s="38">
        <f>I990-Dynamics!$O$10</f>
        <v>1411.0807817993227</v>
      </c>
      <c r="L990" s="38">
        <f>IF(H990&gt;$L$18,$L$18,H990)</f>
        <v>141.78971942411852</v>
      </c>
      <c r="M990" s="38">
        <f t="shared" si="54"/>
        <v>4.4613733098673283</v>
      </c>
      <c r="N990" s="38">
        <f>M990*Dynamics!$D$14*Dynamics!$N$12</f>
        <v>2.4277824392288328E-3</v>
      </c>
      <c r="O990" s="38">
        <f t="shared" si="55"/>
        <v>0.34423459088105829</v>
      </c>
      <c r="P990" s="38">
        <f>O990/Dynamics!$M$2</f>
        <v>0.11474486362701942</v>
      </c>
      <c r="Q990" s="38">
        <f>IF(I990&gt;Dynamics!$D$8,1,0)</f>
        <v>0</v>
      </c>
    </row>
    <row r="991" spans="1:17" x14ac:dyDescent="0.25">
      <c r="A991" s="38">
        <f>A990+$A$19</f>
        <v>9.729999999999837</v>
      </c>
      <c r="B991" s="38">
        <f>C991+D991+Dynamics!$O$7</f>
        <v>27.308218344918551</v>
      </c>
      <c r="C991" s="38">
        <f>C990-O990*Dynamics!$S$1</f>
        <v>0.40967751616185627</v>
      </c>
      <c r="D991" s="38">
        <f>D990-P990*Dynamics!$S$1</f>
        <v>0.13655917205395052</v>
      </c>
      <c r="E991" s="38">
        <f>Dynamics!$F$1-C991/H990</f>
        <v>6.1235601176800429E-3</v>
      </c>
      <c r="F991" s="38">
        <f>IF(Q990,$O$5/E991,([1]!Props("D","T",Dynamics!$D$4+273,"P",I990,"He")+$O$5/E991)/2)</f>
        <v>6.8939410428861114</v>
      </c>
      <c r="G991" s="38">
        <f t="shared" si="53"/>
        <v>2.9014946181968411E-3</v>
      </c>
      <c r="H991" s="38">
        <f>IF(Q990,[1]!Props("D","T",Dynamics!$D$4+273,"P",Dynamics!I990,"N2O"),C991/G991)</f>
        <v>141.19533897893422</v>
      </c>
      <c r="I991" s="38">
        <f>IF(Q990,[1]!Props("P","T",Dynamics!$D$4+273,"D",F991,"He"),IF(C991&gt;$D$11,I990*(1-$N$13/100*$S$1),[1]!Props("P","T",Dynamics!$D$4+273,"D",F991,"He")))</f>
        <v>4297.3770839508325</v>
      </c>
      <c r="J991" s="38">
        <f>I991-Dynamics!$O$10</f>
        <v>1402.3713502550791</v>
      </c>
      <c r="L991" s="38">
        <f>IF(H991&gt;$L$18,$L$18,H991)</f>
        <v>141.19533897893422</v>
      </c>
      <c r="M991" s="38">
        <f t="shared" si="54"/>
        <v>4.4569353349639655</v>
      </c>
      <c r="N991" s="38">
        <f>M991*Dynamics!$D$14*Dynamics!$N$12</f>
        <v>2.4253673896941319E-3</v>
      </c>
      <c r="O991" s="38">
        <f t="shared" si="55"/>
        <v>0.3424505707363158</v>
      </c>
      <c r="P991" s="38">
        <f>O991/Dynamics!$M$2</f>
        <v>0.1141501902454386</v>
      </c>
      <c r="Q991" s="38">
        <f>IF(I991&gt;Dynamics!$D$8,1,0)</f>
        <v>0</v>
      </c>
    </row>
    <row r="992" spans="1:17" x14ac:dyDescent="0.25">
      <c r="A992" s="38">
        <f>A991+$A$19</f>
        <v>9.7399999999998368</v>
      </c>
      <c r="B992" s="38">
        <f>C992+D992+Dynamics!$O$7</f>
        <v>27.303652337308733</v>
      </c>
      <c r="C992" s="38">
        <f>C991-O991*Dynamics!$S$1</f>
        <v>0.40625301045449314</v>
      </c>
      <c r="D992" s="38">
        <f>D991-P991*Dynamics!$S$1</f>
        <v>0.13541767015149614</v>
      </c>
      <c r="E992" s="38">
        <f>Dynamics!$F$1-C992/H991</f>
        <v>6.1356507682642347E-3</v>
      </c>
      <c r="F992" s="38">
        <f>IF(Q991,$O$5/E992,([1]!Props("D","T",Dynamics!$D$4+273,"P",I991,"He")+$O$5/E992)/2)</f>
        <v>6.8803154794182779</v>
      </c>
      <c r="G992" s="38">
        <f t="shared" si="53"/>
        <v>2.8893917968602998E-3</v>
      </c>
      <c r="H992" s="38">
        <f>IF(Q991,[1]!Props("D","T",Dynamics!$D$4+273,"P",Dynamics!I991,"N2O"),C992/G992)</f>
        <v>140.60156566372893</v>
      </c>
      <c r="I992" s="38">
        <f>IF(Q991,[1]!Props("P","T",Dynamics!$D$4+273,"D",F992,"He"),IF(C992&gt;$D$11,I991*(1-$N$13/100*$S$1),[1]!Props("P","T",Dynamics!$D$4+273,"D",F992,"He")))</f>
        <v>4288.7113723759267</v>
      </c>
      <c r="J992" s="38">
        <f>I992-Dynamics!$O$10</f>
        <v>1393.7056386801733</v>
      </c>
      <c r="L992" s="38">
        <f>IF(H992&gt;$L$18,$L$18,H992)</f>
        <v>140.60156566372893</v>
      </c>
      <c r="M992" s="38">
        <f t="shared" si="54"/>
        <v>4.4525155820983491</v>
      </c>
      <c r="N992" s="38">
        <f>M992*Dynamics!$D$14*Dynamics!$N$12</f>
        <v>2.4229622561965287E-3</v>
      </c>
      <c r="O992" s="38">
        <f t="shared" si="55"/>
        <v>0.34067228676535305</v>
      </c>
      <c r="P992" s="38">
        <f>O992/Dynamics!$M$2</f>
        <v>0.11355742892178435</v>
      </c>
      <c r="Q992" s="38">
        <f>IF(I992&gt;Dynamics!$D$8,1,0)</f>
        <v>0</v>
      </c>
    </row>
    <row r="993" spans="1:17" x14ac:dyDescent="0.25">
      <c r="A993" s="38">
        <f>A992+$A$19</f>
        <v>9.7499999999998366</v>
      </c>
      <c r="B993" s="38">
        <f>C993+D993+Dynamics!$O$7</f>
        <v>27.299110040151863</v>
      </c>
      <c r="C993" s="38">
        <f>C992-O992*Dynamics!$S$1</f>
        <v>0.4028462875868396</v>
      </c>
      <c r="D993" s="38">
        <f>D992-P992*Dynamics!$S$1</f>
        <v>0.13428209586227829</v>
      </c>
      <c r="E993" s="38">
        <f>Dynamics!$F$1-C993/H992</f>
        <v>6.1477295382658011E-3</v>
      </c>
      <c r="F993" s="38">
        <f>IF(Q992,$O$5/E993,([1]!Props("D","T",Dynamics!$D$4+273,"P",I992,"He")+$O$5/E993)/2)</f>
        <v>6.8667570229071453</v>
      </c>
      <c r="G993" s="38">
        <f t="shared" si="53"/>
        <v>2.8773009063531758E-3</v>
      </c>
      <c r="H993" s="38">
        <f>IF(Q992,[1]!Props("D","T",Dynamics!$D$4+273,"P",Dynamics!I992,"N2O"),C993/G993)</f>
        <v>140.00839700058538</v>
      </c>
      <c r="I993" s="38">
        <f>IF(Q992,[1]!Props("P","T",Dynamics!$D$4+273,"D",F993,"He"),IF(C993&gt;$D$11,I992*(1-$N$13/100*$S$1),[1]!Props("P","T",Dynamics!$D$4+273,"D",F993,"He")))</f>
        <v>4280.0890302256448</v>
      </c>
      <c r="J993" s="38">
        <f>I993-Dynamics!$O$10</f>
        <v>1385.0832965298914</v>
      </c>
      <c r="L993" s="38">
        <f>IF(H993&gt;$L$18,$L$18,H993)</f>
        <v>140.00839700058538</v>
      </c>
      <c r="M993" s="38">
        <f t="shared" si="54"/>
        <v>4.4481139280584099</v>
      </c>
      <c r="N993" s="38">
        <f>M993*Dynamics!$D$14*Dynamics!$N$12</f>
        <v>2.4205669716866919E-3</v>
      </c>
      <c r="O993" s="38">
        <f t="shared" si="55"/>
        <v>0.33889970153841509</v>
      </c>
      <c r="P993" s="38">
        <f>O993/Dynamics!$M$2</f>
        <v>0.11296656717947169</v>
      </c>
      <c r="Q993" s="38">
        <f>IF(I993&gt;Dynamics!$D$8,1,0)</f>
        <v>0</v>
      </c>
    </row>
    <row r="994" spans="1:17" x14ac:dyDescent="0.25">
      <c r="A994" s="38">
        <f>A993+$A$19</f>
        <v>9.7599999999998364</v>
      </c>
      <c r="B994" s="38">
        <f>C994+D994+Dynamics!$O$7</f>
        <v>27.294591377464684</v>
      </c>
      <c r="C994" s="38">
        <f>C993-O993*Dynamics!$S$1</f>
        <v>0.39945729057145546</v>
      </c>
      <c r="D994" s="38">
        <f>D993-P993*Dynamics!$S$1</f>
        <v>0.13315243019048359</v>
      </c>
      <c r="E994" s="38">
        <f>Dynamics!$F$1-C994/H993</f>
        <v>6.1597964759278253E-3</v>
      </c>
      <c r="F994" s="38">
        <f>IF(Q993,$O$5/E994,([1]!Props("D","T",Dynamics!$D$4+273,"P",I993,"He")+$O$5/E994)/2)</f>
        <v>6.8532651443059587</v>
      </c>
      <c r="G994" s="38">
        <f t="shared" si="53"/>
        <v>2.8652218980905622E-3</v>
      </c>
      <c r="H994" s="38">
        <f>IF(Q993,[1]!Props("D","T",Dynamics!$D$4+273,"P",Dynamics!I993,"N2O"),C994/G994)</f>
        <v>139.41583052874938</v>
      </c>
      <c r="I994" s="38">
        <f>IF(Q993,[1]!Props("P","T",Dynamics!$D$4+273,"D",F994,"He"),IF(C994&gt;$D$11,I993*(1-$N$13/100*$S$1),[1]!Props("P","T",Dynamics!$D$4+273,"D",F994,"He")))</f>
        <v>4271.5097107987658</v>
      </c>
      <c r="J994" s="38">
        <f>I994-Dynamics!$O$10</f>
        <v>1376.5039771030124</v>
      </c>
      <c r="L994" s="38">
        <f>IF(H994&gt;$L$18,$L$18,H994)</f>
        <v>139.41583052874938</v>
      </c>
      <c r="M994" s="38">
        <f t="shared" si="54"/>
        <v>4.4437302509262677</v>
      </c>
      <c r="N994" s="38">
        <f>M994*Dynamics!$D$14*Dynamics!$N$12</f>
        <v>2.4181814698195593E-3</v>
      </c>
      <c r="O994" s="38">
        <f t="shared" si="55"/>
        <v>0.33713277798412578</v>
      </c>
      <c r="P994" s="38">
        <f>O994/Dynamics!$M$2</f>
        <v>0.11237759266137526</v>
      </c>
      <c r="Q994" s="38">
        <f>IF(I994&gt;Dynamics!$D$8,1,0)</f>
        <v>0</v>
      </c>
    </row>
    <row r="995" spans="1:17" x14ac:dyDescent="0.25">
      <c r="A995" s="38">
        <f>A994+$A$19</f>
        <v>9.7699999999998361</v>
      </c>
      <c r="B995" s="38">
        <f>C995+D995+Dynamics!$O$7</f>
        <v>27.290096273758227</v>
      </c>
      <c r="C995" s="38">
        <f>C994-O994*Dynamics!$S$1</f>
        <v>0.39608596279161418</v>
      </c>
      <c r="D995" s="38">
        <f>D994-P994*Dynamics!$S$1</f>
        <v>0.13202865426386984</v>
      </c>
      <c r="E995" s="38">
        <f>Dynamics!$F$1-C995/H994</f>
        <v>6.1718516291717684E-3</v>
      </c>
      <c r="F995" s="38">
        <f>IF(Q994,$O$5/E995,([1]!Props("D","T",Dynamics!$D$4+273,"P",I994,"He")+$O$5/E995)/2)</f>
        <v>6.8398393202782142</v>
      </c>
      <c r="G995" s="38">
        <f t="shared" si="53"/>
        <v>2.8531547238127841E-3</v>
      </c>
      <c r="H995" s="38">
        <f>IF(Q994,[1]!Props("D","T",Dynamics!$D$4+273,"P",Dynamics!I994,"N2O"),C995/G995)</f>
        <v>138.82386380445178</v>
      </c>
      <c r="I995" s="38">
        <f>IF(Q994,[1]!Props("P","T",Dynamics!$D$4+273,"D",F995,"He"),IF(C995&gt;$D$11,I994*(1-$N$13/100*$S$1),[1]!Props("P","T",Dynamics!$D$4+273,"D",F995,"He")))</f>
        <v>4262.9730711839957</v>
      </c>
      <c r="J995" s="38">
        <f>I995-Dynamics!$O$10</f>
        <v>1367.9673374882423</v>
      </c>
      <c r="L995" s="38">
        <f>IF(H995&gt;$L$18,$L$18,H995)</f>
        <v>138.82386380445178</v>
      </c>
      <c r="M995" s="38">
        <f t="shared" si="54"/>
        <v>4.4393644300627475</v>
      </c>
      <c r="N995" s="38">
        <f>M995*Dynamics!$D$14*Dynamics!$N$12</f>
        <v>2.4158056849459125E-3</v>
      </c>
      <c r="O995" s="38">
        <f t="shared" si="55"/>
        <v>0.33537147938495171</v>
      </c>
      <c r="P995" s="38">
        <f>O995/Dynamics!$M$2</f>
        <v>0.11179049312831724</v>
      </c>
      <c r="Q995" s="38">
        <f>IF(I995&gt;Dynamics!$D$8,1,0)</f>
        <v>0</v>
      </c>
    </row>
    <row r="996" spans="1:17" x14ac:dyDescent="0.25">
      <c r="A996" s="38">
        <f>A995+$A$19</f>
        <v>9.7799999999998359</v>
      </c>
      <c r="B996" s="38">
        <f>C996+D996+Dynamics!$O$7</f>
        <v>27.285624654033096</v>
      </c>
      <c r="C996" s="38">
        <f>C995-O995*Dynamics!$S$1</f>
        <v>0.39273224799776468</v>
      </c>
      <c r="D996" s="38">
        <f>D995-P995*Dynamics!$S$1</f>
        <v>0.13091074933258667</v>
      </c>
      <c r="E996" s="38">
        <f>Dynamics!$F$1-C996/H995</f>
        <v>6.1838950456008096E-3</v>
      </c>
      <c r="F996" s="38">
        <f>IF(Q995,$O$5/E996,([1]!Props("D","T",Dynamics!$D$4+273,"P",I995,"He")+$O$5/E996)/2)</f>
        <v>6.8264790331192344</v>
      </c>
      <c r="G996" s="38">
        <f t="shared" si="53"/>
        <v>2.8410993355820072E-3</v>
      </c>
      <c r="H996" s="38">
        <f>IF(Q995,[1]!Props("D","T",Dynamics!$D$4+273,"P",Dynamics!I995,"N2O"),C996/G996)</f>
        <v>138.23249440073252</v>
      </c>
      <c r="I996" s="38">
        <f>IF(Q995,[1]!Props("P","T",Dynamics!$D$4+273,"D",F996,"He"),IF(C996&gt;$D$11,I995*(1-$N$13/100*$S$1),[1]!Props("P","T",Dynamics!$D$4+273,"D",F996,"He")))</f>
        <v>4254.4787722073124</v>
      </c>
      <c r="J996" s="38">
        <f>I996-Dynamics!$O$10</f>
        <v>1359.473038511559</v>
      </c>
      <c r="L996" s="38">
        <f>IF(H996&gt;$L$18,$L$18,H996)</f>
        <v>138.23249440073252</v>
      </c>
      <c r="M996" s="38">
        <f t="shared" si="54"/>
        <v>4.4350163460921923</v>
      </c>
      <c r="N996" s="38">
        <f>M996*Dynamics!$D$14*Dynamics!$N$12</f>
        <v>2.4134395521041127E-3</v>
      </c>
      <c r="O996" s="38">
        <f t="shared" si="55"/>
        <v>0.33361576937273818</v>
      </c>
      <c r="P996" s="38">
        <f>O996/Dynamics!$M$2</f>
        <v>0.11120525645757939</v>
      </c>
      <c r="Q996" s="38">
        <f>IF(I996&gt;Dynamics!$D$8,1,0)</f>
        <v>0</v>
      </c>
    </row>
    <row r="997" spans="1:17" x14ac:dyDescent="0.25">
      <c r="A997" s="38">
        <f>A996+$A$19</f>
        <v>9.7899999999998357</v>
      </c>
      <c r="B997" s="38">
        <f>C997+D997+Dynamics!$O$7</f>
        <v>27.281176443774793</v>
      </c>
      <c r="C997" s="38">
        <f>C996-O996*Dynamics!$S$1</f>
        <v>0.38939609030403732</v>
      </c>
      <c r="D997" s="38">
        <f>D996-P996*Dynamics!$S$1</f>
        <v>0.12979869676801087</v>
      </c>
      <c r="E997" s="38">
        <f>Dynamics!$F$1-C997/H996</f>
        <v>6.1959267725031682E-3</v>
      </c>
      <c r="F997" s="38">
        <f>IF(Q996,$O$5/E997,([1]!Props("D","T",Dynamics!$D$4+273,"P",I996,"He")+$O$5/E997)/2)</f>
        <v>6.8131837706790339</v>
      </c>
      <c r="G997" s="38">
        <f t="shared" si="53"/>
        <v>2.8290556857788803E-3</v>
      </c>
      <c r="H997" s="38">
        <f>IF(Q996,[1]!Props("D","T",Dynamics!$D$4+273,"P",Dynamics!I996,"N2O"),C997/G997)</f>
        <v>137.64171990726683</v>
      </c>
      <c r="I997" s="38">
        <f>IF(Q996,[1]!Props("P","T",Dynamics!$D$4+273,"D",F997,"He"),IF(C997&gt;$D$11,I996*(1-$N$13/100*$S$1),[1]!Props("P","T",Dynamics!$D$4+273,"D",F997,"He")))</f>
        <v>4246.0264783801749</v>
      </c>
      <c r="J997" s="38">
        <f>I997-Dynamics!$O$10</f>
        <v>1351.0207446844215</v>
      </c>
      <c r="L997" s="38">
        <f>IF(H997&gt;$L$18,$L$18,H997)</f>
        <v>137.64171990726683</v>
      </c>
      <c r="M997" s="38">
        <f t="shared" si="54"/>
        <v>4.4306858808875074</v>
      </c>
      <c r="N997" s="38">
        <f>M997*Dynamics!$D$14*Dynamics!$N$12</f>
        <v>2.411083007011961E-3</v>
      </c>
      <c r="O997" s="38">
        <f t="shared" si="55"/>
        <v>0.33186561192431102</v>
      </c>
      <c r="P997" s="38">
        <f>O997/Dynamics!$M$2</f>
        <v>0.11062187064143701</v>
      </c>
      <c r="Q997" s="38">
        <f>IF(I997&gt;Dynamics!$D$8,1,0)</f>
        <v>0</v>
      </c>
    </row>
    <row r="998" spans="1:17" x14ac:dyDescent="0.25">
      <c r="A998" s="38">
        <f>A997+$A$19</f>
        <v>9.7999999999998355</v>
      </c>
      <c r="B998" s="38">
        <f>C998+D998+Dynamics!$O$7</f>
        <v>27.276751568949134</v>
      </c>
      <c r="C998" s="38">
        <f>C997-O997*Dynamics!$S$1</f>
        <v>0.38607743418479423</v>
      </c>
      <c r="D998" s="38">
        <f>D997-P997*Dynamics!$S$1</f>
        <v>0.1286924780615965</v>
      </c>
      <c r="E998" s="38">
        <f>Dynamics!$F$1-C998/H997</f>
        <v>6.2079468568553738E-3</v>
      </c>
      <c r="F998" s="38">
        <f>IF(Q997,$O$5/E998,([1]!Props("D","T",Dynamics!$D$4+273,"P",I997,"He")+$O$5/E998)/2)</f>
        <v>6.7999530262864702</v>
      </c>
      <c r="G998" s="38">
        <f t="shared" si="53"/>
        <v>2.8170237270992186E-3</v>
      </c>
      <c r="H998" s="38">
        <f>IF(Q997,[1]!Props("D","T",Dynamics!$D$4+273,"P",Dynamics!I997,"N2O"),C998/G998)</f>
        <v>137.05153793019372</v>
      </c>
      <c r="I998" s="38">
        <f>IF(Q997,[1]!Props("P","T",Dynamics!$D$4+273,"D",F998,"He"),IF(C998&gt;$D$11,I997*(1-$N$13/100*$S$1),[1]!Props("P","T",Dynamics!$D$4+273,"D",F998,"He")))</f>
        <v>4237.6158578486211</v>
      </c>
      <c r="J998" s="38">
        <f>I998-Dynamics!$O$10</f>
        <v>1342.6101241528677</v>
      </c>
      <c r="L998" s="38">
        <f>IF(H998&gt;$L$18,$L$18,H998)</f>
        <v>137.05153793019372</v>
      </c>
      <c r="M998" s="38">
        <f t="shared" si="54"/>
        <v>4.4263729175555042</v>
      </c>
      <c r="N998" s="38">
        <f>M998*Dynamics!$D$14*Dynamics!$N$12</f>
        <v>2.4087359860587229E-3</v>
      </c>
      <c r="O998" s="38">
        <f t="shared" si="55"/>
        <v>0.33012097135714963</v>
      </c>
      <c r="P998" s="38">
        <f>O998/Dynamics!$M$2</f>
        <v>0.11004032378571654</v>
      </c>
      <c r="Q998" s="38">
        <f>IF(I998&gt;Dynamics!$D$8,1,0)</f>
        <v>0</v>
      </c>
    </row>
    <row r="999" spans="1:17" x14ac:dyDescent="0.25">
      <c r="A999" s="38">
        <f>A998+$A$19</f>
        <v>9.8099999999998353</v>
      </c>
      <c r="B999" s="38">
        <f>C999+D999+Dynamics!$O$7</f>
        <v>27.272349955997708</v>
      </c>
      <c r="C999" s="38">
        <f>C998-O998*Dynamics!$S$1</f>
        <v>0.38277622447122273</v>
      </c>
      <c r="D999" s="38">
        <f>D998-P998*Dynamics!$S$1</f>
        <v>0.12759207482373933</v>
      </c>
      <c r="E999" s="38">
        <f>Dynamics!$F$1-C999/H998</f>
        <v>6.2199553453255035E-3</v>
      </c>
      <c r="F999" s="38">
        <f>IF(Q998,$O$5/E999,([1]!Props("D","T",Dynamics!$D$4+273,"P",I998,"He")+$O$5/E999)/2)</f>
        <v>6.7867862986746434</v>
      </c>
      <c r="G999" s="38">
        <f t="shared" si="53"/>
        <v>2.8050034125507274E-3</v>
      </c>
      <c r="H999" s="38">
        <f>IF(Q998,[1]!Props("D","T",Dynamics!$D$4+273,"P",Dynamics!I998,"N2O"),C999/G999)</f>
        <v>136.46194609194629</v>
      </c>
      <c r="I999" s="38">
        <f>IF(Q998,[1]!Props("P","T",Dynamics!$D$4+273,"D",F999,"He"),IF(C999&gt;$D$11,I998*(1-$N$13/100*$S$1),[1]!Props("P","T",Dynamics!$D$4+273,"D",F999,"He")))</f>
        <v>4229.246582343193</v>
      </c>
      <c r="J999" s="38">
        <f>I999-Dynamics!$O$10</f>
        <v>1334.2408486474396</v>
      </c>
      <c r="L999" s="38">
        <f>IF(H999&gt;$L$18,$L$18,H999)</f>
        <v>136.46194609194629</v>
      </c>
      <c r="M999" s="38">
        <f t="shared" si="54"/>
        <v>4.4220773404224802</v>
      </c>
      <c r="N999" s="38">
        <f>M999*Dynamics!$D$14*Dynamics!$N$12</f>
        <v>2.4063984262972828E-3</v>
      </c>
      <c r="O999" s="38">
        <f t="shared" si="55"/>
        <v>0.3283818123251242</v>
      </c>
      <c r="P999" s="38">
        <f>O999/Dynamics!$M$2</f>
        <v>0.10946060410837473</v>
      </c>
      <c r="Q999" s="38">
        <f>IF(I999&gt;Dynamics!$D$8,1,0)</f>
        <v>0</v>
      </c>
    </row>
    <row r="1000" spans="1:17" x14ac:dyDescent="0.25">
      <c r="A1000" s="38">
        <f>A999+$A$19</f>
        <v>9.8199999999998351</v>
      </c>
      <c r="B1000" s="38">
        <f>C1000+D1000+Dynamics!$O$7</f>
        <v>27.267971531833371</v>
      </c>
      <c r="C1000" s="38">
        <f>C999-O999*Dynamics!$S$1</f>
        <v>0.37949240634797149</v>
      </c>
      <c r="D1000" s="38">
        <f>D999-P999*Dynamics!$S$1</f>
        <v>0.12649746878265558</v>
      </c>
      <c r="E1000" s="38">
        <f>Dynamics!$F$1-C1000/H999</f>
        <v>6.23195228427638E-3</v>
      </c>
      <c r="F1000" s="38">
        <f>IF(Q999,$O$5/E1000,([1]!Props("D","T",Dynamics!$D$4+273,"P",I999,"He")+$O$5/E1000)/2)</f>
        <v>6.7736830919075164</v>
      </c>
      <c r="G1000" s="38">
        <f t="shared" si="53"/>
        <v>2.7929946954497629E-3</v>
      </c>
      <c r="H1000" s="38">
        <f>IF(Q999,[1]!Props("D","T",Dynamics!$D$4+273,"P",Dynamics!I999,"N2O"),C1000/G1000)</f>
        <v>135.87294203108428</v>
      </c>
      <c r="I1000" s="38">
        <f>IF(Q999,[1]!Props("P","T",Dynamics!$D$4+273,"D",F1000,"He"),IF(C1000&gt;$D$11,I999*(1-$N$13/100*$S$1),[1]!Props("P","T",Dynamics!$D$4+273,"D",F1000,"He")))</f>
        <v>4220.9183271297134</v>
      </c>
      <c r="J1000" s="38">
        <f>I1000-Dynamics!$O$10</f>
        <v>1325.91259343396</v>
      </c>
      <c r="L1000" s="38">
        <f>IF(H1000&gt;$L$18,$L$18,H1000)</f>
        <v>135.87294203108428</v>
      </c>
      <c r="M1000" s="38">
        <f t="shared" si="54"/>
        <v>4.4177990350200762</v>
      </c>
      <c r="N1000" s="38">
        <f>M1000*Dynamics!$D$14*Dynamics!$N$12</f>
        <v>2.4040702654364462E-3</v>
      </c>
      <c r="O1000" s="38">
        <f t="shared" si="55"/>
        <v>0.32664809981429965</v>
      </c>
      <c r="P1000" s="38">
        <f>O1000/Dynamics!$M$2</f>
        <v>0.10888269993809989</v>
      </c>
      <c r="Q1000" s="38">
        <f>IF(I1000&gt;Dynamics!$D$8,1,0)</f>
        <v>0</v>
      </c>
    </row>
    <row r="1001" spans="1:17" x14ac:dyDescent="0.25">
      <c r="A1001" s="38">
        <f>A1000+$A$19</f>
        <v>9.8299999999998349</v>
      </c>
      <c r="B1001" s="38">
        <f>C1001+D1001+Dynamics!$O$7</f>
        <v>27.263616223835847</v>
      </c>
      <c r="C1001" s="38">
        <f>C1000-O1000*Dynamics!$S$1</f>
        <v>0.37622592534982852</v>
      </c>
      <c r="D1001" s="38">
        <f>D1000-P1000*Dynamics!$S$1</f>
        <v>0.12540864178327457</v>
      </c>
      <c r="E1001" s="38">
        <f>Dynamics!$F$1-C1001/H1000</f>
        <v>6.2439377197687366E-3</v>
      </c>
      <c r="F1001" s="38">
        <f>IF(Q1000,$O$5/E1001,([1]!Props("D","T",Dynamics!$D$4+273,"P",I1000,"He")+$O$5/E1001)/2)</f>
        <v>6.7606429153077503</v>
      </c>
      <c r="G1001" s="38">
        <f t="shared" si="53"/>
        <v>2.7809975294181303E-3</v>
      </c>
      <c r="H1001" s="38">
        <f>IF(Q1000,[1]!Props("D","T",Dynamics!$D$4+273,"P",Dynamics!I1000,"N2O"),C1001/G1001)</f>
        <v>135.28452340212849</v>
      </c>
      <c r="I1001" s="38">
        <f>IF(Q1000,[1]!Props("P","T",Dynamics!$D$4+273,"D",F1001,"He"),IF(C1001&gt;$D$11,I1000*(1-$N$13/100*$S$1),[1]!Props("P","T",Dynamics!$D$4+273,"D",F1001,"He")))</f>
        <v>4212.6307709608654</v>
      </c>
      <c r="J1001" s="38">
        <f>I1001-Dynamics!$O$10</f>
        <v>1317.625037265112</v>
      </c>
      <c r="L1001" s="38">
        <f>IF(H1001&gt;$L$18,$L$18,H1001)</f>
        <v>135.28452340212849</v>
      </c>
      <c r="M1001" s="38">
        <f t="shared" si="54"/>
        <v>4.4135378880713745</v>
      </c>
      <c r="N1001" s="38">
        <f>M1001*Dynamics!$D$14*Dynamics!$N$12</f>
        <v>2.4017514418333752E-3</v>
      </c>
      <c r="O1001" s="38">
        <f t="shared" si="55"/>
        <v>0.32491979913880309</v>
      </c>
      <c r="P1001" s="38">
        <f>O1001/Dynamics!$M$2</f>
        <v>0.10830659971293437</v>
      </c>
      <c r="Q1001" s="38">
        <f>IF(I1001&gt;Dynamics!$D$8,1,0)</f>
        <v>0</v>
      </c>
    </row>
    <row r="1002" spans="1:17" x14ac:dyDescent="0.25">
      <c r="A1002" s="38">
        <f>A1001+$A$19</f>
        <v>9.8399999999998347</v>
      </c>
      <c r="B1002" s="38">
        <f>C1002+D1002+Dynamics!$O$7</f>
        <v>27.25928395984733</v>
      </c>
      <c r="C1002" s="38">
        <f>C1001-O1001*Dynamics!$S$1</f>
        <v>0.37297672735844051</v>
      </c>
      <c r="D1002" s="38">
        <f>D1001-P1001*Dynamics!$S$1</f>
        <v>0.12432557578614523</v>
      </c>
      <c r="E1002" s="38">
        <f>Dynamics!$F$1-C1002/H1001</f>
        <v>6.2559116975643382E-3</v>
      </c>
      <c r="F1002" s="38">
        <f>IF(Q1001,$O$5/E1002,([1]!Props("D","T",Dynamics!$D$4+273,"P",I1001,"He")+$O$5/E1002)/2)</f>
        <v>6.7476652833857056</v>
      </c>
      <c r="G1002" s="38">
        <f t="shared" si="53"/>
        <v>2.769011868379914E-3</v>
      </c>
      <c r="H1002" s="38">
        <f>IF(Q1001,[1]!Props("D","T",Dynamics!$D$4+273,"P",Dynamics!I1001,"N2O"),C1002/G1002)</f>
        <v>134.69668787539749</v>
      </c>
      <c r="I1002" s="38">
        <f>IF(Q1001,[1]!Props("P","T",Dynamics!$D$4+273,"D",F1002,"He"),IF(C1002&gt;$D$11,I1001*(1-$N$13/100*$S$1),[1]!Props("P","T",Dynamics!$D$4+273,"D",F1002,"He")))</f>
        <v>4204.3835960285787</v>
      </c>
      <c r="J1002" s="38">
        <f>I1002-Dynamics!$O$10</f>
        <v>1309.3778623328253</v>
      </c>
      <c r="L1002" s="38">
        <f>IF(H1002&gt;$L$18,$L$18,H1002)</f>
        <v>134.69668787539749</v>
      </c>
      <c r="M1002" s="38">
        <f t="shared" si="54"/>
        <v>4.4092937874772398</v>
      </c>
      <c r="N1002" s="38">
        <f>M1002*Dynamics!$D$14*Dynamics!$N$12</f>
        <v>2.3994418944861553E-3</v>
      </c>
      <c r="O1002" s="38">
        <f t="shared" si="55"/>
        <v>0.32319687593675411</v>
      </c>
      <c r="P1002" s="38">
        <f>O1002/Dynamics!$M$2</f>
        <v>0.10773229197891804</v>
      </c>
      <c r="Q1002" s="38">
        <f>IF(I1002&gt;Dynamics!$D$8,1,0)</f>
        <v>0</v>
      </c>
    </row>
    <row r="1003" spans="1:17" x14ac:dyDescent="0.25">
      <c r="A1003" s="38">
        <f>A1002+$A$19</f>
        <v>9.8499999999998344</v>
      </c>
      <c r="B1003" s="38">
        <f>C1003+D1003+Dynamics!$O$7</f>
        <v>27.254974668168174</v>
      </c>
      <c r="C1003" s="38">
        <f>C1002-O1002*Dynamics!$S$1</f>
        <v>0.36974475859907296</v>
      </c>
      <c r="D1003" s="38">
        <f>D1002-P1002*Dynamics!$S$1</f>
        <v>0.12324825286635605</v>
      </c>
      <c r="E1003" s="38">
        <f>Dynamics!$F$1-C1003/H1002</f>
        <v>6.2678742631290824E-3</v>
      </c>
      <c r="F1003" s="38">
        <f>IF(Q1002,$O$5/E1003,([1]!Props("D","T",Dynamics!$D$4+273,"P",I1002,"He")+$O$5/E1003)/2)</f>
        <v>6.7347497157696097</v>
      </c>
      <c r="G1003" s="38">
        <f t="shared" si="53"/>
        <v>2.7570376665583514E-3</v>
      </c>
      <c r="H1003" s="38">
        <f>IF(Q1002,[1]!Props("D","T",Dynamics!$D$4+273,"P",Dynamics!I1002,"N2O"),C1003/G1003)</f>
        <v>134.10943313684592</v>
      </c>
      <c r="I1003" s="38">
        <f>IF(Q1002,[1]!Props("P","T",Dynamics!$D$4+273,"D",F1003,"He"),IF(C1003&gt;$D$11,I1002*(1-$N$13/100*$S$1),[1]!Props("P","T",Dynamics!$D$4+273,"D",F1003,"He")))</f>
        <v>4196.176487917196</v>
      </c>
      <c r="J1003" s="38">
        <f>I1003-Dynamics!$O$10</f>
        <v>1301.1707542214426</v>
      </c>
      <c r="L1003" s="38">
        <f>IF(H1003&gt;$L$18,$L$18,H1003)</f>
        <v>134.10943313684592</v>
      </c>
      <c r="M1003" s="38">
        <f t="shared" si="54"/>
        <v>4.4050666223029227</v>
      </c>
      <c r="N1003" s="38">
        <f>M1003*Dynamics!$D$14*Dynamics!$N$12</f>
        <v>2.3971415630265063E-3</v>
      </c>
      <c r="O1003" s="38">
        <f t="shared" si="55"/>
        <v>0.32147929616625759</v>
      </c>
      <c r="P1003" s="38">
        <f>O1003/Dynamics!$M$2</f>
        <v>0.10715976538875253</v>
      </c>
      <c r="Q1003" s="38">
        <f>IF(I1003&gt;Dynamics!$D$8,1,0)</f>
        <v>0</v>
      </c>
    </row>
    <row r="1004" spans="1:17" x14ac:dyDescent="0.25">
      <c r="A1004" s="38">
        <f>A1003+$A$19</f>
        <v>9.8599999999998342</v>
      </c>
      <c r="B1004" s="38">
        <f>C1004+D1004+Dynamics!$O$7</f>
        <v>27.250688277552623</v>
      </c>
      <c r="C1004" s="38">
        <f>C1003-O1003*Dynamics!$S$1</f>
        <v>0.36652996563741042</v>
      </c>
      <c r="D1004" s="38">
        <f>D1003-P1003*Dynamics!$S$1</f>
        <v>0.12217665521246852</v>
      </c>
      <c r="E1004" s="38">
        <f>Dynamics!$F$1-C1004/H1003</f>
        <v>6.2798254616360481E-3</v>
      </c>
      <c r="F1004" s="38">
        <f>IF(Q1003,$O$5/E1004,([1]!Props("D","T",Dynamics!$D$4+273,"P",I1003,"He")+$O$5/E1004)/2)</f>
        <v>6.7218957371368608</v>
      </c>
      <c r="G1004" s="38">
        <f t="shared" si="53"/>
        <v>2.7450748784727383E-3</v>
      </c>
      <c r="H1004" s="38">
        <f>IF(Q1003,[1]!Props("D","T",Dynamics!$D$4+273,"P",Dynamics!I1003,"N2O"),C1004/G1004)</f>
        <v>133.52275688790488</v>
      </c>
      <c r="I1004" s="38">
        <f>IF(Q1003,[1]!Props("P","T",Dynamics!$D$4+273,"D",F1004,"He"),IF(C1004&gt;$D$11,I1003*(1-$N$13/100*$S$1),[1]!Props("P","T",Dynamics!$D$4+273,"D",F1004,"He")))</f>
        <v>4188.0091355574168</v>
      </c>
      <c r="J1004" s="38">
        <f>I1004-Dynamics!$O$10</f>
        <v>1293.0034018616634</v>
      </c>
      <c r="L1004" s="38">
        <f>IF(H1004&gt;$L$18,$L$18,H1004)</f>
        <v>133.52275688790488</v>
      </c>
      <c r="M1004" s="38">
        <f t="shared" si="54"/>
        <v>4.4008562827648943</v>
      </c>
      <c r="N1004" s="38">
        <f>M1004*Dynamics!$D$14*Dynamics!$N$12</f>
        <v>2.3948503877126164E-3</v>
      </c>
      <c r="O1004" s="38">
        <f t="shared" si="55"/>
        <v>0.31976702610145641</v>
      </c>
      <c r="P1004" s="38">
        <f>O1004/Dynamics!$M$2</f>
        <v>0.10658900870048547</v>
      </c>
      <c r="Q1004" s="38">
        <f>IF(I1004&gt;Dynamics!$D$8,1,0)</f>
        <v>0</v>
      </c>
    </row>
    <row r="1005" spans="1:17" x14ac:dyDescent="0.25">
      <c r="A1005" s="38">
        <f>A1004+$A$19</f>
        <v>9.869999999999834</v>
      </c>
      <c r="B1005" s="38">
        <f>C1005+D1005+Dynamics!$O$7</f>
        <v>27.246424717204604</v>
      </c>
      <c r="C1005" s="38">
        <f>C1004-O1004*Dynamics!$S$1</f>
        <v>0.36333229537639583</v>
      </c>
      <c r="D1005" s="38">
        <f>D1004-P1004*Dynamics!$S$1</f>
        <v>0.12111076512546366</v>
      </c>
      <c r="E1005" s="38">
        <f>Dynamics!$F$1-C1005/H1004</f>
        <v>6.2917653379685225E-3</v>
      </c>
      <c r="F1005" s="38">
        <f>IF(Q1004,$O$5/E1005,([1]!Props("D","T",Dynamics!$D$4+273,"P",I1004,"He")+$O$5/E1005)/2)</f>
        <v>6.7091028771464378</v>
      </c>
      <c r="G1005" s="38">
        <f t="shared" si="53"/>
        <v>2.7331234589353685E-3</v>
      </c>
      <c r="H1005" s="38">
        <f>IF(Q1004,[1]!Props("D","T",Dynamics!$D$4+273,"P",Dynamics!I1004,"N2O"),C1005/G1005)</f>
        <v>132.93665684532391</v>
      </c>
      <c r="I1005" s="38">
        <f>IF(Q1004,[1]!Props("P","T",Dynamics!$D$4+273,"D",F1005,"He"),IF(C1005&gt;$D$11,I1004*(1-$N$13/100*$S$1),[1]!Props("P","T",Dynamics!$D$4+273,"D",F1005,"He")))</f>
        <v>4179.8812311809861</v>
      </c>
      <c r="J1005" s="38">
        <f>I1005-Dynamics!$O$10</f>
        <v>1284.8754974852327</v>
      </c>
      <c r="L1005" s="38">
        <f>IF(H1005&gt;$L$18,$L$18,H1005)</f>
        <v>132.93665684532391</v>
      </c>
      <c r="M1005" s="38">
        <f t="shared" si="54"/>
        <v>4.3966626602179248</v>
      </c>
      <c r="N1005" s="38">
        <f>M1005*Dynamics!$D$14*Dynamics!$N$12</f>
        <v>2.3925683094221111E-3</v>
      </c>
      <c r="O1005" s="38">
        <f t="shared" si="55"/>
        <v>0.31806003232864394</v>
      </c>
      <c r="P1005" s="38">
        <f>O1005/Dynamics!$M$2</f>
        <v>0.10602001077621465</v>
      </c>
      <c r="Q1005" s="38">
        <f>IF(I1005&gt;Dynamics!$D$8,1,0)</f>
        <v>0</v>
      </c>
    </row>
    <row r="1006" spans="1:17" x14ac:dyDescent="0.25">
      <c r="A1006" s="38">
        <f>A1005+$A$19</f>
        <v>9.8799999999998338</v>
      </c>
      <c r="B1006" s="38">
        <f>C1006+D1006+Dynamics!$O$7</f>
        <v>27.242183916773556</v>
      </c>
      <c r="C1006" s="38">
        <f>C1005-O1005*Dynamics!$S$1</f>
        <v>0.3601516950531094</v>
      </c>
      <c r="D1006" s="38">
        <f>D1005-P1005*Dynamics!$S$1</f>
        <v>0.12005056501770152</v>
      </c>
      <c r="E1006" s="38">
        <f>Dynamics!$F$1-C1006/H1005</f>
        <v>6.3036939367229873E-3</v>
      </c>
      <c r="F1006" s="38">
        <f>IF(Q1005,$O$5/E1006,([1]!Props("D","T",Dynamics!$D$4+273,"P",I1005,"He")+$O$5/E1006)/2)</f>
        <v>6.6963706703724046</v>
      </c>
      <c r="G1006" s="38">
        <f t="shared" si="53"/>
        <v>2.7211833630485082E-3</v>
      </c>
      <c r="H1006" s="38">
        <f>IF(Q1005,[1]!Props("D","T",Dynamics!$D$4+273,"P",Dynamics!I1005,"N2O"),C1006/G1006)</f>
        <v>132.35113074101551</v>
      </c>
      <c r="I1006" s="38">
        <f>IF(Q1005,[1]!Props("P","T",Dynamics!$D$4+273,"D",F1006,"He"),IF(C1006&gt;$D$11,I1005*(1-$N$13/100*$S$1),[1]!Props("P","T",Dynamics!$D$4+273,"D",F1006,"He")))</f>
        <v>4171.7924702761293</v>
      </c>
      <c r="J1006" s="38">
        <f>I1006-Dynamics!$O$10</f>
        <v>1276.7867365803759</v>
      </c>
      <c r="L1006" s="38">
        <f>IF(H1006&gt;$L$18,$L$18,H1006)</f>
        <v>132.35113074101551</v>
      </c>
      <c r="M1006" s="38">
        <f t="shared" si="54"/>
        <v>4.3924856471423857</v>
      </c>
      <c r="N1006" s="38">
        <f>M1006*Dynamics!$D$14*Dynamics!$N$12</f>
        <v>2.3902952696451454E-3</v>
      </c>
      <c r="O1006" s="38">
        <f t="shared" si="55"/>
        <v>0.31635828174243558</v>
      </c>
      <c r="P1006" s="38">
        <f>O1006/Dynamics!$M$2</f>
        <v>0.10545276058081186</v>
      </c>
      <c r="Q1006" s="38">
        <f>IF(I1006&gt;Dynamics!$D$8,1,0)</f>
        <v>0</v>
      </c>
    </row>
    <row r="1007" spans="1:17" x14ac:dyDescent="0.25">
      <c r="A1007" s="38">
        <f>A1006+$A$19</f>
        <v>9.8899999999998336</v>
      </c>
      <c r="B1007" s="38">
        <f>C1007+D1007+Dynamics!$O$7</f>
        <v>27.237965806350324</v>
      </c>
      <c r="C1007" s="38">
        <f>C1006-O1006*Dynamics!$S$1</f>
        <v>0.35698811223568505</v>
      </c>
      <c r="D1007" s="38">
        <f>D1006-P1006*Dynamics!$S$1</f>
        <v>0.11899603741189339</v>
      </c>
      <c r="E1007" s="38">
        <f>Dynamics!$F$1-C1007/H1006</f>
        <v>6.3156113022120779E-3</v>
      </c>
      <c r="F1007" s="38">
        <f>IF(Q1006,$O$5/E1007,([1]!Props("D","T",Dynamics!$D$4+273,"P",I1006,"He")+$O$5/E1007)/2)</f>
        <v>6.6836986562384952</v>
      </c>
      <c r="G1007" s="38">
        <f t="shared" si="53"/>
        <v>2.7092545462014048E-3</v>
      </c>
      <c r="H1007" s="38">
        <f>IF(Q1006,[1]!Props("D","T",Dynamics!$D$4+273,"P",Dynamics!I1006,"N2O"),C1007/G1007)</f>
        <v>131.76617632190059</v>
      </c>
      <c r="I1007" s="38">
        <f>IF(Q1006,[1]!Props("P","T",Dynamics!$D$4+273,"D",F1007,"He"),IF(C1007&gt;$D$11,I1006*(1-$N$13/100*$S$1),[1]!Props("P","T",Dynamics!$D$4+273,"D",F1007,"He")))</f>
        <v>4163.7425515437153</v>
      </c>
      <c r="J1007" s="38">
        <f>I1007-Dynamics!$O$10</f>
        <v>1268.7368178479619</v>
      </c>
      <c r="L1007" s="38">
        <f>IF(H1007&gt;$L$18,$L$18,H1007)</f>
        <v>131.76617632190059</v>
      </c>
      <c r="M1007" s="38">
        <f t="shared" si="54"/>
        <v>4.3883251371318082</v>
      </c>
      <c r="N1007" s="38">
        <f>M1007*Dynamics!$D$14*Dynamics!$N$12</f>
        <v>2.3880312104776293E-3</v>
      </c>
      <c r="O1007" s="38">
        <f t="shared" si="55"/>
        <v>0.314661741541997</v>
      </c>
      <c r="P1007" s="38">
        <f>O1007/Dynamics!$M$2</f>
        <v>0.10488724718066567</v>
      </c>
      <c r="Q1007" s="38">
        <f>IF(I1007&gt;Dynamics!$D$8,1,0)</f>
        <v>0</v>
      </c>
    </row>
    <row r="1008" spans="1:17" x14ac:dyDescent="0.25">
      <c r="A1008" s="38">
        <f>A1007+$A$19</f>
        <v>9.8999999999998334</v>
      </c>
      <c r="B1008" s="38">
        <f>C1008+D1008+Dynamics!$O$7</f>
        <v>27.233770316463097</v>
      </c>
      <c r="C1008" s="38">
        <f>C1007-O1007*Dynamics!$S$1</f>
        <v>0.35384149482026506</v>
      </c>
      <c r="D1008" s="38">
        <f>D1007-P1007*Dynamics!$S$1</f>
        <v>0.11794716494008674</v>
      </c>
      <c r="E1008" s="38">
        <f>Dynamics!$F$1-C1008/H1007</f>
        <v>6.3275174784675065E-3</v>
      </c>
      <c r="F1008" s="38">
        <f>IF(Q1007,$O$5/E1008,([1]!Props("D","T",Dynamics!$D$4+273,"P",I1007,"He")+$O$5/E1008)/2)</f>
        <v>6.6710863789537314</v>
      </c>
      <c r="G1008" s="38">
        <f t="shared" si="53"/>
        <v>2.6973369640673267E-3</v>
      </c>
      <c r="H1008" s="38">
        <f>IF(Q1007,[1]!Props("D","T",Dynamics!$D$4+273,"P",Dynamics!I1007,"N2O"),C1008/G1008)</f>
        <v>131.18179134975625</v>
      </c>
      <c r="I1008" s="38">
        <f>IF(Q1007,[1]!Props("P","T",Dynamics!$D$4+273,"D",F1008,"He"),IF(C1008&gt;$D$11,I1007*(1-$N$13/100*$S$1),[1]!Props("P","T",Dynamics!$D$4+273,"D",F1008,"He")))</f>
        <v>4155.7311768541203</v>
      </c>
      <c r="J1008" s="38">
        <f>I1008-Dynamics!$O$10</f>
        <v>1260.7254431583669</v>
      </c>
      <c r="L1008" s="38">
        <f>IF(H1008&gt;$L$18,$L$18,H1008)</f>
        <v>131.18179134975625</v>
      </c>
      <c r="M1008" s="38">
        <f t="shared" si="54"/>
        <v>4.3841810248806379</v>
      </c>
      <c r="N1008" s="38">
        <f>M1008*Dynamics!$D$14*Dynamics!$N$12</f>
        <v>2.3857760746145685E-3</v>
      </c>
      <c r="O1008" s="38">
        <f t="shared" si="55"/>
        <v>0.31297037922732884</v>
      </c>
      <c r="P1008" s="38">
        <f>O1008/Dynamics!$M$2</f>
        <v>0.10432345974244295</v>
      </c>
      <c r="Q1008" s="38">
        <f>IF(I1008&gt;Dynamics!$D$8,1,0)</f>
        <v>0</v>
      </c>
    </row>
    <row r="1009" spans="1:17" x14ac:dyDescent="0.25">
      <c r="A1009" s="38">
        <f>A1008+$A$19</f>
        <v>9.9099999999998332</v>
      </c>
      <c r="B1009" s="38">
        <f>C1009+D1009+Dynamics!$O$7</f>
        <v>27.229597378073397</v>
      </c>
      <c r="C1009" s="38">
        <f>C1008-O1008*Dynamics!$S$1</f>
        <v>0.35071179102799177</v>
      </c>
      <c r="D1009" s="38">
        <f>D1008-P1008*Dynamics!$S$1</f>
        <v>0.1169039303426623</v>
      </c>
      <c r="E1009" s="38">
        <f>Dynamics!$F$1-C1009/H1008</f>
        <v>6.3394125092429534E-3</v>
      </c>
      <c r="F1009" s="38">
        <f>IF(Q1008,$O$5/E1009,([1]!Props("D","T",Dynamics!$D$4+273,"P",I1008,"He")+$O$5/E1009)/2)</f>
        <v>6.6585333874490855</v>
      </c>
      <c r="G1009" s="38">
        <f t="shared" si="53"/>
        <v>2.6854305726006352E-3</v>
      </c>
      <c r="H1009" s="38">
        <f>IF(Q1008,[1]!Props("D","T",Dynamics!$D$4+273,"P",Dynamics!I1008,"N2O"),C1009/G1009)</f>
        <v>130.59797360106543</v>
      </c>
      <c r="I1009" s="38">
        <f>IF(Q1008,[1]!Props("P","T",Dynamics!$D$4+273,"D",F1009,"He"),IF(C1009&gt;$D$11,I1008*(1-$N$13/100*$S$1),[1]!Props("P","T",Dynamics!$D$4+273,"D",F1009,"He")))</f>
        <v>4147.7580512048007</v>
      </c>
      <c r="J1009" s="38">
        <f>I1009-Dynamics!$O$10</f>
        <v>1252.7523175090473</v>
      </c>
      <c r="L1009" s="38">
        <f>IF(H1009&gt;$L$18,$L$18,H1009)</f>
        <v>130.59797360106543</v>
      </c>
      <c r="M1009" s="38">
        <f t="shared" si="54"/>
        <v>4.3800532061722341</v>
      </c>
      <c r="N1009" s="38">
        <f>M1009*Dynamics!$D$14*Dynamics!$N$12</f>
        <v>2.3835298053435307E-3</v>
      </c>
      <c r="O1009" s="38">
        <f t="shared" si="55"/>
        <v>0.31128416259560704</v>
      </c>
      <c r="P1009" s="38">
        <f>O1009/Dynamics!$M$2</f>
        <v>0.10376138753186902</v>
      </c>
      <c r="Q1009" s="38">
        <f>IF(I1009&gt;Dynamics!$D$8,1,0)</f>
        <v>0</v>
      </c>
    </row>
    <row r="1010" spans="1:17" x14ac:dyDescent="0.25">
      <c r="A1010" s="38">
        <f>A1009+$A$19</f>
        <v>9.919999999999833</v>
      </c>
      <c r="B1010" s="38">
        <f>C1010+D1010+Dynamics!$O$7</f>
        <v>27.225446922572125</v>
      </c>
      <c r="C1010" s="38">
        <f>C1009-O1009*Dynamics!$S$1</f>
        <v>0.34759894940203567</v>
      </c>
      <c r="D1010" s="38">
        <f>D1009-P1009*Dynamics!$S$1</f>
        <v>0.11586631646734362</v>
      </c>
      <c r="E1010" s="38">
        <f>Dynamics!$F$1-C1010/H1009</f>
        <v>6.3512964380169346E-3</v>
      </c>
      <c r="F1010" s="38">
        <f>IF(Q1009,$O$5/E1010,([1]!Props("D","T",Dynamics!$D$4+273,"P",I1009,"He")+$O$5/E1010)/2)</f>
        <v>6.6460392353151505</v>
      </c>
      <c r="G1010" s="38">
        <f t="shared" si="53"/>
        <v>2.6735353280338886E-3</v>
      </c>
      <c r="H1010" s="38">
        <f>IF(Q1009,[1]!Props("D","T",Dynamics!$D$4+273,"P",Dynamics!I1009,"N2O"),C1010/G1010)</f>
        <v>130.01472086686772</v>
      </c>
      <c r="I1010" s="38">
        <f>IF(Q1009,[1]!Props("P","T",Dynamics!$D$4+273,"D",F1010,"He"),IF(C1010&gt;$D$11,I1009*(1-$N$13/100*$S$1),[1]!Props("P","T",Dynamics!$D$4+273,"D",F1010,"He")))</f>
        <v>4139.8228826785507</v>
      </c>
      <c r="J1010" s="38">
        <f>I1010-Dynamics!$O$10</f>
        <v>1244.8171489827973</v>
      </c>
      <c r="L1010" s="38">
        <f>IF(H1010&gt;$L$18,$L$18,H1010)</f>
        <v>130.01472086686772</v>
      </c>
      <c r="M1010" s="38">
        <f t="shared" si="54"/>
        <v>4.3759415778671018</v>
      </c>
      <c r="N1010" s="38">
        <f>M1010*Dynamics!$D$14*Dynamics!$N$12</f>
        <v>2.3812923465382435E-3</v>
      </c>
      <c r="O1010" s="38">
        <f t="shared" si="55"/>
        <v>0.30960305973757818</v>
      </c>
      <c r="P1010" s="38">
        <f>O1010/Dynamics!$M$2</f>
        <v>0.10320101991252606</v>
      </c>
      <c r="Q1010" s="38">
        <f>IF(I1010&gt;Dynamics!$D$8,1,0)</f>
        <v>0</v>
      </c>
    </row>
    <row r="1011" spans="1:17" x14ac:dyDescent="0.25">
      <c r="A1011" s="38">
        <f>A1010+$A$19</f>
        <v>9.9299999999998327</v>
      </c>
      <c r="B1011" s="38">
        <f>C1011+D1011+Dynamics!$O$7</f>
        <v>27.221318881775623</v>
      </c>
      <c r="C1011" s="38">
        <f>C1010-O1010*Dynamics!$S$1</f>
        <v>0.34450291880465989</v>
      </c>
      <c r="D1011" s="38">
        <f>D1010-P1010*Dynamics!$S$1</f>
        <v>0.11483430626821836</v>
      </c>
      <c r="E1011" s="38">
        <f>Dynamics!$F$1-C1011/H1010</f>
        <v>6.3631693079956283E-3</v>
      </c>
      <c r="F1011" s="38">
        <f>IF(Q1010,$O$5/E1011,([1]!Props("D","T",Dynamics!$D$4+273,"P",I1010,"He")+$O$5/E1011)/2)</f>
        <v>6.6336034807408044</v>
      </c>
      <c r="G1011" s="38">
        <f t="shared" si="53"/>
        <v>2.6616511868749826E-3</v>
      </c>
      <c r="H1011" s="38">
        <f>IF(Q1010,[1]!Props("D","T",Dynamics!$D$4+273,"P",Dynamics!I1010,"N2O"),C1011/G1011)</f>
        <v>129.43203095261225</v>
      </c>
      <c r="I1011" s="38">
        <f>IF(Q1010,[1]!Props("P","T",Dynamics!$D$4+273,"D",F1011,"He"),IF(C1011&gt;$D$11,I1010*(1-$N$13/100*$S$1),[1]!Props("P","T",Dynamics!$D$4+273,"D",F1011,"He")))</f>
        <v>4131.9253824024227</v>
      </c>
      <c r="J1011" s="38">
        <f>I1011-Dynamics!$O$10</f>
        <v>1236.9196487066692</v>
      </c>
      <c r="L1011" s="38">
        <f>IF(H1011&gt;$L$18,$L$18,H1011)</f>
        <v>129.43203095261225</v>
      </c>
      <c r="M1011" s="38">
        <f t="shared" si="54"/>
        <v>4.3718460378913147</v>
      </c>
      <c r="N1011" s="38">
        <f>M1011*Dynamics!$D$14*Dynamics!$N$12</f>
        <v>2.3790636426522932E-3</v>
      </c>
      <c r="O1011" s="38">
        <f t="shared" si="55"/>
        <v>0.30792703903400609</v>
      </c>
      <c r="P1011" s="38">
        <f>O1011/Dynamics!$M$2</f>
        <v>0.10264234634466869</v>
      </c>
      <c r="Q1011" s="38">
        <f>IF(I1011&gt;Dynamics!$D$8,1,0)</f>
        <v>0</v>
      </c>
    </row>
    <row r="1012" spans="1:17" x14ac:dyDescent="0.25">
      <c r="A1012" s="38">
        <f>A1011+$A$19</f>
        <v>9.9399999999998325</v>
      </c>
      <c r="B1012" s="38">
        <f>C1012+D1012+Dynamics!$O$7</f>
        <v>27.217213187921836</v>
      </c>
      <c r="C1012" s="38">
        <f>C1011-O1011*Dynamics!$S$1</f>
        <v>0.34142364841431982</v>
      </c>
      <c r="D1012" s="38">
        <f>D1011-P1011*Dynamics!$S$1</f>
        <v>0.11380788280477168</v>
      </c>
      <c r="E1012" s="38">
        <f>Dynamics!$F$1-C1012/H1011</f>
        <v>6.3750311621156748E-3</v>
      </c>
      <c r="F1012" s="38">
        <f>IF(Q1011,$O$5/E1012,([1]!Props("D","T",Dynamics!$D$4+273,"P",I1011,"He")+$O$5/E1012)/2)</f>
        <v>6.621225686452842</v>
      </c>
      <c r="G1012" s="38">
        <f t="shared" si="53"/>
        <v>2.6497781059043107E-3</v>
      </c>
      <c r="H1012" s="38">
        <f>IF(Q1011,[1]!Props("D","T",Dynamics!$D$4+273,"P",Dynamics!I1011,"N2O"),C1012/G1012)</f>
        <v>128.8499016780122</v>
      </c>
      <c r="I1012" s="38">
        <f>IF(Q1011,[1]!Props("P","T",Dynamics!$D$4+273,"D",F1012,"He"),IF(C1012&gt;$D$11,I1011*(1-$N$13/100*$S$1),[1]!Props("P","T",Dynamics!$D$4+273,"D",F1012,"He")))</f>
        <v>4124.0652645073169</v>
      </c>
      <c r="J1012" s="38">
        <f>I1012-Dynamics!$O$10</f>
        <v>1229.0595308115635</v>
      </c>
      <c r="L1012" s="38">
        <f>IF(H1012&gt;$L$18,$L$18,H1012)</f>
        <v>128.8499016780122</v>
      </c>
      <c r="M1012" s="38">
        <f t="shared" si="54"/>
        <v>4.3677664852251832</v>
      </c>
      <c r="N1012" s="38">
        <f>M1012*Dynamics!$D$14*Dynamics!$N$12</f>
        <v>2.3768436387129597E-3</v>
      </c>
      <c r="O1012" s="38">
        <f t="shared" si="55"/>
        <v>0.30625606915217363</v>
      </c>
      <c r="P1012" s="38">
        <f>O1012/Dynamics!$M$2</f>
        <v>0.10208535638405787</v>
      </c>
      <c r="Q1012" s="38">
        <f>IF(I1012&gt;Dynamics!$D$8,1,0)</f>
        <v>0</v>
      </c>
    </row>
    <row r="1013" spans="1:17" x14ac:dyDescent="0.25">
      <c r="A1013" s="38">
        <f>A1012+$A$19</f>
        <v>9.9499999999998323</v>
      </c>
      <c r="B1013" s="38">
        <f>C1013+D1013+Dynamics!$O$7</f>
        <v>27.213129773666473</v>
      </c>
      <c r="C1013" s="38">
        <f>C1012-O1012*Dynamics!$S$1</f>
        <v>0.3383610877227981</v>
      </c>
      <c r="D1013" s="38">
        <f>D1012-P1012*Dynamics!$S$1</f>
        <v>0.11278702924093111</v>
      </c>
      <c r="E1013" s="38">
        <f>Dynamics!$F$1-C1013/H1012</f>
        <v>6.3868820430469531E-3</v>
      </c>
      <c r="F1013" s="38">
        <f>IF(Q1012,$O$5/E1013,([1]!Props("D","T",Dynamics!$D$4+273,"P",I1012,"He")+$O$5/E1013)/2)</f>
        <v>6.6089054196565726</v>
      </c>
      <c r="G1013" s="38">
        <f t="shared" si="53"/>
        <v>2.6379160421719635E-3</v>
      </c>
      <c r="H1013" s="38">
        <f>IF(Q1012,[1]!Props("D","T",Dynamics!$D$4+273,"P",Dynamics!I1012,"N2O"),C1013/G1013)</f>
        <v>128.26833087690082</v>
      </c>
      <c r="I1013" s="38">
        <f>IF(Q1012,[1]!Props("P","T",Dynamics!$D$4+273,"D",F1013,"He"),IF(C1013&gt;$D$11,I1012*(1-$N$13/100*$S$1),[1]!Props("P","T",Dynamics!$D$4+273,"D",F1013,"He")))</f>
        <v>4116.2422460882108</v>
      </c>
      <c r="J1013" s="38">
        <f>I1013-Dynamics!$O$10</f>
        <v>1221.2365123924574</v>
      </c>
      <c r="L1013" s="38">
        <f>IF(H1013&gt;$L$18,$L$18,H1013)</f>
        <v>128.26833087690082</v>
      </c>
      <c r="M1013" s="38">
        <f t="shared" si="54"/>
        <v>4.3637028198921186</v>
      </c>
      <c r="N1013" s="38">
        <f>M1013*Dynamics!$D$14*Dynamics!$N$12</f>
        <v>2.374632280315155E-3</v>
      </c>
      <c r="O1013" s="38">
        <f t="shared" si="55"/>
        <v>0.30459011904243377</v>
      </c>
      <c r="P1013" s="38">
        <f>O1013/Dynamics!$M$2</f>
        <v>0.10153003968081126</v>
      </c>
      <c r="Q1013" s="38">
        <f>IF(I1013&gt;Dynamics!$D$8,1,0)</f>
        <v>0</v>
      </c>
    </row>
    <row r="1014" spans="1:17" x14ac:dyDescent="0.25">
      <c r="A1014" s="38">
        <f>A1013+$A$19</f>
        <v>9.9599999999998321</v>
      </c>
      <c r="B1014" s="38">
        <f>C1014+D1014+Dynamics!$O$7</f>
        <v>27.209068572079239</v>
      </c>
      <c r="C1014" s="38">
        <f>C1013-O1013*Dynamics!$S$1</f>
        <v>0.33531518653237374</v>
      </c>
      <c r="D1014" s="38">
        <f>D1013-P1013*Dynamics!$S$1</f>
        <v>0.11177172884412299</v>
      </c>
      <c r="E1014" s="38">
        <f>Dynamics!$F$1-C1014/H1013</f>
        <v>6.3987219931953224E-3</v>
      </c>
      <c r="F1014" s="38">
        <f>IF(Q1013,$O$5/E1014,([1]!Props("D","T",Dynamics!$D$4+273,"P",I1013,"He")+$O$5/E1014)/2)</f>
        <v>6.5966422519773422</v>
      </c>
      <c r="G1014" s="38">
        <f t="shared" si="53"/>
        <v>2.6260649529949503E-3</v>
      </c>
      <c r="H1014" s="38">
        <f>IF(Q1013,[1]!Props("D","T",Dynamics!$D$4+273,"P",Dynamics!I1013,"N2O"),C1014/G1014)</f>
        <v>127.68731639708933</v>
      </c>
      <c r="I1014" s="38">
        <f>IF(Q1013,[1]!Props("P","T",Dynamics!$D$4+273,"D",F1014,"He"),IF(C1014&gt;$D$11,I1013*(1-$N$13/100*$S$1),[1]!Props("P","T",Dynamics!$D$4+273,"D",F1014,"He")))</f>
        <v>4108.4560471650293</v>
      </c>
      <c r="J1014" s="38">
        <f>I1014-Dynamics!$O$10</f>
        <v>1213.4503134692759</v>
      </c>
      <c r="L1014" s="38">
        <f>IF(H1014&gt;$L$18,$L$18,H1014)</f>
        <v>127.68731639708933</v>
      </c>
      <c r="M1014" s="38">
        <f t="shared" si="54"/>
        <v>4.3596549429477163</v>
      </c>
      <c r="N1014" s="38">
        <f>M1014*Dynamics!$D$14*Dynamics!$N$12</f>
        <v>2.3724295136154832E-3</v>
      </c>
      <c r="O1014" s="38">
        <f t="shared" si="55"/>
        <v>0.30292915793481295</v>
      </c>
      <c r="P1014" s="38">
        <f>O1014/Dynamics!$M$2</f>
        <v>0.10097638597827098</v>
      </c>
      <c r="Q1014" s="38">
        <f>IF(I1014&gt;Dynamics!$D$8,1,0)</f>
        <v>0</v>
      </c>
    </row>
    <row r="1015" spans="1:17" x14ac:dyDescent="0.25">
      <c r="A1015" s="38">
        <f>A1014+$A$19</f>
        <v>9.9699999999998319</v>
      </c>
      <c r="B1015" s="38">
        <f>C1015+D1015+Dynamics!$O$7</f>
        <v>27.20502951664011</v>
      </c>
      <c r="C1015" s="38">
        <f>C1014-O1014*Dynamics!$S$1</f>
        <v>0.33228589495302563</v>
      </c>
      <c r="D1015" s="38">
        <f>D1014-P1014*Dynamics!$S$1</f>
        <v>0.11076196498434028</v>
      </c>
      <c r="E1015" s="38">
        <f>Dynamics!$F$1-C1015/H1014</f>
        <v>6.4105510547053397E-3</v>
      </c>
      <c r="F1015" s="38">
        <f>IF(Q1014,$O$5/E1015,([1]!Props("D","T",Dynamics!$D$4+273,"P",I1014,"He")+$O$5/E1015)/2)</f>
        <v>6.5844357594029894</v>
      </c>
      <c r="G1015" s="38">
        <f t="shared" si="53"/>
        <v>2.6142247959544595E-3</v>
      </c>
      <c r="H1015" s="38">
        <f>IF(Q1014,[1]!Props("D","T",Dynamics!$D$4+273,"P",Dynamics!I1014,"N2O"),C1015/G1015)</f>
        <v>127.1068561002258</v>
      </c>
      <c r="I1015" s="38">
        <f>IF(Q1014,[1]!Props("P","T",Dynamics!$D$4+273,"D",F1015,"He"),IF(C1015&gt;$D$11,I1014*(1-$N$13/100*$S$1),[1]!Props("P","T",Dynamics!$D$4+273,"D",F1015,"He")))</f>
        <v>4100.7063906441272</v>
      </c>
      <c r="J1015" s="38">
        <f>I1015-Dynamics!$O$10</f>
        <v>1205.7006569483738</v>
      </c>
      <c r="L1015" s="38">
        <f>IF(H1015&gt;$L$18,$L$18,H1015)</f>
        <v>127.1068561002258</v>
      </c>
      <c r="M1015" s="38">
        <f t="shared" si="54"/>
        <v>4.3556227564690451</v>
      </c>
      <c r="N1015" s="38">
        <f>M1015*Dynamics!$D$14*Dynamics!$N$12</f>
        <v>2.3702352853264132E-3</v>
      </c>
      <c r="O1015" s="38">
        <f t="shared" si="55"/>
        <v>0.30127315533566201</v>
      </c>
      <c r="P1015" s="38">
        <f>O1015/Dynamics!$M$2</f>
        <v>0.10042438511188734</v>
      </c>
      <c r="Q1015" s="38">
        <f>IF(I1015&gt;Dynamics!$D$8,1,0)</f>
        <v>0</v>
      </c>
    </row>
    <row r="1016" spans="1:17" x14ac:dyDescent="0.25">
      <c r="A1016" s="38">
        <f>A1015+$A$19</f>
        <v>9.9799999999998317</v>
      </c>
      <c r="B1016" s="38">
        <f>C1016+D1016+Dynamics!$O$7</f>
        <v>27.201012541235635</v>
      </c>
      <c r="C1016" s="38">
        <f>C1015-O1015*Dynamics!$S$1</f>
        <v>0.329273163399669</v>
      </c>
      <c r="D1016" s="38">
        <f>D1015-P1015*Dynamics!$S$1</f>
        <v>0.10975772113322141</v>
      </c>
      <c r="E1016" s="38">
        <f>Dynamics!$F$1-C1016/H1015</f>
        <v>6.4223692694629396E-3</v>
      </c>
      <c r="F1016" s="38">
        <f>IF(Q1015,$O$5/E1016,([1]!Props("D","T",Dynamics!$D$4+273,"P",I1015,"He")+$O$5/E1016)/2)</f>
        <v>6.5722855222271939</v>
      </c>
      <c r="G1016" s="38">
        <f t="shared" si="53"/>
        <v>2.6023955288931311E-3</v>
      </c>
      <c r="H1016" s="38">
        <f>IF(Q1015,[1]!Props("D","T",Dynamics!$D$4+273,"P",Dynamics!I1015,"N2O"),C1016/G1016)</f>
        <v>126.52694786165642</v>
      </c>
      <c r="I1016" s="38">
        <f>IF(Q1015,[1]!Props("P","T",Dynamics!$D$4+273,"D",F1016,"He"),IF(C1016&gt;$D$11,I1015*(1-$N$13/100*$S$1),[1]!Props("P","T",Dynamics!$D$4+273,"D",F1016,"He")))</f>
        <v>4092.9930022803987</v>
      </c>
      <c r="J1016" s="38">
        <f>I1016-Dynamics!$O$10</f>
        <v>1197.9872685846453</v>
      </c>
      <c r="L1016" s="38">
        <f>IF(H1016&gt;$L$18,$L$18,H1016)</f>
        <v>126.52694786165642</v>
      </c>
      <c r="M1016" s="38">
        <f t="shared" si="54"/>
        <v>4.3516061635441501</v>
      </c>
      <c r="N1016" s="38">
        <f>M1016*Dynamics!$D$14*Dynamics!$N$12</f>
        <v>2.3680495427105637E-3</v>
      </c>
      <c r="O1016" s="38">
        <f t="shared" si="55"/>
        <v>0.29962208102435883</v>
      </c>
      <c r="P1016" s="38">
        <f>O1016/Dynamics!$M$2</f>
        <v>9.9874027008119606E-2</v>
      </c>
      <c r="Q1016" s="38">
        <f>IF(I1016&gt;Dynamics!$D$8,1,0)</f>
        <v>0</v>
      </c>
    </row>
    <row r="1017" spans="1:17" x14ac:dyDescent="0.25">
      <c r="A1017" s="38">
        <f>A1016+$A$19</f>
        <v>9.9899999999998315</v>
      </c>
      <c r="B1017" s="38">
        <f>C1017+D1017+Dynamics!$O$7</f>
        <v>27.197017580155311</v>
      </c>
      <c r="C1017" s="38">
        <f>C1016-O1016*Dynamics!$S$1</f>
        <v>0.32627694258942541</v>
      </c>
      <c r="D1017" s="38">
        <f>D1016-P1016*Dynamics!$S$1</f>
        <v>0.10875898086314022</v>
      </c>
      <c r="E1017" s="38">
        <f>Dynamics!$F$1-C1017/H1016</f>
        <v>6.4341766790981091E-3</v>
      </c>
      <c r="F1017" s="38">
        <f>IF(Q1016,$O$5/E1017,([1]!Props("D","T",Dynamics!$D$4+273,"P",I1016,"He")+$O$5/E1017)/2)</f>
        <v>6.5601911249937199</v>
      </c>
      <c r="G1017" s="38">
        <f t="shared" si="53"/>
        <v>2.5905771099123797E-3</v>
      </c>
      <c r="H1017" s="38">
        <f>IF(Q1016,[1]!Props("D","T",Dynamics!$D$4+273,"P",Dynamics!I1016,"N2O"),C1017/G1017)</f>
        <v>125.94758957028729</v>
      </c>
      <c r="I1017" s="38">
        <f>IF(Q1016,[1]!Props("P","T",Dynamics!$D$4+273,"D",F1017,"He"),IF(C1017&gt;$D$11,I1016*(1-$N$13/100*$S$1),[1]!Props("P","T",Dynamics!$D$4+273,"D",F1017,"He")))</f>
        <v>4085.3156106399674</v>
      </c>
      <c r="J1017" s="38">
        <f>I1017-Dynamics!$O$10</f>
        <v>1190.309876944214</v>
      </c>
      <c r="L1017" s="38">
        <f>IF(H1017&gt;$L$18,$L$18,H1017)</f>
        <v>125.94758957028729</v>
      </c>
      <c r="M1017" s="38">
        <f t="shared" si="54"/>
        <v>4.3476050682617515</v>
      </c>
      <c r="N1017" s="38">
        <f>M1017*Dynamics!$D$14*Dynamics!$N$12</f>
        <v>2.3658722335750996E-3</v>
      </c>
      <c r="O1017" s="38">
        <f t="shared" si="55"/>
        <v>0.2979759050500555</v>
      </c>
      <c r="P1017" s="38">
        <f>O1017/Dynamics!$M$2</f>
        <v>9.9325301683351838E-2</v>
      </c>
      <c r="Q1017" s="38">
        <f>IF(I1017&gt;Dynamics!$D$8,1,0)</f>
        <v>0</v>
      </c>
    </row>
    <row r="1018" spans="1:17" x14ac:dyDescent="0.25">
      <c r="A1018" s="38">
        <f>A1017+$A$19</f>
        <v>9.9999999999998312</v>
      </c>
      <c r="B1018" s="38">
        <f>C1018+D1018+Dynamics!$O$7</f>
        <v>27.193044568087977</v>
      </c>
      <c r="C1018" s="38">
        <f>C1017-O1017*Dynamics!$S$1</f>
        <v>0.32329718353892484</v>
      </c>
      <c r="D1018" s="38">
        <f>D1017-P1017*Dynamics!$S$1</f>
        <v>0.1077657278463067</v>
      </c>
      <c r="E1018" s="38">
        <f>Dynamics!$F$1-C1018/H1017</f>
        <v>6.4459733249875063E-3</v>
      </c>
      <c r="F1018" s="38">
        <f>IF(Q1017,$O$5/E1018,([1]!Props("D","T",Dynamics!$D$4+273,"P",I1017,"He")+$O$5/E1018)/2)</f>
        <v>6.5481521564415193</v>
      </c>
      <c r="G1018" s="38">
        <f t="shared" si="53"/>
        <v>2.5787694973697164E-3</v>
      </c>
      <c r="H1018" s="38">
        <f>IF(Q1017,[1]!Props("D","T",Dynamics!$D$4+273,"P",Dynamics!I1017,"N2O"),C1018/G1018)</f>
        <v>125.36877912844878</v>
      </c>
      <c r="I1018" s="38">
        <f>IF(Q1017,[1]!Props("P","T",Dynamics!$D$4+273,"D",F1018,"He"),IF(C1018&gt;$D$11,I1017*(1-$N$13/100*$S$1),[1]!Props("P","T",Dynamics!$D$4+273,"D",F1018,"He")))</f>
        <v>4077.6739470634807</v>
      </c>
      <c r="J1018" s="38">
        <f>I1018-Dynamics!$O$10</f>
        <v>1182.6682133677273</v>
      </c>
      <c r="L1018" s="38">
        <f>IF(H1018&gt;$L$18,$L$18,H1018)</f>
        <v>125.36877912844878</v>
      </c>
      <c r="M1018" s="38">
        <f t="shared" si="54"/>
        <v>4.3436193757011461</v>
      </c>
      <c r="N1018" s="38">
        <f>M1018*Dynamics!$D$14*Dynamics!$N$12</f>
        <v>2.3637033062662367E-3</v>
      </c>
      <c r="O1018" s="38">
        <f t="shared" si="55"/>
        <v>0.29633459772847598</v>
      </c>
      <c r="P1018" s="38">
        <f>O1018/Dynamics!$M$2</f>
        <v>9.8778199242825326E-2</v>
      </c>
      <c r="Q1018" s="38">
        <f>IF(I1018&gt;Dynamics!$D$8,1,0)</f>
        <v>0</v>
      </c>
    </row>
    <row r="1019" spans="1:17" x14ac:dyDescent="0.25">
      <c r="A1019" s="38">
        <f>A1018+$A$19</f>
        <v>10.009999999999831</v>
      </c>
      <c r="B1019" s="38">
        <f>C1019+D1019+Dynamics!$O$7</f>
        <v>27.189093440118263</v>
      </c>
      <c r="C1019" s="38">
        <f>C1018-O1018*Dynamics!$S$1</f>
        <v>0.32033383756164008</v>
      </c>
      <c r="D1019" s="38">
        <f>D1018-P1018*Dynamics!$S$1</f>
        <v>0.10677794585387844</v>
      </c>
      <c r="E1019" s="38">
        <f>Dynamics!$F$1-C1019/H1018</f>
        <v>6.4577592482570802E-3</v>
      </c>
      <c r="F1019" s="38">
        <f>IF(Q1018,$O$5/E1019,([1]!Props("D","T",Dynamics!$D$4+273,"P",I1018,"He")+$O$5/E1019)/2)</f>
        <v>6.5361682094507021</v>
      </c>
      <c r="G1019" s="38">
        <f t="shared" si="53"/>
        <v>2.5669726498761284E-3</v>
      </c>
      <c r="H1019" s="38">
        <f>IF(Q1018,[1]!Props("D","T",Dynamics!$D$4+273,"P",Dynamics!I1018,"N2O"),C1019/G1019)</f>
        <v>124.79051445176016</v>
      </c>
      <c r="I1019" s="38">
        <f>IF(Q1018,[1]!Props("P","T",Dynamics!$D$4+273,"D",F1019,"He"),IF(C1019&gt;$D$11,I1018*(1-$N$13/100*$S$1),[1]!Props("P","T",Dynamics!$D$4+273,"D",F1019,"He")))</f>
        <v>4070.0677456299709</v>
      </c>
      <c r="J1019" s="38">
        <f>I1019-Dynamics!$O$10</f>
        <v>1175.0620119342175</v>
      </c>
      <c r="L1019" s="38">
        <f>IF(H1019&gt;$L$18,$L$18,H1019)</f>
        <v>124.79051445176016</v>
      </c>
      <c r="M1019" s="38">
        <f t="shared" si="54"/>
        <v>4.3396489919223225</v>
      </c>
      <c r="N1019" s="38">
        <f>M1019*Dynamics!$D$14*Dynamics!$N$12</f>
        <v>2.3615427096638614E-3</v>
      </c>
      <c r="O1019" s="38">
        <f t="shared" si="55"/>
        <v>0.29469812963875697</v>
      </c>
      <c r="P1019" s="38">
        <f>O1019/Dynamics!$M$2</f>
        <v>9.8232709879585656E-2</v>
      </c>
      <c r="Q1019" s="38">
        <f>IF(I1019&gt;Dynamics!$D$8,1,0)</f>
        <v>0</v>
      </c>
    </row>
    <row r="1020" spans="1:17" x14ac:dyDescent="0.25">
      <c r="A1020" s="38">
        <f>A1019+$A$19</f>
        <v>10.019999999999831</v>
      </c>
      <c r="B1020" s="38">
        <f>C1020+D1020+Dynamics!$O$7</f>
        <v>27.185164131723081</v>
      </c>
      <c r="C1020" s="38">
        <f>C1019-O1019*Dynamics!$S$1</f>
        <v>0.31738685626525248</v>
      </c>
      <c r="D1020" s="38">
        <f>D1019-P1019*Dynamics!$S$1</f>
        <v>0.10579561875508259</v>
      </c>
      <c r="E1020" s="38">
        <f>Dynamics!$F$1-C1020/H1019</f>
        <v>6.469534489784645E-3</v>
      </c>
      <c r="F1020" s="38">
        <f>IF(Q1019,$O$5/E1020,([1]!Props("D","T",Dynamics!$D$4+273,"P",I1019,"He")+$O$5/E1020)/2)</f>
        <v>6.5242388809893281</v>
      </c>
      <c r="G1020" s="38">
        <f t="shared" si="53"/>
        <v>2.5551865262934525E-3</v>
      </c>
      <c r="H1020" s="38">
        <f>IF(Q1019,[1]!Props("D","T",Dynamics!$D$4+273,"P",Dynamics!I1019,"N2O"),C1020/G1020)</f>
        <v>124.21279346899699</v>
      </c>
      <c r="I1020" s="38">
        <f>IF(Q1019,[1]!Props("P","T",Dynamics!$D$4+273,"D",F1020,"He"),IF(C1020&gt;$D$11,I1019*(1-$N$13/100*$S$1),[1]!Props("P","T",Dynamics!$D$4+273,"D",F1020,"He")))</f>
        <v>4062.496743121289</v>
      </c>
      <c r="J1020" s="38">
        <f>I1020-Dynamics!$O$10</f>
        <v>1167.4910094255356</v>
      </c>
      <c r="L1020" s="38">
        <f>IF(H1020&gt;$L$18,$L$18,H1020)</f>
        <v>124.21279346899699</v>
      </c>
      <c r="M1020" s="38">
        <f t="shared" si="54"/>
        <v>4.3356938239562481</v>
      </c>
      <c r="N1020" s="38">
        <f>M1020*Dynamics!$D$14*Dynamics!$N$12</f>
        <v>2.3593903931762462E-3</v>
      </c>
      <c r="O1020" s="38">
        <f t="shared" si="55"/>
        <v>0.29306647162033667</v>
      </c>
      <c r="P1020" s="38">
        <f>O1020/Dynamics!$M$2</f>
        <v>9.768882387344556E-2</v>
      </c>
      <c r="Q1020" s="38">
        <f>IF(I1020&gt;Dynamics!$D$8,1,0)</f>
        <v>0</v>
      </c>
    </row>
    <row r="1021" spans="1:17" x14ac:dyDescent="0.25">
      <c r="A1021" s="38">
        <f>A1020+$A$19</f>
        <v>10.029999999999831</v>
      </c>
      <c r="B1021" s="38">
        <f>C1021+D1021+Dynamics!$O$7</f>
        <v>27.181256578768142</v>
      </c>
      <c r="C1021" s="38">
        <f>C1020-O1020*Dynamics!$S$1</f>
        <v>0.31445619154904914</v>
      </c>
      <c r="D1021" s="38">
        <f>D1020-P1020*Dynamics!$S$1</f>
        <v>0.10481873051634813</v>
      </c>
      <c r="E1021" s="38">
        <f>Dynamics!$F$1-C1021/H1020</f>
        <v>6.4812990902024439E-3</v>
      </c>
      <c r="F1021" s="38">
        <f>IF(Q1020,$O$5/E1021,([1]!Props("D","T",Dynamics!$D$4+273,"P",I1020,"He")+$O$5/E1021)/2)</f>
        <v>6.5123637720610397</v>
      </c>
      <c r="G1021" s="38">
        <f t="shared" si="53"/>
        <v>2.5434110857318042E-3</v>
      </c>
      <c r="H1021" s="38">
        <f>IF(Q1020,[1]!Props("D","T",Dynamics!$D$4+273,"P",Dynamics!I1020,"N2O"),C1021/G1021)</f>
        <v>123.63561412195861</v>
      </c>
      <c r="I1021" s="38">
        <f>IF(Q1020,[1]!Props("P","T",Dynamics!$D$4+273,"D",F1021,"He"),IF(C1021&gt;$D$11,I1020*(1-$N$13/100*$S$1),[1]!Props("P","T",Dynamics!$D$4+273,"D",F1021,"He")))</f>
        <v>4054.9606789870913</v>
      </c>
      <c r="J1021" s="38">
        <f>I1021-Dynamics!$O$10</f>
        <v>1159.9549452913379</v>
      </c>
      <c r="L1021" s="38">
        <f>IF(H1021&gt;$L$18,$L$18,H1021)</f>
        <v>123.63561412195861</v>
      </c>
      <c r="M1021" s="38">
        <f t="shared" si="54"/>
        <v>4.3317537797953847</v>
      </c>
      <c r="N1021" s="38">
        <f>M1021*Dynamics!$D$14*Dynamics!$N$12</f>
        <v>2.3572463067348865E-3</v>
      </c>
      <c r="O1021" s="38">
        <f t="shared" si="55"/>
        <v>0.29143959476988651</v>
      </c>
      <c r="P1021" s="38">
        <f>O1021/Dynamics!$M$2</f>
        <v>9.7146531589962171E-2</v>
      </c>
      <c r="Q1021" s="38">
        <f>IF(I1021&gt;Dynamics!$D$8,1,0)</f>
        <v>0</v>
      </c>
    </row>
    <row r="1022" spans="1:17" x14ac:dyDescent="0.25">
      <c r="A1022" s="38">
        <f>A1021+$A$19</f>
        <v>10.03999999999983</v>
      </c>
      <c r="B1022" s="38">
        <f>C1022+D1022+Dynamics!$O$7</f>
        <v>27.177370717504544</v>
      </c>
      <c r="C1022" s="38">
        <f>C1021-O1021*Dynamics!$S$1</f>
        <v>0.31154179560135026</v>
      </c>
      <c r="D1022" s="38">
        <f>D1021-P1021*Dynamics!$S$1</f>
        <v>0.10384726520044851</v>
      </c>
      <c r="E1022" s="38">
        <f>Dynamics!$F$1-C1022/H1021</f>
        <v>6.4930530898996801E-3</v>
      </c>
      <c r="F1022" s="38">
        <f>IF(Q1021,$O$5/E1022,([1]!Props("D","T",Dynamics!$D$4+273,"P",I1021,"He")+$O$5/E1022)/2)</f>
        <v>6.5005424876534885</v>
      </c>
      <c r="G1022" s="38">
        <f t="shared" si="53"/>
        <v>2.5316462875470099E-3</v>
      </c>
      <c r="H1022" s="38">
        <f>IF(Q1021,[1]!Props("D","T",Dynamics!$D$4+273,"P",Dynamics!I1021,"N2O"),C1022/G1022)</f>
        <v>123.05897436533786</v>
      </c>
      <c r="I1022" s="38">
        <f>IF(Q1021,[1]!Props("P","T",Dynamics!$D$4+273,"D",F1022,"He"),IF(C1022&gt;$D$11,I1021*(1-$N$13/100*$S$1),[1]!Props("P","T",Dynamics!$D$4+273,"D",F1022,"He")))</f>
        <v>4047.4592953103725</v>
      </c>
      <c r="J1022" s="38">
        <f>I1022-Dynamics!$O$10</f>
        <v>1152.453561614619</v>
      </c>
      <c r="L1022" s="38">
        <f>IF(H1022&gt;$L$18,$L$18,H1022)</f>
        <v>123.05897436533786</v>
      </c>
      <c r="M1022" s="38">
        <f t="shared" si="54"/>
        <v>4.3278287683843706</v>
      </c>
      <c r="N1022" s="38">
        <f>M1022*Dynamics!$D$14*Dynamics!$N$12</f>
        <v>2.355110400789433E-3</v>
      </c>
      <c r="O1022" s="38">
        <f t="shared" si="55"/>
        <v>0.28981747043828743</v>
      </c>
      <c r="P1022" s="38">
        <f>O1022/Dynamics!$M$2</f>
        <v>9.6605823479429143E-2</v>
      </c>
      <c r="Q1022" s="38">
        <f>IF(I1022&gt;Dynamics!$D$8,1,0)</f>
        <v>0</v>
      </c>
    </row>
    <row r="1023" spans="1:17" x14ac:dyDescent="0.25">
      <c r="A1023" s="38">
        <f>A1022+$A$19</f>
        <v>10.04999999999983</v>
      </c>
      <c r="B1023" s="38">
        <f>C1023+D1023+Dynamics!$O$7</f>
        <v>27.173506484565365</v>
      </c>
      <c r="C1023" s="38">
        <f>C1022-O1022*Dynamics!$S$1</f>
        <v>0.3086436208969674</v>
      </c>
      <c r="D1023" s="38">
        <f>D1022-P1022*Dynamics!$S$1</f>
        <v>0.10288120696565423</v>
      </c>
      <c r="E1023" s="38">
        <f>Dynamics!$F$1-C1023/H1022</f>
        <v>6.5047965290250184E-3</v>
      </c>
      <c r="F1023" s="38">
        <f>IF(Q1022,$O$5/E1023,([1]!Props("D","T",Dynamics!$D$4+273,"P",I1022,"He")+$O$5/E1023)/2)</f>
        <v>6.4887746366875643</v>
      </c>
      <c r="G1023" s="38">
        <f t="shared" si="53"/>
        <v>2.5198920913380753E-3</v>
      </c>
      <c r="H1023" s="38">
        <f>IF(Q1022,[1]!Props("D","T",Dynamics!$D$4+273,"P",Dynamics!I1022,"N2O"),C1023/G1023)</f>
        <v>122.4828721665919</v>
      </c>
      <c r="I1023" s="38">
        <f>IF(Q1022,[1]!Props("P","T",Dynamics!$D$4+273,"D",F1023,"He"),IF(C1023&gt;$D$11,I1022*(1-$N$13/100*$S$1),[1]!Props("P","T",Dynamics!$D$4+273,"D",F1023,"He")))</f>
        <v>4039.9923367735364</v>
      </c>
      <c r="J1023" s="38">
        <f>I1023-Dynamics!$O$10</f>
        <v>1144.986603077783</v>
      </c>
      <c r="L1023" s="38">
        <f>IF(H1023&gt;$L$18,$L$18,H1023)</f>
        <v>122.4828721665919</v>
      </c>
      <c r="M1023" s="38">
        <f t="shared" si="54"/>
        <v>4.3239186996109158</v>
      </c>
      <c r="N1023" s="38">
        <f>M1023*Dynamics!$D$14*Dynamics!$N$12</f>
        <v>2.3529826263027349E-3</v>
      </c>
      <c r="O1023" s="38">
        <f t="shared" si="55"/>
        <v>0.2882000702276496</v>
      </c>
      <c r="P1023" s="38">
        <f>O1023/Dynamics!$M$2</f>
        <v>9.6066690075883199E-2</v>
      </c>
      <c r="Q1023" s="38">
        <f>IF(I1023&gt;Dynamics!$D$8,1,0)</f>
        <v>0</v>
      </c>
    </row>
    <row r="1024" spans="1:17" x14ac:dyDescent="0.25">
      <c r="A1024" s="38">
        <f>A1023+$A$19</f>
        <v>10.05999999999983</v>
      </c>
      <c r="B1024" s="38">
        <f>C1024+D1024+Dynamics!$O$7</f>
        <v>27.169663816962331</v>
      </c>
      <c r="C1024" s="38">
        <f>C1023-O1023*Dynamics!$S$1</f>
        <v>0.30576162019469089</v>
      </c>
      <c r="D1024" s="38">
        <f>D1023-P1023*Dynamics!$S$1</f>
        <v>0.1019205400648954</v>
      </c>
      <c r="E1024" s="38">
        <f>Dynamics!$F$1-C1024/H1023</f>
        <v>6.5165294474890875E-3</v>
      </c>
      <c r="F1024" s="38">
        <f>IF(Q1023,$O$5/E1024,([1]!Props("D","T",Dynamics!$D$4+273,"P",I1023,"He")+$O$5/E1024)/2)</f>
        <v>6.4770598319673898</v>
      </c>
      <c r="G1024" s="38">
        <f t="shared" si="53"/>
        <v>2.5081484569446713E-3</v>
      </c>
      <c r="H1024" s="38">
        <f>IF(Q1023,[1]!Props("D","T",Dynamics!$D$4+273,"P",Dynamics!I1023,"N2O"),C1024/G1024)</f>
        <v>121.90730550581435</v>
      </c>
      <c r="I1024" s="38">
        <f>IF(Q1023,[1]!Props("P","T",Dynamics!$D$4+273,"D",F1024,"He"),IF(C1024&gt;$D$11,I1023*(1-$N$13/100*$S$1),[1]!Props("P","T",Dynamics!$D$4+273,"D",F1024,"He")))</f>
        <v>4032.5595506249874</v>
      </c>
      <c r="J1024" s="38">
        <f>I1024-Dynamics!$O$10</f>
        <v>1137.553816929234</v>
      </c>
      <c r="L1024" s="38">
        <f>IF(H1024&gt;$L$18,$L$18,H1024)</f>
        <v>121.90730550581435</v>
      </c>
      <c r="M1024" s="38">
        <f t="shared" si="54"/>
        <v>4.3200234842968639</v>
      </c>
      <c r="N1024" s="38">
        <f>M1024*Dynamics!$D$14*Dynamics!$N$12</f>
        <v>2.3508629347459772E-3</v>
      </c>
      <c r="O1024" s="38">
        <f t="shared" si="55"/>
        <v>0.28658736598837314</v>
      </c>
      <c r="P1024" s="38">
        <f>O1024/Dynamics!$M$2</f>
        <v>9.5529121996124386E-2</v>
      </c>
      <c r="Q1024" s="38">
        <f>IF(I1024&gt;Dynamics!$D$8,1,0)</f>
        <v>0</v>
      </c>
    </row>
    <row r="1025" spans="1:17" x14ac:dyDescent="0.25">
      <c r="A1025" s="38">
        <f>A1024+$A$19</f>
        <v>10.06999999999983</v>
      </c>
      <c r="B1025" s="38">
        <f>C1025+D1025+Dynamics!$O$7</f>
        <v>27.165842652082485</v>
      </c>
      <c r="C1025" s="38">
        <f>C1024-O1024*Dynamics!$S$1</f>
        <v>0.30289574653480716</v>
      </c>
      <c r="D1025" s="38">
        <f>D1024-P1024*Dynamics!$S$1</f>
        <v>0.10096524884493416</v>
      </c>
      <c r="E1025" s="38">
        <f>Dynamics!$F$1-C1025/H1024</f>
        <v>6.5282518849669232E-3</v>
      </c>
      <c r="F1025" s="38">
        <f>IF(Q1024,$O$5/E1025,([1]!Props("D","T",Dynamics!$D$4+273,"P",I1024,"He")+$O$5/E1025)/2)</f>
        <v>6.4653976901310983</v>
      </c>
      <c r="G1025" s="38">
        <f t="shared" si="53"/>
        <v>2.4964153444446482E-3</v>
      </c>
      <c r="H1025" s="38">
        <f>IF(Q1024,[1]!Props("D","T",Dynamics!$D$4+273,"P",Dynamics!I1024,"N2O"),C1025/G1025)</f>
        <v>121.33227237560874</v>
      </c>
      <c r="I1025" s="38">
        <f>IF(Q1024,[1]!Props("P","T",Dynamics!$D$4+273,"D",F1025,"He"),IF(C1025&gt;$D$11,I1024*(1-$N$13/100*$S$1),[1]!Props("P","T",Dynamics!$D$4+273,"D",F1025,"He")))</f>
        <v>4025.1606866462462</v>
      </c>
      <c r="J1025" s="38">
        <f>I1025-Dynamics!$O$10</f>
        <v>1130.1549529504928</v>
      </c>
      <c r="L1025" s="38">
        <f>IF(H1025&gt;$L$18,$L$18,H1025)</f>
        <v>121.33227237560874</v>
      </c>
      <c r="M1025" s="38">
        <f t="shared" si="54"/>
        <v>4.3161430341894764</v>
      </c>
      <c r="N1025" s="38">
        <f>M1025*Dynamics!$D$14*Dynamics!$N$12</f>
        <v>2.3487512780939364E-3</v>
      </c>
      <c r="O1025" s="38">
        <f t="shared" si="55"/>
        <v>0.28497932981625262</v>
      </c>
      <c r="P1025" s="38">
        <f>O1025/Dynamics!$M$2</f>
        <v>9.4993109938750875E-2</v>
      </c>
      <c r="Q1025" s="38">
        <f>IF(I1025&gt;Dynamics!$D$8,1,0)</f>
        <v>0</v>
      </c>
    </row>
    <row r="1026" spans="1:17" x14ac:dyDescent="0.25">
      <c r="A1026" s="38">
        <f>A1025+$A$19</f>
        <v>10.07999999999983</v>
      </c>
      <c r="B1026" s="38">
        <f>C1026+D1026+Dynamics!$O$7</f>
        <v>27.162042927684936</v>
      </c>
      <c r="C1026" s="38">
        <f>C1025-O1025*Dynamics!$S$1</f>
        <v>0.30004595323664462</v>
      </c>
      <c r="D1026" s="38">
        <f>D1025-P1025*Dynamics!$S$1</f>
        <v>0.10001531774554664</v>
      </c>
      <c r="E1026" s="38">
        <f>Dynamics!$F$1-C1026/H1025</f>
        <v>6.5399638809004266E-3</v>
      </c>
      <c r="F1026" s="38">
        <f>IF(Q1025,$O$5/E1026,([1]!Props("D","T",Dynamics!$D$4+273,"P",I1025,"He")+$O$5/E1026)/2)</f>
        <v>6.4537878316023454</v>
      </c>
      <c r="G1026" s="38">
        <f t="shared" si="53"/>
        <v>2.4846927141515722E-3</v>
      </c>
      <c r="H1026" s="38">
        <f>IF(Q1025,[1]!Props("D","T",Dynamics!$D$4+273,"P",Dynamics!I1025,"N2O"),C1026/G1026)</f>
        <v>120.7577707809631</v>
      </c>
      <c r="I1026" s="38">
        <f>IF(Q1025,[1]!Props("P","T",Dynamics!$D$4+273,"D",F1026,"He"),IF(C1026&gt;$D$11,I1025*(1-$N$13/100*$S$1),[1]!Props("P","T",Dynamics!$D$4+273,"D",F1026,"He")))</f>
        <v>4017.7954971195636</v>
      </c>
      <c r="J1026" s="38">
        <f>I1026-Dynamics!$O$10</f>
        <v>1122.7897634238102</v>
      </c>
      <c r="L1026" s="38">
        <f>IF(H1026&gt;$L$18,$L$18,H1026)</f>
        <v>120.7577707809631</v>
      </c>
      <c r="M1026" s="38">
        <f t="shared" si="54"/>
        <v>4.3122772619528718</v>
      </c>
      <c r="N1026" s="38">
        <f>M1026*Dynamics!$D$14*Dynamics!$N$12</f>
        <v>2.346647608820323E-3</v>
      </c>
      <c r="O1026" s="38">
        <f t="shared" si="55"/>
        <v>0.28337593404961975</v>
      </c>
      <c r="P1026" s="38">
        <f>O1026/Dynamics!$M$2</f>
        <v>9.4458644683206583E-2</v>
      </c>
      <c r="Q1026" s="38">
        <f>IF(I1026&gt;Dynamics!$D$8,1,0)</f>
        <v>0</v>
      </c>
    </row>
    <row r="1027" spans="1:17" x14ac:dyDescent="0.25">
      <c r="A1027" s="38">
        <f>A1026+$A$19</f>
        <v>10.089999999999829</v>
      </c>
      <c r="B1027" s="38">
        <f>C1027+D1027+Dynamics!$O$7</f>
        <v>27.158264581897608</v>
      </c>
      <c r="C1027" s="38">
        <f>C1026-O1026*Dynamics!$S$1</f>
        <v>0.29721219389614845</v>
      </c>
      <c r="D1027" s="38">
        <f>D1026-P1026*Dynamics!$S$1</f>
        <v>9.9070731298714576E-2</v>
      </c>
      <c r="E1027" s="38">
        <f>Dynamics!$F$1-C1027/H1026</f>
        <v>6.551665474500765E-3</v>
      </c>
      <c r="F1027" s="38">
        <f>IF(Q1026,$O$5/E1027,([1]!Props("D","T",Dynamics!$D$4+273,"P",I1026,"He")+$O$5/E1027)/2)</f>
        <v>6.442229880542568</v>
      </c>
      <c r="G1027" s="38">
        <f t="shared" si="53"/>
        <v>2.4729805266122812E-3</v>
      </c>
      <c r="H1027" s="38">
        <f>IF(Q1026,[1]!Props("D","T",Dynamics!$D$4+273,"P",Dynamics!I1026,"N2O"),C1027/G1027)</f>
        <v>120.18379873912609</v>
      </c>
      <c r="I1027" s="38">
        <f>IF(Q1026,[1]!Props("P","T",Dynamics!$D$4+273,"D",F1027,"He"),IF(C1027&gt;$D$11,I1026*(1-$N$13/100*$S$1),[1]!Props("P","T",Dynamics!$D$4+273,"D",F1027,"He")))</f>
        <v>4010.4637367960395</v>
      </c>
      <c r="J1027" s="38">
        <f>I1027-Dynamics!$O$10</f>
        <v>1115.4580031002861</v>
      </c>
      <c r="L1027" s="38">
        <f>IF(H1027&gt;$L$18,$L$18,H1027)</f>
        <v>120.18379873912609</v>
      </c>
      <c r="M1027" s="38">
        <f t="shared" si="54"/>
        <v>4.3084260811596788</v>
      </c>
      <c r="N1027" s="38">
        <f>M1027*Dynamics!$D$14*Dynamics!$N$12</f>
        <v>2.3445518798932388E-3</v>
      </c>
      <c r="O1027" s="38">
        <f t="shared" si="55"/>
        <v>0.28177715126652875</v>
      </c>
      <c r="P1027" s="38">
        <f>O1027/Dynamics!$M$2</f>
        <v>9.3925717088842911E-2</v>
      </c>
      <c r="Q1027" s="38">
        <f>IF(I1027&gt;Dynamics!$D$8,1,0)</f>
        <v>0</v>
      </c>
    </row>
    <row r="1028" spans="1:17" x14ac:dyDescent="0.25">
      <c r="A1028" s="38">
        <f>A1027+$A$19</f>
        <v>10.099999999999829</v>
      </c>
      <c r="B1028" s="38">
        <f>C1028+D1028+Dynamics!$O$7</f>
        <v>27.154507553214053</v>
      </c>
      <c r="C1028" s="38">
        <f>C1027-O1027*Dynamics!$S$1</f>
        <v>0.29439442238348318</v>
      </c>
      <c r="D1028" s="38">
        <f>D1027-P1027*Dynamics!$S$1</f>
        <v>9.8131474127826149E-2</v>
      </c>
      <c r="E1028" s="38">
        <f>Dynamics!$F$1-C1028/H1027</f>
        <v>6.5633567047507857E-3</v>
      </c>
      <c r="F1028" s="38">
        <f>IF(Q1027,$O$5/E1028,([1]!Props("D","T",Dynamics!$D$4+273,"P",I1027,"He")+$O$5/E1028)/2)</f>
        <v>6.4307234648039584</v>
      </c>
      <c r="G1028" s="38">
        <f t="shared" si="53"/>
        <v>2.4612787426044631E-3</v>
      </c>
      <c r="H1028" s="38">
        <f>IF(Q1027,[1]!Props("D","T",Dynamics!$D$4+273,"P",Dynamics!I1027,"N2O"),C1028/G1028)</f>
        <v>119.61035427948418</v>
      </c>
      <c r="I1028" s="38">
        <f>IF(Q1027,[1]!Props("P","T",Dynamics!$D$4+273,"D",F1028,"He"),IF(C1028&gt;$D$11,I1027*(1-$N$13/100*$S$1),[1]!Props("P","T",Dynamics!$D$4+273,"D",F1028,"He")))</f>
        <v>4003.1651628642239</v>
      </c>
      <c r="J1028" s="38">
        <f>I1028-Dynamics!$O$10</f>
        <v>1108.1594291684705</v>
      </c>
      <c r="L1028" s="38">
        <f>IF(H1028&gt;$L$18,$L$18,H1028)</f>
        <v>119.61035427948418</v>
      </c>
      <c r="M1028" s="38">
        <f t="shared" si="54"/>
        <v>4.3045894062828483</v>
      </c>
      <c r="N1028" s="38">
        <f>M1028*Dynamics!$D$14*Dynamics!$N$12</f>
        <v>2.3424640447707221E-3</v>
      </c>
      <c r="O1028" s="38">
        <f t="shared" si="55"/>
        <v>0.28018295428197959</v>
      </c>
      <c r="P1028" s="38">
        <f>O1028/Dynamics!$M$2</f>
        <v>9.3394318093993192E-2</v>
      </c>
      <c r="Q1028" s="38">
        <f>IF(I1028&gt;Dynamics!$D$8,1,0)</f>
        <v>0</v>
      </c>
    </row>
    <row r="1029" spans="1:17" x14ac:dyDescent="0.25">
      <c r="A1029" s="38">
        <f>A1028+$A$19</f>
        <v>10.109999999999829</v>
      </c>
      <c r="B1029" s="38">
        <f>C1029+D1029+Dynamics!$O$7</f>
        <v>27.150771780490295</v>
      </c>
      <c r="C1029" s="38">
        <f>C1028-O1028*Dynamics!$S$1</f>
        <v>0.29159259284066336</v>
      </c>
      <c r="D1029" s="38">
        <f>D1028-P1028*Dynamics!$S$1</f>
        <v>9.7197530946886213E-2</v>
      </c>
      <c r="E1029" s="38">
        <f>Dynamics!$F$1-C1029/H1028</f>
        <v>6.5750376104073797E-3</v>
      </c>
      <c r="F1029" s="38">
        <f>IF(Q1028,$O$5/E1029,([1]!Props("D","T",Dynamics!$D$4+273,"P",I1028,"He")+$O$5/E1029)/2)</f>
        <v>6.4192682158831591</v>
      </c>
      <c r="G1029" s="38">
        <f t="shared" si="53"/>
        <v>2.4495873231342603E-3</v>
      </c>
      <c r="H1029" s="38">
        <f>IF(Q1028,[1]!Props("D","T",Dynamics!$D$4+273,"P",Dynamics!I1028,"N2O"),C1029/G1029)</f>
        <v>119.03743544343993</v>
      </c>
      <c r="I1029" s="38">
        <f>IF(Q1028,[1]!Props("P","T",Dynamics!$D$4+273,"D",F1029,"He"),IF(C1029&gt;$D$11,I1028*(1-$N$13/100*$S$1),[1]!Props("P","T",Dynamics!$D$4+273,"D",F1029,"He")))</f>
        <v>3995.8995349192028</v>
      </c>
      <c r="J1029" s="38">
        <f>I1029-Dynamics!$O$10</f>
        <v>1100.8938012234494</v>
      </c>
      <c r="L1029" s="38">
        <f>IF(H1029&gt;$L$18,$L$18,H1029)</f>
        <v>119.03743544343993</v>
      </c>
      <c r="M1029" s="38">
        <f t="shared" si="54"/>
        <v>4.3007671526876754</v>
      </c>
      <c r="N1029" s="38">
        <f>M1029*Dynamics!$D$14*Dynamics!$N$12</f>
        <v>2.3403840573964049E-3</v>
      </c>
      <c r="O1029" s="38">
        <f t="shared" si="55"/>
        <v>0.27859331614518057</v>
      </c>
      <c r="P1029" s="38">
        <f>O1029/Dynamics!$M$2</f>
        <v>9.2864438715060185E-2</v>
      </c>
      <c r="Q1029" s="38">
        <f>IF(I1029&gt;Dynamics!$D$8,1,0)</f>
        <v>0</v>
      </c>
    </row>
    <row r="1030" spans="1:17" x14ac:dyDescent="0.25">
      <c r="A1030" s="38">
        <f>A1029+$A$19</f>
        <v>10.119999999999829</v>
      </c>
      <c r="B1030" s="38">
        <f>C1030+D1030+Dynamics!$O$7</f>
        <v>27.147057202941692</v>
      </c>
      <c r="C1030" s="38">
        <f>C1029-O1029*Dynamics!$S$1</f>
        <v>0.28880665967921154</v>
      </c>
      <c r="D1030" s="38">
        <f>D1029-P1029*Dynamics!$S$1</f>
        <v>9.6268886559735617E-2</v>
      </c>
      <c r="E1030" s="38">
        <f>Dynamics!$F$1-C1030/H1029</f>
        <v>6.586708230003839E-3</v>
      </c>
      <c r="F1030" s="38">
        <f>IF(Q1029,$O$5/E1030,([1]!Props("D","T",Dynamics!$D$4+273,"P",I1029,"He")+$O$5/E1030)/2)</f>
        <v>6.4078637688756466</v>
      </c>
      <c r="G1030" s="38">
        <f t="shared" si="53"/>
        <v>2.437906229433893E-3</v>
      </c>
      <c r="H1030" s="38">
        <f>IF(Q1029,[1]!Props("D","T",Dynamics!$D$4+273,"P",Dynamics!I1029,"N2O"),C1030/G1030)</f>
        <v>118.46504028429159</v>
      </c>
      <c r="I1030" s="38">
        <f>IF(Q1029,[1]!Props("P","T",Dynamics!$D$4+273,"D",F1030,"He"),IF(C1030&gt;$D$11,I1029*(1-$N$13/100*$S$1),[1]!Props("P","T",Dynamics!$D$4+273,"D",F1030,"He")))</f>
        <v>3988.6666149321509</v>
      </c>
      <c r="J1030" s="38">
        <f>I1030-Dynamics!$O$10</f>
        <v>1093.6608812363975</v>
      </c>
      <c r="L1030" s="38">
        <f>IF(H1030&gt;$L$18,$L$18,H1030)</f>
        <v>118.46504028429159</v>
      </c>
      <c r="M1030" s="38">
        <f t="shared" si="54"/>
        <v>4.2969592366239855</v>
      </c>
      <c r="N1030" s="38">
        <f>M1030*Dynamics!$D$14*Dynamics!$N$12</f>
        <v>2.3383118721952614E-3</v>
      </c>
      <c r="O1030" s="38">
        <f t="shared" si="55"/>
        <v>0.2770082101368489</v>
      </c>
      <c r="P1030" s="38">
        <f>O1030/Dynamics!$M$2</f>
        <v>9.2336070045616295E-2</v>
      </c>
      <c r="Q1030" s="38">
        <f>IF(I1030&gt;Dynamics!$D$8,1,0)</f>
        <v>0</v>
      </c>
    </row>
    <row r="1031" spans="1:17" x14ac:dyDescent="0.25">
      <c r="A1031" s="38">
        <f>A1030+$A$19</f>
        <v>10.129999999999828</v>
      </c>
      <c r="B1031" s="38">
        <f>C1031+D1031+Dynamics!$O$7</f>
        <v>27.143363760139867</v>
      </c>
      <c r="C1031" s="38">
        <f>C1030-O1030*Dynamics!$S$1</f>
        <v>0.28603657757784307</v>
      </c>
      <c r="D1031" s="38">
        <f>D1030-P1030*Dynamics!$S$1</f>
        <v>9.5345525859279454E-2</v>
      </c>
      <c r="E1031" s="38">
        <f>Dynamics!$F$1-C1031/H1030</f>
        <v>6.5983686018521942E-3</v>
      </c>
      <c r="F1031" s="38">
        <f>IF(Q1030,$O$5/E1031,([1]!Props("D","T",Dynamics!$D$4+273,"P",I1030,"He")+$O$5/E1031)/2)</f>
        <v>6.3965097624308065</v>
      </c>
      <c r="G1031" s="38">
        <f t="shared" si="53"/>
        <v>2.4262354229592975E-3</v>
      </c>
      <c r="H1031" s="38">
        <f>IF(Q1030,[1]!Props("D","T",Dynamics!$D$4+273,"P",Dynamics!I1030,"N2O"),C1031/G1031)</f>
        <v>117.89316686711388</v>
      </c>
      <c r="I1031" s="38">
        <f>IF(Q1030,[1]!Props("P","T",Dynamics!$D$4+273,"D",F1031,"He"),IF(C1031&gt;$D$11,I1030*(1-$N$13/100*$S$1),[1]!Props("P","T",Dynamics!$D$4+273,"D",F1031,"He")))</f>
        <v>3981.4661672203497</v>
      </c>
      <c r="J1031" s="38">
        <f>I1031-Dynamics!$O$10</f>
        <v>1086.4604335245963</v>
      </c>
      <c r="L1031" s="38">
        <f>IF(H1031&gt;$L$18,$L$18,H1031)</f>
        <v>117.89316686711388</v>
      </c>
      <c r="M1031" s="38">
        <f t="shared" si="54"/>
        <v>4.2931655752185094</v>
      </c>
      <c r="N1031" s="38">
        <f>M1031*Dynamics!$D$14*Dynamics!$N$12</f>
        <v>2.3362474440694588E-3</v>
      </c>
      <c r="O1031" s="38">
        <f t="shared" si="55"/>
        <v>0.27542760976654901</v>
      </c>
      <c r="P1031" s="38">
        <f>O1031/Dynamics!$M$2</f>
        <v>9.1809203255516336E-2</v>
      </c>
      <c r="Q1031" s="38">
        <f>IF(I1031&gt;Dynamics!$D$8,1,0)</f>
        <v>0</v>
      </c>
    </row>
    <row r="1032" spans="1:17" x14ac:dyDescent="0.25">
      <c r="A1032" s="38">
        <f>A1031+$A$19</f>
        <v>10.139999999999828</v>
      </c>
      <c r="B1032" s="38">
        <f>C1032+D1032+Dynamics!$O$7</f>
        <v>27.139691392009645</v>
      </c>
      <c r="C1032" s="38">
        <f>C1031-O1031*Dynamics!$S$1</f>
        <v>0.28328230148017758</v>
      </c>
      <c r="D1032" s="38">
        <f>D1031-P1031*Dynamics!$S$1</f>
        <v>9.4427433826724291E-2</v>
      </c>
      <c r="E1032" s="38">
        <f>Dynamics!$F$1-C1032/H1031</f>
        <v>6.6100187640455322E-3</v>
      </c>
      <c r="F1032" s="38">
        <f>IF(Q1031,$O$5/E1032,([1]!Props("D","T",Dynamics!$D$4+273,"P",I1031,"He")+$O$5/E1032)/2)</f>
        <v>6.3852058387076776</v>
      </c>
      <c r="G1032" s="38">
        <f t="shared" si="53"/>
        <v>2.4145748653877927E-3</v>
      </c>
      <c r="H1032" s="38">
        <f>IF(Q1031,[1]!Props("D","T",Dynamics!$D$4+273,"P",Dynamics!I1031,"N2O"),C1032/G1032)</f>
        <v>117.32181326863974</v>
      </c>
      <c r="I1032" s="38">
        <f>IF(Q1031,[1]!Props("P","T",Dynamics!$D$4+273,"D",F1032,"He"),IF(C1032&gt;$D$11,I1031*(1-$N$13/100*$S$1),[1]!Props("P","T",Dynamics!$D$4+273,"D",F1032,"He")))</f>
        <v>3974.2979584176578</v>
      </c>
      <c r="J1032" s="38">
        <f>I1032-Dynamics!$O$10</f>
        <v>1079.2922247219044</v>
      </c>
      <c r="L1032" s="38">
        <f>IF(H1032&gt;$L$18,$L$18,H1032)</f>
        <v>117.32181326863974</v>
      </c>
      <c r="M1032" s="38">
        <f t="shared" si="54"/>
        <v>4.2893860864674407</v>
      </c>
      <c r="N1032" s="38">
        <f>M1032*Dynamics!$D$14*Dynamics!$N$12</f>
        <v>2.3341907283943074E-3</v>
      </c>
      <c r="O1032" s="38">
        <f t="shared" si="55"/>
        <v>0.2738514887700671</v>
      </c>
      <c r="P1032" s="38">
        <f>O1032/Dynamics!$M$2</f>
        <v>9.1283829590022361E-2</v>
      </c>
      <c r="Q1032" s="38">
        <f>IF(I1032&gt;Dynamics!$D$8,1,0)</f>
        <v>0</v>
      </c>
    </row>
    <row r="1033" spans="1:17" x14ac:dyDescent="0.25">
      <c r="A1033" s="38">
        <f>A1032+$A$19</f>
        <v>10.149999999999828</v>
      </c>
      <c r="B1033" s="38">
        <f>C1033+D1033+Dynamics!$O$7</f>
        <v>27.136040038826046</v>
      </c>
      <c r="C1033" s="38">
        <f>C1032-O1032*Dynamics!$S$1</f>
        <v>0.28054378659247692</v>
      </c>
      <c r="D1033" s="38">
        <f>D1032-P1032*Dynamics!$S$1</f>
        <v>9.3514595530824071E-2</v>
      </c>
      <c r="E1033" s="38">
        <f>Dynamics!$F$1-C1033/H1032</f>
        <v>6.6216587544602849E-3</v>
      </c>
      <c r="F1033" s="38">
        <f>IF(Q1032,$O$5/E1033,([1]!Props("D","T",Dynamics!$D$4+273,"P",I1032,"He")+$O$5/E1033)/2)</f>
        <v>6.3739516433313597</v>
      </c>
      <c r="G1033" s="38">
        <f t="shared" si="53"/>
        <v>2.4029245186157604E-3</v>
      </c>
      <c r="H1033" s="38">
        <f>IF(Q1032,[1]!Props("D","T",Dynamics!$D$4+273,"P",Dynamics!I1032,"N2O"),C1033/G1033)</f>
        <v>116.75097757714347</v>
      </c>
      <c r="I1033" s="38">
        <f>IF(Q1032,[1]!Props("P","T",Dynamics!$D$4+273,"D",F1033,"He"),IF(C1033&gt;$D$11,I1032*(1-$N$13/100*$S$1),[1]!Props("P","T",Dynamics!$D$4+273,"D",F1033,"He")))</f>
        <v>3967.1617574454272</v>
      </c>
      <c r="J1033" s="38">
        <f>I1033-Dynamics!$O$10</f>
        <v>1072.1560237496737</v>
      </c>
      <c r="L1033" s="38">
        <f>IF(H1033&gt;$L$18,$L$18,H1033)</f>
        <v>116.75097757714347</v>
      </c>
      <c r="M1033" s="38">
        <f t="shared" si="54"/>
        <v>4.2856206892291642</v>
      </c>
      <c r="N1033" s="38">
        <f>M1033*Dynamics!$D$14*Dynamics!$N$12</f>
        <v>2.3321416810143021E-3</v>
      </c>
      <c r="O1033" s="38">
        <f t="shared" si="55"/>
        <v>0.27227982110682247</v>
      </c>
      <c r="P1033" s="38">
        <f>O1033/Dynamics!$M$2</f>
        <v>9.075994036894082E-2</v>
      </c>
      <c r="Q1033" s="38">
        <f>IF(I1033&gt;Dynamics!$D$8,1,0)</f>
        <v>0</v>
      </c>
    </row>
    <row r="1034" spans="1:17" x14ac:dyDescent="0.25">
      <c r="A1034" s="38">
        <f>A1033+$A$19</f>
        <v>10.159999999999828</v>
      </c>
      <c r="B1034" s="38">
        <f>C1034+D1034+Dynamics!$O$7</f>
        <v>27.132409641211286</v>
      </c>
      <c r="C1034" s="38">
        <f>C1033-O1033*Dynamics!$S$1</f>
        <v>0.27782098838140867</v>
      </c>
      <c r="D1034" s="38">
        <f>D1033-P1033*Dynamics!$S$1</f>
        <v>9.2606996127134661E-2</v>
      </c>
      <c r="E1034" s="38">
        <f>Dynamics!$F$1-C1034/H1033</f>
        <v>6.6332886107585178E-3</v>
      </c>
      <c r="F1034" s="38">
        <f>IF(Q1033,$O$5/E1034,([1]!Props("D","T",Dynamics!$D$4+273,"P",I1033,"He")+$O$5/E1034)/2)</f>
        <v>6.3627468253500687</v>
      </c>
      <c r="G1034" s="38">
        <f t="shared" si="53"/>
        <v>2.3912843447563489E-3</v>
      </c>
      <c r="H1034" s="38">
        <f>IF(Q1033,[1]!Props("D","T",Dynamics!$D$4+273,"P",Dynamics!I1033,"N2O"),C1034/G1034)</f>
        <v>116.18065789232448</v>
      </c>
      <c r="I1034" s="38">
        <f>IF(Q1033,[1]!Props("P","T",Dynamics!$D$4+273,"D",F1034,"He"),IF(C1034&gt;$D$11,I1033*(1-$N$13/100*$S$1),[1]!Props("P","T",Dynamics!$D$4+273,"D",F1034,"He")))</f>
        <v>3960.0573354838584</v>
      </c>
      <c r="J1034" s="38">
        <f>I1034-Dynamics!$O$10</f>
        <v>1065.051601788105</v>
      </c>
      <c r="L1034" s="38">
        <f>IF(H1034&gt;$L$18,$L$18,H1034)</f>
        <v>116.18065789232448</v>
      </c>
      <c r="M1034" s="38">
        <f t="shared" si="54"/>
        <v>4.2818693032171788</v>
      </c>
      <c r="N1034" s="38">
        <f>M1034*Dynamics!$D$14*Dynamics!$N$12</f>
        <v>2.3301002582392736E-3</v>
      </c>
      <c r="O1034" s="38">
        <f t="shared" si="55"/>
        <v>0.27071258095731399</v>
      </c>
      <c r="P1034" s="38">
        <f>O1034/Dynamics!$M$2</f>
        <v>9.0237526985771324E-2</v>
      </c>
      <c r="Q1034" s="38">
        <f>IF(I1034&gt;Dynamics!$D$8,1,0)</f>
        <v>0</v>
      </c>
    </row>
    <row r="1035" spans="1:17" x14ac:dyDescent="0.25">
      <c r="A1035" s="38">
        <f>A1034+$A$19</f>
        <v>10.169999999999828</v>
      </c>
      <c r="B1035" s="38">
        <f>C1035+D1035+Dynamics!$O$7</f>
        <v>27.128800140131858</v>
      </c>
      <c r="C1035" s="38">
        <f>C1034-O1034*Dynamics!$S$1</f>
        <v>0.27511386257183551</v>
      </c>
      <c r="D1035" s="38">
        <f>D1034-P1034*Dynamics!$S$1</f>
        <v>9.1704620857276944E-2</v>
      </c>
      <c r="E1035" s="38">
        <f>Dynamics!$F$1-C1035/H1034</f>
        <v>6.6449083703901783E-3</v>
      </c>
      <c r="F1035" s="38">
        <f>IF(Q1034,$O$5/E1035,([1]!Props("D","T",Dynamics!$D$4+273,"P",I1034,"He")+$O$5/E1035)/2)</f>
        <v>6.3515910371928364</v>
      </c>
      <c r="G1035" s="38">
        <f t="shared" si="53"/>
        <v>2.3796543061371939E-3</v>
      </c>
      <c r="H1035" s="38">
        <f>IF(Q1034,[1]!Props("D","T",Dynamics!$D$4+273,"P",Dynamics!I1034,"N2O"),C1035/G1035)</f>
        <v>115.61085232519248</v>
      </c>
      <c r="I1035" s="38">
        <f>IF(Q1034,[1]!Props("P","T",Dynamics!$D$4+273,"D",F1035,"He"),IF(C1035&gt;$D$11,I1034*(1-$N$13/100*$S$1),[1]!Props("P","T",Dynamics!$D$4+273,"D",F1035,"He")))</f>
        <v>3952.9844659437867</v>
      </c>
      <c r="J1035" s="38">
        <f>I1035-Dynamics!$O$10</f>
        <v>1057.9787322480333</v>
      </c>
      <c r="L1035" s="38">
        <f>IF(H1035&gt;$L$18,$L$18,H1035)</f>
        <v>115.61085232519248</v>
      </c>
      <c r="M1035" s="38">
        <f t="shared" si="54"/>
        <v>4.2781318489931932</v>
      </c>
      <c r="N1035" s="38">
        <f>M1035*Dynamics!$D$14*Dynamics!$N$12</f>
        <v>2.3280664168406299E-3</v>
      </c>
      <c r="O1035" s="38">
        <f t="shared" si="55"/>
        <v>0.26914974272060205</v>
      </c>
      <c r="P1035" s="38">
        <f>O1035/Dynamics!$M$2</f>
        <v>8.9716580906867349E-2</v>
      </c>
      <c r="Q1035" s="38">
        <f>IF(I1035&gt;Dynamics!$D$8,1,0)</f>
        <v>0</v>
      </c>
    </row>
    <row r="1036" spans="1:17" x14ac:dyDescent="0.25">
      <c r="A1036" s="38">
        <f>A1035+$A$19</f>
        <v>10.179999999999827</v>
      </c>
      <c r="B1036" s="38">
        <f>C1036+D1036+Dynamics!$O$7</f>
        <v>27.125211476895583</v>
      </c>
      <c r="C1036" s="38">
        <f>C1035-O1035*Dynamics!$S$1</f>
        <v>0.27242236514462947</v>
      </c>
      <c r="D1036" s="38">
        <f>D1035-P1035*Dynamics!$S$1</f>
        <v>9.0807455048208266E-2</v>
      </c>
      <c r="E1036" s="38">
        <f>Dynamics!$F$1-C1036/H1035</f>
        <v>6.6565180705953474E-3</v>
      </c>
      <c r="F1036" s="38">
        <f>IF(Q1035,$O$5/E1036,([1]!Props("D","T",Dynamics!$D$4+273,"P",I1035,"He")+$O$5/E1036)/2)</f>
        <v>6.3404839346278212</v>
      </c>
      <c r="G1036" s="38">
        <f t="shared" si="53"/>
        <v>2.3680343652981509E-3</v>
      </c>
      <c r="H1036" s="38">
        <f>IF(Q1035,[1]!Props("D","T",Dynamics!$D$4+273,"P",Dynamics!I1035,"N2O"),C1036/G1036)</f>
        <v>115.04155899795387</v>
      </c>
      <c r="I1036" s="38">
        <f>IF(Q1035,[1]!Props("P","T",Dynamics!$D$4+273,"D",F1036,"He"),IF(C1036&gt;$D$11,I1035*(1-$N$13/100*$S$1),[1]!Props("P","T",Dynamics!$D$4+273,"D",F1036,"He")))</f>
        <v>3945.9429244388853</v>
      </c>
      <c r="J1036" s="38">
        <f>I1036-Dynamics!$O$10</f>
        <v>1050.9371907431319</v>
      </c>
      <c r="L1036" s="38">
        <f>IF(H1036&gt;$L$18,$L$18,H1036)</f>
        <v>115.04155899795387</v>
      </c>
      <c r="M1036" s="38">
        <f t="shared" si="54"/>
        <v>4.2744082479603787</v>
      </c>
      <c r="N1036" s="38">
        <f>M1036*Dynamics!$D$14*Dynamics!$N$12</f>
        <v>2.3260401140476829E-3</v>
      </c>
      <c r="O1036" s="38">
        <f t="shared" si="55"/>
        <v>0.26759128101182389</v>
      </c>
      <c r="P1036" s="38">
        <f>O1036/Dynamics!$M$2</f>
        <v>8.9197093670607963E-2</v>
      </c>
      <c r="Q1036" s="38">
        <f>IF(I1036&gt;Dynamics!$D$8,1,0)</f>
        <v>0</v>
      </c>
    </row>
    <row r="1037" spans="1:17" x14ac:dyDescent="0.25">
      <c r="A1037" s="38">
        <f>A1036+$A$19</f>
        <v>10.189999999999827</v>
      </c>
      <c r="B1037" s="38">
        <f>C1037+D1037+Dynamics!$O$7</f>
        <v>27.121643593148757</v>
      </c>
      <c r="C1037" s="38">
        <f>C1036-O1036*Dynamics!$S$1</f>
        <v>0.26974645233451122</v>
      </c>
      <c r="D1037" s="38">
        <f>D1036-P1036*Dynamics!$S$1</f>
        <v>8.9915484111502186E-2</v>
      </c>
      <c r="E1037" s="38">
        <f>Dynamics!$F$1-C1037/H1036</f>
        <v>6.6681177484064613E-3</v>
      </c>
      <c r="F1037" s="38">
        <f>IF(Q1036,$O$5/E1037,([1]!Props("D","T",Dynamics!$D$4+273,"P",I1036,"He")+$O$5/E1037)/2)</f>
        <v>6.3294251767212568</v>
      </c>
      <c r="G1037" s="38">
        <f t="shared" si="53"/>
        <v>2.3564244849890613E-3</v>
      </c>
      <c r="H1037" s="38">
        <f>IF(Q1036,[1]!Props("D","T",Dynamics!$D$4+273,"P",Dynamics!I1036,"N2O"),C1037/G1037)</f>
        <v>114.47277604389831</v>
      </c>
      <c r="I1037" s="38">
        <f>IF(Q1036,[1]!Props("P","T",Dynamics!$D$4+273,"D",F1037,"He"),IF(C1037&gt;$D$11,I1036*(1-$N$13/100*$S$1),[1]!Props("P","T",Dynamics!$D$4+273,"D",F1037,"He")))</f>
        <v>3938.9324887582925</v>
      </c>
      <c r="J1037" s="38">
        <f>I1037-Dynamics!$O$10</f>
        <v>1043.9267550625391</v>
      </c>
      <c r="L1037" s="38">
        <f>IF(H1037&gt;$L$18,$L$18,H1037)</f>
        <v>114.47277604389831</v>
      </c>
      <c r="M1037" s="38">
        <f t="shared" si="54"/>
        <v>4.2706984223568467</v>
      </c>
      <c r="N1037" s="38">
        <f>M1037*Dynamics!$D$14*Dynamics!$N$12</f>
        <v>2.3240213075441034E-3</v>
      </c>
      <c r="O1037" s="38">
        <f t="shared" si="55"/>
        <v>0.26603717065974386</v>
      </c>
      <c r="P1037" s="38">
        <f>O1037/Dynamics!$M$2</f>
        <v>8.8679056886581287E-2</v>
      </c>
      <c r="Q1037" s="38">
        <f>IF(I1037&gt;Dynamics!$D$8,1,0)</f>
        <v>0</v>
      </c>
    </row>
    <row r="1038" spans="1:17" x14ac:dyDescent="0.25">
      <c r="A1038" s="38">
        <f>A1037+$A$19</f>
        <v>10.199999999999827</v>
      </c>
      <c r="B1038" s="38">
        <f>C1038+D1038+Dynamics!$O$7</f>
        <v>27.118096430873294</v>
      </c>
      <c r="C1038" s="38">
        <f>C1037-O1037*Dynamics!$S$1</f>
        <v>0.26708608062791378</v>
      </c>
      <c r="D1038" s="38">
        <f>D1037-P1037*Dynamics!$S$1</f>
        <v>8.9028693542636372E-2</v>
      </c>
      <c r="E1038" s="38">
        <f>Dynamics!$F$1-C1038/H1037</f>
        <v>6.6797074406505143E-3</v>
      </c>
      <c r="F1038" s="38">
        <f>IF(Q1037,$O$5/E1038,([1]!Props("D","T",Dynamics!$D$4+273,"P",I1037,"He")+$O$5/E1038)/2)</f>
        <v>6.3184144257969805</v>
      </c>
      <c r="G1038" s="38">
        <f t="shared" si="53"/>
        <v>2.3448246281675151E-3</v>
      </c>
      <c r="H1038" s="38">
        <f>IF(Q1037,[1]!Props("D","T",Dynamics!$D$4+273,"P",Dynamics!I1037,"N2O"),C1038/G1038)</f>
        <v>113.90450160728739</v>
      </c>
      <c r="I1038" s="38">
        <f>IF(Q1037,[1]!Props("P","T",Dynamics!$D$4+273,"D",F1038,"He"),IF(C1038&gt;$D$11,I1037*(1-$N$13/100*$S$1),[1]!Props("P","T",Dynamics!$D$4+273,"D",F1038,"He")))</f>
        <v>3931.952938839634</v>
      </c>
      <c r="J1038" s="38">
        <f>I1038-Dynamics!$O$10</f>
        <v>1036.9472051438806</v>
      </c>
      <c r="L1038" s="38">
        <f>IF(H1038&gt;$L$18,$L$18,H1038)</f>
        <v>113.90450160728739</v>
      </c>
      <c r="M1038" s="38">
        <f t="shared" si="54"/>
        <v>4.2670022952492452</v>
      </c>
      <c r="N1038" s="38">
        <f>M1038*Dynamics!$D$14*Dynamics!$N$12</f>
        <v>2.3220099554644323E-3</v>
      </c>
      <c r="O1038" s="38">
        <f t="shared" si="55"/>
        <v>0.26448738670433575</v>
      </c>
      <c r="P1038" s="38">
        <f>O1038/Dynamics!$M$2</f>
        <v>8.8162462234778582E-2</v>
      </c>
      <c r="Q1038" s="38">
        <f>IF(I1038&gt;Dynamics!$D$8,1,0)</f>
        <v>0</v>
      </c>
    </row>
    <row r="1039" spans="1:17" x14ac:dyDescent="0.25">
      <c r="A1039" s="38">
        <f>A1038+$A$19</f>
        <v>10.209999999999827</v>
      </c>
      <c r="B1039" s="38">
        <f>C1039+D1039+Dynamics!$O$7</f>
        <v>27.114569932383905</v>
      </c>
      <c r="C1039" s="38">
        <f>C1038-O1038*Dynamics!$S$1</f>
        <v>0.26444120676087041</v>
      </c>
      <c r="D1039" s="38">
        <f>D1038-P1038*Dynamics!$S$1</f>
        <v>8.814706892028859E-2</v>
      </c>
      <c r="E1039" s="38">
        <f>Dynamics!$F$1-C1039/H1038</f>
        <v>6.6912871839512646E-3</v>
      </c>
      <c r="F1039" s="38">
        <f>IF(Q1038,$O$5/E1039,([1]!Props("D","T",Dynamics!$D$4+273,"P",I1038,"He")+$O$5/E1039)/2)</f>
        <v>6.3074513473965794</v>
      </c>
      <c r="G1039" s="38">
        <f t="shared" si="53"/>
        <v>2.3332347579966498E-3</v>
      </c>
      <c r="H1039" s="38">
        <f>IF(Q1038,[1]!Props("D","T",Dynamics!$D$4+273,"P",Dynamics!I1038,"N2O"),C1039/G1039)</f>
        <v>113.33673384324327</v>
      </c>
      <c r="I1039" s="38">
        <f>IF(Q1038,[1]!Props("P","T",Dynamics!$D$4+273,"D",F1039,"He"),IF(C1039&gt;$D$11,I1038*(1-$N$13/100*$S$1),[1]!Props("P","T",Dynamics!$D$4+273,"D",F1039,"He")))</f>
        <v>3925.0040567424594</v>
      </c>
      <c r="J1039" s="38">
        <f>I1039-Dynamics!$O$10</f>
        <v>1029.998323046706</v>
      </c>
      <c r="L1039" s="38">
        <f>IF(H1039&gt;$L$18,$L$18,H1039)</f>
        <v>113.33673384324327</v>
      </c>
      <c r="M1039" s="38">
        <f t="shared" si="54"/>
        <v>4.2633197905265909</v>
      </c>
      <c r="N1039" s="38">
        <f>M1039*Dynamics!$D$14*Dynamics!$N$12</f>
        <v>2.320006016390725E-3</v>
      </c>
      <c r="O1039" s="38">
        <f t="shared" si="55"/>
        <v>0.26294190439439868</v>
      </c>
      <c r="P1039" s="38">
        <f>O1039/Dynamics!$M$2</f>
        <v>8.7647301464799557E-2</v>
      </c>
      <c r="Q1039" s="38">
        <f>IF(I1039&gt;Dynamics!$D$8,1,0)</f>
        <v>0</v>
      </c>
    </row>
    <row r="1040" spans="1:17" x14ac:dyDescent="0.25">
      <c r="A1040" s="38">
        <f>A1039+$A$19</f>
        <v>10.219999999999827</v>
      </c>
      <c r="B1040" s="38">
        <f>C1040+D1040+Dynamics!$O$7</f>
        <v>27.11106404032531</v>
      </c>
      <c r="C1040" s="38">
        <f>C1039-O1039*Dynamics!$S$1</f>
        <v>0.26181178771692643</v>
      </c>
      <c r="D1040" s="38">
        <f>D1039-P1039*Dynamics!$S$1</f>
        <v>8.7270595905640597E-2</v>
      </c>
      <c r="E1040" s="38">
        <f>Dynamics!$F$1-C1040/H1039</f>
        <v>6.7028570147313928E-3</v>
      </c>
      <c r="F1040" s="38">
        <f>IF(Q1039,$O$5/E1040,([1]!Props("D","T",Dynamics!$D$4+273,"P",I1039,"He")+$O$5/E1040)/2)</f>
        <v>6.2965356102401016</v>
      </c>
      <c r="G1040" s="38">
        <f t="shared" si="53"/>
        <v>2.3216548378429515E-3</v>
      </c>
      <c r="H1040" s="38">
        <f>IF(Q1039,[1]!Props("D","T",Dynamics!$D$4+273,"P",Dynamics!I1039,"N2O"),C1040/G1040)</f>
        <v>112.76947091763893</v>
      </c>
      <c r="I1040" s="38">
        <f>IF(Q1039,[1]!Props("P","T",Dynamics!$D$4+273,"D",F1040,"He"),IF(C1040&gt;$D$11,I1039*(1-$N$13/100*$S$1),[1]!Props("P","T",Dynamics!$D$4+273,"D",F1040,"He")))</f>
        <v>3918.0856266220608</v>
      </c>
      <c r="J1040" s="38">
        <f>I1040-Dynamics!$O$10</f>
        <v>1023.0798929263074</v>
      </c>
      <c r="L1040" s="38">
        <f>IF(H1040&gt;$L$18,$L$18,H1040)</f>
        <v>112.76947091763893</v>
      </c>
      <c r="M1040" s="38">
        <f t="shared" si="54"/>
        <v>4.2596508328942315</v>
      </c>
      <c r="N1040" s="38">
        <f>M1040*Dynamics!$D$14*Dynamics!$N$12</f>
        <v>2.3180094493492681E-3</v>
      </c>
      <c r="O1040" s="38">
        <f t="shared" si="55"/>
        <v>0.26140069918520453</v>
      </c>
      <c r="P1040" s="38">
        <f>O1040/Dynamics!$M$2</f>
        <v>8.7133566395068182E-2</v>
      </c>
      <c r="Q1040" s="38">
        <f>IF(I1040&gt;Dynamics!$D$8,1,0)</f>
        <v>0</v>
      </c>
    </row>
    <row r="1041" spans="1:17" x14ac:dyDescent="0.25">
      <c r="A1041" s="38">
        <f>A1040+$A$19</f>
        <v>10.229999999999826</v>
      </c>
      <c r="B1041" s="38">
        <f>C1041+D1041+Dynamics!$O$7</f>
        <v>27.10757869766951</v>
      </c>
      <c r="C1041" s="38">
        <f>C1040-O1040*Dynamics!$S$1</f>
        <v>0.25919778072507438</v>
      </c>
      <c r="D1041" s="38">
        <f>D1040-P1040*Dynamics!$S$1</f>
        <v>8.639926024168991E-2</v>
      </c>
      <c r="E1041" s="38">
        <f>Dynamics!$F$1-C1041/H1040</f>
        <v>6.7144169692146764E-3</v>
      </c>
      <c r="F1041" s="38">
        <f>IF(Q1040,$O$5/E1041,([1]!Props("D","T",Dynamics!$D$4+273,"P",I1040,"He")+$O$5/E1041)/2)</f>
        <v>6.2856668861873501</v>
      </c>
      <c r="G1041" s="38">
        <f t="shared" si="53"/>
        <v>2.3100848312740778E-3</v>
      </c>
      <c r="H1041" s="38">
        <f>IF(Q1040,[1]!Props("D","T",Dynamics!$D$4+273,"P",Dynamics!I1040,"N2O"),C1041/G1041)</f>
        <v>112.20271100698903</v>
      </c>
      <c r="I1041" s="38">
        <f>IF(Q1040,[1]!Props("P","T",Dynamics!$D$4+273,"D",F1041,"He"),IF(C1041&gt;$D$11,I1040*(1-$N$13/100*$S$1),[1]!Props("P","T",Dynamics!$D$4+273,"D",F1041,"He")))</f>
        <v>3911.1974347036821</v>
      </c>
      <c r="J1041" s="38">
        <f>I1041-Dynamics!$O$10</f>
        <v>1016.1917010079287</v>
      </c>
      <c r="L1041" s="38">
        <f>IF(H1041&gt;$L$18,$L$18,H1041)</f>
        <v>112.20271100698903</v>
      </c>
      <c r="M1041" s="38">
        <f t="shared" si="54"/>
        <v>4.2559953478680095</v>
      </c>
      <c r="N1041" s="38">
        <f>M1041*Dynamics!$D$14*Dynamics!$N$12</f>
        <v>2.3160202138074008E-3</v>
      </c>
      <c r="O1041" s="38">
        <f t="shared" si="55"/>
        <v>0.25986374673617674</v>
      </c>
      <c r="P1041" s="38">
        <f>O1041/Dynamics!$M$2</f>
        <v>8.6621248912058912E-2</v>
      </c>
      <c r="Q1041" s="38">
        <f>IF(I1041&gt;Dynamics!$D$8,1,0)</f>
        <v>0</v>
      </c>
    </row>
    <row r="1042" spans="1:17" x14ac:dyDescent="0.25">
      <c r="A1042" s="38">
        <f>A1041+$A$19</f>
        <v>10.239999999999826</v>
      </c>
      <c r="B1042" s="38">
        <f>C1042+D1042+Dynamics!$O$7</f>
        <v>27.104113847713027</v>
      </c>
      <c r="C1042" s="38">
        <f>C1041-O1041*Dynamics!$S$1</f>
        <v>0.2565991432577126</v>
      </c>
      <c r="D1042" s="38">
        <f>D1041-P1041*Dynamics!$S$1</f>
        <v>8.5533047752569327E-2</v>
      </c>
      <c r="E1042" s="38">
        <f>Dynamics!$F$1-C1042/H1041</f>
        <v>6.725967083428131E-3</v>
      </c>
      <c r="F1042" s="38">
        <f>IF(Q1041,$O$5/E1042,([1]!Props("D","T",Dynamics!$D$4+273,"P",I1041,"He")+$O$5/E1042)/2)</f>
        <v>6.274844850199738</v>
      </c>
      <c r="G1042" s="38">
        <f t="shared" si="53"/>
        <v>2.2985247020566955E-3</v>
      </c>
      <c r="H1042" s="38">
        <f>IF(Q1041,[1]!Props("D","T",Dynamics!$D$4+273,"P",Dynamics!I1041,"N2O"),C1042/G1042)</f>
        <v>111.63645229834181</v>
      </c>
      <c r="I1042" s="38">
        <f>IF(Q1041,[1]!Props("P","T",Dynamics!$D$4+273,"D",F1042,"He"),IF(C1042&gt;$D$11,I1041*(1-$N$13/100*$S$1),[1]!Props("P","T",Dynamics!$D$4+273,"D",F1042,"He")))</f>
        <v>3904.3392692571069</v>
      </c>
      <c r="J1042" s="38">
        <f>I1042-Dynamics!$O$10</f>
        <v>1009.3335355613535</v>
      </c>
      <c r="L1042" s="38">
        <f>IF(H1042&gt;$L$18,$L$18,H1042)</f>
        <v>111.63645229834181</v>
      </c>
      <c r="M1042" s="38">
        <f t="shared" si="54"/>
        <v>4.2523532617685964</v>
      </c>
      <c r="N1042" s="38">
        <f>M1042*Dynamics!$D$14*Dynamics!$N$12</f>
        <v>2.3140382696704332E-3</v>
      </c>
      <c r="O1042" s="38">
        <f t="shared" si="55"/>
        <v>0.25833102290860072</v>
      </c>
      <c r="P1042" s="38">
        <f>O1042/Dynamics!$M$2</f>
        <v>8.6110340969533572E-2</v>
      </c>
      <c r="Q1042" s="38">
        <f>IF(I1042&gt;Dynamics!$D$8,1,0)</f>
        <v>0</v>
      </c>
    </row>
    <row r="1043" spans="1:17" x14ac:dyDescent="0.25">
      <c r="A1043" s="38">
        <f>A1042+$A$19</f>
        <v>10.249999999999826</v>
      </c>
      <c r="B1043" s="38">
        <f>C1043+D1043+Dynamics!$O$7</f>
        <v>27.100669434074245</v>
      </c>
      <c r="C1043" s="38">
        <f>C1042-O1042*Dynamics!$S$1</f>
        <v>0.25401583302862657</v>
      </c>
      <c r="D1043" s="38">
        <f>D1042-P1042*Dynamics!$S$1</f>
        <v>8.4671944342873992E-2</v>
      </c>
      <c r="E1043" s="38">
        <f>Dynamics!$F$1-C1043/H1042</f>
        <v>6.7375073932041439E-3</v>
      </c>
      <c r="F1043" s="38">
        <f>IF(Q1042,$O$5/E1043,([1]!Props("D","T",Dynamics!$D$4+273,"P",I1042,"He")+$O$5/E1043)/2)</f>
        <v>6.2640691803026982</v>
      </c>
      <c r="G1043" s="38">
        <f t="shared" si="53"/>
        <v>2.2869744141543347E-3</v>
      </c>
      <c r="H1043" s="38">
        <f>IF(Q1042,[1]!Props("D","T",Dynamics!$D$4+273,"P",Dynamics!I1042,"N2O"),C1043/G1043)</f>
        <v>111.07069298917155</v>
      </c>
      <c r="I1043" s="38">
        <f>IF(Q1042,[1]!Props("P","T",Dynamics!$D$4+273,"D",F1043,"He"),IF(C1043&gt;$D$11,I1042*(1-$N$13/100*$S$1),[1]!Props("P","T",Dynamics!$D$4+273,"D",F1043,"He")))</f>
        <v>3897.5109205716208</v>
      </c>
      <c r="J1043" s="38">
        <f>I1043-Dynamics!$O$10</f>
        <v>1002.5051868758674</v>
      </c>
      <c r="L1043" s="38">
        <f>IF(H1043&gt;$L$18,$L$18,H1043)</f>
        <v>111.07069298917155</v>
      </c>
      <c r="M1043" s="38">
        <f t="shared" si="54"/>
        <v>4.2487245017160102</v>
      </c>
      <c r="N1043" s="38">
        <f>M1043*Dynamics!$D$14*Dynamics!$N$12</f>
        <v>2.3120635772786629E-3</v>
      </c>
      <c r="O1043" s="38">
        <f t="shared" si="55"/>
        <v>0.25680250376336405</v>
      </c>
      <c r="P1043" s="38">
        <f>O1043/Dynamics!$M$2</f>
        <v>8.5600834587788013E-2</v>
      </c>
      <c r="Q1043" s="38">
        <f>IF(I1043&gt;Dynamics!$D$8,1,0)</f>
        <v>0</v>
      </c>
    </row>
    <row r="1044" spans="1:17" x14ac:dyDescent="0.25">
      <c r="A1044" s="38">
        <f>A1043+$A$19</f>
        <v>10.259999999999826</v>
      </c>
      <c r="B1044" s="38">
        <f>C1044+D1044+Dynamics!$O$7</f>
        <v>27.097245400690735</v>
      </c>
      <c r="C1044" s="38">
        <f>C1043-O1043*Dynamics!$S$1</f>
        <v>0.25144780799099292</v>
      </c>
      <c r="D1044" s="38">
        <f>D1043-P1043*Dynamics!$S$1</f>
        <v>8.3815935996996119E-2</v>
      </c>
      <c r="E1044" s="38">
        <f>Dynamics!$F$1-C1044/H1043</f>
        <v>6.7490379341825866E-3</v>
      </c>
      <c r="F1044" s="38">
        <f>IF(Q1043,$O$5/E1044,([1]!Props("D","T",Dynamics!$D$4+273,"P",I1043,"He")+$O$5/E1044)/2)</f>
        <v>6.2533395575486335</v>
      </c>
      <c r="G1044" s="38">
        <f t="shared" si="53"/>
        <v>2.2754339317252528E-3</v>
      </c>
      <c r="H1044" s="38">
        <f>IF(Q1043,[1]!Props("D","T",Dynamics!$D$4+273,"P",Dynamics!I1043,"N2O"),C1044/G1044)</f>
        <v>110.50543128727236</v>
      </c>
      <c r="I1044" s="38">
        <f>IF(Q1043,[1]!Props("P","T",Dynamics!$D$4+273,"D",F1044,"He"),IF(C1044&gt;$D$11,I1043*(1-$N$13/100*$S$1),[1]!Props("P","T",Dynamics!$D$4+273,"D",F1044,"He")))</f>
        <v>3890.7121809313339</v>
      </c>
      <c r="J1044" s="38">
        <f>I1044-Dynamics!$O$10</f>
        <v>995.70644723558053</v>
      </c>
      <c r="L1044" s="38">
        <f>IF(H1044&gt;$L$18,$L$18,H1044)</f>
        <v>110.50543128727236</v>
      </c>
      <c r="M1044" s="38">
        <f t="shared" si="54"/>
        <v>4.2451089956242969</v>
      </c>
      <c r="N1044" s="38">
        <f>M1044*Dynamics!$D$14*Dynamics!$N$12</f>
        <v>2.3100960974044783E-3</v>
      </c>
      <c r="O1044" s="38">
        <f t="shared" si="55"/>
        <v>0.25527816555872662</v>
      </c>
      <c r="P1044" s="38">
        <f>O1044/Dynamics!$M$2</f>
        <v>8.5092721852908879E-2</v>
      </c>
      <c r="Q1044" s="38">
        <f>IF(I1044&gt;Dynamics!$D$8,1,0)</f>
        <v>0</v>
      </c>
    </row>
    <row r="1045" spans="1:17" x14ac:dyDescent="0.25">
      <c r="A1045" s="38">
        <f>A1044+$A$19</f>
        <v>10.269999999999825</v>
      </c>
      <c r="B1045" s="38">
        <f>C1045+D1045+Dynamics!$O$7</f>
        <v>27.093841691816618</v>
      </c>
      <c r="C1045" s="38">
        <f>C1044-O1044*Dynamics!$S$1</f>
        <v>0.24889502633540567</v>
      </c>
      <c r="D1045" s="38">
        <f>D1044-P1044*Dynamics!$S$1</f>
        <v>8.2965008778467034E-2</v>
      </c>
      <c r="E1045" s="38">
        <f>Dynamics!$F$1-C1045/H1044</f>
        <v>6.7605587418129269E-3</v>
      </c>
      <c r="F1045" s="38">
        <f>IF(Q1044,$O$5/E1045,([1]!Props("D","T",Dynamics!$D$4+273,"P",I1044,"He")+$O$5/E1045)/2)</f>
        <v>6.2426556659804024</v>
      </c>
      <c r="G1045" s="38">
        <f t="shared" si="53"/>
        <v>2.2639032191203133E-3</v>
      </c>
      <c r="H1045" s="38">
        <f>IF(Q1044,[1]!Props("D","T",Dynamics!$D$4+273,"P",Dynamics!I1044,"N2O"),C1045/G1045)</f>
        <v>109.94066541065258</v>
      </c>
      <c r="I1045" s="38">
        <f>IF(Q1044,[1]!Props("P","T",Dynamics!$D$4+273,"D",F1045,"He"),IF(C1045&gt;$D$11,I1044*(1-$N$13/100*$S$1),[1]!Props("P","T",Dynamics!$D$4+273,"D",F1045,"He")))</f>
        <v>3883.9428445908738</v>
      </c>
      <c r="J1045" s="38">
        <f>I1045-Dynamics!$O$10</f>
        <v>988.93711089512044</v>
      </c>
      <c r="L1045" s="38">
        <f>IF(H1045&gt;$L$18,$L$18,H1045)</f>
        <v>109.94066541065258</v>
      </c>
      <c r="M1045" s="38">
        <f t="shared" si="54"/>
        <v>4.2415066721964036</v>
      </c>
      <c r="N1045" s="38">
        <f>M1045*Dynamics!$D$14*Dynamics!$N$12</f>
        <v>2.3081357912495735E-3</v>
      </c>
      <c r="O1045" s="38">
        <f t="shared" si="55"/>
        <v>0.25375798474812122</v>
      </c>
      <c r="P1045" s="38">
        <f>O1045/Dynamics!$M$2</f>
        <v>8.4585994916040408E-2</v>
      </c>
      <c r="Q1045" s="38">
        <f>IF(I1045&gt;Dynamics!$D$8,1,0)</f>
        <v>0</v>
      </c>
    </row>
    <row r="1046" spans="1:17" x14ac:dyDescent="0.25">
      <c r="A1046" s="38">
        <f>A1045+$A$19</f>
        <v>10.279999999999825</v>
      </c>
      <c r="B1046" s="38">
        <f>C1046+D1046+Dynamics!$O$7</f>
        <v>27.090458252019975</v>
      </c>
      <c r="C1046" s="38">
        <f>C1045-O1045*Dynamics!$S$1</f>
        <v>0.24635744648792446</v>
      </c>
      <c r="D1046" s="38">
        <f>D1045-P1045*Dynamics!$S$1</f>
        <v>8.2119148829306626E-2</v>
      </c>
      <c r="E1046" s="38">
        <f>Dynamics!$F$1-C1046/H1045</f>
        <v>6.7720698513563174E-3</v>
      </c>
      <c r="F1046" s="38">
        <f>IF(Q1045,$O$5/E1046,([1]!Props("D","T",Dynamics!$D$4+273,"P",I1045,"He")+$O$5/E1046)/2)</f>
        <v>6.2320171925953334</v>
      </c>
      <c r="G1046" s="38">
        <f t="shared" si="53"/>
        <v>2.2523822408808836E-3</v>
      </c>
      <c r="H1046" s="38">
        <f>IF(Q1045,[1]!Props("D","T",Dynamics!$D$4+273,"P",Dynamics!I1045,"N2O"),C1046/G1046)</f>
        <v>109.37639358742972</v>
      </c>
      <c r="I1046" s="38">
        <f>IF(Q1045,[1]!Props("P","T",Dynamics!$D$4+273,"D",F1046,"He"),IF(C1046&gt;$D$11,I1045*(1-$N$13/100*$S$1),[1]!Props("P","T",Dynamics!$D$4+273,"D",F1046,"He")))</f>
        <v>3877.202707751419</v>
      </c>
      <c r="J1046" s="38">
        <f>I1046-Dynamics!$O$10</f>
        <v>982.19697405566558</v>
      </c>
      <c r="L1046" s="38">
        <f>IF(H1046&gt;$L$18,$L$18,H1046)</f>
        <v>109.37639358742972</v>
      </c>
      <c r="M1046" s="38">
        <f t="shared" si="54"/>
        <v>4.2379174609192258</v>
      </c>
      <c r="N1046" s="38">
        <f>M1046*Dynamics!$D$14*Dynamics!$N$12</f>
        <v>2.3061826204422479E-3</v>
      </c>
      <c r="O1046" s="38">
        <f t="shared" si="55"/>
        <v>0.25224193797798133</v>
      </c>
      <c r="P1046" s="38">
        <f>O1046/Dynamics!$M$2</f>
        <v>8.4080645992660449E-2</v>
      </c>
      <c r="Q1046" s="38">
        <f>IF(I1046&gt;Dynamics!$D$8,1,0)</f>
        <v>0</v>
      </c>
    </row>
    <row r="1047" spans="1:17" x14ac:dyDescent="0.25">
      <c r="A1047" s="38">
        <f>A1046+$A$19</f>
        <v>10.289999999999825</v>
      </c>
      <c r="B1047" s="38">
        <f>C1047+D1047+Dynamics!$O$7</f>
        <v>27.087095026180268</v>
      </c>
      <c r="C1047" s="38">
        <f>C1046-O1046*Dynamics!$S$1</f>
        <v>0.24383502710814464</v>
      </c>
      <c r="D1047" s="38">
        <f>D1046-P1046*Dynamics!$S$1</f>
        <v>8.1278342369380016E-2</v>
      </c>
      <c r="E1047" s="38">
        <f>Dynamics!$F$1-C1047/H1046</f>
        <v>6.7835712978876733E-3</v>
      </c>
      <c r="F1047" s="38">
        <f>IF(Q1046,$O$5/E1047,([1]!Props("D","T",Dynamics!$D$4+273,"P",I1046,"He")+$O$5/E1047)/2)</f>
        <v>6.2214238273097529</v>
      </c>
      <c r="G1047" s="38">
        <f t="shared" si="53"/>
        <v>2.2408709617367439E-3</v>
      </c>
      <c r="H1047" s="38">
        <f>IF(Q1046,[1]!Props("D","T",Dynamics!$D$4+273,"P",Dynamics!I1046,"N2O"),C1047/G1047)</f>
        <v>108.81261405572634</v>
      </c>
      <c r="I1047" s="38">
        <f>IF(Q1046,[1]!Props("P","T",Dynamics!$D$4+273,"D",F1047,"He"),IF(C1047&gt;$D$11,I1046*(1-$N$13/100*$S$1),[1]!Props("P","T",Dynamics!$D$4+273,"D",F1047,"He")))</f>
        <v>3870.4915685370906</v>
      </c>
      <c r="J1047" s="38">
        <f>I1047-Dynamics!$O$10</f>
        <v>975.48583484133724</v>
      </c>
      <c r="L1047" s="38">
        <f>IF(H1047&gt;$L$18,$L$18,H1047)</f>
        <v>108.81261405572634</v>
      </c>
      <c r="M1047" s="38">
        <f t="shared" si="54"/>
        <v>4.2343412920588399</v>
      </c>
      <c r="N1047" s="38">
        <f>M1047*Dynamics!$D$14*Dynamics!$N$12</f>
        <v>2.3042365470348153E-3</v>
      </c>
      <c r="O1047" s="38">
        <f t="shared" si="55"/>
        <v>0.25073000208559887</v>
      </c>
      <c r="P1047" s="38">
        <f>O1047/Dynamics!$M$2</f>
        <v>8.3576667361866294E-2</v>
      </c>
      <c r="Q1047" s="38">
        <f>IF(I1047&gt;Dynamics!$D$8,1,0)</f>
        <v>0</v>
      </c>
    </row>
    <row r="1048" spans="1:17" x14ac:dyDescent="0.25">
      <c r="A1048" s="38">
        <f>A1047+$A$19</f>
        <v>10.299999999999825</v>
      </c>
      <c r="B1048" s="38">
        <f>C1048+D1048+Dynamics!$O$7</f>
        <v>27.083751959485795</v>
      </c>
      <c r="C1048" s="38">
        <f>C1047-O1047*Dynamics!$S$1</f>
        <v>0.24132772708728864</v>
      </c>
      <c r="D1048" s="38">
        <f>D1047-P1047*Dynamics!$S$1</f>
        <v>8.0442575695761354E-2</v>
      </c>
      <c r="E1048" s="38">
        <f>Dynamics!$F$1-C1048/H1047</f>
        <v>6.7950631162977393E-3</v>
      </c>
      <c r="F1048" s="38">
        <f>IF(Q1047,$O$5/E1048,([1]!Props("D","T",Dynamics!$D$4+273,"P",I1047,"He")+$O$5/E1048)/2)</f>
        <v>6.2108752629240174</v>
      </c>
      <c r="G1048" s="38">
        <f t="shared" si="53"/>
        <v>2.2293693466039982E-3</v>
      </c>
      <c r="H1048" s="38">
        <f>IF(Q1047,[1]!Props("D","T",Dynamics!$D$4+273,"P",Dynamics!I1047,"N2O"),C1048/G1048)</f>
        <v>108.24932506356721</v>
      </c>
      <c r="I1048" s="38">
        <f>IF(Q1047,[1]!Props("P","T",Dynamics!$D$4+273,"D",F1048,"He"),IF(C1048&gt;$D$11,I1047*(1-$N$13/100*$S$1),[1]!Props("P","T",Dynamics!$D$4+273,"D",F1048,"He")))</f>
        <v>3863.8092269716772</v>
      </c>
      <c r="J1048" s="38">
        <f>I1048-Dynamics!$O$10</f>
        <v>968.80349327592376</v>
      </c>
      <c r="L1048" s="38">
        <f>IF(H1048&gt;$L$18,$L$18,H1048)</f>
        <v>108.24932506356721</v>
      </c>
      <c r="M1048" s="38">
        <f t="shared" si="54"/>
        <v>4.2307780966558912</v>
      </c>
      <c r="N1048" s="38">
        <f>M1048*Dynamics!$D$14*Dynamics!$N$12</f>
        <v>2.3022975335010932E-3</v>
      </c>
      <c r="O1048" s="38">
        <f t="shared" si="55"/>
        <v>0.24922215409700885</v>
      </c>
      <c r="P1048" s="38">
        <f>O1048/Dynamics!$M$2</f>
        <v>8.3074051365669616E-2</v>
      </c>
      <c r="Q1048" s="38">
        <f>IF(I1048&gt;Dynamics!$D$8,1,0)</f>
        <v>0</v>
      </c>
    </row>
    <row r="1049" spans="1:17" x14ac:dyDescent="0.25">
      <c r="A1049" s="38">
        <f>A1048+$A$19</f>
        <v>10.309999999999825</v>
      </c>
      <c r="B1049" s="38">
        <f>C1049+D1049+Dynamics!$O$7</f>
        <v>27.080428997431166</v>
      </c>
      <c r="C1049" s="38">
        <f>C1048-O1048*Dynamics!$S$1</f>
        <v>0.23883550554631855</v>
      </c>
      <c r="D1049" s="38">
        <f>D1048-P1048*Dynamics!$S$1</f>
        <v>7.9611835182104657E-2</v>
      </c>
      <c r="E1049" s="38">
        <f>Dynamics!$F$1-C1049/H1048</f>
        <v>6.8065453412951473E-3</v>
      </c>
      <c r="F1049" s="38">
        <f>IF(Q1048,$O$5/E1049,([1]!Props("D","T",Dynamics!$D$4+273,"P",I1048,"He")+$O$5/E1049)/2)</f>
        <v>6.2003711950880476</v>
      </c>
      <c r="G1049" s="38">
        <f t="shared" ref="G1049:G1078" si="56">$F$1-$O$5/F1049</f>
        <v>2.217877360583014E-3</v>
      </c>
      <c r="H1049" s="38">
        <f>IF(Q1048,[1]!Props("D","T",Dynamics!$D$4+273,"P",Dynamics!I1048,"N2O"),C1049/G1049)</f>
        <v>107.68652486877625</v>
      </c>
      <c r="I1049" s="38">
        <f>IF(Q1048,[1]!Props("P","T",Dynamics!$D$4+273,"D",F1049,"He"),IF(C1049&gt;$D$11,I1048*(1-$N$13/100*$S$1),[1]!Props("P","T",Dynamics!$D$4+273,"D",F1049,"He")))</f>
        <v>3857.155484955701</v>
      </c>
      <c r="J1049" s="38">
        <f>I1049-Dynamics!$O$10</f>
        <v>962.14975125994761</v>
      </c>
      <c r="L1049" s="38">
        <f>IF(H1049&gt;$L$18,$L$18,H1049)</f>
        <v>107.68652486877625</v>
      </c>
      <c r="M1049" s="38">
        <f t="shared" ref="M1049:M1078" si="57">SQRT(2*J1049/L1049)</f>
        <v>4.2272278065212063</v>
      </c>
      <c r="N1049" s="38">
        <f>M1049*Dynamics!$D$14*Dynamics!$N$12</f>
        <v>2.3003655427340144E-3</v>
      </c>
      <c r="O1049" s="38">
        <f t="shared" ref="O1049:O1078" si="58">N1049*L1049</f>
        <v>0.2477183712249024</v>
      </c>
      <c r="P1049" s="38">
        <f>O1049/Dynamics!$M$2</f>
        <v>8.2572790408300803E-2</v>
      </c>
      <c r="Q1049" s="38">
        <f>IF(I1049&gt;Dynamics!$D$8,1,0)</f>
        <v>0</v>
      </c>
    </row>
    <row r="1050" spans="1:17" x14ac:dyDescent="0.25">
      <c r="A1050" s="38">
        <f>A1049+$A$19</f>
        <v>10.319999999999824</v>
      </c>
      <c r="B1050" s="38">
        <f>C1050+D1050+Dynamics!$O$7</f>
        <v>27.077126085814836</v>
      </c>
      <c r="C1050" s="38">
        <f>C1049-O1049*Dynamics!$S$1</f>
        <v>0.23635832183406952</v>
      </c>
      <c r="D1050" s="38">
        <f>D1049-P1049*Dynamics!$S$1</f>
        <v>7.8786107278021655E-2</v>
      </c>
      <c r="E1050" s="38">
        <f>Dynamics!$F$1-C1050/H1049</f>
        <v>6.8180180074084613E-3</v>
      </c>
      <c r="F1050" s="38">
        <f>IF(Q1049,$O$5/E1050,([1]!Props("D","T",Dynamics!$D$4+273,"P",I1049,"He")+$O$5/E1050)/2)</f>
        <v>6.189911322267351</v>
      </c>
      <c r="G1050" s="38">
        <f t="shared" si="56"/>
        <v>2.2063949689563609E-3</v>
      </c>
      <c r="H1050" s="38">
        <f>IF(Q1049,[1]!Props("D","T",Dynamics!$D$4+273,"P",Dynamics!I1049,"N2O"),C1050/G1050)</f>
        <v>107.12421173887491</v>
      </c>
      <c r="I1050" s="38">
        <f>IF(Q1049,[1]!Props("P","T",Dynamics!$D$4+273,"D",F1050,"He"),IF(C1050&gt;$D$11,I1049*(1-$N$13/100*$S$1),[1]!Props("P","T",Dynamics!$D$4+273,"D",F1050,"He")))</f>
        <v>3850.5301462438078</v>
      </c>
      <c r="J1050" s="38">
        <f>I1050-Dynamics!$O$10</f>
        <v>955.52441254805444</v>
      </c>
      <c r="L1050" s="38">
        <f>IF(H1050&gt;$L$18,$L$18,H1050)</f>
        <v>107.12421173887491</v>
      </c>
      <c r="M1050" s="38">
        <f t="shared" si="57"/>
        <v>4.2236903542315414</v>
      </c>
      <c r="N1050" s="38">
        <f>M1050*Dynamics!$D$14*Dynamics!$N$12</f>
        <v>2.2984405380433144E-3</v>
      </c>
      <c r="O1050" s="38">
        <f t="shared" si="58"/>
        <v>0.24621863086656559</v>
      </c>
      <c r="P1050" s="38">
        <f>O1050/Dynamics!$M$2</f>
        <v>8.2072876955521859E-2</v>
      </c>
      <c r="Q1050" s="38">
        <f>IF(I1050&gt;Dynamics!$D$8,1,0)</f>
        <v>0</v>
      </c>
    </row>
    <row r="1051" spans="1:17" x14ac:dyDescent="0.25">
      <c r="A1051" s="38">
        <f>A1050+$A$19</f>
        <v>10.329999999999824</v>
      </c>
      <c r="B1051" s="38">
        <f>C1051+D1051+Dynamics!$O$7</f>
        <v>27.073843170736616</v>
      </c>
      <c r="C1051" s="38">
        <f>C1050-O1050*Dynamics!$S$1</f>
        <v>0.23389613552540386</v>
      </c>
      <c r="D1051" s="38">
        <f>D1050-P1050*Dynamics!$S$1</f>
        <v>7.7965378508466437E-2</v>
      </c>
      <c r="E1051" s="38">
        <f>Dynamics!$F$1-C1051/H1050</f>
        <v>6.8294811489882073E-3</v>
      </c>
      <c r="F1051" s="38">
        <f>IF(Q1050,$O$5/E1051,([1]!Props("D","T",Dynamics!$D$4+273,"P",I1050,"He")+$O$5/E1051)/2)</f>
        <v>6.1794953457095261</v>
      </c>
      <c r="G1051" s="38">
        <f t="shared" si="56"/>
        <v>2.1949221371867639E-3</v>
      </c>
      <c r="H1051" s="38">
        <f>IF(Q1050,[1]!Props("D","T",Dynamics!$D$4+273,"P",Dynamics!I1050,"N2O"),C1051/G1051)</f>
        <v>106.56238395098106</v>
      </c>
      <c r="I1051" s="38">
        <f>IF(Q1050,[1]!Props("P","T",Dynamics!$D$4+273,"D",F1051,"He"),IF(C1051&gt;$D$11,I1050*(1-$N$13/100*$S$1),[1]!Props("P","T",Dynamics!$D$4+273,"D",F1051,"He")))</f>
        <v>3843.9330164224875</v>
      </c>
      <c r="J1051" s="38">
        <f>I1051-Dynamics!$O$10</f>
        <v>948.92728272673412</v>
      </c>
      <c r="L1051" s="38">
        <f>IF(H1051&gt;$L$18,$L$18,H1051)</f>
        <v>106.56238395098106</v>
      </c>
      <c r="M1051" s="38">
        <f t="shared" si="57"/>
        <v>4.2201656731255506</v>
      </c>
      <c r="N1051" s="38">
        <f>M1051*Dynamics!$D$14*Dynamics!$N$12</f>
        <v>2.2965224831533368E-3</v>
      </c>
      <c r="O1051" s="38">
        <f t="shared" si="58"/>
        <v>0.24472291060184631</v>
      </c>
      <c r="P1051" s="38">
        <f>O1051/Dynamics!$M$2</f>
        <v>8.1574303533948775E-2</v>
      </c>
      <c r="Q1051" s="38">
        <f>IF(I1051&gt;Dynamics!$D$8,1,0)</f>
        <v>0</v>
      </c>
    </row>
    <row r="1052" spans="1:17" x14ac:dyDescent="0.25">
      <c r="A1052" s="38">
        <f>A1051+$A$19</f>
        <v>10.339999999999824</v>
      </c>
      <c r="B1052" s="38">
        <f>C1052+D1052+Dynamics!$O$7</f>
        <v>27.070580198595255</v>
      </c>
      <c r="C1052" s="38">
        <f>C1051-O1051*Dynamics!$S$1</f>
        <v>0.2314489064193854</v>
      </c>
      <c r="D1052" s="38">
        <f>D1051-P1051*Dynamics!$S$1</f>
        <v>7.7149635473126948E-2</v>
      </c>
      <c r="E1052" s="38">
        <f>Dynamics!$F$1-C1052/H1051</f>
        <v>6.8409348002089043E-3</v>
      </c>
      <c r="F1052" s="38">
        <f>IF(Q1051,$O$5/E1052,([1]!Props("D","T",Dynamics!$D$4+273,"P",I1051,"He")+$O$5/E1052)/2)</f>
        <v>6.1691229694112391</v>
      </c>
      <c r="G1052" s="38">
        <f t="shared" si="56"/>
        <v>2.183458830915073E-3</v>
      </c>
      <c r="H1052" s="38">
        <f>IF(Q1051,[1]!Props("D","T",Dynamics!$D$4+273,"P",Dynamics!I1051,"N2O"),C1052/G1052)</f>
        <v>106.00103979170824</v>
      </c>
      <c r="I1052" s="38">
        <f>IF(Q1051,[1]!Props("P","T",Dynamics!$D$4+273,"D",F1052,"He"),IF(C1052&gt;$D$11,I1051*(1-$N$13/100*$S$1),[1]!Props("P","T",Dynamics!$D$4+273,"D",F1052,"He")))</f>
        <v>3837.3639028881025</v>
      </c>
      <c r="J1052" s="38">
        <f>I1052-Dynamics!$O$10</f>
        <v>942.35816919234912</v>
      </c>
      <c r="L1052" s="38">
        <f>IF(H1052&gt;$L$18,$L$18,H1052)</f>
        <v>106.00103979170824</v>
      </c>
      <c r="M1052" s="38">
        <f t="shared" si="57"/>
        <v>4.2166536972999138</v>
      </c>
      <c r="N1052" s="38">
        <f>M1052*Dynamics!$D$14*Dynamics!$N$12</f>
        <v>2.2946113422009267E-3</v>
      </c>
      <c r="O1052" s="38">
        <f t="shared" si="58"/>
        <v>0.24323118819114548</v>
      </c>
      <c r="P1052" s="38">
        <f>O1052/Dynamics!$M$2</f>
        <v>8.107706273038183E-2</v>
      </c>
      <c r="Q1052" s="38">
        <f>IF(I1052&gt;Dynamics!$D$8,1,0)</f>
        <v>0</v>
      </c>
    </row>
    <row r="1053" spans="1:17" x14ac:dyDescent="0.25">
      <c r="A1053" s="38">
        <f>A1052+$A$19</f>
        <v>10.349999999999824</v>
      </c>
      <c r="B1053" s="38">
        <f>C1053+D1053+Dynamics!$O$7</f>
        <v>27.067337116086041</v>
      </c>
      <c r="C1053" s="38">
        <f>C1052-O1052*Dynamics!$S$1</f>
        <v>0.22901659453747394</v>
      </c>
      <c r="D1053" s="38">
        <f>D1052-P1052*Dynamics!$S$1</f>
        <v>7.6338864845823126E-2</v>
      </c>
      <c r="E1053" s="38">
        <f>Dynamics!$F$1-C1053/H1052</f>
        <v>6.8523789950710717E-3</v>
      </c>
      <c r="F1053" s="38">
        <f>IF(Q1052,$O$5/E1053,([1]!Props("D","T",Dynamics!$D$4+273,"P",I1052,"He")+$O$5/E1053)/2)</f>
        <v>6.1587939000856613</v>
      </c>
      <c r="G1053" s="38">
        <f t="shared" si="56"/>
        <v>2.1720050159582272E-3</v>
      </c>
      <c r="H1053" s="38">
        <f>IF(Q1052,[1]!Props("D","T",Dynamics!$D$4+273,"P",Dynamics!I1052,"N2O"),C1053/G1053)</f>
        <v>105.44017755706624</v>
      </c>
      <c r="I1053" s="38">
        <f>IF(Q1052,[1]!Props("P","T",Dynamics!$D$4+273,"D",F1053,"He"),IF(C1053&gt;$D$11,I1052*(1-$N$13/100*$S$1),[1]!Props("P","T",Dynamics!$D$4+273,"D",F1053,"He")))</f>
        <v>3830.8226148252393</v>
      </c>
      <c r="J1053" s="38">
        <f>I1053-Dynamics!$O$10</f>
        <v>935.81688112948586</v>
      </c>
      <c r="L1053" s="38">
        <f>IF(H1053&gt;$L$18,$L$18,H1053)</f>
        <v>105.44017755706624</v>
      </c>
      <c r="M1053" s="38">
        <f t="shared" si="57"/>
        <v>4.2131543616056613</v>
      </c>
      <c r="N1053" s="38">
        <f>M1053*Dynamics!$D$14*Dynamics!$N$12</f>
        <v>2.2927070797334297E-3</v>
      </c>
      <c r="O1053" s="38">
        <f t="shared" si="58"/>
        <v>0.24174344157343564</v>
      </c>
      <c r="P1053" s="38">
        <f>O1053/Dynamics!$M$2</f>
        <v>8.0581147191145217E-2</v>
      </c>
      <c r="Q1053" s="38">
        <f>IF(I1053&gt;Dynamics!$D$8,1,0)</f>
        <v>0</v>
      </c>
    </row>
    <row r="1054" spans="1:17" x14ac:dyDescent="0.25">
      <c r="A1054" s="38">
        <f>A1053+$A$19</f>
        <v>10.359999999999824</v>
      </c>
      <c r="B1054" s="38">
        <f>C1054+D1054+Dynamics!$O$7</f>
        <v>27.064113870198394</v>
      </c>
      <c r="C1054" s="38">
        <f>C1053-O1053*Dynamics!$S$1</f>
        <v>0.22659916012173958</v>
      </c>
      <c r="D1054" s="38">
        <f>D1053-P1053*Dynamics!$S$1</f>
        <v>7.5533053373911668E-2</v>
      </c>
      <c r="E1054" s="38">
        <f>Dynamics!$F$1-C1054/H1053</f>
        <v>6.8638137674032415E-3</v>
      </c>
      <c r="F1054" s="38">
        <f>IF(Q1053,$O$5/E1054,([1]!Props("D","T",Dynamics!$D$4+273,"P",I1053,"He")+$O$5/E1054)/2)</f>
        <v>6.1485078471303751</v>
      </c>
      <c r="G1054" s="38">
        <f t="shared" si="56"/>
        <v>2.1605606583072496E-3</v>
      </c>
      <c r="H1054" s="38">
        <f>IF(Q1053,[1]!Props("D","T",Dynamics!$D$4+273,"P",Dynamics!I1053,"N2O"),C1054/G1054)</f>
        <v>104.87979555236134</v>
      </c>
      <c r="I1054" s="38">
        <f>IF(Q1053,[1]!Props("P","T",Dynamics!$D$4+273,"D",F1054,"He"),IF(C1054&gt;$D$11,I1053*(1-$N$13/100*$S$1),[1]!Props("P","T",Dynamics!$D$4+273,"D",F1054,"He")))</f>
        <v>3824.3089631853632</v>
      </c>
      <c r="J1054" s="38">
        <f>I1054-Dynamics!$O$10</f>
        <v>929.30322948960975</v>
      </c>
      <c r="L1054" s="38">
        <f>IF(H1054&gt;$L$18,$L$18,H1054)</f>
        <v>104.87979555236134</v>
      </c>
      <c r="M1054" s="38">
        <f t="shared" si="57"/>
        <v>4.209667601644699</v>
      </c>
      <c r="N1054" s="38">
        <f>M1054*Dynamics!$D$14*Dynamics!$N$12</f>
        <v>2.2908096607068022E-3</v>
      </c>
      <c r="O1054" s="38">
        <f t="shared" si="58"/>
        <v>0.24025964886430368</v>
      </c>
      <c r="P1054" s="38">
        <f>O1054/Dynamics!$M$2</f>
        <v>8.0086549621434563E-2</v>
      </c>
      <c r="Q1054" s="38">
        <f>IF(I1054&gt;Dynamics!$D$8,1,0)</f>
        <v>0</v>
      </c>
    </row>
    <row r="1055" spans="1:17" x14ac:dyDescent="0.25">
      <c r="A1055" s="38">
        <f>A1054+$A$19</f>
        <v>10.369999999999823</v>
      </c>
      <c r="B1055" s="38">
        <f>C1055+D1055+Dynamics!$O$7</f>
        <v>27.060910408213537</v>
      </c>
      <c r="C1055" s="38">
        <f>C1054-O1054*Dynamics!$S$1</f>
        <v>0.22419656363309654</v>
      </c>
      <c r="D1055" s="38">
        <f>D1054-P1054*Dynamics!$S$1</f>
        <v>7.4732187877697323E-2</v>
      </c>
      <c r="E1055" s="38">
        <f>Dynamics!$F$1-C1055/H1054</f>
        <v>6.8752391508639533E-3</v>
      </c>
      <c r="F1055" s="38">
        <f>IF(Q1054,$O$5/E1055,([1]!Props("D","T",Dynamics!$D$4+273,"P",I1054,"He")+$O$5/E1055)/2)</f>
        <v>6.1382645225957164</v>
      </c>
      <c r="G1055" s="38">
        <f t="shared" si="56"/>
        <v>2.1491257241252355E-3</v>
      </c>
      <c r="H1055" s="38">
        <f>IF(Q1054,[1]!Props("D","T",Dynamics!$D$4+273,"P",Dynamics!I1054,"N2O"),C1055/G1055)</f>
        <v>104.319892092098</v>
      </c>
      <c r="I1055" s="38">
        <f>IF(Q1054,[1]!Props("P","T",Dynamics!$D$4+273,"D",F1055,"He"),IF(C1055&gt;$D$11,I1054*(1-$N$13/100*$S$1),[1]!Props("P","T",Dynamics!$D$4+273,"D",F1055,"He")))</f>
        <v>3817.8227606657692</v>
      </c>
      <c r="J1055" s="38">
        <f>I1055-Dynamics!$O$10</f>
        <v>922.81702697001583</v>
      </c>
      <c r="L1055" s="38">
        <f>IF(H1055&gt;$L$18,$L$18,H1055)</f>
        <v>104.319892092098</v>
      </c>
      <c r="M1055" s="38">
        <f t="shared" si="57"/>
        <v>4.206193353766488</v>
      </c>
      <c r="N1055" s="38">
        <f>M1055*Dynamics!$D$14*Dynamics!$N$12</f>
        <v>2.2889190504838037E-3</v>
      </c>
      <c r="O1055" s="38">
        <f t="shared" si="58"/>
        <v>0.23877978835401781</v>
      </c>
      <c r="P1055" s="38">
        <f>O1055/Dynamics!$M$2</f>
        <v>7.9593262784672603E-2</v>
      </c>
      <c r="Q1055" s="38">
        <f>IF(I1055&gt;Dynamics!$D$8,1,0)</f>
        <v>0</v>
      </c>
    </row>
    <row r="1056" spans="1:17" x14ac:dyDescent="0.25">
      <c r="A1056" s="38">
        <f>A1055+$A$19</f>
        <v>10.379999999999823</v>
      </c>
      <c r="B1056" s="38">
        <f>C1056+D1056+Dynamics!$O$7</f>
        <v>27.057726677702153</v>
      </c>
      <c r="C1056" s="38">
        <f>C1055-O1055*Dynamics!$S$1</f>
        <v>0.22180876574955635</v>
      </c>
      <c r="D1056" s="38">
        <f>D1055-P1055*Dynamics!$S$1</f>
        <v>7.3936255249850591E-2</v>
      </c>
      <c r="E1056" s="38">
        <f>Dynamics!$F$1-C1056/H1055</f>
        <v>6.8866551789437376E-3</v>
      </c>
      <c r="F1056" s="38">
        <f>IF(Q1055,$O$5/E1056,([1]!Props("D","T",Dynamics!$D$4+273,"P",I1055,"He")+$O$5/E1056)/2)</f>
        <v>6.1280636411535632</v>
      </c>
      <c r="G1056" s="38">
        <f t="shared" si="56"/>
        <v>2.1377001797453525E-3</v>
      </c>
      <c r="H1056" s="38">
        <f>IF(Q1055,[1]!Props("D","T",Dynamics!$D$4+273,"P",Dynamics!I1055,"N2O"),C1056/G1056)</f>
        <v>103.76046549988067</v>
      </c>
      <c r="I1056" s="38">
        <f>IF(Q1055,[1]!Props("P","T",Dynamics!$D$4+273,"D",F1056,"He"),IF(C1056&gt;$D$11,I1055*(1-$N$13/100*$S$1),[1]!Props("P","T",Dynamics!$D$4+273,"D",F1056,"He")))</f>
        <v>3811.3638216888394</v>
      </c>
      <c r="J1056" s="38">
        <f>I1056-Dynamics!$O$10</f>
        <v>916.35808799308597</v>
      </c>
      <c r="L1056" s="38">
        <f>IF(H1056&gt;$L$18,$L$18,H1056)</f>
        <v>103.76046549988067</v>
      </c>
      <c r="M1056" s="38">
        <f t="shared" si="57"/>
        <v>4.2027315550649558</v>
      </c>
      <c r="N1056" s="38">
        <f>M1056*Dynamics!$D$14*Dynamics!$N$12</f>
        <v>2.2870352148323158E-3</v>
      </c>
      <c r="O1056" s="38">
        <f t="shared" si="58"/>
        <v>0.23730383850562067</v>
      </c>
      <c r="P1056" s="38">
        <f>O1056/Dynamics!$M$2</f>
        <v>7.9101279501873553E-2</v>
      </c>
      <c r="Q1056" s="38">
        <f>IF(I1056&gt;Dynamics!$D$8,1,0)</f>
        <v>0</v>
      </c>
    </row>
    <row r="1057" spans="1:17" x14ac:dyDescent="0.25">
      <c r="A1057" s="38">
        <f>A1056+$A$19</f>
        <v>10.389999999999823</v>
      </c>
      <c r="B1057" s="38">
        <f>C1057+D1057+Dynamics!$O$7</f>
        <v>27.054562626522078</v>
      </c>
      <c r="C1057" s="38">
        <f>C1056-O1056*Dynamics!$S$1</f>
        <v>0.21943572736450015</v>
      </c>
      <c r="D1057" s="38">
        <f>D1056-P1056*Dynamics!$S$1</f>
        <v>7.3145242454831852E-2</v>
      </c>
      <c r="E1057" s="38">
        <f>Dynamics!$F$1-C1057/H1056</f>
        <v>6.8980618849671053E-3</v>
      </c>
      <c r="F1057" s="38">
        <f>IF(Q1056,$O$5/E1057,([1]!Props("D","T",Dynamics!$D$4+273,"P",I1056,"He")+$O$5/E1057)/2)</f>
        <v>6.1179049200665609</v>
      </c>
      <c r="G1057" s="38">
        <f t="shared" si="56"/>
        <v>2.1262839916688526E-3</v>
      </c>
      <c r="H1057" s="38">
        <f>IF(Q1056,[1]!Props("D","T",Dynamics!$D$4+273,"P",Dynamics!I1056,"N2O"),C1057/G1057)</f>
        <v>103.20151410831629</v>
      </c>
      <c r="I1057" s="38">
        <f>IF(Q1056,[1]!Props("P","T",Dynamics!$D$4+273,"D",F1057,"He"),IF(C1057&gt;$D$11,I1056*(1-$N$13/100*$S$1),[1]!Props("P","T",Dynamics!$D$4+273,"D",F1057,"He")))</f>
        <v>3804.9319623815854</v>
      </c>
      <c r="J1057" s="38">
        <f>I1057-Dynamics!$O$10</f>
        <v>909.92622868583203</v>
      </c>
      <c r="L1057" s="38">
        <f>IF(H1057&gt;$L$18,$L$18,H1057)</f>
        <v>103.20151410831629</v>
      </c>
      <c r="M1057" s="38">
        <f t="shared" si="57"/>
        <v>4.1992821433755765</v>
      </c>
      <c r="N1057" s="38">
        <f>M1057*Dynamics!$D$14*Dynamics!$N$12</f>
        <v>2.2851581199237539E-3</v>
      </c>
      <c r="O1057" s="38">
        <f t="shared" si="58"/>
        <v>0.2358317779530448</v>
      </c>
      <c r="P1057" s="38">
        <f>O1057/Dynamics!$M$2</f>
        <v>7.8610592651014929E-2</v>
      </c>
      <c r="Q1057" s="38">
        <f>IF(I1057&gt;Dynamics!$D$8,1,0)</f>
        <v>0</v>
      </c>
    </row>
    <row r="1058" spans="1:17" x14ac:dyDescent="0.25">
      <c r="A1058" s="38">
        <f>A1057+$A$19</f>
        <v>10.399999999999823</v>
      </c>
      <c r="B1058" s="38">
        <f>C1058+D1058+Dynamics!$O$7</f>
        <v>27.051418202816034</v>
      </c>
      <c r="C1058" s="38">
        <f>C1057-O1057*Dynamics!$S$1</f>
        <v>0.21707740958496971</v>
      </c>
      <c r="D1058" s="38">
        <f>D1057-P1057*Dynamics!$S$1</f>
        <v>7.2359136528321696E-2</v>
      </c>
      <c r="E1058" s="38">
        <f>Dynamics!$F$1-C1058/H1057</f>
        <v>6.9094593020945193E-3</v>
      </c>
      <c r="F1058" s="38">
        <f>IF(Q1057,$O$5/E1058,([1]!Props("D","T",Dynamics!$D$4+273,"P",I1057,"He")+$O$5/E1058)/2)</f>
        <v>6.1077880791577694</v>
      </c>
      <c r="G1058" s="38">
        <f t="shared" si="56"/>
        <v>2.1148771265630875E-3</v>
      </c>
      <c r="H1058" s="38">
        <f>IF(Q1057,[1]!Props("D","T",Dynamics!$D$4+273,"P",Dynamics!I1057,"N2O"),C1058/G1058)</f>
        <v>102.64303625891725</v>
      </c>
      <c r="I1058" s="38">
        <f>IF(Q1057,[1]!Props("P","T",Dynamics!$D$4+273,"D",F1058,"He"),IF(C1058&gt;$D$11,I1057*(1-$N$13/100*$S$1),[1]!Props("P","T",Dynamics!$D$4+273,"D",F1058,"He")))</f>
        <v>3798.5270005554789</v>
      </c>
      <c r="J1058" s="38">
        <f>I1058-Dynamics!$O$10</f>
        <v>903.52126685972553</v>
      </c>
      <c r="L1058" s="38">
        <f>IF(H1058&gt;$L$18,$L$18,H1058)</f>
        <v>102.64303625891725</v>
      </c>
      <c r="M1058" s="38">
        <f t="shared" si="57"/>
        <v>4.1958450572726518</v>
      </c>
      <c r="N1058" s="38">
        <f>M1058*Dynamics!$D$14*Dynamics!$N$12</f>
        <v>2.2832877323315875E-3</v>
      </c>
      <c r="O1058" s="38">
        <f t="shared" si="58"/>
        <v>0.23436358549925207</v>
      </c>
      <c r="P1058" s="38">
        <f>O1058/Dynamics!$M$2</f>
        <v>7.8121195166417357E-2</v>
      </c>
      <c r="Q1058" s="38">
        <f>IF(I1058&gt;Dynamics!$D$8,1,0)</f>
        <v>0</v>
      </c>
    </row>
    <row r="1059" spans="1:17" x14ac:dyDescent="0.25">
      <c r="A1059" s="38">
        <f>A1058+$A$19</f>
        <v>10.409999999999823</v>
      </c>
      <c r="B1059" s="38">
        <f>C1059+D1059+Dynamics!$O$7</f>
        <v>27.048293355009378</v>
      </c>
      <c r="C1059" s="38">
        <f>C1058-O1058*Dynamics!$S$1</f>
        <v>0.21473377372997718</v>
      </c>
      <c r="D1059" s="38">
        <f>D1058-P1058*Dynamics!$S$1</f>
        <v>7.1577924576657528E-2</v>
      </c>
      <c r="E1059" s="38">
        <f>Dynamics!$F$1-C1059/H1058</f>
        <v>6.9208474633243632E-3</v>
      </c>
      <c r="F1059" s="38">
        <f>IF(Q1058,$O$5/E1059,([1]!Props("D","T",Dynamics!$D$4+273,"P",I1058,"He")+$O$5/E1059)/2)</f>
        <v>6.0977128407807317</v>
      </c>
      <c r="G1059" s="38">
        <f t="shared" si="56"/>
        <v>2.1034795512595338E-3</v>
      </c>
      <c r="H1059" s="38">
        <f>IF(Q1058,[1]!Props("D","T",Dynamics!$D$4+273,"P",Dynamics!I1058,"N2O"),C1059/G1059)</f>
        <v>102.0850303020049</v>
      </c>
      <c r="I1059" s="38">
        <f>IF(Q1058,[1]!Props("P","T",Dynamics!$D$4+273,"D",F1059,"He"),IF(C1059&gt;$D$11,I1058*(1-$N$13/100*$S$1),[1]!Props("P","T",Dynamics!$D$4+273,"D",F1059,"He")))</f>
        <v>3792.1487556865641</v>
      </c>
      <c r="J1059" s="38">
        <f>I1059-Dynamics!$O$10</f>
        <v>897.14302199081067</v>
      </c>
      <c r="L1059" s="38">
        <f>IF(H1059&gt;$L$18,$L$18,H1059)</f>
        <v>102.0850303020049</v>
      </c>
      <c r="M1059" s="38">
        <f t="shared" si="57"/>
        <v>4.1924202360667957</v>
      </c>
      <c r="N1059" s="38">
        <f>M1059*Dynamics!$D$14*Dynamics!$N$12</f>
        <v>2.281424019029971E-3</v>
      </c>
      <c r="O1059" s="38">
        <f t="shared" si="58"/>
        <v>0.23289924011439639</v>
      </c>
      <c r="P1059" s="38">
        <f>O1059/Dynamics!$M$2</f>
        <v>7.763308003813213E-2</v>
      </c>
      <c r="Q1059" s="38">
        <f>IF(I1059&gt;Dynamics!$D$8,1,0)</f>
        <v>0</v>
      </c>
    </row>
    <row r="1060" spans="1:17" x14ac:dyDescent="0.25">
      <c r="A1060" s="38">
        <f>A1059+$A$19</f>
        <v>10.419999999999822</v>
      </c>
      <c r="B1060" s="38">
        <f>C1060+D1060+Dynamics!$O$7</f>
        <v>27.045188031807854</v>
      </c>
      <c r="C1060" s="38">
        <f>C1059-O1059*Dynamics!$S$1</f>
        <v>0.21240478132883323</v>
      </c>
      <c r="D1060" s="38">
        <f>D1059-P1059*Dynamics!$S$1</f>
        <v>7.0801593776276206E-2</v>
      </c>
      <c r="E1060" s="38">
        <f>Dynamics!$F$1-C1060/H1059</f>
        <v>6.9322264014949004E-3</v>
      </c>
      <c r="F1060" s="38">
        <f>IF(Q1059,$O$5/E1060,([1]!Props("D","T",Dynamics!$D$4+273,"P",I1059,"He")+$O$5/E1060)/2)</f>
        <v>6.087678929789953</v>
      </c>
      <c r="G1060" s="38">
        <f t="shared" si="56"/>
        <v>2.0920912327518221E-3</v>
      </c>
      <c r="H1060" s="38">
        <f>IF(Q1059,[1]!Props("D","T",Dynamics!$D$4+273,"P",Dynamics!I1059,"N2O"),C1060/G1060)</f>
        <v>101.52749459661356</v>
      </c>
      <c r="I1060" s="38">
        <f>IF(Q1059,[1]!Props("P","T",Dynamics!$D$4+273,"D",F1060,"He"),IF(C1060&gt;$D$11,I1059*(1-$N$13/100*$S$1),[1]!Props("P","T",Dynamics!$D$4+273,"D",F1060,"He")))</f>
        <v>3785.797048895844</v>
      </c>
      <c r="J1060" s="38">
        <f>I1060-Dynamics!$O$10</f>
        <v>890.79131520009059</v>
      </c>
      <c r="L1060" s="38">
        <f>IF(H1060&gt;$L$18,$L$18,H1060)</f>
        <v>101.52749459661356</v>
      </c>
      <c r="M1060" s="38">
        <f t="shared" si="57"/>
        <v>4.1890076198026076</v>
      </c>
      <c r="N1060" s="38">
        <f>M1060*Dynamics!$D$14*Dynamics!$N$12</f>
        <v>2.2795669473924781E-3</v>
      </c>
      <c r="O1060" s="38">
        <f t="shared" si="58"/>
        <v>0.23143872093400869</v>
      </c>
      <c r="P1060" s="38">
        <f>O1060/Dynamics!$M$2</f>
        <v>7.7146240311336226E-2</v>
      </c>
      <c r="Q1060" s="38">
        <f>IF(I1060&gt;Dynamics!$D$8,1,0)</f>
        <v>0</v>
      </c>
    </row>
    <row r="1061" spans="1:17" x14ac:dyDescent="0.25">
      <c r="A1061" s="38">
        <f>A1060+$A$19</f>
        <v>10.429999999999822</v>
      </c>
      <c r="B1061" s="38">
        <f>C1061+D1061+Dynamics!$O$7</f>
        <v>27.0421021821954</v>
      </c>
      <c r="C1061" s="38">
        <f>C1060-O1060*Dynamics!$S$1</f>
        <v>0.21009039411949315</v>
      </c>
      <c r="D1061" s="38">
        <f>D1060-P1060*Dynamics!$S$1</f>
        <v>7.0030131373162843E-2</v>
      </c>
      <c r="E1061" s="38">
        <f>Dynamics!$F$1-C1061/H1060</f>
        <v>6.9435961492862377E-3</v>
      </c>
      <c r="F1061" s="38">
        <f>IF(Q1060,$O$5/E1061,([1]!Props("D","T",Dynamics!$D$4+273,"P",I1060,"He")+$O$5/E1061)/2)</f>
        <v>6.0776860735117886</v>
      </c>
      <c r="G1061" s="38">
        <f t="shared" si="56"/>
        <v>2.0807121381937752E-3</v>
      </c>
      <c r="H1061" s="38">
        <f>IF(Q1060,[1]!Props("D","T",Dynamics!$D$4+273,"P",Dynamics!I1060,"N2O"),C1061/G1061)</f>
        <v>100.9704275103948</v>
      </c>
      <c r="I1061" s="38">
        <f>IF(Q1060,[1]!Props("P","T",Dynamics!$D$4+273,"D",F1061,"He"),IF(C1061&gt;$D$11,I1060*(1-$N$13/100*$S$1),[1]!Props("P","T",Dynamics!$D$4+273,"D",F1061,"He")))</f>
        <v>3779.4717029299482</v>
      </c>
      <c r="J1061" s="38">
        <f>I1061-Dynamics!$O$10</f>
        <v>884.46596923419474</v>
      </c>
      <c r="L1061" s="38">
        <f>IF(H1061&gt;$L$18,$L$18,H1061)</f>
        <v>100.9704275103948</v>
      </c>
      <c r="M1061" s="38">
        <f t="shared" si="57"/>
        <v>4.1856071492565778</v>
      </c>
      <c r="N1061" s="38">
        <f>M1061*Dynamics!$D$14*Dynamics!$N$12</f>
        <v>2.2777164851909611E-3</v>
      </c>
      <c r="O1061" s="38">
        <f t="shared" si="58"/>
        <v>0.22998200725720516</v>
      </c>
      <c r="P1061" s="38">
        <f>O1061/Dynamics!$M$2</f>
        <v>7.6660669085735059E-2</v>
      </c>
      <c r="Q1061" s="38">
        <f>IF(I1061&gt;Dynamics!$D$8,1,0)</f>
        <v>0</v>
      </c>
    </row>
    <row r="1062" spans="1:17" x14ac:dyDescent="0.25">
      <c r="A1062" s="38">
        <f>A1061+$A$19</f>
        <v>10.439999999999822</v>
      </c>
      <c r="B1062" s="38">
        <f>C1062+D1062+Dynamics!$O$7</f>
        <v>27.039035755431971</v>
      </c>
      <c r="C1062" s="38">
        <f>C1061-O1061*Dynamics!$S$1</f>
        <v>0.20779057404692111</v>
      </c>
      <c r="D1062" s="38">
        <f>D1061-P1061*Dynamics!$S$1</f>
        <v>6.9263524682305497E-2</v>
      </c>
      <c r="E1062" s="38">
        <f>Dynamics!$F$1-C1062/H1061</f>
        <v>6.9549567392222685E-3</v>
      </c>
      <c r="F1062" s="38">
        <f>IF(Q1061,$O$5/E1062,([1]!Props("D","T",Dynamics!$D$4+273,"P",I1061,"He")+$O$5/E1062)/2)</f>
        <v>6.0677340017157242</v>
      </c>
      <c r="G1062" s="38">
        <f t="shared" si="56"/>
        <v>2.0693422348974479E-3</v>
      </c>
      <c r="H1062" s="38">
        <f>IF(Q1061,[1]!Props("D","T",Dynamics!$D$4+273,"P",Dynamics!I1061,"N2O"),C1062/G1062)</f>
        <v>100.41382741952239</v>
      </c>
      <c r="I1062" s="38">
        <f>IF(Q1061,[1]!Props("P","T",Dynamics!$D$4+273,"D",F1062,"He"),IF(C1062&gt;$D$11,I1061*(1-$N$13/100*$S$1),[1]!Props("P","T",Dynamics!$D$4+273,"D",F1062,"He")))</f>
        <v>3773.172542142052</v>
      </c>
      <c r="J1062" s="38">
        <f>I1062-Dynamics!$O$10</f>
        <v>878.16680844629855</v>
      </c>
      <c r="L1062" s="38">
        <f>IF(H1062&gt;$L$18,$L$18,H1062)</f>
        <v>100.41382741952239</v>
      </c>
      <c r="M1062" s="38">
        <f t="shared" si="57"/>
        <v>4.1822187659351551</v>
      </c>
      <c r="N1062" s="38">
        <f>M1062*Dynamics!$D$14*Dynamics!$N$12</f>
        <v>2.2758726005945003E-3</v>
      </c>
      <c r="O1062" s="38">
        <f t="shared" si="58"/>
        <v>0.22852907854491578</v>
      </c>
      <c r="P1062" s="38">
        <f>O1062/Dynamics!$M$2</f>
        <v>7.6176359514971925E-2</v>
      </c>
      <c r="Q1062" s="38">
        <f>IF(I1062&gt;Dynamics!$D$8,1,0)</f>
        <v>0</v>
      </c>
    </row>
    <row r="1063" spans="1:17" x14ac:dyDescent="0.25">
      <c r="A1063" s="38">
        <f>A1062+$A$19</f>
        <v>10.449999999999822</v>
      </c>
      <c r="B1063" s="38">
        <f>C1063+D1063+Dynamics!$O$7</f>
        <v>27.035988701051373</v>
      </c>
      <c r="C1063" s="38">
        <f>C1062-O1062*Dynamics!$S$1</f>
        <v>0.20550528326147197</v>
      </c>
      <c r="D1063" s="38">
        <f>D1062-P1062*Dynamics!$S$1</f>
        <v>6.8501761087155777E-2</v>
      </c>
      <c r="E1063" s="38">
        <f>Dynamics!$F$1-C1063/H1062</f>
        <v>6.9663082036726318E-3</v>
      </c>
      <c r="F1063" s="38">
        <f>IF(Q1062,$O$5/E1063,([1]!Props("D","T",Dynamics!$D$4+273,"P",I1062,"He")+$O$5/E1063)/2)</f>
        <v>6.0578224465860497</v>
      </c>
      <c r="G1063" s="38">
        <f t="shared" si="56"/>
        <v>2.0579814903311719E-3</v>
      </c>
      <c r="H1063" s="38">
        <f>IF(Q1062,[1]!Props("D","T",Dynamics!$D$4+273,"P",Dynamics!I1062,"N2O"),C1063/G1063)</f>
        <v>99.857692708597639</v>
      </c>
      <c r="I1063" s="38">
        <f>IF(Q1062,[1]!Props("P","T",Dynamics!$D$4+273,"D",F1063,"He"),IF(C1063&gt;$D$11,I1062*(1-$N$13/100*$S$1),[1]!Props("P","T",Dynamics!$D$4+273,"D",F1063,"He")))</f>
        <v>3766.8993924730744</v>
      </c>
      <c r="J1063" s="38">
        <f>I1063-Dynamics!$O$10</f>
        <v>871.89365877732098</v>
      </c>
      <c r="L1063" s="38">
        <f>IF(H1063&gt;$L$18,$L$18,H1063)</f>
        <v>99.857692708597639</v>
      </c>
      <c r="M1063" s="38">
        <f t="shared" si="57"/>
        <v>4.1788424120730632</v>
      </c>
      <c r="N1063" s="38">
        <f>M1063*Dynamics!$D$14*Dynamics!$N$12</f>
        <v>2.2740352621684872E-3</v>
      </c>
      <c r="O1063" s="38">
        <f t="shared" si="58"/>
        <v>0.22707991441813608</v>
      </c>
      <c r="P1063" s="38">
        <f>O1063/Dynamics!$M$2</f>
        <v>7.5693304806045358E-2</v>
      </c>
      <c r="Q1063" s="38">
        <f>IF(I1063&gt;Dynamics!$D$8,1,0)</f>
        <v>0</v>
      </c>
    </row>
    <row r="1064" spans="1:17" x14ac:dyDescent="0.25">
      <c r="A1064" s="38">
        <f>A1063+$A$19</f>
        <v>10.459999999999821</v>
      </c>
      <c r="B1064" s="38">
        <f>C1064+D1064+Dynamics!$O$7</f>
        <v>27.032960968859129</v>
      </c>
      <c r="C1064" s="38">
        <f>C1063-O1063*Dynamics!$S$1</f>
        <v>0.20323448411729061</v>
      </c>
      <c r="D1064" s="38">
        <f>D1063-P1063*Dynamics!$S$1</f>
        <v>6.7744828039095317E-2</v>
      </c>
      <c r="E1064" s="38">
        <f>Dynamics!$F$1-C1064/H1063</f>
        <v>6.9776505748546476E-3</v>
      </c>
      <c r="F1064" s="38">
        <f>IF(Q1063,$O$5/E1064,([1]!Props("D","T",Dynamics!$D$4+273,"P",I1063,"He")+$O$5/E1064)/2)</f>
        <v>6.0479511426939236</v>
      </c>
      <c r="G1064" s="38">
        <f t="shared" si="56"/>
        <v>2.0466298721176137E-3</v>
      </c>
      <c r="H1064" s="38">
        <f>IF(Q1063,[1]!Props("D","T",Dynamics!$D$4+273,"P",Dynamics!I1063,"N2O"),C1064/G1064)</f>
        <v>99.302021770554575</v>
      </c>
      <c r="I1064" s="38">
        <f>IF(Q1063,[1]!Props("P","T",Dynamics!$D$4+273,"D",F1064,"He"),IF(C1064&gt;$D$11,I1063*(1-$N$13/100*$S$1),[1]!Props("P","T",Dynamics!$D$4+273,"D",F1064,"He")))</f>
        <v>3760.6520814331275</v>
      </c>
      <c r="J1064" s="38">
        <f>I1064-Dynamics!$O$10</f>
        <v>865.64634773737407</v>
      </c>
      <c r="L1064" s="38">
        <f>IF(H1064&gt;$L$18,$L$18,H1064)</f>
        <v>99.302021770554575</v>
      </c>
      <c r="M1064" s="38">
        <f t="shared" si="57"/>
        <v>4.1754780306318295</v>
      </c>
      <c r="N1064" s="38">
        <f>M1064*Dynamics!$D$14*Dynamics!$N$12</f>
        <v>2.2722044388738239E-3</v>
      </c>
      <c r="O1064" s="38">
        <f t="shared" si="58"/>
        <v>0.2256344946561992</v>
      </c>
      <c r="P1064" s="38">
        <f>O1064/Dynamics!$M$2</f>
        <v>7.5211498218733061E-2</v>
      </c>
      <c r="Q1064" s="38">
        <f>IF(I1064&gt;Dynamics!$D$8,1,0)</f>
        <v>0</v>
      </c>
    </row>
    <row r="1065" spans="1:17" x14ac:dyDescent="0.25">
      <c r="A1065" s="38">
        <f>A1064+$A$19</f>
        <v>10.469999999999821</v>
      </c>
      <c r="B1065" s="38">
        <f>C1065+D1065+Dynamics!$O$7</f>
        <v>27.029952508930382</v>
      </c>
      <c r="C1065" s="38">
        <f>C1064-O1064*Dynamics!$S$1</f>
        <v>0.20097813917072863</v>
      </c>
      <c r="D1065" s="38">
        <f>D1064-P1064*Dynamics!$S$1</f>
        <v>6.6992713056907988E-2</v>
      </c>
      <c r="E1065" s="38">
        <f>Dynamics!$F$1-C1065/H1064</f>
        <v>6.9889838848352596E-3</v>
      </c>
      <c r="F1065" s="38">
        <f>IF(Q1064,$O$5/E1065,([1]!Props("D","T",Dynamics!$D$4+273,"P",I1064,"He")+$O$5/E1065)/2)</f>
        <v>6.0381198269698038</v>
      </c>
      <c r="G1065" s="38">
        <f t="shared" si="56"/>
        <v>2.0352873480318188E-3</v>
      </c>
      <c r="H1065" s="38">
        <f>IF(Q1064,[1]!Props("D","T",Dynamics!$D$4+273,"P",Dynamics!I1064,"N2O"),C1065/G1065)</f>
        <v>98.746813006566484</v>
      </c>
      <c r="I1065" s="38">
        <f>IF(Q1064,[1]!Props("P","T",Dynamics!$D$4+273,"D",F1065,"He"),IF(C1065&gt;$D$11,I1064*(1-$N$13/100*$S$1),[1]!Props("P","T",Dynamics!$D$4+273,"D",F1065,"He")))</f>
        <v>3754.4304380832123</v>
      </c>
      <c r="J1065" s="38">
        <f>I1065-Dynamics!$O$10</f>
        <v>859.42470438745886</v>
      </c>
      <c r="L1065" s="38">
        <f>IF(H1065&gt;$L$18,$L$18,H1065)</f>
        <v>98.746813006566484</v>
      </c>
      <c r="M1065" s="38">
        <f t="shared" si="57"/>
        <v>4.1721255652984857</v>
      </c>
      <c r="N1065" s="38">
        <f>M1065*Dynamics!$D$14*Dynamics!$N$12</f>
        <v>2.270380100066216E-3</v>
      </c>
      <c r="O1065" s="38">
        <f t="shared" si="58"/>
        <v>0.22419279919506832</v>
      </c>
      <c r="P1065" s="38">
        <f>O1065/Dynamics!$M$2</f>
        <v>7.4730933065022778E-2</v>
      </c>
      <c r="Q1065" s="38">
        <f>IF(I1065&gt;Dynamics!$D$8,1,0)</f>
        <v>0</v>
      </c>
    </row>
    <row r="1066" spans="1:17" x14ac:dyDescent="0.25">
      <c r="A1066" s="38">
        <f>A1065+$A$19</f>
        <v>10.479999999999821</v>
      </c>
      <c r="B1066" s="38">
        <f>C1066+D1066+Dynamics!$O$7</f>
        <v>27.02696327160778</v>
      </c>
      <c r="C1066" s="38">
        <f>C1065-O1065*Dynamics!$S$1</f>
        <v>0.19873621117877793</v>
      </c>
      <c r="D1066" s="38">
        <f>D1065-P1065*Dynamics!$S$1</f>
        <v>6.6245403726257757E-2</v>
      </c>
      <c r="E1066" s="38">
        <f>Dynamics!$F$1-C1066/H1065</f>
        <v>7.0003081655329782E-3</v>
      </c>
      <c r="F1066" s="38">
        <f>IF(Q1065,$O$5/E1066,([1]!Props("D","T",Dynamics!$D$4+273,"P",I1065,"He")+$O$5/E1066)/2)</f>
        <v>6.0283282386762584</v>
      </c>
      <c r="G1066" s="38">
        <f t="shared" si="56"/>
        <v>2.0239538859992759E-3</v>
      </c>
      <c r="H1066" s="38">
        <f>IF(Q1065,[1]!Props("D","T",Dynamics!$D$4+273,"P",Dynamics!I1065,"N2O"),C1066/G1066)</f>
        <v>98.192064825951789</v>
      </c>
      <c r="I1066" s="38">
        <f>IF(Q1065,[1]!Props("P","T",Dynamics!$D$4+273,"D",F1066,"He"),IF(C1066&gt;$D$11,I1065*(1-$N$13/100*$S$1),[1]!Props("P","T",Dynamics!$D$4+273,"D",F1066,"He")))</f>
        <v>3748.2342930171812</v>
      </c>
      <c r="J1066" s="38">
        <f>I1066-Dynamics!$O$10</f>
        <v>853.22855932142784</v>
      </c>
      <c r="L1066" s="38">
        <f>IF(H1066&gt;$L$18,$L$18,H1066)</f>
        <v>98.192064825951789</v>
      </c>
      <c r="M1066" s="38">
        <f t="shared" si="57"/>
        <v>4.1687849604845564</v>
      </c>
      <c r="N1066" s="38">
        <f>M1066*Dynamics!$D$14*Dynamics!$N$12</f>
        <v>2.2685622154956235E-3</v>
      </c>
      <c r="O1066" s="38">
        <f t="shared" si="58"/>
        <v>0.22275480812565107</v>
      </c>
      <c r="P1066" s="38">
        <f>O1066/Dynamics!$M$2</f>
        <v>7.4251602708550357E-2</v>
      </c>
      <c r="Q1066" s="38">
        <f>IF(I1066&gt;Dynamics!$D$8,1,0)</f>
        <v>0</v>
      </c>
    </row>
    <row r="1067" spans="1:17" x14ac:dyDescent="0.25">
      <c r="A1067" s="38">
        <f>A1066+$A$19</f>
        <v>10.489999999999821</v>
      </c>
      <c r="B1067" s="38">
        <f>C1067+D1067+Dynamics!$O$7</f>
        <v>27.023993207499437</v>
      </c>
      <c r="C1067" s="38">
        <f>C1066-O1066*Dynamics!$S$1</f>
        <v>0.19650866309752144</v>
      </c>
      <c r="D1067" s="38">
        <f>D1066-P1066*Dynamics!$S$1</f>
        <v>6.5502887699172258E-2</v>
      </c>
      <c r="E1067" s="38">
        <f>Dynamics!$F$1-C1067/H1066</f>
        <v>7.0116234487198146E-3</v>
      </c>
      <c r="F1067" s="38">
        <f>IF(Q1066,$O$5/E1067,([1]!Props("D","T",Dynamics!$D$4+273,"P",I1066,"He")+$O$5/E1067)/2)</f>
        <v>6.0185761193811453</v>
      </c>
      <c r="G1067" s="38">
        <f t="shared" si="56"/>
        <v>2.012629454093977E-3</v>
      </c>
      <c r="H1067" s="38">
        <f>IF(Q1066,[1]!Props("D","T",Dynamics!$D$4+273,"P",Dynamics!I1066,"N2O"),C1067/G1067)</f>
        <v>97.637775646080613</v>
      </c>
      <c r="I1067" s="38">
        <f>IF(Q1066,[1]!Props("P","T",Dynamics!$D$4+273,"D",F1067,"He"),IF(C1067&gt;$D$11,I1066*(1-$N$13/100*$S$1),[1]!Props("P","T",Dynamics!$D$4+273,"D",F1067,"He")))</f>
        <v>3742.0634783439291</v>
      </c>
      <c r="J1067" s="38">
        <f>I1067-Dynamics!$O$10</f>
        <v>847.05774464817569</v>
      </c>
      <c r="L1067" s="38">
        <f>IF(H1067&gt;$L$18,$L$18,H1067)</f>
        <v>97.637775646080613</v>
      </c>
      <c r="M1067" s="38">
        <f t="shared" si="57"/>
        <v>4.1654561613252188</v>
      </c>
      <c r="N1067" s="38">
        <f>M1067*Dynamics!$D$14*Dynamics!$N$12</f>
        <v>2.2667507553058015E-3</v>
      </c>
      <c r="O1067" s="38">
        <f t="shared" si="58"/>
        <v>0.22132050169213163</v>
      </c>
      <c r="P1067" s="38">
        <f>O1067/Dynamics!$M$2</f>
        <v>7.3773500564043873E-2</v>
      </c>
      <c r="Q1067" s="38">
        <f>IF(I1067&gt;Dynamics!$D$8,1,0)</f>
        <v>0</v>
      </c>
    </row>
    <row r="1068" spans="1:17" x14ac:dyDescent="0.25">
      <c r="A1068" s="38">
        <f>A1067+$A$19</f>
        <v>10.499999999999821</v>
      </c>
      <c r="B1068" s="38">
        <f>C1068+D1068+Dynamics!$O$7</f>
        <v>27.021042267476876</v>
      </c>
      <c r="C1068" s="38">
        <f>C1067-O1067*Dynamics!$S$1</f>
        <v>0.19429545808060011</v>
      </c>
      <c r="D1068" s="38">
        <f>D1067-P1067*Dynamics!$S$1</f>
        <v>6.4765152693531822E-2</v>
      </c>
      <c r="E1068" s="38">
        <f>Dynamics!$F$1-C1068/H1067</f>
        <v>7.022929766023216E-3</v>
      </c>
      <c r="F1068" s="38">
        <f>IF(Q1067,$O$5/E1068,([1]!Props("D","T",Dynamics!$D$4+273,"P",I1067,"He")+$O$5/E1068)/2)</f>
        <v>6.0088632129311366</v>
      </c>
      <c r="G1068" s="38">
        <f t="shared" si="56"/>
        <v>2.0013140205364741E-3</v>
      </c>
      <c r="H1068" s="38">
        <f>IF(Q1067,[1]!Props("D","T",Dynamics!$D$4+273,"P",Dynamics!I1067,"N2O"),C1068/G1068)</f>
        <v>97.08394389228188</v>
      </c>
      <c r="I1068" s="38">
        <f>IF(Q1067,[1]!Props("P","T",Dynamics!$D$4+273,"D",F1068,"He"),IF(C1068&gt;$D$11,I1067*(1-$N$13/100*$S$1),[1]!Props("P","T",Dynamics!$D$4+273,"D",F1068,"He")))</f>
        <v>3735.9178276698349</v>
      </c>
      <c r="J1068" s="38">
        <f>I1068-Dynamics!$O$10</f>
        <v>840.91209397408147</v>
      </c>
      <c r="L1068" s="38">
        <f>IF(H1068&gt;$L$18,$L$18,H1068)</f>
        <v>97.08394389228188</v>
      </c>
      <c r="M1068" s="38">
        <f t="shared" si="57"/>
        <v>4.1621391136787178</v>
      </c>
      <c r="N1068" s="38">
        <f>M1068*Dynamics!$D$14*Dynamics!$N$12</f>
        <v>2.2649456900339826E-3</v>
      </c>
      <c r="O1068" s="38">
        <f t="shared" si="58"/>
        <v>0.21988986029032484</v>
      </c>
      <c r="P1068" s="38">
        <f>O1068/Dynamics!$M$2</f>
        <v>7.3296620096774942E-2</v>
      </c>
      <c r="Q1068" s="38">
        <f>IF(I1068&gt;Dynamics!$D$8,1,0)</f>
        <v>0</v>
      </c>
    </row>
    <row r="1069" spans="1:17" x14ac:dyDescent="0.25">
      <c r="A1069" s="38">
        <f>A1068+$A$19</f>
        <v>10.50999999999982</v>
      </c>
      <c r="B1069" s="38">
        <f>C1069+D1069+Dynamics!$O$7</f>
        <v>27.018110402673006</v>
      </c>
      <c r="C1069" s="38">
        <f>C1068-O1068*Dynamics!$S$1</f>
        <v>0.19209655947769685</v>
      </c>
      <c r="D1069" s="38">
        <f>D1068-P1068*Dynamics!$S$1</f>
        <v>6.4032186492564078E-2</v>
      </c>
      <c r="E1069" s="38">
        <f>Dynamics!$F$1-C1069/H1068</f>
        <v>7.0342271489280007E-3</v>
      </c>
      <c r="F1069" s="38">
        <f>IF(Q1068,$O$5/E1069,([1]!Props("D","T",Dynamics!$D$4+273,"P",I1068,"He")+$O$5/E1069)/2)</f>
        <v>5.9991892654256134</v>
      </c>
      <c r="G1069" s="38">
        <f t="shared" si="56"/>
        <v>1.9900075536919476E-3</v>
      </c>
      <c r="H1069" s="38">
        <f>IF(Q1068,[1]!Props("D","T",Dynamics!$D$4+273,"P",Dynamics!I1068,"N2O"),C1069/G1069)</f>
        <v>96.530567997750083</v>
      </c>
      <c r="I1069" s="38">
        <f>IF(Q1068,[1]!Props("P","T",Dynamics!$D$4+273,"D",F1069,"He"),IF(C1069&gt;$D$11,I1068*(1-$N$13/100*$S$1),[1]!Props("P","T",Dynamics!$D$4+273,"D",F1069,"He")))</f>
        <v>3729.7971760814371</v>
      </c>
      <c r="J1069" s="38">
        <f>I1069-Dynamics!$O$10</f>
        <v>834.79144238568369</v>
      </c>
      <c r="L1069" s="38">
        <f>IF(H1069&gt;$L$18,$L$18,H1069)</f>
        <v>96.530567997750083</v>
      </c>
      <c r="M1069" s="38">
        <f t="shared" si="57"/>
        <v>4.15883376412601</v>
      </c>
      <c r="N1069" s="38">
        <f>M1069*Dynamics!$D$14*Dynamics!$N$12</f>
        <v>2.2631469906106844E-3</v>
      </c>
      <c r="O1069" s="38">
        <f t="shared" si="58"/>
        <v>0.21846286446604812</v>
      </c>
      <c r="P1069" s="38">
        <f>O1069/Dynamics!$M$2</f>
        <v>7.2820954822016046E-2</v>
      </c>
      <c r="Q1069" s="38">
        <f>IF(I1069&gt;Dynamics!$D$8,1,0)</f>
        <v>0</v>
      </c>
    </row>
    <row r="1070" spans="1:17" x14ac:dyDescent="0.25">
      <c r="A1070" s="38">
        <f>A1069+$A$19</f>
        <v>10.51999999999982</v>
      </c>
      <c r="B1070" s="38">
        <f>C1070+D1070+Dynamics!$O$7</f>
        <v>27.015197564480125</v>
      </c>
      <c r="C1070" s="38">
        <f>C1069-O1069*Dynamics!$S$1</f>
        <v>0.18991193083303637</v>
      </c>
      <c r="D1070" s="38">
        <f>D1069-P1069*Dynamics!$S$1</f>
        <v>6.330397694434392E-2</v>
      </c>
      <c r="E1070" s="38">
        <f>Dynamics!$F$1-C1070/H1069</f>
        <v>7.0455156287782938E-3</v>
      </c>
      <c r="F1070" s="38">
        <f>IF(Q1069,$O$5/E1070,([1]!Props("D","T",Dynamics!$D$4+273,"P",I1069,"He")+$O$5/E1070)/2)</f>
        <v>5.9895540251908921</v>
      </c>
      <c r="G1070" s="38">
        <f t="shared" si="56"/>
        <v>1.9787100220682646E-3</v>
      </c>
      <c r="H1070" s="38">
        <f>IF(Q1069,[1]!Props("D","T",Dynamics!$D$4+273,"P",Dynamics!I1069,"N2O"),C1070/G1070)</f>
        <v>95.977646403452894</v>
      </c>
      <c r="I1070" s="38">
        <f>IF(Q1069,[1]!Props("P","T",Dynamics!$D$4+273,"D",F1070,"He"),IF(C1070&gt;$D$11,I1069*(1-$N$13/100*$S$1),[1]!Props("P","T",Dynamics!$D$4+273,"D",F1070,"He")))</f>
        <v>3723.7013601283443</v>
      </c>
      <c r="J1070" s="38">
        <f>I1070-Dynamics!$O$10</f>
        <v>828.69562643259087</v>
      </c>
      <c r="L1070" s="38">
        <f>IF(H1070&gt;$L$18,$L$18,H1070)</f>
        <v>95.977646403452894</v>
      </c>
      <c r="M1070" s="38">
        <f t="shared" si="57"/>
        <v>4.1555400599706456</v>
      </c>
      <c r="N1070" s="38">
        <f>M1070*Dynamics!$D$14*Dynamics!$N$12</f>
        <v>2.2613546283596435E-3</v>
      </c>
      <c r="O1070" s="38">
        <f t="shared" si="58"/>
        <v>0.21703949491351349</v>
      </c>
      <c r="P1070" s="38">
        <f>O1070/Dynamics!$M$2</f>
        <v>7.23464983045045E-2</v>
      </c>
      <c r="Q1070" s="38">
        <f>IF(I1070&gt;Dynamics!$D$8,1,0)</f>
        <v>0</v>
      </c>
    </row>
    <row r="1071" spans="1:17" x14ac:dyDescent="0.25">
      <c r="A1071" s="38">
        <f>A1070+$A$19</f>
        <v>10.52999999999982</v>
      </c>
      <c r="B1071" s="38">
        <f>C1071+D1071+Dynamics!$O$7</f>
        <v>27.012303704547943</v>
      </c>
      <c r="C1071" s="38">
        <f>C1070-O1070*Dynamics!$S$1</f>
        <v>0.18774153588390124</v>
      </c>
      <c r="D1071" s="38">
        <f>D1070-P1070*Dynamics!$S$1</f>
        <v>6.2580511961298879E-2</v>
      </c>
      <c r="E1071" s="38">
        <f>Dynamics!$F$1-C1071/H1070</f>
        <v>7.0567952367794669E-3</v>
      </c>
      <c r="F1071" s="38">
        <f>IF(Q1070,$O$5/E1071,([1]!Props("D","T",Dynamics!$D$4+273,"P",I1070,"He")+$O$5/E1071)/2)</f>
        <v>5.9799572427548053</v>
      </c>
      <c r="G1071" s="38">
        <f t="shared" si="56"/>
        <v>1.9674213943140471E-3</v>
      </c>
      <c r="H1071" s="38">
        <f>IF(Q1070,[1]!Props("D","T",Dynamics!$D$4+273,"P",Dynamics!I1070,"N2O"),C1071/G1071)</f>
        <v>95.4251775580383</v>
      </c>
      <c r="I1071" s="38">
        <f>IF(Q1070,[1]!Props("P","T",Dynamics!$D$4+273,"D",F1071,"He"),IF(C1071&gt;$D$11,I1070*(1-$N$13/100*$S$1),[1]!Props("P","T",Dynamics!$D$4+273,"D",F1071,"He")))</f>
        <v>3717.6302178063702</v>
      </c>
      <c r="J1071" s="38">
        <f>I1071-Dynamics!$O$10</f>
        <v>822.62448411061678</v>
      </c>
      <c r="L1071" s="38">
        <f>IF(H1071&gt;$L$18,$L$18,H1071)</f>
        <v>95.4251775580383</v>
      </c>
      <c r="M1071" s="38">
        <f t="shared" si="57"/>
        <v>4.1522579492388934</v>
      </c>
      <c r="N1071" s="38">
        <f>M1071*Dynamics!$D$14*Dynamics!$N$12</f>
        <v>2.2595685749978839E-3</v>
      </c>
      <c r="O1071" s="38">
        <f t="shared" si="58"/>
        <v>0.21561973247373664</v>
      </c>
      <c r="P1071" s="38">
        <f>O1071/Dynamics!$M$2</f>
        <v>7.1873244157912214E-2</v>
      </c>
      <c r="Q1071" s="38">
        <f>IF(I1071&gt;Dynamics!$D$8,1,0)</f>
        <v>0</v>
      </c>
    </row>
    <row r="1072" spans="1:17" x14ac:dyDescent="0.25">
      <c r="A1072" s="38">
        <f>A1071+$A$19</f>
        <v>10.53999999999982</v>
      </c>
      <c r="B1072" s="38">
        <f>C1072+D1072+Dynamics!$O$7</f>
        <v>27.009428774781629</v>
      </c>
      <c r="C1072" s="38">
        <f>C1071-O1071*Dynamics!$S$1</f>
        <v>0.18558533855916387</v>
      </c>
      <c r="D1072" s="38">
        <f>D1071-P1071*Dynamics!$S$1</f>
        <v>6.1861779519719759E-2</v>
      </c>
      <c r="E1072" s="38">
        <f>Dynamics!$F$1-C1072/H1071</f>
        <v>7.0680660040000664E-3</v>
      </c>
      <c r="F1072" s="38">
        <f>IF(Q1071,$O$5/E1072,([1]!Props("D","T",Dynamics!$D$4+273,"P",I1071,"He")+$O$5/E1072)/2)</f>
        <v>5.970398670821611</v>
      </c>
      <c r="G1072" s="38">
        <f t="shared" si="56"/>
        <v>1.9561416392167357E-3</v>
      </c>
      <c r="H1072" s="38">
        <f>IF(Q1071,[1]!Props("D","T",Dynamics!$D$4+273,"P",Dynamics!I1071,"N2O"),C1072/G1072)</f>
        <v>94.873159917742271</v>
      </c>
      <c r="I1072" s="38">
        <f>IF(Q1071,[1]!Props("P","T",Dynamics!$D$4+273,"D",F1072,"He"),IF(C1072&gt;$D$11,I1071*(1-$N$13/100*$S$1),[1]!Props("P","T",Dynamics!$D$4+273,"D",F1072,"He")))</f>
        <v>3711.5835885408978</v>
      </c>
      <c r="J1072" s="38">
        <f>I1072-Dynamics!$O$10</f>
        <v>816.57785484514443</v>
      </c>
      <c r="L1072" s="38">
        <f>IF(H1072&gt;$L$18,$L$18,H1072)</f>
        <v>94.873159917742271</v>
      </c>
      <c r="M1072" s="38">
        <f t="shared" si="57"/>
        <v>4.148987380680123</v>
      </c>
      <c r="N1072" s="38">
        <f>M1072*Dynamics!$D$14*Dynamics!$N$12</f>
        <v>2.2577888026359262E-3</v>
      </c>
      <c r="O1072" s="38">
        <f t="shared" si="58"/>
        <v>0.21420355813296607</v>
      </c>
      <c r="P1072" s="38">
        <f>O1072/Dynamics!$M$2</f>
        <v>7.1401186044322024E-2</v>
      </c>
      <c r="Q1072" s="38">
        <f>IF(I1072&gt;Dynamics!$D$8,1,0)</f>
        <v>0</v>
      </c>
    </row>
    <row r="1073" spans="1:17" x14ac:dyDescent="0.25">
      <c r="A1073" s="38">
        <f>A1072+$A$19</f>
        <v>10.54999999999982</v>
      </c>
      <c r="B1073" s="38">
        <f>C1073+D1073+Dynamics!$O$7</f>
        <v>27.006572727339854</v>
      </c>
      <c r="C1073" s="38">
        <f>C1072-O1072*Dynamics!$S$1</f>
        <v>0.18344330297783421</v>
      </c>
      <c r="D1073" s="38">
        <f>D1072-P1072*Dynamics!$S$1</f>
        <v>6.1147767659276542E-2</v>
      </c>
      <c r="E1073" s="38">
        <f>Dynamics!$F$1-C1073/H1072</f>
        <v>7.0793279613737582E-3</v>
      </c>
      <c r="F1073" s="38">
        <f>IF(Q1072,$O$5/E1073,([1]!Props("D","T",Dynamics!$D$4+273,"P",I1072,"He")+$O$5/E1073)/2)</f>
        <v>5.9608780642472272</v>
      </c>
      <c r="G1073" s="38">
        <f t="shared" si="56"/>
        <v>1.944870725700645E-3</v>
      </c>
      <c r="H1073" s="38">
        <f>IF(Q1072,[1]!Props("D","T",Dynamics!$D$4+273,"P",Dynamics!I1072,"N2O"),C1073/G1073)</f>
        <v>94.321591946296721</v>
      </c>
      <c r="I1073" s="38">
        <f>IF(Q1072,[1]!Props("P","T",Dynamics!$D$4+273,"D",F1073,"He"),IF(C1073&gt;$D$11,I1072*(1-$N$13/100*$S$1),[1]!Props("P","T",Dynamics!$D$4+273,"D",F1073,"He")))</f>
        <v>3705.5613131704636</v>
      </c>
      <c r="J1073" s="38">
        <f>I1073-Dynamics!$O$10</f>
        <v>810.55557947471016</v>
      </c>
      <c r="L1073" s="38">
        <f>IF(H1073&gt;$L$18,$L$18,H1073)</f>
        <v>94.321591946296721</v>
      </c>
      <c r="M1073" s="38">
        <f t="shared" si="57"/>
        <v>4.14572830376743</v>
      </c>
      <c r="N1073" s="38">
        <f>M1073*Dynamics!$D$14*Dynamics!$N$12</f>
        <v>2.256015283778127E-3</v>
      </c>
      <c r="O1073" s="38">
        <f t="shared" si="58"/>
        <v>0.2127909530211293</v>
      </c>
      <c r="P1073" s="38">
        <f>O1073/Dynamics!$M$2</f>
        <v>7.0930317673709761E-2</v>
      </c>
      <c r="Q1073" s="38">
        <f>IF(I1073&gt;Dynamics!$D$8,1,0)</f>
        <v>0</v>
      </c>
    </row>
    <row r="1074" spans="1:17" x14ac:dyDescent="0.25">
      <c r="A1074" s="38">
        <f>A1073+$A$19</f>
        <v>10.559999999999819</v>
      </c>
      <c r="B1074" s="38">
        <f>C1074+D1074+Dynamics!$O$7</f>
        <v>27.003735514632908</v>
      </c>
      <c r="C1074" s="38">
        <f>C1073-O1073*Dynamics!$S$1</f>
        <v>0.1813153934476229</v>
      </c>
      <c r="D1074" s="38">
        <f>D1073-P1073*Dynamics!$S$1</f>
        <v>6.0438464482539443E-2</v>
      </c>
      <c r="E1074" s="38">
        <f>Dynamics!$F$1-C1074/H1073</f>
        <v>7.0905811397012717E-3</v>
      </c>
      <c r="F1074" s="38">
        <f>IF(Q1073,$O$5/E1074,([1]!Props("D","T",Dynamics!$D$4+273,"P",I1073,"He")+$O$5/E1074)/2)</f>
        <v>5.9513951800148028</v>
      </c>
      <c r="G1074" s="38">
        <f t="shared" si="56"/>
        <v>1.9336086228250293E-3</v>
      </c>
      <c r="H1074" s="38">
        <f>IF(Q1073,[1]!Props("D","T",Dynamics!$D$4+273,"P",Dynamics!I1073,"N2O"),C1074/G1074)</f>
        <v>93.770472114837062</v>
      </c>
      <c r="I1074" s="38">
        <f>IF(Q1073,[1]!Props("P","T",Dynamics!$D$4+273,"D",F1074,"He"),IF(C1074&gt;$D$11,I1073*(1-$N$13/100*$S$1),[1]!Props("P","T",Dynamics!$D$4+273,"D",F1074,"He")))</f>
        <v>3699.5632339305594</v>
      </c>
      <c r="J1074" s="38">
        <f>I1074-Dynamics!$O$10</f>
        <v>804.55750023480596</v>
      </c>
      <c r="L1074" s="38">
        <f>IF(H1074&gt;$L$18,$L$18,H1074)</f>
        <v>93.770472114837062</v>
      </c>
      <c r="M1074" s="38">
        <f t="shared" si="57"/>
        <v>4.1424806686985365</v>
      </c>
      <c r="N1074" s="38">
        <f>M1074*Dynamics!$D$14*Dynamics!$N$12</f>
        <v>2.2542479913231681E-3</v>
      </c>
      <c r="O1074" s="38">
        <f t="shared" si="58"/>
        <v>0.21138189841029659</v>
      </c>
      <c r="P1074" s="38">
        <f>O1074/Dynamics!$M$2</f>
        <v>7.0460632803432191E-2</v>
      </c>
      <c r="Q1074" s="38">
        <f>IF(I1074&gt;Dynamics!$D$8,1,0)</f>
        <v>0</v>
      </c>
    </row>
    <row r="1075" spans="1:17" x14ac:dyDescent="0.25">
      <c r="A1075" s="38">
        <f>A1074+$A$19</f>
        <v>10.569999999999819</v>
      </c>
      <c r="B1075" s="38">
        <f>C1075+D1075+Dynamics!$O$7</f>
        <v>27.000917089320769</v>
      </c>
      <c r="C1075" s="38">
        <f>C1074-O1074*Dynamics!$S$1</f>
        <v>0.17920157446351995</v>
      </c>
      <c r="D1075" s="38">
        <f>D1074-P1074*Dynamics!$S$1</f>
        <v>5.9733858154505118E-2</v>
      </c>
      <c r="E1075" s="38">
        <f>Dynamics!$F$1-C1075/H1074</f>
        <v>7.1018255696523366E-3</v>
      </c>
      <c r="F1075" s="38">
        <f>IF(Q1074,$O$5/E1075,([1]!Props("D","T",Dynamics!$D$4+273,"P",I1074,"He")+$O$5/E1075)/2)</f>
        <v>5.9419497772105938</v>
      </c>
      <c r="G1075" s="38">
        <f t="shared" si="56"/>
        <v>1.9223552997821337E-3</v>
      </c>
      <c r="H1075" s="38">
        <f>IF(Q1074,[1]!Props("D","T",Dynamics!$D$4+273,"P",Dynamics!I1074,"N2O"),C1075/G1075)</f>
        <v>93.219798901810393</v>
      </c>
      <c r="I1075" s="38">
        <f>IF(Q1074,[1]!Props("P","T",Dynamics!$D$4+273,"D",F1075,"He"),IF(C1075&gt;$D$11,I1074*(1-$N$13/100*$S$1),[1]!Props("P","T",Dynamics!$D$4+273,"D",F1075,"He")))</f>
        <v>3693.5891944376458</v>
      </c>
      <c r="J1075" s="38">
        <f>I1075-Dynamics!$O$10</f>
        <v>798.5834607418924</v>
      </c>
      <c r="L1075" s="38">
        <f>IF(H1075&gt;$L$18,$L$18,H1075)</f>
        <v>93.219798901810393</v>
      </c>
      <c r="M1075" s="38">
        <f t="shared" si="57"/>
        <v>4.1392444263969432</v>
      </c>
      <c r="N1075" s="38">
        <f>M1075*Dynamics!$D$14*Dynamics!$N$12</f>
        <v>2.2524868985646851E-3</v>
      </c>
      <c r="O1075" s="38">
        <f t="shared" si="58"/>
        <v>0.20997637571316252</v>
      </c>
      <c r="P1075" s="38">
        <f>O1075/Dynamics!$M$2</f>
        <v>6.9992125237720845E-2</v>
      </c>
      <c r="Q1075" s="38">
        <f>IF(I1075&gt;Dynamics!$D$8,1,0)</f>
        <v>0</v>
      </c>
    </row>
    <row r="1076" spans="1:17" x14ac:dyDescent="0.25">
      <c r="A1076" s="38">
        <f>A1075+$A$19</f>
        <v>10.579999999999819</v>
      </c>
      <c r="B1076" s="38">
        <f>C1076+D1076+Dynamics!$O$7</f>
        <v>26.998117404311259</v>
      </c>
      <c r="C1076" s="38">
        <f>C1075-O1075*Dynamics!$S$1</f>
        <v>0.17710181070638834</v>
      </c>
      <c r="D1076" s="38">
        <f>D1075-P1075*Dynamics!$S$1</f>
        <v>5.9033936902127909E-2</v>
      </c>
      <c r="E1076" s="38">
        <f>Dynamics!$F$1-C1076/H1075</f>
        <v>7.1130612817676478E-3</v>
      </c>
      <c r="F1076" s="38">
        <f>IF(Q1075,$O$5/E1076,([1]!Props("D","T",Dynamics!$D$4+273,"P",I1075,"He")+$O$5/E1076)/2)</f>
        <v>5.9325416170001635</v>
      </c>
      <c r="G1076" s="38">
        <f t="shared" si="56"/>
        <v>1.9111107258952542E-3</v>
      </c>
      <c r="H1076" s="38">
        <f>IF(Q1075,[1]!Props("D","T",Dynamics!$D$4+273,"P",Dynamics!I1075,"N2O"),C1076/G1076)</f>
        <v>92.669570792883036</v>
      </c>
      <c r="I1076" s="38">
        <f>IF(Q1075,[1]!Props("P","T",Dynamics!$D$4+273,"D",F1076,"He"),IF(C1076&gt;$D$11,I1075*(1-$N$13/100*$S$1),[1]!Props("P","T",Dynamics!$D$4+273,"D",F1076,"He")))</f>
        <v>3687.6390396733777</v>
      </c>
      <c r="J1076" s="38">
        <f>I1076-Dynamics!$O$10</f>
        <v>792.63330597762433</v>
      </c>
      <c r="L1076" s="38">
        <f>IF(H1076&gt;$L$18,$L$18,H1076)</f>
        <v>92.669570792883036</v>
      </c>
      <c r="M1076" s="38">
        <f t="shared" si="57"/>
        <v>4.1360195285133763</v>
      </c>
      <c r="N1076" s="38">
        <f>M1076*Dynamics!$D$14*Dynamics!$N$12</f>
        <v>2.2507319791920527E-3</v>
      </c>
      <c r="O1076" s="38">
        <f t="shared" si="58"/>
        <v>0.20857436648154368</v>
      </c>
      <c r="P1076" s="38">
        <f>O1076/Dynamics!$M$2</f>
        <v>6.952478882718123E-2</v>
      </c>
      <c r="Q1076" s="38">
        <f>IF(I1076&gt;Dynamics!$D$8,1,0)</f>
        <v>0</v>
      </c>
    </row>
    <row r="1077" spans="1:17" x14ac:dyDescent="0.25">
      <c r="A1077" s="38">
        <f>A1076+$A$19</f>
        <v>10.589999999999819</v>
      </c>
      <c r="B1077" s="38">
        <f>C1077+D1077+Dynamics!$O$7</f>
        <v>26.995336412758174</v>
      </c>
      <c r="C1077" s="38">
        <f>C1076-O1076*Dynamics!$S$1</f>
        <v>0.17501606704157291</v>
      </c>
      <c r="D1077" s="38">
        <f>D1076-P1076*Dynamics!$S$1</f>
        <v>5.8338689013856096E-2</v>
      </c>
      <c r="E1077" s="38">
        <f>Dynamics!$F$1-C1077/H1076</f>
        <v>7.1242883064608006E-3</v>
      </c>
      <c r="F1077" s="38">
        <f>IF(Q1076,$O$5/E1077,([1]!Props("D","T",Dynamics!$D$4+273,"P",I1076,"He")+$O$5/E1077)/2)</f>
        <v>5.9231704626048813</v>
      </c>
      <c r="G1077" s="38">
        <f t="shared" si="56"/>
        <v>1.899874870616782E-3</v>
      </c>
      <c r="H1077" s="38">
        <f>IF(Q1076,[1]!Props("D","T",Dynamics!$D$4+273,"P",Dynamics!I1076,"N2O"),C1077/G1077)</f>
        <v>92.119786280848629</v>
      </c>
      <c r="I1077" s="38">
        <f>IF(Q1076,[1]!Props("P","T",Dynamics!$D$4+273,"D",F1077,"He"),IF(C1077&gt;$D$11,I1076*(1-$N$13/100*$S$1),[1]!Props("P","T",Dynamics!$D$4+273,"D",F1077,"He")))</f>
        <v>3681.7126159690351</v>
      </c>
      <c r="J1077" s="38">
        <f>I1077-Dynamics!$O$10</f>
        <v>786.70688227328174</v>
      </c>
      <c r="L1077" s="38">
        <f>IF(H1077&gt;$L$18,$L$18,H1077)</f>
        <v>92.119786280848629</v>
      </c>
      <c r="M1077" s="38">
        <f t="shared" si="57"/>
        <v>4.132805927427496</v>
      </c>
      <c r="N1077" s="38">
        <f>M1077*Dynamics!$D$14*Dynamics!$N$12</f>
        <v>2.2489832072913173E-3</v>
      </c>
      <c r="O1077" s="38">
        <f t="shared" si="58"/>
        <v>0.20717585240489364</v>
      </c>
      <c r="P1077" s="38">
        <f>O1077/Dynamics!$M$2</f>
        <v>6.9058617468297875E-2</v>
      </c>
      <c r="Q1077" s="38">
        <f>IF(I1077&gt;Dynamics!$D$8,1,0)</f>
        <v>0</v>
      </c>
    </row>
    <row r="1078" spans="1:17" x14ac:dyDescent="0.25">
      <c r="A1078" s="38">
        <f>A1077+$A$19</f>
        <v>10.599999999999818</v>
      </c>
      <c r="B1078" s="38">
        <f>C1078+D1078+Dynamics!$O$7</f>
        <v>26.99257406805944</v>
      </c>
      <c r="C1078" s="38">
        <f>C1077-O1077*Dynamics!$S$1</f>
        <v>0.17294430851752396</v>
      </c>
      <c r="D1078" s="38">
        <f>D1077-P1077*Dynamics!$S$1</f>
        <v>5.764810283917312E-2</v>
      </c>
      <c r="E1078" s="38">
        <f>Dynamics!$F$1-C1078/H1077</f>
        <v>7.1355066740202665E-3</v>
      </c>
      <c r="F1078" s="38">
        <f>IF(Q1077,$O$5/E1078,([1]!Props("D","T",Dynamics!$D$4+273,"P",I1077,"He")+$O$5/E1078)/2)</f>
        <v>5.913836079278731</v>
      </c>
      <c r="G1078" s="38">
        <f t="shared" si="56"/>
        <v>1.8886477035262462E-3</v>
      </c>
      <c r="H1078" s="38">
        <f>IF(Q1077,[1]!Props("D","T",Dynamics!$D$4+273,"P",Dynamics!I1077,"N2O"),C1078/G1078)</f>
        <v>91.570443865536191</v>
      </c>
      <c r="I1078" s="38">
        <f>IF(Q1077,[1]!Props("P","T",Dynamics!$D$4+273,"D",F1078,"He"),IF(C1078&gt;$D$11,I1077*(1-$N$13/100*$S$1),[1]!Props("P","T",Dynamics!$D$4+273,"D",F1078,"He")))</f>
        <v>3675.809770990159</v>
      </c>
      <c r="J1078" s="38">
        <f>I1078-Dynamics!$O$10</f>
        <v>780.80403729440559</v>
      </c>
      <c r="L1078" s="38">
        <f>IF(H1078&gt;$L$18,$L$18,H1078)</f>
        <v>91.570443865536191</v>
      </c>
      <c r="M1078" s="38">
        <f t="shared" si="57"/>
        <v>4.1296035762499104</v>
      </c>
      <c r="N1078" s="38">
        <f>M1078*Dynamics!$D$14*Dynamics!$N$12</f>
        <v>2.2472405573462904E-3</v>
      </c>
      <c r="O1078" s="38">
        <f t="shared" si="58"/>
        <v>0.20578081530883474</v>
      </c>
      <c r="P1078" s="38">
        <f>O1078/Dynamics!$M$2</f>
        <v>6.8593605102944918E-2</v>
      </c>
      <c r="Q1078" s="38">
        <f>IF(I1078&gt;Dynamics!$D$8,1,0)</f>
        <v>0</v>
      </c>
    </row>
    <row r="1079" spans="1:17" x14ac:dyDescent="0.25">
      <c r="A1079" s="38">
        <f>A1078+$A$19</f>
        <v>10.609999999999818</v>
      </c>
      <c r="B1079" s="38">
        <f>C1079+D1079+Dynamics!$O$7</f>
        <v>26.989830323855323</v>
      </c>
      <c r="C1079" s="38">
        <f>C1078-O1078*Dynamics!$S$1</f>
        <v>0.17088650036443562</v>
      </c>
      <c r="D1079" s="38">
        <f>D1078-P1078*Dynamics!$S$1</f>
        <v>5.696216678814367E-2</v>
      </c>
      <c r="E1079" s="38">
        <f>Dynamics!$F$1-C1079/H1078</f>
        <v>7.1467164146113513E-3</v>
      </c>
      <c r="F1079" s="38">
        <f>IF(Q1078,$O$5/E1079,([1]!Props("D","T",Dynamics!$D$4+273,"P",I1078,"He")+$O$5/E1079)/2)</f>
        <v>5.904538234285412</v>
      </c>
      <c r="G1079" s="38">
        <f t="shared" ref="G1079:G1142" si="59">$F$1-$O$5/F1079</f>
        <v>1.877429194328358E-3</v>
      </c>
      <c r="H1079" s="38">
        <f>IF(Q1078,[1]!Props("D","T",Dynamics!$D$4+273,"P",Dynamics!I1078,"N2O"),C1079/G1079)</f>
        <v>91.021542053717511</v>
      </c>
      <c r="I1079" s="38">
        <f>IF(Q1078,[1]!Props("P","T",Dynamics!$D$4+273,"D",F1079,"He"),IF(C1079&gt;$D$11,I1078*(1-$N$13/100*$S$1),[1]!Props("P","T",Dynamics!$D$4+273,"D",F1079,"He")))</f>
        <v>3669.9303537213814</v>
      </c>
      <c r="J1079" s="38">
        <f>I1079-Dynamics!$O$10</f>
        <v>774.92462002562797</v>
      </c>
      <c r="L1079" s="38">
        <f>IF(H1079&gt;$L$18,$L$18,H1079)</f>
        <v>91.021542053717511</v>
      </c>
      <c r="M1079" s="38">
        <f t="shared" ref="M1079:M1142" si="60">SQRT(2*J1079/L1079)</f>
        <v>4.1264124288244775</v>
      </c>
      <c r="N1079" s="38">
        <f>M1079*Dynamics!$D$14*Dynamics!$N$12</f>
        <v>2.2455040042398014E-3</v>
      </c>
      <c r="O1079" s="38">
        <f t="shared" ref="O1079:O1142" si="61">N1079*L1079</f>
        <v>0.20438923715370413</v>
      </c>
      <c r="P1079" s="38">
        <f>O1079/Dynamics!$M$2</f>
        <v>6.8129745717901383E-2</v>
      </c>
      <c r="Q1079" s="38">
        <f>IF(I1079&gt;Dynamics!$D$8,1,0)</f>
        <v>0</v>
      </c>
    </row>
    <row r="1080" spans="1:17" x14ac:dyDescent="0.25">
      <c r="A1080" s="38">
        <f>A1079+$A$19</f>
        <v>10.619999999999818</v>
      </c>
      <c r="B1080" s="38">
        <f>C1080+D1080+Dynamics!$O$7</f>
        <v>26.987105134026606</v>
      </c>
      <c r="C1080" s="38">
        <f>C1079-O1079*Dynamics!$S$1</f>
        <v>0.16884260799289857</v>
      </c>
      <c r="D1080" s="38">
        <f>D1079-P1079*Dynamics!$S$1</f>
        <v>5.6280869330964656E-2</v>
      </c>
      <c r="E1080" s="38">
        <f>Dynamics!$F$1-C1080/H1079</f>
        <v>7.1579175582781752E-3</v>
      </c>
      <c r="F1080" s="38">
        <f>IF(Q1079,$O$5/E1080,([1]!Props("D","T",Dynamics!$D$4+273,"P",I1079,"He")+$O$5/E1080)/2)</f>
        <v>5.8952766968757349</v>
      </c>
      <c r="G1080" s="38">
        <f t="shared" si="59"/>
        <v>1.8662193128510364E-3</v>
      </c>
      <c r="H1080" s="38">
        <f>IF(Q1079,[1]!Props("D","T",Dynamics!$D$4+273,"P",Dynamics!I1079,"N2O"),C1080/G1080)</f>
        <v>90.473079359015173</v>
      </c>
      <c r="I1080" s="38">
        <f>IF(Q1079,[1]!Props("P","T",Dynamics!$D$4+273,"D",F1080,"He"),IF(C1080&gt;$D$11,I1079*(1-$N$13/100*$S$1),[1]!Props("P","T",Dynamics!$D$4+273,"D",F1080,"He")))</f>
        <v>3664.0742144514584</v>
      </c>
      <c r="J1080" s="38">
        <f>I1080-Dynamics!$O$10</f>
        <v>769.06848075570497</v>
      </c>
      <c r="L1080" s="38">
        <f>IF(H1080&gt;$L$18,$L$18,H1080)</f>
        <v>90.473079359015173</v>
      </c>
      <c r="M1080" s="38">
        <f t="shared" si="60"/>
        <v>4.1232324397309164</v>
      </c>
      <c r="N1080" s="38">
        <f>M1080*Dynamics!$D$14*Dynamics!$N$12</f>
        <v>2.2437735232551208E-3</v>
      </c>
      <c r="O1080" s="38">
        <f t="shared" si="61"/>
        <v>0.20300110003311761</v>
      </c>
      <c r="P1080" s="38">
        <f>O1080/Dynamics!$M$2</f>
        <v>6.7667033344372532E-2</v>
      </c>
      <c r="Q1080" s="38">
        <f>IF(I1080&gt;Dynamics!$D$8,1,0)</f>
        <v>0</v>
      </c>
    </row>
    <row r="1081" spans="1:17" x14ac:dyDescent="0.25">
      <c r="A1081" s="38">
        <f>A1080+$A$19</f>
        <v>10.629999999999818</v>
      </c>
      <c r="B1081" s="38">
        <f>C1081+D1081+Dynamics!$O$7</f>
        <v>26.984398452692833</v>
      </c>
      <c r="C1081" s="38">
        <f>C1080-O1080*Dynamics!$S$1</f>
        <v>0.1668125969925674</v>
      </c>
      <c r="D1081" s="38">
        <f>D1080-P1080*Dynamics!$S$1</f>
        <v>5.5604198997520927E-2</v>
      </c>
      <c r="E1081" s="38">
        <f>Dynamics!$F$1-C1081/H1080</f>
        <v>7.1691101349456495E-3</v>
      </c>
      <c r="F1081" s="38">
        <f>IF(Q1080,$O$5/E1081,([1]!Props("D","T",Dynamics!$D$4+273,"P",I1080,"He")+$O$5/E1081)/2)</f>
        <v>5.8860512382653036</v>
      </c>
      <c r="G1081" s="38">
        <f t="shared" si="59"/>
        <v>1.8550180290434403E-3</v>
      </c>
      <c r="H1081" s="38">
        <f>IF(Q1080,[1]!Props("D","T",Dynamics!$D$4+273,"P",Dynamics!I1080,"N2O"),C1081/G1081)</f>
        <v>89.925054301809709</v>
      </c>
      <c r="I1081" s="38">
        <f>IF(Q1080,[1]!Props("P","T",Dynamics!$D$4+273,"D",F1081,"He"),IF(C1081&gt;$D$11,I1080*(1-$N$13/100*$S$1),[1]!Props("P","T",Dynamics!$D$4+273,"D",F1081,"He")))</f>
        <v>3658.2412047584899</v>
      </c>
      <c r="J1081" s="38">
        <f>I1081-Dynamics!$O$10</f>
        <v>763.23547106273645</v>
      </c>
      <c r="L1081" s="38">
        <f>IF(H1081&gt;$L$18,$L$18,H1081)</f>
        <v>89.925054301809709</v>
      </c>
      <c r="M1081" s="38">
        <f t="shared" si="60"/>
        <v>4.1200635642877392</v>
      </c>
      <c r="N1081" s="38">
        <f>M1081*Dynamics!$D$14*Dynamics!$N$12</f>
        <v>2.2420490900775534E-3</v>
      </c>
      <c r="O1081" s="38">
        <f t="shared" si="61"/>
        <v>0.20161638617254704</v>
      </c>
      <c r="P1081" s="38">
        <f>O1081/Dynamics!$M$2</f>
        <v>6.720546205751568E-2</v>
      </c>
      <c r="Q1081" s="38">
        <f>IF(I1081&gt;Dynamics!$D$8,1,0)</f>
        <v>0</v>
      </c>
    </row>
    <row r="1082" spans="1:17" x14ac:dyDescent="0.25">
      <c r="A1082" s="38">
        <f>A1081+$A$19</f>
        <v>10.639999999999818</v>
      </c>
      <c r="B1082" s="38">
        <f>C1082+D1082+Dynamics!$O$7</f>
        <v>26.981710234210531</v>
      </c>
      <c r="C1082" s="38">
        <f>C1081-O1081*Dynamics!$S$1</f>
        <v>0.16479643313084191</v>
      </c>
      <c r="D1082" s="38">
        <f>D1081-P1081*Dynamics!$S$1</f>
        <v>5.4932144376945768E-2</v>
      </c>
      <c r="E1082" s="38">
        <f>Dynamics!$F$1-C1082/H1081</f>
        <v>7.1802941744214697E-3</v>
      </c>
      <c r="F1082" s="38">
        <f>IF(Q1081,$O$5/E1082,([1]!Props("D","T",Dynamics!$D$4+273,"P",I1081,"He")+$O$5/E1082)/2)</f>
        <v>5.8768616316124778</v>
      </c>
      <c r="G1082" s="38">
        <f t="shared" si="59"/>
        <v>1.8438253129739752E-3</v>
      </c>
      <c r="H1082" s="38">
        <f>IF(Q1081,[1]!Props("D","T",Dynamics!$D$4+273,"P",Dynamics!I1081,"N2O"),C1082/G1082)</f>
        <v>89.377465409147433</v>
      </c>
      <c r="I1082" s="38">
        <f>IF(Q1081,[1]!Props("P","T",Dynamics!$D$4+273,"D",F1082,"He"),IF(C1082&gt;$D$11,I1081*(1-$N$13/100*$S$1),[1]!Props("P","T",Dynamics!$D$4+273,"D",F1082,"He")))</f>
        <v>3652.4311774953312</v>
      </c>
      <c r="J1082" s="38">
        <f>I1082-Dynamics!$O$10</f>
        <v>757.42544379957781</v>
      </c>
      <c r="L1082" s="38">
        <f>IF(H1082&gt;$L$18,$L$18,H1082)</f>
        <v>89.377465409147433</v>
      </c>
      <c r="M1082" s="38">
        <f t="shared" si="60"/>
        <v>4.1169057585554905</v>
      </c>
      <c r="N1082" s="38">
        <f>M1082*Dynamics!$D$14*Dynamics!$N$12</f>
        <v>2.240330680796202E-3</v>
      </c>
      <c r="O1082" s="38">
        <f t="shared" si="61"/>
        <v>0.20023507792791426</v>
      </c>
      <c r="P1082" s="38">
        <f>O1082/Dynamics!$M$2</f>
        <v>6.6745025975971414E-2</v>
      </c>
      <c r="Q1082" s="38">
        <f>IF(I1082&gt;Dynamics!$D$8,1,0)</f>
        <v>0</v>
      </c>
    </row>
    <row r="1083" spans="1:17" x14ac:dyDescent="0.25">
      <c r="A1083" s="38">
        <f>A1082+$A$19</f>
        <v>10.649999999999817</v>
      </c>
      <c r="B1083" s="38">
        <f>C1083+D1083+Dynamics!$O$7</f>
        <v>26.979040433171495</v>
      </c>
      <c r="C1083" s="38">
        <f>C1082-O1082*Dynamics!$S$1</f>
        <v>0.16279408235156276</v>
      </c>
      <c r="D1083" s="38">
        <f>D1082-P1082*Dynamics!$S$1</f>
        <v>5.4264694117186055E-2</v>
      </c>
      <c r="E1083" s="38">
        <f>Dynamics!$F$1-C1083/H1082</f>
        <v>7.1914697063981212E-3</v>
      </c>
      <c r="F1083" s="38">
        <f>IF(Q1082,$O$5/E1083,([1]!Props("D","T",Dynamics!$D$4+273,"P",I1082,"He")+$O$5/E1083)/2)</f>
        <v>5.8677076519966125</v>
      </c>
      <c r="G1083" s="38">
        <f t="shared" si="59"/>
        <v>1.8326411348283068E-3</v>
      </c>
      <c r="H1083" s="38">
        <f>IF(Q1082,[1]!Props("D","T",Dynamics!$D$4+273,"P",Dynamics!I1082,"N2O"),C1083/G1083)</f>
        <v>88.830311214647224</v>
      </c>
      <c r="I1083" s="38">
        <f>IF(Q1082,[1]!Props("P","T",Dynamics!$D$4+273,"D",F1083,"He"),IF(C1083&gt;$D$11,I1082*(1-$N$13/100*$S$1),[1]!Props("P","T",Dynamics!$D$4+273,"D",F1083,"He")))</f>
        <v>3646.643986775186</v>
      </c>
      <c r="J1083" s="38">
        <f>I1083-Dynamics!$O$10</f>
        <v>751.63825307943262</v>
      </c>
      <c r="L1083" s="38">
        <f>IF(H1083&gt;$L$18,$L$18,H1083)</f>
        <v>88.830311214647224</v>
      </c>
      <c r="M1083" s="38">
        <f t="shared" si="60"/>
        <v>4.1137589793403251</v>
      </c>
      <c r="N1083" s="38">
        <f>M1083*Dynamics!$D$14*Dynamics!$N$12</f>
        <v>2.2386182719059144E-3</v>
      </c>
      <c r="O1083" s="38">
        <f t="shared" si="61"/>
        <v>0.19885715778419813</v>
      </c>
      <c r="P1083" s="38">
        <f>O1083/Dynamics!$M$2</f>
        <v>6.6285719261399381E-2</v>
      </c>
      <c r="Q1083" s="38">
        <f>IF(I1083&gt;Dynamics!$D$8,1,0)</f>
        <v>0</v>
      </c>
    </row>
    <row r="1084" spans="1:17" x14ac:dyDescent="0.25">
      <c r="A1084" s="38">
        <f>A1083+$A$19</f>
        <v>10.659999999999817</v>
      </c>
      <c r="B1084" s="38">
        <f>C1084+D1084+Dynamics!$O$7</f>
        <v>26.976389004401035</v>
      </c>
      <c r="C1084" s="38">
        <f>C1083-O1083*Dynamics!$S$1</f>
        <v>0.16080551077372077</v>
      </c>
      <c r="D1084" s="38">
        <f>D1083-P1083*Dynamics!$S$1</f>
        <v>5.3601836924572058E-2</v>
      </c>
      <c r="E1084" s="38">
        <f>Dynamics!$F$1-C1084/H1083</f>
        <v>7.2026367604548867E-3</v>
      </c>
      <c r="F1084" s="38">
        <f>IF(Q1083,$O$5/E1084,([1]!Props("D","T",Dynamics!$D$4+273,"P",I1083,"He")+$O$5/E1084)/2)</f>
        <v>5.8585890763965764</v>
      </c>
      <c r="G1084" s="38">
        <f t="shared" si="59"/>
        <v>1.8214654649073578E-3</v>
      </c>
      <c r="H1084" s="38">
        <f>IF(Q1083,[1]!Props("D","T",Dynamics!$D$4+273,"P",Dynamics!I1083,"N2O"),C1084/G1084)</f>
        <v>88.283590258407429</v>
      </c>
      <c r="I1084" s="38">
        <f>IF(Q1083,[1]!Props("P","T",Dynamics!$D$4+273,"D",F1084,"He"),IF(C1084&gt;$D$11,I1083*(1-$N$13/100*$S$1),[1]!Props("P","T",Dynamics!$D$4+273,"D",F1084,"He")))</f>
        <v>3640.879487957392</v>
      </c>
      <c r="J1084" s="38">
        <f>I1084-Dynamics!$O$10</f>
        <v>745.87375426163862</v>
      </c>
      <c r="L1084" s="38">
        <f>IF(H1084&gt;$L$18,$L$18,H1084)</f>
        <v>88.283590258407429</v>
      </c>
      <c r="M1084" s="38">
        <f t="shared" si="60"/>
        <v>4.1106231841979533</v>
      </c>
      <c r="N1084" s="38">
        <f>M1084*Dynamics!$D$14*Dynamics!$N$12</f>
        <v>2.23691184030943E-3</v>
      </c>
      <c r="O1084" s="38">
        <f t="shared" si="61"/>
        <v>0.19748260835405781</v>
      </c>
      <c r="P1084" s="38">
        <f>O1084/Dynamics!$M$2</f>
        <v>6.5827536118019267E-2</v>
      </c>
      <c r="Q1084" s="38">
        <f>IF(I1084&gt;Dynamics!$D$8,1,0)</f>
        <v>0</v>
      </c>
    </row>
    <row r="1085" spans="1:17" x14ac:dyDescent="0.25">
      <c r="A1085" s="38">
        <f>A1084+$A$19</f>
        <v>10.669999999999817</v>
      </c>
      <c r="B1085" s="38">
        <f>C1085+D1085+Dynamics!$O$7</f>
        <v>26.973755902956317</v>
      </c>
      <c r="C1085" s="38">
        <f>C1084-O1084*Dynamics!$S$1</f>
        <v>0.15883068469018019</v>
      </c>
      <c r="D1085" s="38">
        <f>D1084-P1084*Dynamics!$S$1</f>
        <v>5.2943561563391868E-2</v>
      </c>
      <c r="E1085" s="38">
        <f>Dynamics!$F$1-C1085/H1084</f>
        <v>7.2137953660598711E-3</v>
      </c>
      <c r="F1085" s="38">
        <f>IF(Q1084,$O$5/E1085,([1]!Props("D","T",Dynamics!$D$4+273,"P",I1084,"He")+$O$5/E1085)/2)</f>
        <v>5.8495056836695269</v>
      </c>
      <c r="G1085" s="38">
        <f t="shared" si="59"/>
        <v>1.8102982736252901E-3</v>
      </c>
      <c r="H1085" s="38">
        <f>IF(Q1084,[1]!Props("D","T",Dynamics!$D$4+273,"P",Dynamics!I1084,"N2O"),C1085/G1085)</f>
        <v>87.737301086912609</v>
      </c>
      <c r="I1085" s="38">
        <f>IF(Q1084,[1]!Props("P","T",Dynamics!$D$4+273,"D",F1085,"He"),IF(C1085&gt;$D$11,I1084*(1-$N$13/100*$S$1),[1]!Props("P","T",Dynamics!$D$4+273,"D",F1085,"He")))</f>
        <v>3635.1375376333749</v>
      </c>
      <c r="J1085" s="38">
        <f>I1085-Dynamics!$O$10</f>
        <v>740.1318039376215</v>
      </c>
      <c r="L1085" s="38">
        <f>IF(H1085&gt;$L$18,$L$18,H1085)</f>
        <v>87.737301086912609</v>
      </c>
      <c r="M1085" s="38">
        <f t="shared" si="60"/>
        <v>4.1074983314379052</v>
      </c>
      <c r="N1085" s="38">
        <f>M1085*Dynamics!$D$14*Dynamics!$N$12</f>
        <v>2.2352113633197011E-3</v>
      </c>
      <c r="O1085" s="38">
        <f t="shared" si="61"/>
        <v>0.19611141237646904</v>
      </c>
      <c r="P1085" s="38">
        <f>O1085/Dynamics!$M$2</f>
        <v>6.537047079215634E-2</v>
      </c>
      <c r="Q1085" s="38">
        <f>IF(I1085&gt;Dynamics!$D$8,1,0)</f>
        <v>0</v>
      </c>
    </row>
    <row r="1086" spans="1:17" x14ac:dyDescent="0.25">
      <c r="A1086" s="38">
        <f>A1085+$A$19</f>
        <v>10.679999999999817</v>
      </c>
      <c r="B1086" s="38">
        <f>C1086+D1086+Dynamics!$O$7</f>
        <v>26.971141084124628</v>
      </c>
      <c r="C1086" s="38">
        <f>C1085-O1085*Dynamics!$S$1</f>
        <v>0.15686957056641551</v>
      </c>
      <c r="D1086" s="38">
        <f>D1085-P1085*Dynamics!$S$1</f>
        <v>5.2289856855470301E-2</v>
      </c>
      <c r="E1086" s="38">
        <f>Dynamics!$F$1-C1086/H1085</f>
        <v>7.2249455525720419E-3</v>
      </c>
      <c r="F1086" s="38">
        <f>IF(Q1085,$O$5/E1086,([1]!Props("D","T",Dynamics!$D$4+273,"P",I1085,"He")+$O$5/E1086)/2)</f>
        <v>5.840457254529956</v>
      </c>
      <c r="G1086" s="38">
        <f t="shared" si="59"/>
        <v>1.7991395315074829E-3</v>
      </c>
      <c r="H1086" s="38">
        <f>IF(Q1085,[1]!Props("D","T",Dynamics!$D$4+273,"P",Dynamics!I1085,"N2O"),C1086/G1086)</f>
        <v>87.191442252939609</v>
      </c>
      <c r="I1086" s="38">
        <f>IF(Q1085,[1]!Props("P","T",Dynamics!$D$4+273,"D",F1086,"He"),IF(C1086&gt;$D$11,I1085*(1-$N$13/100*$S$1),[1]!Props("P","T",Dynamics!$D$4+273,"D",F1086,"He")))</f>
        <v>3629.4179936127821</v>
      </c>
      <c r="J1086" s="38">
        <f>I1086-Dynamics!$O$10</f>
        <v>734.41225991702868</v>
      </c>
      <c r="L1086" s="38">
        <f>IF(H1086&gt;$L$18,$L$18,H1086)</f>
        <v>87.191442252939609</v>
      </c>
      <c r="M1086" s="38">
        <f t="shared" si="60"/>
        <v>4.104384380128173</v>
      </c>
      <c r="N1086" s="38">
        <f>M1086*Dynamics!$D$14*Dynamics!$N$12</f>
        <v>2.2335168186624179E-3</v>
      </c>
      <c r="O1086" s="38">
        <f t="shared" si="61"/>
        <v>0.19474355271537361</v>
      </c>
      <c r="P1086" s="38">
        <f>O1086/Dynamics!$M$2</f>
        <v>6.4914517571791203E-2</v>
      </c>
      <c r="Q1086" s="38">
        <f>IF(I1086&gt;Dynamics!$D$8,1,0)</f>
        <v>0</v>
      </c>
    </row>
    <row r="1087" spans="1:17" x14ac:dyDescent="0.25">
      <c r="A1087" s="38">
        <f>A1086+$A$19</f>
        <v>10.689999999999817</v>
      </c>
      <c r="B1087" s="38">
        <f>C1087+D1087+Dynamics!$O$7</f>
        <v>26.968544503421757</v>
      </c>
      <c r="C1087" s="38">
        <f>C1086-O1086*Dynamics!$S$1</f>
        <v>0.15492213503926178</v>
      </c>
      <c r="D1087" s="38">
        <f>D1086-P1086*Dynamics!$S$1</f>
        <v>5.1640711679752392E-2</v>
      </c>
      <c r="E1087" s="38">
        <f>Dynamics!$F$1-C1087/H1086</f>
        <v>7.2360873492432762E-3</v>
      </c>
      <c r="F1087" s="38">
        <f>IF(Q1086,$O$5/E1087,([1]!Props("D","T",Dynamics!$D$4+273,"P",I1086,"He")+$O$5/E1087)/2)</f>
        <v>5.8314435715289923</v>
      </c>
      <c r="G1087" s="38">
        <f t="shared" si="59"/>
        <v>1.7879892091884923E-3</v>
      </c>
      <c r="H1087" s="38">
        <f>IF(Q1086,[1]!Props("D","T",Dynamics!$D$4+273,"P",Dynamics!I1086,"N2O"),C1087/G1087)</f>
        <v>86.646012315463409</v>
      </c>
      <c r="I1087" s="38">
        <f>IF(Q1086,[1]!Props("P","T",Dynamics!$D$4+273,"D",F1087,"He"),IF(C1087&gt;$D$11,I1086*(1-$N$13/100*$S$1),[1]!Props("P","T",Dynamics!$D$4+273,"D",F1087,"He")))</f>
        <v>3623.7207149097967</v>
      </c>
      <c r="J1087" s="38">
        <f>I1087-Dynamics!$O$10</f>
        <v>728.71498121404329</v>
      </c>
      <c r="L1087" s="38">
        <f>IF(H1087&gt;$L$18,$L$18,H1087)</f>
        <v>86.646012315463409</v>
      </c>
      <c r="M1087" s="38">
        <f t="shared" si="60"/>
        <v>4.1012812901002578</v>
      </c>
      <c r="N1087" s="38">
        <f>M1087*Dynamics!$D$14*Dynamics!$N$12</f>
        <v>2.231828184478756E-3</v>
      </c>
      <c r="O1087" s="38">
        <f t="shared" si="61"/>
        <v>0.19337901235834462</v>
      </c>
      <c r="P1087" s="38">
        <f>O1087/Dynamics!$M$2</f>
        <v>6.4459670786114878E-2</v>
      </c>
      <c r="Q1087" s="38">
        <f>IF(I1087&gt;Dynamics!$D$8,1,0)</f>
        <v>0</v>
      </c>
    </row>
    <row r="1088" spans="1:17" x14ac:dyDescent="0.25">
      <c r="A1088" s="38">
        <f>A1087+$A$19</f>
        <v>10.699999999999816</v>
      </c>
      <c r="B1088" s="38">
        <f>C1088+D1088+Dynamics!$O$7</f>
        <v>26.965966116590312</v>
      </c>
      <c r="C1088" s="38">
        <f>C1087-O1087*Dynamics!$S$1</f>
        <v>0.15298834491567834</v>
      </c>
      <c r="D1088" s="38">
        <f>D1087-P1087*Dynamics!$S$1</f>
        <v>5.0996114971891243E-2</v>
      </c>
      <c r="E1088" s="38">
        <f>Dynamics!$F$1-C1088/H1087</f>
        <v>7.2472207852204299E-3</v>
      </c>
      <c r="F1088" s="38">
        <f>IF(Q1087,$O$5/E1088,([1]!Props("D","T",Dynamics!$D$4+273,"P",I1087,"He")+$O$5/E1088)/2)</f>
        <v>5.8224644190339578</v>
      </c>
      <c r="G1088" s="38">
        <f t="shared" si="59"/>
        <v>1.776847277410001E-3</v>
      </c>
      <c r="H1088" s="38">
        <f>IF(Q1087,[1]!Props("D","T",Dynamics!$D$4+273,"P",Dynamics!I1087,"N2O"),C1088/G1088)</f>
        <v>86.101009839562494</v>
      </c>
      <c r="I1088" s="38">
        <f>IF(Q1087,[1]!Props("P","T",Dynamics!$D$4+273,"D",F1088,"He"),IF(C1088&gt;$D$11,I1087*(1-$N$13/100*$S$1),[1]!Props("P","T",Dynamics!$D$4+273,"D",F1088,"He")))</f>
        <v>3618.0455617296088</v>
      </c>
      <c r="J1088" s="38">
        <f>I1088-Dynamics!$O$10</f>
        <v>723.03982803385543</v>
      </c>
      <c r="L1088" s="38">
        <f>IF(H1088&gt;$L$18,$L$18,H1088)</f>
        <v>86.101009839562494</v>
      </c>
      <c r="M1088" s="38">
        <f t="shared" si="60"/>
        <v>4.0981890219545614</v>
      </c>
      <c r="N1088" s="38">
        <f>M1088*Dynamics!$D$14*Dynamics!$N$12</f>
        <v>2.2301454393283101E-3</v>
      </c>
      <c r="O1088" s="38">
        <f t="shared" si="61"/>
        <v>0.19201777441526224</v>
      </c>
      <c r="P1088" s="38">
        <f>O1088/Dynamics!$M$2</f>
        <v>6.4005924805087419E-2</v>
      </c>
      <c r="Q1088" s="38">
        <f>IF(I1088&gt;Dynamics!$D$8,1,0)</f>
        <v>0</v>
      </c>
    </row>
    <row r="1089" spans="1:17" x14ac:dyDescent="0.25">
      <c r="A1089" s="38">
        <f>A1088+$A$19</f>
        <v>10.709999999999816</v>
      </c>
      <c r="B1089" s="38">
        <f>C1089+D1089+Dynamics!$O$7</f>
        <v>26.96340587959811</v>
      </c>
      <c r="C1089" s="38">
        <f>C1088-O1088*Dynamics!$S$1</f>
        <v>0.15106816717152571</v>
      </c>
      <c r="D1089" s="38">
        <f>D1088-P1088*Dynamics!$S$1</f>
        <v>5.0356055723840366E-2</v>
      </c>
      <c r="E1089" s="38">
        <f>Dynamics!$F$1-C1089/H1088</f>
        <v>7.2583458895474169E-3</v>
      </c>
      <c r="F1089" s="38">
        <f>IF(Q1088,$O$5/E1089,([1]!Props("D","T",Dynamics!$D$4+273,"P",I1088,"He")+$O$5/E1089)/2)</f>
        <v>5.8135195832081674</v>
      </c>
      <c r="G1089" s="38">
        <f t="shared" si="59"/>
        <v>1.7657137070187477E-3</v>
      </c>
      <c r="H1089" s="38">
        <f>IF(Q1088,[1]!Props("D","T",Dynamics!$D$4+273,"P",Dynamics!I1088,"N2O"),C1089/G1089)</f>
        <v>85.556433396323925</v>
      </c>
      <c r="I1089" s="38">
        <f>IF(Q1088,[1]!Props("P","T",Dynamics!$D$4+273,"D",F1089,"He"),IF(C1089&gt;$D$11,I1088*(1-$N$13/100*$S$1),[1]!Props("P","T",Dynamics!$D$4+273,"D",F1089,"He")))</f>
        <v>3612.3923954550637</v>
      </c>
      <c r="J1089" s="38">
        <f>I1089-Dynamics!$O$10</f>
        <v>717.3866617593103</v>
      </c>
      <c r="L1089" s="38">
        <f>IF(H1089&gt;$L$18,$L$18,H1089)</f>
        <v>85.556433396323925</v>
      </c>
      <c r="M1089" s="38">
        <f t="shared" si="60"/>
        <v>4.0951075370662151</v>
      </c>
      <c r="N1089" s="38">
        <f>M1089*Dynamics!$D$14*Dynamics!$N$12</f>
        <v>2.2284685621922653E-3</v>
      </c>
      <c r="O1089" s="38">
        <f t="shared" si="61"/>
        <v>0.1906598221170043</v>
      </c>
      <c r="P1089" s="38">
        <f>O1089/Dynamics!$M$2</f>
        <v>6.3553274039001434E-2</v>
      </c>
      <c r="Q1089" s="38">
        <f>IF(I1089&gt;Dynamics!$D$8,1,0)</f>
        <v>0</v>
      </c>
    </row>
    <row r="1090" spans="1:17" x14ac:dyDescent="0.25">
      <c r="A1090" s="38">
        <f>A1089+$A$19</f>
        <v>10.719999999999816</v>
      </c>
      <c r="B1090" s="38">
        <f>C1090+D1090+Dynamics!$O$7</f>
        <v>26.960863748636552</v>
      </c>
      <c r="C1090" s="38">
        <f>C1089-O1089*Dynamics!$S$1</f>
        <v>0.14916156895035568</v>
      </c>
      <c r="D1090" s="38">
        <f>D1089-P1089*Dynamics!$S$1</f>
        <v>4.9720522983450352E-2</v>
      </c>
      <c r="E1090" s="38">
        <f>Dynamics!$F$1-C1090/H1089</f>
        <v>7.26946269116731E-3</v>
      </c>
      <c r="F1090" s="38">
        <f>IF(Q1089,$O$5/E1090,([1]!Props("D","T",Dynamics!$D$4+273,"P",I1089,"He")+$O$5/E1090)/2)</f>
        <v>5.8046088519909826</v>
      </c>
      <c r="G1090" s="38">
        <f t="shared" si="59"/>
        <v>1.7545884689644459E-3</v>
      </c>
      <c r="H1090" s="38">
        <f>IF(Q1089,[1]!Props("D","T",Dynamics!$D$4+273,"P",Dynamics!I1089,"N2O"),C1090/G1090)</f>
        <v>85.012281562747589</v>
      </c>
      <c r="I1090" s="38">
        <f>IF(Q1089,[1]!Props("P","T",Dynamics!$D$4+273,"D",F1090,"He"),IF(C1090&gt;$D$11,I1089*(1-$N$13/100*$S$1),[1]!Props("P","T",Dynamics!$D$4+273,"D",F1090,"He")))</f>
        <v>3606.7610786334694</v>
      </c>
      <c r="J1090" s="38">
        <f>I1090-Dynamics!$O$10</f>
        <v>711.75534493771602</v>
      </c>
      <c r="L1090" s="38">
        <f>IF(H1090&gt;$L$18,$L$18,H1090)</f>
        <v>85.012281562747589</v>
      </c>
      <c r="M1090" s="38">
        <f t="shared" si="60"/>
        <v>4.0920367975913097</v>
      </c>
      <c r="N1090" s="38">
        <f>M1090*Dynamics!$D$14*Dynamics!$N$12</f>
        <v>2.2267975324767888E-3</v>
      </c>
      <c r="O1090" s="38">
        <f t="shared" si="61"/>
        <v>0.18930513881414834</v>
      </c>
      <c r="P1090" s="38">
        <f>O1090/Dynamics!$M$2</f>
        <v>6.3101712938049448E-2</v>
      </c>
      <c r="Q1090" s="38">
        <f>IF(I1090&gt;Dynamics!$D$8,1,0)</f>
        <v>0</v>
      </c>
    </row>
    <row r="1091" spans="1:17" x14ac:dyDescent="0.25">
      <c r="A1091" s="38">
        <f>A1090+$A$19</f>
        <v>10.729999999999816</v>
      </c>
      <c r="B1091" s="38">
        <f>C1091+D1091+Dynamics!$O$7</f>
        <v>26.958339680119028</v>
      </c>
      <c r="C1091" s="38">
        <f>C1090-O1090*Dynamics!$S$1</f>
        <v>0.14726851756221421</v>
      </c>
      <c r="D1091" s="38">
        <f>D1090-P1090*Dynamics!$S$1</f>
        <v>4.9089505854069855E-2</v>
      </c>
      <c r="E1091" s="38">
        <f>Dynamics!$F$1-C1091/H1090</f>
        <v>7.2805712189244563E-3</v>
      </c>
      <c r="F1091" s="38">
        <f>IF(Q1090,$O$5/E1091,([1]!Props("D","T",Dynamics!$D$4+273,"P",I1090,"He")+$O$5/E1091)/2)</f>
        <v>5.795732015078098</v>
      </c>
      <c r="G1091" s="38">
        <f t="shared" si="59"/>
        <v>1.7434715342976824E-3</v>
      </c>
      <c r="H1091" s="38">
        <f>IF(Q1090,[1]!Props("D","T",Dynamics!$D$4+273,"P",Dynamics!I1090,"N2O"),C1091/G1091)</f>
        <v>84.468552921650058</v>
      </c>
      <c r="I1091" s="38">
        <f>IF(Q1090,[1]!Props("P","T",Dynamics!$D$4+273,"D",F1091,"He"),IF(C1091&gt;$D$11,I1090*(1-$N$13/100*$S$1),[1]!Props("P","T",Dynamics!$D$4+273,"D",F1091,"He")))</f>
        <v>3601.1514749635676</v>
      </c>
      <c r="J1091" s="38">
        <f>I1091-Dynamics!$O$10</f>
        <v>706.14574126781417</v>
      </c>
      <c r="L1091" s="38">
        <f>IF(H1091&gt;$L$18,$L$18,H1091)</f>
        <v>84.468552921650058</v>
      </c>
      <c r="M1091" s="38">
        <f t="shared" si="60"/>
        <v>4.0889767664735679</v>
      </c>
      <c r="N1091" s="38">
        <f>M1091*Dynamics!$D$14*Dynamics!$N$12</f>
        <v>2.2251323300166593E-3</v>
      </c>
      <c r="O1091" s="38">
        <f t="shared" si="61"/>
        <v>0.1879537079756867</v>
      </c>
      <c r="P1091" s="38">
        <f>O1091/Dynamics!$M$2</f>
        <v>6.2651235991895565E-2</v>
      </c>
      <c r="Q1091" s="38">
        <f>IF(I1091&gt;Dynamics!$D$8,1,0)</f>
        <v>0</v>
      </c>
    </row>
    <row r="1092" spans="1:17" x14ac:dyDescent="0.25">
      <c r="A1092" s="38">
        <f>A1091+$A$19</f>
        <v>10.739999999999815</v>
      </c>
      <c r="B1092" s="38">
        <f>C1092+D1092+Dynamics!$O$7</f>
        <v>26.955833630679351</v>
      </c>
      <c r="C1092" s="38">
        <f>C1091-O1091*Dynamics!$S$1</f>
        <v>0.14538898048245735</v>
      </c>
      <c r="D1092" s="38">
        <f>D1091-P1091*Dynamics!$S$1</f>
        <v>4.8462993494150897E-2</v>
      </c>
      <c r="E1092" s="38">
        <f>Dynamics!$F$1-C1092/H1091</f>
        <v>7.2916715015666185E-3</v>
      </c>
      <c r="F1092" s="38">
        <f>IF(Q1091,$O$5/E1092,([1]!Props("D","T",Dynamics!$D$4+273,"P",I1091,"He")+$O$5/E1092)/2)</f>
        <v>5.7868888639020657</v>
      </c>
      <c r="G1092" s="38">
        <f t="shared" si="59"/>
        <v>1.7323628741677958E-3</v>
      </c>
      <c r="H1092" s="38">
        <f>IF(Q1091,[1]!Props("D","T",Dynamics!$D$4+273,"P",Dynamics!I1091,"N2O"),C1092/G1092)</f>
        <v>83.925246061567961</v>
      </c>
      <c r="I1092" s="38">
        <f>IF(Q1091,[1]!Props("P","T",Dynamics!$D$4+273,"D",F1092,"He"),IF(C1092&gt;$D$11,I1091*(1-$N$13/100*$S$1),[1]!Props("P","T",Dynamics!$D$4+273,"D",F1092,"He")))</f>
        <v>3595.5634492826607</v>
      </c>
      <c r="J1092" s="38">
        <f>I1092-Dynamics!$O$10</f>
        <v>700.55771558690731</v>
      </c>
      <c r="L1092" s="38">
        <f>IF(H1092&gt;$L$18,$L$18,H1092)</f>
        <v>83.925246061567961</v>
      </c>
      <c r="M1092" s="38">
        <f t="shared" si="60"/>
        <v>4.0859274074514538</v>
      </c>
      <c r="N1092" s="38">
        <f>M1092*Dynamics!$D$14*Dynamics!$N$12</f>
        <v>2.2234729350791367E-3</v>
      </c>
      <c r="O1092" s="38">
        <f t="shared" si="61"/>
        <v>0.18660551318775329</v>
      </c>
      <c r="P1092" s="38">
        <f>O1092/Dynamics!$M$2</f>
        <v>6.2201837729251093E-2</v>
      </c>
      <c r="Q1092" s="38">
        <f>IF(I1092&gt;Dynamics!$D$8,1,0)</f>
        <v>0</v>
      </c>
    </row>
    <row r="1093" spans="1:17" x14ac:dyDescent="0.25">
      <c r="A1093" s="38">
        <f>A1092+$A$19</f>
        <v>10.749999999999815</v>
      </c>
      <c r="B1093" s="38">
        <f>C1093+D1093+Dynamics!$O$7</f>
        <v>26.953345557170181</v>
      </c>
      <c r="C1093" s="38">
        <f>C1092-O1092*Dynamics!$S$1</f>
        <v>0.14352292535057981</v>
      </c>
      <c r="D1093" s="38">
        <f>D1092-P1092*Dynamics!$S$1</f>
        <v>4.7840975116858385E-2</v>
      </c>
      <c r="E1093" s="38">
        <f>Dynamics!$F$1-C1093/H1092</f>
        <v>7.3027635677471309E-3</v>
      </c>
      <c r="F1093" s="38">
        <f>IF(Q1092,$O$5/E1093,([1]!Props("D","T",Dynamics!$D$4+273,"P",I1092,"He")+$O$5/E1093)/2)</f>
        <v>5.7780791916130543</v>
      </c>
      <c r="G1093" s="38">
        <f t="shared" si="59"/>
        <v>1.7212624598207469E-3</v>
      </c>
      <c r="H1093" s="38">
        <f>IF(Q1092,[1]!Props("D","T",Dynamics!$D$4+273,"P",Dynamics!I1092,"N2O"),C1093/G1093)</f>
        <v>83.382359576660008</v>
      </c>
      <c r="I1093" s="38">
        <f>IF(Q1092,[1]!Props("P","T",Dynamics!$D$4+273,"D",F1093,"He"),IF(C1093&gt;$D$11,I1092*(1-$N$13/100*$S$1),[1]!Props("P","T",Dynamics!$D$4+273,"D",F1093,"He")))</f>
        <v>3589.9968675538944</v>
      </c>
      <c r="J1093" s="38">
        <f>I1093-Dynamics!$O$10</f>
        <v>694.99113385814098</v>
      </c>
      <c r="L1093" s="38">
        <f>IF(H1093&gt;$L$18,$L$18,H1093)</f>
        <v>83.382359576660008</v>
      </c>
      <c r="M1093" s="38">
        <f t="shared" si="60"/>
        <v>4.0828886850657593</v>
      </c>
      <c r="N1093" s="38">
        <f>M1093*Dynamics!$D$14*Dynamics!$N$12</f>
        <v>2.2218193283680904E-3</v>
      </c>
      <c r="O1093" s="38">
        <f t="shared" si="61"/>
        <v>0.18526053815236135</v>
      </c>
      <c r="P1093" s="38">
        <f>O1093/Dynamics!$M$2</f>
        <v>6.175351271745378E-2</v>
      </c>
      <c r="Q1093" s="38">
        <f>IF(I1093&gt;Dynamics!$D$8,1,0)</f>
        <v>0</v>
      </c>
    </row>
    <row r="1094" spans="1:17" x14ac:dyDescent="0.25">
      <c r="A1094" s="38">
        <f>A1093+$A$19</f>
        <v>10.759999999999815</v>
      </c>
      <c r="B1094" s="38">
        <f>C1094+D1094+Dynamics!$O$7</f>
        <v>26.950875416661486</v>
      </c>
      <c r="C1094" s="38">
        <f>C1093-O1093*Dynamics!$S$1</f>
        <v>0.14167031996905619</v>
      </c>
      <c r="D1094" s="38">
        <f>D1093-P1093*Dynamics!$S$1</f>
        <v>4.7223439989683848E-2</v>
      </c>
      <c r="E1094" s="38">
        <f>Dynamics!$F$1-C1094/H1093</f>
        <v>7.3138474460270695E-3</v>
      </c>
      <c r="F1094" s="38">
        <f>IF(Q1093,$O$5/E1094,([1]!Props("D","T",Dynamics!$D$4+273,"P",I1093,"He")+$O$5/E1094)/2)</f>
        <v>5.7693027930598273</v>
      </c>
      <c r="G1094" s="38">
        <f t="shared" si="59"/>
        <v>1.7101702625969455E-3</v>
      </c>
      <c r="H1094" s="38">
        <f>IF(Q1093,[1]!Props("D","T",Dynamics!$D$4+273,"P",Dynamics!I1093,"N2O"),C1094/G1094)</f>
        <v>82.839892066609494</v>
      </c>
      <c r="I1094" s="38">
        <f>IF(Q1093,[1]!Props("P","T",Dynamics!$D$4+273,"D",F1094,"He"),IF(C1094&gt;$D$11,I1093*(1-$N$13/100*$S$1),[1]!Props("P","T",Dynamics!$D$4+273,"D",F1094,"He")))</f>
        <v>3584.4515968536948</v>
      </c>
      <c r="J1094" s="38">
        <f>I1094-Dynamics!$O$10</f>
        <v>689.4458631579414</v>
      </c>
      <c r="L1094" s="38">
        <f>IF(H1094&gt;$L$18,$L$18,H1094)</f>
        <v>82.839892066609494</v>
      </c>
      <c r="M1094" s="38">
        <f t="shared" si="60"/>
        <v>4.0798605646676531</v>
      </c>
      <c r="N1094" s="38">
        <f>M1094*Dynamics!$D$14*Dynamics!$N$12</f>
        <v>2.2201714910283785E-3</v>
      </c>
      <c r="O1094" s="38">
        <f t="shared" si="61"/>
        <v>0.18391876668615434</v>
      </c>
      <c r="P1094" s="38">
        <f>O1094/Dynamics!$M$2</f>
        <v>6.1306255562051444E-2</v>
      </c>
      <c r="Q1094" s="38">
        <f>IF(I1094&gt;Dynamics!$D$8,1,0)</f>
        <v>0</v>
      </c>
    </row>
    <row r="1095" spans="1:17" x14ac:dyDescent="0.25">
      <c r="A1095" s="38">
        <f>A1094+$A$19</f>
        <v>10.769999999999815</v>
      </c>
      <c r="B1095" s="38">
        <f>C1095+D1095+Dynamics!$O$7</f>
        <v>26.948423166439003</v>
      </c>
      <c r="C1095" s="38">
        <f>C1094-O1094*Dynamics!$S$1</f>
        <v>0.13983113230219466</v>
      </c>
      <c r="D1095" s="38">
        <f>D1094-P1094*Dynamics!$S$1</f>
        <v>4.6610377434063335E-2</v>
      </c>
      <c r="E1095" s="38">
        <f>Dynamics!$F$1-C1095/H1094</f>
        <v>7.3249231648774733E-3</v>
      </c>
      <c r="F1095" s="38">
        <f>IF(Q1094,$O$5/E1095,([1]!Props("D","T",Dynamics!$D$4+273,"P",I1094,"He")+$O$5/E1095)/2)</f>
        <v>5.7605594647709522</v>
      </c>
      <c r="G1095" s="38">
        <f t="shared" si="59"/>
        <v>1.6990862539290807E-3</v>
      </c>
      <c r="H1095" s="38">
        <f>IF(Q1094,[1]!Props("D","T",Dynamics!$D$4+273,"P",Dynamics!I1094,"N2O"),C1095/G1095)</f>
        <v>82.297842136524736</v>
      </c>
      <c r="I1095" s="38">
        <f>IF(Q1094,[1]!Props("P","T",Dynamics!$D$4+273,"D",F1095,"He"),IF(C1095&gt;$D$11,I1094*(1-$N$13/100*$S$1),[1]!Props("P","T",Dynamics!$D$4+273,"D",F1095,"He")))</f>
        <v>3578.9275053593501</v>
      </c>
      <c r="J1095" s="38">
        <f>I1095-Dynamics!$O$10</f>
        <v>683.9217716635967</v>
      </c>
      <c r="L1095" s="38">
        <f>IF(H1095&gt;$L$18,$L$18,H1095)</f>
        <v>82.297842136524736</v>
      </c>
      <c r="M1095" s="38">
        <f t="shared" si="60"/>
        <v>4.0768430124272426</v>
      </c>
      <c r="N1095" s="38">
        <f>M1095*Dynamics!$D$14*Dynamics!$N$12</f>
        <v>2.2185294046505087E-3</v>
      </c>
      <c r="O1095" s="38">
        <f t="shared" si="61"/>
        <v>0.18258018271916576</v>
      </c>
      <c r="P1095" s="38">
        <f>O1095/Dynamics!$M$2</f>
        <v>6.086006090638859E-2</v>
      </c>
      <c r="Q1095" s="38">
        <f>IF(I1095&gt;Dynamics!$D$8,1,0)</f>
        <v>0</v>
      </c>
    </row>
    <row r="1096" spans="1:17" x14ac:dyDescent="0.25">
      <c r="A1096" s="38">
        <f>A1095+$A$19</f>
        <v>10.779999999999815</v>
      </c>
      <c r="B1096" s="38">
        <f>C1096+D1096+Dynamics!$O$7</f>
        <v>26.945988764002745</v>
      </c>
      <c r="C1096" s="38">
        <f>C1095-O1095*Dynamics!$S$1</f>
        <v>0.13800533047500299</v>
      </c>
      <c r="D1096" s="38">
        <f>D1095-P1095*Dynamics!$S$1</f>
        <v>4.6001776824999452E-2</v>
      </c>
      <c r="E1096" s="38">
        <f>Dynamics!$F$1-C1096/H1095</f>
        <v>7.3359907526815591E-3</v>
      </c>
      <c r="F1096" s="38">
        <f>IF(Q1095,$O$5/E1096,([1]!Props("D","T",Dynamics!$D$4+273,"P",I1095,"He")+$O$5/E1096)/2)</f>
        <v>5.7518490049362248</v>
      </c>
      <c r="G1096" s="38">
        <f t="shared" si="59"/>
        <v>1.6880104053399094E-3</v>
      </c>
      <c r="H1096" s="38">
        <f>IF(Q1095,[1]!Props("D","T",Dynamics!$D$4+273,"P",Dynamics!I1095,"N2O"),C1096/G1096)</f>
        <v>81.756208396839412</v>
      </c>
      <c r="I1096" s="38">
        <f>IF(Q1095,[1]!Props("P","T",Dynamics!$D$4+273,"D",F1096,"He"),IF(C1096&gt;$D$11,I1095*(1-$N$13/100*$S$1),[1]!Props("P","T",Dynamics!$D$4+273,"D",F1096,"He")))</f>
        <v>3573.4244623367458</v>
      </c>
      <c r="J1096" s="38">
        <f>I1096-Dynamics!$O$10</f>
        <v>678.41872864099241</v>
      </c>
      <c r="L1096" s="38">
        <f>IF(H1096&gt;$L$18,$L$18,H1096)</f>
        <v>81.756208396839412</v>
      </c>
      <c r="M1096" s="38">
        <f t="shared" si="60"/>
        <v>4.0738359953426544</v>
      </c>
      <c r="N1096" s="38">
        <f>M1096*Dynamics!$D$14*Dynamics!$N$12</f>
        <v>2.2168930512755786E-3</v>
      </c>
      <c r="O1096" s="38">
        <f t="shared" si="61"/>
        <v>0.1812447702935914</v>
      </c>
      <c r="P1096" s="38">
        <f>O1096/Dynamics!$M$2</f>
        <v>6.0414923431197136E-2</v>
      </c>
      <c r="Q1096" s="38">
        <f>IF(I1096&gt;Dynamics!$D$8,1,0)</f>
        <v>0</v>
      </c>
    </row>
    <row r="1097" spans="1:17" x14ac:dyDescent="0.25">
      <c r="A1097" s="38">
        <f>A1096+$A$19</f>
        <v>10.789999999999814</v>
      </c>
      <c r="B1097" s="38">
        <f>C1097+D1097+Dynamics!$O$7</f>
        <v>26.943572167065497</v>
      </c>
      <c r="C1097" s="38">
        <f>C1096-O1096*Dynamics!$S$1</f>
        <v>0.13619288277206706</v>
      </c>
      <c r="D1097" s="38">
        <f>D1096-P1096*Dynamics!$S$1</f>
        <v>4.5397627590687481E-2</v>
      </c>
      <c r="E1097" s="38">
        <f>Dynamics!$F$1-C1097/H1096</f>
        <v>7.3470502377369811E-3</v>
      </c>
      <c r="F1097" s="38">
        <f>IF(Q1096,$O$5/E1097,([1]!Props("D","T",Dynamics!$D$4+273,"P",I1096,"He")+$O$5/E1097)/2)</f>
        <v>5.743171213388309</v>
      </c>
      <c r="G1097" s="38">
        <f t="shared" si="59"/>
        <v>1.6769426884400305E-3</v>
      </c>
      <c r="H1097" s="38">
        <f>IF(Q1096,[1]!Props("D","T",Dynamics!$D$4+273,"P",Dynamics!I1096,"N2O"),C1097/G1097)</f>
        <v>81.214989463211751</v>
      </c>
      <c r="I1097" s="38">
        <f>IF(Q1096,[1]!Props("P","T",Dynamics!$D$4+273,"D",F1097,"He"),IF(C1097&gt;$D$11,I1096*(1-$N$13/100*$S$1),[1]!Props("P","T",Dynamics!$D$4+273,"D",F1097,"He")))</f>
        <v>3567.9423381282381</v>
      </c>
      <c r="J1097" s="38">
        <f>I1097-Dynamics!$O$10</f>
        <v>672.93660443248473</v>
      </c>
      <c r="L1097" s="38">
        <f>IF(H1097&gt;$L$18,$L$18,H1097)</f>
        <v>81.214989463211751</v>
      </c>
      <c r="M1097" s="38">
        <f t="shared" si="60"/>
        <v>4.0708394812496449</v>
      </c>
      <c r="N1097" s="38">
        <f>M1097*Dynamics!$D$14*Dynamics!$N$12</f>
        <v>2.2152624134005056E-3</v>
      </c>
      <c r="O1097" s="38">
        <f t="shared" si="61"/>
        <v>0.1799125135625711</v>
      </c>
      <c r="P1097" s="38">
        <f>O1097/Dynamics!$M$2</f>
        <v>5.9970837854190363E-2</v>
      </c>
      <c r="Q1097" s="38">
        <f>IF(I1097&gt;Dynamics!$D$8,1,0)</f>
        <v>0</v>
      </c>
    </row>
    <row r="1098" spans="1:17" x14ac:dyDescent="0.25">
      <c r="A1098" s="38">
        <f>A1097+$A$19</f>
        <v>10.799999999999814</v>
      </c>
      <c r="B1098" s="38">
        <f>C1098+D1098+Dynamics!$O$7</f>
        <v>26.94117333355133</v>
      </c>
      <c r="C1098" s="38">
        <f>C1097-O1097*Dynamics!$S$1</f>
        <v>0.13439375763644135</v>
      </c>
      <c r="D1098" s="38">
        <f>D1097-P1097*Dynamics!$S$1</f>
        <v>4.4797919212145577E-2</v>
      </c>
      <c r="E1098" s="38">
        <f>Dynamics!$F$1-C1098/H1097</f>
        <v>7.3581016482581092E-3</v>
      </c>
      <c r="F1098" s="38">
        <f>IF(Q1097,$O$5/E1098,([1]!Props("D","T",Dynamics!$D$4+273,"P",I1097,"He")+$O$5/E1098)/2)</f>
        <v>5.7345258915845836</v>
      </c>
      <c r="G1098" s="38">
        <f t="shared" si="59"/>
        <v>1.6658830749256247E-3</v>
      </c>
      <c r="H1098" s="38">
        <f>IF(Q1097,[1]!Props("D","T",Dynamics!$D$4+273,"P",Dynamics!I1097,"N2O"),C1098/G1098)</f>
        <v>80.674183956422937</v>
      </c>
      <c r="I1098" s="38">
        <f>IF(Q1097,[1]!Props("P","T",Dynamics!$D$4+273,"D",F1098,"He"),IF(C1098&gt;$D$11,I1097*(1-$N$13/100*$S$1),[1]!Props("P","T",Dynamics!$D$4+273,"D",F1098,"He")))</f>
        <v>3562.4810041406681</v>
      </c>
      <c r="J1098" s="38">
        <f>I1098-Dynamics!$O$10</f>
        <v>667.47527044491471</v>
      </c>
      <c r="L1098" s="38">
        <f>IF(H1098&gt;$L$18,$L$18,H1098)</f>
        <v>80.674183956422937</v>
      </c>
      <c r="M1098" s="38">
        <f t="shared" si="60"/>
        <v>4.0678534388317571</v>
      </c>
      <c r="N1098" s="38">
        <f>M1098*Dynamics!$D$14*Dynamics!$N$12</f>
        <v>2.2136374739835539E-3</v>
      </c>
      <c r="O1098" s="38">
        <f t="shared" si="61"/>
        <v>0.17858339678898061</v>
      </c>
      <c r="P1098" s="38">
        <f>O1098/Dynamics!$M$2</f>
        <v>5.9527798929660203E-2</v>
      </c>
      <c r="Q1098" s="38">
        <f>IF(I1098&gt;Dynamics!$D$8,1,0)</f>
        <v>0</v>
      </c>
    </row>
    <row r="1099" spans="1:17" x14ac:dyDescent="0.25">
      <c r="A1099" s="38">
        <f>A1098+$A$19</f>
        <v>10.809999999999814</v>
      </c>
      <c r="B1099" s="38">
        <f>C1099+D1099+Dynamics!$O$7</f>
        <v>26.938792221594145</v>
      </c>
      <c r="C1099" s="38">
        <f>C1098-O1098*Dynamics!$S$1</f>
        <v>0.13260792366855154</v>
      </c>
      <c r="D1099" s="38">
        <f>D1098-P1098*Dynamics!$S$1</f>
        <v>4.4202641222848976E-2</v>
      </c>
      <c r="E1099" s="38">
        <f>Dynamics!$F$1-C1099/H1098</f>
        <v>7.3691450123783454E-3</v>
      </c>
      <c r="F1099" s="38">
        <f>IF(Q1098,$O$5/E1099,([1]!Props("D","T",Dynamics!$D$4+273,"P",I1098,"He")+$O$5/E1099)/2)</f>
        <v>5.7259128425891994</v>
      </c>
      <c r="G1099" s="38">
        <f t="shared" si="59"/>
        <v>1.6548315365761731E-3</v>
      </c>
      <c r="H1099" s="38">
        <f>IF(Q1098,[1]!Props("D","T",Dynamics!$D$4+273,"P",Dynamics!I1098,"N2O"),C1099/G1099)</f>
        <v>80.133790502274181</v>
      </c>
      <c r="I1099" s="38">
        <f>IF(Q1098,[1]!Props("P","T",Dynamics!$D$4+273,"D",F1099,"He"),IF(C1099&gt;$D$11,I1098*(1-$N$13/100*$S$1),[1]!Props("P","T",Dynamics!$D$4+273,"D",F1099,"He")))</f>
        <v>3557.0403328335215</v>
      </c>
      <c r="J1099" s="38">
        <f>I1099-Dynamics!$O$10</f>
        <v>662.03459913776805</v>
      </c>
      <c r="L1099" s="38">
        <f>IF(H1099&gt;$L$18,$L$18,H1099)</f>
        <v>80.133790502274181</v>
      </c>
      <c r="M1099" s="38">
        <f t="shared" si="60"/>
        <v>4.064877837631097</v>
      </c>
      <c r="N1099" s="38">
        <f>M1099*Dynamics!$D$14*Dynamics!$N$12</f>
        <v>2.212018216450199E-3</v>
      </c>
      <c r="O1099" s="38">
        <f t="shared" si="61"/>
        <v>0.17725740434423443</v>
      </c>
      <c r="P1099" s="38">
        <f>O1099/Dynamics!$M$2</f>
        <v>5.9085801448078144E-2</v>
      </c>
      <c r="Q1099" s="38">
        <f>IF(I1099&gt;Dynamics!$D$8,1,0)</f>
        <v>0</v>
      </c>
    </row>
    <row r="1100" spans="1:17" x14ac:dyDescent="0.25">
      <c r="A1100" s="38">
        <f>A1099+$A$19</f>
        <v>10.819999999999814</v>
      </c>
      <c r="B1100" s="38">
        <f>C1100+D1100+Dynamics!$O$7</f>
        <v>26.936428789536222</v>
      </c>
      <c r="C1100" s="38">
        <f>C1099-O1099*Dynamics!$S$1</f>
        <v>0.1308353496251092</v>
      </c>
      <c r="D1100" s="38">
        <f>D1099-P1099*Dynamics!$S$1</f>
        <v>4.3611783208368192E-2</v>
      </c>
      <c r="E1100" s="38">
        <f>Dynamics!$F$1-C1100/H1099</f>
        <v>7.3801803581524635E-3</v>
      </c>
      <c r="F1100" s="38">
        <f>IF(Q1099,$O$5/E1100,([1]!Props("D","T",Dynamics!$D$4+273,"P",I1099,"He")+$O$5/E1100)/2)</f>
        <v>5.7173318710553378</v>
      </c>
      <c r="G1100" s="38">
        <f t="shared" si="59"/>
        <v>1.6437880452521442E-3</v>
      </c>
      <c r="H1100" s="38">
        <f>IF(Q1099,[1]!Props("D","T",Dynamics!$D$4+273,"P",Dynamics!I1099,"N2O"),C1100/G1100)</f>
        <v>79.593807731482855</v>
      </c>
      <c r="I1100" s="38">
        <f>IF(Q1099,[1]!Props("P","T",Dynamics!$D$4+273,"D",F1100,"He"),IF(C1100&gt;$D$11,I1099*(1-$N$13/100*$S$1),[1]!Props("P","T",Dynamics!$D$4+273,"D",F1100,"He")))</f>
        <v>3551.6201977072142</v>
      </c>
      <c r="J1100" s="38">
        <f>I1100-Dynamics!$O$10</f>
        <v>656.61446401146077</v>
      </c>
      <c r="L1100" s="38">
        <f>IF(H1100&gt;$L$18,$L$18,H1100)</f>
        <v>79.593807731482855</v>
      </c>
      <c r="M1100" s="38">
        <f t="shared" si="60"/>
        <v>4.0619126480596686</v>
      </c>
      <c r="N1100" s="38">
        <f>M1100*Dynamics!$D$14*Dynamics!$N$12</f>
        <v>2.2104046246992962E-3</v>
      </c>
      <c r="O1100" s="38">
        <f t="shared" si="61"/>
        <v>0.17593452070709631</v>
      </c>
      <c r="P1100" s="38">
        <f>O1100/Dynamics!$M$2</f>
        <v>5.864484023569877E-2</v>
      </c>
      <c r="Q1100" s="38">
        <f>IF(I1100&gt;Dynamics!$D$8,1,0)</f>
        <v>0</v>
      </c>
    </row>
    <row r="1101" spans="1:17" x14ac:dyDescent="0.25">
      <c r="A1101" s="38">
        <f>A1100+$A$19</f>
        <v>10.829999999999814</v>
      </c>
      <c r="B1101" s="38">
        <f>C1101+D1101+Dynamics!$O$7</f>
        <v>26.934082995926794</v>
      </c>
      <c r="C1101" s="38">
        <f>C1100-O1100*Dynamics!$S$1</f>
        <v>0.12907600441803824</v>
      </c>
      <c r="D1101" s="38">
        <f>D1100-P1100*Dynamics!$S$1</f>
        <v>4.3025334806011208E-2</v>
      </c>
      <c r="E1101" s="38">
        <f>Dynamics!$F$1-C1101/H1100</f>
        <v>7.3912077135589831E-3</v>
      </c>
      <c r="F1101" s="38">
        <f>IF(Q1100,$O$5/E1101,([1]!Props("D","T",Dynamics!$D$4+273,"P",I1100,"He")+$O$5/E1101)/2)</f>
        <v>5.7087827832076661</v>
      </c>
      <c r="G1101" s="38">
        <f t="shared" si="59"/>
        <v>1.6327525728926495E-3</v>
      </c>
      <c r="H1101" s="38">
        <f>IF(Q1100,[1]!Props("D","T",Dynamics!$D$4+273,"P",Dynamics!I1100,"N2O"),C1101/G1101)</f>
        <v>79.054234279577372</v>
      </c>
      <c r="I1101" s="38">
        <f>IF(Q1100,[1]!Props("P","T",Dynamics!$D$4+273,"D",F1101,"He"),IF(C1101&gt;$D$11,I1100*(1-$N$13/100*$S$1),[1]!Props("P","T",Dynamics!$D$4+273,"D",F1101,"He")))</f>
        <v>3546.2204732915202</v>
      </c>
      <c r="J1101" s="38">
        <f>I1101-Dynamics!$O$10</f>
        <v>651.21473959576679</v>
      </c>
      <c r="L1101" s="38">
        <f>IF(H1101&gt;$L$18,$L$18,H1101)</f>
        <v>79.054234279577372</v>
      </c>
      <c r="M1101" s="38">
        <f t="shared" si="60"/>
        <v>4.0589578414113765</v>
      </c>
      <c r="N1101" s="38">
        <f>M1101*Dynamics!$D$14*Dynamics!$N$12</f>
        <v>2.208796683109613E-3</v>
      </c>
      <c r="O1101" s="38">
        <f t="shared" si="61"/>
        <v>0.17461473046250076</v>
      </c>
      <c r="P1101" s="38">
        <f>O1101/Dynamics!$M$2</f>
        <v>5.8204910154166921E-2</v>
      </c>
      <c r="Q1101" s="38">
        <f>IF(I1101&gt;Dynamics!$D$8,1,0)</f>
        <v>0</v>
      </c>
    </row>
    <row r="1102" spans="1:17" x14ac:dyDescent="0.25">
      <c r="A1102" s="38">
        <f>A1101+$A$19</f>
        <v>10.839999999999813</v>
      </c>
      <c r="B1102" s="38">
        <f>C1102+D1102+Dynamics!$O$7</f>
        <v>26.931754799520625</v>
      </c>
      <c r="C1102" s="38">
        <f>C1101-O1101*Dynamics!$S$1</f>
        <v>0.12732985711341324</v>
      </c>
      <c r="D1102" s="38">
        <f>D1101-P1101*Dynamics!$S$1</f>
        <v>4.2443285704469536E-2</v>
      </c>
      <c r="E1102" s="38">
        <f>Dynamics!$F$1-C1102/H1101</f>
        <v>7.402227106502581E-3</v>
      </c>
      <c r="F1102" s="38">
        <f>IF(Q1101,$O$5/E1102,([1]!Props("D","T",Dynamics!$D$4+273,"P",I1101,"He")+$O$5/E1102)/2)</f>
        <v>5.7002653868249844</v>
      </c>
      <c r="G1102" s="38">
        <f t="shared" si="59"/>
        <v>1.6217250915130602E-3</v>
      </c>
      <c r="H1102" s="38">
        <f>IF(Q1101,[1]!Props("D","T",Dynamics!$D$4+273,"P",Dynamics!I1101,"N2O"),C1102/G1102)</f>
        <v>78.515068786791247</v>
      </c>
      <c r="I1102" s="38">
        <f>IF(Q1101,[1]!Props("P","T",Dynamics!$D$4+273,"D",F1102,"He"),IF(C1102&gt;$D$11,I1101*(1-$N$13/100*$S$1),[1]!Props("P","T",Dynamics!$D$4+273,"D",F1102,"He")))</f>
        <v>3540.8410351341204</v>
      </c>
      <c r="J1102" s="38">
        <f>I1102-Dynamics!$O$10</f>
        <v>645.83530143836697</v>
      </c>
      <c r="L1102" s="38">
        <f>IF(H1102&gt;$L$18,$L$18,H1102)</f>
        <v>78.515068786791247</v>
      </c>
      <c r="M1102" s="38">
        <f t="shared" si="60"/>
        <v>4.056013389874634</v>
      </c>
      <c r="N1102" s="38">
        <f>M1102*Dynamics!$D$14*Dynamics!$N$12</f>
        <v>2.2071943765466866E-3</v>
      </c>
      <c r="O1102" s="38">
        <f t="shared" si="61"/>
        <v>0.17329801830038191</v>
      </c>
      <c r="P1102" s="38">
        <f>O1102/Dynamics!$M$2</f>
        <v>5.7766006100127304E-2</v>
      </c>
      <c r="Q1102" s="38">
        <f>IF(I1102&gt;Dynamics!$D$8,1,0)</f>
        <v>0</v>
      </c>
    </row>
    <row r="1103" spans="1:17" x14ac:dyDescent="0.25">
      <c r="A1103" s="38">
        <f>A1102+$A$19</f>
        <v>10.849999999999813</v>
      </c>
      <c r="B1103" s="38">
        <f>C1103+D1103+Dynamics!$O$7</f>
        <v>26.92944415927662</v>
      </c>
      <c r="C1103" s="38">
        <f>C1102-O1102*Dynamics!$S$1</f>
        <v>0.12559687693040941</v>
      </c>
      <c r="D1103" s="38">
        <f>D1102-P1102*Dynamics!$S$1</f>
        <v>4.1865625643468261E-2</v>
      </c>
      <c r="E1103" s="38">
        <f>Dynamics!$F$1-C1103/H1102</f>
        <v>7.4132385648165416E-3</v>
      </c>
      <c r="F1103" s="38">
        <f>IF(Q1102,$O$5/E1103,([1]!Props("D","T",Dynamics!$D$4+273,"P",I1102,"He")+$O$5/E1103)/2)</f>
        <v>5.6917794912230697</v>
      </c>
      <c r="G1103" s="38">
        <f t="shared" si="59"/>
        <v>1.6107055732026074E-3</v>
      </c>
      <c r="H1103" s="38">
        <f>IF(Q1102,[1]!Props("D","T",Dynamics!$D$4+273,"P",Dynamics!I1102,"N2O"),C1103/G1103)</f>
        <v>77.976309897954792</v>
      </c>
      <c r="I1103" s="38">
        <f>IF(Q1102,[1]!Props("P","T",Dynamics!$D$4+273,"D",F1103,"He"),IF(C1103&gt;$D$11,I1102*(1-$N$13/100*$S$1),[1]!Props("P","T",Dynamics!$D$4+273,"D",F1103,"He")))</f>
        <v>3535.4817597892875</v>
      </c>
      <c r="J1103" s="38">
        <f>I1103-Dynamics!$O$10</f>
        <v>640.47602609353407</v>
      </c>
      <c r="L1103" s="38">
        <f>IF(H1103&gt;$L$18,$L$18,H1103)</f>
        <v>77.976309897954792</v>
      </c>
      <c r="M1103" s="38">
        <f t="shared" si="60"/>
        <v>4.0530792665457156</v>
      </c>
      <c r="N1103" s="38">
        <f>M1103*Dynamics!$D$14*Dynamics!$N$12</f>
        <v>2.205597690370095E-3</v>
      </c>
      <c r="O1103" s="38">
        <f t="shared" si="61"/>
        <v>0.17198436901451186</v>
      </c>
      <c r="P1103" s="38">
        <f>O1103/Dynamics!$M$2</f>
        <v>5.7328123004837285E-2</v>
      </c>
      <c r="Q1103" s="38">
        <f>IF(I1103&gt;Dynamics!$D$8,1,0)</f>
        <v>0</v>
      </c>
    </row>
    <row r="1104" spans="1:17" x14ac:dyDescent="0.25">
      <c r="A1104" s="38">
        <f>A1103+$A$19</f>
        <v>10.859999999999813</v>
      </c>
      <c r="B1104" s="38">
        <f>C1104+D1104+Dynamics!$O$7</f>
        <v>26.927151034356427</v>
      </c>
      <c r="C1104" s="38">
        <f>C1103-O1103*Dynamics!$S$1</f>
        <v>0.12387703324026429</v>
      </c>
      <c r="D1104" s="38">
        <f>D1103-P1103*Dynamics!$S$1</f>
        <v>4.129234441341989E-2</v>
      </c>
      <c r="E1104" s="38">
        <f>Dynamics!$F$1-C1104/H1103</f>
        <v>7.4242421162652285E-3</v>
      </c>
      <c r="F1104" s="38">
        <f>IF(Q1103,$O$5/E1104,([1]!Props("D","T",Dynamics!$D$4+273,"P",I1103,"He")+$O$5/E1104)/2)</f>
        <v>5.683324907237699</v>
      </c>
      <c r="G1104" s="38">
        <f t="shared" si="59"/>
        <v>1.5996939901219212E-3</v>
      </c>
      <c r="H1104" s="38">
        <f>IF(Q1103,[1]!Props("D","T",Dynamics!$D$4+273,"P",Dynamics!I1103,"N2O"),C1104/G1104)</f>
        <v>77.437956262386763</v>
      </c>
      <c r="I1104" s="38">
        <f>IF(Q1103,[1]!Props("P","T",Dynamics!$D$4+273,"D",F1104,"He"),IF(C1104&gt;$D$11,I1103*(1-$N$13/100*$S$1),[1]!Props("P","T",Dynamics!$D$4+273,"D",F1104,"He")))</f>
        <v>3530.1425248066907</v>
      </c>
      <c r="J1104" s="38">
        <f>I1104-Dynamics!$O$10</f>
        <v>635.13679111093734</v>
      </c>
      <c r="L1104" s="38">
        <f>IF(H1104&gt;$L$18,$L$18,H1104)</f>
        <v>77.437956262386763</v>
      </c>
      <c r="M1104" s="38">
        <f t="shared" si="60"/>
        <v>4.0501554454427593</v>
      </c>
      <c r="N1104" s="38">
        <f>M1104*Dynamics!$D$14*Dynamics!$N$12</f>
        <v>2.2040066104410732E-3</v>
      </c>
      <c r="O1104" s="38">
        <f t="shared" si="61"/>
        <v>0.17067376750134713</v>
      </c>
      <c r="P1104" s="38">
        <f>O1104/Dynamics!$M$2</f>
        <v>5.6891255833782378E-2</v>
      </c>
      <c r="Q1104" s="38">
        <f>IF(I1104&gt;Dynamics!$D$8,1,0)</f>
        <v>0</v>
      </c>
    </row>
    <row r="1105" spans="1:17" x14ac:dyDescent="0.25">
      <c r="A1105" s="38">
        <f>A1104+$A$19</f>
        <v>10.869999999999813</v>
      </c>
      <c r="B1105" s="38">
        <f>C1105+D1105+Dynamics!$O$7</f>
        <v>26.924875384123077</v>
      </c>
      <c r="C1105" s="38">
        <f>C1104-O1104*Dynamics!$S$1</f>
        <v>0.12217029556525082</v>
      </c>
      <c r="D1105" s="38">
        <f>D1104-P1104*Dynamics!$S$1</f>
        <v>4.0723431855082065E-2</v>
      </c>
      <c r="E1105" s="38">
        <f>Dynamics!$F$1-C1105/H1104</f>
        <v>7.4352377885466246E-3</v>
      </c>
      <c r="F1105" s="38">
        <f>IF(Q1104,$O$5/E1105,([1]!Props("D","T",Dynamics!$D$4+273,"P",I1104,"He")+$O$5/E1105)/2)</f>
        <v>5.6749014472078585</v>
      </c>
      <c r="G1105" s="38">
        <f t="shared" si="59"/>
        <v>1.5886903145005552E-3</v>
      </c>
      <c r="H1105" s="38">
        <f>IF(Q1104,[1]!Props("D","T",Dynamics!$D$4+273,"P",Dynamics!I1104,"N2O"),C1105/G1105)</f>
        <v>76.900006533783227</v>
      </c>
      <c r="I1105" s="38">
        <f>IF(Q1104,[1]!Props("P","T",Dynamics!$D$4+273,"D",F1105,"He"),IF(C1105&gt;$D$11,I1104*(1-$N$13/100*$S$1),[1]!Props("P","T",Dynamics!$D$4+273,"D",F1105,"He")))</f>
        <v>3524.823208720326</v>
      </c>
      <c r="J1105" s="38">
        <f>I1105-Dynamics!$O$10</f>
        <v>629.81747502457256</v>
      </c>
      <c r="L1105" s="38">
        <f>IF(H1105&gt;$L$18,$L$18,H1105)</f>
        <v>76.900006533783227</v>
      </c>
      <c r="M1105" s="38">
        <f t="shared" si="60"/>
        <v>4.0472419015205556</v>
      </c>
      <c r="N1105" s="38">
        <f>M1105*Dynamics!$D$14*Dynamics!$N$12</f>
        <v>2.2024211231305621E-3</v>
      </c>
      <c r="O1105" s="38">
        <f t="shared" si="61"/>
        <v>0.16936619875888242</v>
      </c>
      <c r="P1105" s="38">
        <f>O1105/Dynamics!$M$2</f>
        <v>5.6455399586294142E-2</v>
      </c>
      <c r="Q1105" s="38">
        <f>IF(I1105&gt;Dynamics!$D$8,1,0)</f>
        <v>0</v>
      </c>
    </row>
    <row r="1106" spans="1:17" x14ac:dyDescent="0.25">
      <c r="A1106" s="38">
        <f>A1105+$A$19</f>
        <v>10.879999999999812</v>
      </c>
      <c r="B1106" s="38">
        <f>C1106+D1106+Dynamics!$O$7</f>
        <v>26.922617168139624</v>
      </c>
      <c r="C1106" s="38">
        <f>C1105-O1105*Dynamics!$S$1</f>
        <v>0.12047663357766199</v>
      </c>
      <c r="D1106" s="38">
        <f>D1105-P1105*Dynamics!$S$1</f>
        <v>4.0158877859219122E-2</v>
      </c>
      <c r="E1106" s="38">
        <f>Dynamics!$F$1-C1106/H1105</f>
        <v>7.4462256092948853E-3</v>
      </c>
      <c r="F1106" s="38">
        <f>IF(Q1105,$O$5/E1106,([1]!Props("D","T",Dynamics!$D$4+273,"P",I1105,"He")+$O$5/E1106)/2)</f>
        <v>5.6665089249591274</v>
      </c>
      <c r="G1106" s="38">
        <f t="shared" si="59"/>
        <v>1.5776945186344506E-3</v>
      </c>
      <c r="H1106" s="38">
        <f>IF(Q1105,[1]!Props("D","T",Dynamics!$D$4+273,"P",Dynamics!I1105,"N2O"),C1106/G1106)</f>
        <v>76.362459370105881</v>
      </c>
      <c r="I1106" s="38">
        <f>IF(Q1105,[1]!Props("P","T",Dynamics!$D$4+273,"D",F1106,"He"),IF(C1106&gt;$D$11,I1105*(1-$N$13/100*$S$1),[1]!Props("P","T",Dynamics!$D$4+273,"D",F1106,"He")))</f>
        <v>3519.5236910375606</v>
      </c>
      <c r="J1106" s="38">
        <f>I1106-Dynamics!$O$10</f>
        <v>624.51795734180723</v>
      </c>
      <c r="L1106" s="38">
        <f>IF(H1106&gt;$L$18,$L$18,H1106)</f>
        <v>76.362459370105881</v>
      </c>
      <c r="M1106" s="38">
        <f t="shared" si="60"/>
        <v>4.0443386106860704</v>
      </c>
      <c r="N1106" s="38">
        <f>M1106*Dynamics!$D$14*Dynamics!$N$12</f>
        <v>2.2008412153276557E-3</v>
      </c>
      <c r="O1106" s="38">
        <f t="shared" si="61"/>
        <v>0.16806164788551256</v>
      </c>
      <c r="P1106" s="38">
        <f>O1106/Dynamics!$M$2</f>
        <v>5.6020549295170856E-2</v>
      </c>
      <c r="Q1106" s="38">
        <f>IF(I1106&gt;Dynamics!$D$8,1,0)</f>
        <v>0</v>
      </c>
    </row>
    <row r="1107" spans="1:17" x14ac:dyDescent="0.25">
      <c r="A1107" s="38">
        <f>A1106+$A$19</f>
        <v>10.889999999999812</v>
      </c>
      <c r="B1107" s="38">
        <f>C1107+D1107+Dynamics!$O$7</f>
        <v>26.920376346167817</v>
      </c>
      <c r="C1107" s="38">
        <f>C1106-O1106*Dynamics!$S$1</f>
        <v>0.11879601709880686</v>
      </c>
      <c r="D1107" s="38">
        <f>D1106-P1106*Dynamics!$S$1</f>
        <v>3.9598672366267414E-2</v>
      </c>
      <c r="E1107" s="38">
        <f>Dynamics!$F$1-C1107/H1106</f>
        <v>7.4572056060829613E-3</v>
      </c>
      <c r="F1107" s="38">
        <f>IF(Q1106,$O$5/E1107,([1]!Props("D","T",Dynamics!$D$4+273,"P",I1106,"He")+$O$5/E1107)/2)</f>
        <v>5.6581471557872405</v>
      </c>
      <c r="G1107" s="38">
        <f t="shared" si="59"/>
        <v>1.5667065748833746E-3</v>
      </c>
      <c r="H1107" s="38">
        <f>IF(Q1106,[1]!Props("D","T",Dynamics!$D$4+273,"P",Dynamics!I1106,"N2O"),C1107/G1107)</f>
        <v>75.825313433467926</v>
      </c>
      <c r="I1107" s="38">
        <f>IF(Q1106,[1]!Props("P","T",Dynamics!$D$4+273,"D",F1107,"He"),IF(C1107&gt;$D$11,I1106*(1-$N$13/100*$S$1),[1]!Props("P","T",Dynamics!$D$4+273,"D",F1107,"He")))</f>
        <v>3514.2438522283037</v>
      </c>
      <c r="J1107" s="38">
        <f>I1107-Dynamics!$O$10</f>
        <v>619.23811853255029</v>
      </c>
      <c r="L1107" s="38">
        <f>IF(H1107&gt;$L$18,$L$18,H1107)</f>
        <v>75.825313433467926</v>
      </c>
      <c r="M1107" s="38">
        <f t="shared" si="60"/>
        <v>4.0414455498148056</v>
      </c>
      <c r="N1107" s="38">
        <f>M1107*Dynamics!$D$14*Dynamics!$N$12</f>
        <v>2.199266874448505E-3</v>
      </c>
      <c r="O1107" s="38">
        <f t="shared" si="61"/>
        <v>0.16676010007890124</v>
      </c>
      <c r="P1107" s="38">
        <f>O1107/Dynamics!$M$2</f>
        <v>5.5586700026300416E-2</v>
      </c>
      <c r="Q1107" s="38">
        <f>IF(I1107&gt;Dynamics!$D$8,1,0)</f>
        <v>0</v>
      </c>
    </row>
    <row r="1108" spans="1:17" x14ac:dyDescent="0.25">
      <c r="A1108" s="38">
        <f>A1107+$A$19</f>
        <v>10.899999999999812</v>
      </c>
      <c r="B1108" s="38">
        <f>C1108+D1108+Dynamics!$O$7</f>
        <v>26.918152878166765</v>
      </c>
      <c r="C1108" s="38">
        <f>C1107-O1107*Dynamics!$S$1</f>
        <v>0.11712841609801784</v>
      </c>
      <c r="D1108" s="38">
        <f>D1107-P1107*Dynamics!$S$1</f>
        <v>3.9042805366004407E-2</v>
      </c>
      <c r="E1108" s="38">
        <f>Dynamics!$F$1-C1108/H1107</f>
        <v>7.4681778064252455E-3</v>
      </c>
      <c r="F1108" s="38">
        <f>IF(Q1107,$O$5/E1108,([1]!Props("D","T",Dynamics!$D$4+273,"P",I1107,"He")+$O$5/E1108)/2)</f>
        <v>5.6498159564418176</v>
      </c>
      <c r="G1108" s="38">
        <f t="shared" si="59"/>
        <v>1.5557264556683029E-3</v>
      </c>
      <c r="H1108" s="38">
        <f>IF(Q1107,[1]!Props("D","T",Dynamics!$D$4+273,"P",Dynamics!I1107,"N2O"),C1108/G1108)</f>
        <v>75.288567390018628</v>
      </c>
      <c r="I1108" s="38">
        <f>IF(Q1107,[1]!Props("P","T",Dynamics!$D$4+273,"D",F1108,"He"),IF(C1108&gt;$D$11,I1107*(1-$N$13/100*$S$1),[1]!Props("P","T",Dynamics!$D$4+273,"D",F1108,"He")))</f>
        <v>3508.9835737142812</v>
      </c>
      <c r="J1108" s="38">
        <f>I1108-Dynamics!$O$10</f>
        <v>613.97784001852779</v>
      </c>
      <c r="L1108" s="38">
        <f>IF(H1108&gt;$L$18,$L$18,H1108)</f>
        <v>75.288567390018628</v>
      </c>
      <c r="M1108" s="38">
        <f t="shared" si="60"/>
        <v>4.03856269676798</v>
      </c>
      <c r="N1108" s="38">
        <f>M1108*Dynamics!$D$14*Dynamics!$N$12</f>
        <v>2.1976980884456654E-3</v>
      </c>
      <c r="O1108" s="38">
        <f t="shared" si="61"/>
        <v>0.1654615406348566</v>
      </c>
      <c r="P1108" s="38">
        <f>O1108/Dynamics!$M$2</f>
        <v>5.5153846878285534E-2</v>
      </c>
      <c r="Q1108" s="38">
        <f>IF(I1108&gt;Dynamics!$D$8,1,0)</f>
        <v>0</v>
      </c>
    </row>
    <row r="1109" spans="1:17" x14ac:dyDescent="0.25">
      <c r="A1109" s="38">
        <f>A1108+$A$19</f>
        <v>10.909999999999812</v>
      </c>
      <c r="B1109" s="38">
        <f>C1109+D1109+Dynamics!$O$7</f>
        <v>26.915946724291636</v>
      </c>
      <c r="C1109" s="38">
        <f>C1108-O1108*Dynamics!$S$1</f>
        <v>0.11547380069166928</v>
      </c>
      <c r="D1109" s="38">
        <f>D1108-P1108*Dynamics!$S$1</f>
        <v>3.849126689722155E-2</v>
      </c>
      <c r="E1109" s="38">
        <f>Dynamics!$F$1-C1109/H1108</f>
        <v>7.4791422377802888E-3</v>
      </c>
      <c r="F1109" s="38">
        <f>IF(Q1108,$O$5/E1109,([1]!Props("D","T",Dynamics!$D$4+273,"P",I1108,"He")+$O$5/E1109)/2)</f>
        <v>5.6415151451102581</v>
      </c>
      <c r="G1109" s="38">
        <f t="shared" si="59"/>
        <v>1.5447541334687601E-3</v>
      </c>
      <c r="H1109" s="38">
        <f>IF(Q1108,[1]!Props("D","T",Dynamics!$D$4+273,"P",Dynamics!I1108,"N2O"),C1109/G1109)</f>
        <v>74.752219909825882</v>
      </c>
      <c r="I1109" s="38">
        <f>IF(Q1108,[1]!Props("P","T",Dynamics!$D$4+273,"D",F1109,"He"),IF(C1109&gt;$D$11,I1108*(1-$N$13/100*$S$1),[1]!Props("P","T",Dynamics!$D$4+273,"D",F1109,"He")))</f>
        <v>3503.7427378584289</v>
      </c>
      <c r="J1109" s="38">
        <f>I1109-Dynamics!$O$10</f>
        <v>608.73700416267548</v>
      </c>
      <c r="L1109" s="38">
        <f>IF(H1109&gt;$L$18,$L$18,H1109)</f>
        <v>74.752219909825882</v>
      </c>
      <c r="M1109" s="38">
        <f t="shared" si="60"/>
        <v>4.0356900304105938</v>
      </c>
      <c r="N1109" s="38">
        <f>M1109*Dynamics!$D$14*Dynamics!$N$12</f>
        <v>2.1961348458179302E-3</v>
      </c>
      <c r="O1109" s="38">
        <f t="shared" si="61"/>
        <v>0.16416595494621347</v>
      </c>
      <c r="P1109" s="38">
        <f>O1109/Dynamics!$M$2</f>
        <v>5.4721984982071155E-2</v>
      </c>
      <c r="Q1109" s="38">
        <f>IF(I1109&gt;Dynamics!$D$8,1,0)</f>
        <v>0</v>
      </c>
    </row>
    <row r="1110" spans="1:17" x14ac:dyDescent="0.25">
      <c r="A1110" s="38">
        <f>A1109+$A$19</f>
        <v>10.919999999999812</v>
      </c>
      <c r="B1110" s="38">
        <f>C1110+D1110+Dynamics!$O$7</f>
        <v>26.913757844892352</v>
      </c>
      <c r="C1110" s="38">
        <f>C1109-O1109*Dynamics!$S$1</f>
        <v>0.11383214114220715</v>
      </c>
      <c r="D1110" s="38">
        <f>D1109-P1109*Dynamics!$S$1</f>
        <v>3.7944047047400842E-2</v>
      </c>
      <c r="E1110" s="38">
        <f>Dynamics!$F$1-C1110/H1109</f>
        <v>7.4900989275535537E-3</v>
      </c>
      <c r="F1110" s="38">
        <f>IF(Q1109,$O$5/E1110,([1]!Props("D","T",Dynamics!$D$4+273,"P",I1109,"He")+$O$5/E1110)/2)</f>
        <v>5.6332445414018011</v>
      </c>
      <c r="G1110" s="38">
        <f t="shared" si="59"/>
        <v>1.533789580820108E-3</v>
      </c>
      <c r="H1110" s="38">
        <f>IF(Q1109,[1]!Props("D","T",Dynamics!$D$4+273,"P",Dynamics!I1109,"N2O"),C1110/G1110)</f>
        <v>74.216269666756887</v>
      </c>
      <c r="I1110" s="38">
        <f>IF(Q1109,[1]!Props("P","T",Dynamics!$D$4+273,"D",F1110,"He"),IF(C1110&gt;$D$11,I1109*(1-$N$13/100*$S$1),[1]!Props("P","T",Dynamics!$D$4+273,"D",F1110,"He")))</f>
        <v>3498.5212279543962</v>
      </c>
      <c r="J1110" s="38">
        <f>I1110-Dynamics!$O$10</f>
        <v>603.51549425864278</v>
      </c>
      <c r="L1110" s="38">
        <f>IF(H1110&gt;$L$18,$L$18,H1110)</f>
        <v>74.216269666756887</v>
      </c>
      <c r="M1110" s="38">
        <f t="shared" si="60"/>
        <v>4.0328275306304215</v>
      </c>
      <c r="N1110" s="38">
        <f>M1110*Dynamics!$D$14*Dynamics!$N$12</f>
        <v>2.1945771356206623E-3</v>
      </c>
      <c r="O1110" s="38">
        <f t="shared" si="61"/>
        <v>0.16287332850172198</v>
      </c>
      <c r="P1110" s="38">
        <f>O1110/Dynamics!$M$2</f>
        <v>5.4291109500573996E-2</v>
      </c>
      <c r="Q1110" s="38">
        <f>IF(I1110&gt;Dynamics!$D$8,1,0)</f>
        <v>0</v>
      </c>
    </row>
    <row r="1111" spans="1:17" x14ac:dyDescent="0.25">
      <c r="A1111" s="38">
        <f>A1110+$A$19</f>
        <v>10.929999999999811</v>
      </c>
      <c r="B1111" s="38">
        <f>C1111+D1111+Dynamics!$O$7</f>
        <v>26.911586200512328</v>
      </c>
      <c r="C1111" s="38">
        <f>C1110-O1110*Dynamics!$S$1</f>
        <v>0.11220340785718992</v>
      </c>
      <c r="D1111" s="38">
        <f>D1110-P1110*Dynamics!$S$1</f>
        <v>3.7401135952395102E-2</v>
      </c>
      <c r="E1111" s="38">
        <f>Dynamics!$F$1-C1111/H1110</f>
        <v>7.5010479031002338E-3</v>
      </c>
      <c r="F1111" s="38">
        <f>IF(Q1110,$O$5/E1111,([1]!Props("D","T",Dynamics!$D$4+273,"P",I1110,"He")+$O$5/E1111)/2)</f>
        <v>5.625003966331743</v>
      </c>
      <c r="G1111" s="38">
        <f t="shared" si="59"/>
        <v>1.5228327703107883E-3</v>
      </c>
      <c r="H1111" s="38">
        <f>IF(Q1110,[1]!Props("D","T",Dynamics!$D$4+273,"P",Dynamics!I1110,"N2O"),C1111/G1111)</f>
        <v>73.680715338356435</v>
      </c>
      <c r="I1111" s="38">
        <f>IF(Q1110,[1]!Props("P","T",Dynamics!$D$4+273,"D",F1111,"He"),IF(C1111&gt;$D$11,I1110*(1-$N$13/100*$S$1),[1]!Props("P","T",Dynamics!$D$4+273,"D",F1111,"He")))</f>
        <v>3493.3189282161497</v>
      </c>
      <c r="J1111" s="38">
        <f>I1111-Dynamics!$O$10</f>
        <v>598.31319452039634</v>
      </c>
      <c r="L1111" s="38">
        <f>IF(H1111&gt;$L$18,$L$18,H1111)</f>
        <v>73.680715338356435</v>
      </c>
      <c r="M1111" s="38">
        <f t="shared" si="60"/>
        <v>4.0299751783579518</v>
      </c>
      <c r="N1111" s="38">
        <f>M1111*Dynamics!$D$14*Dynamics!$N$12</f>
        <v>2.1930249474766484E-3</v>
      </c>
      <c r="O1111" s="38">
        <f t="shared" si="61"/>
        <v>0.16158364688494101</v>
      </c>
      <c r="P1111" s="38">
        <f>O1111/Dynamics!$M$2</f>
        <v>5.3861215628313669E-2</v>
      </c>
      <c r="Q1111" s="38">
        <f>IF(I1111&gt;Dynamics!$D$8,1,0)</f>
        <v>0</v>
      </c>
    </row>
    <row r="1112" spans="1:17" x14ac:dyDescent="0.25">
      <c r="A1112" s="38">
        <f>A1111+$A$19</f>
        <v>10.939999999999811</v>
      </c>
      <c r="B1112" s="38">
        <f>C1112+D1112+Dynamics!$O$7</f>
        <v>26.909431751887197</v>
      </c>
      <c r="C1112" s="38">
        <f>C1111-O1111*Dynamics!$S$1</f>
        <v>0.11058757138834051</v>
      </c>
      <c r="D1112" s="38">
        <f>D1111-P1111*Dynamics!$S$1</f>
        <v>3.6862523796111962E-2</v>
      </c>
      <c r="E1112" s="38">
        <f>Dynamics!$F$1-C1112/H1111</f>
        <v>7.5119891917281127E-3</v>
      </c>
      <c r="F1112" s="38">
        <f>IF(Q1111,$O$5/E1112,([1]!Props("D","T",Dynamics!$D$4+273,"P",I1111,"He")+$O$5/E1112)/2)</f>
        <v>5.616793242305806</v>
      </c>
      <c r="G1112" s="38">
        <f t="shared" si="59"/>
        <v>1.5118836745795028E-3</v>
      </c>
      <c r="H1112" s="38">
        <f>IF(Q1111,[1]!Props("D","T",Dynamics!$D$4+273,"P",Dynamics!I1111,"N2O"),C1112/G1112)</f>
        <v>73.145555605723445</v>
      </c>
      <c r="I1112" s="38">
        <f>IF(Q1111,[1]!Props("P","T",Dynamics!$D$4+273,"D",F1112,"He"),IF(C1112&gt;$D$11,I1111*(1-$N$13/100*$S$1),[1]!Props("P","T",Dynamics!$D$4+273,"D",F1112,"He")))</f>
        <v>3488.1357237676866</v>
      </c>
      <c r="J1112" s="38">
        <f>I1112-Dynamics!$O$10</f>
        <v>593.12999007193321</v>
      </c>
      <c r="L1112" s="38">
        <f>IF(H1112&gt;$L$18,$L$18,H1112)</f>
        <v>73.145555605723445</v>
      </c>
      <c r="M1112" s="38">
        <f t="shared" si="60"/>
        <v>4.0271329555873381</v>
      </c>
      <c r="N1112" s="38">
        <f>M1112*Dynamics!$D$14*Dynamics!$N$12</f>
        <v>2.1914782715874979E-3</v>
      </c>
      <c r="O1112" s="38">
        <f t="shared" si="61"/>
        <v>0.16029689577313802</v>
      </c>
      <c r="P1112" s="38">
        <f>O1112/Dynamics!$M$2</f>
        <v>5.3432298591046007E-2</v>
      </c>
      <c r="Q1112" s="38">
        <f>IF(I1112&gt;Dynamics!$D$8,1,0)</f>
        <v>0</v>
      </c>
    </row>
    <row r="1113" spans="1:17" x14ac:dyDescent="0.25">
      <c r="A1113" s="38">
        <f>A1112+$A$19</f>
        <v>10.949999999999811</v>
      </c>
      <c r="B1113" s="38">
        <f>C1113+D1113+Dynamics!$O$7</f>
        <v>26.907294459943554</v>
      </c>
      <c r="C1113" s="38">
        <f>C1112-O1112*Dynamics!$S$1</f>
        <v>0.10898460243060913</v>
      </c>
      <c r="D1113" s="38">
        <f>D1112-P1112*Dynamics!$S$1</f>
        <v>3.6328200810201501E-2</v>
      </c>
      <c r="E1113" s="38">
        <f>Dynamics!$F$1-C1113/H1112</f>
        <v>7.5229228207005071E-3</v>
      </c>
      <c r="F1113" s="38">
        <f>IF(Q1112,$O$5/E1113,([1]!Props("D","T",Dynamics!$D$4+273,"P",I1112,"He")+$O$5/E1113)/2)</f>
        <v>5.608612193104662</v>
      </c>
      <c r="G1113" s="38">
        <f t="shared" si="59"/>
        <v>1.5009422663123427E-3</v>
      </c>
      <c r="H1113" s="38">
        <f>IF(Q1112,[1]!Props("D","T",Dynamics!$D$4+273,"P",Dynamics!I1112,"N2O"),C1113/G1113)</f>
        <v>72.610789153384857</v>
      </c>
      <c r="I1113" s="38">
        <f>IF(Q1112,[1]!Props("P","T",Dynamics!$D$4+273,"D",F1113,"He"),IF(C1113&gt;$D$11,I1112*(1-$N$13/100*$S$1),[1]!Props("P","T",Dynamics!$D$4+273,"D",F1113,"He")))</f>
        <v>3482.9715006328474</v>
      </c>
      <c r="J1113" s="38">
        <f>I1113-Dynamics!$O$10</f>
        <v>587.96576693709403</v>
      </c>
      <c r="L1113" s="38">
        <f>IF(H1113&gt;$L$18,$L$18,H1113)</f>
        <v>72.610789153384857</v>
      </c>
      <c r="M1113" s="38">
        <f t="shared" si="60"/>
        <v>4.0243008453984004</v>
      </c>
      <c r="N1113" s="38">
        <f>M1113*Dynamics!$D$14*Dynamics!$N$12</f>
        <v>2.1899370987456157E-3</v>
      </c>
      <c r="O1113" s="38">
        <f t="shared" si="61"/>
        <v>0.15901306093619325</v>
      </c>
      <c r="P1113" s="38">
        <f>O1113/Dynamics!$M$2</f>
        <v>5.3004353645397746E-2</v>
      </c>
      <c r="Q1113" s="38">
        <f>IF(I1113&gt;Dynamics!$D$8,1,0)</f>
        <v>0</v>
      </c>
    </row>
    <row r="1114" spans="1:17" x14ac:dyDescent="0.25">
      <c r="A1114" s="38">
        <f>A1113+$A$19</f>
        <v>10.959999999999811</v>
      </c>
      <c r="B1114" s="38">
        <f>C1114+D1114+Dynamics!$O$7</f>
        <v>26.905174285797738</v>
      </c>
      <c r="C1114" s="38">
        <f>C1113-O1113*Dynamics!$S$1</f>
        <v>0.1073944718212472</v>
      </c>
      <c r="D1114" s="38">
        <f>D1113-P1113*Dynamics!$S$1</f>
        <v>3.5798157273747522E-2</v>
      </c>
      <c r="E1114" s="38">
        <f>Dynamics!$F$1-C1114/H1113</f>
        <v>7.5338488172392486E-3</v>
      </c>
      <c r="F1114" s="38">
        <f>IF(Q1113,$O$5/E1114,([1]!Props("D","T",Dynamics!$D$4+273,"P",I1113,"He")+$O$5/E1114)/2)</f>
        <v>5.6004606438685984</v>
      </c>
      <c r="G1114" s="38">
        <f t="shared" si="59"/>
        <v>1.4900085182398548E-3</v>
      </c>
      <c r="H1114" s="38">
        <f>IF(Q1113,[1]!Props("D","T",Dynamics!$D$4+273,"P",Dynamics!I1113,"N2O"),C1114/G1114)</f>
        <v>72.076414669167235</v>
      </c>
      <c r="I1114" s="38">
        <f>IF(Q1113,[1]!Props("P","T",Dynamics!$D$4+273,"D",F1114,"He"),IF(C1114&gt;$D$11,I1113*(1-$N$13/100*$S$1),[1]!Props("P","T",Dynamics!$D$4+273,"D",F1114,"He")))</f>
        <v>3477.8261457252274</v>
      </c>
      <c r="J1114" s="38">
        <f>I1114-Dynamics!$O$10</f>
        <v>582.82041202947403</v>
      </c>
      <c r="L1114" s="38">
        <f>IF(H1114&gt;$L$18,$L$18,H1114)</f>
        <v>72.076414669167235</v>
      </c>
      <c r="M1114" s="38">
        <f t="shared" si="60"/>
        <v>4.0214788319797252</v>
      </c>
      <c r="N1114" s="38">
        <f>M1114*Dynamics!$D$14*Dynamics!$N$12</f>
        <v>2.1884014203467752E-3</v>
      </c>
      <c r="O1114" s="38">
        <f t="shared" si="61"/>
        <v>0.15773212823550872</v>
      </c>
      <c r="P1114" s="38">
        <f>O1114/Dynamics!$M$2</f>
        <v>5.2577376078502908E-2</v>
      </c>
      <c r="Q1114" s="38">
        <f>IF(I1114&gt;Dynamics!$D$8,1,0)</f>
        <v>0</v>
      </c>
    </row>
    <row r="1115" spans="1:17" x14ac:dyDescent="0.25">
      <c r="A1115" s="38">
        <f>A1114+$A$19</f>
        <v>10.969999999999811</v>
      </c>
      <c r="B1115" s="38">
        <f>C1115+D1115+Dynamics!$O$7</f>
        <v>26.903071190754599</v>
      </c>
      <c r="C1115" s="38">
        <f>C1114-O1114*Dynamics!$S$1</f>
        <v>0.10581715053889211</v>
      </c>
      <c r="D1115" s="38">
        <f>D1114-P1114*Dynamics!$S$1</f>
        <v>3.5272383512962489E-2</v>
      </c>
      <c r="E1115" s="38">
        <f>Dynamics!$F$1-C1115/H1114</f>
        <v>7.544767208527748E-3</v>
      </c>
      <c r="F1115" s="38">
        <f>IF(Q1114,$O$5/E1115,([1]!Props("D","T",Dynamics!$D$4+273,"P",I1114,"He")+$O$5/E1115)/2)</f>
        <v>5.5923384210823297</v>
      </c>
      <c r="G1115" s="38">
        <f t="shared" si="59"/>
        <v>1.4790824031340466E-3</v>
      </c>
      <c r="H1115" s="38">
        <f>IF(Q1114,[1]!Props("D","T",Dynamics!$D$4+273,"P",Dynamics!I1114,"N2O"),C1115/G1115)</f>
        <v>71.542430844065748</v>
      </c>
      <c r="I1115" s="38">
        <f>IF(Q1114,[1]!Props("P","T",Dynamics!$D$4+273,"D",F1115,"He"),IF(C1115&gt;$D$11,I1114*(1-$N$13/100*$S$1),[1]!Props("P","T",Dynamics!$D$4+273,"D",F1115,"He")))</f>
        <v>3472.6995468381838</v>
      </c>
      <c r="J1115" s="38">
        <f>I1115-Dynamics!$O$10</f>
        <v>577.69381314243037</v>
      </c>
      <c r="L1115" s="38">
        <f>IF(H1115&gt;$L$18,$L$18,H1115)</f>
        <v>71.542430844065748</v>
      </c>
      <c r="M1115" s="38">
        <f t="shared" si="60"/>
        <v>4.0186669006529208</v>
      </c>
      <c r="N1115" s="38">
        <f>M1115*Dynamics!$D$14*Dynamics!$N$12</f>
        <v>2.1868712284033136E-3</v>
      </c>
      <c r="O1115" s="38">
        <f t="shared" si="61"/>
        <v>0.15645408362292118</v>
      </c>
      <c r="P1115" s="38">
        <f>O1115/Dynamics!$M$2</f>
        <v>5.2151361207640391E-2</v>
      </c>
      <c r="Q1115" s="38">
        <f>IF(I1115&gt;Dynamics!$D$8,1,0)</f>
        <v>0</v>
      </c>
    </row>
    <row r="1116" spans="1:17" x14ac:dyDescent="0.25">
      <c r="A1116" s="38">
        <f>A1115+$A$19</f>
        <v>10.97999999999981</v>
      </c>
      <c r="B1116" s="38">
        <f>C1116+D1116+Dynamics!$O$7</f>
        <v>26.900985136306293</v>
      </c>
      <c r="C1116" s="38">
        <f>C1115-O1115*Dynamics!$S$1</f>
        <v>0.1042526097026629</v>
      </c>
      <c r="D1116" s="38">
        <f>D1115-P1115*Dynamics!$S$1</f>
        <v>3.4750869900886085E-2</v>
      </c>
      <c r="E1116" s="38">
        <f>Dynamics!$F$1-C1116/H1115</f>
        <v>7.5556780217141215E-3</v>
      </c>
      <c r="F1116" s="38">
        <f>IF(Q1115,$O$5/E1116,([1]!Props("D","T",Dynamics!$D$4+273,"P",I1115,"He")+$O$5/E1116)/2)</f>
        <v>5.5842453525599467</v>
      </c>
      <c r="G1116" s="38">
        <f t="shared" si="59"/>
        <v>1.4681638938053273E-3</v>
      </c>
      <c r="H1116" s="38">
        <f>IF(Q1115,[1]!Props("D","T",Dynamics!$D$4+273,"P",Dynamics!I1115,"N2O"),C1116/G1116)</f>
        <v>71.008836372110366</v>
      </c>
      <c r="I1116" s="38">
        <f>IF(Q1115,[1]!Props("P","T",Dynamics!$D$4+273,"D",F1116,"He"),IF(C1116&gt;$D$11,I1115*(1-$N$13/100*$S$1),[1]!Props("P","T",Dynamics!$D$4+273,"D",F1116,"He")))</f>
        <v>3467.5915926349394</v>
      </c>
      <c r="J1116" s="38">
        <f>I1116-Dynamics!$O$10</f>
        <v>572.58585893918598</v>
      </c>
      <c r="L1116" s="38">
        <f>IF(H1116&gt;$L$18,$L$18,H1116)</f>
        <v>71.008836372110366</v>
      </c>
      <c r="M1116" s="38">
        <f t="shared" si="60"/>
        <v>4.0158650378980916</v>
      </c>
      <c r="N1116" s="38">
        <f>M1116*Dynamics!$D$14*Dynamics!$N$12</f>
        <v>2.1853465155579981E-3</v>
      </c>
      <c r="O1116" s="38">
        <f t="shared" si="61"/>
        <v>0.15517891313961943</v>
      </c>
      <c r="P1116" s="38">
        <f>O1116/Dynamics!$M$2</f>
        <v>5.1726304379873141E-2</v>
      </c>
      <c r="Q1116" s="38">
        <f>IF(I1116&gt;Dynamics!$D$8,1,0)</f>
        <v>0</v>
      </c>
    </row>
    <row r="1117" spans="1:17" x14ac:dyDescent="0.25">
      <c r="A1117" s="38">
        <f>A1116+$A$19</f>
        <v>10.98999999999981</v>
      </c>
      <c r="B1117" s="38">
        <f>C1117+D1117+Dynamics!$O$7</f>
        <v>26.898916084131098</v>
      </c>
      <c r="C1117" s="38">
        <f>C1116-O1116*Dynamics!$S$1</f>
        <v>0.1027008205712667</v>
      </c>
      <c r="D1117" s="38">
        <f>D1116-P1116*Dynamics!$S$1</f>
        <v>3.4233606857087352E-2</v>
      </c>
      <c r="E1117" s="38">
        <f>Dynamics!$F$1-C1117/H1116</f>
        <v>7.5665812839143878E-3</v>
      </c>
      <c r="F1117" s="38">
        <f>IF(Q1116,$O$5/E1117,([1]!Props("D","T",Dynamics!$D$4+273,"P",I1116,"He")+$O$5/E1117)/2)</f>
        <v>5.5761812674299938</v>
      </c>
      <c r="G1117" s="38">
        <f t="shared" si="59"/>
        <v>1.4572529630993685E-3</v>
      </c>
      <c r="H1117" s="38">
        <f>IF(Q1116,[1]!Props("D","T",Dynamics!$D$4+273,"P",Dynamics!I1116,"N2O"),C1117/G1117)</f>
        <v>70.475629950229603</v>
      </c>
      <c r="I1117" s="38">
        <f>IF(Q1116,[1]!Props("P","T",Dynamics!$D$4+273,"D",F1117,"He"),IF(C1117&gt;$D$11,I1116*(1-$N$13/100*$S$1),[1]!Props("P","T",Dynamics!$D$4+273,"D",F1117,"He")))</f>
        <v>3462.5021726387708</v>
      </c>
      <c r="J1117" s="38">
        <f>I1117-Dynamics!$O$10</f>
        <v>567.49643894301744</v>
      </c>
      <c r="L1117" s="38">
        <f>IF(H1117&gt;$L$18,$L$18,H1117)</f>
        <v>70.475629950229603</v>
      </c>
      <c r="M1117" s="38">
        <f t="shared" si="60"/>
        <v>4.0130732313805426</v>
      </c>
      <c r="N1117" s="38">
        <f>M1117*Dynamics!$D$14*Dynamics!$N$12</f>
        <v>2.1838272750985548E-3</v>
      </c>
      <c r="O1117" s="38">
        <f t="shared" si="61"/>
        <v>0.153906602915064</v>
      </c>
      <c r="P1117" s="38">
        <f>O1117/Dynamics!$M$2</f>
        <v>5.1302200971688E-2</v>
      </c>
      <c r="Q1117" s="38">
        <f>IF(I1117&gt;Dynamics!$D$8,1,0)</f>
        <v>0</v>
      </c>
    </row>
    <row r="1118" spans="1:17" x14ac:dyDescent="0.25">
      <c r="A1118" s="38">
        <f>A1117+$A$19</f>
        <v>10.99999999999981</v>
      </c>
      <c r="B1118" s="38">
        <f>C1118+D1118+Dynamics!$O$7</f>
        <v>26.896863996092232</v>
      </c>
      <c r="C1118" s="38">
        <f>C1117-O1117*Dynamics!$S$1</f>
        <v>0.10116175454211605</v>
      </c>
      <c r="D1118" s="38">
        <f>D1117-P1117*Dynamics!$S$1</f>
        <v>3.372058484737047E-2</v>
      </c>
      <c r="E1118" s="38">
        <f>Dynamics!$F$1-C1118/H1117</f>
        <v>7.5774770222157518E-3</v>
      </c>
      <c r="F1118" s="38">
        <f>IF(Q1117,$O$5/E1118,([1]!Props("D","T",Dynamics!$D$4+273,"P",I1117,"He")+$O$5/E1118)/2)</f>
        <v>5.5681459961206876</v>
      </c>
      <c r="G1118" s="38">
        <f t="shared" si="59"/>
        <v>1.4463495838939102E-3</v>
      </c>
      <c r="H1118" s="38">
        <f>IF(Q1117,[1]!Props("D","T",Dynamics!$D$4+273,"P",Dynamics!I1117,"N2O"),C1118/G1118)</f>
        <v>69.942810278110656</v>
      </c>
      <c r="I1118" s="38">
        <f>IF(Q1117,[1]!Props("P","T",Dynamics!$D$4+273,"D",F1118,"He"),IF(C1118&gt;$D$11,I1117*(1-$N$13/100*$S$1),[1]!Props("P","T",Dynamics!$D$4+273,"D",F1118,"He")))</f>
        <v>3457.4311772232909</v>
      </c>
      <c r="J1118" s="38">
        <f>I1118-Dynamics!$O$10</f>
        <v>562.42544352753748</v>
      </c>
      <c r="L1118" s="38">
        <f>IF(H1118&gt;$L$18,$L$18,H1118)</f>
        <v>69.942810278110656</v>
      </c>
      <c r="M1118" s="38">
        <f t="shared" si="60"/>
        <v>4.0102914699788599</v>
      </c>
      <c r="N1118" s="38">
        <f>M1118*Dynamics!$D$14*Dynamics!$N$12</f>
        <v>2.1823135009729523E-3</v>
      </c>
      <c r="O1118" s="38">
        <f t="shared" si="61"/>
        <v>0.15263713916591065</v>
      </c>
      <c r="P1118" s="38">
        <f>O1118/Dynamics!$M$2</f>
        <v>5.0879046388636884E-2</v>
      </c>
      <c r="Q1118" s="38">
        <f>IF(I1118&gt;Dynamics!$D$8,1,0)</f>
        <v>0</v>
      </c>
    </row>
    <row r="1119" spans="1:17" x14ac:dyDescent="0.25">
      <c r="A1119" s="38">
        <f>A1118+$A$19</f>
        <v>11.00999999999981</v>
      </c>
      <c r="B1119" s="38">
        <f>C1119+D1119+Dynamics!$O$7</f>
        <v>26.894828834236684</v>
      </c>
      <c r="C1119" s="38">
        <f>C1118-O1118*Dynamics!$S$1</f>
        <v>9.9635383150456946E-2</v>
      </c>
      <c r="D1119" s="38">
        <f>D1118-P1118*Dynamics!$S$1</f>
        <v>3.3211794383484101E-2</v>
      </c>
      <c r="E1119" s="38">
        <f>Dynamics!$F$1-C1119/H1118</f>
        <v>7.5883652636799543E-3</v>
      </c>
      <c r="F1119" s="38">
        <f>IF(Q1118,$O$5/E1119,([1]!Props("D","T",Dynamics!$D$4+273,"P",I1118,"He")+$O$5/E1119)/2)</f>
        <v>5.56013937034525</v>
      </c>
      <c r="G1119" s="38">
        <f t="shared" si="59"/>
        <v>1.4354537290954747E-3</v>
      </c>
      <c r="H1119" s="38">
        <f>IF(Q1118,[1]!Props("D","T",Dynamics!$D$4+273,"P",Dynamics!I1118,"N2O"),C1119/G1119)</f>
        <v>69.410376058056841</v>
      </c>
      <c r="I1119" s="38">
        <f>IF(Q1118,[1]!Props("P","T",Dynamics!$D$4+273,"D",F1119,"He"),IF(C1119&gt;$D$11,I1118*(1-$N$13/100*$S$1),[1]!Props("P","T",Dynamics!$D$4+273,"D",F1119,"He")))</f>
        <v>3452.3784976028132</v>
      </c>
      <c r="J1119" s="38">
        <f>I1119-Dynamics!$O$10</f>
        <v>557.37276390705983</v>
      </c>
      <c r="L1119" s="38">
        <f>IF(H1119&gt;$L$18,$L$18,H1119)</f>
        <v>69.410376058056841</v>
      </c>
      <c r="M1119" s="38">
        <f t="shared" si="60"/>
        <v>4.0075197438143526</v>
      </c>
      <c r="N1119" s="38">
        <f>M1119*Dynamics!$D$14*Dynamics!$N$12</f>
        <v>2.1808051878054219E-3</v>
      </c>
      <c r="O1119" s="38">
        <f t="shared" si="61"/>
        <v>0.15137050819493561</v>
      </c>
      <c r="P1119" s="38">
        <f>O1119/Dynamics!$M$2</f>
        <v>5.0456836064978534E-2</v>
      </c>
      <c r="Q1119" s="38">
        <f>IF(I1119&gt;Dynamics!$D$8,1,0)</f>
        <v>0</v>
      </c>
    </row>
    <row r="1120" spans="1:17" x14ac:dyDescent="0.25">
      <c r="A1120" s="38">
        <f>A1119+$A$19</f>
        <v>11.01999999999981</v>
      </c>
      <c r="B1120" s="38">
        <f>C1120+D1120+Dynamics!$O$7</f>
        <v>26.892810560794086</v>
      </c>
      <c r="C1120" s="38">
        <f>C1119-O1119*Dynamics!$S$1</f>
        <v>9.8121678068507592E-2</v>
      </c>
      <c r="D1120" s="38">
        <f>D1119-P1119*Dynamics!$S$1</f>
        <v>3.2707226022834317E-2</v>
      </c>
      <c r="E1120" s="38">
        <f>Dynamics!$F$1-C1120/H1119</f>
        <v>7.5992460353467139E-3</v>
      </c>
      <c r="F1120" s="38">
        <f>IF(Q1119,$O$5/E1120,([1]!Props("D","T",Dynamics!$D$4+273,"P",I1119,"He")+$O$5/E1120)/2)</f>
        <v>5.5521612230873707</v>
      </c>
      <c r="G1120" s="38">
        <f t="shared" si="59"/>
        <v>1.4245653716360093E-3</v>
      </c>
      <c r="H1120" s="38">
        <f>IF(Q1119,[1]!Props("D","T",Dynamics!$D$4+273,"P",Dynamics!I1119,"N2O"),C1120/G1120)</f>
        <v>68.878325994841504</v>
      </c>
      <c r="I1120" s="38">
        <f>IF(Q1119,[1]!Props("P","T",Dynamics!$D$4+273,"D",F1120,"He"),IF(C1120&gt;$D$11,I1119*(1-$N$13/100*$S$1),[1]!Props("P","T",Dynamics!$D$4+273,"D",F1120,"He")))</f>
        <v>3447.3440258228025</v>
      </c>
      <c r="J1120" s="38">
        <f>I1120-Dynamics!$O$10</f>
        <v>552.33829212704904</v>
      </c>
      <c r="L1120" s="38">
        <f>IF(H1120&gt;$L$18,$L$18,H1120)</f>
        <v>68.878325994841504</v>
      </c>
      <c r="M1120" s="38">
        <f t="shared" si="60"/>
        <v>4.0047580442819823</v>
      </c>
      <c r="N1120" s="38">
        <f>M1120*Dynamics!$D$14*Dynamics!$N$12</f>
        <v>2.1793023309132882E-3</v>
      </c>
      <c r="O1120" s="38">
        <f t="shared" si="61"/>
        <v>0.15010669638996343</v>
      </c>
      <c r="P1120" s="38">
        <f>O1120/Dynamics!$M$2</f>
        <v>5.0035565463321142E-2</v>
      </c>
      <c r="Q1120" s="38">
        <f>IF(I1120&gt;Dynamics!$D$8,1,0)</f>
        <v>0</v>
      </c>
    </row>
    <row r="1121" spans="1:17" x14ac:dyDescent="0.25">
      <c r="A1121" s="38">
        <f>A1120+$A$19</f>
        <v>11.029999999999809</v>
      </c>
      <c r="B1121" s="38">
        <f>C1121+D1121+Dynamics!$O$7</f>
        <v>26.890809138175552</v>
      </c>
      <c r="C1121" s="38">
        <f>C1120-O1120*Dynamics!$S$1</f>
        <v>9.6620611104607956E-2</v>
      </c>
      <c r="D1121" s="38">
        <f>D1120-P1120*Dynamics!$S$1</f>
        <v>3.2206870368201107E-2</v>
      </c>
      <c r="E1121" s="38">
        <f>Dynamics!$F$1-C1121/H1120</f>
        <v>7.6101193642372587E-3</v>
      </c>
      <c r="F1121" s="38">
        <f>IF(Q1120,$O$5/E1121,([1]!Props("D","T",Dynamics!$D$4+273,"P",I1120,"He")+$O$5/E1121)/2)</f>
        <v>5.544211388586783</v>
      </c>
      <c r="G1121" s="38">
        <f t="shared" si="59"/>
        <v>1.4136844844694386E-3</v>
      </c>
      <c r="H1121" s="38">
        <f>IF(Q1120,[1]!Props("D","T",Dynamics!$D$4+273,"P",Dynamics!I1120,"N2O"),C1121/G1121)</f>
        <v>68.346658795558653</v>
      </c>
      <c r="I1121" s="38">
        <f>IF(Q1120,[1]!Props("P","T",Dynamics!$D$4+273,"D",F1121,"He"),IF(C1121&gt;$D$11,I1120*(1-$N$13/100*$S$1),[1]!Props("P","T",Dynamics!$D$4+273,"D",F1121,"He")))</f>
        <v>3442.3276547503974</v>
      </c>
      <c r="J1121" s="38">
        <f>I1121-Dynamics!$O$10</f>
        <v>547.32192105464401</v>
      </c>
      <c r="L1121" s="38">
        <f>IF(H1121&gt;$L$18,$L$18,H1121)</f>
        <v>68.346658795558653</v>
      </c>
      <c r="M1121" s="38">
        <f t="shared" si="60"/>
        <v>4.0020063640827939</v>
      </c>
      <c r="N1121" s="38">
        <f>M1121*Dynamics!$D$14*Dynamics!$N$12</f>
        <v>2.1778049263246188E-3</v>
      </c>
      <c r="O1121" s="38">
        <f t="shared" si="61"/>
        <v>0.14884569022279548</v>
      </c>
      <c r="P1121" s="38">
        <f>O1121/Dynamics!$M$2</f>
        <v>4.961523007426516E-2</v>
      </c>
      <c r="Q1121" s="38">
        <f>IF(I1121&gt;Dynamics!$D$8,1,0)</f>
        <v>0</v>
      </c>
    </row>
    <row r="1122" spans="1:17" x14ac:dyDescent="0.25">
      <c r="A1122" s="38">
        <f>A1121+$A$19</f>
        <v>11.039999999999809</v>
      </c>
      <c r="B1122" s="38">
        <f>C1122+D1122+Dynamics!$O$7</f>
        <v>26.888824528972581</v>
      </c>
      <c r="C1122" s="38">
        <f>C1121-O1121*Dynamics!$S$1</f>
        <v>9.5132154202379998E-2</v>
      </c>
      <c r="D1122" s="38">
        <f>D1121-P1121*Dynamics!$S$1</f>
        <v>3.1710718067458454E-2</v>
      </c>
      <c r="E1122" s="38">
        <f>Dynamics!$F$1-C1122/H1121</f>
        <v>7.6209852773579424E-3</v>
      </c>
      <c r="F1122" s="38">
        <f>IF(Q1121,$O$5/E1122,([1]!Props("D","T",Dynamics!$D$4+273,"P",I1121,"He")+$O$5/E1122)/2)</f>
        <v>5.5362897023249538</v>
      </c>
      <c r="G1122" s="38">
        <f t="shared" si="59"/>
        <v>1.402811040568136E-3</v>
      </c>
      <c r="H1122" s="38">
        <f>IF(Q1121,[1]!Props("D","T",Dynamics!$D$4+273,"P",Dynamics!I1121,"N2O"),C1122/G1122)</f>
        <v>67.815373169469524</v>
      </c>
      <c r="I1122" s="38">
        <f>IF(Q1121,[1]!Props("P","T",Dynamics!$D$4+273,"D",F1122,"He"),IF(C1122&gt;$D$11,I1121*(1-$N$13/100*$S$1),[1]!Props("P","T",Dynamics!$D$4+273,"D",F1122,"He")))</f>
        <v>3437.3292780650199</v>
      </c>
      <c r="J1122" s="38">
        <f>I1122-Dynamics!$O$10</f>
        <v>542.32354436926653</v>
      </c>
      <c r="L1122" s="38">
        <f>IF(H1122&gt;$L$18,$L$18,H1122)</f>
        <v>67.815373169469524</v>
      </c>
      <c r="M1122" s="38">
        <f t="shared" si="60"/>
        <v>3.9992646972580084</v>
      </c>
      <c r="N1122" s="38">
        <f>M1122*Dynamics!$D$14*Dynamics!$N$12</f>
        <v>2.1763129707967751E-3</v>
      </c>
      <c r="O1122" s="38">
        <f t="shared" si="61"/>
        <v>0.14758747624814014</v>
      </c>
      <c r="P1122" s="38">
        <f>O1122/Dynamics!$M$2</f>
        <v>4.9195825416046716E-2</v>
      </c>
      <c r="Q1122" s="38">
        <f>IF(I1122&gt;Dynamics!$D$8,1,0)</f>
        <v>0</v>
      </c>
    </row>
    <row r="1123" spans="1:17" x14ac:dyDescent="0.25">
      <c r="A1123" s="38">
        <f>A1122+$A$19</f>
        <v>11.049999999999809</v>
      </c>
      <c r="B1123" s="38">
        <f>C1123+D1123+Dynamics!$O$7</f>
        <v>26.886856695955942</v>
      </c>
      <c r="C1123" s="38">
        <f>C1122-O1122*Dynamics!$S$1</f>
        <v>9.3656279439898599E-2</v>
      </c>
      <c r="D1123" s="38">
        <f>D1122-P1122*Dynamics!$S$1</f>
        <v>3.1218759813297987E-2</v>
      </c>
      <c r="E1123" s="38">
        <f>Dynamics!$F$1-C1123/H1122</f>
        <v>7.6318438017039664E-3</v>
      </c>
      <c r="F1123" s="38">
        <f>IF(Q1122,$O$5/E1123,([1]!Props("D","T",Dynamics!$D$4+273,"P",I1122,"He")+$O$5/E1123)/2)</f>
        <v>5.5283960010108828</v>
      </c>
      <c r="G1123" s="38">
        <f t="shared" si="59"/>
        <v>1.3919450129192953E-3</v>
      </c>
      <c r="H1123" s="38">
        <f>IF(Q1122,[1]!Props("D","T",Dynamics!$D$4+273,"P",Dynamics!I1122,"N2O"),C1123/G1123)</f>
        <v>67.284467827845702</v>
      </c>
      <c r="I1123" s="38">
        <f>IF(Q1122,[1]!Props("P","T",Dynamics!$D$4+273,"D",F1123,"He"),IF(C1123&gt;$D$11,I1122*(1-$N$13/100*$S$1),[1]!Props("P","T",Dynamics!$D$4+273,"D",F1123,"He")))</f>
        <v>3432.348790249051</v>
      </c>
      <c r="J1123" s="38">
        <f>I1123-Dynamics!$O$10</f>
        <v>537.34305655329763</v>
      </c>
      <c r="L1123" s="38">
        <f>IF(H1123&gt;$L$18,$L$18,H1123)</f>
        <v>67.284467827845702</v>
      </c>
      <c r="M1123" s="38">
        <f t="shared" si="60"/>
        <v>3.9965330392247767</v>
      </c>
      <c r="N1123" s="38">
        <f>M1123*Dynamics!$D$14*Dynamics!$N$12</f>
        <v>2.1748264618358707E-3</v>
      </c>
      <c r="O1123" s="38">
        <f t="shared" si="61"/>
        <v>0.14633204110254314</v>
      </c>
      <c r="P1123" s="38">
        <f>O1123/Dynamics!$M$2</f>
        <v>4.8777347034181046E-2</v>
      </c>
      <c r="Q1123" s="38">
        <f>IF(I1123&gt;Dynamics!$D$8,1,0)</f>
        <v>0</v>
      </c>
    </row>
    <row r="1124" spans="1:17" x14ac:dyDescent="0.25">
      <c r="A1124" s="38">
        <f>A1123+$A$19</f>
        <v>11.059999999999809</v>
      </c>
      <c r="B1124" s="38">
        <f>C1124+D1124+Dynamics!$O$7</f>
        <v>26.884905602074575</v>
      </c>
      <c r="C1124" s="38">
        <f>C1123-O1123*Dynamics!$S$1</f>
        <v>9.2192959028873173E-2</v>
      </c>
      <c r="D1124" s="38">
        <f>D1123-P1123*Dynamics!$S$1</f>
        <v>3.0730986342956176E-2</v>
      </c>
      <c r="E1124" s="38">
        <f>Dynamics!$F$1-C1124/H1123</f>
        <v>7.6426949642631982E-3</v>
      </c>
      <c r="F1124" s="38">
        <f>IF(Q1123,$O$5/E1124,([1]!Props("D","T",Dynamics!$D$4+273,"P",I1123,"He")+$O$5/E1124)/2)</f>
        <v>5.5205301225670045</v>
      </c>
      <c r="G1124" s="38">
        <f t="shared" si="59"/>
        <v>1.3810863745212119E-3</v>
      </c>
      <c r="H1124" s="38">
        <f>IF(Q1123,[1]!Props("D","T",Dynamics!$D$4+273,"P",Dynamics!I1123,"N2O"),C1124/G1124)</f>
        <v>66.753941483807751</v>
      </c>
      <c r="I1124" s="38">
        <f>IF(Q1123,[1]!Props("P","T",Dynamics!$D$4+273,"D",F1124,"He"),IF(C1124&gt;$D$11,I1123*(1-$N$13/100*$S$1),[1]!Props("P","T",Dynamics!$D$4+273,"D",F1124,"He")))</f>
        <v>3427.3860865785832</v>
      </c>
      <c r="J1124" s="38">
        <f>I1124-Dynamics!$O$10</f>
        <v>532.38035288282981</v>
      </c>
      <c r="L1124" s="38">
        <f>IF(H1124&gt;$L$18,$L$18,H1124)</f>
        <v>66.753941483807751</v>
      </c>
      <c r="M1124" s="38">
        <f t="shared" si="60"/>
        <v>3.9938113868137477</v>
      </c>
      <c r="N1124" s="38">
        <f>M1124*Dynamics!$D$14*Dynamics!$N$12</f>
        <v>2.173345397717213E-3</v>
      </c>
      <c r="O1124" s="38">
        <f t="shared" si="61"/>
        <v>0.14507937150331773</v>
      </c>
      <c r="P1124" s="38">
        <f>O1124/Dynamics!$M$2</f>
        <v>4.8359790501105913E-2</v>
      </c>
      <c r="Q1124" s="38">
        <f>IF(I1124&gt;Dynamics!$D$8,1,0)</f>
        <v>0</v>
      </c>
    </row>
    <row r="1125" spans="1:17" x14ac:dyDescent="0.25">
      <c r="A1125" s="38">
        <f>A1124+$A$19</f>
        <v>11.069999999999808</v>
      </c>
      <c r="B1125" s="38">
        <f>C1125+D1125+Dynamics!$O$7</f>
        <v>26.882971210454528</v>
      </c>
      <c r="C1125" s="38">
        <f>C1124-O1124*Dynamics!$S$1</f>
        <v>9.0742165313839995E-2</v>
      </c>
      <c r="D1125" s="38">
        <f>D1124-P1124*Dynamics!$S$1</f>
        <v>3.0247388437945118E-2</v>
      </c>
      <c r="E1125" s="38">
        <f>Dynamics!$F$1-C1125/H1124</f>
        <v>7.653538792020095E-3</v>
      </c>
      <c r="F1125" s="38">
        <f>IF(Q1124,$O$5/E1125,([1]!Props("D","T",Dynamics!$D$4+273,"P",I1124,"He")+$O$5/E1125)/2)</f>
        <v>5.5126919061151911</v>
      </c>
      <c r="G1125" s="38">
        <f t="shared" si="59"/>
        <v>1.3702350983794548E-3</v>
      </c>
      <c r="H1125" s="38">
        <f>IF(Q1124,[1]!Props("D","T",Dynamics!$D$4+273,"P",Dynamics!I1124,"N2O"),C1125/G1125)</f>
        <v>66.223792852159931</v>
      </c>
      <c r="I1125" s="38">
        <f>IF(Q1124,[1]!Props("P","T",Dynamics!$D$4+273,"D",F1125,"He"),IF(C1125&gt;$D$11,I1124*(1-$N$13/100*$S$1),[1]!Props("P","T",Dynamics!$D$4+273,"D",F1125,"He")))</f>
        <v>3422.4410631142368</v>
      </c>
      <c r="J1125" s="38">
        <f>I1125-Dynamics!$O$10</f>
        <v>527.43532941848343</v>
      </c>
      <c r="L1125" s="38">
        <f>IF(H1125&gt;$L$18,$L$18,H1125)</f>
        <v>66.223792852159931</v>
      </c>
      <c r="M1125" s="38">
        <f t="shared" si="60"/>
        <v>3.991099738308495</v>
      </c>
      <c r="N1125" s="38">
        <f>M1125*Dynamics!$D$14*Dynamics!$N$12</f>
        <v>2.1718697775067607E-3</v>
      </c>
      <c r="O1125" s="38">
        <f t="shared" si="61"/>
        <v>0.1438294542474744</v>
      </c>
      <c r="P1125" s="38">
        <f>O1125/Dynamics!$M$2</f>
        <v>4.7943151415824801E-2</v>
      </c>
      <c r="Q1125" s="38">
        <f>IF(I1125&gt;Dynamics!$D$8,1,0)</f>
        <v>0</v>
      </c>
    </row>
    <row r="1126" spans="1:17" x14ac:dyDescent="0.25">
      <c r="A1126" s="38">
        <f>A1125+$A$19</f>
        <v>11.079999999999808</v>
      </c>
      <c r="B1126" s="38">
        <f>C1126+D1126+Dynamics!$O$7</f>
        <v>26.881053484397896</v>
      </c>
      <c r="C1126" s="38">
        <f>C1125-O1125*Dynamics!$S$1</f>
        <v>8.9303870771365257E-2</v>
      </c>
      <c r="D1126" s="38">
        <f>D1125-P1125*Dynamics!$S$1</f>
        <v>2.9767956923786868E-2</v>
      </c>
      <c r="E1126" s="38">
        <f>Dynamics!$F$1-C1126/H1125</f>
        <v>7.6643753119597473E-3</v>
      </c>
      <c r="F1126" s="38">
        <f>IF(Q1125,$O$5/E1126,([1]!Props("D","T",Dynamics!$D$4+273,"P",I1125,"He")+$O$5/E1126)/2)</f>
        <v>5.5048811919628484</v>
      </c>
      <c r="G1126" s="38">
        <f t="shared" si="59"/>
        <v>1.3593911575029358E-3</v>
      </c>
      <c r="H1126" s="38">
        <f>IF(Q1125,[1]!Props("D","T",Dynamics!$D$4+273,"P",Dynamics!I1125,"N2O"),C1126/G1126)</f>
        <v>65.694020649220235</v>
      </c>
      <c r="I1126" s="38">
        <f>IF(Q1125,[1]!Props("P","T",Dynamics!$D$4+273,"D",F1126,"He"),IF(C1126&gt;$D$11,I1125*(1-$N$13/100*$S$1),[1]!Props("P","T",Dynamics!$D$4+273,"D",F1126,"He")))</f>
        <v>3417.5136166920461</v>
      </c>
      <c r="J1126" s="38">
        <f>I1126-Dynamics!$O$10</f>
        <v>522.50788299629266</v>
      </c>
      <c r="L1126" s="38">
        <f>IF(H1126&gt;$L$18,$L$18,H1126)</f>
        <v>65.694020649220235</v>
      </c>
      <c r="M1126" s="38">
        <f t="shared" si="60"/>
        <v>3.9883980934869392</v>
      </c>
      <c r="N1126" s="38">
        <f>M1126*Dynamics!$D$14*Dynamics!$N$12</f>
        <v>2.1703996010836624E-3</v>
      </c>
      <c r="O1126" s="38">
        <f t="shared" si="61"/>
        <v>0.14258227621064948</v>
      </c>
      <c r="P1126" s="38">
        <f>O1126/Dynamics!$M$2</f>
        <v>4.7527425403549824E-2</v>
      </c>
      <c r="Q1126" s="38">
        <f>IF(I1126&gt;Dynamics!$D$8,1,0)</f>
        <v>0</v>
      </c>
    </row>
    <row r="1127" spans="1:17" x14ac:dyDescent="0.25">
      <c r="A1127" s="38">
        <f>A1126+$A$19</f>
        <v>11.089999999999808</v>
      </c>
      <c r="B1127" s="38">
        <f>C1127+D1127+Dynamics!$O$7</f>
        <v>26.879152387381755</v>
      </c>
      <c r="C1127" s="38">
        <f>C1126-O1126*Dynamics!$S$1</f>
        <v>8.7878048009258761E-2</v>
      </c>
      <c r="D1127" s="38">
        <f>D1126-P1126*Dynamics!$S$1</f>
        <v>2.9292682669751369E-2</v>
      </c>
      <c r="E1127" s="38">
        <f>Dynamics!$F$1-C1127/H1126</f>
        <v>7.6752045510720358E-3</v>
      </c>
      <c r="F1127" s="38">
        <f>IF(Q1126,$O$5/E1127,([1]!Props("D","T",Dynamics!$D$4+273,"P",I1126,"He")+$O$5/E1127)/2)</f>
        <v>5.4970978215891035</v>
      </c>
      <c r="G1127" s="38">
        <f t="shared" si="59"/>
        <v>1.348554524899865E-3</v>
      </c>
      <c r="H1127" s="38">
        <f>IF(Q1126,[1]!Props("D","T",Dynamics!$D$4+273,"P",Dynamics!I1126,"N2O"),C1127/G1127)</f>
        <v>65.164623592645626</v>
      </c>
      <c r="I1127" s="38">
        <f>IF(Q1126,[1]!Props("P","T",Dynamics!$D$4+273,"D",F1127,"He"),IF(C1127&gt;$D$11,I1126*(1-$N$13/100*$S$1),[1]!Props("P","T",Dynamics!$D$4+273,"D",F1127,"He")))</f>
        <v>3412.6036449144003</v>
      </c>
      <c r="J1127" s="38">
        <f>I1127-Dynamics!$O$10</f>
        <v>517.59791121864691</v>
      </c>
      <c r="L1127" s="38">
        <f>IF(H1127&gt;$L$18,$L$18,H1127)</f>
        <v>65.164623592645626</v>
      </c>
      <c r="M1127" s="38">
        <f t="shared" si="60"/>
        <v>3.9857064536648354</v>
      </c>
      <c r="N1127" s="38">
        <f>M1127*Dynamics!$D$14*Dynamics!$N$12</f>
        <v>2.168934869163924E-3</v>
      </c>
      <c r="O1127" s="38">
        <f t="shared" si="61"/>
        <v>0.1413378243460312</v>
      </c>
      <c r="P1127" s="38">
        <f>O1127/Dynamics!$M$2</f>
        <v>4.7112608115343735E-2</v>
      </c>
      <c r="Q1127" s="38">
        <f>IF(I1127&gt;Dynamics!$D$8,1,0)</f>
        <v>0</v>
      </c>
    </row>
    <row r="1128" spans="1:17" x14ac:dyDescent="0.25">
      <c r="A1128" s="38">
        <f>A1127+$A$19</f>
        <v>11.099999999999808</v>
      </c>
      <c r="B1128" s="38">
        <f>C1128+D1128+Dynamics!$O$7</f>
        <v>26.87726788305714</v>
      </c>
      <c r="C1128" s="38">
        <f>C1127-O1127*Dynamics!$S$1</f>
        <v>8.6464669765798446E-2</v>
      </c>
      <c r="D1128" s="38">
        <f>D1127-P1127*Dynamics!$S$1</f>
        <v>2.8821556588597932E-2</v>
      </c>
      <c r="E1128" s="38">
        <f>Dynamics!$F$1-C1128/H1127</f>
        <v>7.6860265363559088E-3</v>
      </c>
      <c r="F1128" s="38">
        <f>IF(Q1127,$O$5/E1128,([1]!Props("D","T",Dynamics!$D$4+273,"P",I1127,"He")+$O$5/E1128)/2)</f>
        <v>5.4893416376310773</v>
      </c>
      <c r="G1128" s="38">
        <f t="shared" si="59"/>
        <v>1.3377251735735883E-3</v>
      </c>
      <c r="H1128" s="38">
        <f>IF(Q1127,[1]!Props("D","T",Dynamics!$D$4+273,"P",Dynamics!I1127,"N2O"),C1128/G1128)</f>
        <v>64.63560040125239</v>
      </c>
      <c r="I1128" s="38">
        <f>IF(Q1127,[1]!Props("P","T",Dynamics!$D$4+273,"D",F1128,"He"),IF(C1128&gt;$D$11,I1127*(1-$N$13/100*$S$1),[1]!Props("P","T",Dynamics!$D$4+273,"D",F1128,"He")))</f>
        <v>3407.7110461410534</v>
      </c>
      <c r="J1128" s="38">
        <f>I1128-Dynamics!$O$10</f>
        <v>512.70531244530002</v>
      </c>
      <c r="L1128" s="38">
        <f>IF(H1128&gt;$L$18,$L$18,H1128)</f>
        <v>64.63560040125239</v>
      </c>
      <c r="M1128" s="38">
        <f t="shared" si="60"/>
        <v>3.9830248217414841</v>
      </c>
      <c r="N1128" s="38">
        <f>M1128*Dynamics!$D$14*Dynamics!$N$12</f>
        <v>2.1674755833252812E-3</v>
      </c>
      <c r="O1128" s="38">
        <f t="shared" si="61"/>
        <v>0.1400960856832843</v>
      </c>
      <c r="P1128" s="38">
        <f>O1128/Dynamics!$M$2</f>
        <v>4.6698695227761433E-2</v>
      </c>
      <c r="Q1128" s="38">
        <f>IF(I1128&gt;Dynamics!$D$8,1,0)</f>
        <v>0</v>
      </c>
    </row>
    <row r="1129" spans="1:17" x14ac:dyDescent="0.25">
      <c r="A1129" s="38">
        <f>A1128+$A$19</f>
        <v>11.109999999999808</v>
      </c>
      <c r="B1129" s="38">
        <f>C1129+D1129+Dynamics!$O$7</f>
        <v>26.87539993524803</v>
      </c>
      <c r="C1129" s="38">
        <f>C1128-O1128*Dynamics!$S$1</f>
        <v>8.5063708908965599E-2</v>
      </c>
      <c r="D1129" s="38">
        <f>D1128-P1128*Dynamics!$S$1</f>
        <v>2.8354569636320319E-2</v>
      </c>
      <c r="E1129" s="38">
        <f>Dynamics!$F$1-C1129/H1128</f>
        <v>7.6968412948237993E-3</v>
      </c>
      <c r="F1129" s="38">
        <f>IF(Q1128,$O$5/E1129,([1]!Props("D","T",Dynamics!$D$4+273,"P",I1128,"He")+$O$5/E1129)/2)</f>
        <v>5.4816124838702365</v>
      </c>
      <c r="G1129" s="38">
        <f t="shared" si="59"/>
        <v>1.3269030765183012E-3</v>
      </c>
      <c r="H1129" s="38">
        <f>IF(Q1128,[1]!Props("D","T",Dynamics!$D$4+273,"P",Dynamics!I1128,"N2O"),C1129/G1129)</f>
        <v>64.106949794831053</v>
      </c>
      <c r="I1129" s="38">
        <f>IF(Q1128,[1]!Props("P","T",Dynamics!$D$4+273,"D",F1129,"He"),IF(C1129&gt;$D$11,I1128*(1-$N$13/100*$S$1),[1]!Props("P","T",Dynamics!$D$4+273,"D",F1129,"He")))</f>
        <v>3402.8357194801811</v>
      </c>
      <c r="J1129" s="38">
        <f>I1129-Dynamics!$O$10</f>
        <v>507.82998578442766</v>
      </c>
      <c r="L1129" s="38">
        <f>IF(H1129&gt;$L$18,$L$18,H1129)</f>
        <v>64.106949794831053</v>
      </c>
      <c r="M1129" s="38">
        <f t="shared" si="60"/>
        <v>3.9803532022477373</v>
      </c>
      <c r="N1129" s="38">
        <f>M1129*Dynamics!$D$14*Dynamics!$N$12</f>
        <v>2.1660217460333256E-3</v>
      </c>
      <c r="O1129" s="38">
        <f t="shared" si="61"/>
        <v>0.1388570473274707</v>
      </c>
      <c r="P1129" s="38">
        <f>O1129/Dynamics!$M$2</f>
        <v>4.6285682442490234E-2</v>
      </c>
      <c r="Q1129" s="38">
        <f>IF(I1129&gt;Dynamics!$D$8,1,0)</f>
        <v>0</v>
      </c>
    </row>
    <row r="1130" spans="1:17" x14ac:dyDescent="0.25">
      <c r="A1130" s="38">
        <f>A1129+$A$19</f>
        <v>11.119999999999807</v>
      </c>
      <c r="B1130" s="38">
        <f>C1130+D1130+Dynamics!$O$7</f>
        <v>26.873548507950332</v>
      </c>
      <c r="C1130" s="38">
        <f>C1129-O1129*Dynamics!$S$1</f>
        <v>8.3675138435690896E-2</v>
      </c>
      <c r="D1130" s="38">
        <f>D1129-P1129*Dynamics!$S$1</f>
        <v>2.7891712811895418E-2</v>
      </c>
      <c r="E1130" s="38">
        <f>Dynamics!$F$1-C1130/H1129</f>
        <v>7.7076488535061669E-3</v>
      </c>
      <c r="F1130" s="38">
        <f>IF(Q1129,$O$5/E1130,([1]!Props("D","T",Dynamics!$D$4+273,"P",I1129,"He")+$O$5/E1130)/2)</f>
        <v>5.4739102052188224</v>
      </c>
      <c r="G1130" s="38">
        <f t="shared" si="59"/>
        <v>1.3160882067146298E-3</v>
      </c>
      <c r="H1130" s="38">
        <f>IF(Q1129,[1]!Props("D","T",Dynamics!$D$4+273,"P",Dynamics!I1129,"N2O"),C1130/G1130)</f>
        <v>63.578670493955997</v>
      </c>
      <c r="I1130" s="38">
        <f>IF(Q1129,[1]!Props("P","T",Dynamics!$D$4+273,"D",F1130,"He"),IF(C1130&gt;$D$11,I1129*(1-$N$13/100*$S$1),[1]!Props("P","T",Dynamics!$D$4+273,"D",F1130,"He")))</f>
        <v>3397.9775647794963</v>
      </c>
      <c r="J1130" s="38">
        <f>I1130-Dynamics!$O$10</f>
        <v>502.97183108374293</v>
      </c>
      <c r="L1130" s="38">
        <f>IF(H1130&gt;$L$18,$L$18,H1130)</f>
        <v>63.578670493955997</v>
      </c>
      <c r="M1130" s="38">
        <f t="shared" si="60"/>
        <v>3.9776916013964607</v>
      </c>
      <c r="N1130" s="38">
        <f>M1130*Dynamics!$D$14*Dynamics!$N$12</f>
        <v>2.1645733606689638E-3</v>
      </c>
      <c r="O1130" s="38">
        <f t="shared" si="61"/>
        <v>0.13762069645796701</v>
      </c>
      <c r="P1130" s="38">
        <f>O1130/Dynamics!$M$2</f>
        <v>4.5873565485989004E-2</v>
      </c>
      <c r="Q1130" s="38">
        <f>IF(I1130&gt;Dynamics!$D$8,1,0)</f>
        <v>0</v>
      </c>
    </row>
    <row r="1131" spans="1:17" x14ac:dyDescent="0.25">
      <c r="A1131" s="38">
        <f>A1130+$A$19</f>
        <v>11.129999999999807</v>
      </c>
      <c r="B1131" s="38">
        <f>C1131+D1131+Dynamics!$O$7</f>
        <v>26.871713565330889</v>
      </c>
      <c r="C1131" s="38">
        <f>C1130-O1130*Dynamics!$S$1</f>
        <v>8.2298931471111225E-2</v>
      </c>
      <c r="D1131" s="38">
        <f>D1130-P1130*Dynamics!$S$1</f>
        <v>2.7432977157035528E-2</v>
      </c>
      <c r="E1131" s="38">
        <f>Dynamics!$F$1-C1131/H1130</f>
        <v>7.7184492394561949E-3</v>
      </c>
      <c r="F1131" s="38">
        <f>IF(Q1130,$O$5/E1131,([1]!Props("D","T",Dynamics!$D$4+273,"P",I1130,"He")+$O$5/E1131)/2)</f>
        <v>5.4662346477063481</v>
      </c>
      <c r="G1131" s="38">
        <f t="shared" si="59"/>
        <v>1.3052805371250795E-3</v>
      </c>
      <c r="H1131" s="38">
        <f>IF(Q1130,[1]!Props("D","T",Dynamics!$D$4+273,"P",Dynamics!I1130,"N2O"),C1131/G1131)</f>
        <v>63.050761219788932</v>
      </c>
      <c r="I1131" s="38">
        <f>IF(Q1130,[1]!Props("P","T",Dynamics!$D$4+273,"D",F1131,"He"),IF(C1131&gt;$D$11,I1130*(1-$N$13/100*$S$1),[1]!Props("P","T",Dynamics!$D$4+273,"D",F1131,"He")))</f>
        <v>3393.136482617409</v>
      </c>
      <c r="J1131" s="38">
        <f>I1131-Dynamics!$O$10</f>
        <v>498.1307489216556</v>
      </c>
      <c r="L1131" s="38">
        <f>IF(H1131&gt;$L$18,$L$18,H1131)</f>
        <v>63.050761219788932</v>
      </c>
      <c r="M1131" s="38">
        <f t="shared" si="60"/>
        <v>3.9750400271355639</v>
      </c>
      <c r="N1131" s="38">
        <f>M1131*Dynamics!$D$14*Dynamics!$N$12</f>
        <v>2.1631304315572757E-3</v>
      </c>
      <c r="O1131" s="38">
        <f t="shared" si="61"/>
        <v>0.13638702032737676</v>
      </c>
      <c r="P1131" s="38">
        <f>O1131/Dynamics!$M$2</f>
        <v>4.5462340109125587E-2</v>
      </c>
      <c r="Q1131" s="38">
        <f>IF(I1131&gt;Dynamics!$D$8,1,0)</f>
        <v>0</v>
      </c>
    </row>
    <row r="1132" spans="1:17" x14ac:dyDescent="0.25">
      <c r="A1132" s="38">
        <f>A1131+$A$19</f>
        <v>11.139999999999807</v>
      </c>
      <c r="B1132" s="38">
        <f>C1132+D1132+Dynamics!$O$7</f>
        <v>26.869895071726525</v>
      </c>
      <c r="C1132" s="38">
        <f>C1131-O1131*Dynamics!$S$1</f>
        <v>8.0935061267837463E-2</v>
      </c>
      <c r="D1132" s="38">
        <f>D1131-P1131*Dynamics!$S$1</f>
        <v>2.6978353755944273E-2</v>
      </c>
      <c r="E1132" s="38">
        <f>Dynamics!$F$1-C1132/H1131</f>
        <v>7.7292424797546283E-3</v>
      </c>
      <c r="F1132" s="38">
        <f>IF(Q1131,$O$5/E1132,([1]!Props("D","T",Dynamics!$D$4+273,"P",I1131,"He")+$O$5/E1132)/2)</f>
        <v>5.4585856584661618</v>
      </c>
      <c r="G1132" s="38">
        <f t="shared" si="59"/>
        <v>1.2944800406893345E-3</v>
      </c>
      <c r="H1132" s="38">
        <f>IF(Q1131,[1]!Props("D","T",Dynamics!$D$4+273,"P",Dynamics!I1131,"N2O"),C1132/G1132)</f>
        <v>62.523220693876482</v>
      </c>
      <c r="I1132" s="38">
        <f>IF(Q1131,[1]!Props("P","T",Dynamics!$D$4+273,"D",F1132,"He"),IF(C1132&gt;$D$11,I1131*(1-$N$13/100*$S$1),[1]!Props("P","T",Dynamics!$D$4+273,"D",F1132,"He")))</f>
        <v>3388.3123742942353</v>
      </c>
      <c r="J1132" s="38">
        <f>I1132-Dynamics!$O$10</f>
        <v>493.30664059848186</v>
      </c>
      <c r="L1132" s="38">
        <f>IF(H1132&gt;$L$18,$L$18,H1132)</f>
        <v>62.523220693876482</v>
      </c>
      <c r="M1132" s="38">
        <f t="shared" si="60"/>
        <v>3.9723984892037598</v>
      </c>
      <c r="N1132" s="38">
        <f>M1132*Dynamics!$D$14*Dynamics!$N$12</f>
        <v>2.161692963997857E-3</v>
      </c>
      <c r="O1132" s="38">
        <f t="shared" si="61"/>
        <v>0.135156006260438</v>
      </c>
      <c r="P1132" s="38">
        <f>O1132/Dynamics!$M$2</f>
        <v>4.5052002086812669E-2</v>
      </c>
      <c r="Q1132" s="38">
        <f>IF(I1132&gt;Dynamics!$D$8,1,0)</f>
        <v>0</v>
      </c>
    </row>
    <row r="1133" spans="1:17" x14ac:dyDescent="0.25">
      <c r="A1133" s="38">
        <f>A1132+$A$19</f>
        <v>11.149999999999807</v>
      </c>
      <c r="B1133" s="38">
        <f>C1133+D1133+Dynamics!$O$7</f>
        <v>26.868092991643053</v>
      </c>
      <c r="C1133" s="38">
        <f>C1132-O1132*Dynamics!$S$1</f>
        <v>7.9583501205233081E-2</v>
      </c>
      <c r="D1133" s="38">
        <f>D1132-P1132*Dynamics!$S$1</f>
        <v>2.6527833735076146E-2</v>
      </c>
      <c r="E1133" s="38">
        <f>Dynamics!$F$1-C1133/H1132</f>
        <v>7.7400286015147785E-3</v>
      </c>
      <c r="F1133" s="38">
        <f>IF(Q1132,$O$5/E1133,([1]!Props("D","T",Dynamics!$D$4+273,"P",I1132,"He")+$O$5/E1133)/2)</f>
        <v>5.4509630857220657</v>
      </c>
      <c r="G1133" s="38">
        <f t="shared" si="59"/>
        <v>1.2836866903194058E-3</v>
      </c>
      <c r="H1133" s="38">
        <f>IF(Q1132,[1]!Props("D","T",Dynamics!$D$4+273,"P",Dynamics!I1132,"N2O"),C1133/G1133)</f>
        <v>61.996047637941295</v>
      </c>
      <c r="I1133" s="38">
        <f>IF(Q1132,[1]!Props("P","T",Dynamics!$D$4+273,"D",F1133,"He"),IF(C1133&gt;$D$11,I1132*(1-$N$13/100*$S$1),[1]!Props("P","T",Dynamics!$D$4+273,"D",F1133,"He")))</f>
        <v>3383.505141823448</v>
      </c>
      <c r="J1133" s="38">
        <f>I1133-Dynamics!$O$10</f>
        <v>488.49940812769455</v>
      </c>
      <c r="L1133" s="38">
        <f>IF(H1133&gt;$L$18,$L$18,H1133)</f>
        <v>61.996047637941295</v>
      </c>
      <c r="M1133" s="38">
        <f t="shared" si="60"/>
        <v>3.9697669991891993</v>
      </c>
      <c r="N1133" s="38">
        <f>M1133*Dynamics!$D$14*Dynamics!$N$12</f>
        <v>2.1602609642967278E-3</v>
      </c>
      <c r="O1133" s="38">
        <f t="shared" si="61"/>
        <v>0.13392764165292492</v>
      </c>
      <c r="P1133" s="38">
        <f>O1133/Dynamics!$M$2</f>
        <v>4.4642547217641639E-2</v>
      </c>
      <c r="Q1133" s="38">
        <f>IF(I1133&gt;Dynamics!$D$8,1,0)</f>
        <v>0</v>
      </c>
    </row>
    <row r="1134" spans="1:17" x14ac:dyDescent="0.25">
      <c r="A1134" s="38">
        <f>A1133+$A$19</f>
        <v>11.159999999999807</v>
      </c>
      <c r="B1134" s="38">
        <f>C1134+D1134+Dynamics!$O$7</f>
        <v>26.866307289754349</v>
      </c>
      <c r="C1134" s="38">
        <f>C1133-O1133*Dynamics!$S$1</f>
        <v>7.8244224788703826E-2</v>
      </c>
      <c r="D1134" s="38">
        <f>D1133-P1133*Dynamics!$S$1</f>
        <v>2.608140826289973E-2</v>
      </c>
      <c r="E1134" s="38">
        <f>Dynamics!$F$1-C1134/H1133</f>
        <v>7.750807631887696E-3</v>
      </c>
      <c r="F1134" s="38">
        <f>IF(Q1133,$O$5/E1134,([1]!Props("D","T",Dynamics!$D$4+273,"P",I1133,"He")+$O$5/E1134)/2)</f>
        <v>5.4433667787749922</v>
      </c>
      <c r="G1134" s="38">
        <f t="shared" si="59"/>
        <v>1.272900458894625E-3</v>
      </c>
      <c r="H1134" s="38">
        <f>IF(Q1133,[1]!Props("D","T",Dynamics!$D$4+273,"P",Dynamics!I1133,"N2O"),C1134/G1134)</f>
        <v>61.469240773666144</v>
      </c>
      <c r="I1134" s="38">
        <f>IF(Q1133,[1]!Props("P","T",Dynamics!$D$4+273,"D",F1134,"He"),IF(C1134&gt;$D$11,I1133*(1-$N$13/100*$S$1),[1]!Props("P","T",Dynamics!$D$4+273,"D",F1134,"He")))</f>
        <v>3378.7146879229626</v>
      </c>
      <c r="J1134" s="38">
        <f>I1134-Dynamics!$O$10</f>
        <v>483.70895422720923</v>
      </c>
      <c r="L1134" s="38">
        <f>IF(H1134&gt;$L$18,$L$18,H1134)</f>
        <v>61.469240773666144</v>
      </c>
      <c r="M1134" s="38">
        <f t="shared" si="60"/>
        <v>3.9671455705911352</v>
      </c>
      <c r="N1134" s="38">
        <f>M1134*Dynamics!$D$14*Dynamics!$N$12</f>
        <v>2.158834439799888E-3</v>
      </c>
      <c r="O1134" s="38">
        <f t="shared" si="61"/>
        <v>0.13270191397054198</v>
      </c>
      <c r="P1134" s="38">
        <f>O1134/Dynamics!$M$2</f>
        <v>4.4233971323513997E-2</v>
      </c>
      <c r="Q1134" s="38">
        <f>IF(I1134&gt;Dynamics!$D$8,1,0)</f>
        <v>0</v>
      </c>
    </row>
    <row r="1135" spans="1:17" x14ac:dyDescent="0.25">
      <c r="A1135" s="38">
        <f>A1134+$A$19</f>
        <v>11.169999999999806</v>
      </c>
      <c r="B1135" s="38">
        <f>C1135+D1135+Dynamics!$O$7</f>
        <v>26.864537930901406</v>
      </c>
      <c r="C1135" s="38">
        <f>C1134-O1134*Dynamics!$S$1</f>
        <v>7.6917205648998399E-2</v>
      </c>
      <c r="D1135" s="38">
        <f>D1134-P1134*Dynamics!$S$1</f>
        <v>2.5639068549664589E-2</v>
      </c>
      <c r="E1135" s="38">
        <f>Dynamics!$F$1-C1135/H1134</f>
        <v>7.7615795980675089E-3</v>
      </c>
      <c r="F1135" s="38">
        <f>IF(Q1134,$O$5/E1135,([1]!Props("D","T",Dynamics!$D$4+273,"P",I1134,"He")+$O$5/E1135)/2)</f>
        <v>5.4357965879897243</v>
      </c>
      <c r="G1135" s="38">
        <f t="shared" si="59"/>
        <v>1.262121319256463E-3</v>
      </c>
      <c r="H1135" s="38">
        <f>IF(Q1134,[1]!Props("D","T",Dynamics!$D$4+273,"P",Dynamics!I1134,"N2O"),C1135/G1135)</f>
        <v>60.942798822471062</v>
      </c>
      <c r="I1135" s="38">
        <f>IF(Q1134,[1]!Props("P","T",Dynamics!$D$4+273,"D",F1135,"He"),IF(C1135&gt;$D$11,I1134*(1-$N$13/100*$S$1),[1]!Props("P","T",Dynamics!$D$4+273,"D",F1135,"He")))</f>
        <v>3373.9409160064615</v>
      </c>
      <c r="J1135" s="38">
        <f>I1135-Dynamics!$O$10</f>
        <v>478.93518231070811</v>
      </c>
      <c r="L1135" s="38">
        <f>IF(H1135&gt;$L$18,$L$18,H1135)</f>
        <v>60.942798822471062</v>
      </c>
      <c r="M1135" s="38">
        <f t="shared" si="60"/>
        <v>3.9645342188848085</v>
      </c>
      <c r="N1135" s="38">
        <f>M1135*Dynamics!$D$14*Dynamics!$N$12</f>
        <v>2.1574133989286279E-3</v>
      </c>
      <c r="O1135" s="38">
        <f t="shared" si="61"/>
        <v>0.13147881074781087</v>
      </c>
      <c r="P1135" s="38">
        <f>O1135/Dynamics!$M$2</f>
        <v>4.3826270249270292E-2</v>
      </c>
      <c r="Q1135" s="38">
        <f>IF(I1135&gt;Dynamics!$D$8,1,0)</f>
        <v>0</v>
      </c>
    </row>
    <row r="1136" spans="1:17" x14ac:dyDescent="0.25">
      <c r="A1136" s="38">
        <f>A1135+$A$19</f>
        <v>11.179999999999806</v>
      </c>
      <c r="B1136" s="38">
        <f>C1136+D1136+Dynamics!$O$7</f>
        <v>26.862784880091436</v>
      </c>
      <c r="C1136" s="38">
        <f>C1135-O1135*Dynamics!$S$1</f>
        <v>7.5602417541520292E-2</v>
      </c>
      <c r="D1136" s="38">
        <f>D1135-P1135*Dynamics!$S$1</f>
        <v>2.5200805847171888E-2</v>
      </c>
      <c r="E1136" s="38">
        <f>Dynamics!$F$1-C1136/H1135</f>
        <v>7.7723445272969583E-3</v>
      </c>
      <c r="F1136" s="38">
        <f>IF(Q1135,$O$5/E1136,([1]!Props("D","T",Dynamics!$D$4+273,"P",I1135,"He")+$O$5/E1136)/2)</f>
        <v>5.4282523647816614</v>
      </c>
      <c r="G1136" s="38">
        <f t="shared" si="59"/>
        <v>1.251349244203186E-3</v>
      </c>
      <c r="H1136" s="38">
        <f>IF(Q1135,[1]!Props("D","T",Dynamics!$D$4+273,"P",Dynamics!I1135,"N2O"),C1136/G1136)</f>
        <v>60.416720505282427</v>
      </c>
      <c r="I1136" s="38">
        <f>IF(Q1135,[1]!Props("P","T",Dynamics!$D$4+273,"D",F1136,"He"),IF(C1136&gt;$D$11,I1135*(1-$N$13/100*$S$1),[1]!Props("P","T",Dynamics!$D$4+273,"D",F1136,"He")))</f>
        <v>3369.1837301747482</v>
      </c>
      <c r="J1136" s="38">
        <f>I1136-Dynamics!$O$10</f>
        <v>474.17799647899483</v>
      </c>
      <c r="L1136" s="38">
        <f>IF(H1136&gt;$L$18,$L$18,H1136)</f>
        <v>60.416720505282427</v>
      </c>
      <c r="M1136" s="38">
        <f t="shared" si="60"/>
        <v>3.9619329615897478</v>
      </c>
      <c r="N1136" s="38">
        <f>M1136*Dynamics!$D$14*Dynamics!$N$12</f>
        <v>2.1559978512166946E-3</v>
      </c>
      <c r="O1136" s="38">
        <f t="shared" si="61"/>
        <v>0.13025831958694853</v>
      </c>
      <c r="P1136" s="38">
        <f>O1136/Dynamics!$M$2</f>
        <v>4.3419439862316174E-2</v>
      </c>
      <c r="Q1136" s="38">
        <f>IF(I1136&gt;Dynamics!$D$8,1,0)</f>
        <v>0</v>
      </c>
    </row>
    <row r="1137" spans="1:17" x14ac:dyDescent="0.25">
      <c r="A1137" s="38">
        <f>A1136+$A$19</f>
        <v>11.189999999999806</v>
      </c>
      <c r="B1137" s="38">
        <f>C1137+D1137+Dynamics!$O$7</f>
        <v>26.861048102496945</v>
      </c>
      <c r="C1137" s="38">
        <f>C1136-O1136*Dynamics!$S$1</f>
        <v>7.4299834345650809E-2</v>
      </c>
      <c r="D1137" s="38">
        <f>D1136-P1136*Dynamics!$S$1</f>
        <v>2.4766611448548727E-2</v>
      </c>
      <c r="E1137" s="38">
        <f>Dynamics!$F$1-C1137/H1136</f>
        <v>7.7831024468731158E-3</v>
      </c>
      <c r="F1137" s="38">
        <f>IF(Q1136,$O$5/E1137,([1]!Props("D","T",Dynamics!$D$4+273,"P",I1136,"He")+$O$5/E1137)/2)</f>
        <v>5.4207339616036112</v>
      </c>
      <c r="G1137" s="38">
        <f t="shared" si="59"/>
        <v>1.2405842064843022E-3</v>
      </c>
      <c r="H1137" s="38">
        <f>IF(Q1136,[1]!Props("D","T",Dynamics!$D$4+273,"P",Dynamics!I1136,"N2O"),C1137/G1137)</f>
        <v>59.891004542295022</v>
      </c>
      <c r="I1137" s="38">
        <f>IF(Q1136,[1]!Props("P","T",Dynamics!$D$4+273,"D",F1137,"He"),IF(C1137&gt;$D$11,I1136*(1-$N$13/100*$S$1),[1]!Props("P","T",Dynamics!$D$4+273,"D",F1137,"He")))</f>
        <v>3364.4430352071258</v>
      </c>
      <c r="J1137" s="38">
        <f>I1137-Dynamics!$O$10</f>
        <v>469.43730151137243</v>
      </c>
      <c r="L1137" s="38">
        <f>IF(H1137&gt;$L$18,$L$18,H1137)</f>
        <v>59.891004542295022</v>
      </c>
      <c r="M1137" s="38">
        <f t="shared" si="60"/>
        <v>3.9593418183416218</v>
      </c>
      <c r="N1137" s="38">
        <f>M1137*Dynamics!$D$14*Dynamics!$N$12</f>
        <v>2.1545878073493917E-3</v>
      </c>
      <c r="O1137" s="38">
        <f t="shared" si="61"/>
        <v>0.12904042815673589</v>
      </c>
      <c r="P1137" s="38">
        <f>O1137/Dynamics!$M$2</f>
        <v>4.3013476052245293E-2</v>
      </c>
      <c r="Q1137" s="38">
        <f>IF(I1137&gt;Dynamics!$D$8,1,0)</f>
        <v>0</v>
      </c>
    </row>
    <row r="1138" spans="1:17" x14ac:dyDescent="0.25">
      <c r="A1138" s="38">
        <f>A1137+$A$19</f>
        <v>11.199999999999806</v>
      </c>
      <c r="B1138" s="38">
        <f>C1138+D1138+Dynamics!$O$7</f>
        <v>26.859327563454855</v>
      </c>
      <c r="C1138" s="38">
        <f>C1137-O1137*Dynamics!$S$1</f>
        <v>7.3009430064083447E-2</v>
      </c>
      <c r="D1138" s="38">
        <f>D1137-P1137*Dynamics!$S$1</f>
        <v>2.4336476688026274E-2</v>
      </c>
      <c r="E1138" s="38">
        <f>Dynamics!$F$1-C1138/H1137</f>
        <v>7.7938533841533262E-3</v>
      </c>
      <c r="F1138" s="38">
        <f>IF(Q1137,$O$5/E1138,([1]!Props("D","T",Dynamics!$D$4+273,"P",I1137,"He")+$O$5/E1138)/2)</f>
        <v>5.4132412319326217</v>
      </c>
      <c r="G1138" s="38">
        <f t="shared" si="59"/>
        <v>1.2298261787948416E-3</v>
      </c>
      <c r="H1138" s="38">
        <f>IF(Q1137,[1]!Props("D","T",Dynamics!$D$4+273,"P",Dynamics!I1137,"N2O"),C1138/G1138)</f>
        <v>59.365649652724464</v>
      </c>
      <c r="I1138" s="38">
        <f>IF(Q1137,[1]!Props("P","T",Dynamics!$D$4+273,"D",F1138,"He"),IF(C1138&gt;$D$11,I1137*(1-$N$13/100*$S$1),[1]!Props("P","T",Dynamics!$D$4+273,"D",F1138,"He")))</f>
        <v>3359.7187365527998</v>
      </c>
      <c r="J1138" s="38">
        <f>I1138-Dynamics!$O$10</f>
        <v>464.71300285704638</v>
      </c>
      <c r="L1138" s="38">
        <f>IF(H1138&gt;$L$18,$L$18,H1138)</f>
        <v>59.365649652724464</v>
      </c>
      <c r="M1138" s="38">
        <f t="shared" si="60"/>
        <v>3.9567608109679564</v>
      </c>
      <c r="N1138" s="38">
        <f>M1138*Dynamics!$D$14*Dynamics!$N$12</f>
        <v>2.1531832792047851E-3</v>
      </c>
      <c r="O1138" s="38">
        <f t="shared" si="61"/>
        <v>0.12782512419137568</v>
      </c>
      <c r="P1138" s="38">
        <f>O1138/Dynamics!$M$2</f>
        <v>4.2608374730458559E-2</v>
      </c>
      <c r="Q1138" s="38">
        <f>IF(I1138&gt;Dynamics!$D$8,1,0)</f>
        <v>0</v>
      </c>
    </row>
    <row r="1139" spans="1:17" x14ac:dyDescent="0.25">
      <c r="A1139" s="38">
        <f>A1138+$A$19</f>
        <v>11.209999999999805</v>
      </c>
      <c r="B1139" s="38">
        <f>C1139+D1139+Dynamics!$O$7</f>
        <v>26.857623228465634</v>
      </c>
      <c r="C1139" s="38">
        <f>C1138-O1138*Dynamics!$S$1</f>
        <v>7.1731178822169686E-2</v>
      </c>
      <c r="D1139" s="38">
        <f>D1138-P1138*Dynamics!$S$1</f>
        <v>2.3910392940721687E-2</v>
      </c>
      <c r="E1139" s="38">
        <f>Dynamics!$F$1-C1139/H1138</f>
        <v>7.8045973665613411E-3</v>
      </c>
      <c r="F1139" s="38">
        <f>IF(Q1138,$O$5/E1139,([1]!Props("D","T",Dynamics!$D$4+273,"P",I1138,"He")+$O$5/E1139)/2)</f>
        <v>5.4057740302568256</v>
      </c>
      <c r="G1139" s="38">
        <f t="shared" si="59"/>
        <v>1.2190751337694114E-3</v>
      </c>
      <c r="H1139" s="38">
        <f>IF(Q1138,[1]!Props("D","T",Dynamics!$D$4+273,"P",Dynamics!I1138,"N2O"),C1139/G1139)</f>
        <v>58.840654554551577</v>
      </c>
      <c r="I1139" s="38">
        <f>IF(Q1138,[1]!Props("P","T",Dynamics!$D$4+273,"D",F1139,"He"),IF(C1139&gt;$D$11,I1138*(1-$N$13/100*$S$1),[1]!Props("P","T",Dynamics!$D$4+273,"D",F1139,"He")))</f>
        <v>3355.0107403223001</v>
      </c>
      <c r="J1139" s="38">
        <f>I1139-Dynamics!$O$10</f>
        <v>460.00500662654667</v>
      </c>
      <c r="L1139" s="38">
        <f>IF(H1139&gt;$L$18,$L$18,H1139)</f>
        <v>58.840654554551577</v>
      </c>
      <c r="M1139" s="38">
        <f t="shared" si="60"/>
        <v>3.9541899635678588</v>
      </c>
      <c r="N1139" s="38">
        <f>M1139*Dynamics!$D$14*Dynamics!$N$12</f>
        <v>2.1517842798970854E-3</v>
      </c>
      <c r="O1139" s="38">
        <f t="shared" si="61"/>
        <v>0.12661239548933892</v>
      </c>
      <c r="P1139" s="38">
        <f>O1139/Dynamics!$M$2</f>
        <v>4.220413182977964E-2</v>
      </c>
      <c r="Q1139" s="38">
        <f>IF(I1139&gt;Dynamics!$D$8,1,0)</f>
        <v>0</v>
      </c>
    </row>
    <row r="1140" spans="1:17" x14ac:dyDescent="0.25">
      <c r="A1140" s="38">
        <f>A1139+$A$19</f>
        <v>11.219999999999805</v>
      </c>
      <c r="B1140" s="38">
        <f>C1140+D1140+Dynamics!$O$7</f>
        <v>26.855935063192444</v>
      </c>
      <c r="C1140" s="38">
        <f>C1139-O1139*Dynamics!$S$1</f>
        <v>7.0465054867276292E-2</v>
      </c>
      <c r="D1140" s="38">
        <f>D1139-P1139*Dynamics!$S$1</f>
        <v>2.3488351622423891E-2</v>
      </c>
      <c r="E1140" s="38">
        <f>Dynamics!$F$1-C1140/H1139</f>
        <v>7.8153344215936942E-3</v>
      </c>
      <c r="F1140" s="38">
        <f>IF(Q1139,$O$5/E1140,([1]!Props("D","T",Dynamics!$D$4+273,"P",I1139,"He")+$O$5/E1140)/2)</f>
        <v>5.3983322120623001</v>
      </c>
      <c r="G1140" s="38">
        <f t="shared" si="59"/>
        <v>1.2083310439760363E-3</v>
      </c>
      <c r="H1140" s="38">
        <f>IF(Q1139,[1]!Props("D","T",Dynamics!$D$4+273,"P",Dynamics!I1139,"N2O"),C1140/G1140)</f>
        <v>58.316017964257284</v>
      </c>
      <c r="I1140" s="38">
        <f>IF(Q1139,[1]!Props("P","T",Dynamics!$D$4+273,"D",F1140,"He"),IF(C1140&gt;$D$11,I1139*(1-$N$13/100*$S$1),[1]!Props("P","T",Dynamics!$D$4+273,"D",F1140,"He")))</f>
        <v>3350.3189532789138</v>
      </c>
      <c r="J1140" s="38">
        <f>I1140-Dynamics!$O$10</f>
        <v>455.31321958316039</v>
      </c>
      <c r="L1140" s="38">
        <f>IF(H1140&gt;$L$18,$L$18,H1140)</f>
        <v>58.316017964257284</v>
      </c>
      <c r="M1140" s="38">
        <f t="shared" si="60"/>
        <v>3.9516293025960199</v>
      </c>
      <c r="N1140" s="38">
        <f>M1140*Dynamics!$D$14*Dynamics!$N$12</f>
        <v>2.1503908238223609E-3</v>
      </c>
      <c r="O1140" s="38">
        <f t="shared" si="61"/>
        <v>0.12540222991219882</v>
      </c>
      <c r="P1140" s="38">
        <f>O1140/Dynamics!$M$2</f>
        <v>4.1800743304066273E-2</v>
      </c>
      <c r="Q1140" s="38">
        <f>IF(I1140&gt;Dynamics!$D$8,1,0)</f>
        <v>0</v>
      </c>
    </row>
    <row r="1141" spans="1:17" x14ac:dyDescent="0.25">
      <c r="A1141" s="38">
        <f>A1140+$A$19</f>
        <v>11.229999999999805</v>
      </c>
      <c r="B1141" s="38">
        <f>C1141+D1141+Dynamics!$O$7</f>
        <v>26.854263033460281</v>
      </c>
      <c r="C1141" s="38">
        <f>C1140-O1140*Dynamics!$S$1</f>
        <v>6.9211032568154307E-2</v>
      </c>
      <c r="D1141" s="38">
        <f>D1140-P1140*Dynamics!$S$1</f>
        <v>2.3070344189383227E-2</v>
      </c>
      <c r="E1141" s="38">
        <f>Dynamics!$F$1-C1141/H1140</f>
        <v>7.8260645768263217E-3</v>
      </c>
      <c r="F1141" s="38">
        <f>IF(Q1140,$O$5/E1141,([1]!Props("D","T",Dynamics!$D$4+273,"P",I1140,"He")+$O$5/E1141)/2)</f>
        <v>5.3909156338199384</v>
      </c>
      <c r="G1141" s="38">
        <f t="shared" si="59"/>
        <v>1.1975938819097798E-3</v>
      </c>
      <c r="H1141" s="38">
        <f>IF(Q1140,[1]!Props("D","T",Dynamics!$D$4+273,"P",Dynamics!I1140,"N2O"),C1141/G1141)</f>
        <v>57.791738596547276</v>
      </c>
      <c r="I1141" s="38">
        <f>IF(Q1140,[1]!Props("P","T",Dynamics!$D$4+273,"D",F1141,"He"),IF(C1141&gt;$D$11,I1140*(1-$N$13/100*$S$1),[1]!Props("P","T",Dynamics!$D$4+273,"D",F1141,"He")))</f>
        <v>3345.6432828301272</v>
      </c>
      <c r="J1141" s="38">
        <f>I1141-Dynamics!$O$10</f>
        <v>450.63754913437378</v>
      </c>
      <c r="L1141" s="38">
        <f>IF(H1141&gt;$L$18,$L$18,H1141)</f>
        <v>57.791738596547276</v>
      </c>
      <c r="M1141" s="38">
        <f t="shared" si="60"/>
        <v>3.9490788569512638</v>
      </c>
      <c r="N1141" s="38">
        <f>M1141*Dynamics!$D$14*Dynamics!$N$12</f>
        <v>2.1490029267067236E-3</v>
      </c>
      <c r="O1141" s="38">
        <f t="shared" si="61"/>
        <v>0.12419461538345002</v>
      </c>
      <c r="P1141" s="38">
        <f>O1141/Dynamics!$M$2</f>
        <v>4.1398205127816674E-2</v>
      </c>
      <c r="Q1141" s="38">
        <f>IF(I1141&gt;Dynamics!$D$8,1,0)</f>
        <v>0</v>
      </c>
    </row>
    <row r="1142" spans="1:17" x14ac:dyDescent="0.25">
      <c r="A1142" s="38">
        <f>A1141+$A$19</f>
        <v>11.239999999999805</v>
      </c>
      <c r="B1142" s="38">
        <f>C1142+D1142+Dynamics!$O$7</f>
        <v>26.852607105255171</v>
      </c>
      <c r="C1142" s="38">
        <f>C1141-O1141*Dynamics!$S$1</f>
        <v>6.7969086414319813E-2</v>
      </c>
      <c r="D1142" s="38">
        <f>D1141-P1141*Dynamics!$S$1</f>
        <v>2.2656362138105061E-2</v>
      </c>
      <c r="E1142" s="38">
        <f>Dynamics!$F$1-C1142/H1141</f>
        <v>7.8367878599214218E-3</v>
      </c>
      <c r="F1142" s="38">
        <f>IF(Q1141,$O$5/E1142,([1]!Props("D","T",Dynamics!$D$4+273,"P",I1141,"He")+$O$5/E1142)/2)</f>
        <v>5.3835241529723099</v>
      </c>
      <c r="G1142" s="38">
        <f t="shared" si="59"/>
        <v>1.1868636199861091E-3</v>
      </c>
      <c r="H1142" s="38">
        <f>IF(Q1141,[1]!Props("D","T",Dynamics!$D$4+273,"P",Dynamics!I1141,"N2O"),C1142/G1142)</f>
        <v>57.267815164066882</v>
      </c>
      <c r="I1142" s="38">
        <f>IF(Q1141,[1]!Props("P","T",Dynamics!$D$4+273,"D",F1142,"He"),IF(C1142&gt;$D$11,I1141*(1-$N$13/100*$S$1),[1]!Props("P","T",Dynamics!$D$4+273,"D",F1142,"He")))</f>
        <v>3340.983637019071</v>
      </c>
      <c r="J1142" s="38">
        <f>I1142-Dynamics!$O$10</f>
        <v>445.97790332331761</v>
      </c>
      <c r="L1142" s="38">
        <f>IF(H1142&gt;$L$18,$L$18,H1142)</f>
        <v>57.267815164066882</v>
      </c>
      <c r="M1142" s="38">
        <f t="shared" si="60"/>
        <v>3.9465386580698962</v>
      </c>
      <c r="N1142" s="38">
        <f>M1142*Dynamics!$D$14*Dynamics!$N$12</f>
        <v>2.147620605657128E-3</v>
      </c>
      <c r="O1142" s="38">
        <f t="shared" si="61"/>
        <v>0.12298953988731377</v>
      </c>
      <c r="P1142" s="38">
        <f>O1142/Dynamics!$M$2</f>
        <v>4.099651329577126E-2</v>
      </c>
      <c r="Q1142" s="38">
        <f>IF(I1142&gt;Dynamics!$D$8,1,0)</f>
        <v>0</v>
      </c>
    </row>
    <row r="1143" spans="1:17" x14ac:dyDescent="0.25">
      <c r="A1143" s="38">
        <f>A1142+$A$19</f>
        <v>11.249999999999805</v>
      </c>
      <c r="B1143" s="38">
        <f>C1143+D1143+Dynamics!$O$7</f>
        <v>26.850967244723339</v>
      </c>
      <c r="C1143" s="38">
        <f>C1142-O1142*Dynamics!$S$1</f>
        <v>6.6739191015446675E-2</v>
      </c>
      <c r="D1143" s="38">
        <f>D1142-P1142*Dynamics!$S$1</f>
        <v>2.2246397005147349E-2</v>
      </c>
      <c r="E1143" s="38">
        <f>Dynamics!$F$1-C1143/H1142</f>
        <v>7.8475042986345962E-3</v>
      </c>
      <c r="F1143" s="38">
        <f>IF(Q1142,$O$5/E1143,([1]!Props("D","T",Dynamics!$D$4+273,"P",I1142,"He")+$O$5/E1143)/2)</f>
        <v>5.3761576279205254</v>
      </c>
      <c r="G1143" s="38">
        <f t="shared" ref="G1143:G1206" si="62">$F$1-$O$5/F1143</f>
        <v>1.1761402305340337E-3</v>
      </c>
      <c r="H1143" s="38">
        <f>IF(Q1142,[1]!Props("D","T",Dynamics!$D$4+273,"P",Dynamics!I1142,"N2O"),C1143/G1143)</f>
        <v>56.744246377103636</v>
      </c>
      <c r="I1143" s="38">
        <f>IF(Q1142,[1]!Props("P","T",Dynamics!$D$4+273,"D",F1143,"He"),IF(C1143&gt;$D$11,I1142*(1-$N$13/100*$S$1),[1]!Props("P","T",Dynamics!$D$4+273,"D",F1143,"He")))</f>
        <v>3336.3399245159681</v>
      </c>
      <c r="J1143" s="38">
        <f>I1143-Dynamics!$O$10</f>
        <v>441.33419082021464</v>
      </c>
      <c r="L1143" s="38">
        <f>IF(H1143&gt;$L$18,$L$18,H1143)</f>
        <v>56.744246377103636</v>
      </c>
      <c r="M1143" s="38">
        <f t="shared" ref="M1143:M1206" si="63">SQRT(2*J1143/L1143)</f>
        <v>3.9440087400242216</v>
      </c>
      <c r="N1143" s="38">
        <f>M1143*Dynamics!$D$14*Dynamics!$N$12</f>
        <v>2.1462438792149824E-3</v>
      </c>
      <c r="O1143" s="38">
        <f t="shared" ref="O1143:O1206" si="64">N1143*L1143</f>
        <v>0.12178699146752563</v>
      </c>
      <c r="P1143" s="38">
        <f>O1143/Dynamics!$M$2</f>
        <v>4.0595663822508544E-2</v>
      </c>
      <c r="Q1143" s="38">
        <f>IF(I1143&gt;Dynamics!$D$8,1,0)</f>
        <v>0</v>
      </c>
    </row>
    <row r="1144" spans="1:17" x14ac:dyDescent="0.25">
      <c r="A1144" s="38">
        <f>A1143+$A$19</f>
        <v>11.259999999999804</v>
      </c>
      <c r="B1144" s="38">
        <f>C1144+D1144+Dynamics!$O$7</f>
        <v>26.849343418170438</v>
      </c>
      <c r="C1144" s="38">
        <f>C1143-O1143*Dynamics!$S$1</f>
        <v>6.5521321100771412E-2</v>
      </c>
      <c r="D1144" s="38">
        <f>D1143-P1143*Dynamics!$S$1</f>
        <v>2.1840440366922263E-2</v>
      </c>
      <c r="E1144" s="38">
        <f>Dynamics!$F$1-C1144/H1143</f>
        <v>7.8582139208222511E-3</v>
      </c>
      <c r="F1144" s="38">
        <f>IF(Q1143,$O$5/E1144,([1]!Props("D","T",Dynamics!$D$4+273,"P",I1143,"He")+$O$5/E1144)/2)</f>
        <v>5.3688159180110731</v>
      </c>
      <c r="G1144" s="38">
        <f t="shared" si="62"/>
        <v>1.16542368578894E-3</v>
      </c>
      <c r="H1144" s="38">
        <f>IF(Q1143,[1]!Props("D","T",Dynamics!$D$4+273,"P",Dynamics!I1143,"N2O"),C1144/G1144)</f>
        <v>56.221030943279992</v>
      </c>
      <c r="I1144" s="38">
        <f>IF(Q1143,[1]!Props("P","T",Dynamics!$D$4+273,"D",F1144,"He"),IF(C1144&gt;$D$11,I1143*(1-$N$13/100*$S$1),[1]!Props("P","T",Dynamics!$D$4+273,"D",F1144,"He")))</f>
        <v>3331.7120546095712</v>
      </c>
      <c r="J1144" s="38">
        <f>I1144-Dynamics!$O$10</f>
        <v>436.70632091381776</v>
      </c>
      <c r="L1144" s="38">
        <f>IF(H1144&gt;$L$18,$L$18,H1144)</f>
        <v>56.221030943279992</v>
      </c>
      <c r="M1144" s="38">
        <f t="shared" si="63"/>
        <v>3.9414891396264267</v>
      </c>
      <c r="N1144" s="38">
        <f>M1144*Dynamics!$D$14*Dynamics!$N$12</f>
        <v>2.1448727674126789E-3</v>
      </c>
      <c r="O1144" s="38">
        <f t="shared" si="64"/>
        <v>0.12058695822610681</v>
      </c>
      <c r="P1144" s="38">
        <f>O1144/Dynamics!$M$2</f>
        <v>4.0195652742035605E-2</v>
      </c>
      <c r="Q1144" s="38">
        <f>IF(I1144&gt;Dynamics!$D$8,1,0)</f>
        <v>0</v>
      </c>
    </row>
    <row r="1145" spans="1:17" x14ac:dyDescent="0.25">
      <c r="A1145" s="38">
        <f>A1144+$A$19</f>
        <v>11.269999999999804</v>
      </c>
      <c r="B1145" s="38">
        <f>C1145+D1145+Dynamics!$O$7</f>
        <v>26.847735592060758</v>
      </c>
      <c r="C1145" s="38">
        <f>C1144-O1144*Dynamics!$S$1</f>
        <v>6.4315451518510341E-2</v>
      </c>
      <c r="D1145" s="38">
        <f>D1144-P1144*Dynamics!$S$1</f>
        <v>2.1438483839501907E-2</v>
      </c>
      <c r="E1145" s="38">
        <f>Dynamics!$F$1-C1145/H1144</f>
        <v>7.8689167544493226E-3</v>
      </c>
      <c r="F1145" s="38">
        <f>IF(Q1144,$O$5/E1145,([1]!Props("D","T",Dynamics!$D$4+273,"P",I1144,"He")+$O$5/E1145)/2)</f>
        <v>5.3614988835226329</v>
      </c>
      <c r="G1145" s="38">
        <f t="shared" si="62"/>
        <v>1.1547139578851791E-3</v>
      </c>
      <c r="H1145" s="38">
        <f>IF(Q1144,[1]!Props("D","T",Dynamics!$D$4+273,"P",Dynamics!I1144,"N2O"),C1145/G1145)</f>
        <v>55.69816756723197</v>
      </c>
      <c r="I1145" s="38">
        <f>IF(Q1144,[1]!Props("P","T",Dynamics!$D$4+273,"D",F1145,"He"),IF(C1145&gt;$D$11,I1144*(1-$N$13/100*$S$1),[1]!Props("P","T",Dynamics!$D$4+273,"D",F1145,"He")))</f>
        <v>3327.0999371985863</v>
      </c>
      <c r="J1145" s="38">
        <f>I1145-Dynamics!$O$10</f>
        <v>432.0942035028329</v>
      </c>
      <c r="L1145" s="38">
        <f>IF(H1145&gt;$L$18,$L$18,H1145)</f>
        <v>55.69816756723197</v>
      </c>
      <c r="M1145" s="38">
        <f t="shared" si="63"/>
        <v>3.9389798965382856</v>
      </c>
      <c r="N1145" s="38">
        <f>M1145*Dynamics!$D$14*Dynamics!$N$12</f>
        <v>2.1435072918332939E-3</v>
      </c>
      <c r="O1145" s="38">
        <f t="shared" si="64"/>
        <v>0.1193894283221144</v>
      </c>
      <c r="P1145" s="38">
        <f>O1145/Dynamics!$M$2</f>
        <v>3.9796476107371463E-2</v>
      </c>
      <c r="Q1145" s="38">
        <f>IF(I1145&gt;Dynamics!$D$8,1,0)</f>
        <v>0</v>
      </c>
    </row>
    <row r="1146" spans="1:17" x14ac:dyDescent="0.25">
      <c r="A1146" s="38">
        <f>A1145+$A$19</f>
        <v>11.279999999999804</v>
      </c>
      <c r="B1146" s="38">
        <f>C1146+D1146+Dynamics!$O$7</f>
        <v>26.846143733016461</v>
      </c>
      <c r="C1146" s="38">
        <f>C1145-O1145*Dynamics!$S$1</f>
        <v>6.31215572352892E-2</v>
      </c>
      <c r="D1146" s="38">
        <f>D1145-P1145*Dynamics!$S$1</f>
        <v>2.1040519078428192E-2</v>
      </c>
      <c r="E1146" s="38">
        <f>Dynamics!$F$1-C1146/H1145</f>
        <v>7.8796128275972887E-3</v>
      </c>
      <c r="F1146" s="38">
        <f>IF(Q1145,$O$5/E1146,([1]!Props("D","T",Dynamics!$D$4+273,"P",I1145,"He")+$O$5/E1146)/2)</f>
        <v>5.354206385652855</v>
      </c>
      <c r="G1146" s="38">
        <f t="shared" si="62"/>
        <v>1.144011018848333E-3</v>
      </c>
      <c r="H1146" s="38">
        <f>IF(Q1145,[1]!Props("D","T",Dynamics!$D$4+273,"P",Dynamics!I1145,"N2O"),C1146/G1146)</f>
        <v>55.175654950275899</v>
      </c>
      <c r="I1146" s="38">
        <f>IF(Q1145,[1]!Props("P","T",Dynamics!$D$4+273,"D",F1146,"He"),IF(C1146&gt;$D$11,I1145*(1-$N$13/100*$S$1),[1]!Props("P","T",Dynamics!$D$4+273,"D",F1146,"He")))</f>
        <v>3322.5034827830809</v>
      </c>
      <c r="J1146" s="38">
        <f>I1146-Dynamics!$O$10</f>
        <v>427.49774908732752</v>
      </c>
      <c r="L1146" s="38">
        <f>IF(H1146&gt;$L$18,$L$18,H1146)</f>
        <v>55.175654950275899</v>
      </c>
      <c r="M1146" s="38">
        <f t="shared" si="63"/>
        <v>3.9364810533869901</v>
      </c>
      <c r="N1146" s="38">
        <f>M1146*Dynamics!$D$14*Dynamics!$N$12</f>
        <v>2.1421474756736182E-3</v>
      </c>
      <c r="O1146" s="38">
        <f t="shared" si="64"/>
        <v>0.11819438997037209</v>
      </c>
      <c r="P1146" s="38">
        <f>O1146/Dynamics!$M$2</f>
        <v>3.9398129990124028E-2</v>
      </c>
      <c r="Q1146" s="38">
        <f>IF(I1146&gt;Dynamics!$D$8,1,0)</f>
        <v>0</v>
      </c>
    </row>
    <row r="1147" spans="1:17" x14ac:dyDescent="0.25">
      <c r="A1147" s="38">
        <f>A1146+$A$19</f>
        <v>11.289999999999804</v>
      </c>
      <c r="B1147" s="38">
        <f>C1147+D1147+Dynamics!$O$7</f>
        <v>26.844567807816858</v>
      </c>
      <c r="C1147" s="38">
        <f>C1146-O1146*Dynamics!$S$1</f>
        <v>6.1939613335585481E-2</v>
      </c>
      <c r="D1147" s="38">
        <f>D1146-P1146*Dynamics!$S$1</f>
        <v>2.0646537778526951E-2</v>
      </c>
      <c r="E1147" s="38">
        <f>Dynamics!$F$1-C1147/H1146</f>
        <v>7.8903021684725381E-3</v>
      </c>
      <c r="F1147" s="38">
        <f>IF(Q1146,$O$5/E1147,([1]!Props("D","T",Dynamics!$D$4+273,"P",I1146,"He")+$O$5/E1147)/2)</f>
        <v>5.3469382865050861</v>
      </c>
      <c r="G1147" s="38">
        <f t="shared" si="62"/>
        <v>1.1333148405871709E-3</v>
      </c>
      <c r="H1147" s="38">
        <f>IF(Q1146,[1]!Props("D","T",Dynamics!$D$4+273,"P",Dynamics!I1146,"N2O"),C1147/G1147)</f>
        <v>54.653491790061217</v>
      </c>
      <c r="I1147" s="38">
        <f>IF(Q1146,[1]!Props("P","T",Dynamics!$D$4+273,"D",F1147,"He"),IF(C1147&gt;$D$11,I1146*(1-$N$13/100*$S$1),[1]!Props("P","T",Dynamics!$D$4+273,"D",F1147,"He")))</f>
        <v>3317.9226024558666</v>
      </c>
      <c r="J1147" s="38">
        <f>I1147-Dynamics!$O$10</f>
        <v>422.91686876011318</v>
      </c>
      <c r="L1147" s="38">
        <f>IF(H1147&gt;$L$18,$L$18,H1147)</f>
        <v>54.653491790061217</v>
      </c>
      <c r="M1147" s="38">
        <f t="shared" si="63"/>
        <v>3.9339926558875185</v>
      </c>
      <c r="N1147" s="38">
        <f>M1147*Dynamics!$D$14*Dynamics!$N$12</f>
        <v>2.1407933438107505E-3</v>
      </c>
      <c r="O1147" s="38">
        <f t="shared" si="64"/>
        <v>0.11700183144017855</v>
      </c>
      <c r="P1147" s="38">
        <f>O1147/Dynamics!$M$2</f>
        <v>3.9000610480059518E-2</v>
      </c>
      <c r="Q1147" s="38">
        <f>IF(I1147&gt;Dynamics!$D$8,1,0)</f>
        <v>0</v>
      </c>
    </row>
    <row r="1148" spans="1:17" x14ac:dyDescent="0.25">
      <c r="A1148" s="38">
        <f>A1147+$A$19</f>
        <v>11.299999999999804</v>
      </c>
      <c r="B1148" s="38">
        <f>C1148+D1148+Dynamics!$O$7</f>
        <v>26.843007783397653</v>
      </c>
      <c r="C1148" s="38">
        <f>C1147-O1147*Dynamics!$S$1</f>
        <v>6.0769595021183696E-2</v>
      </c>
      <c r="D1148" s="38">
        <f>D1147-P1147*Dynamics!$S$1</f>
        <v>2.0256531673726357E-2</v>
      </c>
      <c r="E1148" s="38">
        <f>Dynamics!$F$1-C1148/H1147</f>
        <v>7.9009848054150712E-3</v>
      </c>
      <c r="F1148" s="38">
        <f>IF(Q1147,$O$5/E1148,([1]!Props("D","T",Dynamics!$D$4+273,"P",I1147,"He")+$O$5/E1148)/2)</f>
        <v>5.3396944490750533</v>
      </c>
      <c r="G1148" s="38">
        <f t="shared" si="62"/>
        <v>1.1226253948852846E-3</v>
      </c>
      <c r="H1148" s="38">
        <f>IF(Q1147,[1]!Props("D","T",Dynamics!$D$4+273,"P",Dynamics!I1147,"N2O"),C1148/G1148)</f>
        <v>54.131676780208089</v>
      </c>
      <c r="I1148" s="38">
        <f>IF(Q1147,[1]!Props("P","T",Dynamics!$D$4+273,"D",F1148,"He"),IF(C1148&gt;$D$11,I1147*(1-$N$13/100*$S$1),[1]!Props("P","T",Dynamics!$D$4+273,"D",F1148,"He")))</f>
        <v>3313.357207893851</v>
      </c>
      <c r="J1148" s="38">
        <f>I1148-Dynamics!$O$10</f>
        <v>418.35147419809755</v>
      </c>
      <c r="L1148" s="38">
        <f>IF(H1148&gt;$L$18,$L$18,H1148)</f>
        <v>54.131676780208089</v>
      </c>
      <c r="M1148" s="38">
        <f t="shared" si="63"/>
        <v>3.931514752971994</v>
      </c>
      <c r="N1148" s="38">
        <f>M1148*Dynamics!$D$14*Dynamics!$N$12</f>
        <v>2.1394449228724897E-3</v>
      </c>
      <c r="O1148" s="38">
        <f t="shared" si="64"/>
        <v>0.11581174105399084</v>
      </c>
      <c r="P1148" s="38">
        <f>O1148/Dynamics!$M$2</f>
        <v>3.8603913684663614E-2</v>
      </c>
      <c r="Q1148" s="38">
        <f>IF(I1148&gt;Dynamics!$D$8,1,0)</f>
        <v>0</v>
      </c>
    </row>
    <row r="1149" spans="1:17" x14ac:dyDescent="0.25">
      <c r="A1149" s="38">
        <f>A1148+$A$19</f>
        <v>11.309999999999803</v>
      </c>
      <c r="B1149" s="38">
        <f>C1149+D1149+Dynamics!$O$7</f>
        <v>26.841463626850267</v>
      </c>
      <c r="C1149" s="38">
        <f>C1148-O1148*Dynamics!$S$1</f>
        <v>5.9611477610643789E-2</v>
      </c>
      <c r="D1149" s="38">
        <f>D1148-P1148*Dynamics!$S$1</f>
        <v>1.9870492536879721E-2</v>
      </c>
      <c r="E1149" s="38">
        <f>Dynamics!$F$1-C1149/H1148</f>
        <v>7.9116607669075748E-3</v>
      </c>
      <c r="F1149" s="38">
        <f>IF(Q1148,$O$5/E1149,([1]!Props("D","T",Dynamics!$D$4+273,"P",I1148,"He")+$O$5/E1149)/2)</f>
        <v>5.3324747372374652</v>
      </c>
      <c r="G1149" s="38">
        <f t="shared" si="62"/>
        <v>1.1119426533923588E-3</v>
      </c>
      <c r="H1149" s="38">
        <f>IF(Q1148,[1]!Props("D","T",Dynamics!$D$4+273,"P",Dynamics!I1148,"N2O"),C1149/G1149)</f>
        <v>53.610208609930311</v>
      </c>
      <c r="I1149" s="38">
        <f>IF(Q1148,[1]!Props("P","T",Dynamics!$D$4+273,"D",F1149,"He"),IF(C1149&gt;$D$11,I1148*(1-$N$13/100*$S$1),[1]!Props("P","T",Dynamics!$D$4+273,"D",F1149,"He")))</f>
        <v>3308.8072113493477</v>
      </c>
      <c r="J1149" s="38">
        <f>I1149-Dynamics!$O$10</f>
        <v>413.80147765359425</v>
      </c>
      <c r="L1149" s="38">
        <f>IF(H1149&gt;$L$18,$L$18,H1149)</f>
        <v>53.610208609930311</v>
      </c>
      <c r="M1149" s="38">
        <f t="shared" si="63"/>
        <v>3.9290473969264172</v>
      </c>
      <c r="N1149" s="38">
        <f>M1149*Dynamics!$D$14*Dynamics!$N$12</f>
        <v>2.1381022413117408E-3</v>
      </c>
      <c r="O1149" s="38">
        <f t="shared" si="64"/>
        <v>0.11462410718608199</v>
      </c>
      <c r="P1149" s="38">
        <f>O1149/Dynamics!$M$2</f>
        <v>3.8208035728693995E-2</v>
      </c>
      <c r="Q1149" s="38">
        <f>IF(I1149&gt;Dynamics!$D$8,1,0)</f>
        <v>0</v>
      </c>
    </row>
    <row r="1150" spans="1:17" x14ac:dyDescent="0.25">
      <c r="A1150" s="38">
        <f>A1149+$A$19</f>
        <v>11.319999999999803</v>
      </c>
      <c r="B1150" s="38">
        <f>C1150+D1150+Dynamics!$O$7</f>
        <v>26.839935305421118</v>
      </c>
      <c r="C1150" s="38">
        <f>C1149-O1149*Dynamics!$S$1</f>
        <v>5.8465236538782966E-2</v>
      </c>
      <c r="D1150" s="38">
        <f>D1149-P1149*Dynamics!$S$1</f>
        <v>1.9488412179592782E-2</v>
      </c>
      <c r="E1150" s="38">
        <f>Dynamics!$F$1-C1150/H1149</f>
        <v>7.9223300815848934E-3</v>
      </c>
      <c r="F1150" s="38">
        <f>IF(Q1149,$O$5/E1150,([1]!Props("D","T",Dynamics!$D$4+273,"P",I1149,"He")+$O$5/E1150)/2)</f>
        <v>5.325279015732546</v>
      </c>
      <c r="G1150" s="38">
        <f t="shared" si="62"/>
        <v>1.1012665876150747E-3</v>
      </c>
      <c r="H1150" s="38">
        <f>IF(Q1149,[1]!Props("D","T",Dynamics!$D$4+273,"P",Dynamics!I1149,"N2O"),C1150/G1150)</f>
        <v>53.089085963641622</v>
      </c>
      <c r="I1150" s="38">
        <f>IF(Q1149,[1]!Props("P","T",Dynamics!$D$4+273,"D",F1150,"He"),IF(C1150&gt;$D$11,I1149*(1-$N$13/100*$S$1),[1]!Props("P","T",Dynamics!$D$4+273,"D",F1150,"He")))</f>
        <v>3304.2725256413491</v>
      </c>
      <c r="J1150" s="38">
        <f>I1150-Dynamics!$O$10</f>
        <v>409.26679194559574</v>
      </c>
      <c r="L1150" s="38">
        <f>IF(H1150&gt;$L$18,$L$18,H1150)</f>
        <v>53.089085963641622</v>
      </c>
      <c r="M1150" s="38">
        <f t="shared" si="63"/>
        <v>3.9265906435353575</v>
      </c>
      <c r="N1150" s="38">
        <f>M1150*Dynamics!$D$14*Dynamics!$N$12</f>
        <v>2.1367653294852547E-3</v>
      </c>
      <c r="O1150" s="38">
        <f t="shared" si="64"/>
        <v>0.11343891826117171</v>
      </c>
      <c r="P1150" s="38">
        <f>O1150/Dynamics!$M$2</f>
        <v>3.7812972753723903E-2</v>
      </c>
      <c r="Q1150" s="38">
        <f>IF(I1150&gt;Dynamics!$D$8,1,0)</f>
        <v>0</v>
      </c>
    </row>
    <row r="1151" spans="1:17" x14ac:dyDescent="0.25">
      <c r="A1151" s="38">
        <f>A1150+$A$19</f>
        <v>11.329999999999803</v>
      </c>
      <c r="B1151" s="38">
        <f>C1151+D1151+Dynamics!$O$7</f>
        <v>26.838422786510971</v>
      </c>
      <c r="C1151" s="38">
        <f>C1150-O1150*Dynamics!$S$1</f>
        <v>5.7330847356171249E-2</v>
      </c>
      <c r="D1151" s="38">
        <f>D1150-P1150*Dynamics!$S$1</f>
        <v>1.9110282452055542E-2</v>
      </c>
      <c r="E1151" s="38">
        <f>Dynamics!$F$1-C1151/H1150</f>
        <v>7.9329927782439136E-3</v>
      </c>
      <c r="F1151" s="38">
        <f>IF(Q1150,$O$5/E1151,([1]!Props("D","T",Dynamics!$D$4+273,"P",I1150,"He")+$O$5/E1151)/2)</f>
        <v>5.3181071501524713</v>
      </c>
      <c r="G1151" s="38">
        <f t="shared" si="62"/>
        <v>1.090597168907621E-3</v>
      </c>
      <c r="H1151" s="38">
        <f>IF(Q1150,[1]!Props("D","T",Dynamics!$D$4+273,"P",Dynamics!I1150,"N2O"),C1151/G1151)</f>
        <v>52.5683075205447</v>
      </c>
      <c r="I1151" s="38">
        <f>IF(Q1150,[1]!Props("P","T",Dynamics!$D$4+273,"D",F1151,"He"),IF(C1151&gt;$D$11,I1150*(1-$N$13/100*$S$1),[1]!Props("P","T",Dynamics!$D$4+273,"D",F1151,"He")))</f>
        <v>3299.753064146737</v>
      </c>
      <c r="J1151" s="38">
        <f>I1151-Dynamics!$O$10</f>
        <v>404.74733045098355</v>
      </c>
      <c r="L1151" s="38">
        <f>IF(H1151&gt;$L$18,$L$18,H1151)</f>
        <v>52.5683075205447</v>
      </c>
      <c r="M1151" s="38">
        <f t="shared" si="63"/>
        <v>3.9241445522350418</v>
      </c>
      <c r="N1151" s="38">
        <f>M1151*Dynamics!$D$14*Dynamics!$N$12</f>
        <v>2.1354342197369351E-3</v>
      </c>
      <c r="O1151" s="38">
        <f t="shared" si="64"/>
        <v>0.11225616275302563</v>
      </c>
      <c r="P1151" s="38">
        <f>O1151/Dynamics!$M$2</f>
        <v>3.7418720917675209E-2</v>
      </c>
      <c r="Q1151" s="38">
        <f>IF(I1151&gt;Dynamics!$D$8,1,0)</f>
        <v>0</v>
      </c>
    </row>
    <row r="1152" spans="1:17" x14ac:dyDescent="0.25">
      <c r="A1152" s="38">
        <f>A1151+$A$19</f>
        <v>11.339999999999803</v>
      </c>
      <c r="B1152" s="38">
        <f>C1152+D1152+Dynamics!$O$7</f>
        <v>26.836926037674264</v>
      </c>
      <c r="C1152" s="38">
        <f>C1151-O1151*Dynamics!$S$1</f>
        <v>5.6208285728640991E-2</v>
      </c>
      <c r="D1152" s="38">
        <f>D1151-P1151*Dynamics!$S$1</f>
        <v>1.8736095242878788E-2</v>
      </c>
      <c r="E1152" s="38">
        <f>Dynamics!$F$1-C1152/H1151</f>
        <v>7.9436488858538826E-3</v>
      </c>
      <c r="F1152" s="38">
        <f>IF(Q1151,$O$5/E1152,([1]!Props("D","T",Dynamics!$D$4+273,"P",I1151,"He")+$O$5/E1152)/2)</f>
        <v>5.3109590069277077</v>
      </c>
      <c r="G1152" s="38">
        <f t="shared" si="62"/>
        <v>1.0799343684617969E-3</v>
      </c>
      <c r="H1152" s="38">
        <f>IF(Q1151,[1]!Props("D","T",Dynamics!$D$4+273,"P",Dynamics!I1151,"N2O"),C1152/G1152)</f>
        <v>52.047871954201426</v>
      </c>
      <c r="I1152" s="38">
        <f>IF(Q1151,[1]!Props("P","T",Dynamics!$D$4+273,"D",F1152,"He"),IF(C1152&gt;$D$11,I1151*(1-$N$13/100*$S$1),[1]!Props("P","T",Dynamics!$D$4+273,"D",F1152,"He")))</f>
        <v>3295.2487407914364</v>
      </c>
      <c r="J1152" s="38">
        <f>I1152-Dynamics!$O$10</f>
        <v>400.24300709568297</v>
      </c>
      <c r="L1152" s="38">
        <f>IF(H1152&gt;$L$18,$L$18,H1152)</f>
        <v>52.047871954201426</v>
      </c>
      <c r="M1152" s="38">
        <f t="shared" si="63"/>
        <v>3.9217091862754891</v>
      </c>
      <c r="N1152" s="38">
        <f>M1152*Dynamics!$D$14*Dynamics!$N$12</f>
        <v>2.1341089464860684E-3</v>
      </c>
      <c r="O1152" s="38">
        <f t="shared" si="64"/>
        <v>0.11107582918302258</v>
      </c>
      <c r="P1152" s="38">
        <f>O1152/Dynamics!$M$2</f>
        <v>3.7025276394340861E-2</v>
      </c>
      <c r="Q1152" s="38">
        <f>IF(I1152&gt;Dynamics!$D$8,1,0)</f>
        <v>0</v>
      </c>
    </row>
    <row r="1153" spans="1:17" x14ac:dyDescent="0.25">
      <c r="A1153" s="38">
        <f>A1152+$A$19</f>
        <v>11.349999999999802</v>
      </c>
      <c r="B1153" s="38">
        <f>C1153+D1153+Dynamics!$O$7</f>
        <v>26.835445026618491</v>
      </c>
      <c r="C1153" s="38">
        <f>C1152-O1152*Dynamics!$S$1</f>
        <v>5.5097527436810768E-2</v>
      </c>
      <c r="D1153" s="38">
        <f>D1152-P1152*Dynamics!$S$1</f>
        <v>1.8365842478935378E-2</v>
      </c>
      <c r="E1153" s="38">
        <f>Dynamics!$F$1-C1153/H1152</f>
        <v>7.954298433567198E-3</v>
      </c>
      <c r="F1153" s="38">
        <f>IF(Q1152,$O$5/E1153,([1]!Props("D","T",Dynamics!$D$4+273,"P",I1152,"He")+$O$5/E1153)/2)</f>
        <v>5.3038344533132271</v>
      </c>
      <c r="G1153" s="38">
        <f t="shared" si="62"/>
        <v>1.0692781572966582E-3</v>
      </c>
      <c r="H1153" s="38">
        <f>IF(Q1152,[1]!Props("D","T",Dynamics!$D$4+273,"P",Dynamics!I1152,"N2O"),C1153/G1153)</f>
        <v>51.52777793208454</v>
      </c>
      <c r="I1153" s="38">
        <f>IF(Q1152,[1]!Props("P","T",Dynamics!$D$4+273,"D",F1153,"He"),IF(C1153&gt;$D$11,I1152*(1-$N$13/100*$S$1),[1]!Props("P","T",Dynamics!$D$4+273,"D",F1153,"He")))</f>
        <v>3290.759470041502</v>
      </c>
      <c r="J1153" s="38">
        <f>I1153-Dynamics!$O$10</f>
        <v>395.75373634574862</v>
      </c>
      <c r="L1153" s="38">
        <f>IF(H1153&gt;$L$18,$L$18,H1153)</f>
        <v>51.52777793208454</v>
      </c>
      <c r="M1153" s="38">
        <f t="shared" si="63"/>
        <v>3.9192846128922465</v>
      </c>
      <c r="N1153" s="38">
        <f>M1153*Dynamics!$D$14*Dynamics!$N$12</f>
        <v>2.1327895463207785E-3</v>
      </c>
      <c r="O1153" s="38">
        <f t="shared" si="64"/>
        <v>0.10989790611868841</v>
      </c>
      <c r="P1153" s="38">
        <f>O1153/Dynamics!$M$2</f>
        <v>3.6632635372896134E-2</v>
      </c>
      <c r="Q1153" s="38">
        <f>IF(I1153&gt;Dynamics!$D$8,1,0)</f>
        <v>0</v>
      </c>
    </row>
    <row r="1154" spans="1:17" x14ac:dyDescent="0.25">
      <c r="A1154" s="38">
        <f>A1153+$A$19</f>
        <v>11.359999999999802</v>
      </c>
      <c r="B1154" s="38">
        <f>C1154+D1154+Dynamics!$O$7</f>
        <v>26.833979721203576</v>
      </c>
      <c r="C1154" s="38">
        <f>C1153-O1153*Dynamics!$S$1</f>
        <v>5.3998548375623887E-2</v>
      </c>
      <c r="D1154" s="38">
        <f>D1153-P1153*Dynamics!$S$1</f>
        <v>1.7999516125206415E-2</v>
      </c>
      <c r="E1154" s="38">
        <f>Dynamics!$F$1-C1154/H1153</f>
        <v>7.9649414507306851E-3</v>
      </c>
      <c r="F1154" s="38">
        <f>IF(Q1153,$O$5/E1154,([1]!Props("D","T",Dynamics!$D$4+273,"P",I1153,"He")+$O$5/E1154)/2)</f>
        <v>5.2967333573745963</v>
      </c>
      <c r="G1154" s="38">
        <f t="shared" si="62"/>
        <v>1.0586285062477111E-3</v>
      </c>
      <c r="H1154" s="38">
        <f>IF(Q1153,[1]!Props("D","T",Dynamics!$D$4+273,"P",Dynamics!I1153,"N2O"),C1154/G1154)</f>
        <v>51.008024115107887</v>
      </c>
      <c r="I1154" s="38">
        <f>IF(Q1153,[1]!Props("P","T",Dynamics!$D$4+273,"D",F1154,"He"),IF(C1154&gt;$D$11,I1153*(1-$N$13/100*$S$1),[1]!Props("P","T",Dynamics!$D$4+273,"D",F1154,"He")))</f>
        <v>3286.2851668941184</v>
      </c>
      <c r="J1154" s="38">
        <f>I1154-Dynamics!$O$10</f>
        <v>391.27943319836504</v>
      </c>
      <c r="L1154" s="38">
        <f>IF(H1154&gt;$L$18,$L$18,H1154)</f>
        <v>51.008024115107887</v>
      </c>
      <c r="M1154" s="38">
        <f t="shared" si="63"/>
        <v>3.9168709034884057</v>
      </c>
      <c r="N1154" s="38">
        <f>M1154*Dynamics!$D$14*Dynamics!$N$12</f>
        <v>2.1314760580970773E-3</v>
      </c>
      <c r="O1154" s="38">
        <f t="shared" si="64"/>
        <v>0.10872238217219081</v>
      </c>
      <c r="P1154" s="38">
        <f>O1154/Dynamics!$M$2</f>
        <v>3.6240794057396934E-2</v>
      </c>
      <c r="Q1154" s="38">
        <f>IF(I1154&gt;Dynamics!$D$8,1,0)</f>
        <v>0</v>
      </c>
    </row>
    <row r="1155" spans="1:17" x14ac:dyDescent="0.25">
      <c r="A1155" s="38">
        <f>A1154+$A$19</f>
        <v>11.369999999999802</v>
      </c>
      <c r="B1155" s="38">
        <f>C1155+D1155+Dynamics!$O$7</f>
        <v>26.832530089441278</v>
      </c>
      <c r="C1155" s="38">
        <f>C1154-O1154*Dynamics!$S$1</f>
        <v>5.2911324553901976E-2</v>
      </c>
      <c r="D1155" s="38">
        <f>D1154-P1154*Dynamics!$S$1</f>
        <v>1.7637108184632447E-2</v>
      </c>
      <c r="E1155" s="38">
        <f>Dynamics!$F$1-C1155/H1154</f>
        <v>7.9755779668973948E-3</v>
      </c>
      <c r="F1155" s="38">
        <f>IF(Q1154,$O$5/E1155,([1]!Props("D","T",Dynamics!$D$4+273,"P",I1154,"He")+$O$5/E1155)/2)</f>
        <v>5.2896555879739164</v>
      </c>
      <c r="G1155" s="38">
        <f t="shared" si="62"/>
        <v>1.0479853859556038E-3</v>
      </c>
      <c r="H1155" s="38">
        <f>IF(Q1154,[1]!Props("D","T",Dynamics!$D$4+273,"P",Dynamics!I1154,"N2O"),C1155/G1155)</f>
        <v>50.488609157135208</v>
      </c>
      <c r="I1155" s="38">
        <f>IF(Q1154,[1]!Props("P","T",Dynamics!$D$4+273,"D",F1155,"He"),IF(C1155&gt;$D$11,I1154*(1-$N$13/100*$S$1),[1]!Props("P","T",Dynamics!$D$4+273,"D",F1155,"He")))</f>
        <v>3281.8257468685201</v>
      </c>
      <c r="J1155" s="38">
        <f>I1155-Dynamics!$O$10</f>
        <v>386.82001317276672</v>
      </c>
      <c r="L1155" s="38">
        <f>IF(H1155&gt;$L$18,$L$18,H1155)</f>
        <v>50.488609157135208</v>
      </c>
      <c r="M1155" s="38">
        <f t="shared" si="63"/>
        <v>3.9144681338276461</v>
      </c>
      <c r="N1155" s="38">
        <f>M1155*Dynamics!$D$14*Dynamics!$N$12</f>
        <v>2.1301685230439129E-3</v>
      </c>
      <c r="O1155" s="38">
        <f t="shared" si="64"/>
        <v>0.10754924599879608</v>
      </c>
      <c r="P1155" s="38">
        <f>O1155/Dynamics!$M$2</f>
        <v>3.5849748666265356E-2</v>
      </c>
      <c r="Q1155" s="38">
        <f>IF(I1155&gt;Dynamics!$D$8,1,0)</f>
        <v>0</v>
      </c>
    </row>
    <row r="1156" spans="1:17" x14ac:dyDescent="0.25">
      <c r="A1156" s="38">
        <f>A1155+$A$19</f>
        <v>11.379999999999802</v>
      </c>
      <c r="B1156" s="38">
        <f>C1156+D1156+Dynamics!$O$7</f>
        <v>26.831096099494626</v>
      </c>
      <c r="C1156" s="38">
        <f>C1155-O1155*Dynamics!$S$1</f>
        <v>5.1835832093914014E-2</v>
      </c>
      <c r="D1156" s="38">
        <f>D1155-P1155*Dynamics!$S$1</f>
        <v>1.7278610697969793E-2</v>
      </c>
      <c r="E1156" s="38">
        <f>Dynamics!$F$1-C1156/H1155</f>
        <v>7.9862080118389706E-3</v>
      </c>
      <c r="F1156" s="38">
        <f>IF(Q1155,$O$5/E1156,([1]!Props("D","T",Dynamics!$D$4+273,"P",I1155,"He")+$O$5/E1156)/2)</f>
        <v>5.2826010147555991</v>
      </c>
      <c r="G1156" s="38">
        <f t="shared" si="62"/>
        <v>1.0373487668543027E-3</v>
      </c>
      <c r="H1156" s="38">
        <f>IF(Q1155,[1]!Props("D","T",Dynamics!$D$4+273,"P",Dynamics!I1155,"N2O"),C1156/G1156)</f>
        <v>49.969531704465254</v>
      </c>
      <c r="I1156" s="38">
        <f>IF(Q1155,[1]!Props("P","T",Dynamics!$D$4+273,"D",F1156,"He"),IF(C1156&gt;$D$11,I1155*(1-$N$13/100*$S$1),[1]!Props("P","T",Dynamics!$D$4+273,"D",F1156,"He")))</f>
        <v>3277.3811259968084</v>
      </c>
      <c r="J1156" s="38">
        <f>I1156-Dynamics!$O$10</f>
        <v>382.37539230105494</v>
      </c>
      <c r="L1156" s="38">
        <f>IF(H1156&gt;$L$18,$L$18,H1156)</f>
        <v>49.969531704465254</v>
      </c>
      <c r="M1156" s="38">
        <f t="shared" si="63"/>
        <v>3.9120763842390502</v>
      </c>
      <c r="N1156" s="38">
        <f>M1156*Dynamics!$D$14*Dynamics!$N$12</f>
        <v>2.1288669848746268E-3</v>
      </c>
      <c r="O1156" s="38">
        <f t="shared" si="64"/>
        <v>0.10637848629528202</v>
      </c>
      <c r="P1156" s="38">
        <f>O1156/Dynamics!$M$2</f>
        <v>3.5459495431760669E-2</v>
      </c>
      <c r="Q1156" s="38">
        <f>IF(I1156&gt;Dynamics!$D$8,1,0)</f>
        <v>0</v>
      </c>
    </row>
    <row r="1157" spans="1:17" x14ac:dyDescent="0.25">
      <c r="A1157" s="38">
        <f>A1156+$A$19</f>
        <v>11.389999999999802</v>
      </c>
      <c r="B1157" s="38">
        <f>C1157+D1157+Dynamics!$O$7</f>
        <v>26.829677719677356</v>
      </c>
      <c r="C1157" s="38">
        <f>C1156-O1156*Dynamics!$S$1</f>
        <v>5.0772047230961195E-2</v>
      </c>
      <c r="D1157" s="38">
        <f>D1156-P1156*Dynamics!$S$1</f>
        <v>1.6924015743652186E-2</v>
      </c>
      <c r="E1157" s="38">
        <f>Dynamics!$F$1-C1157/H1156</f>
        <v>7.9968316155585792E-3</v>
      </c>
      <c r="F1157" s="38">
        <f>IF(Q1156,$O$5/E1157,([1]!Props("D","T",Dynamics!$D$4+273,"P",I1156,"He")+$O$5/E1157)/2)</f>
        <v>5.2755695081319631</v>
      </c>
      <c r="G1157" s="38">
        <f t="shared" si="62"/>
        <v>1.0267186191587029E-3</v>
      </c>
      <c r="H1157" s="38">
        <f>IF(Q1156,[1]!Props("D","T",Dynamics!$D$4+273,"P",Dynamics!I1156,"N2O"),C1157/G1157)</f>
        <v>49.450790395292536</v>
      </c>
      <c r="I1157" s="38">
        <f>IF(Q1156,[1]!Props("P","T",Dynamics!$D$4+273,"D",F1157,"He"),IF(C1157&gt;$D$11,I1156*(1-$N$13/100*$S$1),[1]!Props("P","T",Dynamics!$D$4+273,"D",F1157,"He")))</f>
        <v>3272.9512208146562</v>
      </c>
      <c r="J1157" s="38">
        <f>I1157-Dynamics!$O$10</f>
        <v>377.94548711890275</v>
      </c>
      <c r="L1157" s="38">
        <f>IF(H1157&gt;$L$18,$L$18,H1157)</f>
        <v>49.450790395292536</v>
      </c>
      <c r="M1157" s="38">
        <f t="shared" si="63"/>
        <v>3.909695739834504</v>
      </c>
      <c r="N1157" s="38">
        <f>M1157*Dynamics!$D$14*Dynamics!$N$12</f>
        <v>2.1275714899052591E-3</v>
      </c>
      <c r="O1157" s="38">
        <f t="shared" si="64"/>
        <v>0.10521009179830522</v>
      </c>
      <c r="P1157" s="38">
        <f>O1157/Dynamics!$M$2</f>
        <v>3.5070030599435073E-2</v>
      </c>
      <c r="Q1157" s="38">
        <f>IF(I1157&gt;Dynamics!$D$8,1,0)</f>
        <v>0</v>
      </c>
    </row>
    <row r="1158" spans="1:17" x14ac:dyDescent="0.25">
      <c r="A1158" s="38">
        <f>A1157+$A$19</f>
        <v>11.399999999999801</v>
      </c>
      <c r="B1158" s="38">
        <f>C1158+D1158+Dynamics!$O$7</f>
        <v>26.828274918453381</v>
      </c>
      <c r="C1158" s="38">
        <f>C1157-O1157*Dynamics!$S$1</f>
        <v>4.9719946312978144E-2</v>
      </c>
      <c r="D1158" s="38">
        <f>D1157-P1157*Dynamics!$S$1</f>
        <v>1.6573315437657835E-2</v>
      </c>
      <c r="E1158" s="38">
        <f>Dynamics!$F$1-C1158/H1157</f>
        <v>8.0074488083044845E-3</v>
      </c>
      <c r="F1158" s="38">
        <f>IF(Q1157,$O$5/E1158,([1]!Props("D","T",Dynamics!$D$4+273,"P",I1157,"He")+$O$5/E1158)/2)</f>
        <v>5.2685609392686352</v>
      </c>
      <c r="G1158" s="38">
        <f t="shared" si="62"/>
        <v>1.0160949128516523E-3</v>
      </c>
      <c r="H1158" s="38">
        <f>IF(Q1157,[1]!Props("D","T",Dynamics!$D$4+273,"P",Dynamics!I1157,"N2O"),C1158/G1158)</f>
        <v>48.932383859141666</v>
      </c>
      <c r="I1158" s="38">
        <f>IF(Q1157,[1]!Props("P","T",Dynamics!$D$4+273,"D",F1158,"He"),IF(C1158&gt;$D$11,I1157*(1-$N$13/100*$S$1),[1]!Props("P","T",Dynamics!$D$4+273,"D",F1158,"He")))</f>
        <v>3268.5359483518987</v>
      </c>
      <c r="J1158" s="38">
        <f>I1158-Dynamics!$O$10</f>
        <v>373.53021465614529</v>
      </c>
      <c r="L1158" s="38">
        <f>IF(H1158&gt;$L$18,$L$18,H1158)</f>
        <v>48.932383859141666</v>
      </c>
      <c r="M1158" s="38">
        <f t="shared" si="63"/>
        <v>3.9073262907396611</v>
      </c>
      <c r="N1158" s="38">
        <f>M1158*Dynamics!$D$14*Dynamics!$N$12</f>
        <v>2.126282087180232E-3</v>
      </c>
      <c r="O1158" s="38">
        <f t="shared" si="64"/>
        <v>0.10404405128272004</v>
      </c>
      <c r="P1158" s="38">
        <f>O1158/Dynamics!$M$2</f>
        <v>3.4681350427573344E-2</v>
      </c>
      <c r="Q1158" s="38">
        <f>IF(I1158&gt;Dynamics!$D$8,1,0)</f>
        <v>0</v>
      </c>
    </row>
    <row r="1159" spans="1:17" x14ac:dyDescent="0.25">
      <c r="A1159" s="38">
        <f>A1158+$A$19</f>
        <v>11.409999999999801</v>
      </c>
      <c r="B1159" s="38">
        <f>C1159+D1159+Dynamics!$O$7</f>
        <v>26.826887664436278</v>
      </c>
      <c r="C1159" s="38">
        <f>C1158-O1158*Dynamics!$S$1</f>
        <v>4.8679505800150943E-2</v>
      </c>
      <c r="D1159" s="38">
        <f>D1158-P1158*Dynamics!$S$1</f>
        <v>1.6226501933382102E-2</v>
      </c>
      <c r="E1159" s="38">
        <f>Dynamics!$F$1-C1159/H1158</f>
        <v>8.0180596205842846E-3</v>
      </c>
      <c r="F1159" s="38">
        <f>IF(Q1158,$O$5/E1159,([1]!Props("D","T",Dynamics!$D$4+273,"P",I1158,"He")+$O$5/E1159)/2)</f>
        <v>5.2615751800697232</v>
      </c>
      <c r="G1159" s="38">
        <f t="shared" si="62"/>
        <v>1.0054776176703483E-3</v>
      </c>
      <c r="H1159" s="38">
        <f>IF(Q1158,[1]!Props("D","T",Dynamics!$D$4+273,"P",Dynamics!I1158,"N2O"),C1159/G1159)</f>
        <v>48.414310716273746</v>
      </c>
      <c r="I1159" s="38">
        <f>IF(Q1158,[1]!Props("P","T",Dynamics!$D$4+273,"D",F1159,"He"),IF(C1159&gt;$D$11,I1158*(1-$N$13/100*$S$1),[1]!Props("P","T",Dynamics!$D$4+273,"D",F1159,"He")))</f>
        <v>3264.1352261229822</v>
      </c>
      <c r="J1159" s="38">
        <f>I1159-Dynamics!$O$10</f>
        <v>369.1294924272288</v>
      </c>
      <c r="L1159" s="38">
        <f>IF(H1159&gt;$L$18,$L$18,H1159)</f>
        <v>48.414310716273746</v>
      </c>
      <c r="M1159" s="38">
        <f t="shared" si="63"/>
        <v>3.9049681323393597</v>
      </c>
      <c r="N1159" s="38">
        <f>M1159*Dynamics!$D$14*Dynamics!$N$12</f>
        <v>2.1249988286059025E-3</v>
      </c>
      <c r="O1159" s="38">
        <f t="shared" si="64"/>
        <v>0.1028803535598439</v>
      </c>
      <c r="P1159" s="38">
        <f>O1159/Dynamics!$M$2</f>
        <v>3.4293451186614636E-2</v>
      </c>
      <c r="Q1159" s="38">
        <f>IF(I1159&gt;Dynamics!$D$8,1,0)</f>
        <v>0</v>
      </c>
    </row>
    <row r="1160" spans="1:17" x14ac:dyDescent="0.25">
      <c r="A1160" s="38">
        <f>A1159+$A$19</f>
        <v>11.419999999999801</v>
      </c>
      <c r="B1160" s="38">
        <f>C1160+D1160+Dynamics!$O$7</f>
        <v>26.825515926388814</v>
      </c>
      <c r="C1160" s="38">
        <f>C1159-O1159*Dynamics!$S$1</f>
        <v>4.7650702264552501E-2</v>
      </c>
      <c r="D1160" s="38">
        <f>D1159-P1159*Dynamics!$S$1</f>
        <v>1.5883567421515955E-2</v>
      </c>
      <c r="E1160" s="38">
        <f>Dynamics!$F$1-C1160/H1159</f>
        <v>8.0286640831798463E-3</v>
      </c>
      <c r="F1160" s="38">
        <f>IF(Q1159,$O$5/E1160,([1]!Props("D","T",Dynamics!$D$4+273,"P",I1159,"He")+$O$5/E1160)/2)</f>
        <v>5.25461210316276</v>
      </c>
      <c r="G1160" s="38">
        <f t="shared" si="62"/>
        <v>9.9486670309206944E-4</v>
      </c>
      <c r="H1160" s="38">
        <f>IF(Q1159,[1]!Props("D","T",Dynamics!$D$4+273,"P",Dynamics!I1159,"N2O"),C1160/G1160)</f>
        <v>47.89656957706292</v>
      </c>
      <c r="I1160" s="38">
        <f>IF(Q1159,[1]!Props("P","T",Dynamics!$D$4+273,"D",F1160,"He"),IF(C1160&gt;$D$11,I1159*(1-$N$13/100*$S$1),[1]!Props("P","T",Dynamics!$D$4+273,"D",F1160,"He")))</f>
        <v>3259.7489721172724</v>
      </c>
      <c r="J1160" s="38">
        <f>I1160-Dynamics!$O$10</f>
        <v>364.74323842151898</v>
      </c>
      <c r="L1160" s="38">
        <f>IF(H1160&gt;$L$18,$L$18,H1160)</f>
        <v>47.89656957706292</v>
      </c>
      <c r="M1160" s="38">
        <f t="shared" si="63"/>
        <v>3.9026213655386504</v>
      </c>
      <c r="N1160" s="38">
        <f>M1160*Dynamics!$D$14*Dynamics!$N$12</f>
        <v>2.1237217690926072E-3</v>
      </c>
      <c r="O1160" s="38">
        <f t="shared" si="64"/>
        <v>0.10171898747566721</v>
      </c>
      <c r="P1160" s="38">
        <f>O1160/Dynamics!$M$2</f>
        <v>3.3906329158555737E-2</v>
      </c>
      <c r="Q1160" s="38">
        <f>IF(I1160&gt;Dynamics!$D$8,1,0)</f>
        <v>0</v>
      </c>
    </row>
    <row r="1161" spans="1:17" x14ac:dyDescent="0.25">
      <c r="A1161" s="38">
        <f>A1160+$A$19</f>
        <v>11.429999999999801</v>
      </c>
      <c r="B1161" s="38">
        <f>C1161+D1161+Dynamics!$O$7</f>
        <v>26.824159673222471</v>
      </c>
      <c r="C1161" s="38">
        <f>C1160-O1160*Dynamics!$S$1</f>
        <v>4.663351238979583E-2</v>
      </c>
      <c r="D1161" s="38">
        <f>D1160-P1160*Dynamics!$S$1</f>
        <v>1.5544504129930399E-2</v>
      </c>
      <c r="E1161" s="38">
        <f>Dynamics!$F$1-C1161/H1160</f>
        <v>8.0392622271629917E-3</v>
      </c>
      <c r="F1161" s="38">
        <f>IF(Q1160,$O$5/E1161,([1]!Props("D","T",Dynamics!$D$4+273,"P",I1160,"He")+$O$5/E1161)/2)</f>
        <v>5.2476715818833828</v>
      </c>
      <c r="G1161" s="38">
        <f t="shared" si="62"/>
        <v>9.8426213831920295E-4</v>
      </c>
      <c r="H1161" s="38">
        <f>IF(Q1160,[1]!Props("D","T",Dynamics!$D$4+273,"P",Dynamics!I1160,"N2O"),C1161/G1161)</f>
        <v>47.379159041340941</v>
      </c>
      <c r="I1161" s="38">
        <f>IF(Q1160,[1]!Props("P","T",Dynamics!$D$4+273,"D",F1161,"He"),IF(C1161&gt;$D$11,I1160*(1-$N$13/100*$S$1),[1]!Props("P","T",Dynamics!$D$4+273,"D",F1161,"He")))</f>
        <v>3255.3771047891955</v>
      </c>
      <c r="J1161" s="38">
        <f>I1161-Dynamics!$O$10</f>
        <v>360.37137109344212</v>
      </c>
      <c r="L1161" s="38">
        <f>IF(H1161&gt;$L$18,$L$18,H1161)</f>
        <v>47.379159041340941</v>
      </c>
      <c r="M1161" s="38">
        <f t="shared" si="63"/>
        <v>3.9002860970405115</v>
      </c>
      <c r="N1161" s="38">
        <f>M1161*Dynamics!$D$14*Dynamics!$N$12</f>
        <v>2.1224509667057893E-3</v>
      </c>
      <c r="O1161" s="38">
        <f t="shared" si="64"/>
        <v>0.10055994190900142</v>
      </c>
      <c r="P1161" s="38">
        <f>O1161/Dynamics!$M$2</f>
        <v>3.3519980636333803E-2</v>
      </c>
      <c r="Q1161" s="38">
        <f>IF(I1161&gt;Dynamics!$D$8,1,0)</f>
        <v>0</v>
      </c>
    </row>
    <row r="1162" spans="1:17" x14ac:dyDescent="0.25">
      <c r="A1162" s="38">
        <f>A1161+$A$19</f>
        <v>11.439999999999801</v>
      </c>
      <c r="B1162" s="38">
        <f>C1162+D1162+Dynamics!$O$7</f>
        <v>26.822818873997019</v>
      </c>
      <c r="C1162" s="38">
        <f>C1161-O1161*Dynamics!$S$1</f>
        <v>4.5627912970705814E-2</v>
      </c>
      <c r="D1162" s="38">
        <f>D1161-P1161*Dynamics!$S$1</f>
        <v>1.520930432356706E-2</v>
      </c>
      <c r="E1162" s="38">
        <f>Dynamics!$F$1-C1162/H1161</f>
        <v>8.0498540839119906E-3</v>
      </c>
      <c r="F1162" s="38">
        <f>IF(Q1161,$O$5/E1162,([1]!Props("D","T",Dynamics!$D$4+273,"P",I1161,"He")+$O$5/E1162)/2)</f>
        <v>5.2407534902597206</v>
      </c>
      <c r="G1162" s="38">
        <f t="shared" si="62"/>
        <v>9.7366389226349707E-4</v>
      </c>
      <c r="H1162" s="38">
        <f>IF(Q1161,[1]!Props("D","T",Dynamics!$D$4+273,"P",Dynamics!I1161,"N2O"),C1162/G1162)</f>
        <v>46.862077697709047</v>
      </c>
      <c r="I1162" s="38">
        <f>IF(Q1161,[1]!Props("P","T",Dynamics!$D$4+273,"D",F1162,"He"),IF(C1162&gt;$D$11,I1161*(1-$N$13/100*$S$1),[1]!Props("P","T",Dynamics!$D$4+273,"D",F1162,"He")))</f>
        <v>3251.019543048214</v>
      </c>
      <c r="J1162" s="38">
        <f>I1162-Dynamics!$O$10</f>
        <v>356.01380935246061</v>
      </c>
      <c r="L1162" s="38">
        <f>IF(H1162&gt;$L$18,$L$18,H1162)</f>
        <v>46.862077697709047</v>
      </c>
      <c r="M1162" s="38">
        <f t="shared" si="63"/>
        <v>3.8979624396415589</v>
      </c>
      <c r="N1162" s="38">
        <f>M1162*Dynamics!$D$14*Dynamics!$N$12</f>
        <v>2.1211864828269162E-3</v>
      </c>
      <c r="O1162" s="38">
        <f t="shared" si="64"/>
        <v>9.9403205769565128E-2</v>
      </c>
      <c r="P1162" s="38">
        <f>O1162/Dynamics!$M$2</f>
        <v>3.3134401923188374E-2</v>
      </c>
      <c r="Q1162" s="38">
        <f>IF(I1162&gt;Dynamics!$D$8,1,0)</f>
        <v>0</v>
      </c>
    </row>
    <row r="1163" spans="1:17" x14ac:dyDescent="0.25">
      <c r="A1163" s="38">
        <f>A1162+$A$19</f>
        <v>11.4499999999998</v>
      </c>
      <c r="B1163" s="38">
        <f>C1163+D1163+Dynamics!$O$7</f>
        <v>26.821493497920091</v>
      </c>
      <c r="C1163" s="38">
        <f>C1162-O1162*Dynamics!$S$1</f>
        <v>4.4633880913010161E-2</v>
      </c>
      <c r="D1163" s="38">
        <f>D1162-P1162*Dynamics!$S$1</f>
        <v>1.4877960304335176E-2</v>
      </c>
      <c r="E1163" s="38">
        <f>Dynamics!$F$1-C1163/H1162</f>
        <v>8.0604396851289076E-3</v>
      </c>
      <c r="F1163" s="38">
        <f>IF(Q1162,$O$5/E1163,([1]!Props("D","T",Dynamics!$D$4+273,"P",I1162,"He")+$O$5/E1163)/2)</f>
        <v>5.2338577029964792</v>
      </c>
      <c r="G1163" s="38">
        <f t="shared" si="62"/>
        <v>9.6307193352954297E-4</v>
      </c>
      <c r="H1163" s="38">
        <f>IF(Q1162,[1]!Props("D","T",Dynamics!$D$4+273,"P",Dynamics!I1162,"N2O"),C1163/G1163)</f>
        <v>46.345324122812251</v>
      </c>
      <c r="I1163" s="38">
        <f>IF(Q1162,[1]!Props("P","T",Dynamics!$D$4+273,"D",F1163,"He"),IF(C1163&gt;$D$11,I1162*(1-$N$13/100*$S$1),[1]!Props("P","T",Dynamics!$D$4+273,"D",F1163,"He")))</f>
        <v>3246.676206248595</v>
      </c>
      <c r="J1163" s="38">
        <f>I1163-Dynamics!$O$10</f>
        <v>351.6704725528416</v>
      </c>
      <c r="L1163" s="38">
        <f>IF(H1163&gt;$L$18,$L$18,H1163)</f>
        <v>46.345324122812251</v>
      </c>
      <c r="M1163" s="38">
        <f t="shared" si="63"/>
        <v>3.8956505125470713</v>
      </c>
      <c r="N1163" s="38">
        <f>M1163*Dynamics!$D$14*Dynamics!$N$12</f>
        <v>2.1199283823249114E-3</v>
      </c>
      <c r="O1163" s="38">
        <f t="shared" si="64"/>
        <v>9.8248767995997063E-2</v>
      </c>
      <c r="P1163" s="38">
        <f>O1163/Dynamics!$M$2</f>
        <v>3.2749589331999021E-2</v>
      </c>
      <c r="Q1163" s="38">
        <f>IF(I1163&gt;Dynamics!$D$8,1,0)</f>
        <v>0</v>
      </c>
    </row>
    <row r="1164" spans="1:17" x14ac:dyDescent="0.25">
      <c r="A1164" s="38">
        <f>A1163+$A$19</f>
        <v>11.4599999999998</v>
      </c>
      <c r="B1164" s="38">
        <f>C1164+D1164+Dynamics!$O$7</f>
        <v>26.820183514346809</v>
      </c>
      <c r="C1164" s="38">
        <f>C1163-O1163*Dynamics!$S$1</f>
        <v>4.3651393233050194E-2</v>
      </c>
      <c r="D1164" s="38">
        <f>D1163-P1163*Dynamics!$S$1</f>
        <v>1.4550464411015186E-2</v>
      </c>
      <c r="E1164" s="38">
        <f>Dynamics!$F$1-C1164/H1163</f>
        <v>8.0710190628578409E-3</v>
      </c>
      <c r="F1164" s="38">
        <f>IF(Q1163,$O$5/E1164,([1]!Props("D","T",Dynamics!$D$4+273,"P",I1163,"He")+$O$5/E1164)/2)</f>
        <v>5.2269840954586826</v>
      </c>
      <c r="G1164" s="38">
        <f t="shared" si="62"/>
        <v>9.5248623039737718E-4</v>
      </c>
      <c r="H1164" s="38">
        <f>IF(Q1163,[1]!Props("D","T",Dynamics!$D$4+273,"P",Dynamics!I1163,"N2O"),C1164/G1164)</f>
        <v>45.828896880576252</v>
      </c>
      <c r="I1164" s="38">
        <f>IF(Q1163,[1]!Props("P","T",Dynamics!$D$4+273,"D",F1164,"He"),IF(C1164&gt;$D$11,I1163*(1-$N$13/100*$S$1),[1]!Props("P","T",Dynamics!$D$4+273,"D",F1164,"He")))</f>
        <v>3242.347014178983</v>
      </c>
      <c r="J1164" s="38">
        <f>I1164-Dynamics!$O$10</f>
        <v>347.34128048322964</v>
      </c>
      <c r="L1164" s="38">
        <f>IF(H1164&gt;$L$18,$L$18,H1164)</f>
        <v>45.828896880576252</v>
      </c>
      <c r="M1164" s="38">
        <f t="shared" si="63"/>
        <v>3.8933504417068665</v>
      </c>
      <c r="N1164" s="38">
        <f>M1164*Dynamics!$D$14*Dynamics!$N$12</f>
        <v>2.1186767337389298E-3</v>
      </c>
      <c r="O1164" s="38">
        <f t="shared" si="64"/>
        <v>9.7096617553797518E-2</v>
      </c>
      <c r="P1164" s="38">
        <f>O1164/Dynamics!$M$2</f>
        <v>3.2365539184599175E-2</v>
      </c>
      <c r="Q1164" s="38">
        <f>IF(I1164&gt;Dynamics!$D$8,1,0)</f>
        <v>0</v>
      </c>
    </row>
    <row r="1165" spans="1:17" x14ac:dyDescent="0.25">
      <c r="A1165" s="38">
        <f>A1164+$A$19</f>
        <v>11.4699999999998</v>
      </c>
      <c r="B1165" s="38">
        <f>C1165+D1165+Dynamics!$O$7</f>
        <v>26.818888892779427</v>
      </c>
      <c r="C1165" s="38">
        <f>C1164-O1164*Dynamics!$S$1</f>
        <v>4.2680427057512217E-2</v>
      </c>
      <c r="D1165" s="38">
        <f>D1164-P1164*Dynamics!$S$1</f>
        <v>1.4226809019169194E-2</v>
      </c>
      <c r="E1165" s="38">
        <f>Dynamics!$F$1-C1165/H1164</f>
        <v>8.0815922495041468E-3</v>
      </c>
      <c r="F1165" s="38">
        <f>IF(Q1164,$O$5/E1165,([1]!Props("D","T",Dynamics!$D$4+273,"P",I1164,"He")+$O$5/E1165)/2)</f>
        <v>5.2201325436550441</v>
      </c>
      <c r="G1165" s="38">
        <f t="shared" si="62"/>
        <v>9.4190675080417681E-4</v>
      </c>
      <c r="H1165" s="38">
        <f>IF(Q1164,[1]!Props("D","T",Dynamics!$D$4+273,"P",Dynamics!I1164,"N2O"),C1165/G1165)</f>
        <v>45.312794521403227</v>
      </c>
      <c r="I1165" s="38">
        <f>IF(Q1164,[1]!Props("P","T",Dynamics!$D$4+273,"D",F1165,"He"),IF(C1165&gt;$D$11,I1164*(1-$N$13/100*$S$1),[1]!Props("P","T",Dynamics!$D$4+273,"D",F1165,"He")))</f>
        <v>3238.0318870517358</v>
      </c>
      <c r="J1165" s="38">
        <f>I1165-Dynamics!$O$10</f>
        <v>343.02615335598239</v>
      </c>
      <c r="L1165" s="38">
        <f>IF(H1165&gt;$L$18,$L$18,H1165)</f>
        <v>45.312794521403227</v>
      </c>
      <c r="M1165" s="38">
        <f t="shared" si="63"/>
        <v>3.8910623601735672</v>
      </c>
      <c r="N1165" s="38">
        <f>M1165*Dynamics!$D$14*Dynamics!$N$12</f>
        <v>2.1174316094733185E-3</v>
      </c>
      <c r="O1165" s="38">
        <f t="shared" si="64"/>
        <v>9.5946743433188597E-2</v>
      </c>
      <c r="P1165" s="38">
        <f>O1165/Dynamics!$M$2</f>
        <v>3.1982247811062868E-2</v>
      </c>
      <c r="Q1165" s="38">
        <f>IF(I1165&gt;Dynamics!$D$8,1,0)</f>
        <v>0</v>
      </c>
    </row>
    <row r="1166" spans="1:17" x14ac:dyDescent="0.25">
      <c r="A1166" s="38">
        <f>A1165+$A$19</f>
        <v>11.4799999999998</v>
      </c>
      <c r="B1166" s="38">
        <f>C1166+D1166+Dynamics!$O$7</f>
        <v>26.817609602866984</v>
      </c>
      <c r="C1166" s="38">
        <f>C1165-O1165*Dynamics!$S$1</f>
        <v>4.1720959623180329E-2</v>
      </c>
      <c r="D1166" s="38">
        <f>D1165-P1165*Dynamics!$S$1</f>
        <v>1.3906986541058566E-2</v>
      </c>
      <c r="E1166" s="38">
        <f>Dynamics!$F$1-C1166/H1165</f>
        <v>8.0921592778546905E-3</v>
      </c>
      <c r="F1166" s="38">
        <f>IF(Q1165,$O$5/E1166,([1]!Props("D","T",Dynamics!$D$4+273,"P",I1165,"He")+$O$5/E1166)/2)</f>
        <v>5.213302924220943</v>
      </c>
      <c r="G1166" s="38">
        <f t="shared" si="62"/>
        <v>9.3133346232499199E-4</v>
      </c>
      <c r="H1166" s="38">
        <f>IF(Q1165,[1]!Props("D","T",Dynamics!$D$4+273,"P",Dynamics!I1165,"N2O"),C1166/G1166)</f>
        <v>44.79701558132318</v>
      </c>
      <c r="I1166" s="38">
        <f>IF(Q1165,[1]!Props("P","T",Dynamics!$D$4+273,"D",F1166,"He"),IF(C1166&gt;$D$11,I1165*(1-$N$13/100*$S$1),[1]!Props("P","T",Dynamics!$D$4+273,"D",F1166,"He")))</f>
        <v>3233.7307454920178</v>
      </c>
      <c r="J1166" s="38">
        <f>I1166-Dynamics!$O$10</f>
        <v>338.72501179626443</v>
      </c>
      <c r="L1166" s="38">
        <f>IF(H1166&gt;$L$18,$L$18,H1166)</f>
        <v>44.79701558132318</v>
      </c>
      <c r="M1166" s="38">
        <f t="shared" si="63"/>
        <v>3.8887864084851183</v>
      </c>
      <c r="N1166" s="38">
        <f>M1166*Dynamics!$D$14*Dynamics!$N$12</f>
        <v>2.1161930860057734E-3</v>
      </c>
      <c r="O1166" s="38">
        <f t="shared" si="64"/>
        <v>9.4799134646889022E-2</v>
      </c>
      <c r="P1166" s="38">
        <f>O1166/Dynamics!$M$2</f>
        <v>3.159971154896301E-2</v>
      </c>
      <c r="Q1166" s="38">
        <f>IF(I1166&gt;Dynamics!$D$8,1,0)</f>
        <v>0</v>
      </c>
    </row>
    <row r="1167" spans="1:17" x14ac:dyDescent="0.25">
      <c r="A1167" s="38">
        <f>A1166+$A$19</f>
        <v>11.489999999999799</v>
      </c>
      <c r="B1167" s="38">
        <f>C1167+D1167+Dynamics!$O$7</f>
        <v>26.816345614405023</v>
      </c>
      <c r="C1167" s="38">
        <f>C1166-O1166*Dynamics!$S$1</f>
        <v>4.0772968276711438E-2</v>
      </c>
      <c r="D1167" s="38">
        <f>D1166-P1166*Dynamics!$S$1</f>
        <v>1.3590989425568935E-2</v>
      </c>
      <c r="E1167" s="38">
        <f>Dynamics!$F$1-C1167/H1166</f>
        <v>8.1027201810992006E-3</v>
      </c>
      <c r="F1167" s="38">
        <f>IF(Q1166,$O$5/E1167,([1]!Props("D","T",Dynamics!$D$4+273,"P",I1166,"He")+$O$5/E1167)/2)</f>
        <v>5.2064951144009619</v>
      </c>
      <c r="G1167" s="38">
        <f t="shared" si="62"/>
        <v>9.207663321524201E-4</v>
      </c>
      <c r="H1167" s="38">
        <f>IF(Q1166,[1]!Props("D","T",Dynamics!$D$4+273,"P",Dynamics!I1166,"N2O"),C1167/G1167)</f>
        <v>44.281558581099418</v>
      </c>
      <c r="I1167" s="38">
        <f>IF(Q1166,[1]!Props("P","T",Dynamics!$D$4+273,"D",F1167,"He"),IF(C1167&gt;$D$11,I1166*(1-$N$13/100*$S$1),[1]!Props("P","T",Dynamics!$D$4+273,"D",F1167,"He")))</f>
        <v>3229.443510526618</v>
      </c>
      <c r="J1167" s="38">
        <f>I1167-Dynamics!$O$10</f>
        <v>334.43777683086455</v>
      </c>
      <c r="L1167" s="38">
        <f>IF(H1167&gt;$L$18,$L$18,H1167)</f>
        <v>44.281558581099418</v>
      </c>
      <c r="M1167" s="38">
        <f t="shared" si="63"/>
        <v>3.8865227350733362</v>
      </c>
      <c r="N1167" s="38">
        <f>M1167*Dynamics!$D$14*Dynamics!$N$12</f>
        <v>2.114961244109665E-3</v>
      </c>
      <c r="O1167" s="38">
        <f t="shared" si="64"/>
        <v>9.3653780227797037E-2</v>
      </c>
      <c r="P1167" s="38">
        <f>O1167/Dynamics!$M$2</f>
        <v>3.1217926742599014E-2</v>
      </c>
      <c r="Q1167" s="38">
        <f>IF(I1167&gt;Dynamics!$D$8,1,0)</f>
        <v>0</v>
      </c>
    </row>
    <row r="1168" spans="1:17" x14ac:dyDescent="0.25">
      <c r="A1168" s="38">
        <f>A1167+$A$19</f>
        <v>11.499999999999799</v>
      </c>
      <c r="B1168" s="38">
        <f>C1168+D1168+Dynamics!$O$7</f>
        <v>26.815096897335319</v>
      </c>
      <c r="C1168" s="38">
        <f>C1167-O1167*Dynamics!$S$1</f>
        <v>3.9836430474433471E-2</v>
      </c>
      <c r="D1168" s="38">
        <f>D1167-P1167*Dynamics!$S$1</f>
        <v>1.3278810158142945E-2</v>
      </c>
      <c r="E1168" s="38">
        <f>Dynamics!$F$1-C1168/H1167</f>
        <v>8.1132749928528106E-3</v>
      </c>
      <c r="F1168" s="38">
        <f>IF(Q1167,$O$5/E1168,([1]!Props("D","T",Dynamics!$D$4+273,"P",I1167,"He")+$O$5/E1168)/2)</f>
        <v>5.1997089920309545</v>
      </c>
      <c r="G1168" s="38">
        <f t="shared" si="62"/>
        <v>9.1020532707519926E-4</v>
      </c>
      <c r="H1168" s="38">
        <f>IF(Q1167,[1]!Props("D","T",Dynamics!$D$4+273,"P",Dynamics!I1167,"N2O"),C1168/G1168)</f>
        <v>43.766422025282509</v>
      </c>
      <c r="I1168" s="38">
        <f>IF(Q1167,[1]!Props("P","T",Dynamics!$D$4+273,"D",F1168,"He"),IF(C1168&gt;$D$11,I1167*(1-$N$13/100*$S$1),[1]!Props("P","T",Dynamics!$D$4+273,"D",F1168,"He")))</f>
        <v>3225.1701035724814</v>
      </c>
      <c r="J1168" s="38">
        <f>I1168-Dynamics!$O$10</f>
        <v>330.16436987672796</v>
      </c>
      <c r="L1168" s="38">
        <f>IF(H1168&gt;$L$18,$L$18,H1168)</f>
        <v>43.766422025282509</v>
      </c>
      <c r="M1168" s="38">
        <f t="shared" si="63"/>
        <v>3.8842714967007659</v>
      </c>
      <c r="N1168" s="38">
        <f>M1168*Dynamics!$D$14*Dynamics!$N$12</f>
        <v>2.1137361690917651E-3</v>
      </c>
      <c r="O1168" s="38">
        <f t="shared" si="64"/>
        <v>9.2510669226574097E-2</v>
      </c>
      <c r="P1168" s="38">
        <f>O1168/Dynamics!$M$2</f>
        <v>3.0836889742191367E-2</v>
      </c>
      <c r="Q1168" s="38">
        <f>IF(I1168&gt;Dynamics!$D$8,1,0)</f>
        <v>0</v>
      </c>
    </row>
    <row r="1169" spans="1:17" x14ac:dyDescent="0.25">
      <c r="A1169" s="38">
        <f>A1168+$A$19</f>
        <v>11.509999999999799</v>
      </c>
      <c r="B1169" s="38">
        <f>C1169+D1169+Dynamics!$O$7</f>
        <v>26.813863421745634</v>
      </c>
      <c r="C1169" s="38">
        <f>C1168-O1168*Dynamics!$S$1</f>
        <v>3.8911323782167731E-2</v>
      </c>
      <c r="D1169" s="38">
        <f>D1168-P1168*Dynamics!$S$1</f>
        <v>1.2970441260721031E-2</v>
      </c>
      <c r="E1169" s="38">
        <f>Dynamics!$F$1-C1169/H1168</f>
        <v>8.1238237471798532E-3</v>
      </c>
      <c r="F1169" s="38">
        <f>IF(Q1168,$O$5/E1169,([1]!Props("D","T",Dynamics!$D$4+273,"P",I1168,"He")+$O$5/E1169)/2)</f>
        <v>5.1929444355196051</v>
      </c>
      <c r="G1169" s="38">
        <f t="shared" si="62"/>
        <v>8.9965041345558064E-4</v>
      </c>
      <c r="H1169" s="38">
        <f>IF(Q1168,[1]!Props("D","T",Dynamics!$D$4+273,"P",Dynamics!I1168,"N2O"),C1169/G1169)</f>
        <v>43.251604401212163</v>
      </c>
      <c r="I1169" s="38">
        <f>IF(Q1168,[1]!Props("P","T",Dynamics!$D$4+273,"D",F1169,"He"),IF(C1169&gt;$D$11,I1168*(1-$N$13/100*$S$1),[1]!Props("P","T",Dynamics!$D$4+273,"D",F1169,"He")))</f>
        <v>3220.9104464249212</v>
      </c>
      <c r="J1169" s="38">
        <f>I1169-Dynamics!$O$10</f>
        <v>325.90471272916784</v>
      </c>
      <c r="L1169" s="38">
        <f>IF(H1169&gt;$L$18,$L$18,H1169)</f>
        <v>43.251604401212163</v>
      </c>
      <c r="M1169" s="38">
        <f t="shared" si="63"/>
        <v>3.8820328589279534</v>
      </c>
      <c r="N1169" s="38">
        <f>M1169*Dynamics!$D$14*Dynamics!$N$12</f>
        <v>2.1125179510465258E-3</v>
      </c>
      <c r="O1169" s="38">
        <f t="shared" si="64"/>
        <v>9.1369790709123613E-2</v>
      </c>
      <c r="P1169" s="38">
        <f>O1169/Dynamics!$M$2</f>
        <v>3.0456596903041203E-2</v>
      </c>
      <c r="Q1169" s="38">
        <f>IF(I1169&gt;Dynamics!$D$8,1,0)</f>
        <v>0</v>
      </c>
    </row>
    <row r="1170" spans="1:17" x14ac:dyDescent="0.25">
      <c r="A1170" s="38">
        <f>A1169+$A$19</f>
        <v>11.519999999999799</v>
      </c>
      <c r="B1170" s="38">
        <f>C1170+D1170+Dynamics!$O$7</f>
        <v>26.812645157869511</v>
      </c>
      <c r="C1170" s="38">
        <f>C1169-O1169*Dynamics!$S$1</f>
        <v>3.7997625875076498E-2</v>
      </c>
      <c r="D1170" s="38">
        <f>D1169-P1169*Dynamics!$S$1</f>
        <v>1.266587529169062E-2</v>
      </c>
      <c r="E1170" s="38">
        <f>Dynamics!$F$1-C1170/H1169</f>
        <v>8.1343664786190199E-3</v>
      </c>
      <c r="F1170" s="38">
        <f>IF(Q1169,$O$5/E1170,([1]!Props("D","T",Dynamics!$D$4+273,"P",I1169,"He")+$O$5/E1170)/2)</f>
        <v>5.1862013238294331</v>
      </c>
      <c r="G1170" s="38">
        <f t="shared" si="62"/>
        <v>8.8910155720547251E-4</v>
      </c>
      <c r="H1170" s="38">
        <f>IF(Q1169,[1]!Props("D","T",Dynamics!$D$4+273,"P",Dynamics!I1169,"N2O"),C1170/G1170)</f>
        <v>42.737104177959729</v>
      </c>
      <c r="I1170" s="38">
        <f>IF(Q1169,[1]!Props("P","T",Dynamics!$D$4+273,"D",F1170,"He"),IF(C1170&gt;$D$11,I1169*(1-$N$13/100*$S$1),[1]!Props("P","T",Dynamics!$D$4+273,"D",F1170,"He")))</f>
        <v>3216.664461245482</v>
      </c>
      <c r="J1170" s="38">
        <f>I1170-Dynamics!$O$10</f>
        <v>321.65872754972861</v>
      </c>
      <c r="L1170" s="38">
        <f>IF(H1170&gt;$L$18,$L$18,H1170)</f>
        <v>42.737104177959729</v>
      </c>
      <c r="M1170" s="38">
        <f t="shared" si="63"/>
        <v>3.8798069966137834</v>
      </c>
      <c r="N1170" s="38">
        <f>M1170*Dynamics!$D$14*Dynamics!$N$12</f>
        <v>2.1113066851283541E-3</v>
      </c>
      <c r="O1170" s="38">
        <f t="shared" si="64"/>
        <v>9.0231133753953294E-2</v>
      </c>
      <c r="P1170" s="38">
        <f>O1170/Dynamics!$M$2</f>
        <v>3.0077044584651099E-2</v>
      </c>
      <c r="Q1170" s="38">
        <f>IF(I1170&gt;Dynamics!$D$8,1,0)</f>
        <v>0</v>
      </c>
    </row>
    <row r="1171" spans="1:17" x14ac:dyDescent="0.25">
      <c r="A1171" s="38">
        <f>A1170+$A$19</f>
        <v>11.529999999999799</v>
      </c>
      <c r="B1171" s="38">
        <f>C1171+D1171+Dynamics!$O$7</f>
        <v>26.811442076086124</v>
      </c>
      <c r="C1171" s="38">
        <f>C1170-O1170*Dynamics!$S$1</f>
        <v>3.7095314537536964E-2</v>
      </c>
      <c r="D1171" s="38">
        <f>D1170-P1170*Dynamics!$S$1</f>
        <v>1.2365104845844108E-2</v>
      </c>
      <c r="E1171" s="38">
        <f>Dynamics!$F$1-C1171/H1170</f>
        <v>8.1449032222099451E-3</v>
      </c>
      <c r="F1171" s="38">
        <f>IF(Q1170,$O$5/E1171,([1]!Props("D","T",Dynamics!$D$4+273,"P",I1170,"He")+$O$5/E1171)/2)</f>
        <v>5.1794795364571993</v>
      </c>
      <c r="G1171" s="38">
        <f t="shared" si="62"/>
        <v>8.785587237611827E-4</v>
      </c>
      <c r="H1171" s="38">
        <f>IF(Q1170,[1]!Props("D","T",Dynamics!$D$4+273,"P",Dynamics!I1170,"N2O"),C1171/G1171)</f>
        <v>42.222919805211028</v>
      </c>
      <c r="I1171" s="38">
        <f>IF(Q1170,[1]!Props("P","T",Dynamics!$D$4+273,"D",F1171,"He"),IF(C1171&gt;$D$11,I1170*(1-$N$13/100*$S$1),[1]!Props("P","T",Dynamics!$D$4+273,"D",F1171,"He")))</f>
        <v>3212.4320705494415</v>
      </c>
      <c r="J1171" s="38">
        <f>I1171-Dynamics!$O$10</f>
        <v>317.4263368536881</v>
      </c>
      <c r="L1171" s="38">
        <f>IF(H1171&gt;$L$18,$L$18,H1171)</f>
        <v>42.222919805211028</v>
      </c>
      <c r="M1171" s="38">
        <f t="shared" si="63"/>
        <v>3.8775940944515517</v>
      </c>
      <c r="N1171" s="38">
        <f>M1171*Dynamics!$D$14*Dynamics!$N$12</f>
        <v>2.1101024718433296E-3</v>
      </c>
      <c r="O1171" s="38">
        <f t="shared" si="64"/>
        <v>8.9094687449418467E-2</v>
      </c>
      <c r="P1171" s="38">
        <f>O1171/Dynamics!$M$2</f>
        <v>2.9698229149806157E-2</v>
      </c>
      <c r="Q1171" s="38">
        <f>IF(I1171&gt;Dynamics!$D$8,1,0)</f>
        <v>0</v>
      </c>
    </row>
    <row r="1172" spans="1:17" x14ac:dyDescent="0.25">
      <c r="A1172" s="38">
        <f>A1171+$A$19</f>
        <v>11.539999999999798</v>
      </c>
      <c r="B1172" s="38">
        <f>C1172+D1172+Dynamics!$O$7</f>
        <v>26.810254146920133</v>
      </c>
      <c r="C1172" s="38">
        <f>C1171-O1171*Dynamics!$S$1</f>
        <v>3.6204367663042782E-2</v>
      </c>
      <c r="D1172" s="38">
        <f>D1171-P1171*Dynamics!$S$1</f>
        <v>1.2068122554346047E-2</v>
      </c>
      <c r="E1172" s="38">
        <f>Dynamics!$F$1-C1172/H1171</f>
        <v>8.155434013521385E-3</v>
      </c>
      <c r="F1172" s="38">
        <f>IF(Q1171,$O$5/E1172,([1]!Props("D","T",Dynamics!$D$4+273,"P",I1171,"He")+$O$5/E1172)/2)</f>
        <v>5.1727789534136601</v>
      </c>
      <c r="G1172" s="38">
        <f t="shared" si="62"/>
        <v>8.6802187805674717E-4</v>
      </c>
      <c r="H1172" s="38">
        <f>IF(Q1171,[1]!Props("D","T",Dynamics!$D$4+273,"P",Dynamics!I1171,"N2O"),C1172/G1172)</f>
        <v>41.709049712081004</v>
      </c>
      <c r="I1172" s="38">
        <f>IF(Q1171,[1]!Props("P","T",Dynamics!$D$4+273,"D",F1172,"He"),IF(C1172&gt;$D$11,I1171*(1-$N$13/100*$S$1),[1]!Props("P","T",Dynamics!$D$4+273,"D",F1172,"He")))</f>
        <v>3208.2131971928907</v>
      </c>
      <c r="J1172" s="38">
        <f>I1172-Dynamics!$O$10</f>
        <v>313.20746349713727</v>
      </c>
      <c r="L1172" s="38">
        <f>IF(H1172&gt;$L$18,$L$18,H1172)</f>
        <v>41.709049712081004</v>
      </c>
      <c r="M1172" s="38">
        <f t="shared" si="63"/>
        <v>3.8753943475437875</v>
      </c>
      <c r="N1172" s="38">
        <f>M1172*Dynamics!$D$14*Dynamics!$N$12</f>
        <v>2.1089054173620094E-3</v>
      </c>
      <c r="O1172" s="38">
        <f t="shared" si="64"/>
        <v>8.7960440890828995E-2</v>
      </c>
      <c r="P1172" s="38">
        <f>O1172/Dynamics!$M$2</f>
        <v>2.9320146963609666E-2</v>
      </c>
      <c r="Q1172" s="38">
        <f>IF(I1172&gt;Dynamics!$D$8,1,0)</f>
        <v>0</v>
      </c>
    </row>
    <row r="1173" spans="1:17" x14ac:dyDescent="0.25">
      <c r="A1173" s="38">
        <f>A1172+$A$19</f>
        <v>11.549999999999798</v>
      </c>
      <c r="B1173" s="38">
        <f>C1173+D1173+Dynamics!$O$7</f>
        <v>26.809081341041587</v>
      </c>
      <c r="C1173" s="38">
        <f>C1172-O1172*Dynamics!$S$1</f>
        <v>3.5324763254134493E-2</v>
      </c>
      <c r="D1173" s="38">
        <f>D1172-P1172*Dynamics!$S$1</f>
        <v>1.177492108470995E-2</v>
      </c>
      <c r="E1173" s="38">
        <f>Dynamics!$F$1-C1173/H1172</f>
        <v>8.1659588886810082E-3</v>
      </c>
      <c r="F1173" s="38">
        <f>IF(Q1172,$O$5/E1173,([1]!Props("D","T",Dynamics!$D$4+273,"P",I1172,"He")+$O$5/E1173)/2)</f>
        <v>5.1660994552026223</v>
      </c>
      <c r="G1173" s="38">
        <f t="shared" si="62"/>
        <v>8.5749098449566102E-4</v>
      </c>
      <c r="H1173" s="38">
        <f>IF(Q1172,[1]!Props("D","T",Dynamics!$D$4+273,"P",Dynamics!I1172,"N2O"),C1173/G1173)</f>
        <v>41.195492305859034</v>
      </c>
      <c r="I1173" s="38">
        <f>IF(Q1172,[1]!Props("P","T",Dynamics!$D$4+273,"D",F1173,"He"),IF(C1173&gt;$D$11,I1172*(1-$N$13/100*$S$1),[1]!Props("P","T",Dynamics!$D$4+273,"D",F1173,"He")))</f>
        <v>3204.0077643593913</v>
      </c>
      <c r="J1173" s="38">
        <f>I1173-Dynamics!$O$10</f>
        <v>309.00203066363792</v>
      </c>
      <c r="L1173" s="38">
        <f>IF(H1173&gt;$L$18,$L$18,H1173)</f>
        <v>41.195492305859034</v>
      </c>
      <c r="M1173" s="38">
        <f t="shared" si="63"/>
        <v>3.8732079620191642</v>
      </c>
      <c r="N1173" s="38">
        <f>M1173*Dynamics!$D$14*Dynamics!$N$12</f>
        <v>2.1077156338551407E-3</v>
      </c>
      <c r="O1173" s="38">
        <f t="shared" si="64"/>
        <v>8.6828383177418242E-2</v>
      </c>
      <c r="P1173" s="38">
        <f>O1173/Dynamics!$M$2</f>
        <v>2.8942794392472746E-2</v>
      </c>
      <c r="Q1173" s="38">
        <f>IF(I1173&gt;Dynamics!$D$8,1,0)</f>
        <v>0</v>
      </c>
    </row>
    <row r="1174" spans="1:17" x14ac:dyDescent="0.25">
      <c r="A1174" s="38">
        <f>A1173+$A$19</f>
        <v>11.559999999999798</v>
      </c>
      <c r="B1174" s="38">
        <f>C1174+D1174+Dynamics!$O$7</f>
        <v>26.80792362926589</v>
      </c>
      <c r="C1174" s="38">
        <f>C1173-O1173*Dynamics!$S$1</f>
        <v>3.4456479422360312E-2</v>
      </c>
      <c r="D1174" s="38">
        <f>D1173-P1173*Dynamics!$S$1</f>
        <v>1.1485493140785223E-2</v>
      </c>
      <c r="E1174" s="38">
        <f>Dynamics!$F$1-C1174/H1173</f>
        <v>8.1764778844070247E-3</v>
      </c>
      <c r="F1174" s="38">
        <f>IF(Q1173,$O$5/E1174,([1]!Props("D","T",Dynamics!$D$4+273,"P",I1173,"He")+$O$5/E1174)/2)</f>
        <v>5.1594409227992353</v>
      </c>
      <c r="G1174" s="38">
        <f t="shared" si="62"/>
        <v>8.4696600692096141E-4</v>
      </c>
      <c r="H1174" s="38">
        <f>IF(Q1173,[1]!Props("D","T",Dynamics!$D$4+273,"P",Dynamics!I1173,"N2O"),C1174/G1174)</f>
        <v>40.682245970676576</v>
      </c>
      <c r="I1174" s="38">
        <f>IF(Q1173,[1]!Props("P","T",Dynamics!$D$4+273,"D",F1174,"He"),IF(C1174&gt;$D$11,I1173*(1-$N$13/100*$S$1),[1]!Props("P","T",Dynamics!$D$4+273,"D",F1174,"He")))</f>
        <v>3199.8156955461509</v>
      </c>
      <c r="J1174" s="38">
        <f>I1174-Dynamics!$O$10</f>
        <v>304.80996185039749</v>
      </c>
      <c r="L1174" s="38">
        <f>IF(H1174&gt;$L$18,$L$18,H1174)</f>
        <v>40.682245970676576</v>
      </c>
      <c r="M1174" s="38">
        <f t="shared" si="63"/>
        <v>3.8710351556951226</v>
      </c>
      <c r="N1174" s="38">
        <f>M1174*Dynamics!$D$14*Dynamics!$N$12</f>
        <v>2.1065332398542426E-3</v>
      </c>
      <c r="O1174" s="38">
        <f t="shared" si="64"/>
        <v>8.5698503409156537E-2</v>
      </c>
      <c r="P1174" s="38">
        <f>O1174/Dynamics!$M$2</f>
        <v>2.856616780305218E-2</v>
      </c>
      <c r="Q1174" s="38">
        <f>IF(I1174&gt;Dynamics!$D$8,1,0)</f>
        <v>0</v>
      </c>
    </row>
    <row r="1175" spans="1:17" x14ac:dyDescent="0.25">
      <c r="A1175" s="38">
        <f>A1174+$A$19</f>
        <v>11.569999999999798</v>
      </c>
      <c r="B1175" s="38">
        <f>C1175+D1175+Dynamics!$O$7</f>
        <v>26.806780982553768</v>
      </c>
      <c r="C1175" s="38">
        <f>C1174-O1174*Dynamics!$S$1</f>
        <v>3.3599494388268744E-2</v>
      </c>
      <c r="D1175" s="38">
        <f>D1174-P1174*Dynamics!$S$1</f>
        <v>1.1199831462754701E-2</v>
      </c>
      <c r="E1175" s="38">
        <f>Dynamics!$F$1-C1175/H1174</f>
        <v>8.1869910380417167E-3</v>
      </c>
      <c r="F1175" s="38">
        <f>IF(Q1174,$O$5/E1175,([1]!Props("D","T",Dynamics!$D$4+273,"P",I1174,"He")+$O$5/E1175)/2)</f>
        <v>5.152803237627456</v>
      </c>
      <c r="G1175" s="38">
        <f t="shared" si="62"/>
        <v>8.3644690858349774E-4</v>
      </c>
      <c r="H1175" s="38">
        <f>IF(Q1174,[1]!Props("D","T",Dynamics!$D$4+273,"P",Dynamics!I1174,"N2O"),C1175/G1175)</f>
        <v>40.16930906609322</v>
      </c>
      <c r="I1175" s="38">
        <f>IF(Q1174,[1]!Props("P","T",Dynamics!$D$4+273,"D",F1175,"He"),IF(C1175&gt;$D$11,I1174*(1-$N$13/100*$S$1),[1]!Props("P","T",Dynamics!$D$4+273,"D",F1175,"He")))</f>
        <v>3195.6369145496797</v>
      </c>
      <c r="J1175" s="38">
        <f>I1175-Dynamics!$O$10</f>
        <v>300.63118085392625</v>
      </c>
      <c r="L1175" s="38">
        <f>IF(H1175&gt;$L$18,$L$18,H1175)</f>
        <v>40.16930906609322</v>
      </c>
      <c r="M1175" s="38">
        <f t="shared" si="63"/>
        <v>3.8688761587901541</v>
      </c>
      <c r="N1175" s="38">
        <f>M1175*Dynamics!$D$14*Dynamics!$N$12</f>
        <v>2.1053583606392176E-3</v>
      </c>
      <c r="O1175" s="38">
        <f t="shared" si="64"/>
        <v>8.4570790683400079E-2</v>
      </c>
      <c r="P1175" s="38">
        <f>O1175/Dynamics!$M$2</f>
        <v>2.8190263561133359E-2</v>
      </c>
      <c r="Q1175" s="38">
        <f>IF(I1175&gt;Dynamics!$D$8,1,0)</f>
        <v>0</v>
      </c>
    </row>
    <row r="1176" spans="1:17" x14ac:dyDescent="0.25">
      <c r="A1176" s="38">
        <f>A1175+$A$19</f>
        <v>11.579999999999798</v>
      </c>
      <c r="B1176" s="38">
        <f>C1176+D1176+Dynamics!$O$7</f>
        <v>26.805653372011321</v>
      </c>
      <c r="C1176" s="38">
        <f>C1175-O1175*Dynamics!$S$1</f>
        <v>3.2753786481434746E-2</v>
      </c>
      <c r="D1176" s="38">
        <f>D1175-P1175*Dynamics!$S$1</f>
        <v>1.0917928827143368E-2</v>
      </c>
      <c r="E1176" s="38">
        <f>Dynamics!$F$1-C1176/H1175</f>
        <v>8.1974983875870294E-3</v>
      </c>
      <c r="F1176" s="38">
        <f>IF(Q1175,$O$5/E1176,([1]!Props("D","T",Dynamics!$D$4+273,"P",I1175,"He")+$O$5/E1176)/2)</f>
        <v>5.1461862815366226</v>
      </c>
      <c r="G1176" s="38">
        <f t="shared" si="62"/>
        <v>8.2593365210827628E-4</v>
      </c>
      <c r="H1176" s="38">
        <f>IF(Q1175,[1]!Props("D","T",Dynamics!$D$4+273,"P",Dynamics!I1175,"N2O"),C1176/G1176)</f>
        <v>39.656679925593913</v>
      </c>
      <c r="I1176" s="38">
        <f>IF(Q1175,[1]!Props("P","T",Dynamics!$D$4+273,"D",F1176,"He"),IF(C1176&gt;$D$11,I1175*(1-$N$13/100*$S$1),[1]!Props("P","T",Dynamics!$D$4+273,"D",F1176,"He")))</f>
        <v>3191.4713454508988</v>
      </c>
      <c r="J1176" s="38">
        <f>I1176-Dynamics!$O$10</f>
        <v>296.46561175514535</v>
      </c>
      <c r="L1176" s="38">
        <f>IF(H1176&gt;$L$18,$L$18,H1176)</f>
        <v>39.656679925593913</v>
      </c>
      <c r="M1176" s="38">
        <f t="shared" si="63"/>
        <v>3.8667312146902506</v>
      </c>
      <c r="N1176" s="38">
        <f>M1176*Dynamics!$D$14*Dynamics!$N$12</f>
        <v>2.1041911286554344E-3</v>
      </c>
      <c r="O1176" s="38">
        <f t="shared" si="64"/>
        <v>8.3445234091362772E-2</v>
      </c>
      <c r="P1176" s="38">
        <f>O1176/Dynamics!$M$2</f>
        <v>2.7815078030454257E-2</v>
      </c>
      <c r="Q1176" s="38">
        <f>IF(I1176&gt;Dynamics!$D$8,1,0)</f>
        <v>0</v>
      </c>
    </row>
    <row r="1177" spans="1:17" x14ac:dyDescent="0.25">
      <c r="A1177" s="38">
        <f>A1176+$A$19</f>
        <v>11.589999999999797</v>
      </c>
      <c r="B1177" s="38">
        <f>C1177+D1177+Dynamics!$O$7</f>
        <v>26.804540768890103</v>
      </c>
      <c r="C1177" s="38">
        <f>C1176-O1176*Dynamics!$S$1</f>
        <v>3.1919334140521116E-2</v>
      </c>
      <c r="D1177" s="38">
        <f>D1176-P1176*Dynamics!$S$1</f>
        <v>1.0639778046838825E-2</v>
      </c>
      <c r="E1177" s="38">
        <f>Dynamics!$F$1-C1177/H1176</f>
        <v>8.2079999717424128E-3</v>
      </c>
      <c r="F1177" s="38">
        <f>IF(Q1176,$O$5/E1177,([1]!Props("D","T",Dynamics!$D$4+273,"P",I1176,"He")+$O$5/E1177)/2)</f>
        <v>5.1395899367770603</v>
      </c>
      <c r="G1177" s="38">
        <f t="shared" si="62"/>
        <v>8.1542619945871621E-4</v>
      </c>
      <c r="H1177" s="38">
        <f>IF(Q1176,[1]!Props("D","T",Dynamics!$D$4+273,"P",Dynamics!I1176,"N2O"),C1177/G1177)</f>
        <v>39.144356854991074</v>
      </c>
      <c r="I1177" s="38">
        <f>IF(Q1176,[1]!Props("P","T",Dynamics!$D$4+273,"D",F1177,"He"),IF(C1177&gt;$D$11,I1176*(1-$N$13/100*$S$1),[1]!Props("P","T",Dynamics!$D$4+273,"D",F1177,"He")))</f>
        <v>3187.3189125996319</v>
      </c>
      <c r="J1177" s="38">
        <f>I1177-Dynamics!$O$10</f>
        <v>292.31317890387845</v>
      </c>
      <c r="L1177" s="38">
        <f>IF(H1177&gt;$L$18,$L$18,H1177)</f>
        <v>39.144356854991074</v>
      </c>
      <c r="M1177" s="38">
        <f t="shared" si="63"/>
        <v>3.8646005807742294</v>
      </c>
      <c r="N1177" s="38">
        <f>M1177*Dynamics!$D$14*Dynamics!$N$12</f>
        <v>2.1030316839628547E-3</v>
      </c>
      <c r="O1177" s="38">
        <f t="shared" si="64"/>
        <v>8.2321822714394796E-2</v>
      </c>
      <c r="P1177" s="38">
        <f>O1177/Dynamics!$M$2</f>
        <v>2.7440607571464933E-2</v>
      </c>
      <c r="Q1177" s="38">
        <f>IF(I1177&gt;Dynamics!$D$8,1,0)</f>
        <v>0</v>
      </c>
    </row>
    <row r="1178" spans="1:17" x14ac:dyDescent="0.25">
      <c r="A1178" s="38">
        <f>A1177+$A$19</f>
        <v>11.599999999999797</v>
      </c>
      <c r="B1178" s="38">
        <f>C1178+D1178+Dynamics!$O$7</f>
        <v>26.803443144587245</v>
      </c>
      <c r="C1178" s="38">
        <f>C1177-O1177*Dynamics!$S$1</f>
        <v>3.109611591337717E-2</v>
      </c>
      <c r="D1178" s="38">
        <f>D1177-P1177*Dynamics!$S$1</f>
        <v>1.0365371971124176E-2</v>
      </c>
      <c r="E1178" s="38">
        <f>Dynamics!$F$1-C1178/H1177</f>
        <v>8.2184958299450477E-3</v>
      </c>
      <c r="F1178" s="38">
        <f>IF(Q1177,$O$5/E1178,([1]!Props("D","T",Dynamics!$D$4+273,"P",I1177,"He")+$O$5/E1178)/2)</f>
        <v>5.133014085974632</v>
      </c>
      <c r="G1178" s="38">
        <f t="shared" si="62"/>
        <v>8.0492451189866782E-4</v>
      </c>
      <c r="H1178" s="38">
        <f>IF(Q1177,[1]!Props("D","T",Dynamics!$D$4+273,"P",Dynamics!I1177,"N2O"),C1178/G1178)</f>
        <v>38.632338130723831</v>
      </c>
      <c r="I1178" s="38">
        <f>IF(Q1177,[1]!Props("P","T",Dynamics!$D$4+273,"D",F1178,"He"),IF(C1178&gt;$D$11,I1177*(1-$N$13/100*$S$1),[1]!Props("P","T",Dynamics!$D$4+273,"D",F1178,"He")))</f>
        <v>3183.1795405984526</v>
      </c>
      <c r="J1178" s="38">
        <f>I1178-Dynamics!$O$10</f>
        <v>288.1738069026992</v>
      </c>
      <c r="L1178" s="38">
        <f>IF(H1178&gt;$L$18,$L$18,H1178)</f>
        <v>38.632338130723831</v>
      </c>
      <c r="M1178" s="38">
        <f t="shared" si="63"/>
        <v>3.8624845293034511</v>
      </c>
      <c r="N1178" s="38">
        <f>M1178*Dynamics!$D$14*Dynamics!$N$12</f>
        <v>2.1018801747201966E-3</v>
      </c>
      <c r="O1178" s="38">
        <f t="shared" si="64"/>
        <v>8.120054562005552E-2</v>
      </c>
      <c r="P1178" s="38">
        <f>O1178/Dynamics!$M$2</f>
        <v>2.7066848540018507E-2</v>
      </c>
      <c r="Q1178" s="38">
        <f>IF(I1178&gt;Dynamics!$D$8,1,0)</f>
        <v>0</v>
      </c>
    </row>
    <row r="1179" spans="1:17" x14ac:dyDescent="0.25">
      <c r="A1179" s="38">
        <f>A1178+$A$19</f>
        <v>11.609999999999797</v>
      </c>
      <c r="B1179" s="38">
        <f>C1179+D1179+Dynamics!$O$7</f>
        <v>26.802360470645645</v>
      </c>
      <c r="C1179" s="38">
        <f>C1178-O1178*Dynamics!$S$1</f>
        <v>3.0284110457176616E-2</v>
      </c>
      <c r="D1179" s="38">
        <f>D1178-P1178*Dynamics!$S$1</f>
        <v>1.0094703485723991E-2</v>
      </c>
      <c r="E1179" s="38">
        <f>Dynamics!$F$1-C1179/H1178</f>
        <v>8.2289860024126697E-3</v>
      </c>
      <c r="F1179" s="38">
        <f>IF(Q1178,$O$5/E1179,([1]!Props("D","T",Dynamics!$D$4+273,"P",I1178,"He")+$O$5/E1179)/2)</f>
        <v>5.1264586121041535</v>
      </c>
      <c r="G1179" s="38">
        <f t="shared" si="62"/>
        <v>7.9442854995201949E-4</v>
      </c>
      <c r="H1179" s="38">
        <f>IF(Q1178,[1]!Props("D","T",Dynamics!$D$4+273,"P",Dynamics!I1178,"N2O"),C1179/G1179)</f>
        <v>38.120621998045841</v>
      </c>
      <c r="I1179" s="38">
        <f>IF(Q1178,[1]!Props("P","T",Dynamics!$D$4+273,"D",F1179,"He"),IF(C1179&gt;$D$11,I1178*(1-$N$13/100*$S$1),[1]!Props("P","T",Dynamics!$D$4+273,"D",F1179,"He")))</f>
        <v>3179.0531542858025</v>
      </c>
      <c r="J1179" s="38">
        <f>I1179-Dynamics!$O$10</f>
        <v>284.04742059004911</v>
      </c>
      <c r="L1179" s="38">
        <f>IF(H1179&gt;$L$18,$L$18,H1179)</f>
        <v>38.120621998045841</v>
      </c>
      <c r="M1179" s="38">
        <f t="shared" si="63"/>
        <v>3.8603833483816756</v>
      </c>
      <c r="N1179" s="38">
        <f>M1179*Dynamics!$D$14*Dynamics!$N$12</f>
        <v>2.1007367577072678E-3</v>
      </c>
      <c r="O1179" s="38">
        <f t="shared" si="64"/>
        <v>8.0081391857959164E-2</v>
      </c>
      <c r="P1179" s="38">
        <f>O1179/Dynamics!$M$2</f>
        <v>2.6693797285986389E-2</v>
      </c>
      <c r="Q1179" s="38">
        <f>IF(I1179&gt;Dynamics!$D$8,1,0)</f>
        <v>0</v>
      </c>
    </row>
    <row r="1180" spans="1:17" x14ac:dyDescent="0.25">
      <c r="A1180" s="38">
        <f>A1179+$A$19</f>
        <v>11.619999999999797</v>
      </c>
      <c r="B1180" s="38">
        <f>C1180+D1180+Dynamics!$O$7</f>
        <v>26.801292718754205</v>
      </c>
      <c r="C1180" s="38">
        <f>C1179-O1179*Dynamics!$S$1</f>
        <v>2.9483296538597024E-2</v>
      </c>
      <c r="D1180" s="38">
        <f>D1179-P1179*Dynamics!$S$1</f>
        <v>9.8277655128641266E-3</v>
      </c>
      <c r="E1180" s="38">
        <f>Dynamics!$F$1-C1180/H1179</f>
        <v>8.2394705301891882E-3</v>
      </c>
      <c r="F1180" s="38">
        <f>IF(Q1179,$O$5/E1180,([1]!Props("D","T",Dynamics!$D$4+273,"P",I1179,"He")+$O$5/E1180)/2)</f>
        <v>5.1199233984615695</v>
      </c>
      <c r="G1180" s="38">
        <f t="shared" si="62"/>
        <v>7.8393827335969564E-4</v>
      </c>
      <c r="H1180" s="38">
        <f>IF(Q1179,[1]!Props("D","T",Dynamics!$D$4+273,"P",Dynamics!I1179,"N2O"),C1180/G1180)</f>
        <v>37.609206669093389</v>
      </c>
      <c r="I1180" s="38">
        <f>IF(Q1179,[1]!Props("P","T",Dynamics!$D$4+273,"D",F1180,"He"),IF(C1180&gt;$D$11,I1179*(1-$N$13/100*$S$1),[1]!Props("P","T",Dynamics!$D$4+273,"D",F1180,"He")))</f>
        <v>3174.9396787183546</v>
      </c>
      <c r="J1180" s="38">
        <f>I1180-Dynamics!$O$10</f>
        <v>279.93394502260116</v>
      </c>
      <c r="L1180" s="38">
        <f>IF(H1180&gt;$L$18,$L$18,H1180)</f>
        <v>37.609206669093389</v>
      </c>
      <c r="M1180" s="38">
        <f t="shared" si="63"/>
        <v>3.8582973429918281</v>
      </c>
      <c r="N1180" s="38">
        <f>M1180*Dynamics!$D$14*Dynamics!$N$12</f>
        <v>2.0996015988891509E-3</v>
      </c>
      <c r="O1180" s="38">
        <f t="shared" si="64"/>
        <v>7.8964350455380999E-2</v>
      </c>
      <c r="P1180" s="38">
        <f>O1180/Dynamics!$M$2</f>
        <v>2.6321450151793668E-2</v>
      </c>
      <c r="Q1180" s="38">
        <f>IF(I1180&gt;Dynamics!$D$8,1,0)</f>
        <v>0</v>
      </c>
    </row>
    <row r="1181" spans="1:17" x14ac:dyDescent="0.25">
      <c r="A1181" s="38">
        <f>A1180+$A$19</f>
        <v>11.629999999999797</v>
      </c>
      <c r="B1181" s="38">
        <f>C1181+D1181+Dynamics!$O$7</f>
        <v>26.800239860748135</v>
      </c>
      <c r="C1181" s="38">
        <f>C1180-O1180*Dynamics!$S$1</f>
        <v>2.8693653034043212E-2</v>
      </c>
      <c r="D1181" s="38">
        <f>D1180-P1180*Dynamics!$S$1</f>
        <v>9.5645510113461906E-3</v>
      </c>
      <c r="E1181" s="38">
        <f>Dynamics!$F$1-C1181/H1180</f>
        <v>8.2499494551933304E-3</v>
      </c>
      <c r="F1181" s="38">
        <f>IF(Q1180,$O$5/E1181,([1]!Props("D","T",Dynamics!$D$4+273,"P",I1180,"He")+$O$5/E1181)/2)</f>
        <v>5.1134083286347884</v>
      </c>
      <c r="G1181" s="38">
        <f t="shared" si="62"/>
        <v>7.7345364103383052E-4</v>
      </c>
      <c r="H1181" s="38">
        <f>IF(Q1180,[1]!Props("D","T",Dynamics!$D$4+273,"P",Dynamics!I1180,"N2O"),C1181/G1181)</f>
        <v>37.098090320823978</v>
      </c>
      <c r="I1181" s="38">
        <f>IF(Q1180,[1]!Props("P","T",Dynamics!$D$4+273,"D",F1181,"He"),IF(C1181&gt;$D$11,I1180*(1-$N$13/100*$S$1),[1]!Props("P","T",Dynamics!$D$4+273,"D",F1181,"He")))</f>
        <v>3170.8390391525213</v>
      </c>
      <c r="J1181" s="38">
        <f>I1181-Dynamics!$O$10</f>
        <v>275.8333054567679</v>
      </c>
      <c r="L1181" s="38">
        <f>IF(H1181&gt;$L$18,$L$18,H1181)</f>
        <v>37.098090320823978</v>
      </c>
      <c r="M1181" s="38">
        <f t="shared" si="63"/>
        <v>3.8562268361167007</v>
      </c>
      <c r="N1181" s="38">
        <f>M1181*Dynamics!$D$14*Dynamics!$N$12</f>
        <v>2.0984748740260645E-3</v>
      </c>
      <c r="O1181" s="38">
        <f t="shared" si="64"/>
        <v>7.7849410412598657E-2</v>
      </c>
      <c r="P1181" s="38">
        <f>O1181/Dynamics!$M$2</f>
        <v>2.5949803470866218E-2</v>
      </c>
      <c r="Q1181" s="38">
        <f>IF(I1181&gt;Dynamics!$D$8,1,0)</f>
        <v>0</v>
      </c>
    </row>
    <row r="1182" spans="1:17" x14ac:dyDescent="0.25">
      <c r="A1182" s="38">
        <f>A1181+$A$19</f>
        <v>11.639999999999796</v>
      </c>
      <c r="B1182" s="38">
        <f>C1182+D1182+Dynamics!$O$7</f>
        <v>26.799201868609298</v>
      </c>
      <c r="C1182" s="38">
        <f>C1181-O1181*Dynamics!$S$1</f>
        <v>2.7915158929917225E-2</v>
      </c>
      <c r="D1182" s="38">
        <f>D1181-P1181*Dynamics!$S$1</f>
        <v>9.3050529766375289E-3</v>
      </c>
      <c r="E1182" s="38">
        <f>Dynamics!$F$1-C1182/H1181</f>
        <v>8.2604228202705649E-3</v>
      </c>
      <c r="F1182" s="38">
        <f>IF(Q1181,$O$5/E1182,([1]!Props("D","T",Dynamics!$D$4+273,"P",I1181,"He")+$O$5/E1182)/2)</f>
        <v>5.1069132864730573</v>
      </c>
      <c r="G1182" s="38">
        <f t="shared" si="62"/>
        <v>7.6297461100892187E-4</v>
      </c>
      <c r="H1182" s="38">
        <f>IF(Q1181,[1]!Props("D","T",Dynamics!$D$4+273,"P",Dynamics!I1181,"N2O"),C1182/G1182)</f>
        <v>36.587271092813332</v>
      </c>
      <c r="I1182" s="38">
        <f>IF(Q1181,[1]!Props("P","T",Dynamics!$D$4+273,"D",F1182,"He"),IF(C1182&gt;$D$11,I1181*(1-$N$13/100*$S$1),[1]!Props("P","T",Dynamics!$D$4+273,"D",F1182,"He")))</f>
        <v>3166.7511610250581</v>
      </c>
      <c r="J1182" s="38">
        <f>I1182-Dynamics!$O$10</f>
        <v>271.74542732930468</v>
      </c>
      <c r="L1182" s="38">
        <f>IF(H1182&gt;$L$18,$L$18,H1182)</f>
        <v>36.587271092813332</v>
      </c>
      <c r="M1182" s="38">
        <f t="shared" si="63"/>
        <v>3.8541721699518918</v>
      </c>
      <c r="N1182" s="38">
        <f>M1182*Dynamics!$D$14*Dynamics!$N$12</f>
        <v>2.0973567693334202E-3</v>
      </c>
      <c r="O1182" s="38">
        <f t="shared" si="64"/>
        <v>7.6736560697948999E-2</v>
      </c>
      <c r="P1182" s="38">
        <f>O1182/Dynamics!$M$2</f>
        <v>2.5578853565982999E-2</v>
      </c>
      <c r="Q1182" s="38">
        <f>IF(I1182&gt;Dynamics!$D$8,1,0)</f>
        <v>0</v>
      </c>
    </row>
    <row r="1183" spans="1:17" x14ac:dyDescent="0.25">
      <c r="A1183" s="38">
        <f>A1182+$A$19</f>
        <v>11.649999999999796</v>
      </c>
      <c r="B1183" s="38">
        <f>C1183+D1183+Dynamics!$O$7</f>
        <v>26.798178714466658</v>
      </c>
      <c r="C1183" s="38">
        <f>C1182-O1182*Dynamics!$S$1</f>
        <v>2.7147793322937736E-2</v>
      </c>
      <c r="D1183" s="38">
        <f>D1182-P1182*Dynamics!$S$1</f>
        <v>9.0492644409776984E-3</v>
      </c>
      <c r="E1183" s="38">
        <f>Dynamics!$F$1-C1183/H1182</f>
        <v>8.2708906692485467E-3</v>
      </c>
      <c r="F1183" s="38">
        <f>IF(Q1182,$O$5/E1183,([1]!Props("D","T",Dynamics!$D$4+273,"P",I1182,"He")+$O$5/E1183)/2)</f>
        <v>5.1004381560547536</v>
      </c>
      <c r="G1183" s="38">
        <f t="shared" si="62"/>
        <v>7.5250114038966608E-4</v>
      </c>
      <c r="H1183" s="38">
        <f>IF(Q1182,[1]!Props("D","T",Dynamics!$D$4+273,"P",Dynamics!I1182,"N2O"),C1183/G1183)</f>
        <v>36.076747084901228</v>
      </c>
      <c r="I1183" s="38">
        <f>IF(Q1182,[1]!Props("P","T",Dynamics!$D$4+273,"D",F1183,"He"),IF(C1183&gt;$D$11,I1182*(1-$N$13/100*$S$1),[1]!Props("P","T",Dynamics!$D$4+273,"D",F1183,"He")))</f>
        <v>3162.6759699326713</v>
      </c>
      <c r="J1183" s="38">
        <f>I1183-Dynamics!$O$10</f>
        <v>267.67023623691784</v>
      </c>
      <c r="L1183" s="38">
        <f>IF(H1183&gt;$L$18,$L$18,H1183)</f>
        <v>36.076747084901228</v>
      </c>
      <c r="M1183" s="38">
        <f t="shared" si="63"/>
        <v>3.8521337072197541</v>
      </c>
      <c r="N1183" s="38">
        <f>M1183*Dynamics!$D$14*Dynamics!$N$12</f>
        <v>2.0962474821968427E-3</v>
      </c>
      <c r="O1183" s="38">
        <f t="shared" si="64"/>
        <v>7.5625790242576485E-2</v>
      </c>
      <c r="P1183" s="38">
        <f>O1183/Dynamics!$M$2</f>
        <v>2.5208596747525496E-2</v>
      </c>
      <c r="Q1183" s="38">
        <f>IF(I1183&gt;Dynamics!$D$8,1,0)</f>
        <v>0</v>
      </c>
    </row>
    <row r="1184" spans="1:17" x14ac:dyDescent="0.25">
      <c r="A1184" s="38">
        <f>A1183+$A$19</f>
        <v>11.659999999999796</v>
      </c>
      <c r="B1184" s="38">
        <f>C1184+D1184+Dynamics!$O$7</f>
        <v>26.79717037059676</v>
      </c>
      <c r="C1184" s="38">
        <f>C1183-O1183*Dynamics!$S$1</f>
        <v>2.639153542051197E-2</v>
      </c>
      <c r="D1184" s="38">
        <f>D1183-P1183*Dynamics!$S$1</f>
        <v>8.7971784735024431E-3</v>
      </c>
      <c r="E1184" s="38">
        <f>Dynamics!$F$1-C1184/H1183</f>
        <v>8.2813530469964362E-3</v>
      </c>
      <c r="F1184" s="38">
        <f>IF(Q1183,$O$5/E1184,([1]!Props("D","T",Dynamics!$D$4+273,"P",I1183,"He")+$O$5/E1184)/2)</f>
        <v>5.0939828216534462</v>
      </c>
      <c r="G1184" s="38">
        <f t="shared" si="62"/>
        <v>7.4203318529525095E-4</v>
      </c>
      <c r="H1184" s="38">
        <f>IF(Q1183,[1]!Props("D","T",Dynamics!$D$4+273,"P",Dynamics!I1183,"N2O"),C1184/G1184)</f>
        <v>35.566516354670746</v>
      </c>
      <c r="I1184" s="38">
        <f>IF(Q1183,[1]!Props("P","T",Dynamics!$D$4+273,"D",F1184,"He"),IF(C1184&gt;$D$11,I1183*(1-$N$13/100*$S$1),[1]!Props("P","T",Dynamics!$D$4+273,"D",F1184,"He")))</f>
        <v>3158.6133916105446</v>
      </c>
      <c r="J1184" s="38">
        <f>I1184-Dynamics!$O$10</f>
        <v>263.60765791479116</v>
      </c>
      <c r="L1184" s="38">
        <f>IF(H1184&gt;$L$18,$L$18,H1184)</f>
        <v>35.566516354670746</v>
      </c>
      <c r="M1184" s="38">
        <f t="shared" si="63"/>
        <v>3.8501118325944699</v>
      </c>
      <c r="N1184" s="38">
        <f>M1184*Dynamics!$D$14*Dynamics!$N$12</f>
        <v>2.0951472219476654E-3</v>
      </c>
      <c r="O1184" s="38">
        <f t="shared" si="64"/>
        <v>7.4517087934844628E-2</v>
      </c>
      <c r="P1184" s="38">
        <f>O1184/Dynamics!$M$2</f>
        <v>2.4839029311614875E-2</v>
      </c>
      <c r="Q1184" s="38">
        <f>IF(I1184&gt;Dynamics!$D$8,1,0)</f>
        <v>0</v>
      </c>
    </row>
    <row r="1185" spans="1:17" x14ac:dyDescent="0.25">
      <c r="A1185" s="38">
        <f>A1184+$A$19</f>
        <v>11.669999999999796</v>
      </c>
      <c r="B1185" s="38">
        <f>C1185+D1185+Dynamics!$O$7</f>
        <v>26.796176809424296</v>
      </c>
      <c r="C1185" s="38">
        <f>C1184-O1184*Dynamics!$S$1</f>
        <v>2.5646364541163522E-2</v>
      </c>
      <c r="D1185" s="38">
        <f>D1184-P1184*Dynamics!$S$1</f>
        <v>8.5487881803862943E-3</v>
      </c>
      <c r="E1185" s="38">
        <f>Dynamics!$F$1-C1185/H1184</f>
        <v>8.2918099994883608E-3</v>
      </c>
      <c r="F1185" s="38">
        <f>IF(Q1184,$O$5/E1185,([1]!Props("D","T",Dynamics!$D$4+273,"P",I1184,"He")+$O$5/E1185)/2)</f>
        <v>5.0875471677020805</v>
      </c>
      <c r="G1185" s="38">
        <f t="shared" si="62"/>
        <v>7.3157070079975239E-4</v>
      </c>
      <c r="H1185" s="38">
        <f>IF(Q1184,[1]!Props("D","T",Dynamics!$D$4+273,"P",Dynamics!I1184,"N2O"),C1185/G1185)</f>
        <v>35.056576914749236</v>
      </c>
      <c r="I1185" s="38">
        <f>IF(Q1184,[1]!Props("P","T",Dynamics!$D$4+273,"D",F1185,"He"),IF(C1185&gt;$D$11,I1184*(1-$N$13/100*$S$1),[1]!Props("P","T",Dynamics!$D$4+273,"D",F1185,"He")))</f>
        <v>3154.5633519096914</v>
      </c>
      <c r="J1185" s="38">
        <f>I1185-Dynamics!$O$10</f>
        <v>259.55761821393799</v>
      </c>
      <c r="L1185" s="38">
        <f>IF(H1185&gt;$L$18,$L$18,H1185)</f>
        <v>35.056576914749236</v>
      </c>
      <c r="M1185" s="38">
        <f t="shared" si="63"/>
        <v>3.8481069542492601</v>
      </c>
      <c r="N1185" s="38">
        <f>M1185*Dynamics!$D$14*Dynamics!$N$12</f>
        <v>2.0940562107048884E-3</v>
      </c>
      <c r="O1185" s="38">
        <f t="shared" si="64"/>
        <v>7.3410442614384258E-2</v>
      </c>
      <c r="P1185" s="38">
        <f>O1185/Dynamics!$M$2</f>
        <v>2.4470147538128085E-2</v>
      </c>
      <c r="Q1185" s="38">
        <f>IF(I1185&gt;Dynamics!$D$8,1,0)</f>
        <v>0</v>
      </c>
    </row>
    <row r="1186" spans="1:17" x14ac:dyDescent="0.25">
      <c r="A1186" s="38">
        <f>A1185+$A$19</f>
        <v>11.679999999999795</v>
      </c>
      <c r="B1186" s="38">
        <f>C1186+D1186+Dynamics!$O$7</f>
        <v>26.795198003522771</v>
      </c>
      <c r="C1186" s="38">
        <f>C1185-O1185*Dynamics!$S$1</f>
        <v>2.491226011501968E-2</v>
      </c>
      <c r="D1186" s="38">
        <f>D1185-P1185*Dynamics!$S$1</f>
        <v>8.3040867050050132E-3</v>
      </c>
      <c r="E1186" s="38">
        <f>Dynamics!$F$1-C1186/H1185</f>
        <v>8.3022615738714313E-3</v>
      </c>
      <c r="F1186" s="38">
        <f>IF(Q1185,$O$5/E1186,([1]!Props("D","T",Dynamics!$D$4+273,"P",I1185,"He")+$O$5/E1186)/2)</f>
        <v>5.0811310787551189</v>
      </c>
      <c r="G1186" s="38">
        <f t="shared" si="62"/>
        <v>7.2111364086835557E-4</v>
      </c>
      <c r="H1186" s="38">
        <f>IF(Q1185,[1]!Props("D","T",Dynamics!$D$4+273,"P",Dynamics!I1185,"N2O"),C1186/G1186)</f>
        <v>34.546926729912727</v>
      </c>
      <c r="I1186" s="38">
        <f>IF(Q1185,[1]!Props("P","T",Dynamics!$D$4+273,"D",F1186,"He"),IF(C1186&gt;$D$11,I1185*(1-$N$13/100*$S$1),[1]!Props("P","T",Dynamics!$D$4+273,"D",F1186,"He")))</f>
        <v>3150.5257767730222</v>
      </c>
      <c r="J1186" s="38">
        <f>I1186-Dynamics!$O$10</f>
        <v>255.52004307726884</v>
      </c>
      <c r="L1186" s="38">
        <f>IF(H1186&gt;$L$18,$L$18,H1186)</f>
        <v>34.546926729912727</v>
      </c>
      <c r="M1186" s="38">
        <f t="shared" si="63"/>
        <v>3.8461195055382511</v>
      </c>
      <c r="N1186" s="38">
        <f>M1186*Dynamics!$D$14*Dynamics!$N$12</f>
        <v>2.0929746842904134E-3</v>
      </c>
      <c r="O1186" s="38">
        <f t="shared" si="64"/>
        <v>7.2305843065743128E-2</v>
      </c>
      <c r="P1186" s="38">
        <f>O1186/Dynamics!$M$2</f>
        <v>2.4101947688581041E-2</v>
      </c>
      <c r="Q1186" s="38">
        <f>IF(I1186&gt;Dynamics!$D$8,1,0)</f>
        <v>0</v>
      </c>
    </row>
    <row r="1187" spans="1:17" x14ac:dyDescent="0.25">
      <c r="A1187" s="38">
        <f>A1186+$A$19</f>
        <v>11.689999999999795</v>
      </c>
      <c r="B1187" s="38">
        <f>C1187+D1187+Dynamics!$O$7</f>
        <v>26.794233925615227</v>
      </c>
      <c r="C1187" s="38">
        <f>C1186-O1186*Dynamics!$S$1</f>
        <v>2.4189201684362248E-2</v>
      </c>
      <c r="D1187" s="38">
        <f>D1186-P1186*Dynamics!$S$1</f>
        <v>8.0630672281192025E-3</v>
      </c>
      <c r="E1187" s="38">
        <f>Dynamics!$F$1-C1187/H1186</f>
        <v>8.3127078185386838E-3</v>
      </c>
      <c r="F1187" s="38">
        <f>IF(Q1186,$O$5/E1187,([1]!Props("D","T",Dynamics!$D$4+273,"P",I1186,"He")+$O$5/E1187)/2)</f>
        <v>5.0747344394484433</v>
      </c>
      <c r="G1187" s="38">
        <f t="shared" si="62"/>
        <v>7.1066195828899982E-4</v>
      </c>
      <c r="H1187" s="38">
        <f>IF(Q1186,[1]!Props("D","T",Dynamics!$D$4+273,"P",Dynamics!I1186,"N2O"),C1187/G1187)</f>
        <v>34.037563713978059</v>
      </c>
      <c r="I1187" s="38">
        <f>IF(Q1186,[1]!Props("P","T",Dynamics!$D$4+273,"D",F1187,"He"),IF(C1187&gt;$D$11,I1186*(1-$N$13/100*$S$1),[1]!Props("P","T",Dynamics!$D$4+273,"D",F1187,"He")))</f>
        <v>3146.5005922100122</v>
      </c>
      <c r="J1187" s="38">
        <f>I1187-Dynamics!$O$10</f>
        <v>251.49485851425879</v>
      </c>
      <c r="L1187" s="38">
        <f>IF(H1187&gt;$L$18,$L$18,H1187)</f>
        <v>34.037563713978059</v>
      </c>
      <c r="M1187" s="38">
        <f t="shared" si="63"/>
        <v>3.8441499468267906</v>
      </c>
      <c r="N1187" s="38">
        <f>M1187*Dynamics!$D$14*Dynamics!$N$12</f>
        <v>2.0919028932250617E-3</v>
      </c>
      <c r="O1187" s="38">
        <f t="shared" si="64"/>
        <v>7.1203278011603074E-2</v>
      </c>
      <c r="P1187" s="38">
        <f>O1187/Dynamics!$M$2</f>
        <v>2.373442600386769E-2</v>
      </c>
      <c r="Q1187" s="38">
        <f>IF(I1187&gt;Dynamics!$D$8,1,0)</f>
        <v>0</v>
      </c>
    </row>
    <row r="1188" spans="1:17" x14ac:dyDescent="0.25">
      <c r="A1188" s="38">
        <f>A1187+$A$19</f>
        <v>11.699999999999795</v>
      </c>
      <c r="B1188" s="38">
        <f>C1188+D1188+Dynamics!$O$7</f>
        <v>26.79328454857507</v>
      </c>
      <c r="C1188" s="38">
        <f>C1187-O1187*Dynamics!$S$1</f>
        <v>2.3477168904246216E-2</v>
      </c>
      <c r="D1188" s="38">
        <f>D1187-P1187*Dynamics!$S$1</f>
        <v>7.8257229680805257E-3</v>
      </c>
      <c r="E1188" s="38">
        <f>Dynamics!$F$1-C1188/H1187</f>
        <v>8.3231487832073851E-3</v>
      </c>
      <c r="F1188" s="38">
        <f>IF(Q1187,$O$5/E1188,([1]!Props("D","T",Dynamics!$D$4+273,"P",I1187,"He")+$O$5/E1188)/2)</f>
        <v>5.0683571344568223</v>
      </c>
      <c r="G1188" s="38">
        <f t="shared" si="62"/>
        <v>7.0021560459904847E-4</v>
      </c>
      <c r="H1188" s="38">
        <f>IF(Q1187,[1]!Props("D","T",Dynamics!$D$4+273,"P",Dynamics!I1187,"N2O"),C1188/G1188)</f>
        <v>33.528485726463515</v>
      </c>
      <c r="I1188" s="38">
        <f>IF(Q1187,[1]!Props("P","T",Dynamics!$D$4+273,"D",F1188,"He"),IF(C1188&gt;$D$11,I1187*(1-$N$13/100*$S$1),[1]!Props("P","T",Dynamics!$D$4+273,"D",F1188,"He")))</f>
        <v>3142.4877242698467</v>
      </c>
      <c r="J1188" s="38">
        <f>I1188-Dynamics!$O$10</f>
        <v>247.48199057409329</v>
      </c>
      <c r="L1188" s="38">
        <f>IF(H1188&gt;$L$18,$L$18,H1188)</f>
        <v>33.528485726463515</v>
      </c>
      <c r="M1188" s="38">
        <f t="shared" si="63"/>
        <v>3.8421987674858311</v>
      </c>
      <c r="N1188" s="38">
        <f>M1188*Dynamics!$D$14*Dynamics!$N$12</f>
        <v>2.090841103813875E-3</v>
      </c>
      <c r="O1188" s="38">
        <f t="shared" si="64"/>
        <v>7.0102736105526725E-2</v>
      </c>
      <c r="P1188" s="38">
        <f>O1188/Dynamics!$M$2</f>
        <v>2.3367578701842241E-2</v>
      </c>
      <c r="Q1188" s="38">
        <f>IF(I1188&gt;Dynamics!$D$8,1,0)</f>
        <v>0</v>
      </c>
    </row>
    <row r="1189" spans="1:17" x14ac:dyDescent="0.25">
      <c r="A1189" s="38">
        <f>A1188+$A$19</f>
        <v>11.709999999999795</v>
      </c>
      <c r="B1189" s="38">
        <f>C1189+D1189+Dynamics!$O$7</f>
        <v>26.792349845426997</v>
      </c>
      <c r="C1189" s="38">
        <f>C1188-O1188*Dynamics!$S$1</f>
        <v>2.2776141543190947E-2</v>
      </c>
      <c r="D1189" s="38">
        <f>D1188-P1188*Dynamics!$S$1</f>
        <v>7.592047181062103E-3</v>
      </c>
      <c r="E1189" s="38">
        <f>Dynamics!$F$1-C1189/H1188</f>
        <v>8.3335845190032256E-3</v>
      </c>
      <c r="F1189" s="38">
        <f>IF(Q1188,$O$5/E1189,([1]!Props("D","T",Dynamics!$D$4+273,"P",I1188,"He")+$O$5/E1189)/2)</f>
        <v>5.0619990484487145</v>
      </c>
      <c r="G1189" s="38">
        <f t="shared" si="62"/>
        <v>6.8977453000655491E-4</v>
      </c>
      <c r="H1189" s="38">
        <f>IF(Q1188,[1]!Props("D","T",Dynamics!$D$4+273,"P",Dynamics!I1188,"N2O"),C1189/G1189)</f>
        <v>33.019690568995792</v>
      </c>
      <c r="I1189" s="38">
        <f>IF(Q1188,[1]!Props("P","T",Dynamics!$D$4+273,"D",F1189,"He"),IF(C1189&gt;$D$11,I1188*(1-$N$13/100*$S$1),[1]!Props("P","T",Dynamics!$D$4+273,"D",F1189,"He")))</f>
        <v>3138.4870990128911</v>
      </c>
      <c r="J1189" s="38">
        <f>I1189-Dynamics!$O$10</f>
        <v>243.48136531713772</v>
      </c>
      <c r="L1189" s="38">
        <f>IF(H1189&gt;$L$18,$L$18,H1189)</f>
        <v>33.019690568995792</v>
      </c>
      <c r="M1189" s="38">
        <f t="shared" si="63"/>
        <v>3.8402664880677535</v>
      </c>
      <c r="N1189" s="38">
        <f>M1189*Dynamics!$D$14*Dynamics!$N$12</f>
        <v>2.0897895993301509E-3</v>
      </c>
      <c r="O1189" s="38">
        <f t="shared" si="64"/>
        <v>6.9004205924187281E-2</v>
      </c>
      <c r="P1189" s="38">
        <f>O1189/Dynamics!$M$2</f>
        <v>2.3001401974729094E-2</v>
      </c>
      <c r="Q1189" s="38">
        <f>IF(I1189&gt;Dynamics!$D$8,1,0)</f>
        <v>0</v>
      </c>
    </row>
    <row r="1190" spans="1:17" x14ac:dyDescent="0.25">
      <c r="A1190" s="38">
        <f>A1189+$A$19</f>
        <v>11.719999999999795</v>
      </c>
      <c r="B1190" s="38">
        <f>C1190+D1190+Dynamics!$O$7</f>
        <v>26.791429789348008</v>
      </c>
      <c r="C1190" s="38">
        <f>C1189-O1189*Dynamics!$S$1</f>
        <v>2.2086099483949073E-2</v>
      </c>
      <c r="D1190" s="38">
        <f>D1189-P1189*Dynamics!$S$1</f>
        <v>7.3620331613148118E-3</v>
      </c>
      <c r="E1190" s="38">
        <f>Dynamics!$F$1-C1190/H1189</f>
        <v>8.3440150785508808E-3</v>
      </c>
      <c r="F1190" s="38">
        <f>IF(Q1189,$O$5/E1190,([1]!Props("D","T",Dynamics!$D$4+273,"P",I1189,"He")+$O$5/E1190)/2)</f>
        <v>5.0556600660381603</v>
      </c>
      <c r="G1190" s="38">
        <f t="shared" si="62"/>
        <v>6.7933868330562024E-4</v>
      </c>
      <c r="H1190" s="38">
        <f>IF(Q1189,[1]!Props("D","T",Dynamics!$D$4+273,"P",Dynamics!I1189,"N2O"),C1190/G1190)</f>
        <v>32.511175981440466</v>
      </c>
      <c r="I1190" s="38">
        <f>IF(Q1189,[1]!Props("P","T",Dynamics!$D$4+273,"D",F1190,"He"),IF(C1190&gt;$D$11,I1189*(1-$N$13/100*$S$1),[1]!Props("P","T",Dynamics!$D$4+273,"D",F1190,"He")))</f>
        <v>3134.498642480336</v>
      </c>
      <c r="J1190" s="38">
        <f>I1190-Dynamics!$O$10</f>
        <v>239.4929087845826</v>
      </c>
      <c r="L1190" s="38">
        <f>IF(H1190&gt;$L$18,$L$18,H1190)</f>
        <v>32.511175981440466</v>
      </c>
      <c r="M1190" s="38">
        <f t="shared" si="63"/>
        <v>3.8383536626832724</v>
      </c>
      <c r="N1190" s="38">
        <f>M1190*Dynamics!$D$14*Dynamics!$N$12</f>
        <v>2.0887486813089035E-3</v>
      </c>
      <c r="O1190" s="38">
        <f t="shared" si="64"/>
        <v>6.7907675959035477E-2</v>
      </c>
      <c r="P1190" s="38">
        <f>O1190/Dynamics!$M$2</f>
        <v>2.263589198634516E-2</v>
      </c>
      <c r="Q1190" s="38">
        <f>IF(I1190&gt;Dynamics!$D$8,1,0)</f>
        <v>0</v>
      </c>
    </row>
    <row r="1191" spans="1:17" x14ac:dyDescent="0.25">
      <c r="A1191" s="38">
        <f>A1190+$A$19</f>
        <v>11.729999999999794</v>
      </c>
      <c r="B1191" s="38">
        <f>C1191+D1191+Dynamics!$O$7</f>
        <v>26.790524353668555</v>
      </c>
      <c r="C1191" s="38">
        <f>C1190-O1190*Dynamics!$S$1</f>
        <v>2.140702272435872E-2</v>
      </c>
      <c r="D1191" s="38">
        <f>D1190-P1190*Dynamics!$S$1</f>
        <v>7.1356742414513605E-3</v>
      </c>
      <c r="E1191" s="38">
        <f>Dynamics!$F$1-C1191/H1190</f>
        <v>8.3544405160716033E-3</v>
      </c>
      <c r="F1191" s="38">
        <f>IF(Q1190,$O$5/E1191,([1]!Props("D","T",Dynamics!$D$4+273,"P",I1190,"He")+$O$5/E1191)/2)</f>
        <v>5.0493400717334733</v>
      </c>
      <c r="G1191" s="38">
        <f t="shared" si="62"/>
        <v>6.6890801178528386E-4</v>
      </c>
      <c r="H1191" s="38">
        <f>IF(Q1190,[1]!Props("D","T",Dynamics!$D$4+273,"P",Dynamics!I1190,"N2O"),C1191/G1191)</f>
        <v>32.002939637730435</v>
      </c>
      <c r="I1191" s="38">
        <f>IF(Q1190,[1]!Props("P","T",Dynamics!$D$4+273,"D",F1191,"He"),IF(C1191&gt;$D$11,I1190*(1-$N$13/100*$S$1),[1]!Props("P","T",Dynamics!$D$4+273,"D",F1191,"He")))</f>
        <v>3130.5222806618431</v>
      </c>
      <c r="J1191" s="38">
        <f>I1191-Dynamics!$O$10</f>
        <v>235.51654696608966</v>
      </c>
      <c r="L1191" s="38">
        <f>IF(H1191&gt;$L$18,$L$18,H1191)</f>
        <v>32.002939637730435</v>
      </c>
      <c r="M1191" s="38">
        <f t="shared" si="63"/>
        <v>3.8364608816014312</v>
      </c>
      <c r="N1191" s="38">
        <f>M1191*Dynamics!$D$14*Dynamics!$N$12</f>
        <v>2.0877186709617229E-3</v>
      </c>
      <c r="O1191" s="38">
        <f t="shared" si="64"/>
        <v>6.6813134607350833E-2</v>
      </c>
      <c r="P1191" s="38">
        <f>O1191/Dynamics!$M$2</f>
        <v>2.2271044869116945E-2</v>
      </c>
      <c r="Q1191" s="38">
        <f>IF(I1191&gt;Dynamics!$D$8,1,0)</f>
        <v>0</v>
      </c>
    </row>
    <row r="1192" spans="1:17" x14ac:dyDescent="0.25">
      <c r="A1192" s="38">
        <f>A1191+$A$19</f>
        <v>11.739999999999794</v>
      </c>
      <c r="B1192" s="38">
        <f>C1192+D1192+Dynamics!$O$7</f>
        <v>26.789633511873788</v>
      </c>
      <c r="C1192" s="38">
        <f>C1191-O1191*Dynamics!$S$1</f>
        <v>2.0738891378285211E-2</v>
      </c>
      <c r="D1192" s="38">
        <f>D1191-P1191*Dynamics!$S$1</f>
        <v>6.9129637927601911E-3</v>
      </c>
      <c r="E1192" s="38">
        <f>Dynamics!$F$1-C1192/H1191</f>
        <v>8.3648608874884681E-3</v>
      </c>
      <c r="F1192" s="38">
        <f>IF(Q1191,$O$5/E1192,([1]!Props("D","T",Dynamics!$D$4+273,"P",I1191,"He")+$O$5/E1192)/2)</f>
        <v>5.0430389498824448</v>
      </c>
      <c r="G1192" s="38">
        <f t="shared" si="62"/>
        <v>6.5848246113138151E-4</v>
      </c>
      <c r="H1192" s="38">
        <f>IF(Q1191,[1]!Props("D","T",Dynamics!$D$4+273,"P",Dynamics!I1191,"N2O"),C1192/G1192)</f>
        <v>31.494979141361448</v>
      </c>
      <c r="I1192" s="38">
        <f>IF(Q1191,[1]!Props("P","T",Dynamics!$D$4+273,"D",F1192,"He"),IF(C1192&gt;$D$11,I1191*(1-$N$13/100*$S$1),[1]!Props("P","T",Dynamics!$D$4+273,"D",F1192,"He")))</f>
        <v>3126.5579394609949</v>
      </c>
      <c r="J1192" s="38">
        <f>I1192-Dynamics!$O$10</f>
        <v>231.55220576524152</v>
      </c>
      <c r="L1192" s="38">
        <f>IF(H1192&gt;$L$18,$L$18,H1192)</f>
        <v>31.494979141361448</v>
      </c>
      <c r="M1192" s="38">
        <f t="shared" si="63"/>
        <v>3.8345887740976239</v>
      </c>
      <c r="N1192" s="38">
        <f>M1192*Dynamics!$D$14*Dynamics!$N$12</f>
        <v>2.0866999107266087E-3</v>
      </c>
      <c r="O1192" s="38">
        <f t="shared" si="64"/>
        <v>6.5720570162615344E-2</v>
      </c>
      <c r="P1192" s="38">
        <f>O1192/Dynamics!$M$2</f>
        <v>2.1906856720871781E-2</v>
      </c>
      <c r="Q1192" s="38">
        <f>IF(I1192&gt;Dynamics!$D$8,1,0)</f>
        <v>0</v>
      </c>
    </row>
    <row r="1193" spans="1:17" x14ac:dyDescent="0.25">
      <c r="A1193" s="38">
        <f>A1192+$A$19</f>
        <v>11.749999999999794</v>
      </c>
      <c r="B1193" s="38">
        <f>C1193+D1193+Dynamics!$O$7</f>
        <v>26.788757237604955</v>
      </c>
      <c r="C1193" s="38">
        <f>C1192-O1192*Dynamics!$S$1</f>
        <v>2.0081685676659057E-2</v>
      </c>
      <c r="D1193" s="38">
        <f>D1192-P1192*Dynamics!$S$1</f>
        <v>6.6938952255514734E-3</v>
      </c>
      <c r="E1193" s="38">
        <f>Dynamics!$F$1-C1193/H1192</f>
        <v>8.3752762505400202E-3</v>
      </c>
      <c r="F1193" s="38">
        <f>IF(Q1192,$O$5/E1193,([1]!Props("D","T",Dynamics!$D$4+273,"P",I1192,"He")+$O$5/E1193)/2)</f>
        <v>5.0367565846136984</v>
      </c>
      <c r="G1193" s="38">
        <f t="shared" si="62"/>
        <v>6.4806197532064555E-4</v>
      </c>
      <c r="H1193" s="38">
        <f>IF(Q1192,[1]!Props("D","T",Dynamics!$D$4+273,"P",Dynamics!I1192,"N2O"),C1193/G1193)</f>
        <v>30.987292020524919</v>
      </c>
      <c r="I1193" s="38">
        <f>IF(Q1192,[1]!Props("P","T",Dynamics!$D$4+273,"D",F1193,"He"),IF(C1193&gt;$D$11,I1192*(1-$N$13/100*$S$1),[1]!Props("P","T",Dynamics!$D$4+273,"D",F1193,"He")))</f>
        <v>3122.6055446583391</v>
      </c>
      <c r="J1193" s="38">
        <f>I1193-Dynamics!$O$10</f>
        <v>227.59981096258571</v>
      </c>
      <c r="L1193" s="38">
        <f>IF(H1193&gt;$L$18,$L$18,H1193)</f>
        <v>30.987292020524919</v>
      </c>
      <c r="M1193" s="38">
        <f t="shared" si="63"/>
        <v>3.8327380115776517</v>
      </c>
      <c r="N1193" s="38">
        <f>M1193*Dynamics!$D$14*Dynamics!$N$12</f>
        <v>2.0856927659680131E-3</v>
      </c>
      <c r="O1193" s="38">
        <f t="shared" si="64"/>
        <v>6.462997080414716E-2</v>
      </c>
      <c r="P1193" s="38">
        <f>O1193/Dynamics!$M$2</f>
        <v>2.1543323601382388E-2</v>
      </c>
      <c r="Q1193" s="38">
        <f>IF(I1193&gt;Dynamics!$D$8,1,0)</f>
        <v>0</v>
      </c>
    </row>
    <row r="1194" spans="1:17" x14ac:dyDescent="0.25">
      <c r="A1194" s="38">
        <f>A1193+$A$19</f>
        <v>11.759999999999794</v>
      </c>
      <c r="B1194" s="38">
        <f>C1194+D1194+Dynamics!$O$7</f>
        <v>26.787895504660899</v>
      </c>
      <c r="C1194" s="38">
        <f>C1193-O1193*Dynamics!$S$1</f>
        <v>1.9435385968617585E-2</v>
      </c>
      <c r="D1194" s="38">
        <f>D1193-P1193*Dynamics!$S$1</f>
        <v>6.4784619895376493E-3</v>
      </c>
      <c r="E1194" s="38">
        <f>Dynamics!$F$1-C1194/H1193</f>
        <v>8.3856866649031688E-3</v>
      </c>
      <c r="F1194" s="38">
        <f>IF(Q1193,$O$5/E1194,([1]!Props("D","T",Dynamics!$D$4+273,"P",I1193,"He")+$O$5/E1194)/2)</f>
        <v>5.0304928597738243</v>
      </c>
      <c r="G1194" s="38">
        <f t="shared" si="62"/>
        <v>6.3764649650633991E-4</v>
      </c>
      <c r="H1194" s="38">
        <f>IF(Q1193,[1]!Props("D","T",Dynamics!$D$4+273,"P",Dynamics!I1193,"N2O"),C1194/G1194)</f>
        <v>30.479875722840024</v>
      </c>
      <c r="I1194" s="38">
        <f>IF(Q1193,[1]!Props("P","T",Dynamics!$D$4+273,"D",F1194,"He"),IF(C1194&gt;$D$11,I1193*(1-$N$13/100*$S$1),[1]!Props("P","T",Dynamics!$D$4+273,"D",F1194,"He")))</f>
        <v>3118.6650218717814</v>
      </c>
      <c r="J1194" s="38">
        <f>I1194-Dynamics!$O$10</f>
        <v>223.65928817602799</v>
      </c>
      <c r="L1194" s="38">
        <f>IF(H1194&gt;$L$18,$L$18,H1194)</f>
        <v>30.479875722840024</v>
      </c>
      <c r="M1194" s="38">
        <f t="shared" si="63"/>
        <v>3.8309093110096568</v>
      </c>
      <c r="N1194" s="38">
        <f>M1194*Dynamics!$D$14*Dynamics!$N$12</f>
        <v>2.084697626844424E-3</v>
      </c>
      <c r="O1194" s="38">
        <f t="shared" si="64"/>
        <v>6.3541324585917575E-2</v>
      </c>
      <c r="P1194" s="38">
        <f>O1194/Dynamics!$M$2</f>
        <v>2.1180441528639193E-2</v>
      </c>
      <c r="Q1194" s="38">
        <f>IF(I1194&gt;Dynamics!$D$8,1,0)</f>
        <v>0</v>
      </c>
    </row>
    <row r="1195" spans="1:17" x14ac:dyDescent="0.25">
      <c r="A1195" s="38">
        <f>A1194+$A$19</f>
        <v>11.769999999999794</v>
      </c>
      <c r="B1195" s="38">
        <f>C1195+D1195+Dynamics!$O$7</f>
        <v>26.787048286999752</v>
      </c>
      <c r="C1195" s="38">
        <f>C1194-O1194*Dynamics!$S$1</f>
        <v>1.879997272275841E-2</v>
      </c>
      <c r="D1195" s="38">
        <f>D1194-P1194*Dynamics!$S$1</f>
        <v>6.2666575742512578E-3</v>
      </c>
      <c r="E1195" s="38">
        <f>Dynamics!$F$1-C1195/H1194</f>
        <v>8.3960921923262391E-3</v>
      </c>
      <c r="F1195" s="38">
        <f>IF(Q1194,$O$5/E1195,([1]!Props("D","T",Dynamics!$D$4+273,"P",I1194,"He")+$O$5/E1195)/2)</f>
        <v>5.0242476588598723</v>
      </c>
      <c r="G1195" s="38">
        <f t="shared" si="62"/>
        <v>6.2723596489457599E-4</v>
      </c>
      <c r="H1195" s="38">
        <f>IF(Q1194,[1]!Props("D","T",Dynamics!$D$4+273,"P",Dynamics!I1194,"N2O"),C1195/G1195)</f>
        <v>29.972727609645688</v>
      </c>
      <c r="I1195" s="38">
        <f>IF(Q1194,[1]!Props("P","T",Dynamics!$D$4+273,"D",F1195,"He"),IF(C1195&gt;$D$11,I1194*(1-$N$13/100*$S$1),[1]!Props("P","T",Dynamics!$D$4+273,"D",F1195,"He")))</f>
        <v>3114.7362965140696</v>
      </c>
      <c r="J1195" s="38">
        <f>I1195-Dynamics!$O$10</f>
        <v>219.73056281831623</v>
      </c>
      <c r="L1195" s="38">
        <f>IF(H1195&gt;$L$18,$L$18,H1195)</f>
        <v>29.972727609645688</v>
      </c>
      <c r="M1195" s="38">
        <f t="shared" si="63"/>
        <v>3.8291034387000251</v>
      </c>
      <c r="N1195" s="38">
        <f>M1195*Dynamics!$D$14*Dynamics!$N$12</f>
        <v>2.0837149103631295E-3</v>
      </c>
      <c r="O1195" s="38">
        <f t="shared" si="64"/>
        <v>6.2454619424471357E-2</v>
      </c>
      <c r="P1195" s="38">
        <f>O1195/Dynamics!$M$2</f>
        <v>2.0818206474823787E-2</v>
      </c>
      <c r="Q1195" s="38">
        <f>IF(I1195&gt;Dynamics!$D$8,1,0)</f>
        <v>0</v>
      </c>
    </row>
    <row r="1196" spans="1:17" x14ac:dyDescent="0.25">
      <c r="A1196" s="38">
        <f>A1195+$A$19</f>
        <v>11.779999999999793</v>
      </c>
      <c r="B1196" s="38">
        <f>C1196+D1196+Dynamics!$O$7</f>
        <v>26.786215558740761</v>
      </c>
      <c r="C1196" s="38">
        <f>C1195-O1195*Dynamics!$S$1</f>
        <v>1.8175426528513696E-2</v>
      </c>
      <c r="D1196" s="38">
        <f>D1195-P1195*Dynamics!$S$1</f>
        <v>6.0584755095030203E-3</v>
      </c>
      <c r="E1196" s="38">
        <f>Dynamics!$F$1-C1196/H1195</f>
        <v>8.4064928967731902E-3</v>
      </c>
      <c r="F1196" s="38">
        <f>IF(Q1195,$O$5/E1196,([1]!Props("D","T",Dynamics!$D$4+273,"P",I1195,"He")+$O$5/E1196)/2)</f>
        <v>5.0180208649467168</v>
      </c>
      <c r="G1196" s="38">
        <f t="shared" si="62"/>
        <v>6.1683031861036949E-4</v>
      </c>
      <c r="H1196" s="38">
        <f>IF(Q1195,[1]!Props("D","T",Dynamics!$D$4+273,"P",Dynamics!I1195,"N2O"),C1196/G1196)</f>
        <v>29.465844949807806</v>
      </c>
      <c r="I1196" s="38">
        <f>IF(Q1195,[1]!Props("P","T",Dynamics!$D$4+273,"D",F1196,"He"),IF(C1196&gt;$D$11,I1195*(1-$N$13/100*$S$1),[1]!Props("P","T",Dynamics!$D$4+273,"D",F1196,"He")))</f>
        <v>3110.8192937470603</v>
      </c>
      <c r="J1196" s="38">
        <f>I1196-Dynamics!$O$10</f>
        <v>215.81356005130692</v>
      </c>
      <c r="L1196" s="38">
        <f>IF(H1196&gt;$L$18,$L$18,H1196)</f>
        <v>29.465844949807806</v>
      </c>
      <c r="M1196" s="38">
        <f t="shared" si="63"/>
        <v>3.8273212144541198</v>
      </c>
      <c r="N1196" s="38">
        <f>M1196*Dynamics!$D$14*Dynamics!$N$12</f>
        <v>2.0827450626443996E-3</v>
      </c>
      <c r="O1196" s="38">
        <f t="shared" si="64"/>
        <v>6.1369843085857627E-2</v>
      </c>
      <c r="P1196" s="38">
        <f>O1196/Dynamics!$M$2</f>
        <v>2.0456614361952542E-2</v>
      </c>
      <c r="Q1196" s="38">
        <f>IF(I1196&gt;Dynamics!$D$8,1,0)</f>
        <v>0</v>
      </c>
    </row>
    <row r="1197" spans="1:17" x14ac:dyDescent="0.25">
      <c r="A1197" s="38">
        <f>A1196+$A$19</f>
        <v>11.789999999999793</v>
      </c>
      <c r="B1197" s="38">
        <f>C1197+D1197+Dynamics!$O$7</f>
        <v>26.785397294166284</v>
      </c>
      <c r="C1197" s="38">
        <f>C1196-O1196*Dynamics!$S$1</f>
        <v>1.7561728097655119E-2</v>
      </c>
      <c r="D1197" s="38">
        <f>D1196-P1196*Dynamics!$S$1</f>
        <v>5.8539093658834945E-3</v>
      </c>
      <c r="E1197" s="38">
        <f>Dynamics!$F$1-C1197/H1196</f>
        <v>8.4168888445802087E-3</v>
      </c>
      <c r="F1197" s="38">
        <f>IF(Q1196,$O$5/E1197,([1]!Props("D","T",Dynamics!$D$4+273,"P",I1196,"He")+$O$5/E1197)/2)</f>
        <v>5.011812360608773</v>
      </c>
      <c r="G1197" s="38">
        <f t="shared" si="62"/>
        <v>6.0642949355241109E-4</v>
      </c>
      <c r="H1197" s="38">
        <f>IF(Q1196,[1]!Props("D","T",Dynamics!$D$4+273,"P",Dynamics!I1196,"N2O"),C1197/G1197)</f>
        <v>28.959224912990376</v>
      </c>
      <c r="I1197" s="38">
        <f>IF(Q1196,[1]!Props("P","T",Dynamics!$D$4+273,"D",F1197,"He"),IF(C1197&gt;$D$11,I1196*(1-$N$13/100*$S$1),[1]!Props("P","T",Dynamics!$D$4+273,"D",F1197,"He")))</f>
        <v>3106.9139384324449</v>
      </c>
      <c r="J1197" s="38">
        <f>I1197-Dynamics!$O$10</f>
        <v>211.90820473669146</v>
      </c>
      <c r="L1197" s="38">
        <f>IF(H1197&gt;$L$18,$L$18,H1197)</f>
        <v>28.959224912990376</v>
      </c>
      <c r="M1197" s="38">
        <f t="shared" si="63"/>
        <v>3.8255635161686579</v>
      </c>
      <c r="N1197" s="38">
        <f>M1197*Dynamics!$D$14*Dynamics!$N$12</f>
        <v>2.081788561420557E-3</v>
      </c>
      <c r="O1197" s="38">
        <f t="shared" si="64"/>
        <v>6.0286983171468585E-2</v>
      </c>
      <c r="P1197" s="38">
        <f>O1197/Dynamics!$M$2</f>
        <v>2.0095661057156194E-2</v>
      </c>
      <c r="Q1197" s="38">
        <f>IF(I1197&gt;Dynamics!$D$8,1,0)</f>
        <v>0</v>
      </c>
    </row>
    <row r="1198" spans="1:17" x14ac:dyDescent="0.25">
      <c r="A1198" s="38">
        <f>A1197+$A$19</f>
        <v>11.799999999999793</v>
      </c>
      <c r="B1198" s="38">
        <f>C1198+D1198+Dynamics!$O$7</f>
        <v>26.784593467723997</v>
      </c>
      <c r="C1198" s="38">
        <f>C1197-O1197*Dynamics!$S$1</f>
        <v>1.6958858265940433E-2</v>
      </c>
      <c r="D1198" s="38">
        <f>D1197-P1197*Dynamics!$S$1</f>
        <v>5.6529527553119329E-3</v>
      </c>
      <c r="E1198" s="38">
        <f>Dynamics!$F$1-C1198/H1197</f>
        <v>8.42728010462593E-3</v>
      </c>
      <c r="F1198" s="38">
        <f>IF(Q1197,$O$5/E1198,([1]!Props("D","T",Dynamics!$D$4+273,"P",I1197,"He")+$O$5/E1198)/2)</f>
        <v>5.0056220278354662</v>
      </c>
      <c r="G1198" s="38">
        <f t="shared" si="62"/>
        <v>5.9603342323536791E-4</v>
      </c>
      <c r="H1198" s="38">
        <f>IF(Q1197,[1]!Props("D","T",Dynamics!$D$4+273,"P",Dynamics!I1197,"N2O"),C1198/G1198)</f>
        <v>28.452864562334355</v>
      </c>
      <c r="I1198" s="38">
        <f>IF(Q1197,[1]!Props("P","T",Dynamics!$D$4+273,"D",F1198,"He"),IF(C1198&gt;$D$11,I1197*(1-$N$13/100*$S$1),[1]!Props("P","T",Dynamics!$D$4+273,"D",F1198,"He")))</f>
        <v>3103.0201550785532</v>
      </c>
      <c r="J1198" s="38">
        <f>I1198-Dynamics!$O$10</f>
        <v>208.01442138279981</v>
      </c>
      <c r="L1198" s="38">
        <f>IF(H1198&gt;$L$18,$L$18,H1198)</f>
        <v>28.452864562334355</v>
      </c>
      <c r="M1198" s="38">
        <f t="shared" si="63"/>
        <v>3.8238312849088754</v>
      </c>
      <c r="N1198" s="38">
        <f>M1198*Dynamics!$D$14*Dynamics!$N$12</f>
        <v>2.0808459187988599E-3</v>
      </c>
      <c r="O1198" s="38">
        <f t="shared" si="64"/>
        <v>5.9206027102670152E-2</v>
      </c>
      <c r="P1198" s="38">
        <f>O1198/Dynamics!$M$2</f>
        <v>1.9735342367556717E-2</v>
      </c>
      <c r="Q1198" s="38">
        <f>IF(I1198&gt;Dynamics!$D$8,1,0)</f>
        <v>0</v>
      </c>
    </row>
    <row r="1199" spans="1:17" x14ac:dyDescent="0.25">
      <c r="A1199" s="38">
        <f>A1198+$A$19</f>
        <v>11.809999999999793</v>
      </c>
      <c r="B1199" s="38">
        <f>C1199+D1199+Dynamics!$O$7</f>
        <v>26.783804054029293</v>
      </c>
      <c r="C1199" s="38">
        <f>C1198-O1198*Dynamics!$S$1</f>
        <v>1.636679799491373E-2</v>
      </c>
      <c r="D1199" s="38">
        <f>D1198-P1198*Dynamics!$S$1</f>
        <v>5.4555993316363662E-3</v>
      </c>
      <c r="E1199" s="38">
        <f>Dynamics!$F$1-C1199/H1198</f>
        <v>8.4376667485167554E-3</v>
      </c>
      <c r="F1199" s="38">
        <f>IF(Q1198,$O$5/E1199,([1]!Props("D","T",Dynamics!$D$4+273,"P",I1198,"He")+$O$5/E1199)/2)</f>
        <v>4.9994497479397815</v>
      </c>
      <c r="G1199" s="38">
        <f t="shared" si="62"/>
        <v>5.8564203861839921E-4</v>
      </c>
      <c r="H1199" s="38">
        <f>IF(Q1198,[1]!Props("D","T",Dynamics!$D$4+273,"P",Dynamics!I1198,"N2O"),C1199/G1199)</f>
        <v>27.946760846480551</v>
      </c>
      <c r="I1199" s="38">
        <f>IF(Q1198,[1]!Props("P","T",Dynamics!$D$4+273,"D",F1199,"He"),IF(C1199&gt;$D$11,I1198*(1-$N$13/100*$S$1),[1]!Props("P","T",Dynamics!$D$4+273,"D",F1199,"He")))</f>
        <v>3099.1378677828202</v>
      </c>
      <c r="J1199" s="38">
        <f>I1199-Dynamics!$O$10</f>
        <v>204.13213408706679</v>
      </c>
      <c r="L1199" s="38">
        <f>IF(H1199&gt;$L$18,$L$18,H1199)</f>
        <v>27.946760846480551</v>
      </c>
      <c r="M1199" s="38">
        <f t="shared" si="63"/>
        <v>3.8221255305314474</v>
      </c>
      <c r="N1199" s="38">
        <f>M1199*Dynamics!$D$14*Dynamics!$N$12</f>
        <v>2.0799176843213731E-3</v>
      </c>
      <c r="O1199" s="38">
        <f t="shared" si="64"/>
        <v>5.8126962104095042E-2</v>
      </c>
      <c r="P1199" s="38">
        <f>O1199/Dynamics!$M$2</f>
        <v>1.9375654034698347E-2</v>
      </c>
      <c r="Q1199" s="38">
        <f>IF(I1199&gt;Dynamics!$D$8,1,0)</f>
        <v>0</v>
      </c>
    </row>
    <row r="1200" spans="1:17" x14ac:dyDescent="0.25">
      <c r="A1200" s="38">
        <f>A1199+$A$19</f>
        <v>11.819999999999792</v>
      </c>
      <c r="B1200" s="38">
        <f>C1200+D1200+Dynamics!$O$7</f>
        <v>26.783029027867908</v>
      </c>
      <c r="C1200" s="38">
        <f>C1199-O1199*Dynamics!$S$1</f>
        <v>1.578552837387278E-2</v>
      </c>
      <c r="D1200" s="38">
        <f>D1199-P1199*Dynamics!$S$1</f>
        <v>5.2618427912893831E-3</v>
      </c>
      <c r="E1200" s="38">
        <f>Dynamics!$F$1-C1200/H1199</f>
        <v>8.4480488507889494E-3</v>
      </c>
      <c r="F1200" s="38">
        <f>IF(Q1199,$O$5/E1200,([1]!Props("D","T",Dynamics!$D$4+273,"P",I1199,"He")+$O$5/E1200)/2)</f>
        <v>4.9932954014591466</v>
      </c>
      <c r="G1200" s="38">
        <f t="shared" si="62"/>
        <v>5.7525526791840642E-4</v>
      </c>
      <c r="H1200" s="38">
        <f>IF(Q1199,[1]!Props("D","T",Dynamics!$D$4+273,"P",Dynamics!I1199,"N2O"),C1200/G1200)</f>
        <v>27.440910590864476</v>
      </c>
      <c r="I1200" s="38">
        <f>IF(Q1199,[1]!Props("P","T",Dynamics!$D$4+273,"D",F1200,"He"),IF(C1200&gt;$D$11,I1199*(1-$N$13/100*$S$1),[1]!Props("P","T",Dynamics!$D$4+273,"D",F1200,"He")))</f>
        <v>3095.267000169441</v>
      </c>
      <c r="J1200" s="38">
        <f>I1200-Dynamics!$O$10</f>
        <v>200.26126647368756</v>
      </c>
      <c r="L1200" s="38">
        <f>IF(H1200&gt;$L$18,$L$18,H1200)</f>
        <v>27.440910590864476</v>
      </c>
      <c r="M1200" s="38">
        <f t="shared" si="63"/>
        <v>3.8204473379230017</v>
      </c>
      <c r="N1200" s="38">
        <f>M1200*Dynamics!$D$14*Dynamics!$N$12</f>
        <v>2.0790044483598329E-3</v>
      </c>
      <c r="O1200" s="38">
        <f t="shared" si="64"/>
        <v>5.70497751854517E-2</v>
      </c>
      <c r="P1200" s="38">
        <f>O1200/Dynamics!$M$2</f>
        <v>1.9016591728483901E-2</v>
      </c>
      <c r="Q1200" s="38">
        <f>IF(I1200&gt;Dynamics!$D$8,1,0)</f>
        <v>0</v>
      </c>
    </row>
    <row r="1201" spans="1:17" x14ac:dyDescent="0.25">
      <c r="A1201" s="38">
        <f>A1200+$A$19</f>
        <v>11.829999999999792</v>
      </c>
      <c r="B1201" s="38">
        <f>C1201+D1201+Dynamics!$O$7</f>
        <v>26.782268364198767</v>
      </c>
      <c r="C1201" s="38">
        <f>C1200-O1200*Dynamics!$S$1</f>
        <v>1.5215030622018262E-2</v>
      </c>
      <c r="D1201" s="38">
        <f>D1200-P1200*Dynamics!$S$1</f>
        <v>5.0716768740045439E-3</v>
      </c>
      <c r="E1201" s="38">
        <f>Dynamics!$F$1-C1201/H1200</f>
        <v>8.4584264891293271E-3</v>
      </c>
      <c r="F1201" s="38">
        <f>IF(Q1200,$O$5/E1201,([1]!Props("D","T",Dynamics!$D$4+273,"P",I1200,"He")+$O$5/E1201)/2)</f>
        <v>4.9871588680477901</v>
      </c>
      <c r="G1201" s="38">
        <f t="shared" si="62"/>
        <v>5.6487303640635582E-4</v>
      </c>
      <c r="H1201" s="38">
        <f>IF(Q1200,[1]!Props("D","T",Dynamics!$D$4+273,"P",Dynamics!I1200,"N2O"),C1201/G1201)</f>
        <v>26.935310488201356</v>
      </c>
      <c r="I1201" s="38">
        <f>IF(Q1200,[1]!Props("P","T",Dynamics!$D$4+273,"D",F1201,"He"),IF(C1201&gt;$D$11,I1200*(1-$N$13/100*$S$1),[1]!Props("P","T",Dynamics!$D$4+273,"D",F1201,"He")))</f>
        <v>3091.4074753216787</v>
      </c>
      <c r="J1201" s="38">
        <f>I1201-Dynamics!$O$10</f>
        <v>196.4017416259253</v>
      </c>
      <c r="L1201" s="38">
        <f>IF(H1201&gt;$L$18,$L$18,H1201)</f>
        <v>26.935310488201356</v>
      </c>
      <c r="M1201" s="38">
        <f t="shared" si="63"/>
        <v>3.8187978739344981</v>
      </c>
      <c r="N1201" s="38">
        <f>M1201*Dynamics!$D$14*Dynamics!$N$12</f>
        <v>2.0781068458891826E-3</v>
      </c>
      <c r="O1201" s="38">
        <f t="shared" si="64"/>
        <v>5.5974453121681943E-2</v>
      </c>
      <c r="P1201" s="38">
        <f>O1201/Dynamics!$M$2</f>
        <v>1.8658151040560646E-2</v>
      </c>
      <c r="Q1201" s="38">
        <f>IF(I1201&gt;Dynamics!$D$8,1,0)</f>
        <v>0</v>
      </c>
    </row>
    <row r="1202" spans="1:17" x14ac:dyDescent="0.25">
      <c r="A1202" s="38">
        <f>A1201+$A$19</f>
        <v>11.839999999999792</v>
      </c>
      <c r="B1202" s="38">
        <f>C1202+D1202+Dynamics!$O$7</f>
        <v>26.781522038157146</v>
      </c>
      <c r="C1202" s="38">
        <f>C1201-O1201*Dynamics!$S$1</f>
        <v>1.4655286090801443E-2</v>
      </c>
      <c r="D1202" s="38">
        <f>D1201-P1201*Dynamics!$S$1</f>
        <v>4.8850953635989373E-3</v>
      </c>
      <c r="E1202" s="38">
        <f>Dynamics!$F$1-C1202/H1201</f>
        <v>8.4687997446166712E-3</v>
      </c>
      <c r="F1202" s="38">
        <f>IF(Q1201,$O$5/E1202,([1]!Props("D","T",Dynamics!$D$4+273,"P",I1201,"He")+$O$5/E1202)/2)</f>
        <v>4.9810400263596186</v>
      </c>
      <c r="G1202" s="38">
        <f t="shared" si="62"/>
        <v>5.5449526618476207E-4</v>
      </c>
      <c r="H1202" s="38">
        <f>IF(Q1201,[1]!Props("D","T",Dynamics!$D$4+273,"P",Dynamics!I1201,"N2O"),C1202/G1202)</f>
        <v>26.429957088070413</v>
      </c>
      <c r="I1202" s="38">
        <f>IF(Q1201,[1]!Props("P","T",Dynamics!$D$4+273,"D",F1202,"He"),IF(C1202&gt;$D$11,I1201*(1-$N$13/100*$S$1),[1]!Props("P","T",Dynamics!$D$4+273,"D",F1202,"He")))</f>
        <v>3087.5592157082233</v>
      </c>
      <c r="J1202" s="38">
        <f>I1202-Dynamics!$O$10</f>
        <v>192.55348201246989</v>
      </c>
      <c r="L1202" s="38">
        <f>IF(H1202&gt;$L$18,$L$18,H1202)</f>
        <v>26.429957088070413</v>
      </c>
      <c r="M1202" s="38">
        <f t="shared" si="63"/>
        <v>3.8171783951038969</v>
      </c>
      <c r="N1202" s="38">
        <f>M1202*Dynamics!$D$14*Dynamics!$N$12</f>
        <v>2.0772255606900849E-3</v>
      </c>
      <c r="O1202" s="38">
        <f t="shared" si="64"/>
        <v>5.4900982431281949E-2</v>
      </c>
      <c r="P1202" s="38">
        <f>O1202/Dynamics!$M$2</f>
        <v>1.8300327477093984E-2</v>
      </c>
      <c r="Q1202" s="38">
        <f>IF(I1202&gt;Dynamics!$D$8,1,0)</f>
        <v>0</v>
      </c>
    </row>
    <row r="1203" spans="1:17" x14ac:dyDescent="0.25">
      <c r="A1203" s="38">
        <f>A1202+$A$19</f>
        <v>11.849999999999792</v>
      </c>
      <c r="B1203" s="38">
        <f>C1203+D1203+Dynamics!$O$7</f>
        <v>26.78079002505806</v>
      </c>
      <c r="C1203" s="38">
        <f>C1202-O1202*Dynamics!$S$1</f>
        <v>1.4106276266488624E-2</v>
      </c>
      <c r="D1203" s="38">
        <f>D1202-P1202*Dynamics!$S$1</f>
        <v>4.7020920888279976E-3</v>
      </c>
      <c r="E1203" s="38">
        <f>Dynamics!$F$1-C1203/H1202</f>
        <v>8.4791687019862734E-3</v>
      </c>
      <c r="F1203" s="38">
        <f>IF(Q1202,$O$5/E1203,([1]!Props("D","T",Dynamics!$D$4+273,"P",I1202,"He")+$O$5/E1203)/2)</f>
        <v>4.9749387539205223</v>
      </c>
      <c r="G1203" s="38">
        <f t="shared" si="62"/>
        <v>5.4412187594421457E-4</v>
      </c>
      <c r="H1203" s="38">
        <f>IF(Q1202,[1]!Props("D","T",Dynamics!$D$4+273,"P",Dynamics!I1202,"N2O"),C1203/G1203)</f>
        <v>25.92484678549269</v>
      </c>
      <c r="I1203" s="38">
        <f>IF(Q1202,[1]!Props("P","T",Dynamics!$D$4+273,"D",F1203,"He"),IF(C1203&gt;$D$11,I1202*(1-$N$13/100*$S$1),[1]!Props("P","T",Dynamics!$D$4+273,"D",F1203,"He")))</f>
        <v>3083.7221431029147</v>
      </c>
      <c r="J1203" s="38">
        <f>I1203-Dynamics!$O$10</f>
        <v>188.71640940716134</v>
      </c>
      <c r="L1203" s="38">
        <f>IF(H1203&gt;$L$18,$L$18,H1203)</f>
        <v>25.92484678549269</v>
      </c>
      <c r="M1203" s="38">
        <f t="shared" si="63"/>
        <v>3.8155902562739832</v>
      </c>
      <c r="N1203" s="38">
        <f>M1203*Dynamics!$D$14*Dynamics!$N$12</f>
        <v>2.0763613300385508E-3</v>
      </c>
      <c r="O1203" s="38">
        <f t="shared" si="64"/>
        <v>5.3829349352571249E-2</v>
      </c>
      <c r="P1203" s="38">
        <f>O1203/Dynamics!$M$2</f>
        <v>1.7943116450857083E-2</v>
      </c>
      <c r="Q1203" s="38">
        <f>IF(I1203&gt;Dynamics!$D$8,1,0)</f>
        <v>0</v>
      </c>
    </row>
    <row r="1204" spans="1:17" x14ac:dyDescent="0.25">
      <c r="A1204" s="38">
        <f>A1203+$A$19</f>
        <v>11.859999999999792</v>
      </c>
      <c r="B1204" s="38">
        <f>C1204+D1204+Dynamics!$O$7</f>
        <v>26.780072300400025</v>
      </c>
      <c r="C1204" s="38">
        <f>C1203-O1203*Dynamics!$S$1</f>
        <v>1.3567982772962912E-2</v>
      </c>
      <c r="D1204" s="38">
        <f>D1203-P1203*Dynamics!$S$1</f>
        <v>4.5226609243194269E-3</v>
      </c>
      <c r="E1204" s="38">
        <f>Dynamics!$F$1-C1204/H1203</f>
        <v>8.4895334499203064E-3</v>
      </c>
      <c r="F1204" s="38">
        <f>IF(Q1203,$O$5/E1204,([1]!Props("D","T",Dynamics!$D$4+273,"P",I1203,"He")+$O$5/E1204)/2)</f>
        <v>4.9688549269888735</v>
      </c>
      <c r="G1204" s="38">
        <f t="shared" si="62"/>
        <v>5.3375278069651109E-4</v>
      </c>
      <c r="H1204" s="38">
        <f>IF(Q1203,[1]!Props("D","T",Dynamics!$D$4+273,"P",Dynamics!I1203,"N2O"),C1204/G1204)</f>
        <v>25.419975808383828</v>
      </c>
      <c r="I1204" s="38">
        <f>IF(Q1203,[1]!Props("P","T",Dynamics!$D$4+273,"D",F1204,"He"),IF(C1204&gt;$D$11,I1203*(1-$N$13/100*$S$1),[1]!Props("P","T",Dynamics!$D$4+273,"D",F1204,"He")))</f>
        <v>3079.8961784970666</v>
      </c>
      <c r="J1204" s="38">
        <f>I1204-Dynamics!$O$10</f>
        <v>184.89044480131315</v>
      </c>
      <c r="L1204" s="38">
        <f>IF(H1204&gt;$L$18,$L$18,H1204)</f>
        <v>25.419975808383828</v>
      </c>
      <c r="M1204" s="38">
        <f t="shared" si="63"/>
        <v>3.8140349202291879</v>
      </c>
      <c r="N1204" s="38">
        <f>M1204*Dynamics!$D$14*Dynamics!$N$12</f>
        <v>2.0755149499500922E-3</v>
      </c>
      <c r="O1204" s="38">
        <f t="shared" si="64"/>
        <v>5.2759539817670315E-2</v>
      </c>
      <c r="P1204" s="38">
        <f>O1204/Dynamics!$M$2</f>
        <v>1.758651327255677E-2</v>
      </c>
      <c r="Q1204" s="38">
        <f>IF(I1204&gt;Dynamics!$D$8,1,0)</f>
        <v>0</v>
      </c>
    </row>
    <row r="1205" spans="1:17" x14ac:dyDescent="0.25">
      <c r="A1205" s="38">
        <f>A1204+$A$19</f>
        <v>11.869999999999791</v>
      </c>
      <c r="B1205" s="38">
        <f>C1205+D1205+Dynamics!$O$7</f>
        <v>26.779368839869125</v>
      </c>
      <c r="C1205" s="38">
        <f>C1204-O1204*Dynamics!$S$1</f>
        <v>1.3040387374786208E-2</v>
      </c>
      <c r="D1205" s="38">
        <f>D1204-P1204*Dynamics!$S$1</f>
        <v>4.3467957915938596E-3</v>
      </c>
      <c r="E1205" s="38">
        <f>Dynamics!$F$1-C1205/H1204</f>
        <v>8.499894081367124E-3</v>
      </c>
      <c r="F1205" s="38">
        <f>IF(Q1204,$O$5/E1205,([1]!Props("D","T",Dynamics!$D$4+273,"P",I1204,"He")+$O$5/E1205)/2)</f>
        <v>4.9627884204028057</v>
      </c>
      <c r="G1205" s="38">
        <f t="shared" si="62"/>
        <v>5.2338789148163173E-4</v>
      </c>
      <c r="H1205" s="38">
        <f>IF(Q1204,[1]!Props("D","T",Dynamics!$D$4+273,"P",Dynamics!I1204,"N2O"),C1205/G1205)</f>
        <v>24.915340203746116</v>
      </c>
      <c r="I1205" s="38">
        <f>IF(Q1204,[1]!Props("P","T",Dynamics!$D$4+273,"D",F1205,"He"),IF(C1205&gt;$D$11,I1204*(1-$N$13/100*$S$1),[1]!Props("P","T",Dynamics!$D$4+273,"D",F1205,"He")))</f>
        <v>3076.0812420034849</v>
      </c>
      <c r="J1205" s="38">
        <f>I1205-Dynamics!$O$10</f>
        <v>181.07550830773152</v>
      </c>
      <c r="L1205" s="38">
        <f>IF(H1205&gt;$L$18,$L$18,H1205)</f>
        <v>24.915340203746116</v>
      </c>
      <c r="M1205" s="38">
        <f t="shared" si="63"/>
        <v>3.8125139684949021</v>
      </c>
      <c r="N1205" s="38">
        <f>M1205*Dynamics!$D$14*Dynamics!$N$12</f>
        <v>2.0746872810564697E-3</v>
      </c>
      <c r="O1205" s="38">
        <f t="shared" si="64"/>
        <v>5.1691539423906981E-2</v>
      </c>
      <c r="P1205" s="38">
        <f>O1205/Dynamics!$M$2</f>
        <v>1.7230513141302327E-2</v>
      </c>
      <c r="Q1205" s="38">
        <f>IF(I1205&gt;Dynamics!$D$8,1,0)</f>
        <v>0</v>
      </c>
    </row>
    <row r="1206" spans="1:17" x14ac:dyDescent="0.25">
      <c r="A1206" s="38">
        <f>A1205+$A$19</f>
        <v>11.879999999999791</v>
      </c>
      <c r="B1206" s="38">
        <f>C1206+D1206+Dynamics!$O$7</f>
        <v>26.778679619343471</v>
      </c>
      <c r="C1206" s="38">
        <f>C1205-O1205*Dynamics!$S$1</f>
        <v>1.2523471980547138E-2</v>
      </c>
      <c r="D1206" s="38">
        <f>D1205-P1205*Dynamics!$S$1</f>
        <v>4.1744906601808365E-3</v>
      </c>
      <c r="E1206" s="38">
        <f>Dynamics!$F$1-C1206/H1205</f>
        <v>8.5102506938930685E-3</v>
      </c>
      <c r="F1206" s="38">
        <f>IF(Q1205,$O$5/E1206,([1]!Props("D","T",Dynamics!$D$4+273,"P",I1205,"He")+$O$5/E1206)/2)</f>
        <v>4.9567391074126643</v>
      </c>
      <c r="G1206" s="38">
        <f t="shared" si="62"/>
        <v>5.1302711504538044E-4</v>
      </c>
      <c r="H1206" s="38">
        <f>IF(Q1205,[1]!Props("D","T",Dynamics!$D$4+273,"P",Dynamics!I1205,"N2O"),C1206/G1206)</f>
        <v>24.410935822445484</v>
      </c>
      <c r="I1206" s="38">
        <f>IF(Q1205,[1]!Props("P","T",Dynamics!$D$4+273,"D",F1206,"He"),IF(C1206&gt;$D$11,I1205*(1-$N$13/100*$S$1),[1]!Props("P","T",Dynamics!$D$4+273,"D",F1206,"He")))</f>
        <v>3072.2772527511875</v>
      </c>
      <c r="J1206" s="38">
        <f>I1206-Dynamics!$O$10</f>
        <v>177.27151905543406</v>
      </c>
      <c r="L1206" s="38">
        <f>IF(H1206&gt;$L$18,$L$18,H1206)</f>
        <v>24.410935822445484</v>
      </c>
      <c r="M1206" s="38">
        <f t="shared" si="63"/>
        <v>3.8110291134667533</v>
      </c>
      <c r="N1206" s="38">
        <f>M1206*Dynamics!$D$14*Dynamics!$N$12</f>
        <v>2.0738792552061859E-3</v>
      </c>
      <c r="O1206" s="38">
        <f t="shared" si="64"/>
        <v>5.0625333402339247E-2</v>
      </c>
      <c r="P1206" s="38">
        <f>O1206/Dynamics!$M$2</f>
        <v>1.6875111134113083E-2</v>
      </c>
      <c r="Q1206" s="38">
        <f>IF(I1206&gt;Dynamics!$D$8,1,0)</f>
        <v>0</v>
      </c>
    </row>
    <row r="1207" spans="1:17" x14ac:dyDescent="0.25">
      <c r="A1207" s="38">
        <f>A1206+$A$19</f>
        <v>11.889999999999791</v>
      </c>
      <c r="B1207" s="38">
        <f>C1207+D1207+Dynamics!$O$7</f>
        <v>26.778004614898109</v>
      </c>
      <c r="C1207" s="38">
        <f>C1206-O1206*Dynamics!$S$1</f>
        <v>1.2017218646523746E-2</v>
      </c>
      <c r="D1207" s="38">
        <f>D1206-P1206*Dynamics!$S$1</f>
        <v>4.0057395488397058E-3</v>
      </c>
      <c r="E1207" s="38">
        <f>Dynamics!$F$1-C1207/H1206</f>
        <v>8.5206033900708158E-3</v>
      </c>
      <c r="F1207" s="38">
        <f>IF(Q1206,$O$5/E1207,([1]!Props("D","T",Dynamics!$D$4+273,"P",I1206,"He")+$O$5/E1207)/2)</f>
        <v>4.9507068594967993</v>
      </c>
      <c r="G1207" s="38">
        <f t="shared" ref="G1207:G1270" si="65">$F$1-$O$5/F1207</f>
        <v>5.0267035348411718E-4</v>
      </c>
      <c r="H1207" s="38">
        <f>IF(Q1206,[1]!Props("D","T",Dynamics!$D$4+273,"P",Dynamics!I1206,"N2O"),C1207/G1207)</f>
        <v>23.906758302394</v>
      </c>
      <c r="I1207" s="38">
        <f>IF(Q1206,[1]!Props("P","T",Dynamics!$D$4+273,"D",F1207,"He"),IF(C1207&gt;$D$11,I1206*(1-$N$13/100*$S$1),[1]!Props("P","T",Dynamics!$D$4+273,"D",F1207,"He")))</f>
        <v>3068.4841287696704</v>
      </c>
      <c r="J1207" s="38">
        <f>I1207-Dynamics!$O$10</f>
        <v>173.478395073917</v>
      </c>
      <c r="L1207" s="38">
        <f>IF(H1207&gt;$L$18,$L$18,H1207)</f>
        <v>23.906758302394</v>
      </c>
      <c r="M1207" s="38">
        <f t="shared" ref="M1207:M1270" si="66">SQRT(2*J1207/L1207)</f>
        <v>3.8095822120655769</v>
      </c>
      <c r="N1207" s="38">
        <f>M1207*Dynamics!$D$14*Dynamics!$N$12</f>
        <v>2.07309188289522E-3</v>
      </c>
      <c r="O1207" s="38">
        <f t="shared" ref="O1207:O1270" si="67">N1207*L1207</f>
        <v>4.956090658303091E-2</v>
      </c>
      <c r="P1207" s="38">
        <f>O1207/Dynamics!$M$2</f>
        <v>1.6520302194343636E-2</v>
      </c>
      <c r="Q1207" s="38">
        <f>IF(I1207&gt;Dynamics!$D$8,1,0)</f>
        <v>0</v>
      </c>
    </row>
    <row r="1208" spans="1:17" x14ac:dyDescent="0.25">
      <c r="A1208" s="38">
        <f>A1207+$A$19</f>
        <v>11.899999999999791</v>
      </c>
      <c r="B1208" s="38">
        <f>C1208+D1208+Dynamics!$O$7</f>
        <v>26.777343802810336</v>
      </c>
      <c r="C1208" s="38">
        <f>C1207-O1207*Dynamics!$S$1</f>
        <v>1.1521609580693436E-2</v>
      </c>
      <c r="D1208" s="38">
        <f>D1207-P1207*Dynamics!$S$1</f>
        <v>3.8405365268962695E-3</v>
      </c>
      <c r="E1208" s="38">
        <f>Dynamics!$F$1-C1208/H1207</f>
        <v>8.5309522779089698E-3</v>
      </c>
      <c r="F1208" s="38">
        <f>IF(Q1207,$O$5/E1208,([1]!Props("D","T",Dynamics!$D$4+273,"P",I1207,"He")+$O$5/E1208)/2)</f>
        <v>4.9446915461585723</v>
      </c>
      <c r="G1208" s="38">
        <f t="shared" si="65"/>
        <v>4.9231750385241371E-4</v>
      </c>
      <c r="H1208" s="38">
        <f>IF(Q1207,[1]!Props("D","T",Dynamics!$D$4+273,"P",Dynamics!I1207,"N2O"),C1208/G1208)</f>
        <v>23.402803049934558</v>
      </c>
      <c r="I1208" s="38">
        <f>IF(Q1207,[1]!Props("P","T",Dynamics!$D$4+273,"D",F1208,"He"),IF(C1208&gt;$D$11,I1207*(1-$N$13/100*$S$1),[1]!Props("P","T",Dynamics!$D$4+273,"D",F1208,"He")))</f>
        <v>3064.7017868613848</v>
      </c>
      <c r="J1208" s="38">
        <f>I1208-Dynamics!$O$10</f>
        <v>169.69605316563138</v>
      </c>
      <c r="L1208" s="38">
        <f>IF(H1208&gt;$L$18,$L$18,H1208)</f>
        <v>23.402803049934558</v>
      </c>
      <c r="M1208" s="38">
        <f t="shared" si="66"/>
        <v>3.8081752811470571</v>
      </c>
      <c r="N1208" s="38">
        <f>M1208*Dynamics!$D$14*Dynamics!$N$12</f>
        <v>2.0723262616526225E-3</v>
      </c>
      <c r="O1208" s="38">
        <f t="shared" si="67"/>
        <v>4.8498243356663473E-2</v>
      </c>
      <c r="P1208" s="38">
        <f>O1208/Dynamics!$M$2</f>
        <v>1.6166081118887825E-2</v>
      </c>
      <c r="Q1208" s="38">
        <f>IF(I1208&gt;Dynamics!$D$8,1,0)</f>
        <v>0</v>
      </c>
    </row>
    <row r="1209" spans="1:17" x14ac:dyDescent="0.25">
      <c r="A1209" s="38">
        <f>A1208+$A$19</f>
        <v>11.909999999999791</v>
      </c>
      <c r="B1209" s="38">
        <f>C1209+D1209+Dynamics!$O$7</f>
        <v>26.776697159565579</v>
      </c>
      <c r="C1209" s="38">
        <f>C1208-O1208*Dynamics!$S$1</f>
        <v>1.1036627147126802E-2</v>
      </c>
      <c r="D1209" s="38">
        <f>D1208-P1208*Dynamics!$S$1</f>
        <v>3.6788757157073912E-3</v>
      </c>
      <c r="E1209" s="38">
        <f>Dynamics!$F$1-C1209/H1208</f>
        <v>8.541297471328247E-3</v>
      </c>
      <c r="F1209" s="38">
        <f>IF(Q1208,$O$5/E1209,([1]!Props("D","T",Dynamics!$D$4+273,"P",I1208,"He")+$O$5/E1209)/2)</f>
        <v>4.93869303470216</v>
      </c>
      <c r="G1209" s="38">
        <f t="shared" si="65"/>
        <v>4.8196845772886798E-4</v>
      </c>
      <c r="H1209" s="38">
        <f>IF(Q1208,[1]!Props("D","T",Dynamics!$D$4+273,"P",Dynamics!I1208,"N2O"),C1209/G1209)</f>
        <v>22.899065219192149</v>
      </c>
      <c r="I1209" s="38">
        <f>IF(Q1208,[1]!Props("P","T",Dynamics!$D$4+273,"D",F1209,"He"),IF(C1209&gt;$D$11,I1208*(1-$N$13/100*$S$1),[1]!Props("P","T",Dynamics!$D$4+273,"D",F1209,"He")))</f>
        <v>3060.9301424609075</v>
      </c>
      <c r="J1209" s="38">
        <f>I1209-Dynamics!$O$10</f>
        <v>165.92440876515411</v>
      </c>
      <c r="L1209" s="38">
        <f>IF(H1209&gt;$L$18,$L$18,H1209)</f>
        <v>22.899065219192149</v>
      </c>
      <c r="M1209" s="38">
        <f t="shared" si="66"/>
        <v>3.8068105149356581</v>
      </c>
      <c r="N1209" s="38">
        <f>M1209*Dynamics!$D$14*Dynamics!$N$12</f>
        <v>2.0715835855276816E-3</v>
      </c>
      <c r="O1209" s="38">
        <f t="shared" si="67"/>
        <v>4.7437327632006296E-2</v>
      </c>
      <c r="P1209" s="38">
        <f>O1209/Dynamics!$M$2</f>
        <v>1.58124425440021E-2</v>
      </c>
      <c r="Q1209" s="38">
        <f>IF(I1209&gt;Dynamics!$D$8,1,0)</f>
        <v>0</v>
      </c>
    </row>
    <row r="1210" spans="1:17" x14ac:dyDescent="0.25">
      <c r="A1210" s="38">
        <f>A1209+$A$19</f>
        <v>11.91999999999979</v>
      </c>
      <c r="B1210" s="38">
        <f>C1210+D1210+Dynamics!$O$7</f>
        <v>26.776064661863817</v>
      </c>
      <c r="C1210" s="38">
        <f>C1209-O1209*Dynamics!$S$1</f>
        <v>1.056225387080674E-2</v>
      </c>
      <c r="D1210" s="38">
        <f>D1209-P1209*Dynamics!$S$1</f>
        <v>3.5207512902673704E-3</v>
      </c>
      <c r="E1210" s="38">
        <f>Dynamics!$F$1-C1210/H1209</f>
        <v>8.5516390906905434E-3</v>
      </c>
      <c r="F1210" s="38">
        <f>IF(Q1209,$O$5/E1210,([1]!Props("D","T",Dynamics!$D$4+273,"P",I1209,"He")+$O$5/E1210)/2)</f>
        <v>4.932711189984353</v>
      </c>
      <c r="G1210" s="38">
        <f t="shared" si="65"/>
        <v>4.7162310073461076E-4</v>
      </c>
      <c r="H1210" s="38">
        <f>IF(Q1209,[1]!Props("D","T",Dynamics!$D$4+273,"P",Dynamics!I1209,"N2O"),C1210/G1210)</f>
        <v>22.395539689117719</v>
      </c>
      <c r="I1210" s="38">
        <f>IF(Q1209,[1]!Props("P","T",Dynamics!$D$4+273,"D",F1210,"He"),IF(C1210&gt;$D$11,I1209*(1-$N$13/100*$S$1),[1]!Props("P","T",Dynamics!$D$4+273,"D",F1210,"He")))</f>
        <v>3057.1691094790499</v>
      </c>
      <c r="J1210" s="38">
        <f>I1210-Dynamics!$O$10</f>
        <v>162.16337578329649</v>
      </c>
      <c r="L1210" s="38">
        <f>IF(H1210&gt;$L$18,$L$18,H1210)</f>
        <v>22.395539689117719</v>
      </c>
      <c r="M1210" s="38">
        <f t="shared" si="66"/>
        <v>3.8054903048009709</v>
      </c>
      <c r="N1210" s="38">
        <f>M1210*Dynamics!$D$14*Dynamics!$N$12</f>
        <v>2.0708651558517797E-3</v>
      </c>
      <c r="O1210" s="38">
        <f t="shared" si="67"/>
        <v>4.6378142788689479E-2</v>
      </c>
      <c r="P1210" s="38">
        <f>O1210/Dynamics!$M$2</f>
        <v>1.5459380929563159E-2</v>
      </c>
      <c r="Q1210" s="38">
        <f>IF(I1210&gt;Dynamics!$D$8,1,0)</f>
        <v>0</v>
      </c>
    </row>
    <row r="1211" spans="1:17" x14ac:dyDescent="0.25">
      <c r="A1211" s="38">
        <f>A1210+$A$19</f>
        <v>11.92999999999979</v>
      </c>
      <c r="B1211" s="38">
        <f>C1211+D1211+Dynamics!$O$7</f>
        <v>26.775446286626636</v>
      </c>
      <c r="C1211" s="38">
        <f>C1210-O1210*Dynamics!$S$1</f>
        <v>1.0098472442919846E-2</v>
      </c>
      <c r="D1211" s="38">
        <f>D1210-P1210*Dynamics!$S$1</f>
        <v>3.3661574809717388E-3</v>
      </c>
      <c r="E1211" s="38">
        <f>Dynamics!$F$1-C1211/H1210</f>
        <v>8.5619772633880424E-3</v>
      </c>
      <c r="F1211" s="38">
        <f>IF(Q1210,$O$5/E1211,([1]!Props("D","T",Dynamics!$D$4+273,"P",I1210,"He")+$O$5/E1211)/2)</f>
        <v>4.9267458741390868</v>
      </c>
      <c r="G1211" s="38">
        <f t="shared" si="65"/>
        <v>4.6128131199810012E-4</v>
      </c>
      <c r="H1211" s="38">
        <f>IF(Q1210,[1]!Props("D","T",Dynamics!$D$4+273,"P",Dynamics!I1210,"N2O"),C1211/G1211)</f>
        <v>21.892221037910677</v>
      </c>
      <c r="I1211" s="38">
        <f>IF(Q1210,[1]!Props("P","T",Dynamics!$D$4+273,"D",F1211,"He"),IF(C1211&gt;$D$11,I1210*(1-$N$13/100*$S$1),[1]!Props("P","T",Dynamics!$D$4+273,"D",F1211,"He")))</f>
        <v>3053.4186001298503</v>
      </c>
      <c r="J1211" s="38">
        <f>I1211-Dynamics!$O$10</f>
        <v>158.41286643409694</v>
      </c>
      <c r="L1211" s="38">
        <f>IF(H1211&gt;$L$18,$L$18,H1211)</f>
        <v>21.892221037910677</v>
      </c>
      <c r="M1211" s="38">
        <f t="shared" si="66"/>
        <v>3.8042172617526075</v>
      </c>
      <c r="N1211" s="38">
        <f>M1211*Dynamics!$D$14*Dynamics!$N$12</f>
        <v>2.0701723934796281E-3</v>
      </c>
      <c r="O1211" s="38">
        <f t="shared" si="67"/>
        <v>4.5320671624636613E-2</v>
      </c>
      <c r="P1211" s="38">
        <f>O1211/Dynamics!$M$2</f>
        <v>1.5106890541545537E-2</v>
      </c>
      <c r="Q1211" s="38">
        <f>IF(I1211&gt;Dynamics!$D$8,1,0)</f>
        <v>0</v>
      </c>
    </row>
    <row r="1212" spans="1:17" x14ac:dyDescent="0.25">
      <c r="A1212" s="38">
        <f>A1211+$A$19</f>
        <v>11.93999999999979</v>
      </c>
      <c r="B1212" s="38">
        <f>C1212+D1212+Dynamics!$O$7</f>
        <v>26.774842011004974</v>
      </c>
      <c r="C1212" s="38">
        <f>C1211-O1211*Dynamics!$S$1</f>
        <v>9.6452657266734802E-3</v>
      </c>
      <c r="D1212" s="38">
        <f>D1211-P1211*Dynamics!$S$1</f>
        <v>3.2150885755562837E-3</v>
      </c>
      <c r="E1212" s="38">
        <f>Dynamics!$F$1-C1212/H1211</f>
        <v>8.5723121245008301E-3</v>
      </c>
      <c r="F1212" s="38">
        <f>IF(Q1211,$O$5/E1212,([1]!Props("D","T",Dynamics!$D$4+273,"P",I1211,"He")+$O$5/E1212)/2)</f>
        <v>4.9207969462709675</v>
      </c>
      <c r="G1212" s="38">
        <f t="shared" si="65"/>
        <v>4.5094296355887437E-4</v>
      </c>
      <c r="H1212" s="38">
        <f>IF(Q1211,[1]!Props("D","T",Dynamics!$D$4+273,"P",Dynamics!I1211,"N2O"),C1212/G1212)</f>
        <v>21.389103514449694</v>
      </c>
      <c r="I1212" s="38">
        <f>IF(Q1211,[1]!Props("P","T",Dynamics!$D$4+273,"D",F1212,"He"),IF(C1212&gt;$D$11,I1211*(1-$N$13/100*$S$1),[1]!Props("P","T",Dynamics!$D$4+273,"D",F1212,"He")))</f>
        <v>3049.6785247381144</v>
      </c>
      <c r="J1212" s="38">
        <f>I1212-Dynamics!$O$10</f>
        <v>154.67279104236104</v>
      </c>
      <c r="L1212" s="38">
        <f>IF(H1212&gt;$L$18,$L$18,H1212)</f>
        <v>21.389103514449694</v>
      </c>
      <c r="M1212" s="38">
        <f t="shared" si="66"/>
        <v>3.8029942421016076</v>
      </c>
      <c r="N1212" s="38">
        <f>M1212*Dynamics!$D$14*Dynamics!$N$12</f>
        <v>2.0695068527536451E-3</v>
      </c>
      <c r="O1212" s="38">
        <f t="shared" si="67"/>
        <v>4.4264896297410712E-2</v>
      </c>
      <c r="P1212" s="38">
        <f>O1212/Dynamics!$M$2</f>
        <v>1.4754965432470237E-2</v>
      </c>
      <c r="Q1212" s="38">
        <f>IF(I1212&gt;Dynamics!$D$8,1,0)</f>
        <v>0</v>
      </c>
    </row>
    <row r="1213" spans="1:17" x14ac:dyDescent="0.25">
      <c r="A1213" s="38">
        <f>A1212+$A$19</f>
        <v>11.94999999999979</v>
      </c>
      <c r="B1213" s="38">
        <f>C1213+D1213+Dynamics!$O$7</f>
        <v>26.774251812387675</v>
      </c>
      <c r="C1213" s="38">
        <f>C1212-O1212*Dynamics!$S$1</f>
        <v>9.2026167636993731E-3</v>
      </c>
      <c r="D1213" s="38">
        <f>D1212-P1212*Dynamics!$S$1</f>
        <v>3.0675389212315813E-3</v>
      </c>
      <c r="E1213" s="38">
        <f>Dynamics!$F$1-C1213/H1212</f>
        <v>8.5826438175327976E-3</v>
      </c>
      <c r="F1213" s="38">
        <f>IF(Q1212,$O$5/E1213,([1]!Props("D","T",Dynamics!$D$4+273,"P",I1212,"He")+$O$5/E1213)/2)</f>
        <v>4.9148642621133689</v>
      </c>
      <c r="G1213" s="38">
        <f t="shared" si="65"/>
        <v>4.4060791970161953E-4</v>
      </c>
      <c r="H1213" s="38">
        <f>IF(Q1212,[1]!Props("D","T",Dynamics!$D$4+273,"P",Dynamics!I1212,"N2O"),C1213/G1213)</f>
        <v>20.886181006304657</v>
      </c>
      <c r="I1213" s="38">
        <f>IF(Q1212,[1]!Props("P","T",Dynamics!$D$4+273,"D",F1213,"He"),IF(C1213&gt;$D$11,I1212*(1-$N$13/100*$S$1),[1]!Props("P","T",Dynamics!$D$4+273,"D",F1213,"He")))</f>
        <v>3045.9487915247159</v>
      </c>
      <c r="J1213" s="38">
        <f>I1213-Dynamics!$O$10</f>
        <v>150.94305782896254</v>
      </c>
      <c r="L1213" s="38">
        <f>IF(H1213&gt;$L$18,$L$18,H1213)</f>
        <v>20.886181006304657</v>
      </c>
      <c r="M1213" s="38">
        <f t="shared" si="66"/>
        <v>3.8018243768215974</v>
      </c>
      <c r="N1213" s="38">
        <f>M1213*Dynamics!$D$14*Dynamics!$N$12</f>
        <v>2.0688702374816637E-3</v>
      </c>
      <c r="O1213" s="38">
        <f t="shared" si="67"/>
        <v>4.3210798258598526E-2</v>
      </c>
      <c r="P1213" s="38">
        <f>O1213/Dynamics!$M$2</f>
        <v>1.4403599419532842E-2</v>
      </c>
      <c r="Q1213" s="38">
        <f>IF(I1213&gt;Dynamics!$D$8,1,0)</f>
        <v>0</v>
      </c>
    </row>
    <row r="1214" spans="1:17" x14ac:dyDescent="0.25">
      <c r="A1214" s="38">
        <f>A1213+$A$19</f>
        <v>11.959999999999789</v>
      </c>
      <c r="B1214" s="38">
        <f>C1214+D1214+Dynamics!$O$7</f>
        <v>26.773675668410895</v>
      </c>
      <c r="C1214" s="38">
        <f>C1213-O1213*Dynamics!$S$1</f>
        <v>8.7705087811133873E-3</v>
      </c>
      <c r="D1214" s="38">
        <f>D1213-P1213*Dynamics!$S$1</f>
        <v>2.923502927036253E-3</v>
      </c>
      <c r="E1214" s="38">
        <f>Dynamics!$F$1-C1214/H1213</f>
        <v>8.5929724952373311E-3</v>
      </c>
      <c r="F1214" s="38">
        <f>IF(Q1213,$O$5/E1214,([1]!Props("D","T",Dynamics!$D$4+273,"P",I1213,"He")+$O$5/E1214)/2)</f>
        <v>4.9089476736459989</v>
      </c>
      <c r="G1214" s="38">
        <f t="shared" si="65"/>
        <v>4.3027603621054872E-4</v>
      </c>
      <c r="H1214" s="38">
        <f>IF(Q1213,[1]!Props("D","T",Dynamics!$D$4+273,"P",Dynamics!I1213,"N2O"),C1214/G1214)</f>
        <v>20.383447003824489</v>
      </c>
      <c r="I1214" s="38">
        <f>IF(Q1213,[1]!Props("P","T",Dynamics!$D$4+273,"D",F1214,"He"),IF(C1214&gt;$D$11,I1213*(1-$N$13/100*$S$1),[1]!Props("P","T",Dynamics!$D$4+273,"D",F1214,"He")))</f>
        <v>3042.2293063664629</v>
      </c>
      <c r="J1214" s="38">
        <f>I1214-Dynamics!$O$10</f>
        <v>147.22357267070947</v>
      </c>
      <c r="L1214" s="38">
        <f>IF(H1214&gt;$L$18,$L$18,H1214)</f>
        <v>20.383447003824489</v>
      </c>
      <c r="M1214" s="38">
        <f t="shared" si="66"/>
        <v>3.8007111052495661</v>
      </c>
      <c r="N1214" s="38">
        <f>M1214*Dynamics!$D$14*Dynamics!$N$12</f>
        <v>2.0682644192761587E-3</v>
      </c>
      <c r="O1214" s="38">
        <f t="shared" si="67"/>
        <v>4.2158358180211415E-2</v>
      </c>
      <c r="P1214" s="38">
        <f>O1214/Dynamics!$M$2</f>
        <v>1.4052786060070472E-2</v>
      </c>
      <c r="Q1214" s="38">
        <f>IF(I1214&gt;Dynamics!$D$8,1,0)</f>
        <v>0</v>
      </c>
    </row>
    <row r="1215" spans="1:17" x14ac:dyDescent="0.25">
      <c r="A1215" s="38">
        <f>A1214+$A$19</f>
        <v>11.969999999999789</v>
      </c>
      <c r="B1215" s="38">
        <f>C1215+D1215+Dynamics!$O$7</f>
        <v>26.773113556968489</v>
      </c>
      <c r="C1215" s="38">
        <f>C1214-O1214*Dynamics!$S$1</f>
        <v>8.3489251993112724E-3</v>
      </c>
      <c r="D1215" s="38">
        <f>D1214-P1214*Dynamics!$S$1</f>
        <v>2.7829750664355481E-3</v>
      </c>
      <c r="E1215" s="38">
        <f>Dynamics!$F$1-C1215/H1214</f>
        <v>8.603298320546347E-3</v>
      </c>
      <c r="F1215" s="38">
        <f>IF(Q1214,$O$5/E1215,([1]!Props("D","T",Dynamics!$D$4+273,"P",I1214,"He")+$O$5/E1215)/2)</f>
        <v>4.9030470286658963</v>
      </c>
      <c r="G1215" s="38">
        <f t="shared" si="65"/>
        <v>4.1994715953228359E-4</v>
      </c>
      <c r="H1215" s="38">
        <f>IF(Q1214,[1]!Props("D","T",Dynamics!$D$4+273,"P",Dynamics!I1214,"N2O"),C1215/G1215)</f>
        <v>19.880894559710544</v>
      </c>
      <c r="I1215" s="38">
        <f>IF(Q1214,[1]!Props("P","T",Dynamics!$D$4+273,"D",F1215,"He"),IF(C1215&gt;$D$11,I1214*(1-$N$13/100*$S$1),[1]!Props("P","T",Dynamics!$D$4+273,"D",F1215,"He")))</f>
        <v>3038.519972526738</v>
      </c>
      <c r="J1215" s="38">
        <f>I1215-Dynamics!$O$10</f>
        <v>143.5142388309846</v>
      </c>
      <c r="L1215" s="38">
        <f>IF(H1215&gt;$L$18,$L$18,H1215)</f>
        <v>19.880894559710544</v>
      </c>
      <c r="M1215" s="38">
        <f t="shared" si="66"/>
        <v>3.7996582138951678</v>
      </c>
      <c r="N1215" s="38">
        <f>M1215*Dynamics!$D$14*Dynamics!$N$12</f>
        <v>2.0676914586734291E-3</v>
      </c>
      <c r="O1215" s="38">
        <f t="shared" si="67"/>
        <v>4.1107555871900535E-2</v>
      </c>
      <c r="P1215" s="38">
        <f>O1215/Dynamics!$M$2</f>
        <v>1.3702518623966846E-2</v>
      </c>
      <c r="Q1215" s="38">
        <f>IF(I1215&gt;Dynamics!$D$8,1,0)</f>
        <v>0</v>
      </c>
    </row>
    <row r="1216" spans="1:17" x14ac:dyDescent="0.25">
      <c r="A1216" s="38">
        <f>A1215+$A$19</f>
        <v>11.979999999999789</v>
      </c>
      <c r="B1216" s="38">
        <f>C1216+D1216+Dynamics!$O$7</f>
        <v>26.772565456223532</v>
      </c>
      <c r="C1216" s="38">
        <f>C1215-O1215*Dynamics!$S$1</f>
        <v>7.937849640592267E-3</v>
      </c>
      <c r="D1216" s="38">
        <f>D1215-P1215*Dynamics!$S$1</f>
        <v>2.6459498801958796E-3</v>
      </c>
      <c r="E1216" s="38">
        <f>Dynamics!$F$1-C1216/H1215</f>
        <v>8.6136214676185846E-3</v>
      </c>
      <c r="F1216" s="38">
        <f>IF(Q1215,$O$5/E1216,([1]!Props("D","T",Dynamics!$D$4+273,"P",I1215,"He")+$O$5/E1216)/2)</f>
        <v>4.8971621703047772</v>
      </c>
      <c r="G1216" s="38">
        <f t="shared" si="65"/>
        <v>4.0962112583338428E-4</v>
      </c>
      <c r="H1216" s="38">
        <f>IF(Q1215,[1]!Props("D","T",Dynamics!$D$4+273,"P",Dynamics!I1215,"N2O"),C1216/G1216)</f>
        <v>19.378516243376158</v>
      </c>
      <c r="I1216" s="38">
        <f>IF(Q1215,[1]!Props("P","T",Dynamics!$D$4+273,"D",F1216,"He"),IF(C1216&gt;$D$11,I1215*(1-$N$13/100*$S$1),[1]!Props("P","T",Dynamics!$D$4+273,"D",F1216,"He")))</f>
        <v>3034.8206903524642</v>
      </c>
      <c r="J1216" s="38">
        <f>I1216-Dynamics!$O$10</f>
        <v>139.81495665671082</v>
      </c>
      <c r="L1216" s="38">
        <f>IF(H1216&gt;$L$18,$L$18,H1216)</f>
        <v>19.378516243376158</v>
      </c>
      <c r="M1216" s="38">
        <f t="shared" si="66"/>
        <v>3.7986698812879696</v>
      </c>
      <c r="N1216" s="38">
        <f>M1216*Dynamics!$D$14*Dynamics!$N$12</f>
        <v>2.0671536295384929E-3</v>
      </c>
      <c r="O1216" s="38">
        <f t="shared" si="67"/>
        <v>4.0058370187565667E-2</v>
      </c>
      <c r="P1216" s="38">
        <f>O1216/Dynamics!$M$2</f>
        <v>1.3352790062521889E-2</v>
      </c>
      <c r="Q1216" s="38">
        <f>IF(I1216&gt;Dynamics!$D$8,1,0)</f>
        <v>0</v>
      </c>
    </row>
    <row r="1217" spans="1:17" x14ac:dyDescent="0.25">
      <c r="A1217" s="38">
        <f>A1216+$A$19</f>
        <v>11.989999999999789</v>
      </c>
      <c r="B1217" s="38">
        <f>C1217+D1217+Dynamics!$O$7</f>
        <v>26.772031344621031</v>
      </c>
      <c r="C1217" s="38">
        <f>C1216-O1216*Dynamics!$S$1</f>
        <v>7.5372659387166101E-3</v>
      </c>
      <c r="D1217" s="38">
        <f>D1216-P1216*Dynamics!$S$1</f>
        <v>2.5124219795706606E-3</v>
      </c>
      <c r="E1217" s="38">
        <f>Dynamics!$F$1-C1217/H1216</f>
        <v>8.6239421230261352E-3</v>
      </c>
      <c r="F1217" s="38">
        <f>IF(Q1216,$O$5/E1217,([1]!Props("D","T",Dynamics!$D$4+273,"P",I1216,"He")+$O$5/E1217)/2)</f>
        <v>4.8912929364843443</v>
      </c>
      <c r="G1217" s="38">
        <f t="shared" si="65"/>
        <v>3.9929775993613123E-4</v>
      </c>
      <c r="H1217" s="38">
        <f>IF(Q1216,[1]!Props("D","T",Dynamics!$D$4+273,"P",Dynamics!I1216,"N2O"),C1217/G1217)</f>
        <v>18.876304089264654</v>
      </c>
      <c r="I1217" s="38">
        <f>IF(Q1216,[1]!Props("P","T",Dynamics!$D$4+273,"D",F1217,"He"),IF(C1217&gt;$D$11,I1216*(1-$N$13/100*$S$1),[1]!Props("P","T",Dynamics!$D$4+273,"D",F1217,"He")))</f>
        <v>3031.1313569321387</v>
      </c>
      <c r="J1217" s="38">
        <f>I1217-Dynamics!$O$10</f>
        <v>136.12562323638531</v>
      </c>
      <c r="L1217" s="38">
        <f>IF(H1217&gt;$L$18,$L$18,H1217)</f>
        <v>18.876304089264654</v>
      </c>
      <c r="M1217" s="38">
        <f t="shared" si="66"/>
        <v>3.7977507299908595</v>
      </c>
      <c r="N1217" s="38">
        <f>M1217*Dynamics!$D$14*Dynamics!$N$12</f>
        <v>2.0666534473696564E-3</v>
      </c>
      <c r="O1217" s="38">
        <f t="shared" si="67"/>
        <v>3.901077891967674E-2</v>
      </c>
      <c r="P1217" s="38">
        <f>O1217/Dynamics!$M$2</f>
        <v>1.300359297322558E-2</v>
      </c>
      <c r="Q1217" s="38">
        <f>IF(I1217&gt;Dynamics!$D$8,1,0)</f>
        <v>0</v>
      </c>
    </row>
    <row r="1218" spans="1:17" x14ac:dyDescent="0.25">
      <c r="A1218" s="38">
        <f>A1217+$A$19</f>
        <v>11.999999999999789</v>
      </c>
      <c r="B1218" s="38">
        <f>C1218+D1218+Dynamics!$O$7</f>
        <v>26.771511200902104</v>
      </c>
      <c r="C1218" s="38">
        <f>C1217-O1217*Dynamics!$S$1</f>
        <v>7.1471581495198425E-3</v>
      </c>
      <c r="D1218" s="38">
        <f>D1217-P1217*Dynamics!$S$1</f>
        <v>2.3823860498384049E-3</v>
      </c>
      <c r="E1218" s="38">
        <f>Dynamics!$F$1-C1218/H1217</f>
        <v>8.6342604871017005E-3</v>
      </c>
      <c r="F1218" s="38">
        <f>IF(Q1217,$O$5/E1218,([1]!Props("D","T",Dynamics!$D$4+273,"P",I1217,"He")+$O$5/E1218)/2)</f>
        <v>4.8854391592996151</v>
      </c>
      <c r="G1218" s="38">
        <f t="shared" si="65"/>
        <v>3.889768741131179E-4</v>
      </c>
      <c r="H1218" s="38">
        <f>IF(Q1217,[1]!Props("D","T",Dynamics!$D$4+273,"P",Dynamics!I1217,"N2O"),C1218/G1218)</f>
        <v>18.374249538139345</v>
      </c>
      <c r="I1218" s="38">
        <f>IF(Q1217,[1]!Props("P","T",Dynamics!$D$4+273,"D",F1218,"He"),IF(C1218&gt;$D$11,I1217*(1-$N$13/100*$S$1),[1]!Props("P","T",Dynamics!$D$4+273,"D",F1218,"He")))</f>
        <v>3027.4518657086878</v>
      </c>
      <c r="J1218" s="38">
        <f>I1218-Dynamics!$O$10</f>
        <v>132.44613201293441</v>
      </c>
      <c r="L1218" s="38">
        <f>IF(H1218&gt;$L$18,$L$18,H1218)</f>
        <v>18.374249538139345</v>
      </c>
      <c r="M1218" s="38">
        <f t="shared" si="66"/>
        <v>3.7969058871559231</v>
      </c>
      <c r="N1218" s="38">
        <f>M1218*Dynamics!$D$14*Dynamics!$N$12</f>
        <v>2.066193702251706E-3</v>
      </c>
      <c r="O1218" s="38">
        <f t="shared" si="67"/>
        <v>3.7964758679304836E-2</v>
      </c>
      <c r="P1218" s="38">
        <f>O1218/Dynamics!$M$2</f>
        <v>1.2654919559768279E-2</v>
      </c>
      <c r="Q1218" s="38">
        <f>IF(I1218&gt;Dynamics!$D$8,1,0)</f>
        <v>0</v>
      </c>
    </row>
    <row r="1219" spans="1:17" x14ac:dyDescent="0.25">
      <c r="A1219" s="38">
        <f>A1218+$A$19</f>
        <v>12.009999999999788</v>
      </c>
      <c r="B1219" s="38">
        <f>C1219+D1219+Dynamics!$O$7</f>
        <v>26.771005004119711</v>
      </c>
      <c r="C1219" s="38">
        <f>C1218-O1218*Dynamics!$S$1</f>
        <v>6.767510562726794E-3</v>
      </c>
      <c r="D1219" s="38">
        <f>D1218-P1218*Dynamics!$S$1</f>
        <v>2.2558368542407222E-3</v>
      </c>
      <c r="E1219" s="38">
        <f>Dynamics!$F$1-C1219/H1218</f>
        <v>8.6445767754735336E-3</v>
      </c>
      <c r="F1219" s="38">
        <f>IF(Q1218,$O$5/E1219,([1]!Props("D","T",Dynamics!$D$4+273,"P",I1218,"He")+$O$5/E1219)/2)</f>
        <v>4.8796006643183931</v>
      </c>
      <c r="G1219" s="38">
        <f t="shared" si="65"/>
        <v>3.78658266717442E-4</v>
      </c>
      <c r="H1219" s="38">
        <f>IF(Q1218,[1]!Props("D","T",Dynamics!$D$4+273,"P",Dynamics!I1218,"N2O"),C1219/G1219)</f>
        <v>17.872343370168036</v>
      </c>
      <c r="I1219" s="38">
        <f>IF(Q1218,[1]!Props("P","T",Dynamics!$D$4+273,"D",F1219,"He"),IF(C1219&gt;$D$11,I1218*(1-$N$13/100*$S$1),[1]!Props("P","T",Dynamics!$D$4+273,"D",F1219,"He")))</f>
        <v>3023.7821060396918</v>
      </c>
      <c r="J1219" s="38">
        <f>I1219-Dynamics!$O$10</f>
        <v>128.77637234393842</v>
      </c>
      <c r="L1219" s="38">
        <f>IF(H1219&gt;$L$18,$L$18,H1219)</f>
        <v>17.872343370168036</v>
      </c>
      <c r="M1219" s="38">
        <f t="shared" si="66"/>
        <v>3.7961410553101471</v>
      </c>
      <c r="N1219" s="38">
        <f>M1219*Dynamics!$D$14*Dynamics!$N$12</f>
        <v>2.065777497375949E-3</v>
      </c>
      <c r="O1219" s="38">
        <f t="shared" si="67"/>
        <v>3.692028475946936E-2</v>
      </c>
      <c r="P1219" s="38">
        <f>O1219/Dynamics!$M$2</f>
        <v>1.2306761586489787E-2</v>
      </c>
      <c r="Q1219" s="38">
        <f>IF(I1219&gt;Dynamics!$D$8,1,0)</f>
        <v>0</v>
      </c>
    </row>
    <row r="1220" spans="1:17" x14ac:dyDescent="0.25">
      <c r="A1220" s="38">
        <f>A1219+$A$19</f>
        <v>12.019999999999788</v>
      </c>
      <c r="B1220" s="38">
        <f>C1220+D1220+Dynamics!$O$7</f>
        <v>26.770512733656251</v>
      </c>
      <c r="C1220" s="38">
        <f>C1219-O1219*Dynamics!$S$1</f>
        <v>6.3983077151321E-3</v>
      </c>
      <c r="D1220" s="38">
        <f>D1219-P1219*Dynamics!$S$1</f>
        <v>2.1327692383758244E-3</v>
      </c>
      <c r="E1220" s="38">
        <f>Dynamics!$F$1-C1220/H1219</f>
        <v>8.6548912208204518E-3</v>
      </c>
      <c r="F1220" s="38">
        <f>IF(Q1219,$O$5/E1220,([1]!Props("D","T",Dynamics!$D$4+273,"P",I1219,"He")+$O$5/E1220)/2)</f>
        <v>4.8737772697826651</v>
      </c>
      <c r="G1220" s="38">
        <f t="shared" si="65"/>
        <v>3.6834172062074483E-4</v>
      </c>
      <c r="H1220" s="38">
        <f>IF(Q1219,[1]!Props("D","T",Dynamics!$D$4+273,"P",Dynamics!I1219,"N2O"),C1220/G1220)</f>
        <v>17.37057562838498</v>
      </c>
      <c r="I1220" s="38">
        <f>IF(Q1219,[1]!Props("P","T",Dynamics!$D$4+273,"D",F1220,"He"),IF(C1220&gt;$D$11,I1219*(1-$N$13/100*$S$1),[1]!Props("P","T",Dynamics!$D$4+273,"D",F1220,"He")))</f>
        <v>3020.1219626960542</v>
      </c>
      <c r="J1220" s="38">
        <f>I1220-Dynamics!$O$10</f>
        <v>125.11622900030079</v>
      </c>
      <c r="L1220" s="38">
        <f>IF(H1220&gt;$L$18,$L$18,H1220)</f>
        <v>17.37057562838498</v>
      </c>
      <c r="M1220" s="38">
        <f t="shared" si="66"/>
        <v>3.7954625954514984</v>
      </c>
      <c r="N1220" s="38">
        <f>M1220*Dynamics!$D$14*Dynamics!$N$12</f>
        <v>2.0654082942592978E-3</v>
      </c>
      <c r="O1220" s="38">
        <f t="shared" si="67"/>
        <v>3.5877330978924753E-2</v>
      </c>
      <c r="P1220" s="38">
        <f>O1220/Dynamics!$M$2</f>
        <v>1.1959110326308251E-2</v>
      </c>
      <c r="Q1220" s="38">
        <f>IF(I1220&gt;Dynamics!$D$8,1,0)</f>
        <v>0</v>
      </c>
    </row>
    <row r="1221" spans="1:17" x14ac:dyDescent="0.25">
      <c r="A1221" s="38">
        <f>A1220+$A$19</f>
        <v>12.029999999999788</v>
      </c>
      <c r="B1221" s="38">
        <f>C1221+D1221+Dynamics!$O$7</f>
        <v>26.770034369243199</v>
      </c>
      <c r="C1221" s="38">
        <f>C1220-O1220*Dynamics!$S$1</f>
        <v>6.0395344053428522E-3</v>
      </c>
      <c r="D1221" s="38">
        <f>D1220-P1220*Dynamics!$S$1</f>
        <v>2.0131781351127418E-3</v>
      </c>
      <c r="E1221" s="38">
        <f>Dynamics!$F$1-C1221/H1220</f>
        <v>8.6652040748859821E-3</v>
      </c>
      <c r="F1221" s="38">
        <f>IF(Q1220,$O$5/E1221,([1]!Props("D","T",Dynamics!$D$4+273,"P",I1220,"He")+$O$5/E1221)/2)</f>
        <v>4.8679687856948206</v>
      </c>
      <c r="G1221" s="38">
        <f t="shared" si="65"/>
        <v>3.580270014256811E-4</v>
      </c>
      <c r="H1221" s="38">
        <f>IF(Q1220,[1]!Props("D","T",Dynamics!$D$4+273,"P",Dynamics!I1220,"N2O"),C1221/G1221)</f>
        <v>16.868935530820664</v>
      </c>
      <c r="I1221" s="38">
        <f>IF(Q1220,[1]!Props("P","T",Dynamics!$D$4+273,"D",F1221,"He"),IF(C1221&gt;$D$11,I1220*(1-$N$13/100*$S$1),[1]!Props("P","T",Dynamics!$D$4+273,"D",F1221,"He")))</f>
        <v>3016.4713152883792</v>
      </c>
      <c r="J1221" s="38">
        <f>I1221-Dynamics!$O$10</f>
        <v>121.46558159262577</v>
      </c>
      <c r="L1221" s="38">
        <f>IF(H1221&gt;$L$18,$L$18,H1221)</f>
        <v>16.868935530820664</v>
      </c>
      <c r="M1221" s="38">
        <f t="shared" si="66"/>
        <v>3.7948776250350815</v>
      </c>
      <c r="N1221" s="38">
        <f>M1221*Dynamics!$D$14*Dynamics!$N$12</f>
        <v>2.065089966066204E-3</v>
      </c>
      <c r="O1221" s="38">
        <f t="shared" si="67"/>
        <v>3.483586950291543E-2</v>
      </c>
      <c r="P1221" s="38">
        <f>O1221/Dynamics!$M$2</f>
        <v>1.1611956500971811E-2</v>
      </c>
      <c r="Q1221" s="38">
        <f>IF(I1221&gt;Dynamics!$D$8,1,0)</f>
        <v>0</v>
      </c>
    </row>
    <row r="1222" spans="1:17" x14ac:dyDescent="0.25">
      <c r="A1222" s="38">
        <f>A1221+$A$19</f>
        <v>12.039999999999788</v>
      </c>
      <c r="B1222" s="38">
        <f>C1222+D1222+Dynamics!$O$7</f>
        <v>26.76956989098316</v>
      </c>
      <c r="C1222" s="38">
        <f>C1221-O1221*Dynamics!$S$1</f>
        <v>5.6911757103136982E-3</v>
      </c>
      <c r="D1222" s="38">
        <f>D1221-P1221*Dynamics!$S$1</f>
        <v>1.8970585701030237E-3</v>
      </c>
      <c r="E1222" s="38">
        <f>Dynamics!$F$1-C1222/H1221</f>
        <v>8.6755156107991161E-3</v>
      </c>
      <c r="F1222" s="38">
        <f>IF(Q1221,$O$5/E1222,([1]!Props("D","T",Dynamics!$D$4+273,"P",I1221,"He")+$O$5/E1222)/2)</f>
        <v>4.8621750127679704</v>
      </c>
      <c r="G1222" s="38">
        <f t="shared" si="65"/>
        <v>3.4771385541237064E-4</v>
      </c>
      <c r="H1222" s="38">
        <f>IF(Q1221,[1]!Props("D","T",Dynamics!$D$4+273,"P",Dynamics!I1221,"N2O"),C1222/G1222)</f>
        <v>16.367411369225589</v>
      </c>
      <c r="I1222" s="38">
        <f>IF(Q1221,[1]!Props("P","T",Dynamics!$D$4+273,"D",F1222,"He"),IF(C1222&gt;$D$11,I1221*(1-$N$13/100*$S$1),[1]!Props("P","T",Dynamics!$D$4+273,"D",F1222,"He")))</f>
        <v>3012.8300376080588</v>
      </c>
      <c r="J1222" s="38">
        <f>I1222-Dynamics!$O$10</f>
        <v>117.82430391230537</v>
      </c>
      <c r="L1222" s="38">
        <f>IF(H1222&gt;$L$18,$L$18,H1222)</f>
        <v>16.367411369225589</v>
      </c>
      <c r="M1222" s="38">
        <f t="shared" si="66"/>
        <v>3.7943941340671818</v>
      </c>
      <c r="N1222" s="38">
        <f>M1222*Dynamics!$D$14*Dynamics!$N$12</f>
        <v>2.0648268607845197E-3</v>
      </c>
      <c r="O1222" s="38">
        <f t="shared" si="67"/>
        <v>3.3795870636686931E-2</v>
      </c>
      <c r="P1222" s="38">
        <f>O1222/Dynamics!$M$2</f>
        <v>1.1265290212228976E-2</v>
      </c>
      <c r="Q1222" s="38">
        <f>IF(I1222&gt;Dynamics!$D$8,1,0)</f>
        <v>0</v>
      </c>
    </row>
    <row r="1223" spans="1:17" x14ac:dyDescent="0.25">
      <c r="A1223" s="38">
        <f>A1222+$A$19</f>
        <v>12.049999999999788</v>
      </c>
      <c r="B1223" s="38">
        <f>C1223+D1223+Dynamics!$O$7</f>
        <v>26.769119279374671</v>
      </c>
      <c r="C1223" s="38">
        <f>C1222-O1222*Dynamics!$S$1</f>
        <v>5.3532170039468285E-3</v>
      </c>
      <c r="D1223" s="38">
        <f>D1222-P1222*Dynamics!$S$1</f>
        <v>1.7844056679807339E-3</v>
      </c>
      <c r="E1223" s="38">
        <f>Dynamics!$F$1-C1223/H1222</f>
        <v>8.68582612575961E-3</v>
      </c>
      <c r="F1223" s="38">
        <f>IF(Q1222,$O$5/E1223,([1]!Props("D","T",Dynamics!$D$4+273,"P",I1222,"He")+$O$5/E1223)/2)</f>
        <v>4.8563957412151906</v>
      </c>
      <c r="G1223" s="38">
        <f t="shared" si="65"/>
        <v>3.3740200716973062E-4</v>
      </c>
      <c r="H1223" s="38">
        <f>IF(Q1222,[1]!Props("D","T",Dynamics!$D$4+273,"P",Dynamics!I1222,"N2O"),C1223/G1223)</f>
        <v>15.865990391852897</v>
      </c>
      <c r="I1223" s="38">
        <f>IF(Q1222,[1]!Props("P","T",Dynamics!$D$4+273,"D",F1223,"He"),IF(C1223&gt;$D$11,I1222*(1-$N$13/100*$S$1),[1]!Props("P","T",Dynamics!$D$4+273,"D",F1223,"He")))</f>
        <v>3009.197996867249</v>
      </c>
      <c r="J1223" s="38">
        <f>I1223-Dynamics!$O$10</f>
        <v>114.1922631714956</v>
      </c>
      <c r="L1223" s="38">
        <f>IF(H1223&gt;$L$18,$L$18,H1223)</f>
        <v>15.865990391852897</v>
      </c>
      <c r="M1223" s="38">
        <f t="shared" si="66"/>
        <v>3.7940211233473997</v>
      </c>
      <c r="N1223" s="38">
        <f>M1223*Dynamics!$D$14*Dynamics!$N$12</f>
        <v>2.0646238764538589E-3</v>
      </c>
      <c r="O1223" s="38">
        <f t="shared" si="67"/>
        <v>3.2757302586607008E-2</v>
      </c>
      <c r="P1223" s="38">
        <f>O1223/Dynamics!$M$2</f>
        <v>1.0919100862202337E-2</v>
      </c>
      <c r="Q1223" s="38">
        <f>IF(I1223&gt;Dynamics!$D$8,1,0)</f>
        <v>0</v>
      </c>
    </row>
    <row r="1224" spans="1:17" x14ac:dyDescent="0.25">
      <c r="A1224" s="38">
        <f>A1223+$A$19</f>
        <v>12.059999999999787</v>
      </c>
      <c r="B1224" s="38">
        <f>C1224+D1224+Dynamics!$O$7</f>
        <v>26.768682515340185</v>
      </c>
      <c r="C1224" s="38">
        <f>C1223-O1223*Dynamics!$S$1</f>
        <v>5.0256439780807585E-3</v>
      </c>
      <c r="D1224" s="38">
        <f>D1223-P1223*Dynamics!$S$1</f>
        <v>1.6752146593587104E-3</v>
      </c>
      <c r="E1224" s="38">
        <f>Dynamics!$F$1-C1224/H1223</f>
        <v>8.6961359441589427E-3</v>
      </c>
      <c r="F1224" s="38">
        <f>IF(Q1223,$O$5/E1224,([1]!Props("D","T",Dynamics!$D$4+273,"P",I1223,"He")+$O$5/E1224)/2)</f>
        <v>4.8506307493468448</v>
      </c>
      <c r="G1224" s="38">
        <f t="shared" si="65"/>
        <v>3.2709115685150038E-4</v>
      </c>
      <c r="H1224" s="38">
        <f>IF(Q1223,[1]!Props("D","T",Dynamics!$D$4+273,"P",Dynamics!I1223,"N2O"),C1224/G1224)</f>
        <v>15.364658667193515</v>
      </c>
      <c r="I1224" s="38">
        <f>IF(Q1223,[1]!Props("P","T",Dynamics!$D$4+273,"D",F1224,"He"),IF(C1224&gt;$D$11,I1223*(1-$N$13/100*$S$1),[1]!Props("P","T",Dynamics!$D$4+273,"D",F1224,"He")))</f>
        <v>3005.5750528183971</v>
      </c>
      <c r="J1224" s="38">
        <f>I1224-Dynamics!$O$10</f>
        <v>110.56931912264372</v>
      </c>
      <c r="L1224" s="38">
        <f>IF(H1224&gt;$L$18,$L$18,H1224)</f>
        <v>15.364658667193515</v>
      </c>
      <c r="M1224" s="38">
        <f t="shared" si="66"/>
        <v>3.7937687699653222</v>
      </c>
      <c r="N1224" s="38">
        <f>M1224*Dynamics!$D$14*Dynamics!$N$12</f>
        <v>2.0644865512252945E-3</v>
      </c>
      <c r="O1224" s="38">
        <f t="shared" si="67"/>
        <v>3.1720131182588172E-2</v>
      </c>
      <c r="P1224" s="38">
        <f>O1224/Dynamics!$M$2</f>
        <v>1.0573377060862725E-2</v>
      </c>
      <c r="Q1224" s="38">
        <f>IF(I1224&gt;Dynamics!$D$8,1,0)</f>
        <v>0</v>
      </c>
    </row>
    <row r="1225" spans="1:17" x14ac:dyDescent="0.25">
      <c r="A1225" s="38">
        <f>A1224+$A$19</f>
        <v>12.069999999999787</v>
      </c>
      <c r="B1225" s="38">
        <f>C1225+D1225+Dynamics!$O$7</f>
        <v>26.768259580257748</v>
      </c>
      <c r="C1225" s="38">
        <f>C1224-O1224*Dynamics!$S$1</f>
        <v>4.708442666254877E-3</v>
      </c>
      <c r="D1225" s="38">
        <f>D1224-P1224*Dynamics!$S$1</f>
        <v>1.5694808887500831E-3</v>
      </c>
      <c r="E1225" s="38">
        <f>Dynamics!$F$1-C1225/H1224</f>
        <v>8.7064454212248867E-3</v>
      </c>
      <c r="F1225" s="38">
        <f>IF(Q1224,$O$5/E1225,([1]!Props("D","T",Dynamics!$D$4+273,"P",I1224,"He")+$O$5/E1225)/2)</f>
        <v>4.8448798019380579</v>
      </c>
      <c r="G1225" s="38">
        <f t="shared" si="65"/>
        <v>3.1678097698302661E-4</v>
      </c>
      <c r="H1225" s="38">
        <f>IF(Q1224,[1]!Props("D","T",Dynamics!$D$4+273,"P",Dynamics!I1224,"N2O"),C1225/G1225)</f>
        <v>14.863400924819924</v>
      </c>
      <c r="I1225" s="38">
        <f>IF(Q1224,[1]!Props("P","T",Dynamics!$D$4+273,"D",F1225,"He"),IF(C1225&gt;$D$11,I1224*(1-$N$13/100*$S$1),[1]!Props("P","T",Dynamics!$D$4+273,"D",F1225,"He")))</f>
        <v>3001.961056729494</v>
      </c>
      <c r="J1225" s="38">
        <f>I1225-Dynamics!$O$10</f>
        <v>106.95532303374057</v>
      </c>
      <c r="L1225" s="38">
        <f>IF(H1225&gt;$L$18,$L$18,H1225)</f>
        <v>14.863400924819924</v>
      </c>
      <c r="M1225" s="38">
        <f t="shared" si="66"/>
        <v>3.7936486265534644</v>
      </c>
      <c r="N1225" s="38">
        <f>M1225*Dynamics!$D$14*Dynamics!$N$12</f>
        <v>2.0644211717904797E-3</v>
      </c>
      <c r="O1225" s="38">
        <f t="shared" si="67"/>
        <v>3.0684319554008448E-2</v>
      </c>
      <c r="P1225" s="38">
        <f>O1225/Dynamics!$M$2</f>
        <v>1.0228106518002817E-2</v>
      </c>
      <c r="Q1225" s="38">
        <f>IF(I1225&gt;Dynamics!$D$8,1,0)</f>
        <v>0</v>
      </c>
    </row>
    <row r="1226" spans="1:17" x14ac:dyDescent="0.25">
      <c r="A1226" s="38">
        <f>A1225+$A$19</f>
        <v>12.079999999999787</v>
      </c>
      <c r="B1226" s="38">
        <f>C1226+D1226+Dynamics!$O$7</f>
        <v>26.767850455997028</v>
      </c>
      <c r="C1226" s="38">
        <f>C1225-O1225*Dynamics!$S$1</f>
        <v>4.4015994707147926E-3</v>
      </c>
      <c r="D1226" s="38">
        <f>D1225-P1225*Dynamics!$S$1</f>
        <v>1.467199823570055E-3</v>
      </c>
      <c r="E1226" s="38">
        <f>Dynamics!$F$1-C1226/H1225</f>
        <v>8.7167549472990137E-3</v>
      </c>
      <c r="F1226" s="38">
        <f>IF(Q1225,$O$5/E1226,([1]!Props("D","T",Dynamics!$D$4+273,"P",I1225,"He")+$O$5/E1226)/2)</f>
        <v>4.8391426483193243</v>
      </c>
      <c r="G1226" s="38">
        <f t="shared" si="65"/>
        <v>3.0647110872715488E-4</v>
      </c>
      <c r="H1226" s="38">
        <f>IF(Q1225,[1]!Props("D","T",Dynamics!$D$4+273,"P",Dynamics!I1225,"N2O"),C1226/G1226)</f>
        <v>14.362200368562144</v>
      </c>
      <c r="I1226" s="38">
        <f>IF(Q1225,[1]!Props("P","T",Dynamics!$D$4+273,"D",F1226,"He"),IF(C1226&gt;$D$11,I1225*(1-$N$13/100*$S$1),[1]!Props("P","T",Dynamics!$D$4+273,"D",F1226,"He")))</f>
        <v>2998.3558501855509</v>
      </c>
      <c r="J1226" s="38">
        <f>I1226-Dynamics!$O$10</f>
        <v>103.35011648979753</v>
      </c>
      <c r="L1226" s="38">
        <f>IF(H1226&gt;$L$18,$L$18,H1226)</f>
        <v>14.362200368562144</v>
      </c>
      <c r="M1226" s="38">
        <f t="shared" si="66"/>
        <v>3.7936738626377693</v>
      </c>
      <c r="N1226" s="38">
        <f>M1226*Dynamics!$D$14*Dynamics!$N$12</f>
        <v>2.0644349047193463E-3</v>
      </c>
      <c r="O1226" s="38">
        <f t="shared" si="67"/>
        <v>2.9649827749432749E-2</v>
      </c>
      <c r="P1226" s="38">
        <f>O1226/Dynamics!$M$2</f>
        <v>9.8832759164775835E-3</v>
      </c>
      <c r="Q1226" s="38">
        <f>IF(I1226&gt;Dynamics!$D$8,1,0)</f>
        <v>0</v>
      </c>
    </row>
    <row r="1227" spans="1:17" x14ac:dyDescent="0.25">
      <c r="A1227" s="38">
        <f>A1226+$A$19</f>
        <v>12.089999999999787</v>
      </c>
      <c r="B1227" s="38">
        <f>C1227+D1227+Dynamics!$O$7</f>
        <v>26.767455124960371</v>
      </c>
      <c r="C1227" s="38">
        <f>C1226-O1226*Dynamics!$S$1</f>
        <v>4.1051011932204656E-3</v>
      </c>
      <c r="D1227" s="38">
        <f>D1226-P1226*Dynamics!$S$1</f>
        <v>1.3683670644052792E-3</v>
      </c>
      <c r="E1227" s="38">
        <f>Dynamics!$F$1-C1227/H1226</f>
        <v>8.727064952884174E-3</v>
      </c>
      <c r="F1227" s="38">
        <f>IF(Q1226,$O$5/E1227,([1]!Props("D","T",Dynamics!$D$4+273,"P",I1226,"He")+$O$5/E1227)/2)</f>
        <v>4.8334190201315881</v>
      </c>
      <c r="G1227" s="38">
        <f t="shared" si="65"/>
        <v>2.9616115749494208E-4</v>
      </c>
      <c r="H1227" s="38">
        <f>IF(Q1226,[1]!Props("D","T",Dynamics!$D$4+273,"P",Dynamics!I1226,"N2O"),C1227/G1227)</f>
        <v>13.861038456032418</v>
      </c>
      <c r="I1227" s="38">
        <f>IF(Q1226,[1]!Props("P","T",Dynamics!$D$4+273,"D",F1227,"He"),IF(C1227&gt;$D$11,I1226*(1-$N$13/100*$S$1),[1]!Props("P","T",Dynamics!$D$4+273,"D",F1227,"He")))</f>
        <v>2994.759263679473</v>
      </c>
      <c r="J1227" s="38">
        <f>I1227-Dynamics!$O$10</f>
        <v>99.753529983719545</v>
      </c>
      <c r="L1227" s="38">
        <f>IF(H1227&gt;$L$18,$L$18,H1227)</f>
        <v>13.861038456032418</v>
      </c>
      <c r="M1227" s="38">
        <f t="shared" si="66"/>
        <v>3.7938595588747548</v>
      </c>
      <c r="N1227" s="38">
        <f>M1227*Dynamics!$D$14*Dynamics!$N$12</f>
        <v>2.0645359565775682E-3</v>
      </c>
      <c r="O1227" s="38">
        <f t="shared" si="67"/>
        <v>2.8616612287983345E-2</v>
      </c>
      <c r="P1227" s="38">
        <f>O1227/Dynamics!$M$2</f>
        <v>9.5388707626611145E-3</v>
      </c>
      <c r="Q1227" s="38">
        <f>IF(I1227&gt;Dynamics!$D$8,1,0)</f>
        <v>0</v>
      </c>
    </row>
    <row r="1228" spans="1:17" x14ac:dyDescent="0.25">
      <c r="A1228" s="38">
        <f>A1227+$A$19</f>
        <v>12.099999999999786</v>
      </c>
      <c r="B1228" s="38">
        <f>C1228+D1228+Dynamics!$O$7</f>
        <v>26.767073570129863</v>
      </c>
      <c r="C1228" s="38">
        <f>C1227-O1227*Dynamics!$S$1</f>
        <v>3.8189350703406321E-3</v>
      </c>
      <c r="D1228" s="38">
        <f>D1227-P1227*Dynamics!$S$1</f>
        <v>1.2729783567786679E-3</v>
      </c>
      <c r="E1228" s="38">
        <f>Dynamics!$F$1-C1228/H1227</f>
        <v>8.7373759146349688E-3</v>
      </c>
      <c r="F1228" s="38">
        <f>IF(Q1227,$O$5/E1228,([1]!Props("D","T",Dynamics!$D$4+273,"P",I1227,"He")+$O$5/E1228)/2)</f>
        <v>4.8277086286720916</v>
      </c>
      <c r="G1228" s="38">
        <f t="shared" si="65"/>
        <v>2.8585068775764666E-4</v>
      </c>
      <c r="H1228" s="38">
        <f>IF(Q1227,[1]!Props("D","T",Dynamics!$D$4+273,"P",Dynamics!I1227,"N2O"),C1228/G1228)</f>
        <v>13.359894636945731</v>
      </c>
      <c r="I1228" s="38">
        <f>IF(Q1227,[1]!Props("P","T",Dynamics!$D$4+273,"D",F1228,"He"),IF(C1228&gt;$D$11,I1227*(1-$N$13/100*$S$1),[1]!Props("P","T",Dynamics!$D$4+273,"D",F1228,"He")))</f>
        <v>2991.1711149460693</v>
      </c>
      <c r="J1228" s="38">
        <f>I1228-Dynamics!$O$10</f>
        <v>96.165381250315932</v>
      </c>
      <c r="L1228" s="38">
        <f>IF(H1228&gt;$L$18,$L$18,H1228)</f>
        <v>13.359894636945731</v>
      </c>
      <c r="M1228" s="38">
        <f t="shared" si="66"/>
        <v>3.7942230682539866</v>
      </c>
      <c r="N1228" s="38">
        <f>M1228*Dynamics!$D$14*Dynamics!$N$12</f>
        <v>2.0647337704851024E-3</v>
      </c>
      <c r="O1228" s="38">
        <f t="shared" si="67"/>
        <v>2.7584625627024656E-2</v>
      </c>
      <c r="P1228" s="38">
        <f>O1228/Dynamics!$M$2</f>
        <v>9.1948752090082186E-3</v>
      </c>
      <c r="Q1228" s="38">
        <f>IF(I1228&gt;Dynamics!$D$8,1,0)</f>
        <v>0</v>
      </c>
    </row>
    <row r="1229" spans="1:17" x14ac:dyDescent="0.25">
      <c r="A1229" s="38">
        <f>A1228+$A$19</f>
        <v>12.109999999999786</v>
      </c>
      <c r="B1229" s="38">
        <f>C1229+D1229+Dynamics!$O$7</f>
        <v>26.766705775121505</v>
      </c>
      <c r="C1229" s="38">
        <f>C1228-O1228*Dynamics!$S$1</f>
        <v>3.5430888140703855E-3</v>
      </c>
      <c r="D1229" s="38">
        <f>D1228-P1228*Dynamics!$S$1</f>
        <v>1.1810296046885858E-3</v>
      </c>
      <c r="E1229" s="38">
        <f>Dynamics!$F$1-C1229/H1228</f>
        <v>8.7476883625113386E-3</v>
      </c>
      <c r="F1229" s="38">
        <f>IF(Q1228,$O$5/E1229,([1]!Props("D","T",Dynamics!$D$4+273,"P",I1228,"He")+$O$5/E1229)/2)</f>
        <v>4.8220111617376267</v>
      </c>
      <c r="G1229" s="38">
        <f t="shared" si="65"/>
        <v>2.7553921687821503E-4</v>
      </c>
      <c r="H1229" s="38">
        <f>IF(Q1228,[1]!Props("D","T",Dynamics!$D$4+273,"P",Dynamics!I1228,"N2O"),C1229/G1229)</f>
        <v>12.858746040627631</v>
      </c>
      <c r="I1229" s="38">
        <f>IF(Q1228,[1]!Props("P","T",Dynamics!$D$4+273,"D",F1229,"He"),IF(C1229&gt;$D$11,I1228*(1-$N$13/100*$S$1),[1]!Props("P","T",Dynamics!$D$4+273,"D",F1229,"He")))</f>
        <v>2987.591206980595</v>
      </c>
      <c r="J1229" s="38">
        <f>I1229-Dynamics!$O$10</f>
        <v>92.585473284841555</v>
      </c>
      <c r="L1229" s="38">
        <f>IF(H1229&gt;$L$18,$L$18,H1229)</f>
        <v>12.858746040627631</v>
      </c>
      <c r="M1229" s="38">
        <f t="shared" si="66"/>
        <v>3.7947844628087326</v>
      </c>
      <c r="N1229" s="38">
        <f>M1229*Dynamics!$D$14*Dynamics!$N$12</f>
        <v>2.0650392692064213E-3</v>
      </c>
      <c r="O1229" s="38">
        <f t="shared" si="67"/>
        <v>2.6553815526648646E-2</v>
      </c>
      <c r="P1229" s="38">
        <f>O1229/Dynamics!$M$2</f>
        <v>8.851271842216216E-3</v>
      </c>
      <c r="Q1229" s="38">
        <f>IF(I1229&gt;Dynamics!$D$8,1,0)</f>
        <v>0</v>
      </c>
    </row>
    <row r="1230" spans="1:17" x14ac:dyDescent="0.25">
      <c r="A1230" s="38">
        <f>A1229+$A$19</f>
        <v>12.119999999999786</v>
      </c>
      <c r="B1230" s="38">
        <f>C1230+D1230+Dynamics!$O$7</f>
        <v>26.766351724247816</v>
      </c>
      <c r="C1230" s="38">
        <f>C1229-O1229*Dynamics!$S$1</f>
        <v>3.2775506588038992E-3</v>
      </c>
      <c r="D1230" s="38">
        <f>D1229-P1229*Dynamics!$S$1</f>
        <v>1.0925168862664235E-3</v>
      </c>
      <c r="E1230" s="38">
        <f>Dynamics!$F$1-C1230/H1229</f>
        <v>8.7580028883779831E-3</v>
      </c>
      <c r="F1230" s="38">
        <f>IF(Q1229,$O$5/E1230,([1]!Props("D","T",Dynamics!$D$4+273,"P",I1229,"He")+$O$5/E1230)/2)</f>
        <v>4.8163262798459154</v>
      </c>
      <c r="G1230" s="38">
        <f t="shared" si="65"/>
        <v>2.6522620773012859E-4</v>
      </c>
      <c r="H1230" s="38">
        <f>IF(Q1229,[1]!Props("D","T",Dynamics!$D$4+273,"P",Dynamics!I1229,"N2O"),C1230/G1230)</f>
        <v>12.357567100378155</v>
      </c>
      <c r="I1230" s="38">
        <f>IF(Q1229,[1]!Props("P","T",Dynamics!$D$4+273,"D",F1230,"He"),IF(C1230&gt;$D$11,I1229*(1-$N$13/100*$S$1),[1]!Props("P","T",Dynamics!$D$4+273,"D",F1230,"He")))</f>
        <v>2984.0193256669504</v>
      </c>
      <c r="J1230" s="38">
        <f>I1230-Dynamics!$O$10</f>
        <v>89.013591971197002</v>
      </c>
      <c r="L1230" s="38">
        <f>IF(H1230&gt;$L$18,$L$18,H1230)</f>
        <v>12.357567100378155</v>
      </c>
      <c r="M1230" s="38">
        <f t="shared" si="66"/>
        <v>3.7955670905041101</v>
      </c>
      <c r="N1230" s="38">
        <f>M1230*Dynamics!$D$14*Dynamics!$N$12</f>
        <v>2.0654651581969458E-3</v>
      </c>
      <c r="O1230" s="38">
        <f t="shared" si="67"/>
        <v>2.5524124285911939E-2</v>
      </c>
      <c r="P1230" s="38">
        <f>O1230/Dynamics!$M$2</f>
        <v>8.5080414286373123E-3</v>
      </c>
      <c r="Q1230" s="38">
        <f>IF(I1230&gt;Dynamics!$D$8,1,0)</f>
        <v>0</v>
      </c>
    </row>
    <row r="1231" spans="1:17" x14ac:dyDescent="0.25">
      <c r="A1231" s="38">
        <f>A1230+$A$19</f>
        <v>12.129999999999786</v>
      </c>
      <c r="B1231" s="38">
        <f>C1231+D1231+Dynamics!$O$7</f>
        <v>26.766011402590671</v>
      </c>
      <c r="C1231" s="38">
        <f>C1230-O1230*Dynamics!$S$1</f>
        <v>3.0223094159447799E-3</v>
      </c>
      <c r="D1231" s="38">
        <f>D1230-P1230*Dynamics!$S$1</f>
        <v>1.0074364719800503E-3</v>
      </c>
      <c r="E1231" s="38">
        <f>Dynamics!$F$1-C1231/H1230</f>
        <v>8.7683201564159752E-3</v>
      </c>
      <c r="F1231" s="38">
        <f>IF(Q1230,$O$5/E1231,([1]!Props("D","T",Dynamics!$D$4+273,"P",I1230,"He")+$O$5/E1231)/2)</f>
        <v>4.8106536116813921</v>
      </c>
      <c r="G1231" s="38">
        <f t="shared" si="65"/>
        <v>2.5491105980455717E-4</v>
      </c>
      <c r="H1231" s="38">
        <f>IF(Q1230,[1]!Props("D","T",Dynamics!$D$4+273,"P",Dynamics!I1230,"N2O"),C1231/G1231)</f>
        <v>11.856329098713937</v>
      </c>
      <c r="I1231" s="38">
        <f>IF(Q1230,[1]!Props("P","T",Dynamics!$D$4+273,"D",F1231,"He"),IF(C1231&gt;$D$11,I1230*(1-$N$13/100*$S$1),[1]!Props("P","T",Dynamics!$D$4+273,"D",F1231,"He")))</f>
        <v>2980.4552369190496</v>
      </c>
      <c r="J1231" s="38">
        <f>I1231-Dynamics!$O$10</f>
        <v>85.449503223296233</v>
      </c>
      <c r="L1231" s="38">
        <f>IF(H1231&gt;$L$18,$L$18,H1231)</f>
        <v>11.856329098713937</v>
      </c>
      <c r="M1231" s="38">
        <f t="shared" si="66"/>
        <v>3.7965982754806764</v>
      </c>
      <c r="N1231" s="38">
        <f>M1231*Dynamics!$D$14*Dynamics!$N$12</f>
        <v>2.0660263066603944E-3</v>
      </c>
      <c r="O1231" s="38">
        <f t="shared" si="67"/>
        <v>2.4495487818366118E-2</v>
      </c>
      <c r="P1231" s="38">
        <f>O1231/Dynamics!$M$2</f>
        <v>8.1651626061220398E-3</v>
      </c>
      <c r="Q1231" s="38">
        <f>IF(I1231&gt;Dynamics!$D$8,1,0)</f>
        <v>0</v>
      </c>
    </row>
    <row r="1232" spans="1:17" x14ac:dyDescent="0.25">
      <c r="A1232" s="38">
        <f>A1231+$A$19</f>
        <v>12.139999999999786</v>
      </c>
      <c r="B1232" s="38">
        <f>C1232+D1232+Dynamics!$O$7</f>
        <v>26.765684796086425</v>
      </c>
      <c r="C1232" s="38">
        <f>C1231-O1231*Dynamics!$S$1</f>
        <v>2.7773545377611187E-3</v>
      </c>
      <c r="D1232" s="38">
        <f>D1231-P1231*Dynamics!$S$1</f>
        <v>9.2578484591882991E-4</v>
      </c>
      <c r="E1232" s="38">
        <f>Dynamics!$F$1-C1232/H1231</f>
        <v>8.7786409158261813E-3</v>
      </c>
      <c r="F1232" s="38">
        <f>IF(Q1231,$O$5/E1232,([1]!Props("D","T",Dynamics!$D$4+273,"P",I1231,"He")+$O$5/E1232)/2)</f>
        <v>4.804992748565299</v>
      </c>
      <c r="G1232" s="38">
        <f t="shared" si="65"/>
        <v>2.4459309841669448E-4</v>
      </c>
      <c r="H1232" s="38">
        <f>IF(Q1231,[1]!Props("D","T",Dynamics!$D$4+273,"P",Dynamics!I1231,"N2O"),C1232/G1232)</f>
        <v>11.354999612579228</v>
      </c>
      <c r="I1232" s="38">
        <f>IF(Q1231,[1]!Props("P","T",Dynamics!$D$4+273,"D",F1232,"He"),IF(C1232&gt;$D$11,I1231*(1-$N$13/100*$S$1),[1]!Props("P","T",Dynamics!$D$4+273,"D",F1232,"He")))</f>
        <v>2976.8986832097598</v>
      </c>
      <c r="J1232" s="38">
        <f>I1232-Dynamics!$O$10</f>
        <v>81.892949514006432</v>
      </c>
      <c r="L1232" s="38">
        <f>IF(H1232&gt;$L$18,$L$18,H1232)</f>
        <v>11.354999612579228</v>
      </c>
      <c r="M1232" s="38">
        <f t="shared" si="66"/>
        <v>3.7979102067980346</v>
      </c>
      <c r="N1232" s="38">
        <f>M1232*Dynamics!$D$14*Dynamics!$N$12</f>
        <v>2.0667402311837497E-3</v>
      </c>
      <c r="O1232" s="38">
        <f t="shared" si="67"/>
        <v>2.3467834524393383E-2</v>
      </c>
      <c r="P1232" s="38">
        <f>O1232/Dynamics!$M$2</f>
        <v>7.8226115081311276E-3</v>
      </c>
      <c r="Q1232" s="38">
        <f>IF(I1232&gt;Dynamics!$D$8,1,0)</f>
        <v>0</v>
      </c>
    </row>
    <row r="1233" spans="1:17" x14ac:dyDescent="0.25">
      <c r="A1233" s="38">
        <f>A1232+$A$19</f>
        <v>12.149999999999785</v>
      </c>
      <c r="B1233" s="38">
        <f>C1233+D1233+Dynamics!$O$7</f>
        <v>26.765371891626099</v>
      </c>
      <c r="C1233" s="38">
        <f>C1232-O1232*Dynamics!$S$1</f>
        <v>2.5426761925171847E-3</v>
      </c>
      <c r="D1233" s="38">
        <f>D1232-P1232*Dynamics!$S$1</f>
        <v>8.4755873083751864E-4</v>
      </c>
      <c r="E1233" s="38">
        <f>Dynamics!$F$1-C1233/H1232</f>
        <v>8.7889660164592771E-3</v>
      </c>
      <c r="F1233" s="38">
        <f>IF(Q1232,$O$5/E1233,([1]!Props("D","T",Dynamics!$D$4+273,"P",I1232,"He")+$O$5/E1233)/2)</f>
        <v>4.7993432376868821</v>
      </c>
      <c r="G1233" s="38">
        <f t="shared" si="65"/>
        <v>2.3427156149954942E-4</v>
      </c>
      <c r="H1233" s="38">
        <f>IF(Q1232,[1]!Props("D","T",Dynamics!$D$4+273,"P",Dynamics!I1232,"N2O"),C1233/G1233)</f>
        <v>10.853541830863987</v>
      </c>
      <c r="I1233" s="38">
        <f>IF(Q1232,[1]!Props("P","T",Dynamics!$D$4+273,"D",F1233,"He"),IF(C1233&gt;$D$11,I1232*(1-$N$13/100*$S$1),[1]!Props("P","T",Dynamics!$D$4+273,"D",F1233,"He")))</f>
        <v>2973.3493793221819</v>
      </c>
      <c r="J1233" s="38">
        <f>I1233-Dynamics!$O$10</f>
        <v>78.343645626428497</v>
      </c>
      <c r="L1233" s="38">
        <f>IF(H1233&gt;$L$18,$L$18,H1233)</f>
        <v>10.853541830863987</v>
      </c>
      <c r="M1233" s="38">
        <f t="shared" si="66"/>
        <v>3.7995410778868322</v>
      </c>
      <c r="N1233" s="38">
        <f>M1233*Dynamics!$D$14*Dynamics!$N$12</f>
        <v>2.0676277158022801E-3</v>
      </c>
      <c r="O1233" s="38">
        <f t="shared" si="67"/>
        <v>2.2441083904113802E-2</v>
      </c>
      <c r="P1233" s="38">
        <f>O1233/Dynamics!$M$2</f>
        <v>7.480361301371267E-3</v>
      </c>
      <c r="Q1233" s="38">
        <f>IF(I1233&gt;Dynamics!$D$8,1,0)</f>
        <v>0</v>
      </c>
    </row>
    <row r="1234" spans="1:17" x14ac:dyDescent="0.25">
      <c r="A1234" s="38">
        <f>A1233+$A$19</f>
        <v>12.159999999999785</v>
      </c>
      <c r="B1234" s="38">
        <f>C1234+D1234+Dynamics!$O$7</f>
        <v>26.765072677174043</v>
      </c>
      <c r="C1234" s="38">
        <f>C1233-O1233*Dynamics!$S$1</f>
        <v>2.3182653534760465E-3</v>
      </c>
      <c r="D1234" s="38">
        <f>D1233-P1233*Dynamics!$S$1</f>
        <v>7.7275511782380602E-4</v>
      </c>
      <c r="E1234" s="38">
        <f>Dynamics!$F$1-C1234/H1233</f>
        <v>8.7992964282226083E-3</v>
      </c>
      <c r="F1234" s="38">
        <f>IF(Q1233,$O$5/E1234,([1]!Props("D","T",Dynamics!$D$4+273,"P",I1233,"He")+$O$5/E1234)/2)</f>
        <v>4.7937045737454893</v>
      </c>
      <c r="G1234" s="38">
        <f t="shared" si="65"/>
        <v>2.2394558330471152E-4</v>
      </c>
      <c r="H1234" s="38">
        <f>IF(Q1233,[1]!Props("D","T",Dynamics!$D$4+273,"P",Dynamics!I1233,"N2O"),C1234/G1234)</f>
        <v>10.351913707187068</v>
      </c>
      <c r="I1234" s="38">
        <f>IF(Q1233,[1]!Props("P","T",Dynamics!$D$4+273,"D",F1234,"He"),IF(C1234&gt;$D$11,I1233*(1-$N$13/100*$S$1),[1]!Props("P","T",Dynamics!$D$4+273,"D",F1234,"He")))</f>
        <v>2969.8070071034645</v>
      </c>
      <c r="J1234" s="38">
        <f>I1234-Dynamics!$O$10</f>
        <v>74.801273407711051</v>
      </c>
      <c r="L1234" s="38">
        <f>IF(H1234&gt;$L$18,$L$18,H1234)</f>
        <v>10.351913707187068</v>
      </c>
      <c r="M1234" s="38">
        <f t="shared" si="66"/>
        <v>3.8015365636210983</v>
      </c>
      <c r="N1234" s="38">
        <f>M1234*Dynamics!$D$14*Dynamics!$N$12</f>
        <v>2.0687136157902207E-3</v>
      </c>
      <c r="O1234" s="38">
        <f t="shared" si="67"/>
        <v>2.1415144835543305E-2</v>
      </c>
      <c r="P1234" s="38">
        <f>O1234/Dynamics!$M$2</f>
        <v>7.1383816118477687E-3</v>
      </c>
      <c r="Q1234" s="38">
        <f>IF(I1234&gt;Dynamics!$D$8,1,0)</f>
        <v>0</v>
      </c>
    </row>
    <row r="1235" spans="1:17" x14ac:dyDescent="0.25">
      <c r="A1235" s="38">
        <f>A1234+$A$19</f>
        <v>12.169999999999785</v>
      </c>
      <c r="B1235" s="38">
        <f>C1235+D1235+Dynamics!$O$7</f>
        <v>26.764787141909569</v>
      </c>
      <c r="C1235" s="38">
        <f>C1234-O1234*Dynamics!$S$1</f>
        <v>2.1041139051206133E-3</v>
      </c>
      <c r="D1235" s="38">
        <f>D1234-P1234*Dynamics!$S$1</f>
        <v>7.0137130170532837E-4</v>
      </c>
      <c r="E1235" s="38">
        <f>Dynamics!$F$1-C1235/H1234</f>
        <v>8.809633265417326E-3</v>
      </c>
      <c r="F1235" s="38">
        <f>IF(Q1234,$O$5/E1235,([1]!Props("D","T",Dynamics!$D$4+273,"P",I1234,"He")+$O$5/E1235)/2)</f>
        <v>4.7880761885318206</v>
      </c>
      <c r="G1235" s="38">
        <f t="shared" si="65"/>
        <v>2.1361417409360844E-4</v>
      </c>
      <c r="H1235" s="38">
        <f>IF(Q1234,[1]!Props("D","T",Dynamics!$D$4+273,"P",Dynamics!I1234,"N2O"),C1235/G1235)</f>
        <v>9.8500668977076575</v>
      </c>
      <c r="I1235" s="38">
        <f>IF(Q1234,[1]!Props("P","T",Dynamics!$D$4+273,"D",F1235,"He"),IF(C1235&gt;$D$11,I1234*(1-$N$13/100*$S$1),[1]!Props("P","T",Dynamics!$D$4+273,"D",F1235,"He")))</f>
        <v>2966.271208925009</v>
      </c>
      <c r="J1235" s="38">
        <f>I1235-Dynamics!$O$10</f>
        <v>71.265475229255571</v>
      </c>
      <c r="L1235" s="38">
        <f>IF(H1235&gt;$L$18,$L$18,H1235)</f>
        <v>9.8500668977076575</v>
      </c>
      <c r="M1235" s="38">
        <f t="shared" si="66"/>
        <v>3.8039517582678291</v>
      </c>
      <c r="N1235" s="38">
        <f>M1235*Dynamics!$D$14*Dynamics!$N$12</f>
        <v>2.0700279122508381E-3</v>
      </c>
      <c r="O1235" s="38">
        <f t="shared" si="67"/>
        <v>2.0389913415792871E-2</v>
      </c>
      <c r="P1235" s="38">
        <f>O1235/Dynamics!$M$2</f>
        <v>6.7966378052642905E-3</v>
      </c>
      <c r="Q1235" s="38">
        <f>IF(I1235&gt;Dynamics!$D$8,1,0)</f>
        <v>0</v>
      </c>
    </row>
    <row r="1236" spans="1:17" x14ac:dyDescent="0.25">
      <c r="A1236" s="38">
        <f>A1235+$A$19</f>
        <v>12.179999999999785</v>
      </c>
      <c r="B1236" s="38">
        <f>C1236+D1236+Dynamics!$O$7</f>
        <v>26.764515276397361</v>
      </c>
      <c r="C1236" s="38">
        <f>C1235-O1235*Dynamics!$S$1</f>
        <v>1.9002147709626846E-3</v>
      </c>
      <c r="D1236" s="38">
        <f>D1235-P1235*Dynamics!$S$1</f>
        <v>6.3340492365268543E-4</v>
      </c>
      <c r="E1236" s="38">
        <f>Dynamics!$F$1-C1236/H1235</f>
        <v>8.8199778175930346E-3</v>
      </c>
      <c r="F1236" s="38">
        <f>IF(Q1235,$O$5/E1236,([1]!Props("D","T",Dynamics!$D$4+273,"P",I1235,"He")+$O$5/E1236)/2)</f>
        <v>4.7824574378040836</v>
      </c>
      <c r="G1236" s="38">
        <f t="shared" si="65"/>
        <v>2.0327619456826651E-4</v>
      </c>
      <c r="H1236" s="38">
        <f>IF(Q1235,[1]!Props("D","T",Dynamics!$D$4+273,"P",Dynamics!I1235,"N2O"),C1236/G1236)</f>
        <v>9.3479454148504981</v>
      </c>
      <c r="I1236" s="38">
        <f>IF(Q1235,[1]!Props("P","T",Dynamics!$D$4+273,"D",F1236,"He"),IF(C1236&gt;$D$11,I1235*(1-$N$13/100*$S$1),[1]!Props("P","T",Dynamics!$D$4+273,"D",F1236,"He")))</f>
        <v>2962.7415794446642</v>
      </c>
      <c r="J1236" s="38">
        <f>I1236-Dynamics!$O$10</f>
        <v>67.735845748910833</v>
      </c>
      <c r="L1236" s="38">
        <f>IF(H1236&gt;$L$18,$L$18,H1236)</f>
        <v>9.3479454148504981</v>
      </c>
      <c r="M1236" s="38">
        <f t="shared" si="66"/>
        <v>3.806853752013251</v>
      </c>
      <c r="N1236" s="38">
        <f>M1236*Dynamics!$D$14*Dynamics!$N$12</f>
        <v>2.0716071142060535E-3</v>
      </c>
      <c r="O1236" s="38">
        <f t="shared" si="67"/>
        <v>1.9365270224614151E-2</v>
      </c>
      <c r="P1236" s="38">
        <f>O1236/Dynamics!$M$2</f>
        <v>6.4550900748713835E-3</v>
      </c>
      <c r="Q1236" s="38">
        <f>IF(I1236&gt;Dynamics!$D$8,1,0)</f>
        <v>0</v>
      </c>
    </row>
    <row r="1237" spans="1:17" x14ac:dyDescent="0.25">
      <c r="A1237" s="38">
        <f>A1236+$A$19</f>
        <v>12.189999999999785</v>
      </c>
      <c r="B1237" s="38">
        <f>C1237+D1237+Dynamics!$O$7</f>
        <v>26.764257072794365</v>
      </c>
      <c r="C1237" s="38">
        <f>C1236-O1236*Dynamics!$S$1</f>
        <v>1.7065620687165431E-3</v>
      </c>
      <c r="D1237" s="38">
        <f>D1236-P1236*Dynamics!$S$1</f>
        <v>5.6885402290397162E-4</v>
      </c>
      <c r="E1237" s="38">
        <f>Dynamics!$F$1-C1237/H1236</f>
        <v>8.830331589137928E-3</v>
      </c>
      <c r="F1237" s="38">
        <f>IF(Q1236,$O$5/E1237,([1]!Props("D","T",Dynamics!$D$4+273,"P",I1236,"He")+$O$5/E1237)/2)</f>
        <v>4.7768475845661094</v>
      </c>
      <c r="G1237" s="38">
        <f t="shared" si="65"/>
        <v>1.9293032330818839E-4</v>
      </c>
      <c r="H1237" s="38">
        <f>IF(Q1236,[1]!Props("D","T",Dynamics!$D$4+273,"P",Dynamics!I1236,"N2O"),C1237/G1237)</f>
        <v>8.8454839003740613</v>
      </c>
      <c r="I1237" s="38">
        <f>IF(Q1236,[1]!Props("P","T",Dynamics!$D$4+273,"D",F1237,"He"),IF(C1237&gt;$D$11,I1236*(1-$N$13/100*$S$1),[1]!Props("P","T",Dynamics!$D$4+273,"D",F1237,"He")))</f>
        <v>2959.2176551103985</v>
      </c>
      <c r="J1237" s="38">
        <f>I1237-Dynamics!$O$10</f>
        <v>64.211921414645076</v>
      </c>
      <c r="L1237" s="38">
        <f>IF(H1237&gt;$L$18,$L$18,H1237)</f>
        <v>8.8454839003740613</v>
      </c>
      <c r="M1237" s="38">
        <f t="shared" si="66"/>
        <v>3.8103251069287118</v>
      </c>
      <c r="N1237" s="38">
        <f>M1237*Dynamics!$D$14*Dynamics!$N$12</f>
        <v>2.0734961501415682E-3</v>
      </c>
      <c r="O1237" s="38">
        <f t="shared" si="67"/>
        <v>1.8341076813564838E-2</v>
      </c>
      <c r="P1237" s="38">
        <f>O1237/Dynamics!$M$2</f>
        <v>6.1136922711882797E-3</v>
      </c>
      <c r="Q1237" s="38">
        <f>IF(I1237&gt;Dynamics!$D$8,1,0)</f>
        <v>0</v>
      </c>
    </row>
    <row r="1238" spans="1:17" x14ac:dyDescent="0.25">
      <c r="A1238" s="38">
        <f>A1237+$A$19</f>
        <v>12.199999999999784</v>
      </c>
      <c r="B1238" s="38">
        <f>C1238+D1238+Dynamics!$O$7</f>
        <v>26.764012525103517</v>
      </c>
      <c r="C1238" s="38">
        <f>C1237-O1237*Dynamics!$S$1</f>
        <v>1.5231513005808947E-3</v>
      </c>
      <c r="D1238" s="38">
        <f>D1237-P1237*Dynamics!$S$1</f>
        <v>5.0771710019208876E-4</v>
      </c>
      <c r="E1238" s="38">
        <f>Dynamics!$F$1-C1238/H1237</f>
        <v>8.8406963507573627E-3</v>
      </c>
      <c r="F1238" s="38">
        <f>IF(Q1237,$O$5/E1238,([1]!Props("D","T",Dynamics!$D$4+273,"P",I1237,"He")+$O$5/E1238)/2)</f>
        <v>4.7712457774892476</v>
      </c>
      <c r="G1238" s="38">
        <f t="shared" si="65"/>
        <v>1.8257501477197957E-4</v>
      </c>
      <c r="H1238" s="38">
        <f>IF(Q1237,[1]!Props("D","T",Dynamics!$D$4+273,"P",Dynamics!I1237,"N2O"),C1238/G1238)</f>
        <v>8.3426053804962255</v>
      </c>
      <c r="I1238" s="38">
        <f>IF(Q1237,[1]!Props("P","T",Dynamics!$D$4+273,"D",F1238,"He"),IF(C1238&gt;$D$11,I1237*(1-$N$13/100*$S$1),[1]!Props("P","T",Dynamics!$D$4+273,"D",F1238,"He")))</f>
        <v>2955.6989006156391</v>
      </c>
      <c r="J1238" s="38">
        <f>I1238-Dynamics!$O$10</f>
        <v>60.693166919885698</v>
      </c>
      <c r="L1238" s="38">
        <f>IF(H1238&gt;$L$18,$L$18,H1238)</f>
        <v>8.3426053804962255</v>
      </c>
      <c r="M1238" s="38">
        <f t="shared" si="66"/>
        <v>3.8144686230589686</v>
      </c>
      <c r="N1238" s="38">
        <f>M1238*Dynamics!$D$14*Dynamics!$N$12</f>
        <v>2.0757509616085778E-3</v>
      </c>
      <c r="O1238" s="38">
        <f t="shared" si="67"/>
        <v>1.7317171140885934E-2</v>
      </c>
      <c r="P1238" s="38">
        <f>O1238/Dynamics!$M$2</f>
        <v>5.7723903802953114E-3</v>
      </c>
      <c r="Q1238" s="38">
        <f>IF(I1238&gt;Dynamics!$D$8,1,0)</f>
        <v>0</v>
      </c>
    </row>
    <row r="1239" spans="1:17" x14ac:dyDescent="0.25">
      <c r="A1239" s="38">
        <f>A1238+$A$19</f>
        <v>12.209999999999784</v>
      </c>
      <c r="B1239" s="38">
        <f>C1239+D1239+Dynamics!$O$7</f>
        <v>26.763781629488307</v>
      </c>
      <c r="C1239" s="38">
        <f>C1238-O1238*Dynamics!$S$1</f>
        <v>1.3499795891720354E-3</v>
      </c>
      <c r="D1239" s="38">
        <f>D1238-P1238*Dynamics!$S$1</f>
        <v>4.4999319638913563E-4</v>
      </c>
      <c r="E1239" s="38">
        <f>Dynamics!$F$1-C1239/H1238</f>
        <v>8.8510742074082403E-3</v>
      </c>
      <c r="F1239" s="38">
        <f>IF(Q1238,$O$5/E1239,([1]!Props("D","T",Dynamics!$D$4+273,"P",I1238,"He")+$O$5/E1239)/2)</f>
        <v>4.7656510226727047</v>
      </c>
      <c r="G1239" s="38">
        <f t="shared" si="65"/>
        <v>1.722084443618651E-4</v>
      </c>
      <c r="H1239" s="38">
        <f>IF(Q1238,[1]!Props("D","T",Dynamics!$D$4+273,"P",Dynamics!I1238,"N2O"),C1239/G1239)</f>
        <v>7.8392183041575825</v>
      </c>
      <c r="I1239" s="38">
        <f>IF(Q1238,[1]!Props("P","T",Dynamics!$D$4+273,"D",F1239,"He"),IF(C1239&gt;$D$11,I1238*(1-$N$13/100*$S$1),[1]!Props("P","T",Dynamics!$D$4+273,"D",F1239,"He")))</f>
        <v>2952.1846911730313</v>
      </c>
      <c r="J1239" s="38">
        <f>I1239-Dynamics!$O$10</f>
        <v>57.178957477277891</v>
      </c>
      <c r="L1239" s="38">
        <f>IF(H1239&gt;$L$18,$L$18,H1239)</f>
        <v>7.8392183041575825</v>
      </c>
      <c r="M1239" s="38">
        <f t="shared" si="66"/>
        <v>3.8194139929015405</v>
      </c>
      <c r="N1239" s="38">
        <f>M1239*Dynamics!$D$14*Dynamics!$N$12</f>
        <v>2.0784421244468753E-3</v>
      </c>
      <c r="O1239" s="38">
        <f t="shared" si="67"/>
        <v>1.6293361546096116E-2</v>
      </c>
      <c r="P1239" s="38">
        <f>O1239/Dynamics!$M$2</f>
        <v>5.4311205153653721E-3</v>
      </c>
      <c r="Q1239" s="38">
        <f>IF(I1239&gt;Dynamics!$D$8,1,0)</f>
        <v>0</v>
      </c>
    </row>
    <row r="1240" spans="1:17" x14ac:dyDescent="0.25">
      <c r="A1240" s="38">
        <f>A1239+$A$19</f>
        <v>12.219999999999784</v>
      </c>
      <c r="B1240" s="38">
        <f>C1240+D1240+Dynamics!$O$7</f>
        <v>26.763564384667692</v>
      </c>
      <c r="C1240" s="38">
        <f>C1239-O1239*Dynamics!$S$1</f>
        <v>1.1870459737110743E-3</v>
      </c>
      <c r="D1240" s="38">
        <f>D1239-P1239*Dynamics!$S$1</f>
        <v>3.9568199123548187E-4</v>
      </c>
      <c r="E1240" s="38">
        <f>Dynamics!$F$1-C1240/H1239</f>
        <v>8.8614676894467389E-3</v>
      </c>
      <c r="F1240" s="38">
        <f>IF(Q1239,$O$5/E1240,([1]!Props("D","T",Dynamics!$D$4+273,"P",I1239,"He")+$O$5/E1240)/2)</f>
        <v>4.7600621460988313</v>
      </c>
      <c r="G1240" s="38">
        <f t="shared" si="65"/>
        <v>1.6182843542538947E-4</v>
      </c>
      <c r="H1240" s="38">
        <f>IF(Q1239,[1]!Props("D","T",Dynamics!$D$4+273,"P",Dynamics!I1239,"N2O"),C1240/G1240)</f>
        <v>7.3352125699711062</v>
      </c>
      <c r="I1240" s="38">
        <f>IF(Q1239,[1]!Props("P","T",Dynamics!$D$4+273,"D",F1240,"He"),IF(C1240&gt;$D$11,I1239*(1-$N$13/100*$S$1),[1]!Props("P","T",Dynamics!$D$4+273,"D",F1240,"He")))</f>
        <v>2948.6742889471993</v>
      </c>
      <c r="J1240" s="38">
        <f>I1240-Dynamics!$O$10</f>
        <v>53.668555251445923</v>
      </c>
      <c r="L1240" s="38">
        <f>IF(H1240&gt;$L$18,$L$18,H1240)</f>
        <v>7.3352125699711062</v>
      </c>
      <c r="M1240" s="38">
        <f t="shared" si="66"/>
        <v>3.8253272835217524</v>
      </c>
      <c r="N1240" s="38">
        <f>M1240*Dynamics!$D$14*Dynamics!$N$12</f>
        <v>2.0816600087458772E-3</v>
      </c>
      <c r="O1240" s="38">
        <f t="shared" si="67"/>
        <v>1.5269418662558921E-2</v>
      </c>
      <c r="P1240" s="38">
        <f>O1240/Dynamics!$M$2</f>
        <v>5.0898062208529736E-3</v>
      </c>
      <c r="Q1240" s="38">
        <f>IF(I1240&gt;Dynamics!$D$8,1,0)</f>
        <v>0</v>
      </c>
    </row>
    <row r="1241" spans="1:17" x14ac:dyDescent="0.25">
      <c r="A1241" s="38">
        <f>A1240+$A$19</f>
        <v>12.229999999999784</v>
      </c>
      <c r="B1241" s="38">
        <f>C1241+D1241+Dynamics!$O$7</f>
        <v>26.763360792418858</v>
      </c>
      <c r="C1241" s="38">
        <f>C1240-O1240*Dynamics!$S$1</f>
        <v>1.0343517870854851E-3</v>
      </c>
      <c r="D1241" s="38">
        <f>D1240-P1240*Dynamics!$S$1</f>
        <v>3.4478392902695214E-4</v>
      </c>
      <c r="E1241" s="38">
        <f>Dynamics!$F$1-C1241/H1240</f>
        <v>8.8718798772262041E-3</v>
      </c>
      <c r="F1241" s="38">
        <f>IF(Q1240,$O$5/E1241,([1]!Props("D","T",Dynamics!$D$4+273,"P",I1240,"He")+$O$5/E1241)/2)</f>
        <v>4.7544777428236502</v>
      </c>
      <c r="G1241" s="38">
        <f t="shared" si="65"/>
        <v>1.5143236051930707E-4</v>
      </c>
      <c r="H1241" s="38">
        <f>IF(Q1240,[1]!Props("D","T",Dynamics!$D$4+273,"P",Dynamics!I1240,"N2O"),C1241/G1241)</f>
        <v>6.8304540954019473</v>
      </c>
      <c r="I1241" s="38">
        <f>IF(Q1240,[1]!Props("P","T",Dynamics!$D$4+273,"D",F1241,"He"),IF(C1241&gt;$D$11,I1240*(1-$N$13/100*$S$1),[1]!Props("P","T",Dynamics!$D$4+273,"D",F1241,"He")))</f>
        <v>2945.1668111608669</v>
      </c>
      <c r="J1241" s="38">
        <f>I1241-Dynamics!$O$10</f>
        <v>50.161077465113522</v>
      </c>
      <c r="L1241" s="38">
        <f>IF(H1241&gt;$L$18,$L$18,H1241)</f>
        <v>6.8304540954019473</v>
      </c>
      <c r="M1241" s="38">
        <f t="shared" si="66"/>
        <v>3.832424762824103</v>
      </c>
      <c r="N1241" s="38">
        <f>M1241*Dynamics!$D$14*Dynamics!$N$12</f>
        <v>2.0855223028011464E-3</v>
      </c>
      <c r="O1241" s="38">
        <f t="shared" si="67"/>
        <v>1.424506435422019E-2</v>
      </c>
      <c r="P1241" s="38">
        <f>O1241/Dynamics!$M$2</f>
        <v>4.7483547847400635E-3</v>
      </c>
      <c r="Q1241" s="38">
        <f>IF(I1241&gt;Dynamics!$D$8,1,0)</f>
        <v>0</v>
      </c>
    </row>
    <row r="1242" spans="1:17" x14ac:dyDescent="0.25">
      <c r="A1242" s="38">
        <f>A1241+$A$19</f>
        <v>12.239999999999783</v>
      </c>
      <c r="B1242" s="38">
        <f>C1242+D1242+Dynamics!$O$7</f>
        <v>26.763170858227468</v>
      </c>
      <c r="C1242" s="38">
        <f>C1241-O1241*Dynamics!$S$1</f>
        <v>8.9190114354328323E-4</v>
      </c>
      <c r="D1242" s="38">
        <f>D1241-P1241*Dynamics!$S$1</f>
        <v>2.9730038117955148E-4</v>
      </c>
      <c r="E1242" s="38">
        <f>Dynamics!$F$1-C1242/H1241</f>
        <v>8.8823145750728388E-3</v>
      </c>
      <c r="F1242" s="38">
        <f>IF(Q1241,$O$5/E1242,([1]!Props("D","T",Dynamics!$D$4+273,"P",I1241,"He")+$O$5/E1242)/2)</f>
        <v>4.7488961068170532</v>
      </c>
      <c r="G1242" s="38">
        <f t="shared" si="65"/>
        <v>1.4101700514453606E-4</v>
      </c>
      <c r="H1242" s="38">
        <f>IF(Q1241,[1]!Props("D","T",Dynamics!$D$4+273,"P",Dynamics!I1241,"N2O"),C1242/G1242)</f>
        <v>6.3247772325693967</v>
      </c>
      <c r="I1242" s="38">
        <f>IF(Q1241,[1]!Props("P","T",Dynamics!$D$4+273,"D",F1242,"He"),IF(C1242&gt;$D$11,I1241*(1-$N$13/100*$S$1),[1]!Props("P","T",Dynamics!$D$4+273,"D",F1242,"He")))</f>
        <v>2941.6611860541798</v>
      </c>
      <c r="J1242" s="38">
        <f>I1242-Dynamics!$O$10</f>
        <v>46.655452358426373</v>
      </c>
      <c r="L1242" s="38">
        <f>IF(H1242&gt;$L$18,$L$18,H1242)</f>
        <v>6.3247772325693967</v>
      </c>
      <c r="M1242" s="38">
        <f t="shared" si="66"/>
        <v>3.8409935979110132</v>
      </c>
      <c r="N1242" s="38">
        <f>M1242*Dynamics!$D$14*Dynamics!$N$12</f>
        <v>2.0901852767115869E-3</v>
      </c>
      <c r="O1242" s="38">
        <f t="shared" si="67"/>
        <v>1.3219956249997208E-2</v>
      </c>
      <c r="P1242" s="38">
        <f>O1242/Dynamics!$M$2</f>
        <v>4.4066520833324031E-3</v>
      </c>
      <c r="Q1242" s="38">
        <f>IF(I1242&gt;Dynamics!$D$8,1,0)</f>
        <v>0</v>
      </c>
    </row>
    <row r="1243" spans="1:17" x14ac:dyDescent="0.25">
      <c r="A1243" s="38">
        <f>A1242+$A$19</f>
        <v>12.249999999999783</v>
      </c>
      <c r="B1243" s="38">
        <f>C1243+D1243+Dynamics!$O$7</f>
        <v>26.762994592144135</v>
      </c>
      <c r="C1243" s="38">
        <f>C1242-O1242*Dynamics!$S$1</f>
        <v>7.5970158104331112E-4</v>
      </c>
      <c r="D1243" s="38">
        <f>D1242-P1242*Dynamics!$S$1</f>
        <v>2.5323386034622743E-4</v>
      </c>
      <c r="E1243" s="38">
        <f>Dynamics!$F$1-C1243/H1242</f>
        <v>8.8927765601867145E-3</v>
      </c>
      <c r="F1243" s="38">
        <f>IF(Q1242,$O$5/E1243,([1]!Props("D","T",Dynamics!$D$4+273,"P",I1242,"He")+$O$5/E1243)/2)</f>
        <v>4.7433151318223921</v>
      </c>
      <c r="G1243" s="38">
        <f t="shared" si="65"/>
        <v>1.3057837529983213E-4</v>
      </c>
      <c r="H1243" s="38">
        <f>IF(Q1242,[1]!Props("D","T",Dynamics!$D$4+273,"P",Dynamics!I1242,"N2O"),C1243/G1243)</f>
        <v>5.8179739125938399</v>
      </c>
      <c r="I1243" s="38">
        <f>IF(Q1242,[1]!Props("P","T",Dynamics!$D$4+273,"D",F1243,"He"),IF(C1243&gt;$D$11,I1242*(1-$N$13/100*$S$1),[1]!Props("P","T",Dynamics!$D$4+273,"D",F1243,"He")))</f>
        <v>2938.156090651913</v>
      </c>
      <c r="J1243" s="38">
        <f>I1243-Dynamics!$O$10</f>
        <v>43.150356956159612</v>
      </c>
      <c r="L1243" s="38">
        <f>IF(H1243&gt;$L$18,$L$18,H1243)</f>
        <v>5.8179739125938399</v>
      </c>
      <c r="M1243" s="38">
        <f t="shared" si="66"/>
        <v>3.8514237963848208</v>
      </c>
      <c r="N1243" s="38">
        <f>M1243*Dynamics!$D$14*Dynamics!$N$12</f>
        <v>2.0958611641421179E-3</v>
      </c>
      <c r="O1243" s="38">
        <f t="shared" si="67"/>
        <v>1.2193665577397398E-2</v>
      </c>
      <c r="P1243" s="38">
        <f>O1243/Dynamics!$M$2</f>
        <v>4.0645551924657995E-3</v>
      </c>
      <c r="Q1243" s="38">
        <f>IF(I1243&gt;Dynamics!$D$8,1,0)</f>
        <v>0</v>
      </c>
    </row>
    <row r="1244" spans="1:17" x14ac:dyDescent="0.25">
      <c r="A1244" s="38">
        <f>A1243+$A$19</f>
        <v>12.259999999999783</v>
      </c>
      <c r="B1244" s="38">
        <f>C1244+D1244+Dynamics!$O$7</f>
        <v>26.762832009936435</v>
      </c>
      <c r="C1244" s="38">
        <f>C1243-O1243*Dynamics!$S$1</f>
        <v>6.3776492526933714E-4</v>
      </c>
      <c r="D1244" s="38">
        <f>D1243-P1243*Dynamics!$S$1</f>
        <v>2.1258830842156942E-4</v>
      </c>
      <c r="E1244" s="38">
        <f>Dynamics!$F$1-C1244/H1243</f>
        <v>8.9032719489057239E-3</v>
      </c>
      <c r="F1244" s="38">
        <f>IF(Q1243,$O$5/E1244,([1]!Props("D","T",Dynamics!$D$4+273,"P",I1243,"He")+$O$5/E1244)/2)</f>
        <v>4.737732167474495</v>
      </c>
      <c r="G1244" s="38">
        <f t="shared" si="65"/>
        <v>1.2011141833902401E-4</v>
      </c>
      <c r="H1244" s="38">
        <f>IF(Q1243,[1]!Props("D","T",Dynamics!$D$4+273,"P",Dynamics!I1243,"N2O"),C1244/G1244)</f>
        <v>5.3097776555197695</v>
      </c>
      <c r="I1244" s="38">
        <f>IF(Q1243,[1]!Props("P","T",Dynamics!$D$4+273,"D",F1244,"He"),IF(C1244&gt;$D$11,I1243*(1-$N$13/100*$S$1),[1]!Props("P","T",Dynamics!$D$4+273,"D",F1244,"He")))</f>
        <v>2934.6498604446847</v>
      </c>
      <c r="J1244" s="38">
        <f>I1244-Dynamics!$O$10</f>
        <v>39.644126748931285</v>
      </c>
      <c r="L1244" s="38">
        <f>IF(H1244&gt;$L$18,$L$18,H1244)</f>
        <v>5.3097776555197695</v>
      </c>
      <c r="M1244" s="38">
        <f t="shared" si="66"/>
        <v>3.8642592753379379</v>
      </c>
      <c r="N1244" s="38">
        <f>M1244*Dynamics!$D$14*Dynamics!$N$12</f>
        <v>2.1028459529587244E-3</v>
      </c>
      <c r="O1244" s="38">
        <f t="shared" si="67"/>
        <v>1.116564445402041E-2</v>
      </c>
      <c r="P1244" s="38">
        <f>O1244/Dynamics!$M$2</f>
        <v>3.72188148467347E-3</v>
      </c>
      <c r="Q1244" s="38">
        <f>IF(I1244&gt;Dynamics!$D$8,1,0)</f>
        <v>0</v>
      </c>
    </row>
    <row r="1245" spans="1:17" x14ac:dyDescent="0.25">
      <c r="A1245" s="38">
        <f>A1244+$A$19</f>
        <v>12.269999999999783</v>
      </c>
      <c r="B1245" s="38">
        <f>C1245+D1245+Dynamics!$O$7</f>
        <v>26.762683134677047</v>
      </c>
      <c r="C1245" s="38">
        <f>C1244-O1244*Dynamics!$S$1</f>
        <v>5.26108480729133E-4</v>
      </c>
      <c r="D1245" s="38">
        <f>D1244-P1244*Dynamics!$S$1</f>
        <v>1.7536949357483471E-4</v>
      </c>
      <c r="E1245" s="38">
        <f>Dynamics!$F$1-C1245/H1244</f>
        <v>8.913808753754698E-3</v>
      </c>
      <c r="F1245" s="38">
        <f>IF(Q1244,$O$5/E1245,([1]!Props("D","T",Dynamics!$D$4+273,"P",I1244,"He")+$O$5/E1245)/2)</f>
        <v>4.7321438038525017</v>
      </c>
      <c r="G1245" s="38">
        <f t="shared" si="65"/>
        <v>1.0960960521699467E-4</v>
      </c>
      <c r="H1245" s="38">
        <f>IF(Q1244,[1]!Props("D","T",Dynamics!$D$4+273,"P",Dynamics!I1244,"N2O"),C1245/G1245)</f>
        <v>4.7998392083211456</v>
      </c>
      <c r="I1245" s="38">
        <f>IF(Q1244,[1]!Props("P","T",Dynamics!$D$4+273,"D",F1245,"He"),IF(C1245&gt;$D$11,I1244*(1-$N$13/100*$S$1),[1]!Props("P","T",Dynamics!$D$4+273,"D",F1245,"He")))</f>
        <v>2931.1403541457094</v>
      </c>
      <c r="J1245" s="38">
        <f>I1245-Dynamics!$O$10</f>
        <v>36.134620449955946</v>
      </c>
      <c r="L1245" s="38">
        <f>IF(H1245&gt;$L$18,$L$18,H1245)</f>
        <v>4.7998392083211456</v>
      </c>
      <c r="M1245" s="38">
        <f t="shared" si="66"/>
        <v>3.8802830082379458</v>
      </c>
      <c r="N1245" s="38">
        <f>M1245*Dynamics!$D$14*Dynamics!$N$12</f>
        <v>2.1115657203136535E-3</v>
      </c>
      <c r="O1245" s="38">
        <f t="shared" si="67"/>
        <v>1.0135175935308357E-2</v>
      </c>
      <c r="P1245" s="38">
        <f>O1245/Dynamics!$M$2</f>
        <v>3.3783919784361187E-3</v>
      </c>
      <c r="Q1245" s="38">
        <f>IF(I1245&gt;Dynamics!$D$8,1,0)</f>
        <v>0</v>
      </c>
    </row>
    <row r="1246" spans="1:17" x14ac:dyDescent="0.25">
      <c r="A1246" s="38">
        <f>A1245+$A$19</f>
        <v>12.279999999999783</v>
      </c>
      <c r="B1246" s="38">
        <f>C1246+D1246+Dynamics!$O$7</f>
        <v>26.76254799899791</v>
      </c>
      <c r="C1246" s="38">
        <f>C1245-O1245*Dynamics!$S$1</f>
        <v>4.2475672137604943E-4</v>
      </c>
      <c r="D1246" s="38">
        <f>D1245-P1245*Dynamics!$S$1</f>
        <v>1.4158557379047353E-4</v>
      </c>
      <c r="E1246" s="38">
        <f>Dynamics!$F$1-C1246/H1245</f>
        <v>8.9243977645502761E-3</v>
      </c>
      <c r="F1246" s="38">
        <f>IF(Q1245,$O$5/E1246,([1]!Props("D","T",Dynamics!$D$4+273,"P",I1245,"He")+$O$5/E1246)/2)</f>
        <v>4.7265455366621367</v>
      </c>
      <c r="G1246" s="38">
        <f t="shared" si="65"/>
        <v>9.9064281635212817E-5</v>
      </c>
      <c r="H1246" s="38">
        <f>IF(Q1245,[1]!Props("D","T",Dynamics!$D$4+273,"P",Dynamics!I1245,"N2O"),C1246/G1246)</f>
        <v>4.287687896835946</v>
      </c>
      <c r="I1246" s="38">
        <f>IF(Q1245,[1]!Props("P","T",Dynamics!$D$4+273,"D",F1246,"He"),IF(C1246&gt;$D$11,I1245*(1-$N$13/100*$S$1),[1]!Props("P","T",Dynamics!$D$4+273,"D",F1246,"He")))</f>
        <v>2927.6247435132063</v>
      </c>
      <c r="J1246" s="38">
        <f>I1246-Dynamics!$O$10</f>
        <v>32.619009817452934</v>
      </c>
      <c r="L1246" s="38">
        <f>IF(H1246&gt;$L$18,$L$18,H1246)</f>
        <v>4.287687896835946</v>
      </c>
      <c r="M1246" s="38">
        <f t="shared" si="66"/>
        <v>3.9006663330709155</v>
      </c>
      <c r="N1246" s="38">
        <f>M1246*Dynamics!$D$14*Dynamics!$N$12</f>
        <v>2.1226578828935322E-3</v>
      </c>
      <c r="O1246" s="38">
        <f t="shared" si="67"/>
        <v>9.1012945136060112E-3</v>
      </c>
      <c r="P1246" s="38">
        <f>O1246/Dynamics!$M$2</f>
        <v>3.0337648378686703E-3</v>
      </c>
      <c r="Q1246" s="38">
        <f>IF(I1246&gt;Dynamics!$D$8,1,0)</f>
        <v>0</v>
      </c>
    </row>
    <row r="1247" spans="1:17" x14ac:dyDescent="0.25">
      <c r="A1247" s="38">
        <f>A1246+$A$19</f>
        <v>12.289999999999782</v>
      </c>
      <c r="B1247" s="38">
        <f>C1247+D1247+Dynamics!$O$7</f>
        <v>26.762426648404396</v>
      </c>
      <c r="C1247" s="38">
        <f>C1246-O1246*Dynamics!$S$1</f>
        <v>3.3374377623998934E-4</v>
      </c>
      <c r="D1247" s="38">
        <f>D1246-P1246*Dynamics!$S$1</f>
        <v>1.1124792541178683E-4</v>
      </c>
      <c r="E1247" s="38">
        <f>Dynamics!$F$1-C1247/H1246</f>
        <v>8.9350540097578573E-3</v>
      </c>
      <c r="F1247" s="38">
        <f>IF(Q1246,$O$5/E1247,([1]!Props("D","T",Dynamics!$D$4+273,"P",I1246,"He")+$O$5/E1247)/2)</f>
        <v>4.7209312230098099</v>
      </c>
      <c r="G1247" s="38">
        <f t="shared" si="65"/>
        <v>8.8463613954221226E-5</v>
      </c>
      <c r="H1247" s="38">
        <f>IF(Q1246,[1]!Props("D","T",Dynamics!$D$4+273,"P",Dynamics!I1246,"N2O"),C1247/G1247)</f>
        <v>3.772667216746282</v>
      </c>
      <c r="I1247" s="38">
        <f>IF(Q1246,[1]!Props("P","T",Dynamics!$D$4+273,"D",F1247,"He"),IF(C1247&gt;$D$11,I1246*(1-$N$13/100*$S$1),[1]!Props("P","T",Dynamics!$D$4+273,"D",F1247,"He")))</f>
        <v>2924.0991717169495</v>
      </c>
      <c r="J1247" s="38">
        <f>I1247-Dynamics!$O$10</f>
        <v>29.093438021196107</v>
      </c>
      <c r="L1247" s="38">
        <f>IF(H1247&gt;$L$18,$L$18,H1247)</f>
        <v>3.772667216746282</v>
      </c>
      <c r="M1247" s="38">
        <f t="shared" si="66"/>
        <v>3.9272474965772179</v>
      </c>
      <c r="N1247" s="38">
        <f>M1247*Dynamics!$D$14*Dynamics!$N$12</f>
        <v>2.1371227746415826E-3</v>
      </c>
      <c r="O1247" s="38">
        <f t="shared" si="67"/>
        <v>8.0626530300521512E-3</v>
      </c>
      <c r="P1247" s="38">
        <f>O1247/Dynamics!$M$2</f>
        <v>2.6875510100173839E-3</v>
      </c>
      <c r="Q1247" s="38">
        <f>IF(I1247&gt;Dynamics!$D$8,1,0)</f>
        <v>0</v>
      </c>
    </row>
    <row r="1248" spans="1:17" x14ac:dyDescent="0.25">
      <c r="A1248" s="38">
        <f>A1247+$A$19</f>
        <v>12.299999999999782</v>
      </c>
      <c r="B1248" s="38">
        <f>C1248+D1248+Dynamics!$O$7</f>
        <v>26.762319146363996</v>
      </c>
      <c r="C1248" s="38">
        <f>C1247-O1247*Dynamics!$S$1</f>
        <v>2.5311724593946782E-4</v>
      </c>
      <c r="D1248" s="38">
        <f>D1247-P1247*Dynamics!$S$1</f>
        <v>8.4372415311612992E-5</v>
      </c>
      <c r="E1248" s="38">
        <f>Dynamics!$F$1-C1248/H1247</f>
        <v>8.9457993263563299E-3</v>
      </c>
      <c r="F1248" s="38">
        <f>IF(Q1247,$O$5/E1248,([1]!Props("D","T",Dynamics!$D$4+273,"P",I1247,"He")+$O$5/E1248)/2)</f>
        <v>4.7152921463515138</v>
      </c>
      <c r="G1248" s="38">
        <f t="shared" si="65"/>
        <v>7.7790779139849317E-5</v>
      </c>
      <c r="H1248" s="38">
        <f>IF(Q1247,[1]!Props("D","T",Dynamics!$D$4+273,"P",Dynamics!I1247,"N2O"),C1248/G1248)</f>
        <v>3.2538206807830425</v>
      </c>
      <c r="I1248" s="38">
        <f>IF(Q1247,[1]!Props("P","T",Dynamics!$D$4+273,"D",F1248,"He"),IF(C1248&gt;$D$11,I1247*(1-$N$13/100*$S$1),[1]!Props("P","T",Dynamics!$D$4+273,"D",F1248,"He")))</f>
        <v>2920.5581663630733</v>
      </c>
      <c r="J1248" s="38">
        <f>I1248-Dynamics!$O$10</f>
        <v>25.552432667319863</v>
      </c>
      <c r="L1248" s="38">
        <f>IF(H1248&gt;$L$18,$L$18,H1248)</f>
        <v>3.2538206807830425</v>
      </c>
      <c r="M1248" s="38">
        <f t="shared" si="66"/>
        <v>3.9630934809999463</v>
      </c>
      <c r="N1248" s="38">
        <f>M1248*Dynamics!$D$14*Dynamics!$N$12</f>
        <v>2.1566293806693482E-3</v>
      </c>
      <c r="O1248" s="38">
        <f t="shared" si="67"/>
        <v>7.0172852796062503E-3</v>
      </c>
      <c r="P1248" s="38">
        <f>O1248/Dynamics!$M$2</f>
        <v>2.3390950932020834E-3</v>
      </c>
      <c r="Q1248" s="38">
        <f>IF(I1248&gt;Dynamics!$D$8,1,0)</f>
        <v>0</v>
      </c>
    </row>
    <row r="1249" spans="1:17" x14ac:dyDescent="0.25">
      <c r="A1249" s="38">
        <f>A1248+$A$19</f>
        <v>12.309999999999782</v>
      </c>
      <c r="B1249" s="38">
        <f>C1249+D1249+Dynamics!$O$7</f>
        <v>26.762225582560266</v>
      </c>
      <c r="C1249" s="38">
        <f>C1248-O1248*Dynamics!$S$1</f>
        <v>1.829443931434053E-4</v>
      </c>
      <c r="D1249" s="38">
        <f>D1248-P1248*Dynamics!$S$1</f>
        <v>6.0981464379592157E-5</v>
      </c>
      <c r="E1249" s="38">
        <f>Dynamics!$F$1-C1249/H1248</f>
        <v>8.9566672272309786E-3</v>
      </c>
      <c r="F1249" s="38">
        <f>IF(Q1248,$O$5/E1249,([1]!Props("D","T",Dynamics!$D$4+273,"P",I1248,"He")+$O$5/E1249)/2)</f>
        <v>4.7096152928281718</v>
      </c>
      <c r="G1249" s="38">
        <f t="shared" si="65"/>
        <v>6.7020629974465923E-5</v>
      </c>
      <c r="H1249" s="38">
        <f>IF(Q1248,[1]!Props("D","T",Dynamics!$D$4+273,"P",Dynamics!I1248,"N2O"),C1249/G1249)</f>
        <v>2.7296728367534739</v>
      </c>
      <c r="I1249" s="38">
        <f>IF(Q1248,[1]!Props("P","T",Dynamics!$D$4+273,"D",F1249,"He"),IF(C1249&gt;$D$11,I1248*(1-$N$13/100*$S$1),[1]!Props("P","T",Dynamics!$D$4+273,"D",F1249,"He")))</f>
        <v>2916.9935574613169</v>
      </c>
      <c r="J1249" s="38">
        <f>I1249-Dynamics!$O$10</f>
        <v>21.987823765563462</v>
      </c>
      <c r="L1249" s="38">
        <f>IF(H1249&gt;$L$18,$L$18,H1249)</f>
        <v>2.7296728367534739</v>
      </c>
      <c r="M1249" s="38">
        <f t="shared" si="66"/>
        <v>4.0137546572703924</v>
      </c>
      <c r="N1249" s="38">
        <f>M1249*Dynamics!$D$14*Dynamics!$N$12</f>
        <v>2.184198092264954E-3</v>
      </c>
      <c r="O1249" s="38">
        <f t="shared" si="67"/>
        <v>5.9621462025444029E-3</v>
      </c>
      <c r="P1249" s="38">
        <f>O1249/Dynamics!$M$2</f>
        <v>1.9873820675148008E-3</v>
      </c>
      <c r="Q1249" s="38">
        <f>IF(I1249&gt;Dynamics!$D$8,1,0)</f>
        <v>0</v>
      </c>
    </row>
    <row r="1250" spans="1:17" x14ac:dyDescent="0.25">
      <c r="A1250" s="38">
        <f>A1249+$A$19</f>
        <v>12.319999999999782</v>
      </c>
      <c r="B1250" s="38">
        <f>C1250+D1250+Dynamics!$O$7</f>
        <v>26.762146087277568</v>
      </c>
      <c r="C1250" s="38">
        <f>C1249-O1249*Dynamics!$S$1</f>
        <v>1.2332293111796125E-4</v>
      </c>
      <c r="D1250" s="38">
        <f>D1249-P1249*Dynamics!$S$1</f>
        <v>4.110764370444415E-5</v>
      </c>
      <c r="E1250" s="38">
        <f>Dynamics!$F$1-C1250/H1249</f>
        <v>8.9677130635123191E-3</v>
      </c>
      <c r="F1250" s="38">
        <f>IF(Q1249,$O$5/E1250,([1]!Props("D","T",Dynamics!$D$4+273,"P",I1249,"He")+$O$5/E1250)/2)</f>
        <v>4.7038798658218415</v>
      </c>
      <c r="G1250" s="38">
        <f t="shared" si="65"/>
        <v>5.6112955444970192E-5</v>
      </c>
      <c r="H1250" s="38">
        <f>IF(Q1249,[1]!Props("D","T",Dynamics!$D$4+273,"P",Dynamics!I1249,"N2O"),C1250/G1250)</f>
        <v>2.1977621770235163</v>
      </c>
      <c r="I1250" s="38">
        <f>IF(Q1249,[1]!Props("P","T",Dynamics!$D$4+273,"D",F1250,"He"),IF(C1250&gt;$D$11,I1249*(1-$N$13/100*$S$1),[1]!Props("P","T",Dynamics!$D$4+273,"D",F1250,"He")))</f>
        <v>2913.3922894168854</v>
      </c>
      <c r="J1250" s="38">
        <f>I1250-Dynamics!$O$10</f>
        <v>18.386555721132027</v>
      </c>
      <c r="L1250" s="38">
        <f>IF(H1250&gt;$L$18,$L$18,H1250)</f>
        <v>2.1977621770235163</v>
      </c>
      <c r="M1250" s="38">
        <f t="shared" si="66"/>
        <v>4.0904853487210069</v>
      </c>
      <c r="N1250" s="38">
        <f>M1250*Dynamics!$D$14*Dynamics!$N$12</f>
        <v>2.2259532677042465E-3</v>
      </c>
      <c r="O1250" s="38">
        <f t="shared" si="67"/>
        <v>4.8921158995822948E-3</v>
      </c>
      <c r="P1250" s="38">
        <f>O1250/Dynamics!$M$2</f>
        <v>1.630705299860765E-3</v>
      </c>
      <c r="Q1250" s="38">
        <f>IF(I1250&gt;Dynamics!$D$8,1,0)</f>
        <v>0</v>
      </c>
    </row>
    <row r="1251" spans="1:17" x14ac:dyDescent="0.25">
      <c r="A1251" s="38">
        <f>A1250+$A$19</f>
        <v>12.329999999999782</v>
      </c>
      <c r="B1251" s="38">
        <f>C1251+D1251+Dynamics!$O$7</f>
        <v>26.762080859065573</v>
      </c>
      <c r="C1251" s="38">
        <f>C1250-O1250*Dynamics!$S$1</f>
        <v>7.4401772122138302E-5</v>
      </c>
      <c r="D1251" s="38">
        <f>D1250-P1250*Dynamics!$S$1</f>
        <v>2.4800590705836499E-5</v>
      </c>
      <c r="E1251" s="38">
        <f>Dynamics!$F$1-C1251/H1250</f>
        <v>8.9790382897962078E-3</v>
      </c>
      <c r="F1251" s="38">
        <f>IF(Q1250,$O$5/E1251,([1]!Props("D","T",Dynamics!$D$4+273,"P",I1250,"He")+$O$5/E1251)/2)</f>
        <v>4.6980492766093453</v>
      </c>
      <c r="G1251" s="38">
        <f t="shared" si="65"/>
        <v>4.4997001881012452E-5</v>
      </c>
      <c r="H1251" s="38">
        <f>IF(Q1250,[1]!Props("D","T",Dynamics!$D$4+273,"P",Dynamics!I1250,"N2O"),C1251/G1251)</f>
        <v>1.6534828769010472</v>
      </c>
      <c r="I1251" s="38">
        <f>IF(Q1250,[1]!Props("P","T",Dynamics!$D$4+273,"D",F1251,"He"),IF(C1251&gt;$D$11,I1250*(1-$N$13/100*$S$1),[1]!Props("P","T",Dynamics!$D$4+273,"D",F1251,"He")))</f>
        <v>2909.7313930787004</v>
      </c>
      <c r="J1251" s="38">
        <f>I1251-Dynamics!$O$10</f>
        <v>14.725659382947015</v>
      </c>
      <c r="L1251" s="38">
        <f>IF(H1251&gt;$L$18,$L$18,H1251)</f>
        <v>1.6534828769010472</v>
      </c>
      <c r="M1251" s="38">
        <f t="shared" si="66"/>
        <v>4.2203893870433102</v>
      </c>
      <c r="N1251" s="38">
        <f>M1251*Dynamics!$D$14*Dynamics!$N$12</f>
        <v>2.2966442234075646E-3</v>
      </c>
      <c r="O1251" s="38">
        <f t="shared" si="67"/>
        <v>3.7974618977381115E-3</v>
      </c>
      <c r="P1251" s="38">
        <f>O1251/Dynamics!$M$2</f>
        <v>1.2658206325793706E-3</v>
      </c>
      <c r="Q1251" s="38">
        <f>IF(I1251&gt;Dynamics!$D$8,1,0)</f>
        <v>0</v>
      </c>
    </row>
    <row r="1252" spans="1:17" x14ac:dyDescent="0.25">
      <c r="A1252" s="38">
        <f>A1251+$A$19</f>
        <v>12.339999999999781</v>
      </c>
      <c r="B1252" s="38">
        <f>C1252+D1252+Dynamics!$O$7</f>
        <v>26.76203022624027</v>
      </c>
      <c r="C1252" s="38">
        <f>C1251-O1251*Dynamics!$S$1</f>
        <v>3.6427153144757186E-5</v>
      </c>
      <c r="D1252" s="38">
        <f>D1251-P1251*Dynamics!$S$1</f>
        <v>1.2142384380042793E-5</v>
      </c>
      <c r="E1252" s="38">
        <f>Dynamics!$F$1-C1252/H1251</f>
        <v>8.9908611529171973E-3</v>
      </c>
      <c r="F1252" s="38">
        <f>IF(Q1251,$O$5/E1252,([1]!Props("D","T",Dynamics!$D$4+273,"P",I1251,"He")+$O$5/E1252)/2)</f>
        <v>4.6920488793454478</v>
      </c>
      <c r="G1252" s="38">
        <f t="shared" si="65"/>
        <v>3.3528466009236091E-5</v>
      </c>
      <c r="H1252" s="38">
        <f>IF(Q1251,[1]!Props("D","T",Dynamics!$D$4+273,"P",Dynamics!I1251,"N2O"),C1252/G1252)</f>
        <v>1.0864545110630053</v>
      </c>
      <c r="I1252" s="38">
        <f>IF(Q1251,[1]!Props("P","T",Dynamics!$D$4+273,"D",F1252,"He"),IF(C1252&gt;$D$11,I1251*(1-$N$13/100*$S$1),[1]!Props("P","T",Dynamics!$D$4+273,"D",F1252,"He")))</f>
        <v>2905.964008541288</v>
      </c>
      <c r="J1252" s="38">
        <f>I1252-Dynamics!$O$10</f>
        <v>10.958274845534561</v>
      </c>
      <c r="L1252" s="38">
        <f>IF(H1252&gt;$L$18,$L$18,H1252)</f>
        <v>1.0864545110630053</v>
      </c>
      <c r="M1252" s="38">
        <f t="shared" si="66"/>
        <v>4.4913853543090072</v>
      </c>
      <c r="N1252" s="38">
        <f>M1252*Dynamics!$D$14*Dynamics!$N$12</f>
        <v>2.4441143418516666E-3</v>
      </c>
      <c r="O1252" s="38">
        <f t="shared" si="67"/>
        <v>2.6554190522585313E-3</v>
      </c>
      <c r="P1252" s="38">
        <f>O1252/Dynamics!$M$2</f>
        <v>8.8513968408617709E-4</v>
      </c>
      <c r="Q1252" s="38">
        <f>IF(I1252&gt;Dynamics!$D$8,1,0)</f>
        <v>0</v>
      </c>
    </row>
    <row r="1253" spans="1:17" x14ac:dyDescent="0.25">
      <c r="A1253" s="38">
        <f>A1252+$A$19</f>
        <v>12.349999999999781</v>
      </c>
      <c r="B1253" s="38">
        <f>C1253+D1253+Dynamics!$O$7</f>
        <v>26.761994820652905</v>
      </c>
      <c r="C1253" s="38">
        <f>C1252-O1252*Dynamics!$S$1</f>
        <v>9.8729626221718709E-6</v>
      </c>
      <c r="D1253" s="38">
        <f>D1252-P1252*Dynamics!$S$1</f>
        <v>3.2909875391810221E-6</v>
      </c>
      <c r="E1253" s="38">
        <f>Dynamics!$F$1-C1253/H1252</f>
        <v>9.0038043899734153E-3</v>
      </c>
      <c r="F1253" s="38">
        <f>IF(Q1252,$O$5/E1253,([1]!Props("D","T",Dynamics!$D$4+273,"P",I1252,"He")+$O$5/E1253)/2)</f>
        <v>4.6856805135625077</v>
      </c>
      <c r="G1253" s="38">
        <f t="shared" si="65"/>
        <v>2.1324503428682071E-5</v>
      </c>
      <c r="H1253" s="38">
        <f>IF(Q1252,[1]!Props("D","T",Dynamics!$D$4+273,"P",Dynamics!I1252,"N2O"),C1253/G1253)</f>
        <v>0.46298675395612976</v>
      </c>
      <c r="I1253" s="38">
        <f>IF(Q1252,[1]!Props("P","T",Dynamics!$D$4+273,"D",F1253,"He"),IF(C1253&gt;$D$11,I1252*(1-$N$13/100*$S$1),[1]!Props("P","T",Dynamics!$D$4+273,"D",F1253,"He")))</f>
        <v>2901.9657375754332</v>
      </c>
      <c r="J1253" s="38">
        <f>I1253-Dynamics!$O$10</f>
        <v>6.960003879679789</v>
      </c>
      <c r="L1253" s="38">
        <f>IF(H1253&gt;$L$18,$L$18,H1253)</f>
        <v>0.46298675395612976</v>
      </c>
      <c r="M1253" s="38">
        <f t="shared" si="66"/>
        <v>5.4832172790328908</v>
      </c>
      <c r="N1253" s="38">
        <f>M1253*Dynamics!$D$14*Dynamics!$N$12</f>
        <v>2.9838477293683426E-3</v>
      </c>
      <c r="O1253" s="38">
        <f t="shared" si="67"/>
        <v>1.3814819745196173E-3</v>
      </c>
      <c r="P1253" s="38">
        <f>O1253/Dynamics!$M$2</f>
        <v>4.6049399150653911E-4</v>
      </c>
      <c r="Q1253" s="38">
        <f>IF(I1253&gt;Dynamics!$D$8,1,0)</f>
        <v>0</v>
      </c>
    </row>
    <row r="1254" spans="1:17" x14ac:dyDescent="0.25">
      <c r="A1254" s="38">
        <f>A1253+$A$19</f>
        <v>12.359999999999781</v>
      </c>
      <c r="B1254" s="38">
        <f>C1254+D1254+Dynamics!$O$7</f>
        <v>26.761976400893246</v>
      </c>
      <c r="C1254" s="38">
        <f>C1253-O1253*Dynamics!$S$1</f>
        <v>-3.941857123024303E-6</v>
      </c>
      <c r="D1254" s="38">
        <f>D1253-P1253*Dynamics!$S$1</f>
        <v>-1.3139523758843695E-6</v>
      </c>
      <c r="E1254" s="38">
        <f>Dynamics!$F$1-C1254/H1253</f>
        <v>9.0214056864291355E-3</v>
      </c>
      <c r="F1254" s="38">
        <f>IF(Q1253,$O$5/E1254,([1]!Props("D","T",Dynamics!$D$4+273,"P",I1253,"He")+$O$5/E1254)/2)</f>
        <v>4.677931523190658</v>
      </c>
      <c r="G1254" s="38">
        <f t="shared" si="65"/>
        <v>6.4299784904662399E-6</v>
      </c>
      <c r="H1254" s="38">
        <f>IF(Q1253,[1]!Props("D","T",Dynamics!$D$4+273,"P",Dynamics!I1253,"N2O"),C1254/G1254)</f>
        <v>-0.61304359398229924</v>
      </c>
      <c r="I1254" s="38">
        <f>IF(Q1253,[1]!Props("P","T",Dynamics!$D$4+273,"D",F1254,"He"),IF(C1254&gt;$D$11,I1253*(1-$N$13/100*$S$1),[1]!Props("P","T",Dynamics!$D$4+273,"D",F1254,"He")))</f>
        <v>2897.1008657975303</v>
      </c>
      <c r="J1254" s="38">
        <f>I1254-Dynamics!$O$10</f>
        <v>2.095132101776926</v>
      </c>
      <c r="L1254" s="38">
        <f>IF(H1254&gt;$L$18,$L$18,H1254)</f>
        <v>-0.61304359398229924</v>
      </c>
      <c r="M1254" s="38" t="e">
        <f t="shared" si="66"/>
        <v>#NUM!</v>
      </c>
      <c r="N1254" s="38" t="e">
        <f>M1254*Dynamics!$D$14*Dynamics!$N$12</f>
        <v>#NUM!</v>
      </c>
      <c r="O1254" s="38" t="e">
        <f t="shared" si="67"/>
        <v>#NUM!</v>
      </c>
      <c r="P1254" s="38" t="e">
        <f>O1254/Dynamics!$M$2</f>
        <v>#NUM!</v>
      </c>
      <c r="Q1254" s="38">
        <f>IF(I1254&gt;Dynamics!$D$8,1,0)</f>
        <v>0</v>
      </c>
    </row>
    <row r="1255" spans="1:17" x14ac:dyDescent="0.25">
      <c r="A1255" s="38">
        <f>A1254+$A$19</f>
        <v>12.369999999999781</v>
      </c>
      <c r="B1255" s="38" t="e">
        <f>C1255+D1255+Dynamics!$O$7</f>
        <v>#NUM!</v>
      </c>
      <c r="C1255" s="38" t="e">
        <f>C1254-O1254*Dynamics!$S$1</f>
        <v>#NUM!</v>
      </c>
      <c r="D1255" s="38" t="e">
        <f>D1254-P1254*Dynamics!$S$1</f>
        <v>#NUM!</v>
      </c>
      <c r="E1255" s="38" t="e">
        <f>Dynamics!$F$1-C1255/H1254</f>
        <v>#NUM!</v>
      </c>
      <c r="F1255" s="38" t="e">
        <f>IF(Q1254,$O$5/E1255,([1]!Props("D","T",Dynamics!$D$4+273,"P",I1254,"He")+$O$5/E1255)/2)</f>
        <v>#NUM!</v>
      </c>
      <c r="G1255" s="38" t="e">
        <f t="shared" si="65"/>
        <v>#NUM!</v>
      </c>
      <c r="H1255" s="38" t="e">
        <f>IF(Q1254,[1]!Props("D","T",Dynamics!$D$4+273,"P",Dynamics!I1254,"N2O"),C1255/G1255)</f>
        <v>#NUM!</v>
      </c>
      <c r="I1255" s="38" t="e">
        <f>IF(Q1254,[1]!Props("P","T",Dynamics!$D$4+273,"D",F1255,"He"),IF(C1255&gt;$D$11,I1254*(1-$N$13/100*$S$1),[1]!Props("P","T",Dynamics!$D$4+273,"D",F1255,"He")))</f>
        <v>#NUM!</v>
      </c>
      <c r="J1255" s="38" t="e">
        <f>I1255-Dynamics!$O$10</f>
        <v>#NUM!</v>
      </c>
      <c r="L1255" s="38" t="e">
        <f>IF(H1255&gt;$L$18,$L$18,H1255)</f>
        <v>#NUM!</v>
      </c>
      <c r="M1255" s="38" t="e">
        <f t="shared" si="66"/>
        <v>#NUM!</v>
      </c>
      <c r="N1255" s="38" t="e">
        <f>M1255*Dynamics!$D$14*Dynamics!$N$12</f>
        <v>#NUM!</v>
      </c>
      <c r="O1255" s="38" t="e">
        <f t="shared" si="67"/>
        <v>#NUM!</v>
      </c>
      <c r="P1255" s="38" t="e">
        <f>O1255/Dynamics!$M$2</f>
        <v>#NUM!</v>
      </c>
      <c r="Q1255" s="38" t="e">
        <f>IF(I1255&gt;Dynamics!$D$8,1,0)</f>
        <v>#NUM!</v>
      </c>
    </row>
    <row r="1256" spans="1:17" x14ac:dyDescent="0.25">
      <c r="A1256" s="38">
        <f>A1255+$A$19</f>
        <v>12.379999999999781</v>
      </c>
      <c r="B1256" s="38" t="e">
        <f>C1256+D1256+Dynamics!$O$7</f>
        <v>#NUM!</v>
      </c>
      <c r="C1256" s="38" t="e">
        <f>C1255-O1255*Dynamics!$S$1</f>
        <v>#NUM!</v>
      </c>
      <c r="D1256" s="38" t="e">
        <f>D1255-P1255*Dynamics!$S$1</f>
        <v>#NUM!</v>
      </c>
      <c r="E1256" s="38" t="e">
        <f>Dynamics!$F$1-C1256/H1255</f>
        <v>#NUM!</v>
      </c>
      <c r="F1256" s="38" t="e">
        <f>IF(Q1255,$O$5/E1256,([1]!Props("D","T",Dynamics!$D$4+273,"P",I1255,"He")+$O$5/E1256)/2)</f>
        <v>#NUM!</v>
      </c>
      <c r="G1256" s="38" t="e">
        <f t="shared" si="65"/>
        <v>#NUM!</v>
      </c>
      <c r="H1256" s="38" t="e">
        <f>IF(Q1255,[1]!Props("D","T",Dynamics!$D$4+273,"P",Dynamics!I1255,"N2O"),C1256/G1256)</f>
        <v>#NUM!</v>
      </c>
      <c r="I1256" s="38" t="e">
        <f>IF(Q1255,[1]!Props("P","T",Dynamics!$D$4+273,"D",F1256,"He"),IF(C1256&gt;$D$11,I1255*(1-$N$13/100*$S$1),[1]!Props("P","T",Dynamics!$D$4+273,"D",F1256,"He")))</f>
        <v>#NUM!</v>
      </c>
      <c r="J1256" s="38" t="e">
        <f>I1256-Dynamics!$O$10</f>
        <v>#NUM!</v>
      </c>
      <c r="L1256" s="38" t="e">
        <f>IF(H1256&gt;$L$18,$L$18,H1256)</f>
        <v>#NUM!</v>
      </c>
      <c r="M1256" s="38" t="e">
        <f t="shared" si="66"/>
        <v>#NUM!</v>
      </c>
      <c r="N1256" s="38" t="e">
        <f>M1256*Dynamics!$D$14*Dynamics!$N$12</f>
        <v>#NUM!</v>
      </c>
      <c r="O1256" s="38" t="e">
        <f t="shared" si="67"/>
        <v>#NUM!</v>
      </c>
      <c r="P1256" s="38" t="e">
        <f>O1256/Dynamics!$M$2</f>
        <v>#NUM!</v>
      </c>
      <c r="Q1256" s="38" t="e">
        <f>IF(I1256&gt;Dynamics!$D$8,1,0)</f>
        <v>#NUM!</v>
      </c>
    </row>
    <row r="1257" spans="1:17" x14ac:dyDescent="0.25">
      <c r="A1257" s="38">
        <f>A1256+$A$19</f>
        <v>12.38999999999978</v>
      </c>
      <c r="B1257" s="38" t="e">
        <f>C1257+D1257+Dynamics!$O$7</f>
        <v>#NUM!</v>
      </c>
      <c r="C1257" s="38" t="e">
        <f>C1256-O1256*Dynamics!$S$1</f>
        <v>#NUM!</v>
      </c>
      <c r="D1257" s="38" t="e">
        <f>D1256-P1256*Dynamics!$S$1</f>
        <v>#NUM!</v>
      </c>
      <c r="E1257" s="38" t="e">
        <f>Dynamics!$F$1-C1257/H1256</f>
        <v>#NUM!</v>
      </c>
      <c r="F1257" s="38" t="e">
        <f>IF(Q1256,$O$5/E1257,([1]!Props("D","T",Dynamics!$D$4+273,"P",I1256,"He")+$O$5/E1257)/2)</f>
        <v>#NUM!</v>
      </c>
      <c r="G1257" s="38" t="e">
        <f t="shared" si="65"/>
        <v>#NUM!</v>
      </c>
      <c r="H1257" s="38" t="e">
        <f>IF(Q1256,[1]!Props("D","T",Dynamics!$D$4+273,"P",Dynamics!I1256,"N2O"),C1257/G1257)</f>
        <v>#NUM!</v>
      </c>
      <c r="I1257" s="38" t="e">
        <f>IF(Q1256,[1]!Props("P","T",Dynamics!$D$4+273,"D",F1257,"He"),IF(C1257&gt;$D$11,I1256*(1-$N$13/100*$S$1),[1]!Props("P","T",Dynamics!$D$4+273,"D",F1257,"He")))</f>
        <v>#NUM!</v>
      </c>
      <c r="J1257" s="38" t="e">
        <f>I1257-Dynamics!$O$10</f>
        <v>#NUM!</v>
      </c>
      <c r="L1257" s="38" t="e">
        <f>IF(H1257&gt;$L$18,$L$18,H1257)</f>
        <v>#NUM!</v>
      </c>
      <c r="M1257" s="38" t="e">
        <f t="shared" si="66"/>
        <v>#NUM!</v>
      </c>
      <c r="N1257" s="38" t="e">
        <f>M1257*Dynamics!$D$14*Dynamics!$N$12</f>
        <v>#NUM!</v>
      </c>
      <c r="O1257" s="38" t="e">
        <f t="shared" si="67"/>
        <v>#NUM!</v>
      </c>
      <c r="P1257" s="38" t="e">
        <f>O1257/Dynamics!$M$2</f>
        <v>#NUM!</v>
      </c>
      <c r="Q1257" s="38" t="e">
        <f>IF(I1257&gt;Dynamics!$D$8,1,0)</f>
        <v>#NUM!</v>
      </c>
    </row>
    <row r="1258" spans="1:17" x14ac:dyDescent="0.25">
      <c r="A1258" s="38">
        <f>A1257+$A$19</f>
        <v>12.39999999999978</v>
      </c>
      <c r="B1258" s="38" t="e">
        <f>C1258+D1258+Dynamics!$O$7</f>
        <v>#NUM!</v>
      </c>
      <c r="C1258" s="38" t="e">
        <f>C1257-O1257*Dynamics!$S$1</f>
        <v>#NUM!</v>
      </c>
      <c r="D1258" s="38" t="e">
        <f>D1257-P1257*Dynamics!$S$1</f>
        <v>#NUM!</v>
      </c>
      <c r="E1258" s="38" t="e">
        <f>Dynamics!$F$1-C1258/H1257</f>
        <v>#NUM!</v>
      </c>
      <c r="F1258" s="38" t="e">
        <f>IF(Q1257,$O$5/E1258,([1]!Props("D","T",Dynamics!$D$4+273,"P",I1257,"He")+$O$5/E1258)/2)</f>
        <v>#NUM!</v>
      </c>
      <c r="G1258" s="38" t="e">
        <f t="shared" si="65"/>
        <v>#NUM!</v>
      </c>
      <c r="H1258" s="38" t="e">
        <f>IF(Q1257,[1]!Props("D","T",Dynamics!$D$4+273,"P",Dynamics!I1257,"N2O"),C1258/G1258)</f>
        <v>#NUM!</v>
      </c>
      <c r="I1258" s="38" t="e">
        <f>IF(Q1257,[1]!Props("P","T",Dynamics!$D$4+273,"D",F1258,"He"),IF(C1258&gt;$D$11,I1257*(1-$N$13/100*$S$1),[1]!Props("P","T",Dynamics!$D$4+273,"D",F1258,"He")))</f>
        <v>#NUM!</v>
      </c>
      <c r="J1258" s="38" t="e">
        <f>I1258-Dynamics!$O$10</f>
        <v>#NUM!</v>
      </c>
      <c r="L1258" s="38" t="e">
        <f>IF(H1258&gt;$L$18,$L$18,H1258)</f>
        <v>#NUM!</v>
      </c>
      <c r="M1258" s="38" t="e">
        <f t="shared" si="66"/>
        <v>#NUM!</v>
      </c>
      <c r="N1258" s="38" t="e">
        <f>M1258*Dynamics!$D$14*Dynamics!$N$12</f>
        <v>#NUM!</v>
      </c>
      <c r="O1258" s="38" t="e">
        <f t="shared" si="67"/>
        <v>#NUM!</v>
      </c>
      <c r="P1258" s="38" t="e">
        <f>O1258/Dynamics!$M$2</f>
        <v>#NUM!</v>
      </c>
      <c r="Q1258" s="38" t="e">
        <f>IF(I1258&gt;Dynamics!$D$8,1,0)</f>
        <v>#NUM!</v>
      </c>
    </row>
    <row r="1259" spans="1:17" x14ac:dyDescent="0.25">
      <c r="A1259" s="38">
        <f>A1258+$A$19</f>
        <v>12.40999999999978</v>
      </c>
      <c r="B1259" s="38" t="e">
        <f>C1259+D1259+Dynamics!$O$7</f>
        <v>#NUM!</v>
      </c>
      <c r="C1259" s="38" t="e">
        <f>C1258-O1258*Dynamics!$S$1</f>
        <v>#NUM!</v>
      </c>
      <c r="D1259" s="38" t="e">
        <f>D1258-P1258*Dynamics!$S$1</f>
        <v>#NUM!</v>
      </c>
      <c r="E1259" s="38" t="e">
        <f>Dynamics!$F$1-C1259/H1258</f>
        <v>#NUM!</v>
      </c>
      <c r="F1259" s="38" t="e">
        <f>IF(Q1258,$O$5/E1259,([1]!Props("D","T",Dynamics!$D$4+273,"P",I1258,"He")+$O$5/E1259)/2)</f>
        <v>#NUM!</v>
      </c>
      <c r="G1259" s="38" t="e">
        <f t="shared" si="65"/>
        <v>#NUM!</v>
      </c>
      <c r="H1259" s="38" t="e">
        <f>IF(Q1258,[1]!Props("D","T",Dynamics!$D$4+273,"P",Dynamics!I1258,"N2O"),C1259/G1259)</f>
        <v>#NUM!</v>
      </c>
      <c r="I1259" s="38" t="e">
        <f>IF(Q1258,[1]!Props("P","T",Dynamics!$D$4+273,"D",F1259,"He"),IF(C1259&gt;$D$11,I1258*(1-$N$13/100*$S$1),[1]!Props("P","T",Dynamics!$D$4+273,"D",F1259,"He")))</f>
        <v>#NUM!</v>
      </c>
      <c r="J1259" s="38" t="e">
        <f>I1259-Dynamics!$O$10</f>
        <v>#NUM!</v>
      </c>
      <c r="L1259" s="38" t="e">
        <f>IF(H1259&gt;$L$18,$L$18,H1259)</f>
        <v>#NUM!</v>
      </c>
      <c r="M1259" s="38" t="e">
        <f t="shared" si="66"/>
        <v>#NUM!</v>
      </c>
      <c r="N1259" s="38" t="e">
        <f>M1259*Dynamics!$D$14*Dynamics!$N$12</f>
        <v>#NUM!</v>
      </c>
      <c r="O1259" s="38" t="e">
        <f t="shared" si="67"/>
        <v>#NUM!</v>
      </c>
      <c r="P1259" s="38" t="e">
        <f>O1259/Dynamics!$M$2</f>
        <v>#NUM!</v>
      </c>
      <c r="Q1259" s="38" t="e">
        <f>IF(I1259&gt;Dynamics!$D$8,1,0)</f>
        <v>#NUM!</v>
      </c>
    </row>
    <row r="1260" spans="1:17" x14ac:dyDescent="0.25">
      <c r="A1260" s="38">
        <f>A1259+$A$19</f>
        <v>12.41999999999978</v>
      </c>
      <c r="B1260" s="38" t="e">
        <f>C1260+D1260+Dynamics!$O$7</f>
        <v>#NUM!</v>
      </c>
      <c r="C1260" s="38" t="e">
        <f>C1259-O1259*Dynamics!$S$1</f>
        <v>#NUM!</v>
      </c>
      <c r="D1260" s="38" t="e">
        <f>D1259-P1259*Dynamics!$S$1</f>
        <v>#NUM!</v>
      </c>
      <c r="E1260" s="38" t="e">
        <f>Dynamics!$F$1-C1260/H1259</f>
        <v>#NUM!</v>
      </c>
      <c r="F1260" s="38" t="e">
        <f>IF(Q1259,$O$5/E1260,([1]!Props("D","T",Dynamics!$D$4+273,"P",I1259,"He")+$O$5/E1260)/2)</f>
        <v>#NUM!</v>
      </c>
      <c r="G1260" s="38" t="e">
        <f t="shared" si="65"/>
        <v>#NUM!</v>
      </c>
      <c r="H1260" s="38" t="e">
        <f>IF(Q1259,[1]!Props("D","T",Dynamics!$D$4+273,"P",Dynamics!I1259,"N2O"),C1260/G1260)</f>
        <v>#NUM!</v>
      </c>
      <c r="I1260" s="38" t="e">
        <f>IF(Q1259,[1]!Props("P","T",Dynamics!$D$4+273,"D",F1260,"He"),IF(C1260&gt;$D$11,I1259*(1-$N$13/100*$S$1),[1]!Props("P","T",Dynamics!$D$4+273,"D",F1260,"He")))</f>
        <v>#NUM!</v>
      </c>
      <c r="J1260" s="38" t="e">
        <f>I1260-Dynamics!$O$10</f>
        <v>#NUM!</v>
      </c>
      <c r="L1260" s="38" t="e">
        <f>IF(H1260&gt;$L$18,$L$18,H1260)</f>
        <v>#NUM!</v>
      </c>
      <c r="M1260" s="38" t="e">
        <f t="shared" si="66"/>
        <v>#NUM!</v>
      </c>
      <c r="N1260" s="38" t="e">
        <f>M1260*Dynamics!$D$14*Dynamics!$N$12</f>
        <v>#NUM!</v>
      </c>
      <c r="O1260" s="38" t="e">
        <f t="shared" si="67"/>
        <v>#NUM!</v>
      </c>
      <c r="P1260" s="38" t="e">
        <f>O1260/Dynamics!$M$2</f>
        <v>#NUM!</v>
      </c>
      <c r="Q1260" s="38" t="e">
        <f>IF(I1260&gt;Dynamics!$D$8,1,0)</f>
        <v>#NUM!</v>
      </c>
    </row>
    <row r="1261" spans="1:17" x14ac:dyDescent="0.25">
      <c r="A1261" s="38">
        <f>A1260+$A$19</f>
        <v>12.429999999999779</v>
      </c>
      <c r="B1261" s="38" t="e">
        <f>C1261+D1261+Dynamics!$O$7</f>
        <v>#NUM!</v>
      </c>
      <c r="C1261" s="38" t="e">
        <f>C1260-O1260*Dynamics!$S$1</f>
        <v>#NUM!</v>
      </c>
      <c r="D1261" s="38" t="e">
        <f>D1260-P1260*Dynamics!$S$1</f>
        <v>#NUM!</v>
      </c>
      <c r="E1261" s="38" t="e">
        <f>Dynamics!$F$1-C1261/H1260</f>
        <v>#NUM!</v>
      </c>
      <c r="F1261" s="38" t="e">
        <f>IF(Q1260,$O$5/E1261,([1]!Props("D","T",Dynamics!$D$4+273,"P",I1260,"He")+$O$5/E1261)/2)</f>
        <v>#NUM!</v>
      </c>
      <c r="G1261" s="38" t="e">
        <f t="shared" si="65"/>
        <v>#NUM!</v>
      </c>
      <c r="H1261" s="38" t="e">
        <f>IF(Q1260,[1]!Props("D","T",Dynamics!$D$4+273,"P",Dynamics!I1260,"N2O"),C1261/G1261)</f>
        <v>#NUM!</v>
      </c>
      <c r="I1261" s="38" t="e">
        <f>IF(Q1260,[1]!Props("P","T",Dynamics!$D$4+273,"D",F1261,"He"),IF(C1261&gt;$D$11,I1260*(1-$N$13/100*$S$1),[1]!Props("P","T",Dynamics!$D$4+273,"D",F1261,"He")))</f>
        <v>#NUM!</v>
      </c>
      <c r="J1261" s="38" t="e">
        <f>I1261-Dynamics!$O$10</f>
        <v>#NUM!</v>
      </c>
      <c r="L1261" s="38" t="e">
        <f>IF(H1261&gt;$L$18,$L$18,H1261)</f>
        <v>#NUM!</v>
      </c>
      <c r="M1261" s="38" t="e">
        <f t="shared" si="66"/>
        <v>#NUM!</v>
      </c>
      <c r="N1261" s="38" t="e">
        <f>M1261*Dynamics!$D$14*Dynamics!$N$12</f>
        <v>#NUM!</v>
      </c>
      <c r="O1261" s="38" t="e">
        <f t="shared" si="67"/>
        <v>#NUM!</v>
      </c>
      <c r="P1261" s="38" t="e">
        <f>O1261/Dynamics!$M$2</f>
        <v>#NUM!</v>
      </c>
      <c r="Q1261" s="38" t="e">
        <f>IF(I1261&gt;Dynamics!$D$8,1,0)</f>
        <v>#NUM!</v>
      </c>
    </row>
    <row r="1262" spans="1:17" x14ac:dyDescent="0.25">
      <c r="A1262" s="38">
        <f>A1261+$A$19</f>
        <v>12.439999999999779</v>
      </c>
      <c r="B1262" s="38" t="e">
        <f>C1262+D1262+Dynamics!$O$7</f>
        <v>#NUM!</v>
      </c>
      <c r="C1262" s="38" t="e">
        <f>C1261-O1261*Dynamics!$S$1</f>
        <v>#NUM!</v>
      </c>
      <c r="D1262" s="38" t="e">
        <f>D1261-P1261*Dynamics!$S$1</f>
        <v>#NUM!</v>
      </c>
      <c r="E1262" s="38" t="e">
        <f>Dynamics!$F$1-C1262/H1261</f>
        <v>#NUM!</v>
      </c>
      <c r="F1262" s="38" t="e">
        <f>IF(Q1261,$O$5/E1262,([1]!Props("D","T",Dynamics!$D$4+273,"P",I1261,"He")+$O$5/E1262)/2)</f>
        <v>#NUM!</v>
      </c>
      <c r="G1262" s="38" t="e">
        <f t="shared" si="65"/>
        <v>#NUM!</v>
      </c>
      <c r="H1262" s="38" t="e">
        <f>IF(Q1261,[1]!Props("D","T",Dynamics!$D$4+273,"P",Dynamics!I1261,"N2O"),C1262/G1262)</f>
        <v>#NUM!</v>
      </c>
      <c r="I1262" s="38" t="e">
        <f>IF(Q1261,[1]!Props("P","T",Dynamics!$D$4+273,"D",F1262,"He"),IF(C1262&gt;$D$11,I1261*(1-$N$13/100*$S$1),[1]!Props("P","T",Dynamics!$D$4+273,"D",F1262,"He")))</f>
        <v>#NUM!</v>
      </c>
      <c r="J1262" s="38" t="e">
        <f>I1262-Dynamics!$O$10</f>
        <v>#NUM!</v>
      </c>
      <c r="L1262" s="38" t="e">
        <f>IF(H1262&gt;$L$18,$L$18,H1262)</f>
        <v>#NUM!</v>
      </c>
      <c r="M1262" s="38" t="e">
        <f t="shared" si="66"/>
        <v>#NUM!</v>
      </c>
      <c r="N1262" s="38" t="e">
        <f>M1262*Dynamics!$D$14*Dynamics!$N$12</f>
        <v>#NUM!</v>
      </c>
      <c r="O1262" s="38" t="e">
        <f t="shared" si="67"/>
        <v>#NUM!</v>
      </c>
      <c r="P1262" s="38" t="e">
        <f>O1262/Dynamics!$M$2</f>
        <v>#NUM!</v>
      </c>
      <c r="Q1262" s="38" t="e">
        <f>IF(I1262&gt;Dynamics!$D$8,1,0)</f>
        <v>#NUM!</v>
      </c>
    </row>
    <row r="1263" spans="1:17" x14ac:dyDescent="0.25">
      <c r="A1263" s="38">
        <f>A1262+$A$19</f>
        <v>12.449999999999779</v>
      </c>
      <c r="B1263" s="38" t="e">
        <f>C1263+D1263+Dynamics!$O$7</f>
        <v>#NUM!</v>
      </c>
      <c r="C1263" s="38" t="e">
        <f>C1262-O1262*Dynamics!$S$1</f>
        <v>#NUM!</v>
      </c>
      <c r="D1263" s="38" t="e">
        <f>D1262-P1262*Dynamics!$S$1</f>
        <v>#NUM!</v>
      </c>
      <c r="E1263" s="38" t="e">
        <f>Dynamics!$F$1-C1263/H1262</f>
        <v>#NUM!</v>
      </c>
      <c r="F1263" s="38" t="e">
        <f>IF(Q1262,$O$5/E1263,([1]!Props("D","T",Dynamics!$D$4+273,"P",I1262,"He")+$O$5/E1263)/2)</f>
        <v>#NUM!</v>
      </c>
      <c r="G1263" s="38" t="e">
        <f t="shared" si="65"/>
        <v>#NUM!</v>
      </c>
      <c r="H1263" s="38" t="e">
        <f>IF(Q1262,[1]!Props("D","T",Dynamics!$D$4+273,"P",Dynamics!I1262,"N2O"),C1263/G1263)</f>
        <v>#NUM!</v>
      </c>
      <c r="I1263" s="38" t="e">
        <f>IF(Q1262,[1]!Props("P","T",Dynamics!$D$4+273,"D",F1263,"He"),IF(C1263&gt;$D$11,I1262*(1-$N$13/100*$S$1),[1]!Props("P","T",Dynamics!$D$4+273,"D",F1263,"He")))</f>
        <v>#NUM!</v>
      </c>
      <c r="J1263" s="38" t="e">
        <f>I1263-Dynamics!$O$10</f>
        <v>#NUM!</v>
      </c>
      <c r="L1263" s="38" t="e">
        <f>IF(H1263&gt;$L$18,$L$18,H1263)</f>
        <v>#NUM!</v>
      </c>
      <c r="M1263" s="38" t="e">
        <f t="shared" si="66"/>
        <v>#NUM!</v>
      </c>
      <c r="N1263" s="38" t="e">
        <f>M1263*Dynamics!$D$14*Dynamics!$N$12</f>
        <v>#NUM!</v>
      </c>
      <c r="O1263" s="38" t="e">
        <f t="shared" si="67"/>
        <v>#NUM!</v>
      </c>
      <c r="P1263" s="38" t="e">
        <f>O1263/Dynamics!$M$2</f>
        <v>#NUM!</v>
      </c>
      <c r="Q1263" s="38" t="e">
        <f>IF(I1263&gt;Dynamics!$D$8,1,0)</f>
        <v>#NUM!</v>
      </c>
    </row>
    <row r="1264" spans="1:17" x14ac:dyDescent="0.25">
      <c r="A1264" s="38">
        <f>A1263+$A$19</f>
        <v>12.459999999999779</v>
      </c>
      <c r="B1264" s="38" t="e">
        <f>C1264+D1264+Dynamics!$O$7</f>
        <v>#NUM!</v>
      </c>
      <c r="C1264" s="38" t="e">
        <f>C1263-O1263*Dynamics!$S$1</f>
        <v>#NUM!</v>
      </c>
      <c r="D1264" s="38" t="e">
        <f>D1263-P1263*Dynamics!$S$1</f>
        <v>#NUM!</v>
      </c>
      <c r="E1264" s="38" t="e">
        <f>Dynamics!$F$1-C1264/H1263</f>
        <v>#NUM!</v>
      </c>
      <c r="F1264" s="38" t="e">
        <f>IF(Q1263,$O$5/E1264,([1]!Props("D","T",Dynamics!$D$4+273,"P",I1263,"He")+$O$5/E1264)/2)</f>
        <v>#NUM!</v>
      </c>
      <c r="G1264" s="38" t="e">
        <f t="shared" si="65"/>
        <v>#NUM!</v>
      </c>
      <c r="H1264" s="38" t="e">
        <f>IF(Q1263,[1]!Props("D","T",Dynamics!$D$4+273,"P",Dynamics!I1263,"N2O"),C1264/G1264)</f>
        <v>#NUM!</v>
      </c>
      <c r="I1264" s="38" t="e">
        <f>IF(Q1263,[1]!Props("P","T",Dynamics!$D$4+273,"D",F1264,"He"),IF(C1264&gt;$D$11,I1263*(1-$N$13/100*$S$1),[1]!Props("P","T",Dynamics!$D$4+273,"D",F1264,"He")))</f>
        <v>#NUM!</v>
      </c>
      <c r="J1264" s="38" t="e">
        <f>I1264-Dynamics!$O$10</f>
        <v>#NUM!</v>
      </c>
      <c r="L1264" s="38" t="e">
        <f>IF(H1264&gt;$L$18,$L$18,H1264)</f>
        <v>#NUM!</v>
      </c>
      <c r="M1264" s="38" t="e">
        <f t="shared" si="66"/>
        <v>#NUM!</v>
      </c>
      <c r="N1264" s="38" t="e">
        <f>M1264*Dynamics!$D$14*Dynamics!$N$12</f>
        <v>#NUM!</v>
      </c>
      <c r="O1264" s="38" t="e">
        <f t="shared" si="67"/>
        <v>#NUM!</v>
      </c>
      <c r="P1264" s="38" t="e">
        <f>O1264/Dynamics!$M$2</f>
        <v>#NUM!</v>
      </c>
      <c r="Q1264" s="38" t="e">
        <f>IF(I1264&gt;Dynamics!$D$8,1,0)</f>
        <v>#NUM!</v>
      </c>
    </row>
    <row r="1265" spans="1:17" x14ac:dyDescent="0.25">
      <c r="A1265" s="38">
        <f>A1264+$A$19</f>
        <v>12.469999999999779</v>
      </c>
      <c r="B1265" s="38" t="e">
        <f>C1265+D1265+Dynamics!$O$7</f>
        <v>#NUM!</v>
      </c>
      <c r="C1265" s="38" t="e">
        <f>C1264-O1264*Dynamics!$S$1</f>
        <v>#NUM!</v>
      </c>
      <c r="D1265" s="38" t="e">
        <f>D1264-P1264*Dynamics!$S$1</f>
        <v>#NUM!</v>
      </c>
      <c r="E1265" s="38" t="e">
        <f>Dynamics!$F$1-C1265/H1264</f>
        <v>#NUM!</v>
      </c>
      <c r="F1265" s="38" t="e">
        <f>IF(Q1264,$O$5/E1265,([1]!Props("D","T",Dynamics!$D$4+273,"P",I1264,"He")+$O$5/E1265)/2)</f>
        <v>#NUM!</v>
      </c>
      <c r="G1265" s="38" t="e">
        <f t="shared" si="65"/>
        <v>#NUM!</v>
      </c>
      <c r="H1265" s="38" t="e">
        <f>IF(Q1264,[1]!Props("D","T",Dynamics!$D$4+273,"P",Dynamics!I1264,"N2O"),C1265/G1265)</f>
        <v>#NUM!</v>
      </c>
      <c r="I1265" s="38" t="e">
        <f>IF(Q1264,[1]!Props("P","T",Dynamics!$D$4+273,"D",F1265,"He"),IF(C1265&gt;$D$11,I1264*(1-$N$13/100*$S$1),[1]!Props("P","T",Dynamics!$D$4+273,"D",F1265,"He")))</f>
        <v>#NUM!</v>
      </c>
      <c r="J1265" s="38" t="e">
        <f>I1265-Dynamics!$O$10</f>
        <v>#NUM!</v>
      </c>
      <c r="L1265" s="38" t="e">
        <f>IF(H1265&gt;$L$18,$L$18,H1265)</f>
        <v>#NUM!</v>
      </c>
      <c r="M1265" s="38" t="e">
        <f t="shared" si="66"/>
        <v>#NUM!</v>
      </c>
      <c r="N1265" s="38" t="e">
        <f>M1265*Dynamics!$D$14*Dynamics!$N$12</f>
        <v>#NUM!</v>
      </c>
      <c r="O1265" s="38" t="e">
        <f t="shared" si="67"/>
        <v>#NUM!</v>
      </c>
      <c r="P1265" s="38" t="e">
        <f>O1265/Dynamics!$M$2</f>
        <v>#NUM!</v>
      </c>
      <c r="Q1265" s="38" t="e">
        <f>IF(I1265&gt;Dynamics!$D$8,1,0)</f>
        <v>#NUM!</v>
      </c>
    </row>
    <row r="1266" spans="1:17" x14ac:dyDescent="0.25">
      <c r="A1266" s="38">
        <f>A1265+$A$19</f>
        <v>12.479999999999778</v>
      </c>
      <c r="B1266" s="38" t="e">
        <f>C1266+D1266+Dynamics!$O$7</f>
        <v>#NUM!</v>
      </c>
      <c r="C1266" s="38" t="e">
        <f>C1265-O1265*Dynamics!$S$1</f>
        <v>#NUM!</v>
      </c>
      <c r="D1266" s="38" t="e">
        <f>D1265-P1265*Dynamics!$S$1</f>
        <v>#NUM!</v>
      </c>
      <c r="E1266" s="38" t="e">
        <f>Dynamics!$F$1-C1266/H1265</f>
        <v>#NUM!</v>
      </c>
      <c r="F1266" s="38" t="e">
        <f>IF(Q1265,$O$5/E1266,([1]!Props("D","T",Dynamics!$D$4+273,"P",I1265,"He")+$O$5/E1266)/2)</f>
        <v>#NUM!</v>
      </c>
      <c r="G1266" s="38" t="e">
        <f t="shared" si="65"/>
        <v>#NUM!</v>
      </c>
      <c r="H1266" s="38" t="e">
        <f>IF(Q1265,[1]!Props("D","T",Dynamics!$D$4+273,"P",Dynamics!I1265,"N2O"),C1266/G1266)</f>
        <v>#NUM!</v>
      </c>
      <c r="I1266" s="38" t="e">
        <f>IF(Q1265,[1]!Props("P","T",Dynamics!$D$4+273,"D",F1266,"He"),IF(C1266&gt;$D$11,I1265*(1-$N$13/100*$S$1),[1]!Props("P","T",Dynamics!$D$4+273,"D",F1266,"He")))</f>
        <v>#NUM!</v>
      </c>
      <c r="J1266" s="38" t="e">
        <f>I1266-Dynamics!$O$10</f>
        <v>#NUM!</v>
      </c>
      <c r="L1266" s="38" t="e">
        <f>IF(H1266&gt;$L$18,$L$18,H1266)</f>
        <v>#NUM!</v>
      </c>
      <c r="M1266" s="38" t="e">
        <f t="shared" si="66"/>
        <v>#NUM!</v>
      </c>
      <c r="N1266" s="38" t="e">
        <f>M1266*Dynamics!$D$14*Dynamics!$N$12</f>
        <v>#NUM!</v>
      </c>
      <c r="O1266" s="38" t="e">
        <f t="shared" si="67"/>
        <v>#NUM!</v>
      </c>
      <c r="P1266" s="38" t="e">
        <f>O1266/Dynamics!$M$2</f>
        <v>#NUM!</v>
      </c>
      <c r="Q1266" s="38" t="e">
        <f>IF(I1266&gt;Dynamics!$D$8,1,0)</f>
        <v>#NUM!</v>
      </c>
    </row>
    <row r="1267" spans="1:17" x14ac:dyDescent="0.25">
      <c r="A1267" s="38">
        <f>A1266+$A$19</f>
        <v>12.489999999999778</v>
      </c>
      <c r="B1267" s="38" t="e">
        <f>C1267+D1267+Dynamics!$O$7</f>
        <v>#NUM!</v>
      </c>
      <c r="C1267" s="38" t="e">
        <f>C1266-O1266*Dynamics!$S$1</f>
        <v>#NUM!</v>
      </c>
      <c r="D1267" s="38" t="e">
        <f>D1266-P1266*Dynamics!$S$1</f>
        <v>#NUM!</v>
      </c>
      <c r="E1267" s="38" t="e">
        <f>Dynamics!$F$1-C1267/H1266</f>
        <v>#NUM!</v>
      </c>
      <c r="F1267" s="38" t="e">
        <f>IF(Q1266,$O$5/E1267,([1]!Props("D","T",Dynamics!$D$4+273,"P",I1266,"He")+$O$5/E1267)/2)</f>
        <v>#NUM!</v>
      </c>
      <c r="G1267" s="38" t="e">
        <f t="shared" si="65"/>
        <v>#NUM!</v>
      </c>
      <c r="H1267" s="38" t="e">
        <f>IF(Q1266,[1]!Props("D","T",Dynamics!$D$4+273,"P",Dynamics!I1266,"N2O"),C1267/G1267)</f>
        <v>#NUM!</v>
      </c>
      <c r="I1267" s="38" t="e">
        <f>IF(Q1266,[1]!Props("P","T",Dynamics!$D$4+273,"D",F1267,"He"),IF(C1267&gt;$D$11,I1266*(1-$N$13/100*$S$1),[1]!Props("P","T",Dynamics!$D$4+273,"D",F1267,"He")))</f>
        <v>#NUM!</v>
      </c>
      <c r="J1267" s="38" t="e">
        <f>I1267-Dynamics!$O$10</f>
        <v>#NUM!</v>
      </c>
      <c r="L1267" s="38" t="e">
        <f>IF(H1267&gt;$L$18,$L$18,H1267)</f>
        <v>#NUM!</v>
      </c>
      <c r="M1267" s="38" t="e">
        <f t="shared" si="66"/>
        <v>#NUM!</v>
      </c>
      <c r="N1267" s="38" t="e">
        <f>M1267*Dynamics!$D$14*Dynamics!$N$12</f>
        <v>#NUM!</v>
      </c>
      <c r="O1267" s="38" t="e">
        <f t="shared" si="67"/>
        <v>#NUM!</v>
      </c>
      <c r="P1267" s="38" t="e">
        <f>O1267/Dynamics!$M$2</f>
        <v>#NUM!</v>
      </c>
      <c r="Q1267" s="38" t="e">
        <f>IF(I1267&gt;Dynamics!$D$8,1,0)</f>
        <v>#NUM!</v>
      </c>
    </row>
    <row r="1268" spans="1:17" x14ac:dyDescent="0.25">
      <c r="A1268" s="38">
        <f>A1267+$A$19</f>
        <v>12.499999999999778</v>
      </c>
      <c r="B1268" s="38" t="e">
        <f>C1268+D1268+Dynamics!$O$7</f>
        <v>#NUM!</v>
      </c>
      <c r="C1268" s="38" t="e">
        <f>C1267-O1267*Dynamics!$S$1</f>
        <v>#NUM!</v>
      </c>
      <c r="D1268" s="38" t="e">
        <f>D1267-P1267*Dynamics!$S$1</f>
        <v>#NUM!</v>
      </c>
      <c r="E1268" s="38" t="e">
        <f>Dynamics!$F$1-C1268/H1267</f>
        <v>#NUM!</v>
      </c>
      <c r="F1268" s="38" t="e">
        <f>IF(Q1267,$O$5/E1268,([1]!Props("D","T",Dynamics!$D$4+273,"P",I1267,"He")+$O$5/E1268)/2)</f>
        <v>#NUM!</v>
      </c>
      <c r="G1268" s="38" t="e">
        <f t="shared" si="65"/>
        <v>#NUM!</v>
      </c>
      <c r="H1268" s="38" t="e">
        <f>IF(Q1267,[1]!Props("D","T",Dynamics!$D$4+273,"P",Dynamics!I1267,"N2O"),C1268/G1268)</f>
        <v>#NUM!</v>
      </c>
      <c r="I1268" s="38" t="e">
        <f>IF(Q1267,[1]!Props("P","T",Dynamics!$D$4+273,"D",F1268,"He"),IF(C1268&gt;$D$11,I1267*(1-$N$13/100*$S$1),[1]!Props("P","T",Dynamics!$D$4+273,"D",F1268,"He")))</f>
        <v>#NUM!</v>
      </c>
      <c r="J1268" s="38" t="e">
        <f>I1268-Dynamics!$O$10</f>
        <v>#NUM!</v>
      </c>
      <c r="L1268" s="38" t="e">
        <f>IF(H1268&gt;$L$18,$L$18,H1268)</f>
        <v>#NUM!</v>
      </c>
      <c r="M1268" s="38" t="e">
        <f t="shared" si="66"/>
        <v>#NUM!</v>
      </c>
      <c r="N1268" s="38" t="e">
        <f>M1268*Dynamics!$D$14*Dynamics!$N$12</f>
        <v>#NUM!</v>
      </c>
      <c r="O1268" s="38" t="e">
        <f t="shared" si="67"/>
        <v>#NUM!</v>
      </c>
      <c r="P1268" s="38" t="e">
        <f>O1268/Dynamics!$M$2</f>
        <v>#NUM!</v>
      </c>
      <c r="Q1268" s="38" t="e">
        <f>IF(I1268&gt;Dynamics!$D$8,1,0)</f>
        <v>#NUM!</v>
      </c>
    </row>
    <row r="1269" spans="1:17" x14ac:dyDescent="0.25">
      <c r="A1269" s="38">
        <f>A1268+$A$19</f>
        <v>12.509999999999778</v>
      </c>
      <c r="B1269" s="38" t="e">
        <f>C1269+D1269+Dynamics!$O$7</f>
        <v>#NUM!</v>
      </c>
      <c r="C1269" s="38" t="e">
        <f>C1268-O1268*Dynamics!$S$1</f>
        <v>#NUM!</v>
      </c>
      <c r="D1269" s="38" t="e">
        <f>D1268-P1268*Dynamics!$S$1</f>
        <v>#NUM!</v>
      </c>
      <c r="E1269" s="38" t="e">
        <f>Dynamics!$F$1-C1269/H1268</f>
        <v>#NUM!</v>
      </c>
      <c r="F1269" s="38" t="e">
        <f>IF(Q1268,$O$5/E1269,([1]!Props("D","T",Dynamics!$D$4+273,"P",I1268,"He")+$O$5/E1269)/2)</f>
        <v>#NUM!</v>
      </c>
      <c r="G1269" s="38" t="e">
        <f t="shared" si="65"/>
        <v>#NUM!</v>
      </c>
      <c r="H1269" s="38" t="e">
        <f>IF(Q1268,[1]!Props("D","T",Dynamics!$D$4+273,"P",Dynamics!I1268,"N2O"),C1269/G1269)</f>
        <v>#NUM!</v>
      </c>
      <c r="I1269" s="38" t="e">
        <f>IF(Q1268,[1]!Props("P","T",Dynamics!$D$4+273,"D",F1269,"He"),IF(C1269&gt;$D$11,I1268*(1-$N$13/100*$S$1),[1]!Props("P","T",Dynamics!$D$4+273,"D",F1269,"He")))</f>
        <v>#NUM!</v>
      </c>
      <c r="J1269" s="38" t="e">
        <f>I1269-Dynamics!$O$10</f>
        <v>#NUM!</v>
      </c>
      <c r="L1269" s="38" t="e">
        <f>IF(H1269&gt;$L$18,$L$18,H1269)</f>
        <v>#NUM!</v>
      </c>
      <c r="M1269" s="38" t="e">
        <f t="shared" si="66"/>
        <v>#NUM!</v>
      </c>
      <c r="N1269" s="38" t="e">
        <f>M1269*Dynamics!$D$14*Dynamics!$N$12</f>
        <v>#NUM!</v>
      </c>
      <c r="O1269" s="38" t="e">
        <f t="shared" si="67"/>
        <v>#NUM!</v>
      </c>
      <c r="P1269" s="38" t="e">
        <f>O1269/Dynamics!$M$2</f>
        <v>#NUM!</v>
      </c>
      <c r="Q1269" s="38" t="e">
        <f>IF(I1269&gt;Dynamics!$D$8,1,0)</f>
        <v>#NUM!</v>
      </c>
    </row>
    <row r="1270" spans="1:17" x14ac:dyDescent="0.25">
      <c r="A1270" s="38">
        <f>A1269+$A$19</f>
        <v>12.519999999999778</v>
      </c>
      <c r="B1270" s="38" t="e">
        <f>C1270+D1270+Dynamics!$O$7</f>
        <v>#NUM!</v>
      </c>
      <c r="C1270" s="38" t="e">
        <f>C1269-O1269*Dynamics!$S$1</f>
        <v>#NUM!</v>
      </c>
      <c r="D1270" s="38" t="e">
        <f>D1269-P1269*Dynamics!$S$1</f>
        <v>#NUM!</v>
      </c>
      <c r="E1270" s="38" t="e">
        <f>Dynamics!$F$1-C1270/H1269</f>
        <v>#NUM!</v>
      </c>
      <c r="F1270" s="38" t="e">
        <f>IF(Q1269,$O$5/E1270,([1]!Props("D","T",Dynamics!$D$4+273,"P",I1269,"He")+$O$5/E1270)/2)</f>
        <v>#NUM!</v>
      </c>
      <c r="G1270" s="38" t="e">
        <f t="shared" si="65"/>
        <v>#NUM!</v>
      </c>
      <c r="H1270" s="38" t="e">
        <f>IF(Q1269,[1]!Props("D","T",Dynamics!$D$4+273,"P",Dynamics!I1269,"N2O"),C1270/G1270)</f>
        <v>#NUM!</v>
      </c>
      <c r="I1270" s="38" t="e">
        <f>IF(Q1269,[1]!Props("P","T",Dynamics!$D$4+273,"D",F1270,"He"),IF(C1270&gt;$D$11,I1269*(1-$N$13/100*$S$1),[1]!Props("P","T",Dynamics!$D$4+273,"D",F1270,"He")))</f>
        <v>#NUM!</v>
      </c>
      <c r="J1270" s="38" t="e">
        <f>I1270-Dynamics!$O$10</f>
        <v>#NUM!</v>
      </c>
      <c r="L1270" s="38" t="e">
        <f>IF(H1270&gt;$L$18,$L$18,H1270)</f>
        <v>#NUM!</v>
      </c>
      <c r="M1270" s="38" t="e">
        <f t="shared" si="66"/>
        <v>#NUM!</v>
      </c>
      <c r="N1270" s="38" t="e">
        <f>M1270*Dynamics!$D$14*Dynamics!$N$12</f>
        <v>#NUM!</v>
      </c>
      <c r="O1270" s="38" t="e">
        <f t="shared" si="67"/>
        <v>#NUM!</v>
      </c>
      <c r="P1270" s="38" t="e">
        <f>O1270/Dynamics!$M$2</f>
        <v>#NUM!</v>
      </c>
      <c r="Q1270" s="38" t="e">
        <f>IF(I1270&gt;Dynamics!$D$8,1,0)</f>
        <v>#NUM!</v>
      </c>
    </row>
    <row r="1271" spans="1:17" x14ac:dyDescent="0.25">
      <c r="A1271" s="38">
        <f>A1270+$A$19</f>
        <v>12.529999999999777</v>
      </c>
      <c r="B1271" s="38" t="e">
        <f>C1271+D1271+Dynamics!$O$7</f>
        <v>#NUM!</v>
      </c>
      <c r="C1271" s="38" t="e">
        <f>C1270-O1270*Dynamics!$S$1</f>
        <v>#NUM!</v>
      </c>
      <c r="D1271" s="38" t="e">
        <f>D1270-P1270*Dynamics!$S$1</f>
        <v>#NUM!</v>
      </c>
      <c r="E1271" s="38" t="e">
        <f>Dynamics!$F$1-C1271/H1270</f>
        <v>#NUM!</v>
      </c>
      <c r="F1271" s="38" t="e">
        <f>IF(Q1270,$O$5/E1271,([1]!Props("D","T",Dynamics!$D$4+273,"P",I1270,"He")+$O$5/E1271)/2)</f>
        <v>#NUM!</v>
      </c>
      <c r="G1271" s="38" t="e">
        <f>$F$1-$O$5/F1271</f>
        <v>#NUM!</v>
      </c>
      <c r="H1271" s="38" t="e">
        <f>IF(Q1270,[1]!Props("D","T",Dynamics!$D$4+273,"P",Dynamics!I1270,"N2O"),C1271/G1271)</f>
        <v>#NUM!</v>
      </c>
      <c r="I1271" s="38" t="e">
        <f>IF(Q1270,[1]!Props("P","T",Dynamics!$D$4+273,"D",F1271,"He"),IF(C1271&gt;$D$11,I1270*(1-$N$13/100*$S$1),[1]!Props("P","T",Dynamics!$D$4+273,"D",F1271,"He")))</f>
        <v>#NUM!</v>
      </c>
      <c r="J1271" s="38" t="e">
        <f>I1271-Dynamics!$O$10</f>
        <v>#NUM!</v>
      </c>
      <c r="L1271" s="38" t="e">
        <f>IF(H1271&gt;$L$18,$L$18,H1271)</f>
        <v>#NUM!</v>
      </c>
      <c r="M1271" s="38" t="e">
        <f>SQRT(2*J1271/L1271)</f>
        <v>#NUM!</v>
      </c>
      <c r="N1271" s="38" t="e">
        <f>M1271*Dynamics!$D$14*Dynamics!$N$12</f>
        <v>#NUM!</v>
      </c>
      <c r="O1271" s="38" t="e">
        <f>N1271*L1271</f>
        <v>#NUM!</v>
      </c>
      <c r="P1271" s="38" t="e">
        <f>O1271/Dynamics!$M$2</f>
        <v>#NUM!</v>
      </c>
      <c r="Q1271" s="38" t="e">
        <f>IF(I1271&gt;Dynamics!$D$8,1,0)</f>
        <v>#NUM!</v>
      </c>
    </row>
    <row r="1272" spans="1:17" x14ac:dyDescent="0.25">
      <c r="A1272" s="38">
        <f>A1271+$A$19</f>
        <v>12.539999999999777</v>
      </c>
      <c r="B1272" s="38" t="e">
        <f>C1272+D1272+Dynamics!$O$7</f>
        <v>#NUM!</v>
      </c>
      <c r="C1272" s="38" t="e">
        <f>C1271-O1271*Dynamics!$S$1</f>
        <v>#NUM!</v>
      </c>
      <c r="D1272" s="38" t="e">
        <f>D1271-P1271*Dynamics!$S$1</f>
        <v>#NUM!</v>
      </c>
      <c r="E1272" s="38" t="e">
        <f>Dynamics!$F$1-C1272/H1271</f>
        <v>#NUM!</v>
      </c>
      <c r="F1272" s="38" t="e">
        <f>IF(Q1271,$O$5/E1272,([1]!Props("D","T",Dynamics!$D$4+273,"P",I1271,"He")+$O$5/E1272)/2)</f>
        <v>#NUM!</v>
      </c>
      <c r="G1272" s="38" t="e">
        <f>$F$1-$O$5/F1272</f>
        <v>#NUM!</v>
      </c>
      <c r="H1272" s="38" t="e">
        <f>IF(Q1271,[1]!Props("D","T",Dynamics!$D$4+273,"P",Dynamics!I1271,"N2O"),C1272/G1272)</f>
        <v>#NUM!</v>
      </c>
      <c r="I1272" s="38" t="e">
        <f>IF(Q1271,[1]!Props("P","T",Dynamics!$D$4+273,"D",F1272,"He"),IF(C1272&gt;$D$11,I1271*(1-$N$13/100*$S$1),[1]!Props("P","T",Dynamics!$D$4+273,"D",F1272,"He")))</f>
        <v>#NUM!</v>
      </c>
      <c r="J1272" s="38" t="e">
        <f>I1272-Dynamics!$O$10</f>
        <v>#NUM!</v>
      </c>
      <c r="L1272" s="38" t="e">
        <f>IF(H1272&gt;$L$18,$L$18,H1272)</f>
        <v>#NUM!</v>
      </c>
      <c r="M1272" s="38" t="e">
        <f>SQRT(2*J1272/L1272)</f>
        <v>#NUM!</v>
      </c>
      <c r="N1272" s="38" t="e">
        <f>M1272*Dynamics!$D$14*Dynamics!$N$12</f>
        <v>#NUM!</v>
      </c>
      <c r="O1272" s="38" t="e">
        <f>N1272*L1272</f>
        <v>#NUM!</v>
      </c>
      <c r="P1272" s="38" t="e">
        <f>O1272/Dynamics!$M$2</f>
        <v>#NUM!</v>
      </c>
      <c r="Q1272" s="38" t="e">
        <f>IF(I1272&gt;Dynamics!$D$8,1,0)</f>
        <v>#NUM!</v>
      </c>
    </row>
    <row r="1273" spans="1:17" x14ac:dyDescent="0.25">
      <c r="A1273" s="38">
        <f>A1272+$A$19</f>
        <v>12.549999999999777</v>
      </c>
      <c r="B1273" s="38" t="e">
        <f>C1273+D1273+Dynamics!$O$7</f>
        <v>#NUM!</v>
      </c>
      <c r="C1273" s="38" t="e">
        <f>C1272-O1272*Dynamics!$S$1</f>
        <v>#NUM!</v>
      </c>
      <c r="D1273" s="38" t="e">
        <f>D1272-P1272*Dynamics!$S$1</f>
        <v>#NUM!</v>
      </c>
      <c r="E1273" s="38" t="e">
        <f>Dynamics!$F$1-C1273/H1272</f>
        <v>#NUM!</v>
      </c>
      <c r="F1273" s="38" t="e">
        <f>IF(Q1272,$O$5/E1273,([1]!Props("D","T",Dynamics!$D$4+273,"P",I1272,"He")+$O$5/E1273)/2)</f>
        <v>#NUM!</v>
      </c>
      <c r="G1273" s="38" t="e">
        <f>$F$1-$O$5/F1273</f>
        <v>#NUM!</v>
      </c>
      <c r="H1273" s="38" t="e">
        <f>IF(Q1272,[1]!Props("D","T",Dynamics!$D$4+273,"P",Dynamics!I1272,"N2O"),C1273/G1273)</f>
        <v>#NUM!</v>
      </c>
      <c r="I1273" s="38" t="e">
        <f>IF(Q1272,[1]!Props("P","T",Dynamics!$D$4+273,"D",F1273,"He"),IF(C1273&gt;$D$11,I1272*(1-$N$13/100*$S$1),[1]!Props("P","T",Dynamics!$D$4+273,"D",F1273,"He")))</f>
        <v>#NUM!</v>
      </c>
      <c r="J1273" s="38" t="e">
        <f>I1273-Dynamics!$O$10</f>
        <v>#NUM!</v>
      </c>
      <c r="L1273" s="38" t="e">
        <f>IF(H1273&gt;$L$18,$L$18,H1273)</f>
        <v>#NUM!</v>
      </c>
      <c r="M1273" s="38" t="e">
        <f>SQRT(2*J1273/L1273)</f>
        <v>#NUM!</v>
      </c>
      <c r="N1273" s="38" t="e">
        <f>M1273*Dynamics!$D$14*Dynamics!$N$12</f>
        <v>#NUM!</v>
      </c>
      <c r="O1273" s="38" t="e">
        <f>N1273*L1273</f>
        <v>#NUM!</v>
      </c>
      <c r="P1273" s="38" t="e">
        <f>O1273/Dynamics!$M$2</f>
        <v>#NUM!</v>
      </c>
      <c r="Q1273" s="38" t="e">
        <f>IF(I1273&gt;Dynamics!$D$8,1,0)</f>
        <v>#NUM!</v>
      </c>
    </row>
    <row r="1274" spans="1:17" x14ac:dyDescent="0.25">
      <c r="A1274" s="38">
        <f>A1273+$A$19</f>
        <v>12.559999999999777</v>
      </c>
      <c r="B1274" s="38" t="e">
        <f>C1274+D1274+Dynamics!$O$7</f>
        <v>#NUM!</v>
      </c>
      <c r="C1274" s="38" t="e">
        <f>C1273-O1273*Dynamics!$S$1</f>
        <v>#NUM!</v>
      </c>
      <c r="D1274" s="38" t="e">
        <f>D1273-P1273*Dynamics!$S$1</f>
        <v>#NUM!</v>
      </c>
      <c r="E1274" s="38" t="e">
        <f>Dynamics!$F$1-C1274/H1273</f>
        <v>#NUM!</v>
      </c>
      <c r="F1274" s="38" t="e">
        <f>IF(Q1273,$O$5/E1274,([1]!Props("D","T",Dynamics!$D$4+273,"P",I1273,"He")+$O$5/E1274)/2)</f>
        <v>#NUM!</v>
      </c>
      <c r="G1274" s="38" t="e">
        <f>$F$1-$O$5/F1274</f>
        <v>#NUM!</v>
      </c>
      <c r="H1274" s="38" t="e">
        <f>IF(Q1273,[1]!Props("D","T",Dynamics!$D$4+273,"P",Dynamics!I1273,"N2O"),C1274/G1274)</f>
        <v>#NUM!</v>
      </c>
      <c r="I1274" s="38" t="e">
        <f>IF(Q1273,[1]!Props("P","T",Dynamics!$D$4+273,"D",F1274,"He"),IF(C1274&gt;$D$11,I1273*(1-$N$13/100*$S$1),[1]!Props("P","T",Dynamics!$D$4+273,"D",F1274,"He")))</f>
        <v>#NUM!</v>
      </c>
      <c r="J1274" s="38" t="e">
        <f>I1274-Dynamics!$O$10</f>
        <v>#NUM!</v>
      </c>
      <c r="L1274" s="38" t="e">
        <f>IF(H1274&gt;$L$18,$L$18,H1274)</f>
        <v>#NUM!</v>
      </c>
      <c r="M1274" s="38" t="e">
        <f>SQRT(2*J1274/L1274)</f>
        <v>#NUM!</v>
      </c>
      <c r="N1274" s="38" t="e">
        <f>M1274*Dynamics!$D$14*Dynamics!$N$12</f>
        <v>#NUM!</v>
      </c>
      <c r="O1274" s="38" t="e">
        <f>N1274*L1274</f>
        <v>#NUM!</v>
      </c>
      <c r="P1274" s="38" t="e">
        <f>O1274/Dynamics!$M$2</f>
        <v>#NUM!</v>
      </c>
      <c r="Q1274" s="38" t="e">
        <f>IF(I1274&gt;Dynamics!$D$8,1,0)</f>
        <v>#NUM!</v>
      </c>
    </row>
    <row r="1275" spans="1:17" x14ac:dyDescent="0.25">
      <c r="A1275" s="38">
        <f>A1274+$A$19</f>
        <v>12.569999999999776</v>
      </c>
      <c r="B1275" s="38" t="e">
        <f>C1275+D1275+Dynamics!$O$7</f>
        <v>#NUM!</v>
      </c>
      <c r="C1275" s="38" t="e">
        <f>C1274-O1274*Dynamics!$S$1</f>
        <v>#NUM!</v>
      </c>
      <c r="D1275" s="38" t="e">
        <f>D1274-P1274*Dynamics!$S$1</f>
        <v>#NUM!</v>
      </c>
      <c r="E1275" s="38" t="e">
        <f>Dynamics!$F$1-C1275/H1274</f>
        <v>#NUM!</v>
      </c>
      <c r="F1275" s="38" t="e">
        <f>IF(Q1274,$O$5/E1275,([1]!Props("D","T",Dynamics!$D$4+273,"P",I1274,"He")+$O$5/E1275)/2)</f>
        <v>#NUM!</v>
      </c>
      <c r="G1275" s="38" t="e">
        <f>$F$1-$O$5/F1275</f>
        <v>#NUM!</v>
      </c>
      <c r="H1275" s="38" t="e">
        <f>IF(Q1274,[1]!Props("D","T",Dynamics!$D$4+273,"P",Dynamics!I1274,"N2O"),C1275/G1275)</f>
        <v>#NUM!</v>
      </c>
      <c r="I1275" s="38" t="e">
        <f>IF(Q1274,[1]!Props("P","T",Dynamics!$D$4+273,"D",F1275,"He"),IF(C1275&gt;$D$11,I1274*(1-$N$13/100*$S$1),[1]!Props("P","T",Dynamics!$D$4+273,"D",F1275,"He")))</f>
        <v>#NUM!</v>
      </c>
      <c r="J1275" s="38" t="e">
        <f>I1275-Dynamics!$O$10</f>
        <v>#NUM!</v>
      </c>
      <c r="L1275" s="38" t="e">
        <f>IF(H1275&gt;$L$18,$L$18,H1275)</f>
        <v>#NUM!</v>
      </c>
      <c r="M1275" s="38" t="e">
        <f>SQRT(2*J1275/L1275)</f>
        <v>#NUM!</v>
      </c>
      <c r="N1275" s="38" t="e">
        <f>M1275*Dynamics!$D$14*Dynamics!$N$12</f>
        <v>#NUM!</v>
      </c>
      <c r="O1275" s="38" t="e">
        <f>N1275*L1275</f>
        <v>#NUM!</v>
      </c>
      <c r="P1275" s="38" t="e">
        <f>O1275/Dynamics!$M$2</f>
        <v>#NUM!</v>
      </c>
      <c r="Q1275" s="38" t="e">
        <f>IF(I1275&gt;Dynamics!$D$8,1,0)</f>
        <v>#NUM!</v>
      </c>
    </row>
    <row r="1276" spans="1:17" x14ac:dyDescent="0.25">
      <c r="A1276" s="38">
        <f>A1275+$A$19</f>
        <v>12.579999999999776</v>
      </c>
      <c r="B1276" s="38" t="e">
        <f>C1276+D1276+Dynamics!$O$7</f>
        <v>#NUM!</v>
      </c>
      <c r="C1276" s="38" t="e">
        <f>C1275-O1275*Dynamics!$S$1</f>
        <v>#NUM!</v>
      </c>
      <c r="D1276" s="38" t="e">
        <f>D1275-P1275*Dynamics!$S$1</f>
        <v>#NUM!</v>
      </c>
      <c r="E1276" s="38" t="e">
        <f>Dynamics!$F$1-C1276/H1275</f>
        <v>#NUM!</v>
      </c>
      <c r="F1276" s="38" t="e">
        <f>IF(Q1275,$O$5/E1276,([1]!Props("D","T",Dynamics!$D$4+273,"P",I1275,"He")+$O$5/E1276)/2)</f>
        <v>#NUM!</v>
      </c>
      <c r="G1276" s="38" t="e">
        <f>$F$1-$O$5/F1276</f>
        <v>#NUM!</v>
      </c>
      <c r="H1276" s="38" t="e">
        <f>IF(Q1275,[1]!Props("D","T",Dynamics!$D$4+273,"P",Dynamics!I1275,"N2O"),C1276/G1276)</f>
        <v>#NUM!</v>
      </c>
      <c r="I1276" s="38" t="e">
        <f>IF(Q1275,[1]!Props("P","T",Dynamics!$D$4+273,"D",F1276,"He"),IF(C1276&gt;$D$11,I1275*(1-$N$13/100*$S$1),[1]!Props("P","T",Dynamics!$D$4+273,"D",F1276,"He")))</f>
        <v>#NUM!</v>
      </c>
      <c r="J1276" s="38" t="e">
        <f>I1276-Dynamics!$O$10</f>
        <v>#NUM!</v>
      </c>
      <c r="L1276" s="38" t="e">
        <f>IF(H1276&gt;$L$18,$L$18,H1276)</f>
        <v>#NUM!</v>
      </c>
      <c r="M1276" s="38" t="e">
        <f>SQRT(2*J1276/L1276)</f>
        <v>#NUM!</v>
      </c>
      <c r="N1276" s="38" t="e">
        <f>M1276*Dynamics!$D$14*Dynamics!$N$12</f>
        <v>#NUM!</v>
      </c>
      <c r="O1276" s="38" t="e">
        <f>N1276*L1276</f>
        <v>#NUM!</v>
      </c>
      <c r="P1276" s="38" t="e">
        <f>O1276/Dynamics!$M$2</f>
        <v>#NUM!</v>
      </c>
      <c r="Q1276" s="38" t="e">
        <f>IF(I1276&gt;Dynamics!$D$8,1,0)</f>
        <v>#NUM!</v>
      </c>
    </row>
    <row r="1277" spans="1:17" x14ac:dyDescent="0.25">
      <c r="A1277" s="38">
        <f>A1276+$A$19</f>
        <v>12.589999999999776</v>
      </c>
      <c r="B1277" s="38" t="e">
        <f>C1277+D1277+Dynamics!$O$7</f>
        <v>#NUM!</v>
      </c>
      <c r="C1277" s="38" t="e">
        <f>C1276-O1276*Dynamics!$S$1</f>
        <v>#NUM!</v>
      </c>
      <c r="D1277" s="38" t="e">
        <f>D1276-P1276*Dynamics!$S$1</f>
        <v>#NUM!</v>
      </c>
      <c r="E1277" s="38" t="e">
        <f>Dynamics!$F$1-C1277/H1276</f>
        <v>#NUM!</v>
      </c>
      <c r="F1277" s="38" t="e">
        <f>IF(Q1276,$O$5/E1277,([1]!Props("D","T",Dynamics!$D$4+273,"P",I1276,"He")+$O$5/E1277)/2)</f>
        <v>#NUM!</v>
      </c>
      <c r="G1277" s="38" t="e">
        <f>$F$1-$O$5/F1277</f>
        <v>#NUM!</v>
      </c>
      <c r="H1277" s="38" t="e">
        <f>IF(Q1276,[1]!Props("D","T",Dynamics!$D$4+273,"P",Dynamics!I1276,"N2O"),C1277/G1277)</f>
        <v>#NUM!</v>
      </c>
      <c r="I1277" s="38" t="e">
        <f>IF(Q1276,[1]!Props("P","T",Dynamics!$D$4+273,"D",F1277,"He"),IF(C1277&gt;$D$11,I1276*(1-$N$13/100*$S$1),[1]!Props("P","T",Dynamics!$D$4+273,"D",F1277,"He")))</f>
        <v>#NUM!</v>
      </c>
      <c r="J1277" s="38" t="e">
        <f>I1277-Dynamics!$O$10</f>
        <v>#NUM!</v>
      </c>
      <c r="L1277" s="38" t="e">
        <f>IF(H1277&gt;$L$18,$L$18,H1277)</f>
        <v>#NUM!</v>
      </c>
      <c r="M1277" s="38" t="e">
        <f>SQRT(2*J1277/L1277)</f>
        <v>#NUM!</v>
      </c>
      <c r="N1277" s="38" t="e">
        <f>M1277*Dynamics!$D$14*Dynamics!$N$12</f>
        <v>#NUM!</v>
      </c>
      <c r="O1277" s="38" t="e">
        <f>N1277*L1277</f>
        <v>#NUM!</v>
      </c>
      <c r="P1277" s="38" t="e">
        <f>O1277/Dynamics!$M$2</f>
        <v>#NUM!</v>
      </c>
      <c r="Q1277" s="38" t="e">
        <f>IF(I1277&gt;Dynamics!$D$8,1,0)</f>
        <v>#NUM!</v>
      </c>
    </row>
    <row r="1278" spans="1:17" x14ac:dyDescent="0.25">
      <c r="A1278" s="38">
        <f>A1277+$A$19</f>
        <v>12.599999999999776</v>
      </c>
      <c r="B1278" s="38" t="e">
        <f>C1278+D1278+Dynamics!$O$7</f>
        <v>#NUM!</v>
      </c>
      <c r="C1278" s="38" t="e">
        <f>C1277-O1277*Dynamics!$S$1</f>
        <v>#NUM!</v>
      </c>
      <c r="D1278" s="38" t="e">
        <f>D1277-P1277*Dynamics!$S$1</f>
        <v>#NUM!</v>
      </c>
      <c r="E1278" s="38" t="e">
        <f>Dynamics!$F$1-C1278/H1277</f>
        <v>#NUM!</v>
      </c>
      <c r="F1278" s="38" t="e">
        <f>IF(Q1277,$O$5/E1278,([1]!Props("D","T",Dynamics!$D$4+273,"P",I1277,"He")+$O$5/E1278)/2)</f>
        <v>#NUM!</v>
      </c>
      <c r="G1278" s="38" t="e">
        <f>$F$1-$O$5/F1278</f>
        <v>#NUM!</v>
      </c>
      <c r="H1278" s="38" t="e">
        <f>IF(Q1277,[1]!Props("D","T",Dynamics!$D$4+273,"P",Dynamics!I1277,"N2O"),C1278/G1278)</f>
        <v>#NUM!</v>
      </c>
      <c r="I1278" s="38" t="e">
        <f>IF(Q1277,[1]!Props("P","T",Dynamics!$D$4+273,"D",F1278,"He"),IF(C1278&gt;$D$11,I1277*(1-$N$13/100*$S$1),[1]!Props("P","T",Dynamics!$D$4+273,"D",F1278,"He")))</f>
        <v>#NUM!</v>
      </c>
      <c r="J1278" s="38" t="e">
        <f>I1278-Dynamics!$O$10</f>
        <v>#NUM!</v>
      </c>
      <c r="L1278" s="38" t="e">
        <f>IF(H1278&gt;$L$18,$L$18,H1278)</f>
        <v>#NUM!</v>
      </c>
      <c r="M1278" s="38" t="e">
        <f>SQRT(2*J1278/L1278)</f>
        <v>#NUM!</v>
      </c>
      <c r="N1278" s="38" t="e">
        <f>M1278*Dynamics!$D$14*Dynamics!$N$12</f>
        <v>#NUM!</v>
      </c>
      <c r="O1278" s="38" t="e">
        <f>N1278*L1278</f>
        <v>#NUM!</v>
      </c>
      <c r="P1278" s="38" t="e">
        <f>O1278/Dynamics!$M$2</f>
        <v>#NUM!</v>
      </c>
      <c r="Q1278" s="38" t="e">
        <f>IF(I1278&gt;Dynamics!$D$8,1,0)</f>
        <v>#NUM!</v>
      </c>
    </row>
    <row r="1279" spans="1:17" x14ac:dyDescent="0.25">
      <c r="A1279" s="38">
        <f>A1278+$A$19</f>
        <v>12.609999999999776</v>
      </c>
      <c r="B1279" s="38" t="e">
        <f>C1279+D1279+Dynamics!$O$7</f>
        <v>#NUM!</v>
      </c>
      <c r="C1279" s="38" t="e">
        <f>C1278-O1278*Dynamics!$S$1</f>
        <v>#NUM!</v>
      </c>
      <c r="D1279" s="38" t="e">
        <f>D1278-P1278*Dynamics!$S$1</f>
        <v>#NUM!</v>
      </c>
      <c r="E1279" s="38" t="e">
        <f>Dynamics!$F$1-C1279/H1278</f>
        <v>#NUM!</v>
      </c>
      <c r="F1279" s="38" t="e">
        <f>IF(Q1278,$O$5/E1279,([1]!Props("D","T",Dynamics!$D$4+273,"P",I1278,"He")+$O$5/E1279)/2)</f>
        <v>#NUM!</v>
      </c>
      <c r="G1279" s="38" t="e">
        <f>$F$1-$O$5/F1279</f>
        <v>#NUM!</v>
      </c>
      <c r="H1279" s="38" t="e">
        <f>IF(Q1278,[1]!Props("D","T",Dynamics!$D$4+273,"P",Dynamics!I1278,"N2O"),C1279/G1279)</f>
        <v>#NUM!</v>
      </c>
      <c r="I1279" s="38" t="e">
        <f>IF(Q1278,[1]!Props("P","T",Dynamics!$D$4+273,"D",F1279,"He"),IF(C1279&gt;$D$11,I1278*(1-$N$13/100*$S$1),[1]!Props("P","T",Dynamics!$D$4+273,"D",F1279,"He")))</f>
        <v>#NUM!</v>
      </c>
      <c r="J1279" s="38" t="e">
        <f>I1279-Dynamics!$O$10</f>
        <v>#NUM!</v>
      </c>
      <c r="L1279" s="38" t="e">
        <f>IF(H1279&gt;$L$18,$L$18,H1279)</f>
        <v>#NUM!</v>
      </c>
      <c r="M1279" s="38" t="e">
        <f>SQRT(2*J1279/L1279)</f>
        <v>#NUM!</v>
      </c>
      <c r="N1279" s="38" t="e">
        <f>M1279*Dynamics!$D$14*Dynamics!$N$12</f>
        <v>#NUM!</v>
      </c>
      <c r="O1279" s="38" t="e">
        <f>N1279*L1279</f>
        <v>#NUM!</v>
      </c>
      <c r="P1279" s="38" t="e">
        <f>O1279/Dynamics!$M$2</f>
        <v>#NUM!</v>
      </c>
      <c r="Q1279" s="38" t="e">
        <f>IF(I1279&gt;Dynamics!$D$8,1,0)</f>
        <v>#NUM!</v>
      </c>
    </row>
    <row r="1280" spans="1:17" x14ac:dyDescent="0.25">
      <c r="A1280" s="38">
        <f>A1279+$A$19</f>
        <v>12.619999999999775</v>
      </c>
      <c r="B1280" s="38" t="e">
        <f>C1280+D1280+Dynamics!$O$7</f>
        <v>#NUM!</v>
      </c>
      <c r="C1280" s="38" t="e">
        <f>C1279-O1279*Dynamics!$S$1</f>
        <v>#NUM!</v>
      </c>
      <c r="D1280" s="38" t="e">
        <f>D1279-P1279*Dynamics!$S$1</f>
        <v>#NUM!</v>
      </c>
      <c r="E1280" s="38" t="e">
        <f>Dynamics!$F$1-C1280/H1279</f>
        <v>#NUM!</v>
      </c>
      <c r="F1280" s="38" t="e">
        <f>IF(Q1279,$O$5/E1280,([1]!Props("D","T",Dynamics!$D$4+273,"P",I1279,"He")+$O$5/E1280)/2)</f>
        <v>#NUM!</v>
      </c>
      <c r="G1280" s="38" t="e">
        <f>$F$1-$O$5/F1280</f>
        <v>#NUM!</v>
      </c>
      <c r="H1280" s="38" t="e">
        <f>IF(Q1279,[1]!Props("D","T",Dynamics!$D$4+273,"P",Dynamics!I1279,"N2O"),C1280/G1280)</f>
        <v>#NUM!</v>
      </c>
      <c r="I1280" s="38" t="e">
        <f>IF(Q1279,[1]!Props("P","T",Dynamics!$D$4+273,"D",F1280,"He"),IF(C1280&gt;$D$11,I1279*(1-$N$13/100*$S$1),[1]!Props("P","T",Dynamics!$D$4+273,"D",F1280,"He")))</f>
        <v>#NUM!</v>
      </c>
      <c r="J1280" s="38" t="e">
        <f>I1280-Dynamics!$O$10</f>
        <v>#NUM!</v>
      </c>
      <c r="L1280" s="38" t="e">
        <f>IF(H1280&gt;$L$18,$L$18,H1280)</f>
        <v>#NUM!</v>
      </c>
      <c r="M1280" s="38" t="e">
        <f>SQRT(2*J1280/L1280)</f>
        <v>#NUM!</v>
      </c>
      <c r="N1280" s="38" t="e">
        <f>M1280*Dynamics!$D$14*Dynamics!$N$12</f>
        <v>#NUM!</v>
      </c>
      <c r="O1280" s="38" t="e">
        <f>N1280*L1280</f>
        <v>#NUM!</v>
      </c>
      <c r="P1280" s="38" t="e">
        <f>O1280/Dynamics!$M$2</f>
        <v>#NUM!</v>
      </c>
      <c r="Q1280" s="38" t="e">
        <f>IF(I1280&gt;Dynamics!$D$8,1,0)</f>
        <v>#NUM!</v>
      </c>
    </row>
    <row r="1281" spans="1:17" x14ac:dyDescent="0.25">
      <c r="A1281" s="38">
        <f>A1280+$A$19</f>
        <v>12.629999999999775</v>
      </c>
      <c r="B1281" s="38" t="e">
        <f>C1281+D1281+Dynamics!$O$7</f>
        <v>#NUM!</v>
      </c>
      <c r="C1281" s="38" t="e">
        <f>C1280-O1280*Dynamics!$S$1</f>
        <v>#NUM!</v>
      </c>
      <c r="D1281" s="38" t="e">
        <f>D1280-P1280*Dynamics!$S$1</f>
        <v>#NUM!</v>
      </c>
      <c r="E1281" s="38" t="e">
        <f>Dynamics!$F$1-C1281/H1280</f>
        <v>#NUM!</v>
      </c>
      <c r="F1281" s="38" t="e">
        <f>IF(Q1280,$O$5/E1281,([1]!Props("D","T",Dynamics!$D$4+273,"P",I1280,"He")+$O$5/E1281)/2)</f>
        <v>#NUM!</v>
      </c>
      <c r="G1281" s="38" t="e">
        <f>$F$1-$O$5/F1281</f>
        <v>#NUM!</v>
      </c>
      <c r="H1281" s="38" t="e">
        <f>IF(Q1280,[1]!Props("D","T",Dynamics!$D$4+273,"P",Dynamics!I1280,"N2O"),C1281/G1281)</f>
        <v>#NUM!</v>
      </c>
      <c r="I1281" s="38" t="e">
        <f>IF(Q1280,[1]!Props("P","T",Dynamics!$D$4+273,"D",F1281,"He"),IF(C1281&gt;$D$11,I1280*(1-$N$13/100*$S$1),[1]!Props("P","T",Dynamics!$D$4+273,"D",F1281,"He")))</f>
        <v>#NUM!</v>
      </c>
      <c r="J1281" s="38" t="e">
        <f>I1281-Dynamics!$O$10</f>
        <v>#NUM!</v>
      </c>
      <c r="L1281" s="38" t="e">
        <f>IF(H1281&gt;$L$18,$L$18,H1281)</f>
        <v>#NUM!</v>
      </c>
      <c r="M1281" s="38" t="e">
        <f>SQRT(2*J1281/L1281)</f>
        <v>#NUM!</v>
      </c>
      <c r="N1281" s="38" t="e">
        <f>M1281*Dynamics!$D$14*Dynamics!$N$12</f>
        <v>#NUM!</v>
      </c>
      <c r="O1281" s="38" t="e">
        <f>N1281*L1281</f>
        <v>#NUM!</v>
      </c>
      <c r="P1281" s="38" t="e">
        <f>O1281/Dynamics!$M$2</f>
        <v>#NUM!</v>
      </c>
      <c r="Q1281" s="38" t="e">
        <f>IF(I1281&gt;Dynamics!$D$8,1,0)</f>
        <v>#NUM!</v>
      </c>
    </row>
    <row r="1282" spans="1:17" x14ac:dyDescent="0.25">
      <c r="A1282" s="38">
        <f>A1281+$A$19</f>
        <v>12.639999999999775</v>
      </c>
      <c r="B1282" s="38" t="e">
        <f>C1282+D1282+Dynamics!$O$7</f>
        <v>#NUM!</v>
      </c>
      <c r="C1282" s="38" t="e">
        <f>C1281-O1281*Dynamics!$S$1</f>
        <v>#NUM!</v>
      </c>
      <c r="D1282" s="38" t="e">
        <f>D1281-P1281*Dynamics!$S$1</f>
        <v>#NUM!</v>
      </c>
      <c r="E1282" s="38" t="e">
        <f>Dynamics!$F$1-C1282/H1281</f>
        <v>#NUM!</v>
      </c>
      <c r="F1282" s="38" t="e">
        <f>IF(Q1281,$O$5/E1282,([1]!Props("D","T",Dynamics!$D$4+273,"P",I1281,"He")+$O$5/E1282)/2)</f>
        <v>#NUM!</v>
      </c>
      <c r="G1282" s="38" t="e">
        <f>$F$1-$O$5/F1282</f>
        <v>#NUM!</v>
      </c>
      <c r="H1282" s="38" t="e">
        <f>IF(Q1281,[1]!Props("D","T",Dynamics!$D$4+273,"P",Dynamics!I1281,"N2O"),C1282/G1282)</f>
        <v>#NUM!</v>
      </c>
      <c r="I1282" s="38" t="e">
        <f>IF(Q1281,[1]!Props("P","T",Dynamics!$D$4+273,"D",F1282,"He"),IF(C1282&gt;$D$11,I1281*(1-$N$13/100*$S$1),[1]!Props("P","T",Dynamics!$D$4+273,"D",F1282,"He")))</f>
        <v>#NUM!</v>
      </c>
      <c r="J1282" s="38" t="e">
        <f>I1282-Dynamics!$O$10</f>
        <v>#NUM!</v>
      </c>
      <c r="L1282" s="38" t="e">
        <f>IF(H1282&gt;$L$18,$L$18,H1282)</f>
        <v>#NUM!</v>
      </c>
      <c r="M1282" s="38" t="e">
        <f>SQRT(2*J1282/L1282)</f>
        <v>#NUM!</v>
      </c>
      <c r="N1282" s="38" t="e">
        <f>M1282*Dynamics!$D$14*Dynamics!$N$12</f>
        <v>#NUM!</v>
      </c>
      <c r="O1282" s="38" t="e">
        <f>N1282*L1282</f>
        <v>#NUM!</v>
      </c>
      <c r="P1282" s="38" t="e">
        <f>O1282/Dynamics!$M$2</f>
        <v>#NUM!</v>
      </c>
      <c r="Q1282" s="38" t="e">
        <f>IF(I1282&gt;Dynamics!$D$8,1,0)</f>
        <v>#NUM!</v>
      </c>
    </row>
    <row r="1283" spans="1:17" x14ac:dyDescent="0.25">
      <c r="A1283" s="38">
        <f>A1282+$A$19</f>
        <v>12.649999999999775</v>
      </c>
      <c r="B1283" s="38" t="e">
        <f>C1283+D1283+Dynamics!$O$7</f>
        <v>#NUM!</v>
      </c>
      <c r="C1283" s="38" t="e">
        <f>C1282-O1282*Dynamics!$S$1</f>
        <v>#NUM!</v>
      </c>
      <c r="D1283" s="38" t="e">
        <f>D1282-P1282*Dynamics!$S$1</f>
        <v>#NUM!</v>
      </c>
      <c r="E1283" s="38" t="e">
        <f>Dynamics!$F$1-C1283/H1282</f>
        <v>#NUM!</v>
      </c>
      <c r="F1283" s="38" t="e">
        <f>IF(Q1282,$O$5/E1283,([1]!Props("D","T",Dynamics!$D$4+273,"P",I1282,"He")+$O$5/E1283)/2)</f>
        <v>#NUM!</v>
      </c>
      <c r="G1283" s="38" t="e">
        <f>$F$1-$O$5/F1283</f>
        <v>#NUM!</v>
      </c>
      <c r="H1283" s="38" t="e">
        <f>IF(Q1282,[1]!Props("D","T",Dynamics!$D$4+273,"P",Dynamics!I1282,"N2O"),C1283/G1283)</f>
        <v>#NUM!</v>
      </c>
      <c r="I1283" s="38" t="e">
        <f>IF(Q1282,[1]!Props("P","T",Dynamics!$D$4+273,"D",F1283,"He"),IF(C1283&gt;$D$11,I1282*(1-$N$13/100*$S$1),[1]!Props("P","T",Dynamics!$D$4+273,"D",F1283,"He")))</f>
        <v>#NUM!</v>
      </c>
      <c r="J1283" s="38" t="e">
        <f>I1283-Dynamics!$O$10</f>
        <v>#NUM!</v>
      </c>
      <c r="L1283" s="38" t="e">
        <f>IF(H1283&gt;$L$18,$L$18,H1283)</f>
        <v>#NUM!</v>
      </c>
      <c r="M1283" s="38" t="e">
        <f>SQRT(2*J1283/L1283)</f>
        <v>#NUM!</v>
      </c>
      <c r="N1283" s="38" t="e">
        <f>M1283*Dynamics!$D$14*Dynamics!$N$12</f>
        <v>#NUM!</v>
      </c>
      <c r="O1283" s="38" t="e">
        <f>N1283*L1283</f>
        <v>#NUM!</v>
      </c>
      <c r="P1283" s="38" t="e">
        <f>O1283/Dynamics!$M$2</f>
        <v>#NUM!</v>
      </c>
      <c r="Q1283" s="38" t="e">
        <f>IF(I1283&gt;Dynamics!$D$8,1,0)</f>
        <v>#NUM!</v>
      </c>
    </row>
    <row r="1284" spans="1:17" x14ac:dyDescent="0.25">
      <c r="A1284" s="38">
        <f>A1283+$A$19</f>
        <v>12.659999999999775</v>
      </c>
      <c r="B1284" s="38" t="e">
        <f>C1284+D1284+Dynamics!$O$7</f>
        <v>#NUM!</v>
      </c>
      <c r="C1284" s="38" t="e">
        <f>C1283-O1283*Dynamics!$S$1</f>
        <v>#NUM!</v>
      </c>
      <c r="D1284" s="38" t="e">
        <f>D1283-P1283*Dynamics!$S$1</f>
        <v>#NUM!</v>
      </c>
      <c r="E1284" s="38" t="e">
        <f>Dynamics!$F$1-C1284/H1283</f>
        <v>#NUM!</v>
      </c>
      <c r="F1284" s="38" t="e">
        <f>IF(Q1283,$O$5/E1284,([1]!Props("D","T",Dynamics!$D$4+273,"P",I1283,"He")+$O$5/E1284)/2)</f>
        <v>#NUM!</v>
      </c>
      <c r="G1284" s="38" t="e">
        <f>$F$1-$O$5/F1284</f>
        <v>#NUM!</v>
      </c>
      <c r="H1284" s="38" t="e">
        <f>IF(Q1283,[1]!Props("D","T",Dynamics!$D$4+273,"P",Dynamics!I1283,"N2O"),C1284/G1284)</f>
        <v>#NUM!</v>
      </c>
      <c r="I1284" s="38" t="e">
        <f>IF(Q1283,[1]!Props("P","T",Dynamics!$D$4+273,"D",F1284,"He"),IF(C1284&gt;$D$11,I1283*(1-$N$13/100*$S$1),[1]!Props("P","T",Dynamics!$D$4+273,"D",F1284,"He")))</f>
        <v>#NUM!</v>
      </c>
      <c r="J1284" s="38" t="e">
        <f>I1284-Dynamics!$O$10</f>
        <v>#NUM!</v>
      </c>
      <c r="L1284" s="38" t="e">
        <f>IF(H1284&gt;$L$18,$L$18,H1284)</f>
        <v>#NUM!</v>
      </c>
      <c r="M1284" s="38" t="e">
        <f>SQRT(2*J1284/L1284)</f>
        <v>#NUM!</v>
      </c>
      <c r="N1284" s="38" t="e">
        <f>M1284*Dynamics!$D$14*Dynamics!$N$12</f>
        <v>#NUM!</v>
      </c>
      <c r="O1284" s="38" t="e">
        <f>N1284*L1284</f>
        <v>#NUM!</v>
      </c>
      <c r="P1284" s="38" t="e">
        <f>O1284/Dynamics!$M$2</f>
        <v>#NUM!</v>
      </c>
      <c r="Q1284" s="38" t="e">
        <f>IF(I1284&gt;Dynamics!$D$8,1,0)</f>
        <v>#NUM!</v>
      </c>
    </row>
    <row r="1285" spans="1:17" x14ac:dyDescent="0.25">
      <c r="A1285" s="38">
        <f>A1284+$A$19</f>
        <v>12.669999999999774</v>
      </c>
      <c r="B1285" s="38" t="e">
        <f>C1285+D1285+Dynamics!$O$7</f>
        <v>#NUM!</v>
      </c>
      <c r="C1285" s="38" t="e">
        <f>C1284-O1284*Dynamics!$S$1</f>
        <v>#NUM!</v>
      </c>
      <c r="D1285" s="38" t="e">
        <f>D1284-P1284*Dynamics!$S$1</f>
        <v>#NUM!</v>
      </c>
      <c r="E1285" s="38" t="e">
        <f>Dynamics!$F$1-C1285/H1284</f>
        <v>#NUM!</v>
      </c>
      <c r="F1285" s="38" t="e">
        <f>IF(Q1284,$O$5/E1285,([1]!Props("D","T",Dynamics!$D$4+273,"P",I1284,"He")+$O$5/E1285)/2)</f>
        <v>#NUM!</v>
      </c>
      <c r="G1285" s="38" t="e">
        <f>$F$1-$O$5/F1285</f>
        <v>#NUM!</v>
      </c>
      <c r="H1285" s="38" t="e">
        <f>IF(Q1284,[1]!Props("D","T",Dynamics!$D$4+273,"P",Dynamics!I1284,"N2O"),C1285/G1285)</f>
        <v>#NUM!</v>
      </c>
      <c r="I1285" s="38" t="e">
        <f>IF(Q1284,[1]!Props("P","T",Dynamics!$D$4+273,"D",F1285,"He"),IF(C1285&gt;$D$11,I1284*(1-$N$13/100*$S$1),[1]!Props("P","T",Dynamics!$D$4+273,"D",F1285,"He")))</f>
        <v>#NUM!</v>
      </c>
      <c r="J1285" s="38" t="e">
        <f>I1285-Dynamics!$O$10</f>
        <v>#NUM!</v>
      </c>
      <c r="L1285" s="38" t="e">
        <f>IF(H1285&gt;$L$18,$L$18,H1285)</f>
        <v>#NUM!</v>
      </c>
      <c r="M1285" s="38" t="e">
        <f>SQRT(2*J1285/L1285)</f>
        <v>#NUM!</v>
      </c>
      <c r="N1285" s="38" t="e">
        <f>M1285*Dynamics!$D$14*Dynamics!$N$12</f>
        <v>#NUM!</v>
      </c>
      <c r="O1285" s="38" t="e">
        <f>N1285*L1285</f>
        <v>#NUM!</v>
      </c>
      <c r="P1285" s="38" t="e">
        <f>O1285/Dynamics!$M$2</f>
        <v>#NUM!</v>
      </c>
      <c r="Q1285" s="38" t="e">
        <f>IF(I1285&gt;Dynamics!$D$8,1,0)</f>
        <v>#NUM!</v>
      </c>
    </row>
    <row r="1286" spans="1:17" x14ac:dyDescent="0.25">
      <c r="A1286" s="38">
        <f>A1285+$A$19</f>
        <v>12.679999999999774</v>
      </c>
      <c r="B1286" s="38" t="e">
        <f>C1286+D1286+Dynamics!$O$7</f>
        <v>#NUM!</v>
      </c>
      <c r="C1286" s="38" t="e">
        <f>C1285-O1285*Dynamics!$S$1</f>
        <v>#NUM!</v>
      </c>
      <c r="D1286" s="38" t="e">
        <f>D1285-P1285*Dynamics!$S$1</f>
        <v>#NUM!</v>
      </c>
      <c r="E1286" s="38" t="e">
        <f>Dynamics!$F$1-C1286/H1285</f>
        <v>#NUM!</v>
      </c>
      <c r="F1286" s="38" t="e">
        <f>IF(Q1285,$O$5/E1286,([1]!Props("D","T",Dynamics!$D$4+273,"P",I1285,"He")+$O$5/E1286)/2)</f>
        <v>#NUM!</v>
      </c>
      <c r="G1286" s="38" t="e">
        <f>$F$1-$O$5/F1286</f>
        <v>#NUM!</v>
      </c>
      <c r="H1286" s="38" t="e">
        <f>IF(Q1285,[1]!Props("D","T",Dynamics!$D$4+273,"P",Dynamics!I1285,"N2O"),C1286/G1286)</f>
        <v>#NUM!</v>
      </c>
      <c r="I1286" s="38" t="e">
        <f>IF(Q1285,[1]!Props("P","T",Dynamics!$D$4+273,"D",F1286,"He"),IF(C1286&gt;$D$11,I1285*(1-$N$13/100*$S$1),[1]!Props("P","T",Dynamics!$D$4+273,"D",F1286,"He")))</f>
        <v>#NUM!</v>
      </c>
      <c r="J1286" s="38" t="e">
        <f>I1286-Dynamics!$O$10</f>
        <v>#NUM!</v>
      </c>
      <c r="L1286" s="38" t="e">
        <f>IF(H1286&gt;$L$18,$L$18,H1286)</f>
        <v>#NUM!</v>
      </c>
      <c r="M1286" s="38" t="e">
        <f>SQRT(2*J1286/L1286)</f>
        <v>#NUM!</v>
      </c>
      <c r="N1286" s="38" t="e">
        <f>M1286*Dynamics!$D$14*Dynamics!$N$12</f>
        <v>#NUM!</v>
      </c>
      <c r="O1286" s="38" t="e">
        <f>N1286*L1286</f>
        <v>#NUM!</v>
      </c>
      <c r="P1286" s="38" t="e">
        <f>O1286/Dynamics!$M$2</f>
        <v>#NUM!</v>
      </c>
      <c r="Q1286" s="38" t="e">
        <f>IF(I1286&gt;Dynamics!$D$8,1,0)</f>
        <v>#NUM!</v>
      </c>
    </row>
    <row r="1287" spans="1:17" x14ac:dyDescent="0.25">
      <c r="A1287" s="38">
        <f>A1286+$A$19</f>
        <v>12.689999999999774</v>
      </c>
      <c r="B1287" s="38" t="e">
        <f>C1287+D1287+Dynamics!$O$7</f>
        <v>#NUM!</v>
      </c>
      <c r="C1287" s="38" t="e">
        <f>C1286-O1286*Dynamics!$S$1</f>
        <v>#NUM!</v>
      </c>
      <c r="D1287" s="38" t="e">
        <f>D1286-P1286*Dynamics!$S$1</f>
        <v>#NUM!</v>
      </c>
      <c r="E1287" s="38" t="e">
        <f>Dynamics!$F$1-C1287/H1286</f>
        <v>#NUM!</v>
      </c>
      <c r="F1287" s="38" t="e">
        <f>IF(Q1286,$O$5/E1287,([1]!Props("D","T",Dynamics!$D$4+273,"P",I1286,"He")+$O$5/E1287)/2)</f>
        <v>#NUM!</v>
      </c>
      <c r="G1287" s="38" t="e">
        <f>$F$1-$O$5/F1287</f>
        <v>#NUM!</v>
      </c>
      <c r="H1287" s="38" t="e">
        <f>IF(Q1286,[1]!Props("D","T",Dynamics!$D$4+273,"P",Dynamics!I1286,"N2O"),C1287/G1287)</f>
        <v>#NUM!</v>
      </c>
      <c r="I1287" s="38" t="e">
        <f>IF(Q1286,[1]!Props("P","T",Dynamics!$D$4+273,"D",F1287,"He"),IF(C1287&gt;$D$11,I1286*(1-$N$13/100*$S$1),[1]!Props("P","T",Dynamics!$D$4+273,"D",F1287,"He")))</f>
        <v>#NUM!</v>
      </c>
      <c r="J1287" s="38" t="e">
        <f>I1287-Dynamics!$O$10</f>
        <v>#NUM!</v>
      </c>
      <c r="L1287" s="38" t="e">
        <f>IF(H1287&gt;$L$18,$L$18,H1287)</f>
        <v>#NUM!</v>
      </c>
      <c r="M1287" s="38" t="e">
        <f>SQRT(2*J1287/L1287)</f>
        <v>#NUM!</v>
      </c>
      <c r="N1287" s="38" t="e">
        <f>M1287*Dynamics!$D$14*Dynamics!$N$12</f>
        <v>#NUM!</v>
      </c>
      <c r="O1287" s="38" t="e">
        <f>N1287*L1287</f>
        <v>#NUM!</v>
      </c>
      <c r="P1287" s="38" t="e">
        <f>O1287/Dynamics!$M$2</f>
        <v>#NUM!</v>
      </c>
      <c r="Q1287" s="38" t="e">
        <f>IF(I1287&gt;Dynamics!$D$8,1,0)</f>
        <v>#NUM!</v>
      </c>
    </row>
    <row r="1288" spans="1:17" x14ac:dyDescent="0.25">
      <c r="A1288" s="38">
        <f>A1287+$A$19</f>
        <v>12.699999999999774</v>
      </c>
      <c r="B1288" s="38" t="e">
        <f>C1288+D1288+Dynamics!$O$7</f>
        <v>#NUM!</v>
      </c>
      <c r="C1288" s="38" t="e">
        <f>C1287-O1287*Dynamics!$S$1</f>
        <v>#NUM!</v>
      </c>
      <c r="D1288" s="38" t="e">
        <f>D1287-P1287*Dynamics!$S$1</f>
        <v>#NUM!</v>
      </c>
      <c r="E1288" s="38" t="e">
        <f>Dynamics!$F$1-C1288/H1287</f>
        <v>#NUM!</v>
      </c>
      <c r="F1288" s="38" t="e">
        <f>IF(Q1287,$O$5/E1288,([1]!Props("D","T",Dynamics!$D$4+273,"P",I1287,"He")+$O$5/E1288)/2)</f>
        <v>#NUM!</v>
      </c>
      <c r="G1288" s="38" t="e">
        <f>$F$1-$O$5/F1288</f>
        <v>#NUM!</v>
      </c>
      <c r="H1288" s="38" t="e">
        <f>IF(Q1287,[1]!Props("D","T",Dynamics!$D$4+273,"P",Dynamics!I1287,"N2O"),C1288/G1288)</f>
        <v>#NUM!</v>
      </c>
      <c r="I1288" s="38" t="e">
        <f>IF(Q1287,[1]!Props("P","T",Dynamics!$D$4+273,"D",F1288,"He"),IF(C1288&gt;$D$11,I1287*(1-$N$13/100*$S$1),[1]!Props("P","T",Dynamics!$D$4+273,"D",F1288,"He")))</f>
        <v>#NUM!</v>
      </c>
      <c r="J1288" s="38" t="e">
        <f>I1288-Dynamics!$O$10</f>
        <v>#NUM!</v>
      </c>
      <c r="L1288" s="38" t="e">
        <f>IF(H1288&gt;$L$18,$L$18,H1288)</f>
        <v>#NUM!</v>
      </c>
      <c r="M1288" s="38" t="e">
        <f>SQRT(2*J1288/L1288)</f>
        <v>#NUM!</v>
      </c>
      <c r="N1288" s="38" t="e">
        <f>M1288*Dynamics!$D$14*Dynamics!$N$12</f>
        <v>#NUM!</v>
      </c>
      <c r="O1288" s="38" t="e">
        <f>N1288*L1288</f>
        <v>#NUM!</v>
      </c>
      <c r="P1288" s="38" t="e">
        <f>O1288/Dynamics!$M$2</f>
        <v>#NUM!</v>
      </c>
      <c r="Q1288" s="38" t="e">
        <f>IF(I1288&gt;Dynamics!$D$8,1,0)</f>
        <v>#NUM!</v>
      </c>
    </row>
    <row r="1289" spans="1:17" x14ac:dyDescent="0.25">
      <c r="A1289" s="38">
        <f>A1288+$A$19</f>
        <v>12.709999999999773</v>
      </c>
      <c r="B1289" s="38" t="e">
        <f>C1289+D1289+Dynamics!$O$7</f>
        <v>#NUM!</v>
      </c>
      <c r="C1289" s="38" t="e">
        <f>C1288-O1288*Dynamics!$S$1</f>
        <v>#NUM!</v>
      </c>
      <c r="D1289" s="38" t="e">
        <f>D1288-P1288*Dynamics!$S$1</f>
        <v>#NUM!</v>
      </c>
      <c r="E1289" s="38" t="e">
        <f>Dynamics!$F$1-C1289/H1288</f>
        <v>#NUM!</v>
      </c>
      <c r="F1289" s="38" t="e">
        <f>IF(Q1288,$O$5/E1289,([1]!Props("D","T",Dynamics!$D$4+273,"P",I1288,"He")+$O$5/E1289)/2)</f>
        <v>#NUM!</v>
      </c>
      <c r="G1289" s="38" t="e">
        <f>$F$1-$O$5/F1289</f>
        <v>#NUM!</v>
      </c>
      <c r="H1289" s="38" t="e">
        <f>IF(Q1288,[1]!Props("D","T",Dynamics!$D$4+273,"P",Dynamics!I1288,"N2O"),C1289/G1289)</f>
        <v>#NUM!</v>
      </c>
      <c r="I1289" s="38" t="e">
        <f>IF(Q1288,[1]!Props("P","T",Dynamics!$D$4+273,"D",F1289,"He"),IF(C1289&gt;$D$11,I1288*(1-$N$13/100*$S$1),[1]!Props("P","T",Dynamics!$D$4+273,"D",F1289,"He")))</f>
        <v>#NUM!</v>
      </c>
      <c r="J1289" s="38" t="e">
        <f>I1289-Dynamics!$O$10</f>
        <v>#NUM!</v>
      </c>
      <c r="L1289" s="38" t="e">
        <f>IF(H1289&gt;$L$18,$L$18,H1289)</f>
        <v>#NUM!</v>
      </c>
      <c r="M1289" s="38" t="e">
        <f>SQRT(2*J1289/L1289)</f>
        <v>#NUM!</v>
      </c>
      <c r="N1289" s="38" t="e">
        <f>M1289*Dynamics!$D$14*Dynamics!$N$12</f>
        <v>#NUM!</v>
      </c>
      <c r="O1289" s="38" t="e">
        <f>N1289*L1289</f>
        <v>#NUM!</v>
      </c>
      <c r="P1289" s="38" t="e">
        <f>O1289/Dynamics!$M$2</f>
        <v>#NUM!</v>
      </c>
      <c r="Q1289" s="38" t="e">
        <f>IF(I1289&gt;Dynamics!$D$8,1,0)</f>
        <v>#NUM!</v>
      </c>
    </row>
    <row r="1290" spans="1:17" x14ac:dyDescent="0.25">
      <c r="A1290" s="38">
        <f>A1289+$A$19</f>
        <v>12.719999999999773</v>
      </c>
      <c r="B1290" s="38" t="e">
        <f>C1290+D1290+Dynamics!$O$7</f>
        <v>#NUM!</v>
      </c>
      <c r="C1290" s="38" t="e">
        <f>C1289-O1289*Dynamics!$S$1</f>
        <v>#NUM!</v>
      </c>
      <c r="D1290" s="38" t="e">
        <f>D1289-P1289*Dynamics!$S$1</f>
        <v>#NUM!</v>
      </c>
      <c r="E1290" s="38" t="e">
        <f>Dynamics!$F$1-C1290/H1289</f>
        <v>#NUM!</v>
      </c>
      <c r="F1290" s="38" t="e">
        <f>IF(Q1289,$O$5/E1290,([1]!Props("D","T",Dynamics!$D$4+273,"P",I1289,"He")+$O$5/E1290)/2)</f>
        <v>#NUM!</v>
      </c>
      <c r="G1290" s="38" t="e">
        <f>$F$1-$O$5/F1290</f>
        <v>#NUM!</v>
      </c>
      <c r="H1290" s="38" t="e">
        <f>IF(Q1289,[1]!Props("D","T",Dynamics!$D$4+273,"P",Dynamics!I1289,"N2O"),C1290/G1290)</f>
        <v>#NUM!</v>
      </c>
      <c r="I1290" s="38" t="e">
        <f>IF(Q1289,[1]!Props("P","T",Dynamics!$D$4+273,"D",F1290,"He"),IF(C1290&gt;$D$11,I1289*(1-$N$13/100*$S$1),[1]!Props("P","T",Dynamics!$D$4+273,"D",F1290,"He")))</f>
        <v>#NUM!</v>
      </c>
      <c r="J1290" s="38" t="e">
        <f>I1290-Dynamics!$O$10</f>
        <v>#NUM!</v>
      </c>
      <c r="L1290" s="38" t="e">
        <f>IF(H1290&gt;$L$18,$L$18,H1290)</f>
        <v>#NUM!</v>
      </c>
      <c r="M1290" s="38" t="e">
        <f>SQRT(2*J1290/L1290)</f>
        <v>#NUM!</v>
      </c>
      <c r="N1290" s="38" t="e">
        <f>M1290*Dynamics!$D$14*Dynamics!$N$12</f>
        <v>#NUM!</v>
      </c>
      <c r="O1290" s="38" t="e">
        <f>N1290*L1290</f>
        <v>#NUM!</v>
      </c>
      <c r="P1290" s="38" t="e">
        <f>O1290/Dynamics!$M$2</f>
        <v>#NUM!</v>
      </c>
      <c r="Q1290" s="38" t="e">
        <f>IF(I1290&gt;Dynamics!$D$8,1,0)</f>
        <v>#NUM!</v>
      </c>
    </row>
    <row r="1291" spans="1:17" x14ac:dyDescent="0.25">
      <c r="A1291" s="38">
        <f>A1290+$A$19</f>
        <v>12.729999999999773</v>
      </c>
      <c r="B1291" s="38" t="e">
        <f>C1291+D1291+Dynamics!$O$7</f>
        <v>#NUM!</v>
      </c>
      <c r="C1291" s="38" t="e">
        <f>C1290-O1290*Dynamics!$S$1</f>
        <v>#NUM!</v>
      </c>
      <c r="D1291" s="38" t="e">
        <f>D1290-P1290*Dynamics!$S$1</f>
        <v>#NUM!</v>
      </c>
      <c r="E1291" s="38" t="e">
        <f>Dynamics!$F$1-C1291/H1290</f>
        <v>#NUM!</v>
      </c>
      <c r="F1291" s="38" t="e">
        <f>IF(Q1290,$O$5/E1291,([1]!Props("D","T",Dynamics!$D$4+273,"P",I1290,"He")+$O$5/E1291)/2)</f>
        <v>#NUM!</v>
      </c>
      <c r="G1291" s="38" t="e">
        <f>$F$1-$O$5/F1291</f>
        <v>#NUM!</v>
      </c>
      <c r="H1291" s="38" t="e">
        <f>IF(Q1290,[1]!Props("D","T",Dynamics!$D$4+273,"P",Dynamics!I1290,"N2O"),C1291/G1291)</f>
        <v>#NUM!</v>
      </c>
      <c r="I1291" s="38" t="e">
        <f>IF(Q1290,[1]!Props("P","T",Dynamics!$D$4+273,"D",F1291,"He"),IF(C1291&gt;$D$11,I1290*(1-$N$13/100*$S$1),[1]!Props("P","T",Dynamics!$D$4+273,"D",F1291,"He")))</f>
        <v>#NUM!</v>
      </c>
      <c r="J1291" s="38" t="e">
        <f>I1291-Dynamics!$O$10</f>
        <v>#NUM!</v>
      </c>
      <c r="L1291" s="38" t="e">
        <f>IF(H1291&gt;$L$18,$L$18,H1291)</f>
        <v>#NUM!</v>
      </c>
      <c r="M1291" s="38" t="e">
        <f>SQRT(2*J1291/L1291)</f>
        <v>#NUM!</v>
      </c>
      <c r="N1291" s="38" t="e">
        <f>M1291*Dynamics!$D$14*Dynamics!$N$12</f>
        <v>#NUM!</v>
      </c>
      <c r="O1291" s="38" t="e">
        <f>N1291*L1291</f>
        <v>#NUM!</v>
      </c>
      <c r="P1291" s="38" t="e">
        <f>O1291/Dynamics!$M$2</f>
        <v>#NUM!</v>
      </c>
      <c r="Q1291" s="38" t="e">
        <f>IF(I1291&gt;Dynamics!$D$8,1,0)</f>
        <v>#NUM!</v>
      </c>
    </row>
    <row r="1292" spans="1:17" x14ac:dyDescent="0.25">
      <c r="A1292" s="38">
        <f>A1291+$A$19</f>
        <v>12.739999999999773</v>
      </c>
      <c r="B1292" s="38" t="e">
        <f>C1292+D1292+Dynamics!$O$7</f>
        <v>#NUM!</v>
      </c>
      <c r="C1292" s="38" t="e">
        <f>C1291-O1291*Dynamics!$S$1</f>
        <v>#NUM!</v>
      </c>
      <c r="D1292" s="38" t="e">
        <f>D1291-P1291*Dynamics!$S$1</f>
        <v>#NUM!</v>
      </c>
      <c r="E1292" s="38" t="e">
        <f>Dynamics!$F$1-C1292/H1291</f>
        <v>#NUM!</v>
      </c>
      <c r="F1292" s="38" t="e">
        <f>IF(Q1291,$O$5/E1292,([1]!Props("D","T",Dynamics!$D$4+273,"P",I1291,"He")+$O$5/E1292)/2)</f>
        <v>#NUM!</v>
      </c>
      <c r="G1292" s="38" t="e">
        <f>$F$1-$O$5/F1292</f>
        <v>#NUM!</v>
      </c>
      <c r="H1292" s="38" t="e">
        <f>IF(Q1291,[1]!Props("D","T",Dynamics!$D$4+273,"P",Dynamics!I1291,"N2O"),C1292/G1292)</f>
        <v>#NUM!</v>
      </c>
      <c r="I1292" s="38" t="e">
        <f>IF(Q1291,[1]!Props("P","T",Dynamics!$D$4+273,"D",F1292,"He"),IF(C1292&gt;$D$11,I1291*(1-$N$13/100*$S$1),[1]!Props("P","T",Dynamics!$D$4+273,"D",F1292,"He")))</f>
        <v>#NUM!</v>
      </c>
      <c r="J1292" s="38" t="e">
        <f>I1292-Dynamics!$O$10</f>
        <v>#NUM!</v>
      </c>
      <c r="L1292" s="38" t="e">
        <f>IF(H1292&gt;$L$18,$L$18,H1292)</f>
        <v>#NUM!</v>
      </c>
      <c r="M1292" s="38" t="e">
        <f>SQRT(2*J1292/L1292)</f>
        <v>#NUM!</v>
      </c>
      <c r="N1292" s="38" t="e">
        <f>M1292*Dynamics!$D$14*Dynamics!$N$12</f>
        <v>#NUM!</v>
      </c>
      <c r="O1292" s="38" t="e">
        <f>N1292*L1292</f>
        <v>#NUM!</v>
      </c>
      <c r="P1292" s="38" t="e">
        <f>O1292/Dynamics!$M$2</f>
        <v>#NUM!</v>
      </c>
      <c r="Q1292" s="38" t="e">
        <f>IF(I1292&gt;Dynamics!$D$8,1,0)</f>
        <v>#NUM!</v>
      </c>
    </row>
    <row r="1293" spans="1:17" x14ac:dyDescent="0.25">
      <c r="A1293" s="38">
        <f t="shared" ref="A1293:A1343" si="68">A1292+$A$19</f>
        <v>12.749999999999773</v>
      </c>
      <c r="B1293" s="38" t="e">
        <f>C1293+D1293+Dynamics!$O$7</f>
        <v>#NUM!</v>
      </c>
      <c r="C1293" s="38" t="e">
        <f>C1292-O1292*Dynamics!$S$1</f>
        <v>#NUM!</v>
      </c>
      <c r="D1293" s="38" t="e">
        <f>D1292-P1292*Dynamics!$S$1</f>
        <v>#NUM!</v>
      </c>
      <c r="E1293" s="38" t="e">
        <f>Dynamics!$F$1-C1293/H1292</f>
        <v>#NUM!</v>
      </c>
      <c r="F1293" s="38" t="e">
        <f>IF(Q1292,$O$5/E1293,([1]!Props("D","T",Dynamics!$D$4+273,"P",I1292,"He")+$O$5/E1293)/2)</f>
        <v>#NUM!</v>
      </c>
      <c r="G1293" s="38" t="e">
        <f t="shared" ref="G1293:G1356" si="69">$F$1-$O$5/F1293</f>
        <v>#NUM!</v>
      </c>
      <c r="H1293" s="38" t="e">
        <f>IF(Q1292,[1]!Props("D","T",Dynamics!$D$4+273,"P",Dynamics!I1292,"N2O"),C1293/G1293)</f>
        <v>#NUM!</v>
      </c>
      <c r="I1293" s="38" t="e">
        <f>IF(Q1292,[1]!Props("P","T",Dynamics!$D$4+273,"D",F1293,"He"),IF(C1293&gt;$D$11,I1292*(1-$N$13/100*$S$1),[1]!Props("P","T",Dynamics!$D$4+273,"D",F1293,"He")))</f>
        <v>#NUM!</v>
      </c>
      <c r="J1293" s="38" t="e">
        <f>I1293-Dynamics!$O$10</f>
        <v>#NUM!</v>
      </c>
      <c r="L1293" s="38" t="e">
        <f t="shared" ref="L1293:L1343" si="70">IF(H1293&gt;$L$18,$L$18,H1293)</f>
        <v>#NUM!</v>
      </c>
      <c r="M1293" s="38" t="e">
        <f t="shared" ref="M1293:M1343" si="71">SQRT(2*J1293/L1293)</f>
        <v>#NUM!</v>
      </c>
      <c r="N1293" s="38" t="e">
        <f>M1293*Dynamics!$D$14*Dynamics!$N$12</f>
        <v>#NUM!</v>
      </c>
      <c r="O1293" s="38" t="e">
        <f t="shared" ref="O1293:O1343" si="72">N1293*L1293</f>
        <v>#NUM!</v>
      </c>
      <c r="P1293" s="38" t="e">
        <f>O1293/Dynamics!$M$2</f>
        <v>#NUM!</v>
      </c>
      <c r="Q1293" s="38" t="e">
        <f>IF(I1293&gt;Dynamics!$D$8,1,0)</f>
        <v>#NUM!</v>
      </c>
    </row>
    <row r="1294" spans="1:17" x14ac:dyDescent="0.25">
      <c r="A1294" s="38">
        <f t="shared" si="68"/>
        <v>12.759999999999772</v>
      </c>
      <c r="B1294" s="38" t="e">
        <f>C1294+D1294+Dynamics!$O$7</f>
        <v>#NUM!</v>
      </c>
      <c r="C1294" s="38" t="e">
        <f>C1293-O1293*Dynamics!$S$1</f>
        <v>#NUM!</v>
      </c>
      <c r="D1294" s="38" t="e">
        <f>D1293-P1293*Dynamics!$S$1</f>
        <v>#NUM!</v>
      </c>
      <c r="E1294" s="38" t="e">
        <f>Dynamics!$F$1-C1294/H1293</f>
        <v>#NUM!</v>
      </c>
      <c r="F1294" s="38" t="e">
        <f>IF(Q1293,$O$5/E1294,([1]!Props("D","T",Dynamics!$D$4+273,"P",I1293,"He")+$O$5/E1294)/2)</f>
        <v>#NUM!</v>
      </c>
      <c r="G1294" s="38" t="e">
        <f t="shared" si="69"/>
        <v>#NUM!</v>
      </c>
      <c r="H1294" s="38" t="e">
        <f>IF(Q1293,[1]!Props("D","T",Dynamics!$D$4+273,"P",Dynamics!I1293,"N2O"),C1294/G1294)</f>
        <v>#NUM!</v>
      </c>
      <c r="I1294" s="38" t="e">
        <f>IF(Q1293,[1]!Props("P","T",Dynamics!$D$4+273,"D",F1294,"He"),IF(C1294&gt;$D$11,I1293*(1-$N$13/100*$S$1),[1]!Props("P","T",Dynamics!$D$4+273,"D",F1294,"He")))</f>
        <v>#NUM!</v>
      </c>
      <c r="J1294" s="38" t="e">
        <f>I1294-Dynamics!$O$10</f>
        <v>#NUM!</v>
      </c>
      <c r="L1294" s="38" t="e">
        <f t="shared" si="70"/>
        <v>#NUM!</v>
      </c>
      <c r="M1294" s="38" t="e">
        <f t="shared" si="71"/>
        <v>#NUM!</v>
      </c>
      <c r="N1294" s="38" t="e">
        <f>M1294*Dynamics!$D$14*Dynamics!$N$12</f>
        <v>#NUM!</v>
      </c>
      <c r="O1294" s="38" t="e">
        <f t="shared" si="72"/>
        <v>#NUM!</v>
      </c>
      <c r="P1294" s="38" t="e">
        <f>O1294/Dynamics!$M$2</f>
        <v>#NUM!</v>
      </c>
      <c r="Q1294" s="38" t="e">
        <f>IF(I1294&gt;Dynamics!$D$8,1,0)</f>
        <v>#NUM!</v>
      </c>
    </row>
    <row r="1295" spans="1:17" x14ac:dyDescent="0.25">
      <c r="A1295" s="38">
        <f t="shared" si="68"/>
        <v>12.769999999999772</v>
      </c>
      <c r="B1295" s="38" t="e">
        <f>C1295+D1295+Dynamics!$O$7</f>
        <v>#NUM!</v>
      </c>
      <c r="C1295" s="38" t="e">
        <f>C1294-O1294*Dynamics!$S$1</f>
        <v>#NUM!</v>
      </c>
      <c r="D1295" s="38" t="e">
        <f>D1294-P1294*Dynamics!$S$1</f>
        <v>#NUM!</v>
      </c>
      <c r="E1295" s="38" t="e">
        <f>Dynamics!$F$1-C1295/H1294</f>
        <v>#NUM!</v>
      </c>
      <c r="F1295" s="38" t="e">
        <f>IF(Q1294,$O$5/E1295,([1]!Props("D","T",Dynamics!$D$4+273,"P",I1294,"He")+$O$5/E1295)/2)</f>
        <v>#NUM!</v>
      </c>
      <c r="G1295" s="38" t="e">
        <f t="shared" si="69"/>
        <v>#NUM!</v>
      </c>
      <c r="H1295" s="38" t="e">
        <f>IF(Q1294,[1]!Props("D","T",Dynamics!$D$4+273,"P",Dynamics!I1294,"N2O"),C1295/G1295)</f>
        <v>#NUM!</v>
      </c>
      <c r="I1295" s="38" t="e">
        <f>IF(Q1294,[1]!Props("P","T",Dynamics!$D$4+273,"D",F1295,"He"),IF(C1295&gt;$D$11,I1294*(1-$N$13/100*$S$1),[1]!Props("P","T",Dynamics!$D$4+273,"D",F1295,"He")))</f>
        <v>#NUM!</v>
      </c>
      <c r="J1295" s="38" t="e">
        <f>I1295-Dynamics!$O$10</f>
        <v>#NUM!</v>
      </c>
      <c r="L1295" s="38" t="e">
        <f t="shared" si="70"/>
        <v>#NUM!</v>
      </c>
      <c r="M1295" s="38" t="e">
        <f t="shared" si="71"/>
        <v>#NUM!</v>
      </c>
      <c r="N1295" s="38" t="e">
        <f>M1295*Dynamics!$D$14*Dynamics!$N$12</f>
        <v>#NUM!</v>
      </c>
      <c r="O1295" s="38" t="e">
        <f t="shared" si="72"/>
        <v>#NUM!</v>
      </c>
      <c r="P1295" s="38" t="e">
        <f>O1295/Dynamics!$M$2</f>
        <v>#NUM!</v>
      </c>
      <c r="Q1295" s="38" t="e">
        <f>IF(I1295&gt;Dynamics!$D$8,1,0)</f>
        <v>#NUM!</v>
      </c>
    </row>
    <row r="1296" spans="1:17" x14ac:dyDescent="0.25">
      <c r="A1296" s="38">
        <f t="shared" si="68"/>
        <v>12.779999999999772</v>
      </c>
      <c r="B1296" s="38" t="e">
        <f>C1296+D1296+Dynamics!$O$7</f>
        <v>#NUM!</v>
      </c>
      <c r="C1296" s="38" t="e">
        <f>C1295-O1295*Dynamics!$S$1</f>
        <v>#NUM!</v>
      </c>
      <c r="D1296" s="38" t="e">
        <f>D1295-P1295*Dynamics!$S$1</f>
        <v>#NUM!</v>
      </c>
      <c r="E1296" s="38" t="e">
        <f>Dynamics!$F$1-C1296/H1295</f>
        <v>#NUM!</v>
      </c>
      <c r="F1296" s="38" t="e">
        <f>IF(Q1295,$O$5/E1296,([1]!Props("D","T",Dynamics!$D$4+273,"P",I1295,"He")+$O$5/E1296)/2)</f>
        <v>#NUM!</v>
      </c>
      <c r="G1296" s="38" t="e">
        <f t="shared" si="69"/>
        <v>#NUM!</v>
      </c>
      <c r="H1296" s="38" t="e">
        <f>IF(Q1295,[1]!Props("D","T",Dynamics!$D$4+273,"P",Dynamics!I1295,"N2O"),C1296/G1296)</f>
        <v>#NUM!</v>
      </c>
      <c r="I1296" s="38" t="e">
        <f>IF(Q1295,[1]!Props("P","T",Dynamics!$D$4+273,"D",F1296,"He"),IF(C1296&gt;$D$11,I1295*(1-$N$13/100*$S$1),[1]!Props("P","T",Dynamics!$D$4+273,"D",F1296,"He")))</f>
        <v>#NUM!</v>
      </c>
      <c r="J1296" s="38" t="e">
        <f>I1296-Dynamics!$O$10</f>
        <v>#NUM!</v>
      </c>
      <c r="L1296" s="38" t="e">
        <f t="shared" si="70"/>
        <v>#NUM!</v>
      </c>
      <c r="M1296" s="38" t="e">
        <f t="shared" si="71"/>
        <v>#NUM!</v>
      </c>
      <c r="N1296" s="38" t="e">
        <f>M1296*Dynamics!$D$14*Dynamics!$N$12</f>
        <v>#NUM!</v>
      </c>
      <c r="O1296" s="38" t="e">
        <f t="shared" si="72"/>
        <v>#NUM!</v>
      </c>
      <c r="P1296" s="38" t="e">
        <f>O1296/Dynamics!$M$2</f>
        <v>#NUM!</v>
      </c>
      <c r="Q1296" s="38" t="e">
        <f>IF(I1296&gt;Dynamics!$D$8,1,0)</f>
        <v>#NUM!</v>
      </c>
    </row>
    <row r="1297" spans="1:17" x14ac:dyDescent="0.25">
      <c r="A1297" s="38">
        <f t="shared" si="68"/>
        <v>12.789999999999772</v>
      </c>
      <c r="B1297" s="38" t="e">
        <f>C1297+D1297+Dynamics!$O$7</f>
        <v>#NUM!</v>
      </c>
      <c r="C1297" s="38" t="e">
        <f>C1296-O1296*Dynamics!$S$1</f>
        <v>#NUM!</v>
      </c>
      <c r="D1297" s="38" t="e">
        <f>D1296-P1296*Dynamics!$S$1</f>
        <v>#NUM!</v>
      </c>
      <c r="E1297" s="38" t="e">
        <f>Dynamics!$F$1-C1297/H1296</f>
        <v>#NUM!</v>
      </c>
      <c r="F1297" s="38" t="e">
        <f>IF(Q1296,$O$5/E1297,([1]!Props("D","T",Dynamics!$D$4+273,"P",I1296,"He")+$O$5/E1297)/2)</f>
        <v>#NUM!</v>
      </c>
      <c r="G1297" s="38" t="e">
        <f t="shared" si="69"/>
        <v>#NUM!</v>
      </c>
      <c r="H1297" s="38" t="e">
        <f>IF(Q1296,[1]!Props("D","T",Dynamics!$D$4+273,"P",Dynamics!I1296,"N2O"),C1297/G1297)</f>
        <v>#NUM!</v>
      </c>
      <c r="I1297" s="38" t="e">
        <f>IF(Q1296,[1]!Props("P","T",Dynamics!$D$4+273,"D",F1297,"He"),IF(C1297&gt;$D$11,I1296*(1-$N$13/100*$S$1),[1]!Props("P","T",Dynamics!$D$4+273,"D",F1297,"He")))</f>
        <v>#NUM!</v>
      </c>
      <c r="J1297" s="38" t="e">
        <f>I1297-Dynamics!$O$10</f>
        <v>#NUM!</v>
      </c>
      <c r="L1297" s="38" t="e">
        <f t="shared" si="70"/>
        <v>#NUM!</v>
      </c>
      <c r="M1297" s="38" t="e">
        <f t="shared" si="71"/>
        <v>#NUM!</v>
      </c>
      <c r="N1297" s="38" t="e">
        <f>M1297*Dynamics!$D$14*Dynamics!$N$12</f>
        <v>#NUM!</v>
      </c>
      <c r="O1297" s="38" t="e">
        <f t="shared" si="72"/>
        <v>#NUM!</v>
      </c>
      <c r="P1297" s="38" t="e">
        <f>O1297/Dynamics!$M$2</f>
        <v>#NUM!</v>
      </c>
      <c r="Q1297" s="38" t="e">
        <f>IF(I1297&gt;Dynamics!$D$8,1,0)</f>
        <v>#NUM!</v>
      </c>
    </row>
    <row r="1298" spans="1:17" x14ac:dyDescent="0.25">
      <c r="A1298" s="38">
        <f t="shared" si="68"/>
        <v>12.799999999999772</v>
      </c>
      <c r="B1298" s="38" t="e">
        <f>C1298+D1298+Dynamics!$O$7</f>
        <v>#NUM!</v>
      </c>
      <c r="C1298" s="38" t="e">
        <f>C1297-O1297*Dynamics!$S$1</f>
        <v>#NUM!</v>
      </c>
      <c r="D1298" s="38" t="e">
        <f>D1297-P1297*Dynamics!$S$1</f>
        <v>#NUM!</v>
      </c>
      <c r="E1298" s="38" t="e">
        <f>Dynamics!$F$1-C1298/H1297</f>
        <v>#NUM!</v>
      </c>
      <c r="F1298" s="38" t="e">
        <f>IF(Q1297,$O$5/E1298,([1]!Props("D","T",Dynamics!$D$4+273,"P",I1297,"He")+$O$5/E1298)/2)</f>
        <v>#NUM!</v>
      </c>
      <c r="G1298" s="38" t="e">
        <f t="shared" si="69"/>
        <v>#NUM!</v>
      </c>
      <c r="H1298" s="38" t="e">
        <f>IF(Q1297,[1]!Props("D","T",Dynamics!$D$4+273,"P",Dynamics!I1297,"N2O"),C1298/G1298)</f>
        <v>#NUM!</v>
      </c>
      <c r="I1298" s="38" t="e">
        <f>IF(Q1297,[1]!Props("P","T",Dynamics!$D$4+273,"D",F1298,"He"),IF(C1298&gt;$D$11,I1297*(1-$N$13/100*$S$1),[1]!Props("P","T",Dynamics!$D$4+273,"D",F1298,"He")))</f>
        <v>#NUM!</v>
      </c>
      <c r="J1298" s="38" t="e">
        <f>I1298-Dynamics!$O$10</f>
        <v>#NUM!</v>
      </c>
      <c r="L1298" s="38" t="e">
        <f t="shared" si="70"/>
        <v>#NUM!</v>
      </c>
      <c r="M1298" s="38" t="e">
        <f t="shared" si="71"/>
        <v>#NUM!</v>
      </c>
      <c r="N1298" s="38" t="e">
        <f>M1298*Dynamics!$D$14*Dynamics!$N$12</f>
        <v>#NUM!</v>
      </c>
      <c r="O1298" s="38" t="e">
        <f t="shared" si="72"/>
        <v>#NUM!</v>
      </c>
      <c r="P1298" s="38" t="e">
        <f>O1298/Dynamics!$M$2</f>
        <v>#NUM!</v>
      </c>
      <c r="Q1298" s="38" t="e">
        <f>IF(I1298&gt;Dynamics!$D$8,1,0)</f>
        <v>#NUM!</v>
      </c>
    </row>
    <row r="1299" spans="1:17" x14ac:dyDescent="0.25">
      <c r="A1299" s="38">
        <f t="shared" si="68"/>
        <v>12.809999999999771</v>
      </c>
      <c r="B1299" s="38" t="e">
        <f>C1299+D1299+Dynamics!$O$7</f>
        <v>#NUM!</v>
      </c>
      <c r="C1299" s="38" t="e">
        <f>C1298-O1298*Dynamics!$S$1</f>
        <v>#NUM!</v>
      </c>
      <c r="D1299" s="38" t="e">
        <f>D1298-P1298*Dynamics!$S$1</f>
        <v>#NUM!</v>
      </c>
      <c r="E1299" s="38" t="e">
        <f>Dynamics!$F$1-C1299/H1298</f>
        <v>#NUM!</v>
      </c>
      <c r="F1299" s="38" t="e">
        <f>IF(Q1298,$O$5/E1299,([1]!Props("D","T",Dynamics!$D$4+273,"P",I1298,"He")+$O$5/E1299)/2)</f>
        <v>#NUM!</v>
      </c>
      <c r="G1299" s="38" t="e">
        <f t="shared" si="69"/>
        <v>#NUM!</v>
      </c>
      <c r="H1299" s="38" t="e">
        <f>IF(Q1298,[1]!Props("D","T",Dynamics!$D$4+273,"P",Dynamics!I1298,"N2O"),C1299/G1299)</f>
        <v>#NUM!</v>
      </c>
      <c r="I1299" s="38" t="e">
        <f>IF(Q1298,[1]!Props("P","T",Dynamics!$D$4+273,"D",F1299,"He"),IF(C1299&gt;$D$11,I1298*(1-$N$13/100*$S$1),[1]!Props("P","T",Dynamics!$D$4+273,"D",F1299,"He")))</f>
        <v>#NUM!</v>
      </c>
      <c r="J1299" s="38" t="e">
        <f>I1299-Dynamics!$O$10</f>
        <v>#NUM!</v>
      </c>
      <c r="L1299" s="38" t="e">
        <f t="shared" si="70"/>
        <v>#NUM!</v>
      </c>
      <c r="M1299" s="38" t="e">
        <f t="shared" si="71"/>
        <v>#NUM!</v>
      </c>
      <c r="N1299" s="38" t="e">
        <f>M1299*Dynamics!$D$14*Dynamics!$N$12</f>
        <v>#NUM!</v>
      </c>
      <c r="O1299" s="38" t="e">
        <f t="shared" si="72"/>
        <v>#NUM!</v>
      </c>
      <c r="P1299" s="38" t="e">
        <f>O1299/Dynamics!$M$2</f>
        <v>#NUM!</v>
      </c>
      <c r="Q1299" s="38" t="e">
        <f>IF(I1299&gt;Dynamics!$D$8,1,0)</f>
        <v>#NUM!</v>
      </c>
    </row>
    <row r="1300" spans="1:17" x14ac:dyDescent="0.25">
      <c r="A1300" s="38">
        <f t="shared" si="68"/>
        <v>12.819999999999771</v>
      </c>
      <c r="B1300" s="38" t="e">
        <f>C1300+D1300+Dynamics!$O$7</f>
        <v>#NUM!</v>
      </c>
      <c r="C1300" s="38" t="e">
        <f>C1299-O1299*Dynamics!$S$1</f>
        <v>#NUM!</v>
      </c>
      <c r="D1300" s="38" t="e">
        <f>D1299-P1299*Dynamics!$S$1</f>
        <v>#NUM!</v>
      </c>
      <c r="E1300" s="38" t="e">
        <f>Dynamics!$F$1-C1300/H1299</f>
        <v>#NUM!</v>
      </c>
      <c r="F1300" s="38" t="e">
        <f>IF(Q1299,$O$5/E1300,([1]!Props("D","T",Dynamics!$D$4+273,"P",I1299,"He")+$O$5/E1300)/2)</f>
        <v>#NUM!</v>
      </c>
      <c r="G1300" s="38" t="e">
        <f t="shared" si="69"/>
        <v>#NUM!</v>
      </c>
      <c r="H1300" s="38" t="e">
        <f>IF(Q1299,[1]!Props("D","T",Dynamics!$D$4+273,"P",Dynamics!I1299,"N2O"),C1300/G1300)</f>
        <v>#NUM!</v>
      </c>
      <c r="I1300" s="38" t="e">
        <f>IF(Q1299,[1]!Props("P","T",Dynamics!$D$4+273,"D",F1300,"He"),IF(C1300&gt;$D$11,I1299*(1-$N$13/100*$S$1),[1]!Props("P","T",Dynamics!$D$4+273,"D",F1300,"He")))</f>
        <v>#NUM!</v>
      </c>
      <c r="J1300" s="38" t="e">
        <f>I1300-Dynamics!$O$10</f>
        <v>#NUM!</v>
      </c>
      <c r="L1300" s="38" t="e">
        <f t="shared" si="70"/>
        <v>#NUM!</v>
      </c>
      <c r="M1300" s="38" t="e">
        <f t="shared" si="71"/>
        <v>#NUM!</v>
      </c>
      <c r="N1300" s="38" t="e">
        <f>M1300*Dynamics!$D$14*Dynamics!$N$12</f>
        <v>#NUM!</v>
      </c>
      <c r="O1300" s="38" t="e">
        <f t="shared" si="72"/>
        <v>#NUM!</v>
      </c>
      <c r="P1300" s="38" t="e">
        <f>O1300/Dynamics!$M$2</f>
        <v>#NUM!</v>
      </c>
      <c r="Q1300" s="38" t="e">
        <f>IF(I1300&gt;Dynamics!$D$8,1,0)</f>
        <v>#NUM!</v>
      </c>
    </row>
    <row r="1301" spans="1:17" x14ac:dyDescent="0.25">
      <c r="A1301" s="38">
        <f t="shared" si="68"/>
        <v>12.829999999999771</v>
      </c>
      <c r="B1301" s="38" t="e">
        <f>C1301+D1301+Dynamics!$O$7</f>
        <v>#NUM!</v>
      </c>
      <c r="C1301" s="38" t="e">
        <f>C1300-O1300*Dynamics!$S$1</f>
        <v>#NUM!</v>
      </c>
      <c r="D1301" s="38" t="e">
        <f>D1300-P1300*Dynamics!$S$1</f>
        <v>#NUM!</v>
      </c>
      <c r="E1301" s="38" t="e">
        <f>Dynamics!$F$1-C1301/H1300</f>
        <v>#NUM!</v>
      </c>
      <c r="F1301" s="38" t="e">
        <f>IF(Q1300,$O$5/E1301,([1]!Props("D","T",Dynamics!$D$4+273,"P",I1300,"He")+$O$5/E1301)/2)</f>
        <v>#NUM!</v>
      </c>
      <c r="G1301" s="38" t="e">
        <f t="shared" si="69"/>
        <v>#NUM!</v>
      </c>
      <c r="H1301" s="38" t="e">
        <f>IF(Q1300,[1]!Props("D","T",Dynamics!$D$4+273,"P",Dynamics!I1300,"N2O"),C1301/G1301)</f>
        <v>#NUM!</v>
      </c>
      <c r="I1301" s="38" t="e">
        <f>IF(Q1300,[1]!Props("P","T",Dynamics!$D$4+273,"D",F1301,"He"),IF(C1301&gt;$D$11,I1300*(1-$N$13/100*$S$1),[1]!Props("P","T",Dynamics!$D$4+273,"D",F1301,"He")))</f>
        <v>#NUM!</v>
      </c>
      <c r="J1301" s="38" t="e">
        <f>I1301-Dynamics!$O$10</f>
        <v>#NUM!</v>
      </c>
      <c r="L1301" s="38" t="e">
        <f t="shared" si="70"/>
        <v>#NUM!</v>
      </c>
      <c r="M1301" s="38" t="e">
        <f t="shared" si="71"/>
        <v>#NUM!</v>
      </c>
      <c r="N1301" s="38" t="e">
        <f>M1301*Dynamics!$D$14*Dynamics!$N$12</f>
        <v>#NUM!</v>
      </c>
      <c r="O1301" s="38" t="e">
        <f t="shared" si="72"/>
        <v>#NUM!</v>
      </c>
      <c r="P1301" s="38" t="e">
        <f>O1301/Dynamics!$M$2</f>
        <v>#NUM!</v>
      </c>
      <c r="Q1301" s="38" t="e">
        <f>IF(I1301&gt;Dynamics!$D$8,1,0)</f>
        <v>#NUM!</v>
      </c>
    </row>
    <row r="1302" spans="1:17" x14ac:dyDescent="0.25">
      <c r="A1302" s="38">
        <f t="shared" si="68"/>
        <v>12.839999999999771</v>
      </c>
      <c r="B1302" s="38" t="e">
        <f>C1302+D1302+Dynamics!$O$7</f>
        <v>#NUM!</v>
      </c>
      <c r="C1302" s="38" t="e">
        <f>C1301-O1301*Dynamics!$S$1</f>
        <v>#NUM!</v>
      </c>
      <c r="D1302" s="38" t="e">
        <f>D1301-P1301*Dynamics!$S$1</f>
        <v>#NUM!</v>
      </c>
      <c r="E1302" s="38" t="e">
        <f>Dynamics!$F$1-C1302/H1301</f>
        <v>#NUM!</v>
      </c>
      <c r="F1302" s="38" t="e">
        <f>IF(Q1301,$O$5/E1302,([1]!Props("D","T",Dynamics!$D$4+273,"P",I1301,"He")+$O$5/E1302)/2)</f>
        <v>#NUM!</v>
      </c>
      <c r="G1302" s="38" t="e">
        <f t="shared" si="69"/>
        <v>#NUM!</v>
      </c>
      <c r="H1302" s="38" t="e">
        <f>IF(Q1301,[1]!Props("D","T",Dynamics!$D$4+273,"P",Dynamics!I1301,"N2O"),C1302/G1302)</f>
        <v>#NUM!</v>
      </c>
      <c r="I1302" s="38" t="e">
        <f>IF(Q1301,[1]!Props("P","T",Dynamics!$D$4+273,"D",F1302,"He"),IF(C1302&gt;$D$11,I1301*(1-$N$13/100*$S$1),[1]!Props("P","T",Dynamics!$D$4+273,"D",F1302,"He")))</f>
        <v>#NUM!</v>
      </c>
      <c r="J1302" s="38" t="e">
        <f>I1302-Dynamics!$O$10</f>
        <v>#NUM!</v>
      </c>
      <c r="L1302" s="38" t="e">
        <f t="shared" si="70"/>
        <v>#NUM!</v>
      </c>
      <c r="M1302" s="38" t="e">
        <f t="shared" si="71"/>
        <v>#NUM!</v>
      </c>
      <c r="N1302" s="38" t="e">
        <f>M1302*Dynamics!$D$14*Dynamics!$N$12</f>
        <v>#NUM!</v>
      </c>
      <c r="O1302" s="38" t="e">
        <f t="shared" si="72"/>
        <v>#NUM!</v>
      </c>
      <c r="P1302" s="38" t="e">
        <f>O1302/Dynamics!$M$2</f>
        <v>#NUM!</v>
      </c>
      <c r="Q1302" s="38" t="e">
        <f>IF(I1302&gt;Dynamics!$D$8,1,0)</f>
        <v>#NUM!</v>
      </c>
    </row>
    <row r="1303" spans="1:17" x14ac:dyDescent="0.25">
      <c r="A1303" s="38">
        <f t="shared" si="68"/>
        <v>12.84999999999977</v>
      </c>
      <c r="B1303" s="38" t="e">
        <f>C1303+D1303+Dynamics!$O$7</f>
        <v>#NUM!</v>
      </c>
      <c r="C1303" s="38" t="e">
        <f>C1302-O1302*Dynamics!$S$1</f>
        <v>#NUM!</v>
      </c>
      <c r="D1303" s="38" t="e">
        <f>D1302-P1302*Dynamics!$S$1</f>
        <v>#NUM!</v>
      </c>
      <c r="E1303" s="38" t="e">
        <f>Dynamics!$F$1-C1303/H1302</f>
        <v>#NUM!</v>
      </c>
      <c r="F1303" s="38" t="e">
        <f>IF(Q1302,$O$5/E1303,([1]!Props("D","T",Dynamics!$D$4+273,"P",I1302,"He")+$O$5/E1303)/2)</f>
        <v>#NUM!</v>
      </c>
      <c r="G1303" s="38" t="e">
        <f t="shared" si="69"/>
        <v>#NUM!</v>
      </c>
      <c r="H1303" s="38" t="e">
        <f>IF(Q1302,[1]!Props("D","T",Dynamics!$D$4+273,"P",Dynamics!I1302,"N2O"),C1303/G1303)</f>
        <v>#NUM!</v>
      </c>
      <c r="I1303" s="38" t="e">
        <f>IF(Q1302,[1]!Props("P","T",Dynamics!$D$4+273,"D",F1303,"He"),IF(C1303&gt;$D$11,I1302*(1-$N$13/100*$S$1),[1]!Props("P","T",Dynamics!$D$4+273,"D",F1303,"He")))</f>
        <v>#NUM!</v>
      </c>
      <c r="J1303" s="38" t="e">
        <f>I1303-Dynamics!$O$10</f>
        <v>#NUM!</v>
      </c>
      <c r="L1303" s="38" t="e">
        <f t="shared" si="70"/>
        <v>#NUM!</v>
      </c>
      <c r="M1303" s="38" t="e">
        <f t="shared" si="71"/>
        <v>#NUM!</v>
      </c>
      <c r="N1303" s="38" t="e">
        <f>M1303*Dynamics!$D$14*Dynamics!$N$12</f>
        <v>#NUM!</v>
      </c>
      <c r="O1303" s="38" t="e">
        <f t="shared" si="72"/>
        <v>#NUM!</v>
      </c>
      <c r="P1303" s="38" t="e">
        <f>O1303/Dynamics!$M$2</f>
        <v>#NUM!</v>
      </c>
      <c r="Q1303" s="38" t="e">
        <f>IF(I1303&gt;Dynamics!$D$8,1,0)</f>
        <v>#NUM!</v>
      </c>
    </row>
    <row r="1304" spans="1:17" x14ac:dyDescent="0.25">
      <c r="A1304" s="38">
        <f t="shared" si="68"/>
        <v>12.85999999999977</v>
      </c>
      <c r="B1304" s="38" t="e">
        <f>C1304+D1304+Dynamics!$O$7</f>
        <v>#NUM!</v>
      </c>
      <c r="C1304" s="38" t="e">
        <f>C1303-O1303*Dynamics!$S$1</f>
        <v>#NUM!</v>
      </c>
      <c r="D1304" s="38" t="e">
        <f>D1303-P1303*Dynamics!$S$1</f>
        <v>#NUM!</v>
      </c>
      <c r="E1304" s="38" t="e">
        <f>Dynamics!$F$1-C1304/H1303</f>
        <v>#NUM!</v>
      </c>
      <c r="F1304" s="38" t="e">
        <f>IF(Q1303,$O$5/E1304,([1]!Props("D","T",Dynamics!$D$4+273,"P",I1303,"He")+$O$5/E1304)/2)</f>
        <v>#NUM!</v>
      </c>
      <c r="G1304" s="38" t="e">
        <f t="shared" si="69"/>
        <v>#NUM!</v>
      </c>
      <c r="H1304" s="38" t="e">
        <f>IF(Q1303,[1]!Props("D","T",Dynamics!$D$4+273,"P",Dynamics!I1303,"N2O"),C1304/G1304)</f>
        <v>#NUM!</v>
      </c>
      <c r="I1304" s="38" t="e">
        <f>IF(Q1303,[1]!Props("P","T",Dynamics!$D$4+273,"D",F1304,"He"),IF(C1304&gt;$D$11,I1303*(1-$N$13/100*$S$1),[1]!Props("P","T",Dynamics!$D$4+273,"D",F1304,"He")))</f>
        <v>#NUM!</v>
      </c>
      <c r="J1304" s="38" t="e">
        <f>I1304-Dynamics!$O$10</f>
        <v>#NUM!</v>
      </c>
      <c r="L1304" s="38" t="e">
        <f t="shared" si="70"/>
        <v>#NUM!</v>
      </c>
      <c r="M1304" s="38" t="e">
        <f t="shared" si="71"/>
        <v>#NUM!</v>
      </c>
      <c r="N1304" s="38" t="e">
        <f>M1304*Dynamics!$D$14*Dynamics!$N$12</f>
        <v>#NUM!</v>
      </c>
      <c r="O1304" s="38" t="e">
        <f t="shared" si="72"/>
        <v>#NUM!</v>
      </c>
      <c r="P1304" s="38" t="e">
        <f>O1304/Dynamics!$M$2</f>
        <v>#NUM!</v>
      </c>
      <c r="Q1304" s="38" t="e">
        <f>IF(I1304&gt;Dynamics!$D$8,1,0)</f>
        <v>#NUM!</v>
      </c>
    </row>
    <row r="1305" spans="1:17" x14ac:dyDescent="0.25">
      <c r="A1305" s="38">
        <f t="shared" si="68"/>
        <v>12.86999999999977</v>
      </c>
      <c r="B1305" s="38" t="e">
        <f>C1305+D1305+Dynamics!$O$7</f>
        <v>#NUM!</v>
      </c>
      <c r="C1305" s="38" t="e">
        <f>C1304-O1304*Dynamics!$S$1</f>
        <v>#NUM!</v>
      </c>
      <c r="D1305" s="38" t="e">
        <f>D1304-P1304*Dynamics!$S$1</f>
        <v>#NUM!</v>
      </c>
      <c r="E1305" s="38" t="e">
        <f>Dynamics!$F$1-C1305/H1304</f>
        <v>#NUM!</v>
      </c>
      <c r="F1305" s="38" t="e">
        <f>IF(Q1304,$O$5/E1305,([1]!Props("D","T",Dynamics!$D$4+273,"P",I1304,"He")+$O$5/E1305)/2)</f>
        <v>#NUM!</v>
      </c>
      <c r="G1305" s="38" t="e">
        <f t="shared" si="69"/>
        <v>#NUM!</v>
      </c>
      <c r="H1305" s="38" t="e">
        <f>IF(Q1304,[1]!Props("D","T",Dynamics!$D$4+273,"P",Dynamics!I1304,"N2O"),C1305/G1305)</f>
        <v>#NUM!</v>
      </c>
      <c r="I1305" s="38" t="e">
        <f>IF(Q1304,[1]!Props("P","T",Dynamics!$D$4+273,"D",F1305,"He"),IF(C1305&gt;$D$11,I1304*(1-$N$13/100*$S$1),[1]!Props("P","T",Dynamics!$D$4+273,"D",F1305,"He")))</f>
        <v>#NUM!</v>
      </c>
      <c r="J1305" s="38" t="e">
        <f>I1305-Dynamics!$O$10</f>
        <v>#NUM!</v>
      </c>
      <c r="L1305" s="38" t="e">
        <f t="shared" si="70"/>
        <v>#NUM!</v>
      </c>
      <c r="M1305" s="38" t="e">
        <f t="shared" si="71"/>
        <v>#NUM!</v>
      </c>
      <c r="N1305" s="38" t="e">
        <f>M1305*Dynamics!$D$14*Dynamics!$N$12</f>
        <v>#NUM!</v>
      </c>
      <c r="O1305" s="38" t="e">
        <f t="shared" si="72"/>
        <v>#NUM!</v>
      </c>
      <c r="P1305" s="38" t="e">
        <f>O1305/Dynamics!$M$2</f>
        <v>#NUM!</v>
      </c>
      <c r="Q1305" s="38" t="e">
        <f>IF(I1305&gt;Dynamics!$D$8,1,0)</f>
        <v>#NUM!</v>
      </c>
    </row>
    <row r="1306" spans="1:17" x14ac:dyDescent="0.25">
      <c r="A1306" s="38">
        <f t="shared" si="68"/>
        <v>12.87999999999977</v>
      </c>
      <c r="B1306" s="38" t="e">
        <f>C1306+D1306+Dynamics!$O$7</f>
        <v>#NUM!</v>
      </c>
      <c r="C1306" s="38" t="e">
        <f>C1305-O1305*Dynamics!$S$1</f>
        <v>#NUM!</v>
      </c>
      <c r="D1306" s="38" t="e">
        <f>D1305-P1305*Dynamics!$S$1</f>
        <v>#NUM!</v>
      </c>
      <c r="E1306" s="38" t="e">
        <f>Dynamics!$F$1-C1306/H1305</f>
        <v>#NUM!</v>
      </c>
      <c r="F1306" s="38" t="e">
        <f>IF(Q1305,$O$5/E1306,([1]!Props("D","T",Dynamics!$D$4+273,"P",I1305,"He")+$O$5/E1306)/2)</f>
        <v>#NUM!</v>
      </c>
      <c r="G1306" s="38" t="e">
        <f t="shared" si="69"/>
        <v>#NUM!</v>
      </c>
      <c r="H1306" s="38" t="e">
        <f>IF(Q1305,[1]!Props("D","T",Dynamics!$D$4+273,"P",Dynamics!I1305,"N2O"),C1306/G1306)</f>
        <v>#NUM!</v>
      </c>
      <c r="I1306" s="38" t="e">
        <f>IF(Q1305,[1]!Props("P","T",Dynamics!$D$4+273,"D",F1306,"He"),IF(C1306&gt;$D$11,I1305*(1-$N$13/100*$S$1),[1]!Props("P","T",Dynamics!$D$4+273,"D",F1306,"He")))</f>
        <v>#NUM!</v>
      </c>
      <c r="J1306" s="38" t="e">
        <f>I1306-Dynamics!$O$10</f>
        <v>#NUM!</v>
      </c>
      <c r="L1306" s="38" t="e">
        <f t="shared" si="70"/>
        <v>#NUM!</v>
      </c>
      <c r="M1306" s="38" t="e">
        <f t="shared" si="71"/>
        <v>#NUM!</v>
      </c>
      <c r="N1306" s="38" t="e">
        <f>M1306*Dynamics!$D$14*Dynamics!$N$12</f>
        <v>#NUM!</v>
      </c>
      <c r="O1306" s="38" t="e">
        <f t="shared" si="72"/>
        <v>#NUM!</v>
      </c>
      <c r="P1306" s="38" t="e">
        <f>O1306/Dynamics!$M$2</f>
        <v>#NUM!</v>
      </c>
      <c r="Q1306" s="38" t="e">
        <f>IF(I1306&gt;Dynamics!$D$8,1,0)</f>
        <v>#NUM!</v>
      </c>
    </row>
    <row r="1307" spans="1:17" x14ac:dyDescent="0.25">
      <c r="A1307" s="38">
        <f t="shared" si="68"/>
        <v>12.88999999999977</v>
      </c>
      <c r="B1307" s="38" t="e">
        <f>C1307+D1307+Dynamics!$O$7</f>
        <v>#NUM!</v>
      </c>
      <c r="C1307" s="38" t="e">
        <f>C1306-O1306*Dynamics!$S$1</f>
        <v>#NUM!</v>
      </c>
      <c r="D1307" s="38" t="e">
        <f>D1306-P1306*Dynamics!$S$1</f>
        <v>#NUM!</v>
      </c>
      <c r="E1307" s="38" t="e">
        <f>Dynamics!$F$1-C1307/H1306</f>
        <v>#NUM!</v>
      </c>
      <c r="F1307" s="38" t="e">
        <f>IF(Q1306,$O$5/E1307,([1]!Props("D","T",Dynamics!$D$4+273,"P",I1306,"He")+$O$5/E1307)/2)</f>
        <v>#NUM!</v>
      </c>
      <c r="G1307" s="38" t="e">
        <f t="shared" si="69"/>
        <v>#NUM!</v>
      </c>
      <c r="H1307" s="38" t="e">
        <f>IF(Q1306,[1]!Props("D","T",Dynamics!$D$4+273,"P",Dynamics!I1306,"N2O"),C1307/G1307)</f>
        <v>#NUM!</v>
      </c>
      <c r="I1307" s="38" t="e">
        <f>IF(Q1306,[1]!Props("P","T",Dynamics!$D$4+273,"D",F1307,"He"),IF(C1307&gt;$D$11,I1306*(1-$N$13/100*$S$1),[1]!Props("P","T",Dynamics!$D$4+273,"D",F1307,"He")))</f>
        <v>#NUM!</v>
      </c>
      <c r="J1307" s="38" t="e">
        <f>I1307-Dynamics!$O$10</f>
        <v>#NUM!</v>
      </c>
      <c r="L1307" s="38" t="e">
        <f t="shared" si="70"/>
        <v>#NUM!</v>
      </c>
      <c r="M1307" s="38" t="e">
        <f t="shared" si="71"/>
        <v>#NUM!</v>
      </c>
      <c r="N1307" s="38" t="e">
        <f>M1307*Dynamics!$D$14*Dynamics!$N$12</f>
        <v>#NUM!</v>
      </c>
      <c r="O1307" s="38" t="e">
        <f t="shared" si="72"/>
        <v>#NUM!</v>
      </c>
      <c r="P1307" s="38" t="e">
        <f>O1307/Dynamics!$M$2</f>
        <v>#NUM!</v>
      </c>
      <c r="Q1307" s="38" t="e">
        <f>IF(I1307&gt;Dynamics!$D$8,1,0)</f>
        <v>#NUM!</v>
      </c>
    </row>
    <row r="1308" spans="1:17" x14ac:dyDescent="0.25">
      <c r="A1308" s="38">
        <f t="shared" si="68"/>
        <v>12.899999999999769</v>
      </c>
      <c r="B1308" s="38" t="e">
        <f>C1308+D1308+Dynamics!$O$7</f>
        <v>#NUM!</v>
      </c>
      <c r="C1308" s="38" t="e">
        <f>C1307-O1307*Dynamics!$S$1</f>
        <v>#NUM!</v>
      </c>
      <c r="D1308" s="38" t="e">
        <f>D1307-P1307*Dynamics!$S$1</f>
        <v>#NUM!</v>
      </c>
      <c r="E1308" s="38" t="e">
        <f>Dynamics!$F$1-C1308/H1307</f>
        <v>#NUM!</v>
      </c>
      <c r="F1308" s="38" t="e">
        <f>IF(Q1307,$O$5/E1308,([1]!Props("D","T",Dynamics!$D$4+273,"P",I1307,"He")+$O$5/E1308)/2)</f>
        <v>#NUM!</v>
      </c>
      <c r="G1308" s="38" t="e">
        <f t="shared" si="69"/>
        <v>#NUM!</v>
      </c>
      <c r="H1308" s="38" t="e">
        <f>IF(Q1307,[1]!Props("D","T",Dynamics!$D$4+273,"P",Dynamics!I1307,"N2O"),C1308/G1308)</f>
        <v>#NUM!</v>
      </c>
      <c r="I1308" s="38" t="e">
        <f>IF(Q1307,[1]!Props("P","T",Dynamics!$D$4+273,"D",F1308,"He"),IF(C1308&gt;$D$11,I1307*(1-$N$13/100*$S$1),[1]!Props("P","T",Dynamics!$D$4+273,"D",F1308,"He")))</f>
        <v>#NUM!</v>
      </c>
      <c r="J1308" s="38" t="e">
        <f>I1308-Dynamics!$O$10</f>
        <v>#NUM!</v>
      </c>
      <c r="L1308" s="38" t="e">
        <f t="shared" si="70"/>
        <v>#NUM!</v>
      </c>
      <c r="M1308" s="38" t="e">
        <f t="shared" si="71"/>
        <v>#NUM!</v>
      </c>
      <c r="N1308" s="38" t="e">
        <f>M1308*Dynamics!$D$14*Dynamics!$N$12</f>
        <v>#NUM!</v>
      </c>
      <c r="O1308" s="38" t="e">
        <f t="shared" si="72"/>
        <v>#NUM!</v>
      </c>
      <c r="P1308" s="38" t="e">
        <f>O1308/Dynamics!$M$2</f>
        <v>#NUM!</v>
      </c>
      <c r="Q1308" s="38" t="e">
        <f>IF(I1308&gt;Dynamics!$D$8,1,0)</f>
        <v>#NUM!</v>
      </c>
    </row>
    <row r="1309" spans="1:17" x14ac:dyDescent="0.25">
      <c r="A1309" s="38">
        <f t="shared" si="68"/>
        <v>12.909999999999769</v>
      </c>
      <c r="B1309" s="38" t="e">
        <f>C1309+D1309+Dynamics!$O$7</f>
        <v>#NUM!</v>
      </c>
      <c r="C1309" s="38" t="e">
        <f>C1308-O1308*Dynamics!$S$1</f>
        <v>#NUM!</v>
      </c>
      <c r="D1309" s="38" t="e">
        <f>D1308-P1308*Dynamics!$S$1</f>
        <v>#NUM!</v>
      </c>
      <c r="E1309" s="38" t="e">
        <f>Dynamics!$F$1-C1309/H1308</f>
        <v>#NUM!</v>
      </c>
      <c r="F1309" s="38" t="e">
        <f>IF(Q1308,$O$5/E1309,([1]!Props("D","T",Dynamics!$D$4+273,"P",I1308,"He")+$O$5/E1309)/2)</f>
        <v>#NUM!</v>
      </c>
      <c r="G1309" s="38" t="e">
        <f t="shared" si="69"/>
        <v>#NUM!</v>
      </c>
      <c r="H1309" s="38" t="e">
        <f>IF(Q1308,[1]!Props("D","T",Dynamics!$D$4+273,"P",Dynamics!I1308,"N2O"),C1309/G1309)</f>
        <v>#NUM!</v>
      </c>
      <c r="I1309" s="38" t="e">
        <f>IF(Q1308,[1]!Props("P","T",Dynamics!$D$4+273,"D",F1309,"He"),IF(C1309&gt;$D$11,I1308*(1-$N$13/100*$S$1),[1]!Props("P","T",Dynamics!$D$4+273,"D",F1309,"He")))</f>
        <v>#NUM!</v>
      </c>
      <c r="J1309" s="38" t="e">
        <f>I1309-Dynamics!$O$10</f>
        <v>#NUM!</v>
      </c>
      <c r="L1309" s="38" t="e">
        <f t="shared" si="70"/>
        <v>#NUM!</v>
      </c>
      <c r="M1309" s="38" t="e">
        <f t="shared" si="71"/>
        <v>#NUM!</v>
      </c>
      <c r="N1309" s="38" t="e">
        <f>M1309*Dynamics!$D$14*Dynamics!$N$12</f>
        <v>#NUM!</v>
      </c>
      <c r="O1309" s="38" t="e">
        <f t="shared" si="72"/>
        <v>#NUM!</v>
      </c>
      <c r="P1309" s="38" t="e">
        <f>O1309/Dynamics!$M$2</f>
        <v>#NUM!</v>
      </c>
      <c r="Q1309" s="38" t="e">
        <f>IF(I1309&gt;Dynamics!$D$8,1,0)</f>
        <v>#NUM!</v>
      </c>
    </row>
    <row r="1310" spans="1:17" x14ac:dyDescent="0.25">
      <c r="A1310" s="38">
        <f t="shared" si="68"/>
        <v>12.919999999999769</v>
      </c>
      <c r="B1310" s="38" t="e">
        <f>C1310+D1310+Dynamics!$O$7</f>
        <v>#NUM!</v>
      </c>
      <c r="C1310" s="38" t="e">
        <f>C1309-O1309*Dynamics!$S$1</f>
        <v>#NUM!</v>
      </c>
      <c r="D1310" s="38" t="e">
        <f>D1309-P1309*Dynamics!$S$1</f>
        <v>#NUM!</v>
      </c>
      <c r="E1310" s="38" t="e">
        <f>Dynamics!$F$1-C1310/H1309</f>
        <v>#NUM!</v>
      </c>
      <c r="F1310" s="38" t="e">
        <f>IF(Q1309,$O$5/E1310,([1]!Props("D","T",Dynamics!$D$4+273,"P",I1309,"He")+$O$5/E1310)/2)</f>
        <v>#NUM!</v>
      </c>
      <c r="G1310" s="38" t="e">
        <f t="shared" si="69"/>
        <v>#NUM!</v>
      </c>
      <c r="H1310" s="38" t="e">
        <f>IF(Q1309,[1]!Props("D","T",Dynamics!$D$4+273,"P",Dynamics!I1309,"N2O"),C1310/G1310)</f>
        <v>#NUM!</v>
      </c>
      <c r="I1310" s="38" t="e">
        <f>IF(Q1309,[1]!Props("P","T",Dynamics!$D$4+273,"D",F1310,"He"),IF(C1310&gt;$D$11,I1309*(1-$N$13/100*$S$1),[1]!Props("P","T",Dynamics!$D$4+273,"D",F1310,"He")))</f>
        <v>#NUM!</v>
      </c>
      <c r="J1310" s="38" t="e">
        <f>I1310-Dynamics!$O$10</f>
        <v>#NUM!</v>
      </c>
      <c r="L1310" s="38" t="e">
        <f t="shared" si="70"/>
        <v>#NUM!</v>
      </c>
      <c r="M1310" s="38" t="e">
        <f t="shared" si="71"/>
        <v>#NUM!</v>
      </c>
      <c r="N1310" s="38" t="e">
        <f>M1310*Dynamics!$D$14*Dynamics!$N$12</f>
        <v>#NUM!</v>
      </c>
      <c r="O1310" s="38" t="e">
        <f t="shared" si="72"/>
        <v>#NUM!</v>
      </c>
      <c r="P1310" s="38" t="e">
        <f>O1310/Dynamics!$M$2</f>
        <v>#NUM!</v>
      </c>
      <c r="Q1310" s="38" t="e">
        <f>IF(I1310&gt;Dynamics!$D$8,1,0)</f>
        <v>#NUM!</v>
      </c>
    </row>
    <row r="1311" spans="1:17" x14ac:dyDescent="0.25">
      <c r="A1311" s="38">
        <f t="shared" si="68"/>
        <v>12.929999999999769</v>
      </c>
      <c r="B1311" s="38" t="e">
        <f>C1311+D1311+Dynamics!$O$7</f>
        <v>#NUM!</v>
      </c>
      <c r="C1311" s="38" t="e">
        <f>C1310-O1310*Dynamics!$S$1</f>
        <v>#NUM!</v>
      </c>
      <c r="D1311" s="38" t="e">
        <f>D1310-P1310*Dynamics!$S$1</f>
        <v>#NUM!</v>
      </c>
      <c r="E1311" s="38" t="e">
        <f>Dynamics!$F$1-C1311/H1310</f>
        <v>#NUM!</v>
      </c>
      <c r="F1311" s="38" t="e">
        <f>IF(Q1310,$O$5/E1311,([1]!Props("D","T",Dynamics!$D$4+273,"P",I1310,"He")+$O$5/E1311)/2)</f>
        <v>#NUM!</v>
      </c>
      <c r="G1311" s="38" t="e">
        <f t="shared" si="69"/>
        <v>#NUM!</v>
      </c>
      <c r="H1311" s="38" t="e">
        <f>IF(Q1310,[1]!Props("D","T",Dynamics!$D$4+273,"P",Dynamics!I1310,"N2O"),C1311/G1311)</f>
        <v>#NUM!</v>
      </c>
      <c r="I1311" s="38" t="e">
        <f>IF(Q1310,[1]!Props("P","T",Dynamics!$D$4+273,"D",F1311,"He"),IF(C1311&gt;$D$11,I1310*(1-$N$13/100*$S$1),[1]!Props("P","T",Dynamics!$D$4+273,"D",F1311,"He")))</f>
        <v>#NUM!</v>
      </c>
      <c r="J1311" s="38" t="e">
        <f>I1311-Dynamics!$O$10</f>
        <v>#NUM!</v>
      </c>
      <c r="L1311" s="38" t="e">
        <f t="shared" si="70"/>
        <v>#NUM!</v>
      </c>
      <c r="M1311" s="38" t="e">
        <f t="shared" si="71"/>
        <v>#NUM!</v>
      </c>
      <c r="N1311" s="38" t="e">
        <f>M1311*Dynamics!$D$14*Dynamics!$N$12</f>
        <v>#NUM!</v>
      </c>
      <c r="O1311" s="38" t="e">
        <f t="shared" si="72"/>
        <v>#NUM!</v>
      </c>
      <c r="P1311" s="38" t="e">
        <f>O1311/Dynamics!$M$2</f>
        <v>#NUM!</v>
      </c>
      <c r="Q1311" s="38" t="e">
        <f>IF(I1311&gt;Dynamics!$D$8,1,0)</f>
        <v>#NUM!</v>
      </c>
    </row>
    <row r="1312" spans="1:17" x14ac:dyDescent="0.25">
      <c r="A1312" s="38">
        <f t="shared" si="68"/>
        <v>12.939999999999769</v>
      </c>
      <c r="B1312" s="38" t="e">
        <f>C1312+D1312+Dynamics!$O$7</f>
        <v>#NUM!</v>
      </c>
      <c r="C1312" s="38" t="e">
        <f>C1311-O1311*Dynamics!$S$1</f>
        <v>#NUM!</v>
      </c>
      <c r="D1312" s="38" t="e">
        <f>D1311-P1311*Dynamics!$S$1</f>
        <v>#NUM!</v>
      </c>
      <c r="E1312" s="38" t="e">
        <f>Dynamics!$F$1-C1312/H1311</f>
        <v>#NUM!</v>
      </c>
      <c r="F1312" s="38" t="e">
        <f>IF(Q1311,$O$5/E1312,([1]!Props("D","T",Dynamics!$D$4+273,"P",I1311,"He")+$O$5/E1312)/2)</f>
        <v>#NUM!</v>
      </c>
      <c r="G1312" s="38" t="e">
        <f t="shared" si="69"/>
        <v>#NUM!</v>
      </c>
      <c r="H1312" s="38" t="e">
        <f>IF(Q1311,[1]!Props("D","T",Dynamics!$D$4+273,"P",Dynamics!I1311,"N2O"),C1312/G1312)</f>
        <v>#NUM!</v>
      </c>
      <c r="I1312" s="38" t="e">
        <f>IF(Q1311,[1]!Props("P","T",Dynamics!$D$4+273,"D",F1312,"He"),IF(C1312&gt;$D$11,I1311*(1-$N$13/100*$S$1),[1]!Props("P","T",Dynamics!$D$4+273,"D",F1312,"He")))</f>
        <v>#NUM!</v>
      </c>
      <c r="J1312" s="38" t="e">
        <f>I1312-Dynamics!$O$10</f>
        <v>#NUM!</v>
      </c>
      <c r="L1312" s="38" t="e">
        <f t="shared" si="70"/>
        <v>#NUM!</v>
      </c>
      <c r="M1312" s="38" t="e">
        <f t="shared" si="71"/>
        <v>#NUM!</v>
      </c>
      <c r="N1312" s="38" t="e">
        <f>M1312*Dynamics!$D$14*Dynamics!$N$12</f>
        <v>#NUM!</v>
      </c>
      <c r="O1312" s="38" t="e">
        <f t="shared" si="72"/>
        <v>#NUM!</v>
      </c>
      <c r="P1312" s="38" t="e">
        <f>O1312/Dynamics!$M$2</f>
        <v>#NUM!</v>
      </c>
      <c r="Q1312" s="38" t="e">
        <f>IF(I1312&gt;Dynamics!$D$8,1,0)</f>
        <v>#NUM!</v>
      </c>
    </row>
    <row r="1313" spans="1:17" x14ac:dyDescent="0.25">
      <c r="A1313" s="38">
        <f t="shared" si="68"/>
        <v>12.949999999999768</v>
      </c>
      <c r="B1313" s="38" t="e">
        <f>C1313+D1313+Dynamics!$O$7</f>
        <v>#NUM!</v>
      </c>
      <c r="C1313" s="38" t="e">
        <f>C1312-O1312*Dynamics!$S$1</f>
        <v>#NUM!</v>
      </c>
      <c r="D1313" s="38" t="e">
        <f>D1312-P1312*Dynamics!$S$1</f>
        <v>#NUM!</v>
      </c>
      <c r="E1313" s="38" t="e">
        <f>Dynamics!$F$1-C1313/H1312</f>
        <v>#NUM!</v>
      </c>
      <c r="F1313" s="38" t="e">
        <f>IF(Q1312,$O$5/E1313,([1]!Props("D","T",Dynamics!$D$4+273,"P",I1312,"He")+$O$5/E1313)/2)</f>
        <v>#NUM!</v>
      </c>
      <c r="G1313" s="38" t="e">
        <f t="shared" si="69"/>
        <v>#NUM!</v>
      </c>
      <c r="H1313" s="38" t="e">
        <f>IF(Q1312,[1]!Props("D","T",Dynamics!$D$4+273,"P",Dynamics!I1312,"N2O"),C1313/G1313)</f>
        <v>#NUM!</v>
      </c>
      <c r="I1313" s="38" t="e">
        <f>IF(Q1312,[1]!Props("P","T",Dynamics!$D$4+273,"D",F1313,"He"),IF(C1313&gt;$D$11,I1312*(1-$N$13/100*$S$1),[1]!Props("P","T",Dynamics!$D$4+273,"D",F1313,"He")))</f>
        <v>#NUM!</v>
      </c>
      <c r="J1313" s="38" t="e">
        <f>I1313-Dynamics!$O$10</f>
        <v>#NUM!</v>
      </c>
      <c r="L1313" s="38" t="e">
        <f t="shared" si="70"/>
        <v>#NUM!</v>
      </c>
      <c r="M1313" s="38" t="e">
        <f t="shared" si="71"/>
        <v>#NUM!</v>
      </c>
      <c r="N1313" s="38" t="e">
        <f>M1313*Dynamics!$D$14*Dynamics!$N$12</f>
        <v>#NUM!</v>
      </c>
      <c r="O1313" s="38" t="e">
        <f t="shared" si="72"/>
        <v>#NUM!</v>
      </c>
      <c r="P1313" s="38" t="e">
        <f>O1313/Dynamics!$M$2</f>
        <v>#NUM!</v>
      </c>
      <c r="Q1313" s="38" t="e">
        <f>IF(I1313&gt;Dynamics!$D$8,1,0)</f>
        <v>#NUM!</v>
      </c>
    </row>
    <row r="1314" spans="1:17" x14ac:dyDescent="0.25">
      <c r="A1314" s="38">
        <f t="shared" si="68"/>
        <v>12.959999999999768</v>
      </c>
      <c r="B1314" s="38" t="e">
        <f>C1314+D1314+Dynamics!$O$7</f>
        <v>#NUM!</v>
      </c>
      <c r="C1314" s="38" t="e">
        <f>C1313-O1313*Dynamics!$S$1</f>
        <v>#NUM!</v>
      </c>
      <c r="D1314" s="38" t="e">
        <f>D1313-P1313*Dynamics!$S$1</f>
        <v>#NUM!</v>
      </c>
      <c r="E1314" s="38" t="e">
        <f>Dynamics!$F$1-C1314/H1313</f>
        <v>#NUM!</v>
      </c>
      <c r="F1314" s="38" t="e">
        <f>IF(Q1313,$O$5/E1314,([1]!Props("D","T",Dynamics!$D$4+273,"P",I1313,"He")+$O$5/E1314)/2)</f>
        <v>#NUM!</v>
      </c>
      <c r="G1314" s="38" t="e">
        <f t="shared" si="69"/>
        <v>#NUM!</v>
      </c>
      <c r="H1314" s="38" t="e">
        <f>IF(Q1313,[1]!Props("D","T",Dynamics!$D$4+273,"P",Dynamics!I1313,"N2O"),C1314/G1314)</f>
        <v>#NUM!</v>
      </c>
      <c r="I1314" s="38" t="e">
        <f>IF(Q1313,[1]!Props("P","T",Dynamics!$D$4+273,"D",F1314,"He"),IF(C1314&gt;$D$11,I1313*(1-$N$13/100*$S$1),[1]!Props("P","T",Dynamics!$D$4+273,"D",F1314,"He")))</f>
        <v>#NUM!</v>
      </c>
      <c r="J1314" s="38" t="e">
        <f>I1314-Dynamics!$O$10</f>
        <v>#NUM!</v>
      </c>
      <c r="L1314" s="38" t="e">
        <f t="shared" si="70"/>
        <v>#NUM!</v>
      </c>
      <c r="M1314" s="38" t="e">
        <f t="shared" si="71"/>
        <v>#NUM!</v>
      </c>
      <c r="N1314" s="38" t="e">
        <f>M1314*Dynamics!$D$14*Dynamics!$N$12</f>
        <v>#NUM!</v>
      </c>
      <c r="O1314" s="38" t="e">
        <f t="shared" si="72"/>
        <v>#NUM!</v>
      </c>
      <c r="P1314" s="38" t="e">
        <f>O1314/Dynamics!$M$2</f>
        <v>#NUM!</v>
      </c>
      <c r="Q1314" s="38" t="e">
        <f>IF(I1314&gt;Dynamics!$D$8,1,0)</f>
        <v>#NUM!</v>
      </c>
    </row>
    <row r="1315" spans="1:17" x14ac:dyDescent="0.25">
      <c r="A1315" s="38">
        <f t="shared" si="68"/>
        <v>12.969999999999768</v>
      </c>
      <c r="B1315" s="38" t="e">
        <f>C1315+D1315+Dynamics!$O$7</f>
        <v>#NUM!</v>
      </c>
      <c r="C1315" s="38" t="e">
        <f>C1314-O1314*Dynamics!$S$1</f>
        <v>#NUM!</v>
      </c>
      <c r="D1315" s="38" t="e">
        <f>D1314-P1314*Dynamics!$S$1</f>
        <v>#NUM!</v>
      </c>
      <c r="E1315" s="38" t="e">
        <f>Dynamics!$F$1-C1315/H1314</f>
        <v>#NUM!</v>
      </c>
      <c r="F1315" s="38" t="e">
        <f>IF(Q1314,$O$5/E1315,([1]!Props("D","T",Dynamics!$D$4+273,"P",I1314,"He")+$O$5/E1315)/2)</f>
        <v>#NUM!</v>
      </c>
      <c r="G1315" s="38" t="e">
        <f t="shared" si="69"/>
        <v>#NUM!</v>
      </c>
      <c r="H1315" s="38" t="e">
        <f>IF(Q1314,[1]!Props("D","T",Dynamics!$D$4+273,"P",Dynamics!I1314,"N2O"),C1315/G1315)</f>
        <v>#NUM!</v>
      </c>
      <c r="I1315" s="38" t="e">
        <f>IF(Q1314,[1]!Props("P","T",Dynamics!$D$4+273,"D",F1315,"He"),IF(C1315&gt;$D$11,I1314*(1-$N$13/100*$S$1),[1]!Props("P","T",Dynamics!$D$4+273,"D",F1315,"He")))</f>
        <v>#NUM!</v>
      </c>
      <c r="J1315" s="38" t="e">
        <f>I1315-Dynamics!$O$10</f>
        <v>#NUM!</v>
      </c>
      <c r="L1315" s="38" t="e">
        <f t="shared" si="70"/>
        <v>#NUM!</v>
      </c>
      <c r="M1315" s="38" t="e">
        <f t="shared" si="71"/>
        <v>#NUM!</v>
      </c>
      <c r="N1315" s="38" t="e">
        <f>M1315*Dynamics!$D$14*Dynamics!$N$12</f>
        <v>#NUM!</v>
      </c>
      <c r="O1315" s="38" t="e">
        <f t="shared" si="72"/>
        <v>#NUM!</v>
      </c>
      <c r="P1315" s="38" t="e">
        <f>O1315/Dynamics!$M$2</f>
        <v>#NUM!</v>
      </c>
      <c r="Q1315" s="38" t="e">
        <f>IF(I1315&gt;Dynamics!$D$8,1,0)</f>
        <v>#NUM!</v>
      </c>
    </row>
    <row r="1316" spans="1:17" x14ac:dyDescent="0.25">
      <c r="A1316" s="38">
        <f t="shared" si="68"/>
        <v>12.979999999999768</v>
      </c>
      <c r="B1316" s="38" t="e">
        <f>C1316+D1316+Dynamics!$O$7</f>
        <v>#NUM!</v>
      </c>
      <c r="C1316" s="38" t="e">
        <f>C1315-O1315*Dynamics!$S$1</f>
        <v>#NUM!</v>
      </c>
      <c r="D1316" s="38" t="e">
        <f>D1315-P1315*Dynamics!$S$1</f>
        <v>#NUM!</v>
      </c>
      <c r="E1316" s="38" t="e">
        <f>Dynamics!$F$1-C1316/H1315</f>
        <v>#NUM!</v>
      </c>
      <c r="F1316" s="38" t="e">
        <f>IF(Q1315,$O$5/E1316,([1]!Props("D","T",Dynamics!$D$4+273,"P",I1315,"He")+$O$5/E1316)/2)</f>
        <v>#NUM!</v>
      </c>
      <c r="G1316" s="38" t="e">
        <f t="shared" si="69"/>
        <v>#NUM!</v>
      </c>
      <c r="H1316" s="38" t="e">
        <f>IF(Q1315,[1]!Props("D","T",Dynamics!$D$4+273,"P",Dynamics!I1315,"N2O"),C1316/G1316)</f>
        <v>#NUM!</v>
      </c>
      <c r="I1316" s="38" t="e">
        <f>IF(Q1315,[1]!Props("P","T",Dynamics!$D$4+273,"D",F1316,"He"),IF(C1316&gt;$D$11,I1315*(1-$N$13/100*$S$1),[1]!Props("P","T",Dynamics!$D$4+273,"D",F1316,"He")))</f>
        <v>#NUM!</v>
      </c>
      <c r="J1316" s="38" t="e">
        <f>I1316-Dynamics!$O$10</f>
        <v>#NUM!</v>
      </c>
      <c r="L1316" s="38" t="e">
        <f t="shared" si="70"/>
        <v>#NUM!</v>
      </c>
      <c r="M1316" s="38" t="e">
        <f t="shared" si="71"/>
        <v>#NUM!</v>
      </c>
      <c r="N1316" s="38" t="e">
        <f>M1316*Dynamics!$D$14*Dynamics!$N$12</f>
        <v>#NUM!</v>
      </c>
      <c r="O1316" s="38" t="e">
        <f t="shared" si="72"/>
        <v>#NUM!</v>
      </c>
      <c r="P1316" s="38" t="e">
        <f>O1316/Dynamics!$M$2</f>
        <v>#NUM!</v>
      </c>
      <c r="Q1316" s="38" t="e">
        <f>IF(I1316&gt;Dynamics!$D$8,1,0)</f>
        <v>#NUM!</v>
      </c>
    </row>
    <row r="1317" spans="1:17" x14ac:dyDescent="0.25">
      <c r="A1317" s="38">
        <f t="shared" si="68"/>
        <v>12.989999999999768</v>
      </c>
      <c r="B1317" s="38" t="e">
        <f>C1317+D1317+Dynamics!$O$7</f>
        <v>#NUM!</v>
      </c>
      <c r="C1317" s="38" t="e">
        <f>C1316-O1316*Dynamics!$S$1</f>
        <v>#NUM!</v>
      </c>
      <c r="D1317" s="38" t="e">
        <f>D1316-P1316*Dynamics!$S$1</f>
        <v>#NUM!</v>
      </c>
      <c r="E1317" s="38" t="e">
        <f>Dynamics!$F$1-C1317/H1316</f>
        <v>#NUM!</v>
      </c>
      <c r="F1317" s="38" t="e">
        <f>IF(Q1316,$O$5/E1317,([1]!Props("D","T",Dynamics!$D$4+273,"P",I1316,"He")+$O$5/E1317)/2)</f>
        <v>#NUM!</v>
      </c>
      <c r="G1317" s="38" t="e">
        <f t="shared" si="69"/>
        <v>#NUM!</v>
      </c>
      <c r="H1317" s="38" t="e">
        <f>IF(Q1316,[1]!Props("D","T",Dynamics!$D$4+273,"P",Dynamics!I1316,"N2O"),C1317/G1317)</f>
        <v>#NUM!</v>
      </c>
      <c r="I1317" s="38" t="e">
        <f>IF(Q1316,[1]!Props("P","T",Dynamics!$D$4+273,"D",F1317,"He"),IF(C1317&gt;$D$11,I1316*(1-$N$13/100*$S$1),[1]!Props("P","T",Dynamics!$D$4+273,"D",F1317,"He")))</f>
        <v>#NUM!</v>
      </c>
      <c r="J1317" s="38" t="e">
        <f>I1317-Dynamics!$O$10</f>
        <v>#NUM!</v>
      </c>
      <c r="L1317" s="38" t="e">
        <f t="shared" si="70"/>
        <v>#NUM!</v>
      </c>
      <c r="M1317" s="38" t="e">
        <f t="shared" si="71"/>
        <v>#NUM!</v>
      </c>
      <c r="N1317" s="38" t="e">
        <f>M1317*Dynamics!$D$14*Dynamics!$N$12</f>
        <v>#NUM!</v>
      </c>
      <c r="O1317" s="38" t="e">
        <f t="shared" si="72"/>
        <v>#NUM!</v>
      </c>
      <c r="P1317" s="38" t="e">
        <f>O1317/Dynamics!$M$2</f>
        <v>#NUM!</v>
      </c>
      <c r="Q1317" s="38" t="e">
        <f>IF(I1317&gt;Dynamics!$D$8,1,0)</f>
        <v>#NUM!</v>
      </c>
    </row>
    <row r="1318" spans="1:17" x14ac:dyDescent="0.25">
      <c r="A1318" s="38">
        <f t="shared" si="68"/>
        <v>12.999999999999767</v>
      </c>
      <c r="B1318" s="38" t="e">
        <f>C1318+D1318+Dynamics!$O$7</f>
        <v>#NUM!</v>
      </c>
      <c r="C1318" s="38" t="e">
        <f>C1317-O1317*Dynamics!$S$1</f>
        <v>#NUM!</v>
      </c>
      <c r="D1318" s="38" t="e">
        <f>D1317-P1317*Dynamics!$S$1</f>
        <v>#NUM!</v>
      </c>
      <c r="E1318" s="38" t="e">
        <f>Dynamics!$F$1-C1318/H1317</f>
        <v>#NUM!</v>
      </c>
      <c r="F1318" s="38" t="e">
        <f>IF(Q1317,$O$5/E1318,([1]!Props("D","T",Dynamics!$D$4+273,"P",I1317,"He")+$O$5/E1318)/2)</f>
        <v>#NUM!</v>
      </c>
      <c r="G1318" s="38" t="e">
        <f t="shared" si="69"/>
        <v>#NUM!</v>
      </c>
      <c r="H1318" s="38" t="e">
        <f>IF(Q1317,[1]!Props("D","T",Dynamics!$D$4+273,"P",Dynamics!I1317,"N2O"),C1318/G1318)</f>
        <v>#NUM!</v>
      </c>
      <c r="I1318" s="38" t="e">
        <f>IF(Q1317,[1]!Props("P","T",Dynamics!$D$4+273,"D",F1318,"He"),IF(C1318&gt;$D$11,I1317*(1-$N$13/100*$S$1),[1]!Props("P","T",Dynamics!$D$4+273,"D",F1318,"He")))</f>
        <v>#NUM!</v>
      </c>
      <c r="J1318" s="38" t="e">
        <f>I1318-Dynamics!$O$10</f>
        <v>#NUM!</v>
      </c>
      <c r="L1318" s="38" t="e">
        <f t="shared" si="70"/>
        <v>#NUM!</v>
      </c>
      <c r="M1318" s="38" t="e">
        <f t="shared" si="71"/>
        <v>#NUM!</v>
      </c>
      <c r="N1318" s="38" t="e">
        <f>M1318*Dynamics!$D$14*Dynamics!$N$12</f>
        <v>#NUM!</v>
      </c>
      <c r="O1318" s="38" t="e">
        <f t="shared" si="72"/>
        <v>#NUM!</v>
      </c>
      <c r="P1318" s="38" t="e">
        <f>O1318/Dynamics!$M$2</f>
        <v>#NUM!</v>
      </c>
      <c r="Q1318" s="38" t="e">
        <f>IF(I1318&gt;Dynamics!$D$8,1,0)</f>
        <v>#NUM!</v>
      </c>
    </row>
    <row r="1319" spans="1:17" x14ac:dyDescent="0.25">
      <c r="A1319" s="38">
        <f t="shared" si="68"/>
        <v>13.009999999999767</v>
      </c>
      <c r="B1319" s="38" t="e">
        <f>C1319+D1319+Dynamics!$O$7</f>
        <v>#NUM!</v>
      </c>
      <c r="C1319" s="38" t="e">
        <f>C1318-O1318*Dynamics!$S$1</f>
        <v>#NUM!</v>
      </c>
      <c r="D1319" s="38" t="e">
        <f>D1318-P1318*Dynamics!$S$1</f>
        <v>#NUM!</v>
      </c>
      <c r="E1319" s="38" t="e">
        <f>Dynamics!$F$1-C1319/H1318</f>
        <v>#NUM!</v>
      </c>
      <c r="F1319" s="38" t="e">
        <f>IF(Q1318,$O$5/E1319,([1]!Props("D","T",Dynamics!$D$4+273,"P",I1318,"He")+$O$5/E1319)/2)</f>
        <v>#NUM!</v>
      </c>
      <c r="G1319" s="38" t="e">
        <f t="shared" si="69"/>
        <v>#NUM!</v>
      </c>
      <c r="H1319" s="38" t="e">
        <f>IF(Q1318,[1]!Props("D","T",Dynamics!$D$4+273,"P",Dynamics!I1318,"N2O"),C1319/G1319)</f>
        <v>#NUM!</v>
      </c>
      <c r="I1319" s="38" t="e">
        <f>IF(Q1318,[1]!Props("P","T",Dynamics!$D$4+273,"D",F1319,"He"),IF(C1319&gt;$D$11,I1318*(1-$N$13/100*$S$1),[1]!Props("P","T",Dynamics!$D$4+273,"D",F1319,"He")))</f>
        <v>#NUM!</v>
      </c>
      <c r="J1319" s="38" t="e">
        <f>I1319-Dynamics!$O$10</f>
        <v>#NUM!</v>
      </c>
      <c r="L1319" s="38" t="e">
        <f t="shared" si="70"/>
        <v>#NUM!</v>
      </c>
      <c r="M1319" s="38" t="e">
        <f t="shared" si="71"/>
        <v>#NUM!</v>
      </c>
      <c r="N1319" s="38" t="e">
        <f>M1319*Dynamics!$D$14*Dynamics!$N$12</f>
        <v>#NUM!</v>
      </c>
      <c r="O1319" s="38" t="e">
        <f t="shared" si="72"/>
        <v>#NUM!</v>
      </c>
      <c r="P1319" s="38" t="e">
        <f>O1319/Dynamics!$M$2</f>
        <v>#NUM!</v>
      </c>
      <c r="Q1319" s="38" t="e">
        <f>IF(I1319&gt;Dynamics!$D$8,1,0)</f>
        <v>#NUM!</v>
      </c>
    </row>
    <row r="1320" spans="1:17" x14ac:dyDescent="0.25">
      <c r="A1320" s="38">
        <f t="shared" si="68"/>
        <v>13.019999999999767</v>
      </c>
      <c r="B1320" s="38" t="e">
        <f>C1320+D1320+Dynamics!$O$7</f>
        <v>#NUM!</v>
      </c>
      <c r="C1320" s="38" t="e">
        <f>C1319-O1319*Dynamics!$S$1</f>
        <v>#NUM!</v>
      </c>
      <c r="D1320" s="38" t="e">
        <f>D1319-P1319*Dynamics!$S$1</f>
        <v>#NUM!</v>
      </c>
      <c r="E1320" s="38" t="e">
        <f>Dynamics!$F$1-C1320/H1319</f>
        <v>#NUM!</v>
      </c>
      <c r="F1320" s="38" t="e">
        <f>IF(Q1319,$O$5/E1320,([1]!Props("D","T",Dynamics!$D$4+273,"P",I1319,"He")+$O$5/E1320)/2)</f>
        <v>#NUM!</v>
      </c>
      <c r="G1320" s="38" t="e">
        <f t="shared" si="69"/>
        <v>#NUM!</v>
      </c>
      <c r="H1320" s="38" t="e">
        <f>IF(Q1319,[1]!Props("D","T",Dynamics!$D$4+273,"P",Dynamics!I1319,"N2O"),C1320/G1320)</f>
        <v>#NUM!</v>
      </c>
      <c r="I1320" s="38" t="e">
        <f>IF(Q1319,[1]!Props("P","T",Dynamics!$D$4+273,"D",F1320,"He"),IF(C1320&gt;$D$11,I1319*(1-$N$13/100*$S$1),[1]!Props("P","T",Dynamics!$D$4+273,"D",F1320,"He")))</f>
        <v>#NUM!</v>
      </c>
      <c r="J1320" s="38" t="e">
        <f>I1320-Dynamics!$O$10</f>
        <v>#NUM!</v>
      </c>
      <c r="L1320" s="38" t="e">
        <f t="shared" si="70"/>
        <v>#NUM!</v>
      </c>
      <c r="M1320" s="38" t="e">
        <f t="shared" si="71"/>
        <v>#NUM!</v>
      </c>
      <c r="N1320" s="38" t="e">
        <f>M1320*Dynamics!$D$14*Dynamics!$N$12</f>
        <v>#NUM!</v>
      </c>
      <c r="O1320" s="38" t="e">
        <f t="shared" si="72"/>
        <v>#NUM!</v>
      </c>
      <c r="P1320" s="38" t="e">
        <f>O1320/Dynamics!$M$2</f>
        <v>#NUM!</v>
      </c>
      <c r="Q1320" s="38" t="e">
        <f>IF(I1320&gt;Dynamics!$D$8,1,0)</f>
        <v>#NUM!</v>
      </c>
    </row>
    <row r="1321" spans="1:17" x14ac:dyDescent="0.25">
      <c r="A1321" s="38">
        <f t="shared" si="68"/>
        <v>13.029999999999767</v>
      </c>
      <c r="B1321" s="38" t="e">
        <f>C1321+D1321+Dynamics!$O$7</f>
        <v>#NUM!</v>
      </c>
      <c r="C1321" s="38" t="e">
        <f>C1320-O1320*Dynamics!$S$1</f>
        <v>#NUM!</v>
      </c>
      <c r="D1321" s="38" t="e">
        <f>D1320-P1320*Dynamics!$S$1</f>
        <v>#NUM!</v>
      </c>
      <c r="E1321" s="38" t="e">
        <f>Dynamics!$F$1-C1321/H1320</f>
        <v>#NUM!</v>
      </c>
      <c r="F1321" s="38" t="e">
        <f>IF(Q1320,$O$5/E1321,([1]!Props("D","T",Dynamics!$D$4+273,"P",I1320,"He")+$O$5/E1321)/2)</f>
        <v>#NUM!</v>
      </c>
      <c r="G1321" s="38" t="e">
        <f t="shared" si="69"/>
        <v>#NUM!</v>
      </c>
      <c r="H1321" s="38" t="e">
        <f>IF(Q1320,[1]!Props("D","T",Dynamics!$D$4+273,"P",Dynamics!I1320,"N2O"),C1321/G1321)</f>
        <v>#NUM!</v>
      </c>
      <c r="I1321" s="38" t="e">
        <f>IF(Q1320,[1]!Props("P","T",Dynamics!$D$4+273,"D",F1321,"He"),IF(C1321&gt;$D$11,I1320*(1-$N$13/100*$S$1),[1]!Props("P","T",Dynamics!$D$4+273,"D",F1321,"He")))</f>
        <v>#NUM!</v>
      </c>
      <c r="J1321" s="38" t="e">
        <f>I1321-Dynamics!$O$10</f>
        <v>#NUM!</v>
      </c>
      <c r="L1321" s="38" t="e">
        <f t="shared" si="70"/>
        <v>#NUM!</v>
      </c>
      <c r="M1321" s="38" t="e">
        <f t="shared" si="71"/>
        <v>#NUM!</v>
      </c>
      <c r="N1321" s="38" t="e">
        <f>M1321*Dynamics!$D$14*Dynamics!$N$12</f>
        <v>#NUM!</v>
      </c>
      <c r="O1321" s="38" t="e">
        <f t="shared" si="72"/>
        <v>#NUM!</v>
      </c>
      <c r="P1321" s="38" t="e">
        <f>O1321/Dynamics!$M$2</f>
        <v>#NUM!</v>
      </c>
      <c r="Q1321" s="38" t="e">
        <f>IF(I1321&gt;Dynamics!$D$8,1,0)</f>
        <v>#NUM!</v>
      </c>
    </row>
    <row r="1322" spans="1:17" x14ac:dyDescent="0.25">
      <c r="A1322" s="38">
        <f t="shared" si="68"/>
        <v>13.039999999999766</v>
      </c>
      <c r="B1322" s="38" t="e">
        <f>C1322+D1322+Dynamics!$O$7</f>
        <v>#NUM!</v>
      </c>
      <c r="C1322" s="38" t="e">
        <f>C1321-O1321*Dynamics!$S$1</f>
        <v>#NUM!</v>
      </c>
      <c r="D1322" s="38" t="e">
        <f>D1321-P1321*Dynamics!$S$1</f>
        <v>#NUM!</v>
      </c>
      <c r="E1322" s="38" t="e">
        <f>Dynamics!$F$1-C1322/H1321</f>
        <v>#NUM!</v>
      </c>
      <c r="F1322" s="38" t="e">
        <f>IF(Q1321,$O$5/E1322,([1]!Props("D","T",Dynamics!$D$4+273,"P",I1321,"He")+$O$5/E1322)/2)</f>
        <v>#NUM!</v>
      </c>
      <c r="G1322" s="38" t="e">
        <f t="shared" si="69"/>
        <v>#NUM!</v>
      </c>
      <c r="H1322" s="38" t="e">
        <f>IF(Q1321,[1]!Props("D","T",Dynamics!$D$4+273,"P",Dynamics!I1321,"N2O"),C1322/G1322)</f>
        <v>#NUM!</v>
      </c>
      <c r="I1322" s="38" t="e">
        <f>IF(Q1321,[1]!Props("P","T",Dynamics!$D$4+273,"D",F1322,"He"),IF(C1322&gt;$D$11,I1321*(1-$N$13/100*$S$1),[1]!Props("P","T",Dynamics!$D$4+273,"D",F1322,"He")))</f>
        <v>#NUM!</v>
      </c>
      <c r="J1322" s="38" t="e">
        <f>I1322-Dynamics!$O$10</f>
        <v>#NUM!</v>
      </c>
      <c r="L1322" s="38" t="e">
        <f t="shared" si="70"/>
        <v>#NUM!</v>
      </c>
      <c r="M1322" s="38" t="e">
        <f t="shared" si="71"/>
        <v>#NUM!</v>
      </c>
      <c r="N1322" s="38" t="e">
        <f>M1322*Dynamics!$D$14*Dynamics!$N$12</f>
        <v>#NUM!</v>
      </c>
      <c r="O1322" s="38" t="e">
        <f t="shared" si="72"/>
        <v>#NUM!</v>
      </c>
      <c r="P1322" s="38" t="e">
        <f>O1322/Dynamics!$M$2</f>
        <v>#NUM!</v>
      </c>
      <c r="Q1322" s="38" t="e">
        <f>IF(I1322&gt;Dynamics!$D$8,1,0)</f>
        <v>#NUM!</v>
      </c>
    </row>
    <row r="1323" spans="1:17" x14ac:dyDescent="0.25">
      <c r="A1323" s="38">
        <f t="shared" si="68"/>
        <v>13.049999999999766</v>
      </c>
      <c r="B1323" s="38" t="e">
        <f>C1323+D1323+Dynamics!$O$7</f>
        <v>#NUM!</v>
      </c>
      <c r="C1323" s="38" t="e">
        <f>C1322-O1322*Dynamics!$S$1</f>
        <v>#NUM!</v>
      </c>
      <c r="D1323" s="38" t="e">
        <f>D1322-P1322*Dynamics!$S$1</f>
        <v>#NUM!</v>
      </c>
      <c r="E1323" s="38" t="e">
        <f>Dynamics!$F$1-C1323/H1322</f>
        <v>#NUM!</v>
      </c>
      <c r="F1323" s="38" t="e">
        <f>IF(Q1322,$O$5/E1323,([1]!Props("D","T",Dynamics!$D$4+273,"P",I1322,"He")+$O$5/E1323)/2)</f>
        <v>#NUM!</v>
      </c>
      <c r="G1323" s="38" t="e">
        <f t="shared" si="69"/>
        <v>#NUM!</v>
      </c>
      <c r="H1323" s="38" t="e">
        <f>IF(Q1322,[1]!Props("D","T",Dynamics!$D$4+273,"P",Dynamics!I1322,"N2O"),C1323/G1323)</f>
        <v>#NUM!</v>
      </c>
      <c r="I1323" s="38" t="e">
        <f>IF(Q1322,[1]!Props("P","T",Dynamics!$D$4+273,"D",F1323,"He"),IF(C1323&gt;$D$11,I1322*(1-$N$13/100*$S$1),[1]!Props("P","T",Dynamics!$D$4+273,"D",F1323,"He")))</f>
        <v>#NUM!</v>
      </c>
      <c r="J1323" s="38" t="e">
        <f>I1323-Dynamics!$O$10</f>
        <v>#NUM!</v>
      </c>
      <c r="L1323" s="38" t="e">
        <f t="shared" si="70"/>
        <v>#NUM!</v>
      </c>
      <c r="M1323" s="38" t="e">
        <f t="shared" si="71"/>
        <v>#NUM!</v>
      </c>
      <c r="N1323" s="38" t="e">
        <f>M1323*Dynamics!$D$14*Dynamics!$N$12</f>
        <v>#NUM!</v>
      </c>
      <c r="O1323" s="38" t="e">
        <f t="shared" si="72"/>
        <v>#NUM!</v>
      </c>
      <c r="P1323" s="38" t="e">
        <f>O1323/Dynamics!$M$2</f>
        <v>#NUM!</v>
      </c>
      <c r="Q1323" s="38" t="e">
        <f>IF(I1323&gt;Dynamics!$D$8,1,0)</f>
        <v>#NUM!</v>
      </c>
    </row>
    <row r="1324" spans="1:17" x14ac:dyDescent="0.25">
      <c r="A1324" s="38">
        <f t="shared" si="68"/>
        <v>13.059999999999766</v>
      </c>
      <c r="B1324" s="38" t="e">
        <f>C1324+D1324+Dynamics!$O$7</f>
        <v>#NUM!</v>
      </c>
      <c r="C1324" s="38" t="e">
        <f>C1323-O1323*Dynamics!$S$1</f>
        <v>#NUM!</v>
      </c>
      <c r="D1324" s="38" t="e">
        <f>D1323-P1323*Dynamics!$S$1</f>
        <v>#NUM!</v>
      </c>
      <c r="E1324" s="38" t="e">
        <f>Dynamics!$F$1-C1324/H1323</f>
        <v>#NUM!</v>
      </c>
      <c r="F1324" s="38" t="e">
        <f>IF(Q1323,$O$5/E1324,([1]!Props("D","T",Dynamics!$D$4+273,"P",I1323,"He")+$O$5/E1324)/2)</f>
        <v>#NUM!</v>
      </c>
      <c r="G1324" s="38" t="e">
        <f t="shared" si="69"/>
        <v>#NUM!</v>
      </c>
      <c r="H1324" s="38" t="e">
        <f>IF(Q1323,[1]!Props("D","T",Dynamics!$D$4+273,"P",Dynamics!I1323,"N2O"),C1324/G1324)</f>
        <v>#NUM!</v>
      </c>
      <c r="I1324" s="38" t="e">
        <f>IF(Q1323,[1]!Props("P","T",Dynamics!$D$4+273,"D",F1324,"He"),IF(C1324&gt;$D$11,I1323*(1-$N$13/100*$S$1),[1]!Props("P","T",Dynamics!$D$4+273,"D",F1324,"He")))</f>
        <v>#NUM!</v>
      </c>
      <c r="J1324" s="38" t="e">
        <f>I1324-Dynamics!$O$10</f>
        <v>#NUM!</v>
      </c>
      <c r="L1324" s="38" t="e">
        <f t="shared" si="70"/>
        <v>#NUM!</v>
      </c>
      <c r="M1324" s="38" t="e">
        <f t="shared" si="71"/>
        <v>#NUM!</v>
      </c>
      <c r="N1324" s="38" t="e">
        <f>M1324*Dynamics!$D$14*Dynamics!$N$12</f>
        <v>#NUM!</v>
      </c>
      <c r="O1324" s="38" t="e">
        <f t="shared" si="72"/>
        <v>#NUM!</v>
      </c>
      <c r="P1324" s="38" t="e">
        <f>O1324/Dynamics!$M$2</f>
        <v>#NUM!</v>
      </c>
      <c r="Q1324" s="38" t="e">
        <f>IF(I1324&gt;Dynamics!$D$8,1,0)</f>
        <v>#NUM!</v>
      </c>
    </row>
    <row r="1325" spans="1:17" x14ac:dyDescent="0.25">
      <c r="A1325" s="38">
        <f t="shared" si="68"/>
        <v>13.069999999999766</v>
      </c>
      <c r="B1325" s="38" t="e">
        <f>C1325+D1325+Dynamics!$O$7</f>
        <v>#NUM!</v>
      </c>
      <c r="C1325" s="38" t="e">
        <f>C1324-O1324*Dynamics!$S$1</f>
        <v>#NUM!</v>
      </c>
      <c r="D1325" s="38" t="e">
        <f>D1324-P1324*Dynamics!$S$1</f>
        <v>#NUM!</v>
      </c>
      <c r="E1325" s="38" t="e">
        <f>Dynamics!$F$1-C1325/H1324</f>
        <v>#NUM!</v>
      </c>
      <c r="F1325" s="38" t="e">
        <f>IF(Q1324,$O$5/E1325,([1]!Props("D","T",Dynamics!$D$4+273,"P",I1324,"He")+$O$5/E1325)/2)</f>
        <v>#NUM!</v>
      </c>
      <c r="G1325" s="38" t="e">
        <f t="shared" si="69"/>
        <v>#NUM!</v>
      </c>
      <c r="H1325" s="38" t="e">
        <f>IF(Q1324,[1]!Props("D","T",Dynamics!$D$4+273,"P",Dynamics!I1324,"N2O"),C1325/G1325)</f>
        <v>#NUM!</v>
      </c>
      <c r="I1325" s="38" t="e">
        <f>IF(Q1324,[1]!Props("P","T",Dynamics!$D$4+273,"D",F1325,"He"),IF(C1325&gt;$D$11,I1324*(1-$N$13/100*$S$1),[1]!Props("P","T",Dynamics!$D$4+273,"D",F1325,"He")))</f>
        <v>#NUM!</v>
      </c>
      <c r="J1325" s="38" t="e">
        <f>I1325-Dynamics!$O$10</f>
        <v>#NUM!</v>
      </c>
      <c r="L1325" s="38" t="e">
        <f t="shared" si="70"/>
        <v>#NUM!</v>
      </c>
      <c r="M1325" s="38" t="e">
        <f t="shared" si="71"/>
        <v>#NUM!</v>
      </c>
      <c r="N1325" s="38" t="e">
        <f>M1325*Dynamics!$D$14*Dynamics!$N$12</f>
        <v>#NUM!</v>
      </c>
      <c r="O1325" s="38" t="e">
        <f t="shared" si="72"/>
        <v>#NUM!</v>
      </c>
      <c r="P1325" s="38" t="e">
        <f>O1325/Dynamics!$M$2</f>
        <v>#NUM!</v>
      </c>
      <c r="Q1325" s="38" t="e">
        <f>IF(I1325&gt;Dynamics!$D$8,1,0)</f>
        <v>#NUM!</v>
      </c>
    </row>
    <row r="1326" spans="1:17" x14ac:dyDescent="0.25">
      <c r="A1326" s="38">
        <f t="shared" si="68"/>
        <v>13.079999999999766</v>
      </c>
      <c r="B1326" s="38" t="e">
        <f>C1326+D1326+Dynamics!$O$7</f>
        <v>#NUM!</v>
      </c>
      <c r="C1326" s="38" t="e">
        <f>C1325-O1325*Dynamics!$S$1</f>
        <v>#NUM!</v>
      </c>
      <c r="D1326" s="38" t="e">
        <f>D1325-P1325*Dynamics!$S$1</f>
        <v>#NUM!</v>
      </c>
      <c r="E1326" s="38" t="e">
        <f>Dynamics!$F$1-C1326/H1325</f>
        <v>#NUM!</v>
      </c>
      <c r="F1326" s="38" t="e">
        <f>IF(Q1325,$O$5/E1326,([1]!Props("D","T",Dynamics!$D$4+273,"P",I1325,"He")+$O$5/E1326)/2)</f>
        <v>#NUM!</v>
      </c>
      <c r="G1326" s="38" t="e">
        <f t="shared" si="69"/>
        <v>#NUM!</v>
      </c>
      <c r="H1326" s="38" t="e">
        <f>IF(Q1325,[1]!Props("D","T",Dynamics!$D$4+273,"P",Dynamics!I1325,"N2O"),C1326/G1326)</f>
        <v>#NUM!</v>
      </c>
      <c r="I1326" s="38" t="e">
        <f>IF(Q1325,[1]!Props("P","T",Dynamics!$D$4+273,"D",F1326,"He"),IF(C1326&gt;$D$11,I1325*(1-$N$13/100*$S$1),[1]!Props("P","T",Dynamics!$D$4+273,"D",F1326,"He")))</f>
        <v>#NUM!</v>
      </c>
      <c r="J1326" s="38" t="e">
        <f>I1326-Dynamics!$O$10</f>
        <v>#NUM!</v>
      </c>
      <c r="L1326" s="38" t="e">
        <f t="shared" si="70"/>
        <v>#NUM!</v>
      </c>
      <c r="M1326" s="38" t="e">
        <f t="shared" si="71"/>
        <v>#NUM!</v>
      </c>
      <c r="N1326" s="38" t="e">
        <f>M1326*Dynamics!$D$14*Dynamics!$N$12</f>
        <v>#NUM!</v>
      </c>
      <c r="O1326" s="38" t="e">
        <f t="shared" si="72"/>
        <v>#NUM!</v>
      </c>
      <c r="P1326" s="38" t="e">
        <f>O1326/Dynamics!$M$2</f>
        <v>#NUM!</v>
      </c>
      <c r="Q1326" s="38" t="e">
        <f>IF(I1326&gt;Dynamics!$D$8,1,0)</f>
        <v>#NUM!</v>
      </c>
    </row>
    <row r="1327" spans="1:17" x14ac:dyDescent="0.25">
      <c r="A1327" s="38">
        <f t="shared" si="68"/>
        <v>13.089999999999765</v>
      </c>
      <c r="B1327" s="38" t="e">
        <f>C1327+D1327+Dynamics!$O$7</f>
        <v>#NUM!</v>
      </c>
      <c r="C1327" s="38" t="e">
        <f>C1326-O1326*Dynamics!$S$1</f>
        <v>#NUM!</v>
      </c>
      <c r="D1327" s="38" t="e">
        <f>D1326-P1326*Dynamics!$S$1</f>
        <v>#NUM!</v>
      </c>
      <c r="E1327" s="38" t="e">
        <f>Dynamics!$F$1-C1327/H1326</f>
        <v>#NUM!</v>
      </c>
      <c r="F1327" s="38" t="e">
        <f>IF(Q1326,$O$5/E1327,([1]!Props("D","T",Dynamics!$D$4+273,"P",I1326,"He")+$O$5/E1327)/2)</f>
        <v>#NUM!</v>
      </c>
      <c r="G1327" s="38" t="e">
        <f t="shared" si="69"/>
        <v>#NUM!</v>
      </c>
      <c r="H1327" s="38" t="e">
        <f>IF(Q1326,[1]!Props("D","T",Dynamics!$D$4+273,"P",Dynamics!I1326,"N2O"),C1327/G1327)</f>
        <v>#NUM!</v>
      </c>
      <c r="I1327" s="38" t="e">
        <f>IF(Q1326,[1]!Props("P","T",Dynamics!$D$4+273,"D",F1327,"He"),IF(C1327&gt;$D$11,I1326*(1-$N$13/100*$S$1),[1]!Props("P","T",Dynamics!$D$4+273,"D",F1327,"He")))</f>
        <v>#NUM!</v>
      </c>
      <c r="J1327" s="38" t="e">
        <f>I1327-Dynamics!$O$10</f>
        <v>#NUM!</v>
      </c>
      <c r="L1327" s="38" t="e">
        <f t="shared" si="70"/>
        <v>#NUM!</v>
      </c>
      <c r="M1327" s="38" t="e">
        <f t="shared" si="71"/>
        <v>#NUM!</v>
      </c>
      <c r="N1327" s="38" t="e">
        <f>M1327*Dynamics!$D$14*Dynamics!$N$12</f>
        <v>#NUM!</v>
      </c>
      <c r="O1327" s="38" t="e">
        <f t="shared" si="72"/>
        <v>#NUM!</v>
      </c>
      <c r="P1327" s="38" t="e">
        <f>O1327/Dynamics!$M$2</f>
        <v>#NUM!</v>
      </c>
      <c r="Q1327" s="38" t="e">
        <f>IF(I1327&gt;Dynamics!$D$8,1,0)</f>
        <v>#NUM!</v>
      </c>
    </row>
    <row r="1328" spans="1:17" x14ac:dyDescent="0.25">
      <c r="A1328" s="38">
        <f t="shared" si="68"/>
        <v>13.099999999999765</v>
      </c>
      <c r="B1328" s="38" t="e">
        <f>C1328+D1328+Dynamics!$O$7</f>
        <v>#NUM!</v>
      </c>
      <c r="C1328" s="38" t="e">
        <f>C1327-O1327*Dynamics!$S$1</f>
        <v>#NUM!</v>
      </c>
      <c r="D1328" s="38" t="e">
        <f>D1327-P1327*Dynamics!$S$1</f>
        <v>#NUM!</v>
      </c>
      <c r="E1328" s="38" t="e">
        <f>Dynamics!$F$1-C1328/H1327</f>
        <v>#NUM!</v>
      </c>
      <c r="F1328" s="38" t="e">
        <f>IF(Q1327,$O$5/E1328,([1]!Props("D","T",Dynamics!$D$4+273,"P",I1327,"He")+$O$5/E1328)/2)</f>
        <v>#NUM!</v>
      </c>
      <c r="G1328" s="38" t="e">
        <f t="shared" si="69"/>
        <v>#NUM!</v>
      </c>
      <c r="H1328" s="38" t="e">
        <f>IF(Q1327,[1]!Props("D","T",Dynamics!$D$4+273,"P",Dynamics!I1327,"N2O"),C1328/G1328)</f>
        <v>#NUM!</v>
      </c>
      <c r="I1328" s="38" t="e">
        <f>IF(Q1327,[1]!Props("P","T",Dynamics!$D$4+273,"D",F1328,"He"),IF(C1328&gt;$D$11,I1327*(1-$N$13/100*$S$1),[1]!Props("P","T",Dynamics!$D$4+273,"D",F1328,"He")))</f>
        <v>#NUM!</v>
      </c>
      <c r="J1328" s="38" t="e">
        <f>I1328-Dynamics!$O$10</f>
        <v>#NUM!</v>
      </c>
      <c r="L1328" s="38" t="e">
        <f t="shared" si="70"/>
        <v>#NUM!</v>
      </c>
      <c r="M1328" s="38" t="e">
        <f t="shared" si="71"/>
        <v>#NUM!</v>
      </c>
      <c r="N1328" s="38" t="e">
        <f>M1328*Dynamics!$D$14*Dynamics!$N$12</f>
        <v>#NUM!</v>
      </c>
      <c r="O1328" s="38" t="e">
        <f t="shared" si="72"/>
        <v>#NUM!</v>
      </c>
      <c r="P1328" s="38" t="e">
        <f>O1328/Dynamics!$M$2</f>
        <v>#NUM!</v>
      </c>
      <c r="Q1328" s="38" t="e">
        <f>IF(I1328&gt;Dynamics!$D$8,1,0)</f>
        <v>#NUM!</v>
      </c>
    </row>
    <row r="1329" spans="1:17" x14ac:dyDescent="0.25">
      <c r="A1329" s="38">
        <f t="shared" si="68"/>
        <v>13.109999999999765</v>
      </c>
      <c r="B1329" s="38" t="e">
        <f>C1329+D1329+Dynamics!$O$7</f>
        <v>#NUM!</v>
      </c>
      <c r="C1329" s="38" t="e">
        <f>C1328-O1328*Dynamics!$S$1</f>
        <v>#NUM!</v>
      </c>
      <c r="D1329" s="38" t="e">
        <f>D1328-P1328*Dynamics!$S$1</f>
        <v>#NUM!</v>
      </c>
      <c r="E1329" s="38" t="e">
        <f>Dynamics!$F$1-C1329/H1328</f>
        <v>#NUM!</v>
      </c>
      <c r="F1329" s="38" t="e">
        <f>IF(Q1328,$O$5/E1329,([1]!Props("D","T",Dynamics!$D$4+273,"P",I1328,"He")+$O$5/E1329)/2)</f>
        <v>#NUM!</v>
      </c>
      <c r="G1329" s="38" t="e">
        <f t="shared" si="69"/>
        <v>#NUM!</v>
      </c>
      <c r="H1329" s="38" t="e">
        <f>IF(Q1328,[1]!Props("D","T",Dynamics!$D$4+273,"P",Dynamics!I1328,"N2O"),C1329/G1329)</f>
        <v>#NUM!</v>
      </c>
      <c r="I1329" s="38" t="e">
        <f>IF(Q1328,[1]!Props("P","T",Dynamics!$D$4+273,"D",F1329,"He"),IF(C1329&gt;$D$11,I1328*(1-$N$13/100*$S$1),[1]!Props("P","T",Dynamics!$D$4+273,"D",F1329,"He")))</f>
        <v>#NUM!</v>
      </c>
      <c r="J1329" s="38" t="e">
        <f>I1329-Dynamics!$O$10</f>
        <v>#NUM!</v>
      </c>
      <c r="L1329" s="38" t="e">
        <f t="shared" si="70"/>
        <v>#NUM!</v>
      </c>
      <c r="M1329" s="38" t="e">
        <f t="shared" si="71"/>
        <v>#NUM!</v>
      </c>
      <c r="N1329" s="38" t="e">
        <f>M1329*Dynamics!$D$14*Dynamics!$N$12</f>
        <v>#NUM!</v>
      </c>
      <c r="O1329" s="38" t="e">
        <f t="shared" si="72"/>
        <v>#NUM!</v>
      </c>
      <c r="P1329" s="38" t="e">
        <f>O1329/Dynamics!$M$2</f>
        <v>#NUM!</v>
      </c>
      <c r="Q1329" s="38" t="e">
        <f>IF(I1329&gt;Dynamics!$D$8,1,0)</f>
        <v>#NUM!</v>
      </c>
    </row>
    <row r="1330" spans="1:17" x14ac:dyDescent="0.25">
      <c r="A1330" s="38">
        <f t="shared" si="68"/>
        <v>13.119999999999765</v>
      </c>
      <c r="B1330" s="38" t="e">
        <f>C1330+D1330+Dynamics!$O$7</f>
        <v>#NUM!</v>
      </c>
      <c r="C1330" s="38" t="e">
        <f>C1329-O1329*Dynamics!$S$1</f>
        <v>#NUM!</v>
      </c>
      <c r="D1330" s="38" t="e">
        <f>D1329-P1329*Dynamics!$S$1</f>
        <v>#NUM!</v>
      </c>
      <c r="E1330" s="38" t="e">
        <f>Dynamics!$F$1-C1330/H1329</f>
        <v>#NUM!</v>
      </c>
      <c r="F1330" s="38" t="e">
        <f>IF(Q1329,$O$5/E1330,([1]!Props("D","T",Dynamics!$D$4+273,"P",I1329,"He")+$O$5/E1330)/2)</f>
        <v>#NUM!</v>
      </c>
      <c r="G1330" s="38" t="e">
        <f t="shared" si="69"/>
        <v>#NUM!</v>
      </c>
      <c r="H1330" s="38" t="e">
        <f>IF(Q1329,[1]!Props("D","T",Dynamics!$D$4+273,"P",Dynamics!I1329,"N2O"),C1330/G1330)</f>
        <v>#NUM!</v>
      </c>
      <c r="I1330" s="38" t="e">
        <f>IF(Q1329,[1]!Props("P","T",Dynamics!$D$4+273,"D",F1330,"He"),IF(C1330&gt;$D$11,I1329*(1-$N$13/100*$S$1),[1]!Props("P","T",Dynamics!$D$4+273,"D",F1330,"He")))</f>
        <v>#NUM!</v>
      </c>
      <c r="J1330" s="38" t="e">
        <f>I1330-Dynamics!$O$10</f>
        <v>#NUM!</v>
      </c>
      <c r="L1330" s="38" t="e">
        <f t="shared" si="70"/>
        <v>#NUM!</v>
      </c>
      <c r="M1330" s="38" t="e">
        <f t="shared" si="71"/>
        <v>#NUM!</v>
      </c>
      <c r="N1330" s="38" t="e">
        <f>M1330*Dynamics!$D$14*Dynamics!$N$12</f>
        <v>#NUM!</v>
      </c>
      <c r="O1330" s="38" t="e">
        <f t="shared" si="72"/>
        <v>#NUM!</v>
      </c>
      <c r="P1330" s="38" t="e">
        <f>O1330/Dynamics!$M$2</f>
        <v>#NUM!</v>
      </c>
      <c r="Q1330" s="38" t="e">
        <f>IF(I1330&gt;Dynamics!$D$8,1,0)</f>
        <v>#NUM!</v>
      </c>
    </row>
    <row r="1331" spans="1:17" x14ac:dyDescent="0.25">
      <c r="A1331" s="38">
        <f t="shared" si="68"/>
        <v>13.129999999999765</v>
      </c>
      <c r="B1331" s="38" t="e">
        <f>C1331+D1331+Dynamics!$O$7</f>
        <v>#NUM!</v>
      </c>
      <c r="C1331" s="38" t="e">
        <f>C1330-O1330*Dynamics!$S$1</f>
        <v>#NUM!</v>
      </c>
      <c r="D1331" s="38" t="e">
        <f>D1330-P1330*Dynamics!$S$1</f>
        <v>#NUM!</v>
      </c>
      <c r="E1331" s="38" t="e">
        <f>Dynamics!$F$1-C1331/H1330</f>
        <v>#NUM!</v>
      </c>
      <c r="F1331" s="38" t="e">
        <f>IF(Q1330,$O$5/E1331,([1]!Props("D","T",Dynamics!$D$4+273,"P",I1330,"He")+$O$5/E1331)/2)</f>
        <v>#NUM!</v>
      </c>
      <c r="G1331" s="38" t="e">
        <f t="shared" si="69"/>
        <v>#NUM!</v>
      </c>
      <c r="H1331" s="38" t="e">
        <f>IF(Q1330,[1]!Props("D","T",Dynamics!$D$4+273,"P",Dynamics!I1330,"N2O"),C1331/G1331)</f>
        <v>#NUM!</v>
      </c>
      <c r="I1331" s="38" t="e">
        <f>IF(Q1330,[1]!Props("P","T",Dynamics!$D$4+273,"D",F1331,"He"),IF(C1331&gt;$D$11,I1330*(1-$N$13/100*$S$1),[1]!Props("P","T",Dynamics!$D$4+273,"D",F1331,"He")))</f>
        <v>#NUM!</v>
      </c>
      <c r="J1331" s="38" t="e">
        <f>I1331-Dynamics!$O$10</f>
        <v>#NUM!</v>
      </c>
      <c r="L1331" s="38" t="e">
        <f t="shared" si="70"/>
        <v>#NUM!</v>
      </c>
      <c r="M1331" s="38" t="e">
        <f t="shared" si="71"/>
        <v>#NUM!</v>
      </c>
      <c r="N1331" s="38" t="e">
        <f>M1331*Dynamics!$D$14*Dynamics!$N$12</f>
        <v>#NUM!</v>
      </c>
      <c r="O1331" s="38" t="e">
        <f t="shared" si="72"/>
        <v>#NUM!</v>
      </c>
      <c r="P1331" s="38" t="e">
        <f>O1331/Dynamics!$M$2</f>
        <v>#NUM!</v>
      </c>
      <c r="Q1331" s="38" t="e">
        <f>IF(I1331&gt;Dynamics!$D$8,1,0)</f>
        <v>#NUM!</v>
      </c>
    </row>
    <row r="1332" spans="1:17" x14ac:dyDescent="0.25">
      <c r="A1332" s="38">
        <f t="shared" si="68"/>
        <v>13.139999999999764</v>
      </c>
      <c r="B1332" s="38" t="e">
        <f>C1332+D1332+Dynamics!$O$7</f>
        <v>#NUM!</v>
      </c>
      <c r="C1332" s="38" t="e">
        <f>C1331-O1331*Dynamics!$S$1</f>
        <v>#NUM!</v>
      </c>
      <c r="D1332" s="38" t="e">
        <f>D1331-P1331*Dynamics!$S$1</f>
        <v>#NUM!</v>
      </c>
      <c r="E1332" s="38" t="e">
        <f>Dynamics!$F$1-C1332/H1331</f>
        <v>#NUM!</v>
      </c>
      <c r="F1332" s="38" t="e">
        <f>IF(Q1331,$O$5/E1332,([1]!Props("D","T",Dynamics!$D$4+273,"P",I1331,"He")+$O$5/E1332)/2)</f>
        <v>#NUM!</v>
      </c>
      <c r="G1332" s="38" t="e">
        <f t="shared" si="69"/>
        <v>#NUM!</v>
      </c>
      <c r="H1332" s="38" t="e">
        <f>IF(Q1331,[1]!Props("D","T",Dynamics!$D$4+273,"P",Dynamics!I1331,"N2O"),C1332/G1332)</f>
        <v>#NUM!</v>
      </c>
      <c r="I1332" s="38" t="e">
        <f>IF(Q1331,[1]!Props("P","T",Dynamics!$D$4+273,"D",F1332,"He"),IF(C1332&gt;$D$11,I1331*(1-$N$13/100*$S$1),[1]!Props("P","T",Dynamics!$D$4+273,"D",F1332,"He")))</f>
        <v>#NUM!</v>
      </c>
      <c r="J1332" s="38" t="e">
        <f>I1332-Dynamics!$O$10</f>
        <v>#NUM!</v>
      </c>
      <c r="L1332" s="38" t="e">
        <f t="shared" si="70"/>
        <v>#NUM!</v>
      </c>
      <c r="M1332" s="38" t="e">
        <f t="shared" si="71"/>
        <v>#NUM!</v>
      </c>
      <c r="N1332" s="38" t="e">
        <f>M1332*Dynamics!$D$14*Dynamics!$N$12</f>
        <v>#NUM!</v>
      </c>
      <c r="O1332" s="38" t="e">
        <f t="shared" si="72"/>
        <v>#NUM!</v>
      </c>
      <c r="P1332" s="38" t="e">
        <f>O1332/Dynamics!$M$2</f>
        <v>#NUM!</v>
      </c>
      <c r="Q1332" s="38" t="e">
        <f>IF(I1332&gt;Dynamics!$D$8,1,0)</f>
        <v>#NUM!</v>
      </c>
    </row>
    <row r="1333" spans="1:17" x14ac:dyDescent="0.25">
      <c r="A1333" s="38">
        <f t="shared" si="68"/>
        <v>13.149999999999764</v>
      </c>
      <c r="B1333" s="38" t="e">
        <f>C1333+D1333+Dynamics!$O$7</f>
        <v>#NUM!</v>
      </c>
      <c r="C1333" s="38" t="e">
        <f>C1332-O1332*Dynamics!$S$1</f>
        <v>#NUM!</v>
      </c>
      <c r="D1333" s="38" t="e">
        <f>D1332-P1332*Dynamics!$S$1</f>
        <v>#NUM!</v>
      </c>
      <c r="E1333" s="38" t="e">
        <f>Dynamics!$F$1-C1333/H1332</f>
        <v>#NUM!</v>
      </c>
      <c r="F1333" s="38" t="e">
        <f>IF(Q1332,$O$5/E1333,([1]!Props("D","T",Dynamics!$D$4+273,"P",I1332,"He")+$O$5/E1333)/2)</f>
        <v>#NUM!</v>
      </c>
      <c r="G1333" s="38" t="e">
        <f t="shared" si="69"/>
        <v>#NUM!</v>
      </c>
      <c r="H1333" s="38" t="e">
        <f>IF(Q1332,[1]!Props("D","T",Dynamics!$D$4+273,"P",Dynamics!I1332,"N2O"),C1333/G1333)</f>
        <v>#NUM!</v>
      </c>
      <c r="I1333" s="38" t="e">
        <f>IF(Q1332,[1]!Props("P","T",Dynamics!$D$4+273,"D",F1333,"He"),IF(C1333&gt;$D$11,I1332*(1-$N$13/100*$S$1),[1]!Props("P","T",Dynamics!$D$4+273,"D",F1333,"He")))</f>
        <v>#NUM!</v>
      </c>
      <c r="J1333" s="38" t="e">
        <f>I1333-Dynamics!$O$10</f>
        <v>#NUM!</v>
      </c>
      <c r="L1333" s="38" t="e">
        <f t="shared" si="70"/>
        <v>#NUM!</v>
      </c>
      <c r="M1333" s="38" t="e">
        <f t="shared" si="71"/>
        <v>#NUM!</v>
      </c>
      <c r="N1333" s="38" t="e">
        <f>M1333*Dynamics!$D$14*Dynamics!$N$12</f>
        <v>#NUM!</v>
      </c>
      <c r="O1333" s="38" t="e">
        <f t="shared" si="72"/>
        <v>#NUM!</v>
      </c>
      <c r="P1333" s="38" t="e">
        <f>O1333/Dynamics!$M$2</f>
        <v>#NUM!</v>
      </c>
      <c r="Q1333" s="38" t="e">
        <f>IF(I1333&gt;Dynamics!$D$8,1,0)</f>
        <v>#NUM!</v>
      </c>
    </row>
    <row r="1334" spans="1:17" x14ac:dyDescent="0.25">
      <c r="A1334" s="38">
        <f t="shared" si="68"/>
        <v>13.159999999999764</v>
      </c>
      <c r="B1334" s="38" t="e">
        <f>C1334+D1334+Dynamics!$O$7</f>
        <v>#NUM!</v>
      </c>
      <c r="C1334" s="38" t="e">
        <f>C1333-O1333*Dynamics!$S$1</f>
        <v>#NUM!</v>
      </c>
      <c r="D1334" s="38" t="e">
        <f>D1333-P1333*Dynamics!$S$1</f>
        <v>#NUM!</v>
      </c>
      <c r="E1334" s="38" t="e">
        <f>Dynamics!$F$1-C1334/H1333</f>
        <v>#NUM!</v>
      </c>
      <c r="F1334" s="38" t="e">
        <f>IF(Q1333,$O$5/E1334,([1]!Props("D","T",Dynamics!$D$4+273,"P",I1333,"He")+$O$5/E1334)/2)</f>
        <v>#NUM!</v>
      </c>
      <c r="G1334" s="38" t="e">
        <f t="shared" si="69"/>
        <v>#NUM!</v>
      </c>
      <c r="H1334" s="38" t="e">
        <f>IF(Q1333,[1]!Props("D","T",Dynamics!$D$4+273,"P",Dynamics!I1333,"N2O"),C1334/G1334)</f>
        <v>#NUM!</v>
      </c>
      <c r="I1334" s="38" t="e">
        <f>IF(Q1333,[1]!Props("P","T",Dynamics!$D$4+273,"D",F1334,"He"),IF(C1334&gt;$D$11,I1333*(1-$N$13/100*$S$1),[1]!Props("P","T",Dynamics!$D$4+273,"D",F1334,"He")))</f>
        <v>#NUM!</v>
      </c>
      <c r="J1334" s="38" t="e">
        <f>I1334-Dynamics!$O$10</f>
        <v>#NUM!</v>
      </c>
      <c r="L1334" s="38" t="e">
        <f t="shared" si="70"/>
        <v>#NUM!</v>
      </c>
      <c r="M1334" s="38" t="e">
        <f t="shared" si="71"/>
        <v>#NUM!</v>
      </c>
      <c r="N1334" s="38" t="e">
        <f>M1334*Dynamics!$D$14*Dynamics!$N$12</f>
        <v>#NUM!</v>
      </c>
      <c r="O1334" s="38" t="e">
        <f t="shared" si="72"/>
        <v>#NUM!</v>
      </c>
      <c r="P1334" s="38" t="e">
        <f>O1334/Dynamics!$M$2</f>
        <v>#NUM!</v>
      </c>
      <c r="Q1334" s="38" t="e">
        <f>IF(I1334&gt;Dynamics!$D$8,1,0)</f>
        <v>#NUM!</v>
      </c>
    </row>
    <row r="1335" spans="1:17" x14ac:dyDescent="0.25">
      <c r="A1335" s="38">
        <f t="shared" si="68"/>
        <v>13.169999999999764</v>
      </c>
      <c r="B1335" s="38" t="e">
        <f>C1335+D1335+Dynamics!$O$7</f>
        <v>#NUM!</v>
      </c>
      <c r="C1335" s="38" t="e">
        <f>C1334-O1334*Dynamics!$S$1</f>
        <v>#NUM!</v>
      </c>
      <c r="D1335" s="38" t="e">
        <f>D1334-P1334*Dynamics!$S$1</f>
        <v>#NUM!</v>
      </c>
      <c r="E1335" s="38" t="e">
        <f>Dynamics!$F$1-C1335/H1334</f>
        <v>#NUM!</v>
      </c>
      <c r="F1335" s="38" t="e">
        <f>IF(Q1334,$O$5/E1335,([1]!Props("D","T",Dynamics!$D$4+273,"P",I1334,"He")+$O$5/E1335)/2)</f>
        <v>#NUM!</v>
      </c>
      <c r="G1335" s="38" t="e">
        <f t="shared" si="69"/>
        <v>#NUM!</v>
      </c>
      <c r="H1335" s="38" t="e">
        <f>IF(Q1334,[1]!Props("D","T",Dynamics!$D$4+273,"P",Dynamics!I1334,"N2O"),C1335/G1335)</f>
        <v>#NUM!</v>
      </c>
      <c r="I1335" s="38" t="e">
        <f>IF(Q1334,[1]!Props("P","T",Dynamics!$D$4+273,"D",F1335,"He"),IF(C1335&gt;$D$11,I1334*(1-$N$13/100*$S$1),[1]!Props("P","T",Dynamics!$D$4+273,"D",F1335,"He")))</f>
        <v>#NUM!</v>
      </c>
      <c r="J1335" s="38" t="e">
        <f>I1335-Dynamics!$O$10</f>
        <v>#NUM!</v>
      </c>
      <c r="L1335" s="38" t="e">
        <f t="shared" si="70"/>
        <v>#NUM!</v>
      </c>
      <c r="M1335" s="38" t="e">
        <f t="shared" si="71"/>
        <v>#NUM!</v>
      </c>
      <c r="N1335" s="38" t="e">
        <f>M1335*Dynamics!$D$14*Dynamics!$N$12</f>
        <v>#NUM!</v>
      </c>
      <c r="O1335" s="38" t="e">
        <f t="shared" si="72"/>
        <v>#NUM!</v>
      </c>
      <c r="P1335" s="38" t="e">
        <f>O1335/Dynamics!$M$2</f>
        <v>#NUM!</v>
      </c>
      <c r="Q1335" s="38" t="e">
        <f>IF(I1335&gt;Dynamics!$D$8,1,0)</f>
        <v>#NUM!</v>
      </c>
    </row>
    <row r="1336" spans="1:17" x14ac:dyDescent="0.25">
      <c r="A1336" s="38">
        <f t="shared" si="68"/>
        <v>13.179999999999763</v>
      </c>
      <c r="B1336" s="38" t="e">
        <f>C1336+D1336+Dynamics!$O$7</f>
        <v>#NUM!</v>
      </c>
      <c r="C1336" s="38" t="e">
        <f>C1335-O1335*Dynamics!$S$1</f>
        <v>#NUM!</v>
      </c>
      <c r="D1336" s="38" t="e">
        <f>D1335-P1335*Dynamics!$S$1</f>
        <v>#NUM!</v>
      </c>
      <c r="E1336" s="38" t="e">
        <f>Dynamics!$F$1-C1336/H1335</f>
        <v>#NUM!</v>
      </c>
      <c r="F1336" s="38" t="e">
        <f>IF(Q1335,$O$5/E1336,([1]!Props("D","T",Dynamics!$D$4+273,"P",I1335,"He")+$O$5/E1336)/2)</f>
        <v>#NUM!</v>
      </c>
      <c r="G1336" s="38" t="e">
        <f t="shared" si="69"/>
        <v>#NUM!</v>
      </c>
      <c r="H1336" s="38" t="e">
        <f>IF(Q1335,[1]!Props("D","T",Dynamics!$D$4+273,"P",Dynamics!I1335,"N2O"),C1336/G1336)</f>
        <v>#NUM!</v>
      </c>
      <c r="I1336" s="38" t="e">
        <f>IF(Q1335,[1]!Props("P","T",Dynamics!$D$4+273,"D",F1336,"He"),IF(C1336&gt;$D$11,I1335*(1-$N$13/100*$S$1),[1]!Props("P","T",Dynamics!$D$4+273,"D",F1336,"He")))</f>
        <v>#NUM!</v>
      </c>
      <c r="J1336" s="38" t="e">
        <f>I1336-Dynamics!$O$10</f>
        <v>#NUM!</v>
      </c>
      <c r="L1336" s="38" t="e">
        <f t="shared" si="70"/>
        <v>#NUM!</v>
      </c>
      <c r="M1336" s="38" t="e">
        <f t="shared" si="71"/>
        <v>#NUM!</v>
      </c>
      <c r="N1336" s="38" t="e">
        <f>M1336*Dynamics!$D$14*Dynamics!$N$12</f>
        <v>#NUM!</v>
      </c>
      <c r="O1336" s="38" t="e">
        <f t="shared" si="72"/>
        <v>#NUM!</v>
      </c>
      <c r="P1336" s="38" t="e">
        <f>O1336/Dynamics!$M$2</f>
        <v>#NUM!</v>
      </c>
      <c r="Q1336" s="38" t="e">
        <f>IF(I1336&gt;Dynamics!$D$8,1,0)</f>
        <v>#NUM!</v>
      </c>
    </row>
    <row r="1337" spans="1:17" x14ac:dyDescent="0.25">
      <c r="A1337" s="38">
        <f t="shared" si="68"/>
        <v>13.189999999999763</v>
      </c>
      <c r="B1337" s="38" t="e">
        <f>C1337+D1337+Dynamics!$O$7</f>
        <v>#NUM!</v>
      </c>
      <c r="C1337" s="38" t="e">
        <f>C1336-O1336*Dynamics!$S$1</f>
        <v>#NUM!</v>
      </c>
      <c r="D1337" s="38" t="e">
        <f>D1336-P1336*Dynamics!$S$1</f>
        <v>#NUM!</v>
      </c>
      <c r="E1337" s="38" t="e">
        <f>Dynamics!$F$1-C1337/H1336</f>
        <v>#NUM!</v>
      </c>
      <c r="F1337" s="38" t="e">
        <f>IF(Q1336,$O$5/E1337,([1]!Props("D","T",Dynamics!$D$4+273,"P",I1336,"He")+$O$5/E1337)/2)</f>
        <v>#NUM!</v>
      </c>
      <c r="G1337" s="38" t="e">
        <f t="shared" si="69"/>
        <v>#NUM!</v>
      </c>
      <c r="H1337" s="38" t="e">
        <f>IF(Q1336,[1]!Props("D","T",Dynamics!$D$4+273,"P",Dynamics!I1336,"N2O"),C1337/G1337)</f>
        <v>#NUM!</v>
      </c>
      <c r="I1337" s="38" t="e">
        <f>IF(Q1336,[1]!Props("P","T",Dynamics!$D$4+273,"D",F1337,"He"),IF(C1337&gt;$D$11,I1336*(1-$N$13/100*$S$1),[1]!Props("P","T",Dynamics!$D$4+273,"D",F1337,"He")))</f>
        <v>#NUM!</v>
      </c>
      <c r="J1337" s="38" t="e">
        <f>I1337-Dynamics!$O$10</f>
        <v>#NUM!</v>
      </c>
      <c r="L1337" s="38" t="e">
        <f t="shared" si="70"/>
        <v>#NUM!</v>
      </c>
      <c r="M1337" s="38" t="e">
        <f t="shared" si="71"/>
        <v>#NUM!</v>
      </c>
      <c r="N1337" s="38" t="e">
        <f>M1337*Dynamics!$D$14*Dynamics!$N$12</f>
        <v>#NUM!</v>
      </c>
      <c r="O1337" s="38" t="e">
        <f t="shared" si="72"/>
        <v>#NUM!</v>
      </c>
      <c r="P1337" s="38" t="e">
        <f>O1337/Dynamics!$M$2</f>
        <v>#NUM!</v>
      </c>
      <c r="Q1337" s="38" t="e">
        <f>IF(I1337&gt;Dynamics!$D$8,1,0)</f>
        <v>#NUM!</v>
      </c>
    </row>
    <row r="1338" spans="1:17" x14ac:dyDescent="0.25">
      <c r="A1338" s="38">
        <f t="shared" si="68"/>
        <v>13.199999999999763</v>
      </c>
      <c r="B1338" s="38" t="e">
        <f>C1338+D1338+Dynamics!$O$7</f>
        <v>#NUM!</v>
      </c>
      <c r="C1338" s="38" t="e">
        <f>C1337-O1337*Dynamics!$S$1</f>
        <v>#NUM!</v>
      </c>
      <c r="D1338" s="38" t="e">
        <f>D1337-P1337*Dynamics!$S$1</f>
        <v>#NUM!</v>
      </c>
      <c r="E1338" s="38" t="e">
        <f>Dynamics!$F$1-C1338/H1337</f>
        <v>#NUM!</v>
      </c>
      <c r="F1338" s="38" t="e">
        <f>IF(Q1337,$O$5/E1338,([1]!Props("D","T",Dynamics!$D$4+273,"P",I1337,"He")+$O$5/E1338)/2)</f>
        <v>#NUM!</v>
      </c>
      <c r="G1338" s="38" t="e">
        <f t="shared" si="69"/>
        <v>#NUM!</v>
      </c>
      <c r="H1338" s="38" t="e">
        <f>IF(Q1337,[1]!Props("D","T",Dynamics!$D$4+273,"P",Dynamics!I1337,"N2O"),C1338/G1338)</f>
        <v>#NUM!</v>
      </c>
      <c r="I1338" s="38" t="e">
        <f>IF(Q1337,[1]!Props("P","T",Dynamics!$D$4+273,"D",F1338,"He"),IF(C1338&gt;$D$11,I1337*(1-$N$13/100*$S$1),[1]!Props("P","T",Dynamics!$D$4+273,"D",F1338,"He")))</f>
        <v>#NUM!</v>
      </c>
      <c r="J1338" s="38" t="e">
        <f>I1338-Dynamics!$O$10</f>
        <v>#NUM!</v>
      </c>
      <c r="L1338" s="38" t="e">
        <f t="shared" si="70"/>
        <v>#NUM!</v>
      </c>
      <c r="M1338" s="38" t="e">
        <f t="shared" si="71"/>
        <v>#NUM!</v>
      </c>
      <c r="N1338" s="38" t="e">
        <f>M1338*Dynamics!$D$14*Dynamics!$N$12</f>
        <v>#NUM!</v>
      </c>
      <c r="O1338" s="38" t="e">
        <f t="shared" si="72"/>
        <v>#NUM!</v>
      </c>
      <c r="P1338" s="38" t="e">
        <f>O1338/Dynamics!$M$2</f>
        <v>#NUM!</v>
      </c>
      <c r="Q1338" s="38" t="e">
        <f>IF(I1338&gt;Dynamics!$D$8,1,0)</f>
        <v>#NUM!</v>
      </c>
    </row>
    <row r="1339" spans="1:17" x14ac:dyDescent="0.25">
      <c r="A1339" s="38">
        <f t="shared" si="68"/>
        <v>13.209999999999763</v>
      </c>
      <c r="B1339" s="38" t="e">
        <f>C1339+D1339+Dynamics!$O$7</f>
        <v>#NUM!</v>
      </c>
      <c r="C1339" s="38" t="e">
        <f>C1338-O1338*Dynamics!$S$1</f>
        <v>#NUM!</v>
      </c>
      <c r="D1339" s="38" t="e">
        <f>D1338-P1338*Dynamics!$S$1</f>
        <v>#NUM!</v>
      </c>
      <c r="E1339" s="38" t="e">
        <f>Dynamics!$F$1-C1339/H1338</f>
        <v>#NUM!</v>
      </c>
      <c r="F1339" s="38" t="e">
        <f>IF(Q1338,$O$5/E1339,([1]!Props("D","T",Dynamics!$D$4+273,"P",I1338,"He")+$O$5/E1339)/2)</f>
        <v>#NUM!</v>
      </c>
      <c r="G1339" s="38" t="e">
        <f t="shared" si="69"/>
        <v>#NUM!</v>
      </c>
      <c r="H1339" s="38" t="e">
        <f>IF(Q1338,[1]!Props("D","T",Dynamics!$D$4+273,"P",Dynamics!I1338,"N2O"),C1339/G1339)</f>
        <v>#NUM!</v>
      </c>
      <c r="I1339" s="38" t="e">
        <f>IF(Q1338,[1]!Props("P","T",Dynamics!$D$4+273,"D",F1339,"He"),IF(C1339&gt;$D$11,I1338*(1-$N$13/100*$S$1),[1]!Props("P","T",Dynamics!$D$4+273,"D",F1339,"He")))</f>
        <v>#NUM!</v>
      </c>
      <c r="J1339" s="38" t="e">
        <f>I1339-Dynamics!$O$10</f>
        <v>#NUM!</v>
      </c>
      <c r="L1339" s="38" t="e">
        <f t="shared" si="70"/>
        <v>#NUM!</v>
      </c>
      <c r="M1339" s="38" t="e">
        <f t="shared" si="71"/>
        <v>#NUM!</v>
      </c>
      <c r="N1339" s="38" t="e">
        <f>M1339*Dynamics!$D$14*Dynamics!$N$12</f>
        <v>#NUM!</v>
      </c>
      <c r="O1339" s="38" t="e">
        <f t="shared" si="72"/>
        <v>#NUM!</v>
      </c>
      <c r="P1339" s="38" t="e">
        <f>O1339/Dynamics!$M$2</f>
        <v>#NUM!</v>
      </c>
      <c r="Q1339" s="38" t="e">
        <f>IF(I1339&gt;Dynamics!$D$8,1,0)</f>
        <v>#NUM!</v>
      </c>
    </row>
    <row r="1340" spans="1:17" x14ac:dyDescent="0.25">
      <c r="A1340" s="38">
        <f t="shared" si="68"/>
        <v>13.219999999999763</v>
      </c>
      <c r="B1340" s="38" t="e">
        <f>C1340+D1340+Dynamics!$O$7</f>
        <v>#NUM!</v>
      </c>
      <c r="C1340" s="38" t="e">
        <f>C1339-O1339*Dynamics!$S$1</f>
        <v>#NUM!</v>
      </c>
      <c r="D1340" s="38" t="e">
        <f>D1339-P1339*Dynamics!$S$1</f>
        <v>#NUM!</v>
      </c>
      <c r="E1340" s="38" t="e">
        <f>Dynamics!$F$1-C1340/H1339</f>
        <v>#NUM!</v>
      </c>
      <c r="F1340" s="38" t="e">
        <f>IF(Q1339,$O$5/E1340,([1]!Props("D","T",Dynamics!$D$4+273,"P",I1339,"He")+$O$5/E1340)/2)</f>
        <v>#NUM!</v>
      </c>
      <c r="G1340" s="38" t="e">
        <f t="shared" si="69"/>
        <v>#NUM!</v>
      </c>
      <c r="H1340" s="38" t="e">
        <f>IF(Q1339,[1]!Props("D","T",Dynamics!$D$4+273,"P",Dynamics!I1339,"N2O"),C1340/G1340)</f>
        <v>#NUM!</v>
      </c>
      <c r="I1340" s="38" t="e">
        <f>IF(Q1339,[1]!Props("P","T",Dynamics!$D$4+273,"D",F1340,"He"),IF(C1340&gt;$D$11,I1339*(1-$N$13/100*$S$1),[1]!Props("P","T",Dynamics!$D$4+273,"D",F1340,"He")))</f>
        <v>#NUM!</v>
      </c>
      <c r="J1340" s="38" t="e">
        <f>I1340-Dynamics!$O$10</f>
        <v>#NUM!</v>
      </c>
      <c r="L1340" s="38" t="e">
        <f t="shared" si="70"/>
        <v>#NUM!</v>
      </c>
      <c r="M1340" s="38" t="e">
        <f t="shared" si="71"/>
        <v>#NUM!</v>
      </c>
      <c r="N1340" s="38" t="e">
        <f>M1340*Dynamics!$D$14*Dynamics!$N$12</f>
        <v>#NUM!</v>
      </c>
      <c r="O1340" s="38" t="e">
        <f t="shared" si="72"/>
        <v>#NUM!</v>
      </c>
      <c r="P1340" s="38" t="e">
        <f>O1340/Dynamics!$M$2</f>
        <v>#NUM!</v>
      </c>
      <c r="Q1340" s="38" t="e">
        <f>IF(I1340&gt;Dynamics!$D$8,1,0)</f>
        <v>#NUM!</v>
      </c>
    </row>
    <row r="1341" spans="1:17" x14ac:dyDescent="0.25">
      <c r="A1341" s="38">
        <f t="shared" si="68"/>
        <v>13.229999999999762</v>
      </c>
      <c r="B1341" s="38" t="e">
        <f>C1341+D1341+Dynamics!$O$7</f>
        <v>#NUM!</v>
      </c>
      <c r="C1341" s="38" t="e">
        <f>C1340-O1340*Dynamics!$S$1</f>
        <v>#NUM!</v>
      </c>
      <c r="D1341" s="38" t="e">
        <f>D1340-P1340*Dynamics!$S$1</f>
        <v>#NUM!</v>
      </c>
      <c r="E1341" s="38" t="e">
        <f>Dynamics!$F$1-C1341/H1340</f>
        <v>#NUM!</v>
      </c>
      <c r="F1341" s="38" t="e">
        <f>IF(Q1340,$O$5/E1341,([1]!Props("D","T",Dynamics!$D$4+273,"P",I1340,"He")+$O$5/E1341)/2)</f>
        <v>#NUM!</v>
      </c>
      <c r="G1341" s="38" t="e">
        <f t="shared" si="69"/>
        <v>#NUM!</v>
      </c>
      <c r="H1341" s="38" t="e">
        <f>IF(Q1340,[1]!Props("D","T",Dynamics!$D$4+273,"P",Dynamics!I1340,"N2O"),C1341/G1341)</f>
        <v>#NUM!</v>
      </c>
      <c r="I1341" s="38" t="e">
        <f>IF(Q1340,[1]!Props("P","T",Dynamics!$D$4+273,"D",F1341,"He"),IF(C1341&gt;$D$11,I1340*(1-$N$13/100*$S$1),[1]!Props("P","T",Dynamics!$D$4+273,"D",F1341,"He")))</f>
        <v>#NUM!</v>
      </c>
      <c r="J1341" s="38" t="e">
        <f>I1341-Dynamics!$O$10</f>
        <v>#NUM!</v>
      </c>
      <c r="L1341" s="38" t="e">
        <f t="shared" si="70"/>
        <v>#NUM!</v>
      </c>
      <c r="M1341" s="38" t="e">
        <f t="shared" si="71"/>
        <v>#NUM!</v>
      </c>
      <c r="N1341" s="38" t="e">
        <f>M1341*Dynamics!$D$14*Dynamics!$N$12</f>
        <v>#NUM!</v>
      </c>
      <c r="O1341" s="38" t="e">
        <f t="shared" si="72"/>
        <v>#NUM!</v>
      </c>
      <c r="P1341" s="38" t="e">
        <f>O1341/Dynamics!$M$2</f>
        <v>#NUM!</v>
      </c>
      <c r="Q1341" s="38" t="e">
        <f>IF(I1341&gt;Dynamics!$D$8,1,0)</f>
        <v>#NUM!</v>
      </c>
    </row>
    <row r="1342" spans="1:17" x14ac:dyDescent="0.25">
      <c r="A1342" s="38">
        <f t="shared" si="68"/>
        <v>13.239999999999762</v>
      </c>
      <c r="B1342" s="38" t="e">
        <f>C1342+D1342+Dynamics!$O$7</f>
        <v>#NUM!</v>
      </c>
      <c r="C1342" s="38" t="e">
        <f>C1341-O1341*Dynamics!$S$1</f>
        <v>#NUM!</v>
      </c>
      <c r="D1342" s="38" t="e">
        <f>D1341-P1341*Dynamics!$S$1</f>
        <v>#NUM!</v>
      </c>
      <c r="E1342" s="38" t="e">
        <f>Dynamics!$F$1-C1342/H1341</f>
        <v>#NUM!</v>
      </c>
      <c r="F1342" s="38" t="e">
        <f>IF(Q1341,$O$5/E1342,([1]!Props("D","T",Dynamics!$D$4+273,"P",I1341,"He")+$O$5/E1342)/2)</f>
        <v>#NUM!</v>
      </c>
      <c r="G1342" s="38" t="e">
        <f t="shared" si="69"/>
        <v>#NUM!</v>
      </c>
      <c r="H1342" s="38" t="e">
        <f>IF(Q1341,[1]!Props("D","T",Dynamics!$D$4+273,"P",Dynamics!I1341,"N2O"),C1342/G1342)</f>
        <v>#NUM!</v>
      </c>
      <c r="I1342" s="38" t="e">
        <f>IF(Q1341,[1]!Props("P","T",Dynamics!$D$4+273,"D",F1342,"He"),IF(C1342&gt;$D$11,I1341*(1-$N$13/100*$S$1),[1]!Props("P","T",Dynamics!$D$4+273,"D",F1342,"He")))</f>
        <v>#NUM!</v>
      </c>
      <c r="J1342" s="38" t="e">
        <f>I1342-Dynamics!$O$10</f>
        <v>#NUM!</v>
      </c>
      <c r="L1342" s="38" t="e">
        <f t="shared" si="70"/>
        <v>#NUM!</v>
      </c>
      <c r="M1342" s="38" t="e">
        <f t="shared" si="71"/>
        <v>#NUM!</v>
      </c>
      <c r="N1342" s="38" t="e">
        <f>M1342*Dynamics!$D$14*Dynamics!$N$12</f>
        <v>#NUM!</v>
      </c>
      <c r="O1342" s="38" t="e">
        <f t="shared" si="72"/>
        <v>#NUM!</v>
      </c>
      <c r="P1342" s="38" t="e">
        <f>O1342/Dynamics!$M$2</f>
        <v>#NUM!</v>
      </c>
      <c r="Q1342" s="38" t="e">
        <f>IF(I1342&gt;Dynamics!$D$8,1,0)</f>
        <v>#NUM!</v>
      </c>
    </row>
    <row r="1343" spans="1:17" x14ac:dyDescent="0.25">
      <c r="A1343" s="38">
        <f t="shared" si="68"/>
        <v>13.249999999999762</v>
      </c>
      <c r="B1343" s="38" t="e">
        <f>C1343+D1343+Dynamics!$O$7</f>
        <v>#NUM!</v>
      </c>
      <c r="C1343" s="38" t="e">
        <f>C1342-O1342*Dynamics!$S$1</f>
        <v>#NUM!</v>
      </c>
      <c r="D1343" s="38" t="e">
        <f>D1342-P1342*Dynamics!$S$1</f>
        <v>#NUM!</v>
      </c>
      <c r="E1343" s="38" t="e">
        <f>Dynamics!$F$1-C1343/H1342</f>
        <v>#NUM!</v>
      </c>
      <c r="F1343" s="38" t="e">
        <f>IF(Q1342,$O$5/E1343,([1]!Props("D","T",Dynamics!$D$4+273,"P",I1342,"He")+$O$5/E1343)/2)</f>
        <v>#NUM!</v>
      </c>
      <c r="G1343" s="38" t="e">
        <f t="shared" si="69"/>
        <v>#NUM!</v>
      </c>
      <c r="H1343" s="38" t="e">
        <f>IF(Q1342,[1]!Props("D","T",Dynamics!$D$4+273,"P",Dynamics!I1342,"N2O"),C1343/G1343)</f>
        <v>#NUM!</v>
      </c>
      <c r="I1343" s="38" t="e">
        <f>IF(Q1342,[1]!Props("P","T",Dynamics!$D$4+273,"D",F1343,"He"),IF(C1343&gt;$D$11,I1342*(1-$N$13/100*$S$1),[1]!Props("P","T",Dynamics!$D$4+273,"D",F1343,"He")))</f>
        <v>#NUM!</v>
      </c>
      <c r="J1343" s="38" t="e">
        <f>I1343-Dynamics!$O$10</f>
        <v>#NUM!</v>
      </c>
      <c r="L1343" s="38" t="e">
        <f t="shared" si="70"/>
        <v>#NUM!</v>
      </c>
      <c r="M1343" s="38" t="e">
        <f t="shared" si="71"/>
        <v>#NUM!</v>
      </c>
      <c r="N1343" s="38" t="e">
        <f>M1343*Dynamics!$D$14*Dynamics!$N$12</f>
        <v>#NUM!</v>
      </c>
      <c r="O1343" s="38" t="e">
        <f t="shared" si="72"/>
        <v>#NUM!</v>
      </c>
      <c r="P1343" s="38" t="e">
        <f>O1343/Dynamics!$M$2</f>
        <v>#NUM!</v>
      </c>
      <c r="Q1343" s="38" t="e">
        <f>IF(I1343&gt;Dynamics!$D$8,1,0)</f>
        <v>#NUM!</v>
      </c>
    </row>
    <row r="1344" spans="1:17" x14ac:dyDescent="0.25">
      <c r="A1344" s="38">
        <f>A1343+$A$19</f>
        <v>13.259999999999762</v>
      </c>
      <c r="B1344" s="38" t="e">
        <f>C1344+D1344+Dynamics!$O$7</f>
        <v>#NUM!</v>
      </c>
      <c r="C1344" s="38" t="e">
        <f>C1343-O1343*Dynamics!$S$1</f>
        <v>#NUM!</v>
      </c>
      <c r="D1344" s="38" t="e">
        <f>D1343-P1343*Dynamics!$S$1</f>
        <v>#NUM!</v>
      </c>
      <c r="E1344" s="38" t="e">
        <f>Dynamics!$F$1-C1344/H1343</f>
        <v>#NUM!</v>
      </c>
      <c r="F1344" s="38" t="e">
        <f>IF(Q1343,$O$5/E1344,([1]!Props("D","T",Dynamics!$D$4+273,"P",I1343,"He")+$O$5/E1344)/2)</f>
        <v>#NUM!</v>
      </c>
      <c r="G1344" s="38" t="e">
        <f>$F$1-$O$5/F1344</f>
        <v>#NUM!</v>
      </c>
      <c r="H1344" s="38" t="e">
        <f>IF(Q1343,[1]!Props("D","T",Dynamics!$D$4+273,"P",Dynamics!I1343,"N2O"),C1344/G1344)</f>
        <v>#NUM!</v>
      </c>
      <c r="I1344" s="38" t="e">
        <f>IF(Q1343,[1]!Props("P","T",Dynamics!$D$4+273,"D",F1344,"He"),IF(C1344&gt;$D$11,I1343*(1-$N$13/100*$S$1),[1]!Props("P","T",Dynamics!$D$4+273,"D",F1344,"He")))</f>
        <v>#NUM!</v>
      </c>
      <c r="J1344" s="38" t="e">
        <f>I1344-Dynamics!$O$10</f>
        <v>#NUM!</v>
      </c>
      <c r="L1344" s="38" t="e">
        <f>IF(H1344&gt;$L$18,$L$18,H1344)</f>
        <v>#NUM!</v>
      </c>
      <c r="M1344" s="38" t="e">
        <f>SQRT(2*J1344/L1344)</f>
        <v>#NUM!</v>
      </c>
      <c r="N1344" s="38" t="e">
        <f>M1344*Dynamics!$D$14*Dynamics!$N$12</f>
        <v>#NUM!</v>
      </c>
      <c r="O1344" s="38" t="e">
        <f>N1344*L1344</f>
        <v>#NUM!</v>
      </c>
      <c r="P1344" s="38" t="e">
        <f>O1344/Dynamics!$M$2</f>
        <v>#NUM!</v>
      </c>
      <c r="Q1344" s="38" t="e">
        <f>IF(I1344&gt;Dynamics!$D$8,1,0)</f>
        <v>#NUM!</v>
      </c>
    </row>
    <row r="1345" spans="1:17" x14ac:dyDescent="0.25">
      <c r="A1345" s="38">
        <f t="shared" ref="A1345:A1362" si="73">A1344+$A$19</f>
        <v>13.269999999999762</v>
      </c>
      <c r="B1345" s="38" t="e">
        <f>C1345+D1345+Dynamics!$O$7</f>
        <v>#NUM!</v>
      </c>
      <c r="C1345" s="38" t="e">
        <f>C1344-O1344*Dynamics!$S$1</f>
        <v>#NUM!</v>
      </c>
      <c r="D1345" s="38" t="e">
        <f>D1344-P1344*Dynamics!$S$1</f>
        <v>#NUM!</v>
      </c>
      <c r="E1345" s="38" t="e">
        <f>Dynamics!$F$1-C1345/H1344</f>
        <v>#NUM!</v>
      </c>
      <c r="F1345" s="38" t="e">
        <f>IF(Q1344,$O$5/E1345,([1]!Props("D","T",Dynamics!$D$4+273,"P",I1344,"He")+$O$5/E1345)/2)</f>
        <v>#NUM!</v>
      </c>
      <c r="G1345" s="38" t="e">
        <f t="shared" si="69"/>
        <v>#NUM!</v>
      </c>
      <c r="H1345" s="38" t="e">
        <f>IF(Q1344,[1]!Props("D","T",Dynamics!$D$4+273,"P",Dynamics!I1344,"N2O"),C1345/G1345)</f>
        <v>#NUM!</v>
      </c>
      <c r="I1345" s="38" t="e">
        <f>IF(Q1344,[1]!Props("P","T",Dynamics!$D$4+273,"D",F1345,"He"),IF(C1345&gt;$D$11,I1344*(1-$N$13/100*$S$1),[1]!Props("P","T",Dynamics!$D$4+273,"D",F1345,"He")))</f>
        <v>#NUM!</v>
      </c>
      <c r="J1345" s="38" t="e">
        <f>I1345-Dynamics!$O$10</f>
        <v>#NUM!</v>
      </c>
      <c r="L1345" s="38" t="e">
        <f t="shared" ref="L1345:L1362" si="74">IF(H1345&gt;$L$18,$L$18,H1345)</f>
        <v>#NUM!</v>
      </c>
      <c r="M1345" s="38" t="e">
        <f t="shared" ref="M1345:M1362" si="75">SQRT(2*J1345/L1345)</f>
        <v>#NUM!</v>
      </c>
      <c r="N1345" s="38" t="e">
        <f>M1345*Dynamics!$D$14*Dynamics!$N$12</f>
        <v>#NUM!</v>
      </c>
      <c r="O1345" s="38" t="e">
        <f t="shared" ref="O1345:O1362" si="76">N1345*L1345</f>
        <v>#NUM!</v>
      </c>
      <c r="P1345" s="38" t="e">
        <f>O1345/Dynamics!$M$2</f>
        <v>#NUM!</v>
      </c>
      <c r="Q1345" s="38" t="e">
        <f>IF(I1345&gt;Dynamics!$D$8,1,0)</f>
        <v>#NUM!</v>
      </c>
    </row>
    <row r="1346" spans="1:17" x14ac:dyDescent="0.25">
      <c r="A1346" s="38">
        <f t="shared" si="73"/>
        <v>13.279999999999761</v>
      </c>
      <c r="B1346" s="38" t="e">
        <f>C1346+D1346+Dynamics!$O$7</f>
        <v>#NUM!</v>
      </c>
      <c r="C1346" s="38" t="e">
        <f>C1345-O1345*Dynamics!$S$1</f>
        <v>#NUM!</v>
      </c>
      <c r="D1346" s="38" t="e">
        <f>D1345-P1345*Dynamics!$S$1</f>
        <v>#NUM!</v>
      </c>
      <c r="E1346" s="38" t="e">
        <f>Dynamics!$F$1-C1346/H1345</f>
        <v>#NUM!</v>
      </c>
      <c r="F1346" s="38" t="e">
        <f>IF(Q1345,$O$5/E1346,([1]!Props("D","T",Dynamics!$D$4+273,"P",I1345,"He")+$O$5/E1346)/2)</f>
        <v>#NUM!</v>
      </c>
      <c r="G1346" s="38" t="e">
        <f t="shared" si="69"/>
        <v>#NUM!</v>
      </c>
      <c r="H1346" s="38" t="e">
        <f>IF(Q1345,[1]!Props("D","T",Dynamics!$D$4+273,"P",Dynamics!I1345,"N2O"),C1346/G1346)</f>
        <v>#NUM!</v>
      </c>
      <c r="I1346" s="38" t="e">
        <f>IF(Q1345,[1]!Props("P","T",Dynamics!$D$4+273,"D",F1346,"He"),IF(C1346&gt;$D$11,I1345*(1-$N$13/100*$S$1),[1]!Props("P","T",Dynamics!$D$4+273,"D",F1346,"He")))</f>
        <v>#NUM!</v>
      </c>
      <c r="J1346" s="38" t="e">
        <f>I1346-Dynamics!$O$10</f>
        <v>#NUM!</v>
      </c>
      <c r="L1346" s="38" t="e">
        <f t="shared" si="74"/>
        <v>#NUM!</v>
      </c>
      <c r="M1346" s="38" t="e">
        <f t="shared" si="75"/>
        <v>#NUM!</v>
      </c>
      <c r="N1346" s="38" t="e">
        <f>M1346*Dynamics!$D$14*Dynamics!$N$12</f>
        <v>#NUM!</v>
      </c>
      <c r="O1346" s="38" t="e">
        <f t="shared" si="76"/>
        <v>#NUM!</v>
      </c>
      <c r="P1346" s="38" t="e">
        <f>O1346/Dynamics!$M$2</f>
        <v>#NUM!</v>
      </c>
      <c r="Q1346" s="38" t="e">
        <f>IF(I1346&gt;Dynamics!$D$8,1,0)</f>
        <v>#NUM!</v>
      </c>
    </row>
    <row r="1347" spans="1:17" x14ac:dyDescent="0.25">
      <c r="A1347" s="38">
        <f t="shared" si="73"/>
        <v>13.289999999999761</v>
      </c>
      <c r="B1347" s="38" t="e">
        <f>C1347+D1347+Dynamics!$O$7</f>
        <v>#NUM!</v>
      </c>
      <c r="C1347" s="38" t="e">
        <f>C1346-O1346*Dynamics!$S$1</f>
        <v>#NUM!</v>
      </c>
      <c r="D1347" s="38" t="e">
        <f>D1346-P1346*Dynamics!$S$1</f>
        <v>#NUM!</v>
      </c>
      <c r="E1347" s="38" t="e">
        <f>Dynamics!$F$1-C1347/H1346</f>
        <v>#NUM!</v>
      </c>
      <c r="F1347" s="38" t="e">
        <f>IF(Q1346,$O$5/E1347,([1]!Props("D","T",Dynamics!$D$4+273,"P",I1346,"He")+$O$5/E1347)/2)</f>
        <v>#NUM!</v>
      </c>
      <c r="G1347" s="38" t="e">
        <f t="shared" si="69"/>
        <v>#NUM!</v>
      </c>
      <c r="H1347" s="38" t="e">
        <f>IF(Q1346,[1]!Props("D","T",Dynamics!$D$4+273,"P",Dynamics!I1346,"N2O"),C1347/G1347)</f>
        <v>#NUM!</v>
      </c>
      <c r="I1347" s="38" t="e">
        <f>IF(Q1346,[1]!Props("P","T",Dynamics!$D$4+273,"D",F1347,"He"),IF(C1347&gt;$D$11,I1346*(1-$N$13/100*$S$1),[1]!Props("P","T",Dynamics!$D$4+273,"D",F1347,"He")))</f>
        <v>#NUM!</v>
      </c>
      <c r="J1347" s="38" t="e">
        <f>I1347-Dynamics!$O$10</f>
        <v>#NUM!</v>
      </c>
      <c r="L1347" s="38" t="e">
        <f t="shared" si="74"/>
        <v>#NUM!</v>
      </c>
      <c r="M1347" s="38" t="e">
        <f t="shared" si="75"/>
        <v>#NUM!</v>
      </c>
      <c r="N1347" s="38" t="e">
        <f>M1347*Dynamics!$D$14*Dynamics!$N$12</f>
        <v>#NUM!</v>
      </c>
      <c r="O1347" s="38" t="e">
        <f t="shared" si="76"/>
        <v>#NUM!</v>
      </c>
      <c r="P1347" s="38" t="e">
        <f>O1347/Dynamics!$M$2</f>
        <v>#NUM!</v>
      </c>
      <c r="Q1347" s="38" t="e">
        <f>IF(I1347&gt;Dynamics!$D$8,1,0)</f>
        <v>#NUM!</v>
      </c>
    </row>
    <row r="1348" spans="1:17" x14ac:dyDescent="0.25">
      <c r="A1348" s="38">
        <f t="shared" si="73"/>
        <v>13.299999999999761</v>
      </c>
      <c r="B1348" s="38" t="e">
        <f>C1348+D1348+Dynamics!$O$7</f>
        <v>#NUM!</v>
      </c>
      <c r="C1348" s="38" t="e">
        <f>C1347-O1347*Dynamics!$S$1</f>
        <v>#NUM!</v>
      </c>
      <c r="D1348" s="38" t="e">
        <f>D1347-P1347*Dynamics!$S$1</f>
        <v>#NUM!</v>
      </c>
      <c r="E1348" s="38" t="e">
        <f>Dynamics!$F$1-C1348/H1347</f>
        <v>#NUM!</v>
      </c>
      <c r="F1348" s="38" t="e">
        <f>IF(Q1347,$O$5/E1348,([1]!Props("D","T",Dynamics!$D$4+273,"P",I1347,"He")+$O$5/E1348)/2)</f>
        <v>#NUM!</v>
      </c>
      <c r="G1348" s="38" t="e">
        <f t="shared" si="69"/>
        <v>#NUM!</v>
      </c>
      <c r="H1348" s="38" t="e">
        <f>IF(Q1347,[1]!Props("D","T",Dynamics!$D$4+273,"P",Dynamics!I1347,"N2O"),C1348/G1348)</f>
        <v>#NUM!</v>
      </c>
      <c r="I1348" s="38" t="e">
        <f>IF(Q1347,[1]!Props("P","T",Dynamics!$D$4+273,"D",F1348,"He"),IF(C1348&gt;$D$11,I1347*(1-$N$13/100*$S$1),[1]!Props("P","T",Dynamics!$D$4+273,"D",F1348,"He")))</f>
        <v>#NUM!</v>
      </c>
      <c r="J1348" s="38" t="e">
        <f>I1348-Dynamics!$O$10</f>
        <v>#NUM!</v>
      </c>
      <c r="L1348" s="38" t="e">
        <f t="shared" si="74"/>
        <v>#NUM!</v>
      </c>
      <c r="M1348" s="38" t="e">
        <f t="shared" si="75"/>
        <v>#NUM!</v>
      </c>
      <c r="N1348" s="38" t="e">
        <f>M1348*Dynamics!$D$14*Dynamics!$N$12</f>
        <v>#NUM!</v>
      </c>
      <c r="O1348" s="38" t="e">
        <f t="shared" si="76"/>
        <v>#NUM!</v>
      </c>
      <c r="P1348" s="38" t="e">
        <f>O1348/Dynamics!$M$2</f>
        <v>#NUM!</v>
      </c>
      <c r="Q1348" s="38" t="e">
        <f>IF(I1348&gt;Dynamics!$D$8,1,0)</f>
        <v>#NUM!</v>
      </c>
    </row>
    <row r="1349" spans="1:17" x14ac:dyDescent="0.25">
      <c r="A1349" s="38">
        <f t="shared" si="73"/>
        <v>13.309999999999761</v>
      </c>
      <c r="B1349" s="38" t="e">
        <f>C1349+D1349+Dynamics!$O$7</f>
        <v>#NUM!</v>
      </c>
      <c r="C1349" s="38" t="e">
        <f>C1348-O1348*Dynamics!$S$1</f>
        <v>#NUM!</v>
      </c>
      <c r="D1349" s="38" t="e">
        <f>D1348-P1348*Dynamics!$S$1</f>
        <v>#NUM!</v>
      </c>
      <c r="E1349" s="38" t="e">
        <f>Dynamics!$F$1-C1349/H1348</f>
        <v>#NUM!</v>
      </c>
      <c r="F1349" s="38" t="e">
        <f>IF(Q1348,$O$5/E1349,([1]!Props("D","T",Dynamics!$D$4+273,"P",I1348,"He")+$O$5/E1349)/2)</f>
        <v>#NUM!</v>
      </c>
      <c r="G1349" s="38" t="e">
        <f t="shared" si="69"/>
        <v>#NUM!</v>
      </c>
      <c r="H1349" s="38" t="e">
        <f>IF(Q1348,[1]!Props("D","T",Dynamics!$D$4+273,"P",Dynamics!I1348,"N2O"),C1349/G1349)</f>
        <v>#NUM!</v>
      </c>
      <c r="I1349" s="38" t="e">
        <f>IF(Q1348,[1]!Props("P","T",Dynamics!$D$4+273,"D",F1349,"He"),IF(C1349&gt;$D$11,I1348*(1-$N$13/100*$S$1),[1]!Props("P","T",Dynamics!$D$4+273,"D",F1349,"He")))</f>
        <v>#NUM!</v>
      </c>
      <c r="J1349" s="38" t="e">
        <f>I1349-Dynamics!$O$10</f>
        <v>#NUM!</v>
      </c>
      <c r="L1349" s="38" t="e">
        <f t="shared" si="74"/>
        <v>#NUM!</v>
      </c>
      <c r="M1349" s="38" t="e">
        <f t="shared" si="75"/>
        <v>#NUM!</v>
      </c>
      <c r="N1349" s="38" t="e">
        <f>M1349*Dynamics!$D$14*Dynamics!$N$12</f>
        <v>#NUM!</v>
      </c>
      <c r="O1349" s="38" t="e">
        <f t="shared" si="76"/>
        <v>#NUM!</v>
      </c>
      <c r="P1349" s="38" t="e">
        <f>O1349/Dynamics!$M$2</f>
        <v>#NUM!</v>
      </c>
      <c r="Q1349" s="38" t="e">
        <f>IF(I1349&gt;Dynamics!$D$8,1,0)</f>
        <v>#NUM!</v>
      </c>
    </row>
    <row r="1350" spans="1:17" x14ac:dyDescent="0.25">
      <c r="A1350" s="38">
        <f t="shared" si="73"/>
        <v>13.31999999999976</v>
      </c>
      <c r="B1350" s="38" t="e">
        <f>C1350+D1350+Dynamics!$O$7</f>
        <v>#NUM!</v>
      </c>
      <c r="C1350" s="38" t="e">
        <f>C1349-O1349*Dynamics!$S$1</f>
        <v>#NUM!</v>
      </c>
      <c r="D1350" s="38" t="e">
        <f>D1349-P1349*Dynamics!$S$1</f>
        <v>#NUM!</v>
      </c>
      <c r="E1350" s="38" t="e">
        <f>Dynamics!$F$1-C1350/H1349</f>
        <v>#NUM!</v>
      </c>
      <c r="F1350" s="38" t="e">
        <f>IF(Q1349,$O$5/E1350,([1]!Props("D","T",Dynamics!$D$4+273,"P",I1349,"He")+$O$5/E1350)/2)</f>
        <v>#NUM!</v>
      </c>
      <c r="G1350" s="38" t="e">
        <f t="shared" si="69"/>
        <v>#NUM!</v>
      </c>
      <c r="H1350" s="38" t="e">
        <f>IF(Q1349,[1]!Props("D","T",Dynamics!$D$4+273,"P",Dynamics!I1349,"N2O"),C1350/G1350)</f>
        <v>#NUM!</v>
      </c>
      <c r="I1350" s="38" t="e">
        <f>IF(Q1349,[1]!Props("P","T",Dynamics!$D$4+273,"D",F1350,"He"),IF(C1350&gt;$D$11,I1349*(1-$N$13/100*$S$1),[1]!Props("P","T",Dynamics!$D$4+273,"D",F1350,"He")))</f>
        <v>#NUM!</v>
      </c>
      <c r="J1350" s="38" t="e">
        <f>I1350-Dynamics!$O$10</f>
        <v>#NUM!</v>
      </c>
      <c r="L1350" s="38" t="e">
        <f t="shared" si="74"/>
        <v>#NUM!</v>
      </c>
      <c r="M1350" s="38" t="e">
        <f t="shared" si="75"/>
        <v>#NUM!</v>
      </c>
      <c r="N1350" s="38" t="e">
        <f>M1350*Dynamics!$D$14*Dynamics!$N$12</f>
        <v>#NUM!</v>
      </c>
      <c r="O1350" s="38" t="e">
        <f t="shared" si="76"/>
        <v>#NUM!</v>
      </c>
      <c r="P1350" s="38" t="e">
        <f>O1350/Dynamics!$M$2</f>
        <v>#NUM!</v>
      </c>
      <c r="Q1350" s="38" t="e">
        <f>IF(I1350&gt;Dynamics!$D$8,1,0)</f>
        <v>#NUM!</v>
      </c>
    </row>
    <row r="1351" spans="1:17" x14ac:dyDescent="0.25">
      <c r="A1351" s="38">
        <f t="shared" si="73"/>
        <v>13.32999999999976</v>
      </c>
      <c r="B1351" s="38" t="e">
        <f>C1351+D1351+Dynamics!$O$7</f>
        <v>#NUM!</v>
      </c>
      <c r="C1351" s="38" t="e">
        <f>C1350-O1350*Dynamics!$S$1</f>
        <v>#NUM!</v>
      </c>
      <c r="D1351" s="38" t="e">
        <f>D1350-P1350*Dynamics!$S$1</f>
        <v>#NUM!</v>
      </c>
      <c r="E1351" s="38" t="e">
        <f>Dynamics!$F$1-C1351/H1350</f>
        <v>#NUM!</v>
      </c>
      <c r="F1351" s="38" t="e">
        <f>IF(Q1350,$O$5/E1351,([1]!Props("D","T",Dynamics!$D$4+273,"P",I1350,"He")+$O$5/E1351)/2)</f>
        <v>#NUM!</v>
      </c>
      <c r="G1351" s="38" t="e">
        <f t="shared" si="69"/>
        <v>#NUM!</v>
      </c>
      <c r="H1351" s="38" t="e">
        <f>IF(Q1350,[1]!Props("D","T",Dynamics!$D$4+273,"P",Dynamics!I1350,"N2O"),C1351/G1351)</f>
        <v>#NUM!</v>
      </c>
      <c r="I1351" s="38" t="e">
        <f>IF(Q1350,[1]!Props("P","T",Dynamics!$D$4+273,"D",F1351,"He"),IF(C1351&gt;$D$11,I1350*(1-$N$13/100*$S$1),[1]!Props("P","T",Dynamics!$D$4+273,"D",F1351,"He")))</f>
        <v>#NUM!</v>
      </c>
      <c r="J1351" s="38" t="e">
        <f>I1351-Dynamics!$O$10</f>
        <v>#NUM!</v>
      </c>
      <c r="L1351" s="38" t="e">
        <f t="shared" si="74"/>
        <v>#NUM!</v>
      </c>
      <c r="M1351" s="38" t="e">
        <f t="shared" si="75"/>
        <v>#NUM!</v>
      </c>
      <c r="N1351" s="38" t="e">
        <f>M1351*Dynamics!$D$14*Dynamics!$N$12</f>
        <v>#NUM!</v>
      </c>
      <c r="O1351" s="38" t="e">
        <f t="shared" si="76"/>
        <v>#NUM!</v>
      </c>
      <c r="P1351" s="38" t="e">
        <f>O1351/Dynamics!$M$2</f>
        <v>#NUM!</v>
      </c>
      <c r="Q1351" s="38" t="e">
        <f>IF(I1351&gt;Dynamics!$D$8,1,0)</f>
        <v>#NUM!</v>
      </c>
    </row>
    <row r="1352" spans="1:17" x14ac:dyDescent="0.25">
      <c r="A1352" s="38">
        <f t="shared" si="73"/>
        <v>13.33999999999976</v>
      </c>
      <c r="B1352" s="38" t="e">
        <f>C1352+D1352+Dynamics!$O$7</f>
        <v>#NUM!</v>
      </c>
      <c r="C1352" s="38" t="e">
        <f>C1351-O1351*Dynamics!$S$1</f>
        <v>#NUM!</v>
      </c>
      <c r="D1352" s="38" t="e">
        <f>D1351-P1351*Dynamics!$S$1</f>
        <v>#NUM!</v>
      </c>
      <c r="E1352" s="38" t="e">
        <f>Dynamics!$F$1-C1352/H1351</f>
        <v>#NUM!</v>
      </c>
      <c r="F1352" s="38" t="e">
        <f>IF(Q1351,$O$5/E1352,([1]!Props("D","T",Dynamics!$D$4+273,"P",I1351,"He")+$O$5/E1352)/2)</f>
        <v>#NUM!</v>
      </c>
      <c r="G1352" s="38" t="e">
        <f t="shared" si="69"/>
        <v>#NUM!</v>
      </c>
      <c r="H1352" s="38" t="e">
        <f>IF(Q1351,[1]!Props("D","T",Dynamics!$D$4+273,"P",Dynamics!I1351,"N2O"),C1352/G1352)</f>
        <v>#NUM!</v>
      </c>
      <c r="I1352" s="38" t="e">
        <f>IF(Q1351,[1]!Props("P","T",Dynamics!$D$4+273,"D",F1352,"He"),IF(C1352&gt;$D$11,I1351*(1-$N$13/100*$S$1),[1]!Props("P","T",Dynamics!$D$4+273,"D",F1352,"He")))</f>
        <v>#NUM!</v>
      </c>
      <c r="J1352" s="38" t="e">
        <f>I1352-Dynamics!$O$10</f>
        <v>#NUM!</v>
      </c>
      <c r="L1352" s="38" t="e">
        <f t="shared" si="74"/>
        <v>#NUM!</v>
      </c>
      <c r="M1352" s="38" t="e">
        <f t="shared" si="75"/>
        <v>#NUM!</v>
      </c>
      <c r="N1352" s="38" t="e">
        <f>M1352*Dynamics!$D$14*Dynamics!$N$12</f>
        <v>#NUM!</v>
      </c>
      <c r="O1352" s="38" t="e">
        <f t="shared" si="76"/>
        <v>#NUM!</v>
      </c>
      <c r="P1352" s="38" t="e">
        <f>O1352/Dynamics!$M$2</f>
        <v>#NUM!</v>
      </c>
      <c r="Q1352" s="38" t="e">
        <f>IF(I1352&gt;Dynamics!$D$8,1,0)</f>
        <v>#NUM!</v>
      </c>
    </row>
    <row r="1353" spans="1:17" x14ac:dyDescent="0.25">
      <c r="A1353" s="38">
        <f t="shared" si="73"/>
        <v>13.34999999999976</v>
      </c>
      <c r="B1353" s="38" t="e">
        <f>C1353+D1353+Dynamics!$O$7</f>
        <v>#NUM!</v>
      </c>
      <c r="C1353" s="38" t="e">
        <f>C1352-O1352*Dynamics!$S$1</f>
        <v>#NUM!</v>
      </c>
      <c r="D1353" s="38" t="e">
        <f>D1352-P1352*Dynamics!$S$1</f>
        <v>#NUM!</v>
      </c>
      <c r="E1353" s="38" t="e">
        <f>Dynamics!$F$1-C1353/H1352</f>
        <v>#NUM!</v>
      </c>
      <c r="F1353" s="38" t="e">
        <f>IF(Q1352,$O$5/E1353,([1]!Props("D","T",Dynamics!$D$4+273,"P",I1352,"He")+$O$5/E1353)/2)</f>
        <v>#NUM!</v>
      </c>
      <c r="G1353" s="38" t="e">
        <f t="shared" si="69"/>
        <v>#NUM!</v>
      </c>
      <c r="H1353" s="38" t="e">
        <f>IF(Q1352,[1]!Props("D","T",Dynamics!$D$4+273,"P",Dynamics!I1352,"N2O"),C1353/G1353)</f>
        <v>#NUM!</v>
      </c>
      <c r="I1353" s="38" t="e">
        <f>IF(Q1352,[1]!Props("P","T",Dynamics!$D$4+273,"D",F1353,"He"),IF(C1353&gt;$D$11,I1352*(1-$N$13/100*$S$1),[1]!Props("P","T",Dynamics!$D$4+273,"D",F1353,"He")))</f>
        <v>#NUM!</v>
      </c>
      <c r="J1353" s="38" t="e">
        <f>I1353-Dynamics!$O$10</f>
        <v>#NUM!</v>
      </c>
      <c r="L1353" s="38" t="e">
        <f t="shared" si="74"/>
        <v>#NUM!</v>
      </c>
      <c r="M1353" s="38" t="e">
        <f t="shared" si="75"/>
        <v>#NUM!</v>
      </c>
      <c r="N1353" s="38" t="e">
        <f>M1353*Dynamics!$D$14*Dynamics!$N$12</f>
        <v>#NUM!</v>
      </c>
      <c r="O1353" s="38" t="e">
        <f t="shared" si="76"/>
        <v>#NUM!</v>
      </c>
      <c r="P1353" s="38" t="e">
        <f>O1353/Dynamics!$M$2</f>
        <v>#NUM!</v>
      </c>
      <c r="Q1353" s="38" t="e">
        <f>IF(I1353&gt;Dynamics!$D$8,1,0)</f>
        <v>#NUM!</v>
      </c>
    </row>
    <row r="1354" spans="1:17" x14ac:dyDescent="0.25">
      <c r="A1354" s="38">
        <f t="shared" si="73"/>
        <v>13.35999999999976</v>
      </c>
      <c r="B1354" s="38" t="e">
        <f>C1354+D1354+Dynamics!$O$7</f>
        <v>#NUM!</v>
      </c>
      <c r="C1354" s="38" t="e">
        <f>C1353-O1353*Dynamics!$S$1</f>
        <v>#NUM!</v>
      </c>
      <c r="D1354" s="38" t="e">
        <f>D1353-P1353*Dynamics!$S$1</f>
        <v>#NUM!</v>
      </c>
      <c r="E1354" s="38" t="e">
        <f>Dynamics!$F$1-C1354/H1353</f>
        <v>#NUM!</v>
      </c>
      <c r="F1354" s="38" t="e">
        <f>IF(Q1353,$O$5/E1354,([1]!Props("D","T",Dynamics!$D$4+273,"P",I1353,"He")+$O$5/E1354)/2)</f>
        <v>#NUM!</v>
      </c>
      <c r="G1354" s="38" t="e">
        <f t="shared" si="69"/>
        <v>#NUM!</v>
      </c>
      <c r="H1354" s="38" t="e">
        <f>IF(Q1353,[1]!Props("D","T",Dynamics!$D$4+273,"P",Dynamics!I1353,"N2O"),C1354/G1354)</f>
        <v>#NUM!</v>
      </c>
      <c r="I1354" s="38" t="e">
        <f>IF(Q1353,[1]!Props("P","T",Dynamics!$D$4+273,"D",F1354,"He"),IF(C1354&gt;$D$11,I1353*(1-$N$13/100*$S$1),[1]!Props("P","T",Dynamics!$D$4+273,"D",F1354,"He")))</f>
        <v>#NUM!</v>
      </c>
      <c r="J1354" s="38" t="e">
        <f>I1354-Dynamics!$O$10</f>
        <v>#NUM!</v>
      </c>
      <c r="L1354" s="38" t="e">
        <f t="shared" si="74"/>
        <v>#NUM!</v>
      </c>
      <c r="M1354" s="38" t="e">
        <f t="shared" si="75"/>
        <v>#NUM!</v>
      </c>
      <c r="N1354" s="38" t="e">
        <f>M1354*Dynamics!$D$14*Dynamics!$N$12</f>
        <v>#NUM!</v>
      </c>
      <c r="O1354" s="38" t="e">
        <f t="shared" si="76"/>
        <v>#NUM!</v>
      </c>
      <c r="P1354" s="38" t="e">
        <f>O1354/Dynamics!$M$2</f>
        <v>#NUM!</v>
      </c>
      <c r="Q1354" s="38" t="e">
        <f>IF(I1354&gt;Dynamics!$D$8,1,0)</f>
        <v>#NUM!</v>
      </c>
    </row>
    <row r="1355" spans="1:17" x14ac:dyDescent="0.25">
      <c r="A1355" s="38">
        <f t="shared" si="73"/>
        <v>13.369999999999759</v>
      </c>
      <c r="B1355" s="38" t="e">
        <f>C1355+D1355+Dynamics!$O$7</f>
        <v>#NUM!</v>
      </c>
      <c r="C1355" s="38" t="e">
        <f>C1354-O1354*Dynamics!$S$1</f>
        <v>#NUM!</v>
      </c>
      <c r="D1355" s="38" t="e">
        <f>D1354-P1354*Dynamics!$S$1</f>
        <v>#NUM!</v>
      </c>
      <c r="E1355" s="38" t="e">
        <f>Dynamics!$F$1-C1355/H1354</f>
        <v>#NUM!</v>
      </c>
      <c r="F1355" s="38" t="e">
        <f>IF(Q1354,$O$5/E1355,([1]!Props("D","T",Dynamics!$D$4+273,"P",I1354,"He")+$O$5/E1355)/2)</f>
        <v>#NUM!</v>
      </c>
      <c r="G1355" s="38" t="e">
        <f t="shared" si="69"/>
        <v>#NUM!</v>
      </c>
      <c r="H1355" s="38" t="e">
        <f>IF(Q1354,[1]!Props("D","T",Dynamics!$D$4+273,"P",Dynamics!I1354,"N2O"),C1355/G1355)</f>
        <v>#NUM!</v>
      </c>
      <c r="I1355" s="38" t="e">
        <f>IF(Q1354,[1]!Props("P","T",Dynamics!$D$4+273,"D",F1355,"He"),IF(C1355&gt;$D$11,I1354*(1-$N$13/100*$S$1),[1]!Props("P","T",Dynamics!$D$4+273,"D",F1355,"He")))</f>
        <v>#NUM!</v>
      </c>
      <c r="J1355" s="38" t="e">
        <f>I1355-Dynamics!$O$10</f>
        <v>#NUM!</v>
      </c>
      <c r="L1355" s="38" t="e">
        <f t="shared" si="74"/>
        <v>#NUM!</v>
      </c>
      <c r="M1355" s="38" t="e">
        <f t="shared" si="75"/>
        <v>#NUM!</v>
      </c>
      <c r="N1355" s="38" t="e">
        <f>M1355*Dynamics!$D$14*Dynamics!$N$12</f>
        <v>#NUM!</v>
      </c>
      <c r="O1355" s="38" t="e">
        <f t="shared" si="76"/>
        <v>#NUM!</v>
      </c>
      <c r="P1355" s="38" t="e">
        <f>O1355/Dynamics!$M$2</f>
        <v>#NUM!</v>
      </c>
      <c r="Q1355" s="38" t="e">
        <f>IF(I1355&gt;Dynamics!$D$8,1,0)</f>
        <v>#NUM!</v>
      </c>
    </row>
    <row r="1356" spans="1:17" x14ac:dyDescent="0.25">
      <c r="A1356" s="38">
        <f t="shared" si="73"/>
        <v>13.379999999999759</v>
      </c>
      <c r="B1356" s="38" t="e">
        <f>C1356+D1356+Dynamics!$O$7</f>
        <v>#NUM!</v>
      </c>
      <c r="C1356" s="38" t="e">
        <f>C1355-O1355*Dynamics!$S$1</f>
        <v>#NUM!</v>
      </c>
      <c r="D1356" s="38" t="e">
        <f>D1355-P1355*Dynamics!$S$1</f>
        <v>#NUM!</v>
      </c>
      <c r="E1356" s="38" t="e">
        <f>Dynamics!$F$1-C1356/H1355</f>
        <v>#NUM!</v>
      </c>
      <c r="F1356" s="38" t="e">
        <f>IF(Q1355,$O$5/E1356,([1]!Props("D","T",Dynamics!$D$4+273,"P",I1355,"He")+$O$5/E1356)/2)</f>
        <v>#NUM!</v>
      </c>
      <c r="G1356" s="38" t="e">
        <f t="shared" si="69"/>
        <v>#NUM!</v>
      </c>
      <c r="H1356" s="38" t="e">
        <f>IF(Q1355,[1]!Props("D","T",Dynamics!$D$4+273,"P",Dynamics!I1355,"N2O"),C1356/G1356)</f>
        <v>#NUM!</v>
      </c>
      <c r="I1356" s="38" t="e">
        <f>IF(Q1355,[1]!Props("P","T",Dynamics!$D$4+273,"D",F1356,"He"),IF(C1356&gt;$D$11,I1355*(1-$N$13/100*$S$1),[1]!Props("P","T",Dynamics!$D$4+273,"D",F1356,"He")))</f>
        <v>#NUM!</v>
      </c>
      <c r="J1356" s="38" t="e">
        <f>I1356-Dynamics!$O$10</f>
        <v>#NUM!</v>
      </c>
      <c r="L1356" s="38" t="e">
        <f t="shared" si="74"/>
        <v>#NUM!</v>
      </c>
      <c r="M1356" s="38" t="e">
        <f t="shared" si="75"/>
        <v>#NUM!</v>
      </c>
      <c r="N1356" s="38" t="e">
        <f>M1356*Dynamics!$D$14*Dynamics!$N$12</f>
        <v>#NUM!</v>
      </c>
      <c r="O1356" s="38" t="e">
        <f t="shared" si="76"/>
        <v>#NUM!</v>
      </c>
      <c r="P1356" s="38" t="e">
        <f>O1356/Dynamics!$M$2</f>
        <v>#NUM!</v>
      </c>
      <c r="Q1356" s="38" t="e">
        <f>IF(I1356&gt;Dynamics!$D$8,1,0)</f>
        <v>#NUM!</v>
      </c>
    </row>
    <row r="1357" spans="1:17" x14ac:dyDescent="0.25">
      <c r="A1357" s="38">
        <f t="shared" si="73"/>
        <v>13.389999999999759</v>
      </c>
      <c r="B1357" s="38" t="e">
        <f>C1357+D1357+Dynamics!$O$7</f>
        <v>#NUM!</v>
      </c>
      <c r="C1357" s="38" t="e">
        <f>C1356-O1356*Dynamics!$S$1</f>
        <v>#NUM!</v>
      </c>
      <c r="D1357" s="38" t="e">
        <f>D1356-P1356*Dynamics!$S$1</f>
        <v>#NUM!</v>
      </c>
      <c r="E1357" s="38" t="e">
        <f>Dynamics!$F$1-C1357/H1356</f>
        <v>#NUM!</v>
      </c>
      <c r="F1357" s="38" t="e">
        <f>IF(Q1356,$O$5/E1357,([1]!Props("D","T",Dynamics!$D$4+273,"P",I1356,"He")+$O$5/E1357)/2)</f>
        <v>#NUM!</v>
      </c>
      <c r="G1357" s="38" t="e">
        <f t="shared" ref="G1357:G1362" si="77">$F$1-$O$5/F1357</f>
        <v>#NUM!</v>
      </c>
      <c r="H1357" s="38" t="e">
        <f>IF(Q1356,[1]!Props("D","T",Dynamics!$D$4+273,"P",Dynamics!I1356,"N2O"),C1357/G1357)</f>
        <v>#NUM!</v>
      </c>
      <c r="I1357" s="38" t="e">
        <f>IF(Q1356,[1]!Props("P","T",Dynamics!$D$4+273,"D",F1357,"He"),IF(C1357&gt;$D$11,I1356*(1-$N$13/100*$S$1),[1]!Props("P","T",Dynamics!$D$4+273,"D",F1357,"He")))</f>
        <v>#NUM!</v>
      </c>
      <c r="J1357" s="38" t="e">
        <f>I1357-Dynamics!$O$10</f>
        <v>#NUM!</v>
      </c>
      <c r="L1357" s="38" t="e">
        <f t="shared" si="74"/>
        <v>#NUM!</v>
      </c>
      <c r="M1357" s="38" t="e">
        <f t="shared" si="75"/>
        <v>#NUM!</v>
      </c>
      <c r="N1357" s="38" t="e">
        <f>M1357*Dynamics!$D$14*Dynamics!$N$12</f>
        <v>#NUM!</v>
      </c>
      <c r="O1357" s="38" t="e">
        <f t="shared" si="76"/>
        <v>#NUM!</v>
      </c>
      <c r="P1357" s="38" t="e">
        <f>O1357/Dynamics!$M$2</f>
        <v>#NUM!</v>
      </c>
      <c r="Q1357" s="38" t="e">
        <f>IF(I1357&gt;Dynamics!$D$8,1,0)</f>
        <v>#NUM!</v>
      </c>
    </row>
    <row r="1358" spans="1:17" x14ac:dyDescent="0.25">
      <c r="A1358" s="38">
        <f t="shared" si="73"/>
        <v>13.399999999999759</v>
      </c>
      <c r="B1358" s="38" t="e">
        <f>C1358+D1358+Dynamics!$O$7</f>
        <v>#NUM!</v>
      </c>
      <c r="C1358" s="38" t="e">
        <f>C1357-O1357*Dynamics!$S$1</f>
        <v>#NUM!</v>
      </c>
      <c r="D1358" s="38" t="e">
        <f>D1357-P1357*Dynamics!$S$1</f>
        <v>#NUM!</v>
      </c>
      <c r="E1358" s="38" t="e">
        <f>Dynamics!$F$1-C1358/H1357</f>
        <v>#NUM!</v>
      </c>
      <c r="F1358" s="38" t="e">
        <f>IF(Q1357,$O$5/E1358,([1]!Props("D","T",Dynamics!$D$4+273,"P",I1357,"He")+$O$5/E1358)/2)</f>
        <v>#NUM!</v>
      </c>
      <c r="G1358" s="38" t="e">
        <f t="shared" si="77"/>
        <v>#NUM!</v>
      </c>
      <c r="H1358" s="38" t="e">
        <f>IF(Q1357,[1]!Props("D","T",Dynamics!$D$4+273,"P",Dynamics!I1357,"N2O"),C1358/G1358)</f>
        <v>#NUM!</v>
      </c>
      <c r="I1358" s="38" t="e">
        <f>IF(Q1357,[1]!Props("P","T",Dynamics!$D$4+273,"D",F1358,"He"),IF(C1358&gt;$D$11,I1357*(1-$N$13/100*$S$1),[1]!Props("P","T",Dynamics!$D$4+273,"D",F1358,"He")))</f>
        <v>#NUM!</v>
      </c>
      <c r="J1358" s="38" t="e">
        <f>I1358-Dynamics!$O$10</f>
        <v>#NUM!</v>
      </c>
      <c r="L1358" s="38" t="e">
        <f t="shared" si="74"/>
        <v>#NUM!</v>
      </c>
      <c r="M1358" s="38" t="e">
        <f t="shared" si="75"/>
        <v>#NUM!</v>
      </c>
      <c r="N1358" s="38" t="e">
        <f>M1358*Dynamics!$D$14*Dynamics!$N$12</f>
        <v>#NUM!</v>
      </c>
      <c r="O1358" s="38" t="e">
        <f t="shared" si="76"/>
        <v>#NUM!</v>
      </c>
      <c r="P1358" s="38" t="e">
        <f>O1358/Dynamics!$M$2</f>
        <v>#NUM!</v>
      </c>
      <c r="Q1358" s="38" t="e">
        <f>IF(I1358&gt;Dynamics!$D$8,1,0)</f>
        <v>#NUM!</v>
      </c>
    </row>
    <row r="1359" spans="1:17" x14ac:dyDescent="0.25">
      <c r="A1359" s="38">
        <f t="shared" si="73"/>
        <v>13.409999999999759</v>
      </c>
      <c r="B1359" s="38" t="e">
        <f>C1359+D1359+Dynamics!$O$7</f>
        <v>#NUM!</v>
      </c>
      <c r="C1359" s="38" t="e">
        <f>C1358-O1358*Dynamics!$S$1</f>
        <v>#NUM!</v>
      </c>
      <c r="D1359" s="38" t="e">
        <f>D1358-P1358*Dynamics!$S$1</f>
        <v>#NUM!</v>
      </c>
      <c r="E1359" s="38" t="e">
        <f>Dynamics!$F$1-C1359/H1358</f>
        <v>#NUM!</v>
      </c>
      <c r="F1359" s="38" t="e">
        <f>IF(Q1358,$O$5/E1359,([1]!Props("D","T",Dynamics!$D$4+273,"P",I1358,"He")+$O$5/E1359)/2)</f>
        <v>#NUM!</v>
      </c>
      <c r="G1359" s="38" t="e">
        <f t="shared" si="77"/>
        <v>#NUM!</v>
      </c>
      <c r="H1359" s="38" t="e">
        <f>IF(Q1358,[1]!Props("D","T",Dynamics!$D$4+273,"P",Dynamics!I1358,"N2O"),C1359/G1359)</f>
        <v>#NUM!</v>
      </c>
      <c r="I1359" s="38" t="e">
        <f>IF(Q1358,[1]!Props("P","T",Dynamics!$D$4+273,"D",F1359,"He"),IF(C1359&gt;$D$11,I1358*(1-$N$13/100*$S$1),[1]!Props("P","T",Dynamics!$D$4+273,"D",F1359,"He")))</f>
        <v>#NUM!</v>
      </c>
      <c r="J1359" s="38" t="e">
        <f>I1359-Dynamics!$O$10</f>
        <v>#NUM!</v>
      </c>
      <c r="L1359" s="38" t="e">
        <f t="shared" si="74"/>
        <v>#NUM!</v>
      </c>
      <c r="M1359" s="38" t="e">
        <f t="shared" si="75"/>
        <v>#NUM!</v>
      </c>
      <c r="N1359" s="38" t="e">
        <f>M1359*Dynamics!$D$14*Dynamics!$N$12</f>
        <v>#NUM!</v>
      </c>
      <c r="O1359" s="38" t="e">
        <f t="shared" si="76"/>
        <v>#NUM!</v>
      </c>
      <c r="P1359" s="38" t="e">
        <f>O1359/Dynamics!$M$2</f>
        <v>#NUM!</v>
      </c>
      <c r="Q1359" s="38" t="e">
        <f>IF(I1359&gt;Dynamics!$D$8,1,0)</f>
        <v>#NUM!</v>
      </c>
    </row>
    <row r="1360" spans="1:17" x14ac:dyDescent="0.25">
      <c r="A1360" s="38">
        <f t="shared" si="73"/>
        <v>13.419999999999758</v>
      </c>
      <c r="B1360" s="38" t="e">
        <f>C1360+D1360+Dynamics!$O$7</f>
        <v>#NUM!</v>
      </c>
      <c r="C1360" s="38" t="e">
        <f>C1359-O1359*Dynamics!$S$1</f>
        <v>#NUM!</v>
      </c>
      <c r="D1360" s="38" t="e">
        <f>D1359-P1359*Dynamics!$S$1</f>
        <v>#NUM!</v>
      </c>
      <c r="E1360" s="38" t="e">
        <f>Dynamics!$F$1-C1360/H1359</f>
        <v>#NUM!</v>
      </c>
      <c r="F1360" s="38" t="e">
        <f>IF(Q1359,$O$5/E1360,([1]!Props("D","T",Dynamics!$D$4+273,"P",I1359,"He")+$O$5/E1360)/2)</f>
        <v>#NUM!</v>
      </c>
      <c r="G1360" s="38" t="e">
        <f t="shared" si="77"/>
        <v>#NUM!</v>
      </c>
      <c r="H1360" s="38" t="e">
        <f>IF(Q1359,[1]!Props("D","T",Dynamics!$D$4+273,"P",Dynamics!I1359,"N2O"),C1360/G1360)</f>
        <v>#NUM!</v>
      </c>
      <c r="I1360" s="38" t="e">
        <f>IF(Q1359,[1]!Props("P","T",Dynamics!$D$4+273,"D",F1360,"He"),IF(C1360&gt;$D$11,I1359*(1-$N$13/100*$S$1),[1]!Props("P","T",Dynamics!$D$4+273,"D",F1360,"He")))</f>
        <v>#NUM!</v>
      </c>
      <c r="J1360" s="38" t="e">
        <f>I1360-Dynamics!$O$10</f>
        <v>#NUM!</v>
      </c>
      <c r="L1360" s="38" t="e">
        <f t="shared" si="74"/>
        <v>#NUM!</v>
      </c>
      <c r="M1360" s="38" t="e">
        <f t="shared" si="75"/>
        <v>#NUM!</v>
      </c>
      <c r="N1360" s="38" t="e">
        <f>M1360*Dynamics!$D$14*Dynamics!$N$12</f>
        <v>#NUM!</v>
      </c>
      <c r="O1360" s="38" t="e">
        <f t="shared" si="76"/>
        <v>#NUM!</v>
      </c>
      <c r="P1360" s="38" t="e">
        <f>O1360/Dynamics!$M$2</f>
        <v>#NUM!</v>
      </c>
      <c r="Q1360" s="38" t="e">
        <f>IF(I1360&gt;Dynamics!$D$8,1,0)</f>
        <v>#NUM!</v>
      </c>
    </row>
    <row r="1361" spans="1:17" x14ac:dyDescent="0.25">
      <c r="A1361" s="38">
        <f t="shared" si="73"/>
        <v>13.429999999999758</v>
      </c>
      <c r="B1361" s="38" t="e">
        <f>C1361+D1361+Dynamics!$O$7</f>
        <v>#NUM!</v>
      </c>
      <c r="C1361" s="38" t="e">
        <f>C1360-O1360*Dynamics!$S$1</f>
        <v>#NUM!</v>
      </c>
      <c r="D1361" s="38" t="e">
        <f>D1360-P1360*Dynamics!$S$1</f>
        <v>#NUM!</v>
      </c>
      <c r="E1361" s="38" t="e">
        <f>Dynamics!$F$1-C1361/H1360</f>
        <v>#NUM!</v>
      </c>
      <c r="F1361" s="38" t="e">
        <f>IF(Q1360,$O$5/E1361,([1]!Props("D","T",Dynamics!$D$4+273,"P",I1360,"He")+$O$5/E1361)/2)</f>
        <v>#NUM!</v>
      </c>
      <c r="G1361" s="38" t="e">
        <f t="shared" si="77"/>
        <v>#NUM!</v>
      </c>
      <c r="H1361" s="38" t="e">
        <f>IF(Q1360,[1]!Props("D","T",Dynamics!$D$4+273,"P",Dynamics!I1360,"N2O"),C1361/G1361)</f>
        <v>#NUM!</v>
      </c>
      <c r="I1361" s="38" t="e">
        <f>IF(Q1360,[1]!Props("P","T",Dynamics!$D$4+273,"D",F1361,"He"),IF(C1361&gt;$D$11,I1360*(1-$N$13/100*$S$1),[1]!Props("P","T",Dynamics!$D$4+273,"D",F1361,"He")))</f>
        <v>#NUM!</v>
      </c>
      <c r="J1361" s="38" t="e">
        <f>I1361-Dynamics!$O$10</f>
        <v>#NUM!</v>
      </c>
      <c r="L1361" s="38" t="e">
        <f t="shared" si="74"/>
        <v>#NUM!</v>
      </c>
      <c r="M1361" s="38" t="e">
        <f t="shared" si="75"/>
        <v>#NUM!</v>
      </c>
      <c r="N1361" s="38" t="e">
        <f>M1361*Dynamics!$D$14*Dynamics!$N$12</f>
        <v>#NUM!</v>
      </c>
      <c r="O1361" s="38" t="e">
        <f t="shared" si="76"/>
        <v>#NUM!</v>
      </c>
      <c r="P1361" s="38" t="e">
        <f>O1361/Dynamics!$M$2</f>
        <v>#NUM!</v>
      </c>
      <c r="Q1361" s="38" t="e">
        <f>IF(I1361&gt;Dynamics!$D$8,1,0)</f>
        <v>#NUM!</v>
      </c>
    </row>
    <row r="1362" spans="1:17" x14ac:dyDescent="0.25">
      <c r="A1362" s="38">
        <f t="shared" si="73"/>
        <v>13.439999999999758</v>
      </c>
      <c r="B1362" s="38" t="e">
        <f>C1362+D1362+Dynamics!$O$7</f>
        <v>#NUM!</v>
      </c>
      <c r="C1362" s="38" t="e">
        <f>C1361-O1361*Dynamics!$S$1</f>
        <v>#NUM!</v>
      </c>
      <c r="D1362" s="38" t="e">
        <f>D1361-P1361*Dynamics!$S$1</f>
        <v>#NUM!</v>
      </c>
      <c r="E1362" s="38" t="e">
        <f>Dynamics!$F$1-C1362/H1361</f>
        <v>#NUM!</v>
      </c>
      <c r="F1362" s="38" t="e">
        <f>IF(Q1361,$O$5/E1362,([1]!Props("D","T",Dynamics!$D$4+273,"P",I1361,"He")+$O$5/E1362)/2)</f>
        <v>#NUM!</v>
      </c>
      <c r="G1362" s="38" t="e">
        <f t="shared" si="77"/>
        <v>#NUM!</v>
      </c>
      <c r="H1362" s="38" t="e">
        <f>IF(Q1361,[1]!Props("D","T",Dynamics!$D$4+273,"P",Dynamics!I1361,"N2O"),C1362/G1362)</f>
        <v>#NUM!</v>
      </c>
      <c r="I1362" s="38" t="e">
        <f>IF(Q1361,[1]!Props("P","T",Dynamics!$D$4+273,"D",F1362,"He"),IF(C1362&gt;$D$11,I1361*(1-$N$13/100*$S$1),[1]!Props("P","T",Dynamics!$D$4+273,"D",F1362,"He")))</f>
        <v>#NUM!</v>
      </c>
      <c r="J1362" s="38" t="e">
        <f>I1362-Dynamics!$O$10</f>
        <v>#NUM!</v>
      </c>
      <c r="L1362" s="38" t="e">
        <f t="shared" si="74"/>
        <v>#NUM!</v>
      </c>
      <c r="M1362" s="38" t="e">
        <f t="shared" si="75"/>
        <v>#NUM!</v>
      </c>
      <c r="N1362" s="38" t="e">
        <f>M1362*Dynamics!$D$14*Dynamics!$N$12</f>
        <v>#NUM!</v>
      </c>
      <c r="O1362" s="38" t="e">
        <f t="shared" si="76"/>
        <v>#NUM!</v>
      </c>
      <c r="P1362" s="38" t="e">
        <f>O1362/Dynamics!$M$2</f>
        <v>#NUM!</v>
      </c>
      <c r="Q1362" s="38" t="e">
        <f>IF(I1362&gt;Dynamics!$D$8,1,0)</f>
        <v>#NUM!</v>
      </c>
    </row>
    <row r="1363" spans="1:17" x14ac:dyDescent="0.25">
      <c r="A1363" s="38">
        <f>A1362+$A$19</f>
        <v>13.449999999999758</v>
      </c>
      <c r="B1363" s="38" t="e">
        <f>C1363+D1363+Dynamics!$O$7</f>
        <v>#NUM!</v>
      </c>
      <c r="C1363" s="38" t="e">
        <f>C1362-O1362*Dynamics!$S$1</f>
        <v>#NUM!</v>
      </c>
      <c r="D1363" s="38" t="e">
        <f>D1362-P1362*Dynamics!$S$1</f>
        <v>#NUM!</v>
      </c>
      <c r="E1363" s="38" t="e">
        <f>Dynamics!$F$1-C1363/H1362</f>
        <v>#NUM!</v>
      </c>
      <c r="F1363" s="38" t="e">
        <f>IF(Q1362,$O$5/E1363,([1]!Props("D","T",Dynamics!$D$4+273,"P",I1362,"He")+$O$5/E1363)/2)</f>
        <v>#NUM!</v>
      </c>
      <c r="G1363" s="38" t="e">
        <f>$F$1-$O$5/F1363</f>
        <v>#NUM!</v>
      </c>
      <c r="H1363" s="38" t="e">
        <f>IF(Q1362,[1]!Props("D","T",Dynamics!$D$4+273,"P",Dynamics!I1362,"N2O"),C1363/G1363)</f>
        <v>#NUM!</v>
      </c>
      <c r="I1363" s="38" t="e">
        <f>IF(Q1362,[1]!Props("P","T",Dynamics!$D$4+273,"D",F1363,"He"),IF(C1363&gt;$D$11,I1362*(1-$N$13/100*$S$1),[1]!Props("P","T",Dynamics!$D$4+273,"D",F1363,"He")))</f>
        <v>#NUM!</v>
      </c>
      <c r="J1363" s="38" t="e">
        <f>I1363-Dynamics!$O$10</f>
        <v>#NUM!</v>
      </c>
      <c r="L1363" s="38" t="e">
        <f>IF(H1363&gt;$L$18,$L$18,H1363)</f>
        <v>#NUM!</v>
      </c>
      <c r="M1363" s="38" t="e">
        <f>SQRT(2*J1363/L1363)</f>
        <v>#NUM!</v>
      </c>
      <c r="N1363" s="38" t="e">
        <f>M1363*Dynamics!$D$14*Dynamics!$N$12</f>
        <v>#NUM!</v>
      </c>
      <c r="O1363" s="38" t="e">
        <f>N1363*L1363</f>
        <v>#NUM!</v>
      </c>
      <c r="P1363" s="38" t="e">
        <f>O1363/Dynamics!$M$2</f>
        <v>#NUM!</v>
      </c>
      <c r="Q1363" s="38" t="e">
        <f>IF(I1363&gt;Dynamics!$D$8,1,0)</f>
        <v>#NUM!</v>
      </c>
    </row>
    <row r="1364" spans="1:17" x14ac:dyDescent="0.25">
      <c r="A1364" s="38">
        <f t="shared" ref="A1364:A1400" si="78">A1363+$A$19</f>
        <v>13.459999999999757</v>
      </c>
      <c r="B1364" s="38" t="e">
        <f>C1364+D1364+Dynamics!$O$7</f>
        <v>#NUM!</v>
      </c>
      <c r="C1364" s="38" t="e">
        <f>C1363-O1363*Dynamics!$S$1</f>
        <v>#NUM!</v>
      </c>
      <c r="D1364" s="38" t="e">
        <f>D1363-P1363*Dynamics!$S$1</f>
        <v>#NUM!</v>
      </c>
      <c r="E1364" s="38" t="e">
        <f>Dynamics!$F$1-C1364/H1363</f>
        <v>#NUM!</v>
      </c>
      <c r="F1364" s="38" t="e">
        <f>IF(Q1363,$O$5/E1364,([1]!Props("D","T",Dynamics!$D$4+273,"P",I1363,"He")+$O$5/E1364)/2)</f>
        <v>#NUM!</v>
      </c>
      <c r="G1364" s="38" t="e">
        <f t="shared" ref="G1364:G1400" si="79">$F$1-$O$5/F1364</f>
        <v>#NUM!</v>
      </c>
      <c r="H1364" s="38" t="e">
        <f>IF(Q1363,[1]!Props("D","T",Dynamics!$D$4+273,"P",Dynamics!I1363,"N2O"),C1364/G1364)</f>
        <v>#NUM!</v>
      </c>
      <c r="I1364" s="38" t="e">
        <f>IF(Q1363,[1]!Props("P","T",Dynamics!$D$4+273,"D",F1364,"He"),IF(C1364&gt;$D$11,I1363*(1-$N$13/100*$S$1),[1]!Props("P","T",Dynamics!$D$4+273,"D",F1364,"He")))</f>
        <v>#NUM!</v>
      </c>
      <c r="J1364" s="38" t="e">
        <f>I1364-Dynamics!$O$10</f>
        <v>#NUM!</v>
      </c>
      <c r="L1364" s="38" t="e">
        <f t="shared" ref="L1364:L1400" si="80">IF(H1364&gt;$L$18,$L$18,H1364)</f>
        <v>#NUM!</v>
      </c>
      <c r="M1364" s="38" t="e">
        <f t="shared" ref="M1364:M1400" si="81">SQRT(2*J1364/L1364)</f>
        <v>#NUM!</v>
      </c>
      <c r="N1364" s="38" t="e">
        <f>M1364*Dynamics!$D$14*Dynamics!$N$12</f>
        <v>#NUM!</v>
      </c>
      <c r="O1364" s="38" t="e">
        <f t="shared" ref="O1364:O1400" si="82">N1364*L1364</f>
        <v>#NUM!</v>
      </c>
      <c r="P1364" s="38" t="e">
        <f>O1364/Dynamics!$M$2</f>
        <v>#NUM!</v>
      </c>
      <c r="Q1364" s="38" t="e">
        <f>IF(I1364&gt;Dynamics!$D$8,1,0)</f>
        <v>#NUM!</v>
      </c>
    </row>
    <row r="1365" spans="1:17" x14ac:dyDescent="0.25">
      <c r="A1365" s="38">
        <f t="shared" si="78"/>
        <v>13.469999999999757</v>
      </c>
      <c r="B1365" s="38" t="e">
        <f>C1365+D1365+Dynamics!$O$7</f>
        <v>#NUM!</v>
      </c>
      <c r="C1365" s="38" t="e">
        <f>C1364-O1364*Dynamics!$S$1</f>
        <v>#NUM!</v>
      </c>
      <c r="D1365" s="38" t="e">
        <f>D1364-P1364*Dynamics!$S$1</f>
        <v>#NUM!</v>
      </c>
      <c r="E1365" s="38" t="e">
        <f>Dynamics!$F$1-C1365/H1364</f>
        <v>#NUM!</v>
      </c>
      <c r="F1365" s="38" t="e">
        <f>IF(Q1364,$O$5/E1365,([1]!Props("D","T",Dynamics!$D$4+273,"P",I1364,"He")+$O$5/E1365)/2)</f>
        <v>#NUM!</v>
      </c>
      <c r="G1365" s="38" t="e">
        <f t="shared" si="79"/>
        <v>#NUM!</v>
      </c>
      <c r="H1365" s="38" t="e">
        <f>IF(Q1364,[1]!Props("D","T",Dynamics!$D$4+273,"P",Dynamics!I1364,"N2O"),C1365/G1365)</f>
        <v>#NUM!</v>
      </c>
      <c r="I1365" s="38" t="e">
        <f>IF(Q1364,[1]!Props("P","T",Dynamics!$D$4+273,"D",F1365,"He"),IF(C1365&gt;$D$11,I1364*(1-$N$13/100*$S$1),[1]!Props("P","T",Dynamics!$D$4+273,"D",F1365,"He")))</f>
        <v>#NUM!</v>
      </c>
      <c r="J1365" s="38" t="e">
        <f>I1365-Dynamics!$O$10</f>
        <v>#NUM!</v>
      </c>
      <c r="L1365" s="38" t="e">
        <f t="shared" si="80"/>
        <v>#NUM!</v>
      </c>
      <c r="M1365" s="38" t="e">
        <f t="shared" si="81"/>
        <v>#NUM!</v>
      </c>
      <c r="N1365" s="38" t="e">
        <f>M1365*Dynamics!$D$14*Dynamics!$N$12</f>
        <v>#NUM!</v>
      </c>
      <c r="O1365" s="38" t="e">
        <f t="shared" si="82"/>
        <v>#NUM!</v>
      </c>
      <c r="P1365" s="38" t="e">
        <f>O1365/Dynamics!$M$2</f>
        <v>#NUM!</v>
      </c>
      <c r="Q1365" s="38" t="e">
        <f>IF(I1365&gt;Dynamics!$D$8,1,0)</f>
        <v>#NUM!</v>
      </c>
    </row>
    <row r="1366" spans="1:17" x14ac:dyDescent="0.25">
      <c r="A1366" s="38">
        <f t="shared" si="78"/>
        <v>13.479999999999757</v>
      </c>
      <c r="B1366" s="38" t="e">
        <f>C1366+D1366+Dynamics!$O$7</f>
        <v>#NUM!</v>
      </c>
      <c r="C1366" s="38" t="e">
        <f>C1365-O1365*Dynamics!$S$1</f>
        <v>#NUM!</v>
      </c>
      <c r="D1366" s="38" t="e">
        <f>D1365-P1365*Dynamics!$S$1</f>
        <v>#NUM!</v>
      </c>
      <c r="E1366" s="38" t="e">
        <f>Dynamics!$F$1-C1366/H1365</f>
        <v>#NUM!</v>
      </c>
      <c r="F1366" s="38" t="e">
        <f>IF(Q1365,$O$5/E1366,([1]!Props("D","T",Dynamics!$D$4+273,"P",I1365,"He")+$O$5/E1366)/2)</f>
        <v>#NUM!</v>
      </c>
      <c r="G1366" s="38" t="e">
        <f t="shared" si="79"/>
        <v>#NUM!</v>
      </c>
      <c r="H1366" s="38" t="e">
        <f>IF(Q1365,[1]!Props("D","T",Dynamics!$D$4+273,"P",Dynamics!I1365,"N2O"),C1366/G1366)</f>
        <v>#NUM!</v>
      </c>
      <c r="I1366" s="38" t="e">
        <f>IF(Q1365,[1]!Props("P","T",Dynamics!$D$4+273,"D",F1366,"He"),IF(C1366&gt;$D$11,I1365*(1-$N$13/100*$S$1),[1]!Props("P","T",Dynamics!$D$4+273,"D",F1366,"He")))</f>
        <v>#NUM!</v>
      </c>
      <c r="J1366" s="38" t="e">
        <f>I1366-Dynamics!$O$10</f>
        <v>#NUM!</v>
      </c>
      <c r="L1366" s="38" t="e">
        <f t="shared" si="80"/>
        <v>#NUM!</v>
      </c>
      <c r="M1366" s="38" t="e">
        <f t="shared" si="81"/>
        <v>#NUM!</v>
      </c>
      <c r="N1366" s="38" t="e">
        <f>M1366*Dynamics!$D$14*Dynamics!$N$12</f>
        <v>#NUM!</v>
      </c>
      <c r="O1366" s="38" t="e">
        <f t="shared" si="82"/>
        <v>#NUM!</v>
      </c>
      <c r="P1366" s="38" t="e">
        <f>O1366/Dynamics!$M$2</f>
        <v>#NUM!</v>
      </c>
      <c r="Q1366" s="38" t="e">
        <f>IF(I1366&gt;Dynamics!$D$8,1,0)</f>
        <v>#NUM!</v>
      </c>
    </row>
    <row r="1367" spans="1:17" x14ac:dyDescent="0.25">
      <c r="A1367" s="38">
        <f t="shared" si="78"/>
        <v>13.489999999999757</v>
      </c>
      <c r="B1367" s="38" t="e">
        <f>C1367+D1367+Dynamics!$O$7</f>
        <v>#NUM!</v>
      </c>
      <c r="C1367" s="38" t="e">
        <f>C1366-O1366*Dynamics!$S$1</f>
        <v>#NUM!</v>
      </c>
      <c r="D1367" s="38" t="e">
        <f>D1366-P1366*Dynamics!$S$1</f>
        <v>#NUM!</v>
      </c>
      <c r="E1367" s="38" t="e">
        <f>Dynamics!$F$1-C1367/H1366</f>
        <v>#NUM!</v>
      </c>
      <c r="F1367" s="38" t="e">
        <f>IF(Q1366,$O$5/E1367,([1]!Props("D","T",Dynamics!$D$4+273,"P",I1366,"He")+$O$5/E1367)/2)</f>
        <v>#NUM!</v>
      </c>
      <c r="G1367" s="38" t="e">
        <f t="shared" si="79"/>
        <v>#NUM!</v>
      </c>
      <c r="H1367" s="38" t="e">
        <f>IF(Q1366,[1]!Props("D","T",Dynamics!$D$4+273,"P",Dynamics!I1366,"N2O"),C1367/G1367)</f>
        <v>#NUM!</v>
      </c>
      <c r="I1367" s="38" t="e">
        <f>IF(Q1366,[1]!Props("P","T",Dynamics!$D$4+273,"D",F1367,"He"),IF(C1367&gt;$D$11,I1366*(1-$N$13/100*$S$1),[1]!Props("P","T",Dynamics!$D$4+273,"D",F1367,"He")))</f>
        <v>#NUM!</v>
      </c>
      <c r="J1367" s="38" t="e">
        <f>I1367-Dynamics!$O$10</f>
        <v>#NUM!</v>
      </c>
      <c r="L1367" s="38" t="e">
        <f t="shared" si="80"/>
        <v>#NUM!</v>
      </c>
      <c r="M1367" s="38" t="e">
        <f t="shared" si="81"/>
        <v>#NUM!</v>
      </c>
      <c r="N1367" s="38" t="e">
        <f>M1367*Dynamics!$D$14*Dynamics!$N$12</f>
        <v>#NUM!</v>
      </c>
      <c r="O1367" s="38" t="e">
        <f t="shared" si="82"/>
        <v>#NUM!</v>
      </c>
      <c r="P1367" s="38" t="e">
        <f>O1367/Dynamics!$M$2</f>
        <v>#NUM!</v>
      </c>
      <c r="Q1367" s="38" t="e">
        <f>IF(I1367&gt;Dynamics!$D$8,1,0)</f>
        <v>#NUM!</v>
      </c>
    </row>
    <row r="1368" spans="1:17" x14ac:dyDescent="0.25">
      <c r="A1368" s="38">
        <f t="shared" si="78"/>
        <v>13.499999999999757</v>
      </c>
      <c r="B1368" s="38" t="e">
        <f>C1368+D1368+Dynamics!$O$7</f>
        <v>#NUM!</v>
      </c>
      <c r="C1368" s="38" t="e">
        <f>C1367-O1367*Dynamics!$S$1</f>
        <v>#NUM!</v>
      </c>
      <c r="D1368" s="38" t="e">
        <f>D1367-P1367*Dynamics!$S$1</f>
        <v>#NUM!</v>
      </c>
      <c r="E1368" s="38" t="e">
        <f>Dynamics!$F$1-C1368/H1367</f>
        <v>#NUM!</v>
      </c>
      <c r="F1368" s="38" t="e">
        <f>IF(Q1367,$O$5/E1368,([1]!Props("D","T",Dynamics!$D$4+273,"P",I1367,"He")+$O$5/E1368)/2)</f>
        <v>#NUM!</v>
      </c>
      <c r="G1368" s="38" t="e">
        <f t="shared" si="79"/>
        <v>#NUM!</v>
      </c>
      <c r="H1368" s="38" t="e">
        <f>IF(Q1367,[1]!Props("D","T",Dynamics!$D$4+273,"P",Dynamics!I1367,"N2O"),C1368/G1368)</f>
        <v>#NUM!</v>
      </c>
      <c r="I1368" s="38" t="e">
        <f>IF(Q1367,[1]!Props("P","T",Dynamics!$D$4+273,"D",F1368,"He"),IF(C1368&gt;$D$11,I1367*(1-$N$13/100*$S$1),[1]!Props("P","T",Dynamics!$D$4+273,"D",F1368,"He")))</f>
        <v>#NUM!</v>
      </c>
      <c r="J1368" s="38" t="e">
        <f>I1368-Dynamics!$O$10</f>
        <v>#NUM!</v>
      </c>
      <c r="L1368" s="38" t="e">
        <f t="shared" si="80"/>
        <v>#NUM!</v>
      </c>
      <c r="M1368" s="38" t="e">
        <f t="shared" si="81"/>
        <v>#NUM!</v>
      </c>
      <c r="N1368" s="38" t="e">
        <f>M1368*Dynamics!$D$14*Dynamics!$N$12</f>
        <v>#NUM!</v>
      </c>
      <c r="O1368" s="38" t="e">
        <f t="shared" si="82"/>
        <v>#NUM!</v>
      </c>
      <c r="P1368" s="38" t="e">
        <f>O1368/Dynamics!$M$2</f>
        <v>#NUM!</v>
      </c>
      <c r="Q1368" s="38" t="e">
        <f>IF(I1368&gt;Dynamics!$D$8,1,0)</f>
        <v>#NUM!</v>
      </c>
    </row>
    <row r="1369" spans="1:17" x14ac:dyDescent="0.25">
      <c r="A1369" s="38">
        <f t="shared" si="78"/>
        <v>13.509999999999756</v>
      </c>
      <c r="B1369" s="38" t="e">
        <f>C1369+D1369+Dynamics!$O$7</f>
        <v>#NUM!</v>
      </c>
      <c r="C1369" s="38" t="e">
        <f>C1368-O1368*Dynamics!$S$1</f>
        <v>#NUM!</v>
      </c>
      <c r="D1369" s="38" t="e">
        <f>D1368-P1368*Dynamics!$S$1</f>
        <v>#NUM!</v>
      </c>
      <c r="E1369" s="38" t="e">
        <f>Dynamics!$F$1-C1369/H1368</f>
        <v>#NUM!</v>
      </c>
      <c r="F1369" s="38" t="e">
        <f>IF(Q1368,$O$5/E1369,([1]!Props("D","T",Dynamics!$D$4+273,"P",I1368,"He")+$O$5/E1369)/2)</f>
        <v>#NUM!</v>
      </c>
      <c r="G1369" s="38" t="e">
        <f t="shared" si="79"/>
        <v>#NUM!</v>
      </c>
      <c r="H1369" s="38" t="e">
        <f>IF(Q1368,[1]!Props("D","T",Dynamics!$D$4+273,"P",Dynamics!I1368,"N2O"),C1369/G1369)</f>
        <v>#NUM!</v>
      </c>
      <c r="I1369" s="38" t="e">
        <f>IF(Q1368,[1]!Props("P","T",Dynamics!$D$4+273,"D",F1369,"He"),IF(C1369&gt;$D$11,I1368*(1-$N$13/100*$S$1),[1]!Props("P","T",Dynamics!$D$4+273,"D",F1369,"He")))</f>
        <v>#NUM!</v>
      </c>
      <c r="J1369" s="38" t="e">
        <f>I1369-Dynamics!$O$10</f>
        <v>#NUM!</v>
      </c>
      <c r="L1369" s="38" t="e">
        <f t="shared" si="80"/>
        <v>#NUM!</v>
      </c>
      <c r="M1369" s="38" t="e">
        <f t="shared" si="81"/>
        <v>#NUM!</v>
      </c>
      <c r="N1369" s="38" t="e">
        <f>M1369*Dynamics!$D$14*Dynamics!$N$12</f>
        <v>#NUM!</v>
      </c>
      <c r="O1369" s="38" t="e">
        <f t="shared" si="82"/>
        <v>#NUM!</v>
      </c>
      <c r="P1369" s="38" t="e">
        <f>O1369/Dynamics!$M$2</f>
        <v>#NUM!</v>
      </c>
      <c r="Q1369" s="38" t="e">
        <f>IF(I1369&gt;Dynamics!$D$8,1,0)</f>
        <v>#NUM!</v>
      </c>
    </row>
    <row r="1370" spans="1:17" x14ac:dyDescent="0.25">
      <c r="A1370" s="38">
        <f t="shared" si="78"/>
        <v>13.519999999999756</v>
      </c>
      <c r="B1370" s="38" t="e">
        <f>C1370+D1370+Dynamics!$O$7</f>
        <v>#NUM!</v>
      </c>
      <c r="C1370" s="38" t="e">
        <f>C1369-O1369*Dynamics!$S$1</f>
        <v>#NUM!</v>
      </c>
      <c r="D1370" s="38" t="e">
        <f>D1369-P1369*Dynamics!$S$1</f>
        <v>#NUM!</v>
      </c>
      <c r="E1370" s="38" t="e">
        <f>Dynamics!$F$1-C1370/H1369</f>
        <v>#NUM!</v>
      </c>
      <c r="F1370" s="38" t="e">
        <f>IF(Q1369,$O$5/E1370,([1]!Props("D","T",Dynamics!$D$4+273,"P",I1369,"He")+$O$5/E1370)/2)</f>
        <v>#NUM!</v>
      </c>
      <c r="G1370" s="38" t="e">
        <f t="shared" si="79"/>
        <v>#NUM!</v>
      </c>
      <c r="H1370" s="38" t="e">
        <f>IF(Q1369,[1]!Props("D","T",Dynamics!$D$4+273,"P",Dynamics!I1369,"N2O"),C1370/G1370)</f>
        <v>#NUM!</v>
      </c>
      <c r="I1370" s="38" t="e">
        <f>IF(Q1369,[1]!Props("P","T",Dynamics!$D$4+273,"D",F1370,"He"),IF(C1370&gt;$D$11,I1369*(1-$N$13/100*$S$1),[1]!Props("P","T",Dynamics!$D$4+273,"D",F1370,"He")))</f>
        <v>#NUM!</v>
      </c>
      <c r="J1370" s="38" t="e">
        <f>I1370-Dynamics!$O$10</f>
        <v>#NUM!</v>
      </c>
      <c r="L1370" s="38" t="e">
        <f t="shared" si="80"/>
        <v>#NUM!</v>
      </c>
      <c r="M1370" s="38" t="e">
        <f t="shared" si="81"/>
        <v>#NUM!</v>
      </c>
      <c r="N1370" s="38" t="e">
        <f>M1370*Dynamics!$D$14*Dynamics!$N$12</f>
        <v>#NUM!</v>
      </c>
      <c r="O1370" s="38" t="e">
        <f t="shared" si="82"/>
        <v>#NUM!</v>
      </c>
      <c r="P1370" s="38" t="e">
        <f>O1370/Dynamics!$M$2</f>
        <v>#NUM!</v>
      </c>
      <c r="Q1370" s="38" t="e">
        <f>IF(I1370&gt;Dynamics!$D$8,1,0)</f>
        <v>#NUM!</v>
      </c>
    </row>
    <row r="1371" spans="1:17" x14ac:dyDescent="0.25">
      <c r="A1371" s="38">
        <f t="shared" si="78"/>
        <v>13.529999999999756</v>
      </c>
      <c r="B1371" s="38" t="e">
        <f>C1371+D1371+Dynamics!$O$7</f>
        <v>#NUM!</v>
      </c>
      <c r="C1371" s="38" t="e">
        <f>C1370-O1370*Dynamics!$S$1</f>
        <v>#NUM!</v>
      </c>
      <c r="D1371" s="38" t="e">
        <f>D1370-P1370*Dynamics!$S$1</f>
        <v>#NUM!</v>
      </c>
      <c r="E1371" s="38" t="e">
        <f>Dynamics!$F$1-C1371/H1370</f>
        <v>#NUM!</v>
      </c>
      <c r="F1371" s="38" t="e">
        <f>IF(Q1370,$O$5/E1371,([1]!Props("D","T",Dynamics!$D$4+273,"P",I1370,"He")+$O$5/E1371)/2)</f>
        <v>#NUM!</v>
      </c>
      <c r="G1371" s="38" t="e">
        <f t="shared" si="79"/>
        <v>#NUM!</v>
      </c>
      <c r="H1371" s="38" t="e">
        <f>IF(Q1370,[1]!Props("D","T",Dynamics!$D$4+273,"P",Dynamics!I1370,"N2O"),C1371/G1371)</f>
        <v>#NUM!</v>
      </c>
      <c r="I1371" s="38" t="e">
        <f>IF(Q1370,[1]!Props("P","T",Dynamics!$D$4+273,"D",F1371,"He"),IF(C1371&gt;$D$11,I1370*(1-$N$13/100*$S$1),[1]!Props("P","T",Dynamics!$D$4+273,"D",F1371,"He")))</f>
        <v>#NUM!</v>
      </c>
      <c r="J1371" s="38" t="e">
        <f>I1371-Dynamics!$O$10</f>
        <v>#NUM!</v>
      </c>
      <c r="L1371" s="38" t="e">
        <f t="shared" si="80"/>
        <v>#NUM!</v>
      </c>
      <c r="M1371" s="38" t="e">
        <f t="shared" si="81"/>
        <v>#NUM!</v>
      </c>
      <c r="N1371" s="38" t="e">
        <f>M1371*Dynamics!$D$14*Dynamics!$N$12</f>
        <v>#NUM!</v>
      </c>
      <c r="O1371" s="38" t="e">
        <f t="shared" si="82"/>
        <v>#NUM!</v>
      </c>
      <c r="P1371" s="38" t="e">
        <f>O1371/Dynamics!$M$2</f>
        <v>#NUM!</v>
      </c>
      <c r="Q1371" s="38" t="e">
        <f>IF(I1371&gt;Dynamics!$D$8,1,0)</f>
        <v>#NUM!</v>
      </c>
    </row>
    <row r="1372" spans="1:17" x14ac:dyDescent="0.25">
      <c r="A1372" s="38">
        <f t="shared" si="78"/>
        <v>13.539999999999756</v>
      </c>
      <c r="B1372" s="38" t="e">
        <f>C1372+D1372+Dynamics!$O$7</f>
        <v>#NUM!</v>
      </c>
      <c r="C1372" s="38" t="e">
        <f>C1371-O1371*Dynamics!$S$1</f>
        <v>#NUM!</v>
      </c>
      <c r="D1372" s="38" t="e">
        <f>D1371-P1371*Dynamics!$S$1</f>
        <v>#NUM!</v>
      </c>
      <c r="E1372" s="38" t="e">
        <f>Dynamics!$F$1-C1372/H1371</f>
        <v>#NUM!</v>
      </c>
      <c r="F1372" s="38" t="e">
        <f>IF(Q1371,$O$5/E1372,([1]!Props("D","T",Dynamics!$D$4+273,"P",I1371,"He")+$O$5/E1372)/2)</f>
        <v>#NUM!</v>
      </c>
      <c r="G1372" s="38" t="e">
        <f t="shared" si="79"/>
        <v>#NUM!</v>
      </c>
      <c r="H1372" s="38" t="e">
        <f>IF(Q1371,[1]!Props("D","T",Dynamics!$D$4+273,"P",Dynamics!I1371,"N2O"),C1372/G1372)</f>
        <v>#NUM!</v>
      </c>
      <c r="I1372" s="38" t="e">
        <f>IF(Q1371,[1]!Props("P","T",Dynamics!$D$4+273,"D",F1372,"He"),IF(C1372&gt;$D$11,I1371*(1-$N$13/100*$S$1),[1]!Props("P","T",Dynamics!$D$4+273,"D",F1372,"He")))</f>
        <v>#NUM!</v>
      </c>
      <c r="J1372" s="38" t="e">
        <f>I1372-Dynamics!$O$10</f>
        <v>#NUM!</v>
      </c>
      <c r="L1372" s="38" t="e">
        <f t="shared" si="80"/>
        <v>#NUM!</v>
      </c>
      <c r="M1372" s="38" t="e">
        <f t="shared" si="81"/>
        <v>#NUM!</v>
      </c>
      <c r="N1372" s="38" t="e">
        <f>M1372*Dynamics!$D$14*Dynamics!$N$12</f>
        <v>#NUM!</v>
      </c>
      <c r="O1372" s="38" t="e">
        <f t="shared" si="82"/>
        <v>#NUM!</v>
      </c>
      <c r="P1372" s="38" t="e">
        <f>O1372/Dynamics!$M$2</f>
        <v>#NUM!</v>
      </c>
      <c r="Q1372" s="38" t="e">
        <f>IF(I1372&gt;Dynamics!$D$8,1,0)</f>
        <v>#NUM!</v>
      </c>
    </row>
    <row r="1373" spans="1:17" x14ac:dyDescent="0.25">
      <c r="A1373" s="38">
        <f t="shared" si="78"/>
        <v>13.549999999999756</v>
      </c>
      <c r="B1373" s="38" t="e">
        <f>C1373+D1373+Dynamics!$O$7</f>
        <v>#NUM!</v>
      </c>
      <c r="C1373" s="38" t="e">
        <f>C1372-O1372*Dynamics!$S$1</f>
        <v>#NUM!</v>
      </c>
      <c r="D1373" s="38" t="e">
        <f>D1372-P1372*Dynamics!$S$1</f>
        <v>#NUM!</v>
      </c>
      <c r="E1373" s="38" t="e">
        <f>Dynamics!$F$1-C1373/H1372</f>
        <v>#NUM!</v>
      </c>
      <c r="F1373" s="38" t="e">
        <f>IF(Q1372,$O$5/E1373,([1]!Props("D","T",Dynamics!$D$4+273,"P",I1372,"He")+$O$5/E1373)/2)</f>
        <v>#NUM!</v>
      </c>
      <c r="G1373" s="38" t="e">
        <f t="shared" si="79"/>
        <v>#NUM!</v>
      </c>
      <c r="H1373" s="38" t="e">
        <f>IF(Q1372,[1]!Props("D","T",Dynamics!$D$4+273,"P",Dynamics!I1372,"N2O"),C1373/G1373)</f>
        <v>#NUM!</v>
      </c>
      <c r="I1373" s="38" t="e">
        <f>IF(Q1372,[1]!Props("P","T",Dynamics!$D$4+273,"D",F1373,"He"),IF(C1373&gt;$D$11,I1372*(1-$N$13/100*$S$1),[1]!Props("P","T",Dynamics!$D$4+273,"D",F1373,"He")))</f>
        <v>#NUM!</v>
      </c>
      <c r="J1373" s="38" t="e">
        <f>I1373-Dynamics!$O$10</f>
        <v>#NUM!</v>
      </c>
      <c r="L1373" s="38" t="e">
        <f t="shared" si="80"/>
        <v>#NUM!</v>
      </c>
      <c r="M1373" s="38" t="e">
        <f t="shared" si="81"/>
        <v>#NUM!</v>
      </c>
      <c r="N1373" s="38" t="e">
        <f>M1373*Dynamics!$D$14*Dynamics!$N$12</f>
        <v>#NUM!</v>
      </c>
      <c r="O1373" s="38" t="e">
        <f t="shared" si="82"/>
        <v>#NUM!</v>
      </c>
      <c r="P1373" s="38" t="e">
        <f>O1373/Dynamics!$M$2</f>
        <v>#NUM!</v>
      </c>
      <c r="Q1373" s="38" t="e">
        <f>IF(I1373&gt;Dynamics!$D$8,1,0)</f>
        <v>#NUM!</v>
      </c>
    </row>
    <row r="1374" spans="1:17" x14ac:dyDescent="0.25">
      <c r="A1374" s="38">
        <f t="shared" si="78"/>
        <v>13.559999999999755</v>
      </c>
      <c r="B1374" s="38" t="e">
        <f>C1374+D1374+Dynamics!$O$7</f>
        <v>#NUM!</v>
      </c>
      <c r="C1374" s="38" t="e">
        <f>C1373-O1373*Dynamics!$S$1</f>
        <v>#NUM!</v>
      </c>
      <c r="D1374" s="38" t="e">
        <f>D1373-P1373*Dynamics!$S$1</f>
        <v>#NUM!</v>
      </c>
      <c r="E1374" s="38" t="e">
        <f>Dynamics!$F$1-C1374/H1373</f>
        <v>#NUM!</v>
      </c>
      <c r="F1374" s="38" t="e">
        <f>IF(Q1373,$O$5/E1374,([1]!Props("D","T",Dynamics!$D$4+273,"P",I1373,"He")+$O$5/E1374)/2)</f>
        <v>#NUM!</v>
      </c>
      <c r="G1374" s="38" t="e">
        <f t="shared" si="79"/>
        <v>#NUM!</v>
      </c>
      <c r="H1374" s="38" t="e">
        <f>IF(Q1373,[1]!Props("D","T",Dynamics!$D$4+273,"P",Dynamics!I1373,"N2O"),C1374/G1374)</f>
        <v>#NUM!</v>
      </c>
      <c r="I1374" s="38" t="e">
        <f>IF(Q1373,[1]!Props("P","T",Dynamics!$D$4+273,"D",F1374,"He"),IF(C1374&gt;$D$11,I1373*(1-$N$13/100*$S$1),[1]!Props("P","T",Dynamics!$D$4+273,"D",F1374,"He")))</f>
        <v>#NUM!</v>
      </c>
      <c r="J1374" s="38" t="e">
        <f>I1374-Dynamics!$O$10</f>
        <v>#NUM!</v>
      </c>
      <c r="L1374" s="38" t="e">
        <f t="shared" si="80"/>
        <v>#NUM!</v>
      </c>
      <c r="M1374" s="38" t="e">
        <f t="shared" si="81"/>
        <v>#NUM!</v>
      </c>
      <c r="N1374" s="38" t="e">
        <f>M1374*Dynamics!$D$14*Dynamics!$N$12</f>
        <v>#NUM!</v>
      </c>
      <c r="O1374" s="38" t="e">
        <f t="shared" si="82"/>
        <v>#NUM!</v>
      </c>
      <c r="P1374" s="38" t="e">
        <f>O1374/Dynamics!$M$2</f>
        <v>#NUM!</v>
      </c>
      <c r="Q1374" s="38" t="e">
        <f>IF(I1374&gt;Dynamics!$D$8,1,0)</f>
        <v>#NUM!</v>
      </c>
    </row>
    <row r="1375" spans="1:17" x14ac:dyDescent="0.25">
      <c r="A1375" s="38">
        <f t="shared" si="78"/>
        <v>13.569999999999755</v>
      </c>
      <c r="B1375" s="38" t="e">
        <f>C1375+D1375+Dynamics!$O$7</f>
        <v>#NUM!</v>
      </c>
      <c r="C1375" s="38" t="e">
        <f>C1374-O1374*Dynamics!$S$1</f>
        <v>#NUM!</v>
      </c>
      <c r="D1375" s="38" t="e">
        <f>D1374-P1374*Dynamics!$S$1</f>
        <v>#NUM!</v>
      </c>
      <c r="E1375" s="38" t="e">
        <f>Dynamics!$F$1-C1375/H1374</f>
        <v>#NUM!</v>
      </c>
      <c r="F1375" s="38" t="e">
        <f>IF(Q1374,$O$5/E1375,([1]!Props("D","T",Dynamics!$D$4+273,"P",I1374,"He")+$O$5/E1375)/2)</f>
        <v>#NUM!</v>
      </c>
      <c r="G1375" s="38" t="e">
        <f t="shared" si="79"/>
        <v>#NUM!</v>
      </c>
      <c r="H1375" s="38" t="e">
        <f>IF(Q1374,[1]!Props("D","T",Dynamics!$D$4+273,"P",Dynamics!I1374,"N2O"),C1375/G1375)</f>
        <v>#NUM!</v>
      </c>
      <c r="I1375" s="38" t="e">
        <f>IF(Q1374,[1]!Props("P","T",Dynamics!$D$4+273,"D",F1375,"He"),IF(C1375&gt;$D$11,I1374*(1-$N$13/100*$S$1),[1]!Props("P","T",Dynamics!$D$4+273,"D",F1375,"He")))</f>
        <v>#NUM!</v>
      </c>
      <c r="J1375" s="38" t="e">
        <f>I1375-Dynamics!$O$10</f>
        <v>#NUM!</v>
      </c>
      <c r="L1375" s="38" t="e">
        <f t="shared" si="80"/>
        <v>#NUM!</v>
      </c>
      <c r="M1375" s="38" t="e">
        <f t="shared" si="81"/>
        <v>#NUM!</v>
      </c>
      <c r="N1375" s="38" t="e">
        <f>M1375*Dynamics!$D$14*Dynamics!$N$12</f>
        <v>#NUM!</v>
      </c>
      <c r="O1375" s="38" t="e">
        <f t="shared" si="82"/>
        <v>#NUM!</v>
      </c>
      <c r="P1375" s="38" t="e">
        <f>O1375/Dynamics!$M$2</f>
        <v>#NUM!</v>
      </c>
      <c r="Q1375" s="38" t="e">
        <f>IF(I1375&gt;Dynamics!$D$8,1,0)</f>
        <v>#NUM!</v>
      </c>
    </row>
    <row r="1376" spans="1:17" x14ac:dyDescent="0.25">
      <c r="A1376" s="38">
        <f t="shared" si="78"/>
        <v>13.579999999999755</v>
      </c>
      <c r="B1376" s="38" t="e">
        <f>C1376+D1376+Dynamics!$O$7</f>
        <v>#NUM!</v>
      </c>
      <c r="C1376" s="38" t="e">
        <f>C1375-O1375*Dynamics!$S$1</f>
        <v>#NUM!</v>
      </c>
      <c r="D1376" s="38" t="e">
        <f>D1375-P1375*Dynamics!$S$1</f>
        <v>#NUM!</v>
      </c>
      <c r="E1376" s="38" t="e">
        <f>Dynamics!$F$1-C1376/H1375</f>
        <v>#NUM!</v>
      </c>
      <c r="F1376" s="38" t="e">
        <f>IF(Q1375,$O$5/E1376,([1]!Props("D","T",Dynamics!$D$4+273,"P",I1375,"He")+$O$5/E1376)/2)</f>
        <v>#NUM!</v>
      </c>
      <c r="G1376" s="38" t="e">
        <f t="shared" si="79"/>
        <v>#NUM!</v>
      </c>
      <c r="H1376" s="38" t="e">
        <f>IF(Q1375,[1]!Props("D","T",Dynamics!$D$4+273,"P",Dynamics!I1375,"N2O"),C1376/G1376)</f>
        <v>#NUM!</v>
      </c>
      <c r="I1376" s="38" t="e">
        <f>IF(Q1375,[1]!Props("P","T",Dynamics!$D$4+273,"D",F1376,"He"),IF(C1376&gt;$D$11,I1375*(1-$N$13/100*$S$1),[1]!Props("P","T",Dynamics!$D$4+273,"D",F1376,"He")))</f>
        <v>#NUM!</v>
      </c>
      <c r="J1376" s="38" t="e">
        <f>I1376-Dynamics!$O$10</f>
        <v>#NUM!</v>
      </c>
      <c r="L1376" s="38" t="e">
        <f t="shared" si="80"/>
        <v>#NUM!</v>
      </c>
      <c r="M1376" s="38" t="e">
        <f t="shared" si="81"/>
        <v>#NUM!</v>
      </c>
      <c r="N1376" s="38" t="e">
        <f>M1376*Dynamics!$D$14*Dynamics!$N$12</f>
        <v>#NUM!</v>
      </c>
      <c r="O1376" s="38" t="e">
        <f t="shared" si="82"/>
        <v>#NUM!</v>
      </c>
      <c r="P1376" s="38" t="e">
        <f>O1376/Dynamics!$M$2</f>
        <v>#NUM!</v>
      </c>
      <c r="Q1376" s="38" t="e">
        <f>IF(I1376&gt;Dynamics!$D$8,1,0)</f>
        <v>#NUM!</v>
      </c>
    </row>
    <row r="1377" spans="1:17" x14ac:dyDescent="0.25">
      <c r="A1377" s="38">
        <f t="shared" si="78"/>
        <v>13.589999999999755</v>
      </c>
      <c r="B1377" s="38" t="e">
        <f>C1377+D1377+Dynamics!$O$7</f>
        <v>#NUM!</v>
      </c>
      <c r="C1377" s="38" t="e">
        <f>C1376-O1376*Dynamics!$S$1</f>
        <v>#NUM!</v>
      </c>
      <c r="D1377" s="38" t="e">
        <f>D1376-P1376*Dynamics!$S$1</f>
        <v>#NUM!</v>
      </c>
      <c r="E1377" s="38" t="e">
        <f>Dynamics!$F$1-C1377/H1376</f>
        <v>#NUM!</v>
      </c>
      <c r="F1377" s="38" t="e">
        <f>IF(Q1376,$O$5/E1377,([1]!Props("D","T",Dynamics!$D$4+273,"P",I1376,"He")+$O$5/E1377)/2)</f>
        <v>#NUM!</v>
      </c>
      <c r="G1377" s="38" t="e">
        <f t="shared" si="79"/>
        <v>#NUM!</v>
      </c>
      <c r="H1377" s="38" t="e">
        <f>IF(Q1376,[1]!Props("D","T",Dynamics!$D$4+273,"P",Dynamics!I1376,"N2O"),C1377/G1377)</f>
        <v>#NUM!</v>
      </c>
      <c r="I1377" s="38" t="e">
        <f>IF(Q1376,[1]!Props("P","T",Dynamics!$D$4+273,"D",F1377,"He"),IF(C1377&gt;$D$11,I1376*(1-$N$13/100*$S$1),[1]!Props("P","T",Dynamics!$D$4+273,"D",F1377,"He")))</f>
        <v>#NUM!</v>
      </c>
      <c r="J1377" s="38" t="e">
        <f>I1377-Dynamics!$O$10</f>
        <v>#NUM!</v>
      </c>
      <c r="L1377" s="38" t="e">
        <f t="shared" si="80"/>
        <v>#NUM!</v>
      </c>
      <c r="M1377" s="38" t="e">
        <f t="shared" si="81"/>
        <v>#NUM!</v>
      </c>
      <c r="N1377" s="38" t="e">
        <f>M1377*Dynamics!$D$14*Dynamics!$N$12</f>
        <v>#NUM!</v>
      </c>
      <c r="O1377" s="38" t="e">
        <f t="shared" si="82"/>
        <v>#NUM!</v>
      </c>
      <c r="P1377" s="38" t="e">
        <f>O1377/Dynamics!$M$2</f>
        <v>#NUM!</v>
      </c>
      <c r="Q1377" s="38" t="e">
        <f>IF(I1377&gt;Dynamics!$D$8,1,0)</f>
        <v>#NUM!</v>
      </c>
    </row>
    <row r="1378" spans="1:17" x14ac:dyDescent="0.25">
      <c r="A1378" s="38">
        <f t="shared" si="78"/>
        <v>13.599999999999755</v>
      </c>
      <c r="B1378" s="38" t="e">
        <f>C1378+D1378+Dynamics!$O$7</f>
        <v>#NUM!</v>
      </c>
      <c r="C1378" s="38" t="e">
        <f>C1377-O1377*Dynamics!$S$1</f>
        <v>#NUM!</v>
      </c>
      <c r="D1378" s="38" t="e">
        <f>D1377-P1377*Dynamics!$S$1</f>
        <v>#NUM!</v>
      </c>
      <c r="E1378" s="38" t="e">
        <f>Dynamics!$F$1-C1378/H1377</f>
        <v>#NUM!</v>
      </c>
      <c r="F1378" s="38" t="e">
        <f>IF(Q1377,$O$5/E1378,([1]!Props("D","T",Dynamics!$D$4+273,"P",I1377,"He")+$O$5/E1378)/2)</f>
        <v>#NUM!</v>
      </c>
      <c r="G1378" s="38" t="e">
        <f t="shared" si="79"/>
        <v>#NUM!</v>
      </c>
      <c r="H1378" s="38" t="e">
        <f>IF(Q1377,[1]!Props("D","T",Dynamics!$D$4+273,"P",Dynamics!I1377,"N2O"),C1378/G1378)</f>
        <v>#NUM!</v>
      </c>
      <c r="I1378" s="38" t="e">
        <f>IF(Q1377,[1]!Props("P","T",Dynamics!$D$4+273,"D",F1378,"He"),IF(C1378&gt;$D$11,I1377*(1-$N$13/100*$S$1),[1]!Props("P","T",Dynamics!$D$4+273,"D",F1378,"He")))</f>
        <v>#NUM!</v>
      </c>
      <c r="J1378" s="38" t="e">
        <f>I1378-Dynamics!$O$10</f>
        <v>#NUM!</v>
      </c>
      <c r="L1378" s="38" t="e">
        <f t="shared" si="80"/>
        <v>#NUM!</v>
      </c>
      <c r="M1378" s="38" t="e">
        <f t="shared" si="81"/>
        <v>#NUM!</v>
      </c>
      <c r="N1378" s="38" t="e">
        <f>M1378*Dynamics!$D$14*Dynamics!$N$12</f>
        <v>#NUM!</v>
      </c>
      <c r="O1378" s="38" t="e">
        <f t="shared" si="82"/>
        <v>#NUM!</v>
      </c>
      <c r="P1378" s="38" t="e">
        <f>O1378/Dynamics!$M$2</f>
        <v>#NUM!</v>
      </c>
      <c r="Q1378" s="38" t="e">
        <f>IF(I1378&gt;Dynamics!$D$8,1,0)</f>
        <v>#NUM!</v>
      </c>
    </row>
    <row r="1379" spans="1:17" x14ac:dyDescent="0.25">
      <c r="A1379" s="38">
        <f t="shared" si="78"/>
        <v>13.609999999999754</v>
      </c>
      <c r="B1379" s="38" t="e">
        <f>C1379+D1379+Dynamics!$O$7</f>
        <v>#NUM!</v>
      </c>
      <c r="C1379" s="38" t="e">
        <f>C1378-O1378*Dynamics!$S$1</f>
        <v>#NUM!</v>
      </c>
      <c r="D1379" s="38" t="e">
        <f>D1378-P1378*Dynamics!$S$1</f>
        <v>#NUM!</v>
      </c>
      <c r="E1379" s="38" t="e">
        <f>Dynamics!$F$1-C1379/H1378</f>
        <v>#NUM!</v>
      </c>
      <c r="F1379" s="38" t="e">
        <f>IF(Q1378,$O$5/E1379,([1]!Props("D","T",Dynamics!$D$4+273,"P",I1378,"He")+$O$5/E1379)/2)</f>
        <v>#NUM!</v>
      </c>
      <c r="G1379" s="38" t="e">
        <f t="shared" si="79"/>
        <v>#NUM!</v>
      </c>
      <c r="H1379" s="38" t="e">
        <f>IF(Q1378,[1]!Props("D","T",Dynamics!$D$4+273,"P",Dynamics!I1378,"N2O"),C1379/G1379)</f>
        <v>#NUM!</v>
      </c>
      <c r="I1379" s="38" t="e">
        <f>IF(Q1378,[1]!Props("P","T",Dynamics!$D$4+273,"D",F1379,"He"),IF(C1379&gt;$D$11,I1378*(1-$N$13/100*$S$1),[1]!Props("P","T",Dynamics!$D$4+273,"D",F1379,"He")))</f>
        <v>#NUM!</v>
      </c>
      <c r="J1379" s="38" t="e">
        <f>I1379-Dynamics!$O$10</f>
        <v>#NUM!</v>
      </c>
      <c r="L1379" s="38" t="e">
        <f t="shared" si="80"/>
        <v>#NUM!</v>
      </c>
      <c r="M1379" s="38" t="e">
        <f t="shared" si="81"/>
        <v>#NUM!</v>
      </c>
      <c r="N1379" s="38" t="e">
        <f>M1379*Dynamics!$D$14*Dynamics!$N$12</f>
        <v>#NUM!</v>
      </c>
      <c r="O1379" s="38" t="e">
        <f t="shared" si="82"/>
        <v>#NUM!</v>
      </c>
      <c r="P1379" s="38" t="e">
        <f>O1379/Dynamics!$M$2</f>
        <v>#NUM!</v>
      </c>
      <c r="Q1379" s="38" t="e">
        <f>IF(I1379&gt;Dynamics!$D$8,1,0)</f>
        <v>#NUM!</v>
      </c>
    </row>
    <row r="1380" spans="1:17" x14ac:dyDescent="0.25">
      <c r="A1380" s="38">
        <f t="shared" si="78"/>
        <v>13.619999999999754</v>
      </c>
      <c r="B1380" s="38" t="e">
        <f>C1380+D1380+Dynamics!$O$7</f>
        <v>#NUM!</v>
      </c>
      <c r="C1380" s="38" t="e">
        <f>C1379-O1379*Dynamics!$S$1</f>
        <v>#NUM!</v>
      </c>
      <c r="D1380" s="38" t="e">
        <f>D1379-P1379*Dynamics!$S$1</f>
        <v>#NUM!</v>
      </c>
      <c r="E1380" s="38" t="e">
        <f>Dynamics!$F$1-C1380/H1379</f>
        <v>#NUM!</v>
      </c>
      <c r="F1380" s="38" t="e">
        <f>IF(Q1379,$O$5/E1380,([1]!Props("D","T",Dynamics!$D$4+273,"P",I1379,"He")+$O$5/E1380)/2)</f>
        <v>#NUM!</v>
      </c>
      <c r="G1380" s="38" t="e">
        <f t="shared" si="79"/>
        <v>#NUM!</v>
      </c>
      <c r="H1380" s="38" t="e">
        <f>IF(Q1379,[1]!Props("D","T",Dynamics!$D$4+273,"P",Dynamics!I1379,"N2O"),C1380/G1380)</f>
        <v>#NUM!</v>
      </c>
      <c r="I1380" s="38" t="e">
        <f>IF(Q1379,[1]!Props("P","T",Dynamics!$D$4+273,"D",F1380,"He"),IF(C1380&gt;$D$11,I1379*(1-$N$13/100*$S$1),[1]!Props("P","T",Dynamics!$D$4+273,"D",F1380,"He")))</f>
        <v>#NUM!</v>
      </c>
      <c r="J1380" s="38" t="e">
        <f>I1380-Dynamics!$O$10</f>
        <v>#NUM!</v>
      </c>
      <c r="L1380" s="38" t="e">
        <f t="shared" si="80"/>
        <v>#NUM!</v>
      </c>
      <c r="M1380" s="38" t="e">
        <f t="shared" si="81"/>
        <v>#NUM!</v>
      </c>
      <c r="N1380" s="38" t="e">
        <f>M1380*Dynamics!$D$14*Dynamics!$N$12</f>
        <v>#NUM!</v>
      </c>
      <c r="O1380" s="38" t="e">
        <f t="shared" si="82"/>
        <v>#NUM!</v>
      </c>
      <c r="P1380" s="38" t="e">
        <f>O1380/Dynamics!$M$2</f>
        <v>#NUM!</v>
      </c>
      <c r="Q1380" s="38" t="e">
        <f>IF(I1380&gt;Dynamics!$D$8,1,0)</f>
        <v>#NUM!</v>
      </c>
    </row>
    <row r="1381" spans="1:17" x14ac:dyDescent="0.25">
      <c r="A1381" s="38">
        <f t="shared" si="78"/>
        <v>13.629999999999754</v>
      </c>
      <c r="B1381" s="38" t="e">
        <f>C1381+D1381+Dynamics!$O$7</f>
        <v>#NUM!</v>
      </c>
      <c r="C1381" s="38" t="e">
        <f>C1380-O1380*Dynamics!$S$1</f>
        <v>#NUM!</v>
      </c>
      <c r="D1381" s="38" t="e">
        <f>D1380-P1380*Dynamics!$S$1</f>
        <v>#NUM!</v>
      </c>
      <c r="E1381" s="38" t="e">
        <f>Dynamics!$F$1-C1381/H1380</f>
        <v>#NUM!</v>
      </c>
      <c r="F1381" s="38" t="e">
        <f>IF(Q1380,$O$5/E1381,([1]!Props("D","T",Dynamics!$D$4+273,"P",I1380,"He")+$O$5/E1381)/2)</f>
        <v>#NUM!</v>
      </c>
      <c r="G1381" s="38" t="e">
        <f t="shared" si="79"/>
        <v>#NUM!</v>
      </c>
      <c r="H1381" s="38" t="e">
        <f>IF(Q1380,[1]!Props("D","T",Dynamics!$D$4+273,"P",Dynamics!I1380,"N2O"),C1381/G1381)</f>
        <v>#NUM!</v>
      </c>
      <c r="I1381" s="38" t="e">
        <f>IF(Q1380,[1]!Props("P","T",Dynamics!$D$4+273,"D",F1381,"He"),IF(C1381&gt;$D$11,I1380*(1-$N$13/100*$S$1),[1]!Props("P","T",Dynamics!$D$4+273,"D",F1381,"He")))</f>
        <v>#NUM!</v>
      </c>
      <c r="J1381" s="38" t="e">
        <f>I1381-Dynamics!$O$10</f>
        <v>#NUM!</v>
      </c>
      <c r="L1381" s="38" t="e">
        <f t="shared" si="80"/>
        <v>#NUM!</v>
      </c>
      <c r="M1381" s="38" t="e">
        <f t="shared" si="81"/>
        <v>#NUM!</v>
      </c>
      <c r="N1381" s="38" t="e">
        <f>M1381*Dynamics!$D$14*Dynamics!$N$12</f>
        <v>#NUM!</v>
      </c>
      <c r="O1381" s="38" t="e">
        <f t="shared" si="82"/>
        <v>#NUM!</v>
      </c>
      <c r="P1381" s="38" t="e">
        <f>O1381/Dynamics!$M$2</f>
        <v>#NUM!</v>
      </c>
      <c r="Q1381" s="38" t="e">
        <f>IF(I1381&gt;Dynamics!$D$8,1,0)</f>
        <v>#NUM!</v>
      </c>
    </row>
    <row r="1382" spans="1:17" x14ac:dyDescent="0.25">
      <c r="A1382" s="38">
        <f t="shared" si="78"/>
        <v>13.639999999999754</v>
      </c>
      <c r="B1382" s="38" t="e">
        <f>C1382+D1382+Dynamics!$O$7</f>
        <v>#NUM!</v>
      </c>
      <c r="C1382" s="38" t="e">
        <f>C1381-O1381*Dynamics!$S$1</f>
        <v>#NUM!</v>
      </c>
      <c r="D1382" s="38" t="e">
        <f>D1381-P1381*Dynamics!$S$1</f>
        <v>#NUM!</v>
      </c>
      <c r="E1382" s="38" t="e">
        <f>Dynamics!$F$1-C1382/H1381</f>
        <v>#NUM!</v>
      </c>
      <c r="F1382" s="38" t="e">
        <f>IF(Q1381,$O$5/E1382,([1]!Props("D","T",Dynamics!$D$4+273,"P",I1381,"He")+$O$5/E1382)/2)</f>
        <v>#NUM!</v>
      </c>
      <c r="G1382" s="38" t="e">
        <f t="shared" si="79"/>
        <v>#NUM!</v>
      </c>
      <c r="H1382" s="38" t="e">
        <f>IF(Q1381,[1]!Props("D","T",Dynamics!$D$4+273,"P",Dynamics!I1381,"N2O"),C1382/G1382)</f>
        <v>#NUM!</v>
      </c>
      <c r="I1382" s="38" t="e">
        <f>IF(Q1381,[1]!Props("P","T",Dynamics!$D$4+273,"D",F1382,"He"),IF(C1382&gt;$D$11,I1381*(1-$N$13/100*$S$1),[1]!Props("P","T",Dynamics!$D$4+273,"D",F1382,"He")))</f>
        <v>#NUM!</v>
      </c>
      <c r="J1382" s="38" t="e">
        <f>I1382-Dynamics!$O$10</f>
        <v>#NUM!</v>
      </c>
      <c r="L1382" s="38" t="e">
        <f t="shared" si="80"/>
        <v>#NUM!</v>
      </c>
      <c r="M1382" s="38" t="e">
        <f t="shared" si="81"/>
        <v>#NUM!</v>
      </c>
      <c r="N1382" s="38" t="e">
        <f>M1382*Dynamics!$D$14*Dynamics!$N$12</f>
        <v>#NUM!</v>
      </c>
      <c r="O1382" s="38" t="e">
        <f t="shared" si="82"/>
        <v>#NUM!</v>
      </c>
      <c r="P1382" s="38" t="e">
        <f>O1382/Dynamics!$M$2</f>
        <v>#NUM!</v>
      </c>
      <c r="Q1382" s="38" t="e">
        <f>IF(I1382&gt;Dynamics!$D$8,1,0)</f>
        <v>#NUM!</v>
      </c>
    </row>
    <row r="1383" spans="1:17" x14ac:dyDescent="0.25">
      <c r="A1383" s="38">
        <f t="shared" si="78"/>
        <v>13.649999999999753</v>
      </c>
      <c r="B1383" s="38" t="e">
        <f>C1383+D1383+Dynamics!$O$7</f>
        <v>#NUM!</v>
      </c>
      <c r="C1383" s="38" t="e">
        <f>C1382-O1382*Dynamics!$S$1</f>
        <v>#NUM!</v>
      </c>
      <c r="D1383" s="38" t="e">
        <f>D1382-P1382*Dynamics!$S$1</f>
        <v>#NUM!</v>
      </c>
      <c r="E1383" s="38" t="e">
        <f>Dynamics!$F$1-C1383/H1382</f>
        <v>#NUM!</v>
      </c>
      <c r="F1383" s="38" t="e">
        <f>IF(Q1382,$O$5/E1383,([1]!Props("D","T",Dynamics!$D$4+273,"P",I1382,"He")+$O$5/E1383)/2)</f>
        <v>#NUM!</v>
      </c>
      <c r="G1383" s="38" t="e">
        <f t="shared" si="79"/>
        <v>#NUM!</v>
      </c>
      <c r="H1383" s="38" t="e">
        <f>IF(Q1382,[1]!Props("D","T",Dynamics!$D$4+273,"P",Dynamics!I1382,"N2O"),C1383/G1383)</f>
        <v>#NUM!</v>
      </c>
      <c r="I1383" s="38" t="e">
        <f>IF(Q1382,[1]!Props("P","T",Dynamics!$D$4+273,"D",F1383,"He"),IF(C1383&gt;$D$11,I1382*(1-$N$13/100*$S$1),[1]!Props("P","T",Dynamics!$D$4+273,"D",F1383,"He")))</f>
        <v>#NUM!</v>
      </c>
      <c r="J1383" s="38" t="e">
        <f>I1383-Dynamics!$O$10</f>
        <v>#NUM!</v>
      </c>
      <c r="L1383" s="38" t="e">
        <f t="shared" si="80"/>
        <v>#NUM!</v>
      </c>
      <c r="M1383" s="38" t="e">
        <f t="shared" si="81"/>
        <v>#NUM!</v>
      </c>
      <c r="N1383" s="38" t="e">
        <f>M1383*Dynamics!$D$14*Dynamics!$N$12</f>
        <v>#NUM!</v>
      </c>
      <c r="O1383" s="38" t="e">
        <f t="shared" si="82"/>
        <v>#NUM!</v>
      </c>
      <c r="P1383" s="38" t="e">
        <f>O1383/Dynamics!$M$2</f>
        <v>#NUM!</v>
      </c>
      <c r="Q1383" s="38" t="e">
        <f>IF(I1383&gt;Dynamics!$D$8,1,0)</f>
        <v>#NUM!</v>
      </c>
    </row>
    <row r="1384" spans="1:17" x14ac:dyDescent="0.25">
      <c r="A1384" s="38">
        <f t="shared" si="78"/>
        <v>13.659999999999753</v>
      </c>
      <c r="B1384" s="38" t="e">
        <f>C1384+D1384+Dynamics!$O$7</f>
        <v>#NUM!</v>
      </c>
      <c r="C1384" s="38" t="e">
        <f>C1383-O1383*Dynamics!$S$1</f>
        <v>#NUM!</v>
      </c>
      <c r="D1384" s="38" t="e">
        <f>D1383-P1383*Dynamics!$S$1</f>
        <v>#NUM!</v>
      </c>
      <c r="E1384" s="38" t="e">
        <f>Dynamics!$F$1-C1384/H1383</f>
        <v>#NUM!</v>
      </c>
      <c r="F1384" s="38" t="e">
        <f>IF(Q1383,$O$5/E1384,([1]!Props("D","T",Dynamics!$D$4+273,"P",I1383,"He")+$O$5/E1384)/2)</f>
        <v>#NUM!</v>
      </c>
      <c r="G1384" s="38" t="e">
        <f t="shared" si="79"/>
        <v>#NUM!</v>
      </c>
      <c r="H1384" s="38" t="e">
        <f>IF(Q1383,[1]!Props("D","T",Dynamics!$D$4+273,"P",Dynamics!I1383,"N2O"),C1384/G1384)</f>
        <v>#NUM!</v>
      </c>
      <c r="I1384" s="38" t="e">
        <f>IF(Q1383,[1]!Props("P","T",Dynamics!$D$4+273,"D",F1384,"He"),IF(C1384&gt;$D$11,I1383*(1-$N$13/100*$S$1),[1]!Props("P","T",Dynamics!$D$4+273,"D",F1384,"He")))</f>
        <v>#NUM!</v>
      </c>
      <c r="J1384" s="38" t="e">
        <f>I1384-Dynamics!$O$10</f>
        <v>#NUM!</v>
      </c>
      <c r="L1384" s="38" t="e">
        <f t="shared" si="80"/>
        <v>#NUM!</v>
      </c>
      <c r="M1384" s="38" t="e">
        <f t="shared" si="81"/>
        <v>#NUM!</v>
      </c>
      <c r="N1384" s="38" t="e">
        <f>M1384*Dynamics!$D$14*Dynamics!$N$12</f>
        <v>#NUM!</v>
      </c>
      <c r="O1384" s="38" t="e">
        <f t="shared" si="82"/>
        <v>#NUM!</v>
      </c>
      <c r="P1384" s="38" t="e">
        <f>O1384/Dynamics!$M$2</f>
        <v>#NUM!</v>
      </c>
      <c r="Q1384" s="38" t="e">
        <f>IF(I1384&gt;Dynamics!$D$8,1,0)</f>
        <v>#NUM!</v>
      </c>
    </row>
    <row r="1385" spans="1:17" x14ac:dyDescent="0.25">
      <c r="A1385" s="38">
        <f t="shared" si="78"/>
        <v>13.669999999999753</v>
      </c>
      <c r="B1385" s="38" t="e">
        <f>C1385+D1385+Dynamics!$O$7</f>
        <v>#NUM!</v>
      </c>
      <c r="C1385" s="38" t="e">
        <f>C1384-O1384*Dynamics!$S$1</f>
        <v>#NUM!</v>
      </c>
      <c r="D1385" s="38" t="e">
        <f>D1384-P1384*Dynamics!$S$1</f>
        <v>#NUM!</v>
      </c>
      <c r="E1385" s="38" t="e">
        <f>Dynamics!$F$1-C1385/H1384</f>
        <v>#NUM!</v>
      </c>
      <c r="F1385" s="38" t="e">
        <f>IF(Q1384,$O$5/E1385,([1]!Props("D","T",Dynamics!$D$4+273,"P",I1384,"He")+$O$5/E1385)/2)</f>
        <v>#NUM!</v>
      </c>
      <c r="G1385" s="38" t="e">
        <f t="shared" si="79"/>
        <v>#NUM!</v>
      </c>
      <c r="H1385" s="38" t="e">
        <f>IF(Q1384,[1]!Props("D","T",Dynamics!$D$4+273,"P",Dynamics!I1384,"N2O"),C1385/G1385)</f>
        <v>#NUM!</v>
      </c>
      <c r="I1385" s="38" t="e">
        <f>IF(Q1384,[1]!Props("P","T",Dynamics!$D$4+273,"D",F1385,"He"),IF(C1385&gt;$D$11,I1384*(1-$N$13/100*$S$1),[1]!Props("P","T",Dynamics!$D$4+273,"D",F1385,"He")))</f>
        <v>#NUM!</v>
      </c>
      <c r="J1385" s="38" t="e">
        <f>I1385-Dynamics!$O$10</f>
        <v>#NUM!</v>
      </c>
      <c r="L1385" s="38" t="e">
        <f t="shared" si="80"/>
        <v>#NUM!</v>
      </c>
      <c r="M1385" s="38" t="e">
        <f t="shared" si="81"/>
        <v>#NUM!</v>
      </c>
      <c r="N1385" s="38" t="e">
        <f>M1385*Dynamics!$D$14*Dynamics!$N$12</f>
        <v>#NUM!</v>
      </c>
      <c r="O1385" s="38" t="e">
        <f t="shared" si="82"/>
        <v>#NUM!</v>
      </c>
      <c r="P1385" s="38" t="e">
        <f>O1385/Dynamics!$M$2</f>
        <v>#NUM!</v>
      </c>
      <c r="Q1385" s="38" t="e">
        <f>IF(I1385&gt;Dynamics!$D$8,1,0)</f>
        <v>#NUM!</v>
      </c>
    </row>
    <row r="1386" spans="1:17" x14ac:dyDescent="0.25">
      <c r="A1386" s="38">
        <f t="shared" si="78"/>
        <v>13.679999999999753</v>
      </c>
      <c r="B1386" s="38" t="e">
        <f>C1386+D1386+Dynamics!$O$7</f>
        <v>#NUM!</v>
      </c>
      <c r="C1386" s="38" t="e">
        <f>C1385-O1385*Dynamics!$S$1</f>
        <v>#NUM!</v>
      </c>
      <c r="D1386" s="38" t="e">
        <f>D1385-P1385*Dynamics!$S$1</f>
        <v>#NUM!</v>
      </c>
      <c r="E1386" s="38" t="e">
        <f>Dynamics!$F$1-C1386/H1385</f>
        <v>#NUM!</v>
      </c>
      <c r="F1386" s="38" t="e">
        <f>IF(Q1385,$O$5/E1386,([1]!Props("D","T",Dynamics!$D$4+273,"P",I1385,"He")+$O$5/E1386)/2)</f>
        <v>#NUM!</v>
      </c>
      <c r="G1386" s="38" t="e">
        <f t="shared" si="79"/>
        <v>#NUM!</v>
      </c>
      <c r="H1386" s="38" t="e">
        <f>IF(Q1385,[1]!Props("D","T",Dynamics!$D$4+273,"P",Dynamics!I1385,"N2O"),C1386/G1386)</f>
        <v>#NUM!</v>
      </c>
      <c r="I1386" s="38" t="e">
        <f>IF(Q1385,[1]!Props("P","T",Dynamics!$D$4+273,"D",F1386,"He"),IF(C1386&gt;$D$11,I1385*(1-$N$13/100*$S$1),[1]!Props("P","T",Dynamics!$D$4+273,"D",F1386,"He")))</f>
        <v>#NUM!</v>
      </c>
      <c r="J1386" s="38" t="e">
        <f>I1386-Dynamics!$O$10</f>
        <v>#NUM!</v>
      </c>
      <c r="L1386" s="38" t="e">
        <f t="shared" si="80"/>
        <v>#NUM!</v>
      </c>
      <c r="M1386" s="38" t="e">
        <f t="shared" si="81"/>
        <v>#NUM!</v>
      </c>
      <c r="N1386" s="38" t="e">
        <f>M1386*Dynamics!$D$14*Dynamics!$N$12</f>
        <v>#NUM!</v>
      </c>
      <c r="O1386" s="38" t="e">
        <f t="shared" si="82"/>
        <v>#NUM!</v>
      </c>
      <c r="P1386" s="38" t="e">
        <f>O1386/Dynamics!$M$2</f>
        <v>#NUM!</v>
      </c>
      <c r="Q1386" s="38" t="e">
        <f>IF(I1386&gt;Dynamics!$D$8,1,0)</f>
        <v>#NUM!</v>
      </c>
    </row>
    <row r="1387" spans="1:17" x14ac:dyDescent="0.25">
      <c r="A1387" s="38">
        <f t="shared" si="78"/>
        <v>13.689999999999753</v>
      </c>
      <c r="B1387" s="38" t="e">
        <f>C1387+D1387+Dynamics!$O$7</f>
        <v>#NUM!</v>
      </c>
      <c r="C1387" s="38" t="e">
        <f>C1386-O1386*Dynamics!$S$1</f>
        <v>#NUM!</v>
      </c>
      <c r="D1387" s="38" t="e">
        <f>D1386-P1386*Dynamics!$S$1</f>
        <v>#NUM!</v>
      </c>
      <c r="E1387" s="38" t="e">
        <f>Dynamics!$F$1-C1387/H1386</f>
        <v>#NUM!</v>
      </c>
      <c r="F1387" s="38" t="e">
        <f>IF(Q1386,$O$5/E1387,([1]!Props("D","T",Dynamics!$D$4+273,"P",I1386,"He")+$O$5/E1387)/2)</f>
        <v>#NUM!</v>
      </c>
      <c r="G1387" s="38" t="e">
        <f t="shared" si="79"/>
        <v>#NUM!</v>
      </c>
      <c r="H1387" s="38" t="e">
        <f>IF(Q1386,[1]!Props("D","T",Dynamics!$D$4+273,"P",Dynamics!I1386,"N2O"),C1387/G1387)</f>
        <v>#NUM!</v>
      </c>
      <c r="I1387" s="38" t="e">
        <f>IF(Q1386,[1]!Props("P","T",Dynamics!$D$4+273,"D",F1387,"He"),IF(C1387&gt;$D$11,I1386*(1-$N$13/100*$S$1),[1]!Props("P","T",Dynamics!$D$4+273,"D",F1387,"He")))</f>
        <v>#NUM!</v>
      </c>
      <c r="J1387" s="38" t="e">
        <f>I1387-Dynamics!$O$10</f>
        <v>#NUM!</v>
      </c>
      <c r="L1387" s="38" t="e">
        <f t="shared" si="80"/>
        <v>#NUM!</v>
      </c>
      <c r="M1387" s="38" t="e">
        <f t="shared" si="81"/>
        <v>#NUM!</v>
      </c>
      <c r="N1387" s="38" t="e">
        <f>M1387*Dynamics!$D$14*Dynamics!$N$12</f>
        <v>#NUM!</v>
      </c>
      <c r="O1387" s="38" t="e">
        <f t="shared" si="82"/>
        <v>#NUM!</v>
      </c>
      <c r="P1387" s="38" t="e">
        <f>O1387/Dynamics!$M$2</f>
        <v>#NUM!</v>
      </c>
      <c r="Q1387" s="38" t="e">
        <f>IF(I1387&gt;Dynamics!$D$8,1,0)</f>
        <v>#NUM!</v>
      </c>
    </row>
    <row r="1388" spans="1:17" x14ac:dyDescent="0.25">
      <c r="A1388" s="38">
        <f t="shared" si="78"/>
        <v>13.699999999999752</v>
      </c>
      <c r="B1388" s="38" t="e">
        <f>C1388+D1388+Dynamics!$O$7</f>
        <v>#NUM!</v>
      </c>
      <c r="C1388" s="38" t="e">
        <f>C1387-O1387*Dynamics!$S$1</f>
        <v>#NUM!</v>
      </c>
      <c r="D1388" s="38" t="e">
        <f>D1387-P1387*Dynamics!$S$1</f>
        <v>#NUM!</v>
      </c>
      <c r="E1388" s="38" t="e">
        <f>Dynamics!$F$1-C1388/H1387</f>
        <v>#NUM!</v>
      </c>
      <c r="F1388" s="38" t="e">
        <f>IF(Q1387,$O$5/E1388,([1]!Props("D","T",Dynamics!$D$4+273,"P",I1387,"He")+$O$5/E1388)/2)</f>
        <v>#NUM!</v>
      </c>
      <c r="G1388" s="38" t="e">
        <f t="shared" si="79"/>
        <v>#NUM!</v>
      </c>
      <c r="H1388" s="38" t="e">
        <f>IF(Q1387,[1]!Props("D","T",Dynamics!$D$4+273,"P",Dynamics!I1387,"N2O"),C1388/G1388)</f>
        <v>#NUM!</v>
      </c>
      <c r="I1388" s="38" t="e">
        <f>IF(Q1387,[1]!Props("P","T",Dynamics!$D$4+273,"D",F1388,"He"),IF(C1388&gt;$D$11,I1387*(1-$N$13/100*$S$1),[1]!Props("P","T",Dynamics!$D$4+273,"D",F1388,"He")))</f>
        <v>#NUM!</v>
      </c>
      <c r="J1388" s="38" t="e">
        <f>I1388-Dynamics!$O$10</f>
        <v>#NUM!</v>
      </c>
      <c r="L1388" s="38" t="e">
        <f t="shared" si="80"/>
        <v>#NUM!</v>
      </c>
      <c r="M1388" s="38" t="e">
        <f t="shared" si="81"/>
        <v>#NUM!</v>
      </c>
      <c r="N1388" s="38" t="e">
        <f>M1388*Dynamics!$D$14*Dynamics!$N$12</f>
        <v>#NUM!</v>
      </c>
      <c r="O1388" s="38" t="e">
        <f t="shared" si="82"/>
        <v>#NUM!</v>
      </c>
      <c r="P1388" s="38" t="e">
        <f>O1388/Dynamics!$M$2</f>
        <v>#NUM!</v>
      </c>
      <c r="Q1388" s="38" t="e">
        <f>IF(I1388&gt;Dynamics!$D$8,1,0)</f>
        <v>#NUM!</v>
      </c>
    </row>
    <row r="1389" spans="1:17" x14ac:dyDescent="0.25">
      <c r="A1389" s="38">
        <f t="shared" si="78"/>
        <v>13.709999999999752</v>
      </c>
      <c r="B1389" s="38" t="e">
        <f>C1389+D1389+Dynamics!$O$7</f>
        <v>#NUM!</v>
      </c>
      <c r="C1389" s="38" t="e">
        <f>C1388-O1388*Dynamics!$S$1</f>
        <v>#NUM!</v>
      </c>
      <c r="D1389" s="38" t="e">
        <f>D1388-P1388*Dynamics!$S$1</f>
        <v>#NUM!</v>
      </c>
      <c r="E1389" s="38" t="e">
        <f>Dynamics!$F$1-C1389/H1388</f>
        <v>#NUM!</v>
      </c>
      <c r="F1389" s="38" t="e">
        <f>IF(Q1388,$O$5/E1389,([1]!Props("D","T",Dynamics!$D$4+273,"P",I1388,"He")+$O$5/E1389)/2)</f>
        <v>#NUM!</v>
      </c>
      <c r="G1389" s="38" t="e">
        <f t="shared" si="79"/>
        <v>#NUM!</v>
      </c>
      <c r="H1389" s="38" t="e">
        <f>IF(Q1388,[1]!Props("D","T",Dynamics!$D$4+273,"P",Dynamics!I1388,"N2O"),C1389/G1389)</f>
        <v>#NUM!</v>
      </c>
      <c r="I1389" s="38" t="e">
        <f>IF(Q1388,[1]!Props("P","T",Dynamics!$D$4+273,"D",F1389,"He"),IF(C1389&gt;$D$11,I1388*(1-$N$13/100*$S$1),[1]!Props("P","T",Dynamics!$D$4+273,"D",F1389,"He")))</f>
        <v>#NUM!</v>
      </c>
      <c r="J1389" s="38" t="e">
        <f>I1389-Dynamics!$O$10</f>
        <v>#NUM!</v>
      </c>
      <c r="L1389" s="38" t="e">
        <f t="shared" si="80"/>
        <v>#NUM!</v>
      </c>
      <c r="M1389" s="38" t="e">
        <f t="shared" si="81"/>
        <v>#NUM!</v>
      </c>
      <c r="N1389" s="38" t="e">
        <f>M1389*Dynamics!$D$14*Dynamics!$N$12</f>
        <v>#NUM!</v>
      </c>
      <c r="O1389" s="38" t="e">
        <f t="shared" si="82"/>
        <v>#NUM!</v>
      </c>
      <c r="P1389" s="38" t="e">
        <f>O1389/Dynamics!$M$2</f>
        <v>#NUM!</v>
      </c>
      <c r="Q1389" s="38" t="e">
        <f>IF(I1389&gt;Dynamics!$D$8,1,0)</f>
        <v>#NUM!</v>
      </c>
    </row>
    <row r="1390" spans="1:17" x14ac:dyDescent="0.25">
      <c r="A1390" s="38">
        <f t="shared" si="78"/>
        <v>13.719999999999752</v>
      </c>
      <c r="B1390" s="38" t="e">
        <f>C1390+D1390+Dynamics!$O$7</f>
        <v>#NUM!</v>
      </c>
      <c r="C1390" s="38" t="e">
        <f>C1389-O1389*Dynamics!$S$1</f>
        <v>#NUM!</v>
      </c>
      <c r="D1390" s="38" t="e">
        <f>D1389-P1389*Dynamics!$S$1</f>
        <v>#NUM!</v>
      </c>
      <c r="E1390" s="38" t="e">
        <f>Dynamics!$F$1-C1390/H1389</f>
        <v>#NUM!</v>
      </c>
      <c r="F1390" s="38" t="e">
        <f>IF(Q1389,$O$5/E1390,([1]!Props("D","T",Dynamics!$D$4+273,"P",I1389,"He")+$O$5/E1390)/2)</f>
        <v>#NUM!</v>
      </c>
      <c r="G1390" s="38" t="e">
        <f t="shared" si="79"/>
        <v>#NUM!</v>
      </c>
      <c r="H1390" s="38" t="e">
        <f>IF(Q1389,[1]!Props("D","T",Dynamics!$D$4+273,"P",Dynamics!I1389,"N2O"),C1390/G1390)</f>
        <v>#NUM!</v>
      </c>
      <c r="I1390" s="38" t="e">
        <f>IF(Q1389,[1]!Props("P","T",Dynamics!$D$4+273,"D",F1390,"He"),IF(C1390&gt;$D$11,I1389*(1-$N$13/100*$S$1),[1]!Props("P","T",Dynamics!$D$4+273,"D",F1390,"He")))</f>
        <v>#NUM!</v>
      </c>
      <c r="J1390" s="38" t="e">
        <f>I1390-Dynamics!$O$10</f>
        <v>#NUM!</v>
      </c>
      <c r="L1390" s="38" t="e">
        <f t="shared" si="80"/>
        <v>#NUM!</v>
      </c>
      <c r="M1390" s="38" t="e">
        <f t="shared" si="81"/>
        <v>#NUM!</v>
      </c>
      <c r="N1390" s="38" t="e">
        <f>M1390*Dynamics!$D$14*Dynamics!$N$12</f>
        <v>#NUM!</v>
      </c>
      <c r="O1390" s="38" t="e">
        <f t="shared" si="82"/>
        <v>#NUM!</v>
      </c>
      <c r="P1390" s="38" t="e">
        <f>O1390/Dynamics!$M$2</f>
        <v>#NUM!</v>
      </c>
      <c r="Q1390" s="38" t="e">
        <f>IF(I1390&gt;Dynamics!$D$8,1,0)</f>
        <v>#NUM!</v>
      </c>
    </row>
    <row r="1391" spans="1:17" x14ac:dyDescent="0.25">
      <c r="A1391" s="38">
        <f t="shared" si="78"/>
        <v>13.729999999999752</v>
      </c>
      <c r="B1391" s="38" t="e">
        <f>C1391+D1391+Dynamics!$O$7</f>
        <v>#NUM!</v>
      </c>
      <c r="C1391" s="38" t="e">
        <f>C1390-O1390*Dynamics!$S$1</f>
        <v>#NUM!</v>
      </c>
      <c r="D1391" s="38" t="e">
        <f>D1390-P1390*Dynamics!$S$1</f>
        <v>#NUM!</v>
      </c>
      <c r="E1391" s="38" t="e">
        <f>Dynamics!$F$1-C1391/H1390</f>
        <v>#NUM!</v>
      </c>
      <c r="F1391" s="38" t="e">
        <f>IF(Q1390,$O$5/E1391,([1]!Props("D","T",Dynamics!$D$4+273,"P",I1390,"He")+$O$5/E1391)/2)</f>
        <v>#NUM!</v>
      </c>
      <c r="G1391" s="38" t="e">
        <f t="shared" si="79"/>
        <v>#NUM!</v>
      </c>
      <c r="H1391" s="38" t="e">
        <f>IF(Q1390,[1]!Props("D","T",Dynamics!$D$4+273,"P",Dynamics!I1390,"N2O"),C1391/G1391)</f>
        <v>#NUM!</v>
      </c>
      <c r="I1391" s="38" t="e">
        <f>IF(Q1390,[1]!Props("P","T",Dynamics!$D$4+273,"D",F1391,"He"),IF(C1391&gt;$D$11,I1390*(1-$N$13/100*$S$1),[1]!Props("P","T",Dynamics!$D$4+273,"D",F1391,"He")))</f>
        <v>#NUM!</v>
      </c>
      <c r="J1391" s="38" t="e">
        <f>I1391-Dynamics!$O$10</f>
        <v>#NUM!</v>
      </c>
      <c r="L1391" s="38" t="e">
        <f t="shared" si="80"/>
        <v>#NUM!</v>
      </c>
      <c r="M1391" s="38" t="e">
        <f t="shared" si="81"/>
        <v>#NUM!</v>
      </c>
      <c r="N1391" s="38" t="e">
        <f>M1391*Dynamics!$D$14*Dynamics!$N$12</f>
        <v>#NUM!</v>
      </c>
      <c r="O1391" s="38" t="e">
        <f t="shared" si="82"/>
        <v>#NUM!</v>
      </c>
      <c r="P1391" s="38" t="e">
        <f>O1391/Dynamics!$M$2</f>
        <v>#NUM!</v>
      </c>
      <c r="Q1391" s="38" t="e">
        <f>IF(I1391&gt;Dynamics!$D$8,1,0)</f>
        <v>#NUM!</v>
      </c>
    </row>
    <row r="1392" spans="1:17" x14ac:dyDescent="0.25">
      <c r="A1392" s="38">
        <f t="shared" si="78"/>
        <v>13.739999999999752</v>
      </c>
      <c r="B1392" s="38" t="e">
        <f>C1392+D1392+Dynamics!$O$7</f>
        <v>#NUM!</v>
      </c>
      <c r="C1392" s="38" t="e">
        <f>C1391-O1391*Dynamics!$S$1</f>
        <v>#NUM!</v>
      </c>
      <c r="D1392" s="38" t="e">
        <f>D1391-P1391*Dynamics!$S$1</f>
        <v>#NUM!</v>
      </c>
      <c r="E1392" s="38" t="e">
        <f>Dynamics!$F$1-C1392/H1391</f>
        <v>#NUM!</v>
      </c>
      <c r="F1392" s="38" t="e">
        <f>IF(Q1391,$O$5/E1392,([1]!Props("D","T",Dynamics!$D$4+273,"P",I1391,"He")+$O$5/E1392)/2)</f>
        <v>#NUM!</v>
      </c>
      <c r="G1392" s="38" t="e">
        <f t="shared" si="79"/>
        <v>#NUM!</v>
      </c>
      <c r="H1392" s="38" t="e">
        <f>IF(Q1391,[1]!Props("D","T",Dynamics!$D$4+273,"P",Dynamics!I1391,"N2O"),C1392/G1392)</f>
        <v>#NUM!</v>
      </c>
      <c r="I1392" s="38" t="e">
        <f>IF(Q1391,[1]!Props("P","T",Dynamics!$D$4+273,"D",F1392,"He"),IF(C1392&gt;$D$11,I1391*(1-$N$13/100*$S$1),[1]!Props("P","T",Dynamics!$D$4+273,"D",F1392,"He")))</f>
        <v>#NUM!</v>
      </c>
      <c r="J1392" s="38" t="e">
        <f>I1392-Dynamics!$O$10</f>
        <v>#NUM!</v>
      </c>
      <c r="L1392" s="38" t="e">
        <f t="shared" si="80"/>
        <v>#NUM!</v>
      </c>
      <c r="M1392" s="38" t="e">
        <f t="shared" si="81"/>
        <v>#NUM!</v>
      </c>
      <c r="N1392" s="38" t="e">
        <f>M1392*Dynamics!$D$14*Dynamics!$N$12</f>
        <v>#NUM!</v>
      </c>
      <c r="O1392" s="38" t="e">
        <f t="shared" si="82"/>
        <v>#NUM!</v>
      </c>
      <c r="P1392" s="38" t="e">
        <f>O1392/Dynamics!$M$2</f>
        <v>#NUM!</v>
      </c>
      <c r="Q1392" s="38" t="e">
        <f>IF(I1392&gt;Dynamics!$D$8,1,0)</f>
        <v>#NUM!</v>
      </c>
    </row>
    <row r="1393" spans="1:17" x14ac:dyDescent="0.25">
      <c r="A1393" s="38">
        <f t="shared" si="78"/>
        <v>13.749999999999751</v>
      </c>
      <c r="B1393" s="38" t="e">
        <f>C1393+D1393+Dynamics!$O$7</f>
        <v>#NUM!</v>
      </c>
      <c r="C1393" s="38" t="e">
        <f>C1392-O1392*Dynamics!$S$1</f>
        <v>#NUM!</v>
      </c>
      <c r="D1393" s="38" t="e">
        <f>D1392-P1392*Dynamics!$S$1</f>
        <v>#NUM!</v>
      </c>
      <c r="E1393" s="38" t="e">
        <f>Dynamics!$F$1-C1393/H1392</f>
        <v>#NUM!</v>
      </c>
      <c r="F1393" s="38" t="e">
        <f>IF(Q1392,$O$5/E1393,([1]!Props("D","T",Dynamics!$D$4+273,"P",I1392,"He")+$O$5/E1393)/2)</f>
        <v>#NUM!</v>
      </c>
      <c r="G1393" s="38" t="e">
        <f t="shared" si="79"/>
        <v>#NUM!</v>
      </c>
      <c r="H1393" s="38" t="e">
        <f>IF(Q1392,[1]!Props("D","T",Dynamics!$D$4+273,"P",Dynamics!I1392,"N2O"),C1393/G1393)</f>
        <v>#NUM!</v>
      </c>
      <c r="I1393" s="38" t="e">
        <f>IF(Q1392,[1]!Props("P","T",Dynamics!$D$4+273,"D",F1393,"He"),IF(C1393&gt;$D$11,I1392*(1-$N$13/100*$S$1),[1]!Props("P","T",Dynamics!$D$4+273,"D",F1393,"He")))</f>
        <v>#NUM!</v>
      </c>
      <c r="J1393" s="38" t="e">
        <f>I1393-Dynamics!$O$10</f>
        <v>#NUM!</v>
      </c>
      <c r="L1393" s="38" t="e">
        <f t="shared" si="80"/>
        <v>#NUM!</v>
      </c>
      <c r="M1393" s="38" t="e">
        <f t="shared" si="81"/>
        <v>#NUM!</v>
      </c>
      <c r="N1393" s="38" t="e">
        <f>M1393*Dynamics!$D$14*Dynamics!$N$12</f>
        <v>#NUM!</v>
      </c>
      <c r="O1393" s="38" t="e">
        <f t="shared" si="82"/>
        <v>#NUM!</v>
      </c>
      <c r="P1393" s="38" t="e">
        <f>O1393/Dynamics!$M$2</f>
        <v>#NUM!</v>
      </c>
      <c r="Q1393" s="38" t="e">
        <f>IF(I1393&gt;Dynamics!$D$8,1,0)</f>
        <v>#NUM!</v>
      </c>
    </row>
    <row r="1394" spans="1:17" x14ac:dyDescent="0.25">
      <c r="A1394" s="38">
        <f t="shared" si="78"/>
        <v>13.759999999999751</v>
      </c>
      <c r="B1394" s="38" t="e">
        <f>C1394+D1394+Dynamics!$O$7</f>
        <v>#NUM!</v>
      </c>
      <c r="C1394" s="38" t="e">
        <f>C1393-O1393*Dynamics!$S$1</f>
        <v>#NUM!</v>
      </c>
      <c r="D1394" s="38" t="e">
        <f>D1393-P1393*Dynamics!$S$1</f>
        <v>#NUM!</v>
      </c>
      <c r="E1394" s="38" t="e">
        <f>Dynamics!$F$1-C1394/H1393</f>
        <v>#NUM!</v>
      </c>
      <c r="F1394" s="38" t="e">
        <f>IF(Q1393,$O$5/E1394,([1]!Props("D","T",Dynamics!$D$4+273,"P",I1393,"He")+$O$5/E1394)/2)</f>
        <v>#NUM!</v>
      </c>
      <c r="G1394" s="38" t="e">
        <f t="shared" si="79"/>
        <v>#NUM!</v>
      </c>
      <c r="H1394" s="38" t="e">
        <f>IF(Q1393,[1]!Props("D","T",Dynamics!$D$4+273,"P",Dynamics!I1393,"N2O"),C1394/G1394)</f>
        <v>#NUM!</v>
      </c>
      <c r="I1394" s="38" t="e">
        <f>IF(Q1393,[1]!Props("P","T",Dynamics!$D$4+273,"D",F1394,"He"),IF(C1394&gt;$D$11,I1393*(1-$N$13/100*$S$1),[1]!Props("P","T",Dynamics!$D$4+273,"D",F1394,"He")))</f>
        <v>#NUM!</v>
      </c>
      <c r="J1394" s="38" t="e">
        <f>I1394-Dynamics!$O$10</f>
        <v>#NUM!</v>
      </c>
      <c r="L1394" s="38" t="e">
        <f t="shared" si="80"/>
        <v>#NUM!</v>
      </c>
      <c r="M1394" s="38" t="e">
        <f t="shared" si="81"/>
        <v>#NUM!</v>
      </c>
      <c r="N1394" s="38" t="e">
        <f>M1394*Dynamics!$D$14*Dynamics!$N$12</f>
        <v>#NUM!</v>
      </c>
      <c r="O1394" s="38" t="e">
        <f t="shared" si="82"/>
        <v>#NUM!</v>
      </c>
      <c r="P1394" s="38" t="e">
        <f>O1394/Dynamics!$M$2</f>
        <v>#NUM!</v>
      </c>
      <c r="Q1394" s="38" t="e">
        <f>IF(I1394&gt;Dynamics!$D$8,1,0)</f>
        <v>#NUM!</v>
      </c>
    </row>
    <row r="1395" spans="1:17" x14ac:dyDescent="0.25">
      <c r="A1395" s="38">
        <f t="shared" si="78"/>
        <v>13.769999999999751</v>
      </c>
      <c r="B1395" s="38" t="e">
        <f>C1395+D1395+Dynamics!$O$7</f>
        <v>#NUM!</v>
      </c>
      <c r="C1395" s="38" t="e">
        <f>C1394-O1394*Dynamics!$S$1</f>
        <v>#NUM!</v>
      </c>
      <c r="D1395" s="38" t="e">
        <f>D1394-P1394*Dynamics!$S$1</f>
        <v>#NUM!</v>
      </c>
      <c r="E1395" s="38" t="e">
        <f>Dynamics!$F$1-C1395/H1394</f>
        <v>#NUM!</v>
      </c>
      <c r="F1395" s="38" t="e">
        <f>IF(Q1394,$O$5/E1395,([1]!Props("D","T",Dynamics!$D$4+273,"P",I1394,"He")+$O$5/E1395)/2)</f>
        <v>#NUM!</v>
      </c>
      <c r="G1395" s="38" t="e">
        <f t="shared" si="79"/>
        <v>#NUM!</v>
      </c>
      <c r="H1395" s="38" t="e">
        <f>IF(Q1394,[1]!Props("D","T",Dynamics!$D$4+273,"P",Dynamics!I1394,"N2O"),C1395/G1395)</f>
        <v>#NUM!</v>
      </c>
      <c r="I1395" s="38" t="e">
        <f>IF(Q1394,[1]!Props("P","T",Dynamics!$D$4+273,"D",F1395,"He"),IF(C1395&gt;$D$11,I1394*(1-$N$13/100*$S$1),[1]!Props("P","T",Dynamics!$D$4+273,"D",F1395,"He")))</f>
        <v>#NUM!</v>
      </c>
      <c r="J1395" s="38" t="e">
        <f>I1395-Dynamics!$O$10</f>
        <v>#NUM!</v>
      </c>
      <c r="L1395" s="38" t="e">
        <f t="shared" si="80"/>
        <v>#NUM!</v>
      </c>
      <c r="M1395" s="38" t="e">
        <f t="shared" si="81"/>
        <v>#NUM!</v>
      </c>
      <c r="N1395" s="38" t="e">
        <f>M1395*Dynamics!$D$14*Dynamics!$N$12</f>
        <v>#NUM!</v>
      </c>
      <c r="O1395" s="38" t="e">
        <f t="shared" si="82"/>
        <v>#NUM!</v>
      </c>
      <c r="P1395" s="38" t="e">
        <f>O1395/Dynamics!$M$2</f>
        <v>#NUM!</v>
      </c>
      <c r="Q1395" s="38" t="e">
        <f>IF(I1395&gt;Dynamics!$D$8,1,0)</f>
        <v>#NUM!</v>
      </c>
    </row>
    <row r="1396" spans="1:17" x14ac:dyDescent="0.25">
      <c r="A1396" s="38">
        <f t="shared" si="78"/>
        <v>13.779999999999751</v>
      </c>
      <c r="B1396" s="38" t="e">
        <f>C1396+D1396+Dynamics!$O$7</f>
        <v>#NUM!</v>
      </c>
      <c r="C1396" s="38" t="e">
        <f>C1395-O1395*Dynamics!$S$1</f>
        <v>#NUM!</v>
      </c>
      <c r="D1396" s="38" t="e">
        <f>D1395-P1395*Dynamics!$S$1</f>
        <v>#NUM!</v>
      </c>
      <c r="E1396" s="38" t="e">
        <f>Dynamics!$F$1-C1396/H1395</f>
        <v>#NUM!</v>
      </c>
      <c r="F1396" s="38" t="e">
        <f>IF(Q1395,$O$5/E1396,([1]!Props("D","T",Dynamics!$D$4+273,"P",I1395,"He")+$O$5/E1396)/2)</f>
        <v>#NUM!</v>
      </c>
      <c r="G1396" s="38" t="e">
        <f t="shared" si="79"/>
        <v>#NUM!</v>
      </c>
      <c r="H1396" s="38" t="e">
        <f>IF(Q1395,[1]!Props("D","T",Dynamics!$D$4+273,"P",Dynamics!I1395,"N2O"),C1396/G1396)</f>
        <v>#NUM!</v>
      </c>
      <c r="I1396" s="38" t="e">
        <f>IF(Q1395,[1]!Props("P","T",Dynamics!$D$4+273,"D",F1396,"He"),IF(C1396&gt;$D$11,I1395*(1-$N$13/100*$S$1),[1]!Props("P","T",Dynamics!$D$4+273,"D",F1396,"He")))</f>
        <v>#NUM!</v>
      </c>
      <c r="J1396" s="38" t="e">
        <f>I1396-Dynamics!$O$10</f>
        <v>#NUM!</v>
      </c>
      <c r="L1396" s="38" t="e">
        <f t="shared" si="80"/>
        <v>#NUM!</v>
      </c>
      <c r="M1396" s="38" t="e">
        <f t="shared" si="81"/>
        <v>#NUM!</v>
      </c>
      <c r="N1396" s="38" t="e">
        <f>M1396*Dynamics!$D$14*Dynamics!$N$12</f>
        <v>#NUM!</v>
      </c>
      <c r="O1396" s="38" t="e">
        <f t="shared" si="82"/>
        <v>#NUM!</v>
      </c>
      <c r="P1396" s="38" t="e">
        <f>O1396/Dynamics!$M$2</f>
        <v>#NUM!</v>
      </c>
      <c r="Q1396" s="38" t="e">
        <f>IF(I1396&gt;Dynamics!$D$8,1,0)</f>
        <v>#NUM!</v>
      </c>
    </row>
    <row r="1397" spans="1:17" x14ac:dyDescent="0.25">
      <c r="A1397" s="38">
        <f t="shared" si="78"/>
        <v>13.78999999999975</v>
      </c>
      <c r="B1397" s="38" t="e">
        <f>C1397+D1397+Dynamics!$O$7</f>
        <v>#NUM!</v>
      </c>
      <c r="C1397" s="38" t="e">
        <f>C1396-O1396*Dynamics!$S$1</f>
        <v>#NUM!</v>
      </c>
      <c r="D1397" s="38" t="e">
        <f>D1396-P1396*Dynamics!$S$1</f>
        <v>#NUM!</v>
      </c>
      <c r="E1397" s="38" t="e">
        <f>Dynamics!$F$1-C1397/H1396</f>
        <v>#NUM!</v>
      </c>
      <c r="F1397" s="38" t="e">
        <f>IF(Q1396,$O$5/E1397,([1]!Props("D","T",Dynamics!$D$4+273,"P",I1396,"He")+$O$5/E1397)/2)</f>
        <v>#NUM!</v>
      </c>
      <c r="G1397" s="38" t="e">
        <f t="shared" si="79"/>
        <v>#NUM!</v>
      </c>
      <c r="H1397" s="38" t="e">
        <f>IF(Q1396,[1]!Props("D","T",Dynamics!$D$4+273,"P",Dynamics!I1396,"N2O"),C1397/G1397)</f>
        <v>#NUM!</v>
      </c>
      <c r="I1397" s="38" t="e">
        <f>IF(Q1396,[1]!Props("P","T",Dynamics!$D$4+273,"D",F1397,"He"),IF(C1397&gt;$D$11,I1396*(1-$N$13/100*$S$1),[1]!Props("P","T",Dynamics!$D$4+273,"D",F1397,"He")))</f>
        <v>#NUM!</v>
      </c>
      <c r="J1397" s="38" t="e">
        <f>I1397-Dynamics!$O$10</f>
        <v>#NUM!</v>
      </c>
      <c r="L1397" s="38" t="e">
        <f t="shared" si="80"/>
        <v>#NUM!</v>
      </c>
      <c r="M1397" s="38" t="e">
        <f t="shared" si="81"/>
        <v>#NUM!</v>
      </c>
      <c r="N1397" s="38" t="e">
        <f>M1397*Dynamics!$D$14*Dynamics!$N$12</f>
        <v>#NUM!</v>
      </c>
      <c r="O1397" s="38" t="e">
        <f t="shared" si="82"/>
        <v>#NUM!</v>
      </c>
      <c r="P1397" s="38" t="e">
        <f>O1397/Dynamics!$M$2</f>
        <v>#NUM!</v>
      </c>
      <c r="Q1397" s="38" t="e">
        <f>IF(I1397&gt;Dynamics!$D$8,1,0)</f>
        <v>#NUM!</v>
      </c>
    </row>
    <row r="1398" spans="1:17" x14ac:dyDescent="0.25">
      <c r="A1398" s="38">
        <f t="shared" si="78"/>
        <v>13.79999999999975</v>
      </c>
      <c r="B1398" s="38" t="e">
        <f>C1398+D1398+Dynamics!$O$7</f>
        <v>#NUM!</v>
      </c>
      <c r="C1398" s="38" t="e">
        <f>C1397-O1397*Dynamics!$S$1</f>
        <v>#NUM!</v>
      </c>
      <c r="D1398" s="38" t="e">
        <f>D1397-P1397*Dynamics!$S$1</f>
        <v>#NUM!</v>
      </c>
      <c r="E1398" s="38" t="e">
        <f>Dynamics!$F$1-C1398/H1397</f>
        <v>#NUM!</v>
      </c>
      <c r="F1398" s="38" t="e">
        <f>IF(Q1397,$O$5/E1398,([1]!Props("D","T",Dynamics!$D$4+273,"P",I1397,"He")+$O$5/E1398)/2)</f>
        <v>#NUM!</v>
      </c>
      <c r="G1398" s="38" t="e">
        <f t="shared" si="79"/>
        <v>#NUM!</v>
      </c>
      <c r="H1398" s="38" t="e">
        <f>IF(Q1397,[1]!Props("D","T",Dynamics!$D$4+273,"P",Dynamics!I1397,"N2O"),C1398/G1398)</f>
        <v>#NUM!</v>
      </c>
      <c r="I1398" s="38" t="e">
        <f>IF(Q1397,[1]!Props("P","T",Dynamics!$D$4+273,"D",F1398,"He"),IF(C1398&gt;$D$11,I1397*(1-$N$13/100*$S$1),[1]!Props("P","T",Dynamics!$D$4+273,"D",F1398,"He")))</f>
        <v>#NUM!</v>
      </c>
      <c r="J1398" s="38" t="e">
        <f>I1398-Dynamics!$O$10</f>
        <v>#NUM!</v>
      </c>
      <c r="L1398" s="38" t="e">
        <f t="shared" si="80"/>
        <v>#NUM!</v>
      </c>
      <c r="M1398" s="38" t="e">
        <f t="shared" si="81"/>
        <v>#NUM!</v>
      </c>
      <c r="N1398" s="38" t="e">
        <f>M1398*Dynamics!$D$14*Dynamics!$N$12</f>
        <v>#NUM!</v>
      </c>
      <c r="O1398" s="38" t="e">
        <f t="shared" si="82"/>
        <v>#NUM!</v>
      </c>
      <c r="P1398" s="38" t="e">
        <f>O1398/Dynamics!$M$2</f>
        <v>#NUM!</v>
      </c>
      <c r="Q1398" s="38" t="e">
        <f>IF(I1398&gt;Dynamics!$D$8,1,0)</f>
        <v>#NUM!</v>
      </c>
    </row>
    <row r="1399" spans="1:17" x14ac:dyDescent="0.25">
      <c r="A1399" s="38">
        <f t="shared" si="78"/>
        <v>13.80999999999975</v>
      </c>
      <c r="B1399" s="38" t="e">
        <f>C1399+D1399+Dynamics!$O$7</f>
        <v>#NUM!</v>
      </c>
      <c r="C1399" s="38" t="e">
        <f>C1398-O1398*Dynamics!$S$1</f>
        <v>#NUM!</v>
      </c>
      <c r="D1399" s="38" t="e">
        <f>D1398-P1398*Dynamics!$S$1</f>
        <v>#NUM!</v>
      </c>
      <c r="E1399" s="38" t="e">
        <f>Dynamics!$F$1-C1399/H1398</f>
        <v>#NUM!</v>
      </c>
      <c r="F1399" s="38" t="e">
        <f>IF(Q1398,$O$5/E1399,([1]!Props("D","T",Dynamics!$D$4+273,"P",I1398,"He")+$O$5/E1399)/2)</f>
        <v>#NUM!</v>
      </c>
      <c r="G1399" s="38" t="e">
        <f t="shared" si="79"/>
        <v>#NUM!</v>
      </c>
      <c r="H1399" s="38" t="e">
        <f>IF(Q1398,[1]!Props("D","T",Dynamics!$D$4+273,"P",Dynamics!I1398,"N2O"),C1399/G1399)</f>
        <v>#NUM!</v>
      </c>
      <c r="I1399" s="38" t="e">
        <f>IF(Q1398,[1]!Props("P","T",Dynamics!$D$4+273,"D",F1399,"He"),IF(C1399&gt;$D$11,I1398*(1-$N$13/100*$S$1),[1]!Props("P","T",Dynamics!$D$4+273,"D",F1399,"He")))</f>
        <v>#NUM!</v>
      </c>
      <c r="J1399" s="38" t="e">
        <f>I1399-Dynamics!$O$10</f>
        <v>#NUM!</v>
      </c>
      <c r="L1399" s="38" t="e">
        <f t="shared" si="80"/>
        <v>#NUM!</v>
      </c>
      <c r="M1399" s="38" t="e">
        <f t="shared" si="81"/>
        <v>#NUM!</v>
      </c>
      <c r="N1399" s="38" t="e">
        <f>M1399*Dynamics!$D$14*Dynamics!$N$12</f>
        <v>#NUM!</v>
      </c>
      <c r="O1399" s="38" t="e">
        <f t="shared" si="82"/>
        <v>#NUM!</v>
      </c>
      <c r="P1399" s="38" t="e">
        <f>O1399/Dynamics!$M$2</f>
        <v>#NUM!</v>
      </c>
      <c r="Q1399" s="38" t="e">
        <f>IF(I1399&gt;Dynamics!$D$8,1,0)</f>
        <v>#NUM!</v>
      </c>
    </row>
    <row r="1400" spans="1:17" x14ac:dyDescent="0.25">
      <c r="A1400" s="38">
        <f t="shared" si="78"/>
        <v>13.81999999999975</v>
      </c>
      <c r="B1400" s="38" t="e">
        <f>C1400+D1400+Dynamics!$O$7</f>
        <v>#NUM!</v>
      </c>
      <c r="C1400" s="38" t="e">
        <f>C1399-O1399*Dynamics!$S$1</f>
        <v>#NUM!</v>
      </c>
      <c r="D1400" s="38" t="e">
        <f>D1399-P1399*Dynamics!$S$1</f>
        <v>#NUM!</v>
      </c>
      <c r="E1400" s="38" t="e">
        <f>Dynamics!$F$1-C1400/H1399</f>
        <v>#NUM!</v>
      </c>
      <c r="F1400" s="38" t="e">
        <f>IF(Q1399,$O$5/E1400,([1]!Props("D","T",Dynamics!$D$4+273,"P",I1399,"He")+$O$5/E1400)/2)</f>
        <v>#NUM!</v>
      </c>
      <c r="G1400" s="38" t="e">
        <f t="shared" si="79"/>
        <v>#NUM!</v>
      </c>
      <c r="H1400" s="38" t="e">
        <f>IF(Q1399,[1]!Props("D","T",Dynamics!$D$4+273,"P",Dynamics!I1399,"N2O"),C1400/G1400)</f>
        <v>#NUM!</v>
      </c>
      <c r="I1400" s="38" t="e">
        <f>IF(Q1399,[1]!Props("P","T",Dynamics!$D$4+273,"D",F1400,"He"),IF(C1400&gt;$D$11,I1399*(1-$N$13/100*$S$1),[1]!Props("P","T",Dynamics!$D$4+273,"D",F1400,"He")))</f>
        <v>#NUM!</v>
      </c>
      <c r="J1400" s="38" t="e">
        <f>I1400-Dynamics!$O$10</f>
        <v>#NUM!</v>
      </c>
      <c r="L1400" s="38" t="e">
        <f t="shared" si="80"/>
        <v>#NUM!</v>
      </c>
      <c r="M1400" s="38" t="e">
        <f t="shared" si="81"/>
        <v>#NUM!</v>
      </c>
      <c r="N1400" s="38" t="e">
        <f>M1400*Dynamics!$D$14*Dynamics!$N$12</f>
        <v>#NUM!</v>
      </c>
      <c r="O1400" s="38" t="e">
        <f t="shared" si="82"/>
        <v>#NUM!</v>
      </c>
      <c r="P1400" s="38" t="e">
        <f>O1400/Dynamics!$M$2</f>
        <v>#NUM!</v>
      </c>
      <c r="Q1400" s="38" t="e">
        <f>IF(I1400&gt;Dynamics!$D$8,1,0)</f>
        <v>#NUM!</v>
      </c>
    </row>
    <row r="1401" spans="1:17" x14ac:dyDescent="0.25">
      <c r="A1401" s="38">
        <f>A1400+$A$19</f>
        <v>13.82999999999975</v>
      </c>
      <c r="B1401" s="38" t="e">
        <f>C1401+D1401+Dynamics!$O$7</f>
        <v>#NUM!</v>
      </c>
      <c r="C1401" s="38" t="e">
        <f>C1400-O1400*Dynamics!$S$1</f>
        <v>#NUM!</v>
      </c>
      <c r="D1401" s="38" t="e">
        <f>D1400-P1400*Dynamics!$S$1</f>
        <v>#NUM!</v>
      </c>
      <c r="E1401" s="38" t="e">
        <f>Dynamics!$F$1-C1401/H1400</f>
        <v>#NUM!</v>
      </c>
      <c r="F1401" s="38" t="e">
        <f>IF(Q1400,$O$5/E1401,([1]!Props("D","T",Dynamics!$D$4+273,"P",I1400,"He")+$O$5/E1401)/2)</f>
        <v>#NUM!</v>
      </c>
      <c r="G1401" s="38" t="e">
        <f>$F$1-$O$5/F1401</f>
        <v>#NUM!</v>
      </c>
      <c r="H1401" s="38" t="e">
        <f>IF(Q1400,[1]!Props("D","T",Dynamics!$D$4+273,"P",Dynamics!I1400,"N2O"),C1401/G1401)</f>
        <v>#NUM!</v>
      </c>
      <c r="I1401" s="38" t="e">
        <f>IF(Q1400,[1]!Props("P","T",Dynamics!$D$4+273,"D",F1401,"He"),IF(C1401&gt;$D$11,I1400*(1-$N$13/100*$S$1),[1]!Props("P","T",Dynamics!$D$4+273,"D",F1401,"He")))</f>
        <v>#NUM!</v>
      </c>
      <c r="J1401" s="38" t="e">
        <f>I1401-Dynamics!$O$10</f>
        <v>#NUM!</v>
      </c>
      <c r="L1401" s="38" t="e">
        <f>IF(H1401&gt;$L$18,$L$18,H1401)</f>
        <v>#NUM!</v>
      </c>
      <c r="M1401" s="38" t="e">
        <f>SQRT(2*J1401/L1401)</f>
        <v>#NUM!</v>
      </c>
      <c r="N1401" s="38" t="e">
        <f>M1401*Dynamics!$D$14*Dynamics!$N$12</f>
        <v>#NUM!</v>
      </c>
      <c r="O1401" s="38" t="e">
        <f>N1401*L1401</f>
        <v>#NUM!</v>
      </c>
      <c r="P1401" s="38" t="e">
        <f>O1401/Dynamics!$M$2</f>
        <v>#NUM!</v>
      </c>
      <c r="Q1401" s="38" t="e">
        <f>IF(I1401&gt;Dynamics!$D$8,1,0)</f>
        <v>#NUM!</v>
      </c>
    </row>
    <row r="1402" spans="1:17" x14ac:dyDescent="0.25">
      <c r="A1402" s="38">
        <f>A1401+$A$19</f>
        <v>13.839999999999749</v>
      </c>
      <c r="B1402" s="38" t="e">
        <f>C1402+D1402+Dynamics!$O$7</f>
        <v>#NUM!</v>
      </c>
      <c r="C1402" s="38" t="e">
        <f>C1401-O1401*Dynamics!$S$1</f>
        <v>#NUM!</v>
      </c>
      <c r="D1402" s="38" t="e">
        <f>D1401-P1401*Dynamics!$S$1</f>
        <v>#NUM!</v>
      </c>
      <c r="E1402" s="38" t="e">
        <f>Dynamics!$F$1-C1402/H1401</f>
        <v>#NUM!</v>
      </c>
      <c r="F1402" s="38" t="e">
        <f>IF(Q1401,$O$5/E1402,([1]!Props("D","T",Dynamics!$D$4+273,"P",I1401,"He")+$O$5/E1402)/2)</f>
        <v>#NUM!</v>
      </c>
      <c r="G1402" s="38" t="e">
        <f>$F$1-$O$5/F1402</f>
        <v>#NUM!</v>
      </c>
      <c r="H1402" s="38" t="e">
        <f>IF(Q1401,[1]!Props("D","T",Dynamics!$D$4+273,"P",Dynamics!I1401,"N2O"),C1402/G1402)</f>
        <v>#NUM!</v>
      </c>
      <c r="I1402" s="38" t="e">
        <f>IF(Q1401,[1]!Props("P","T",Dynamics!$D$4+273,"D",F1402,"He"),IF(C1402&gt;$D$11,I1401*(1-$N$13/100*$S$1),[1]!Props("P","T",Dynamics!$D$4+273,"D",F1402,"He")))</f>
        <v>#NUM!</v>
      </c>
      <c r="J1402" s="38" t="e">
        <f>I1402-Dynamics!$O$10</f>
        <v>#NUM!</v>
      </c>
      <c r="L1402" s="38" t="e">
        <f>IF(H1402&gt;$L$18,$L$18,H1402)</f>
        <v>#NUM!</v>
      </c>
      <c r="M1402" s="38" t="e">
        <f>SQRT(2*J1402/L1402)</f>
        <v>#NUM!</v>
      </c>
      <c r="N1402" s="38" t="e">
        <f>M1402*Dynamics!$D$14*Dynamics!$N$12</f>
        <v>#NUM!</v>
      </c>
      <c r="O1402" s="38" t="e">
        <f>N1402*L1402</f>
        <v>#NUM!</v>
      </c>
      <c r="P1402" s="38" t="e">
        <f>O1402/Dynamics!$M$2</f>
        <v>#NUM!</v>
      </c>
      <c r="Q1402" s="38" t="e">
        <f>IF(I1402&gt;Dynamics!$D$8,1,0)</f>
        <v>#NUM!</v>
      </c>
    </row>
    <row r="1403" spans="1:17" x14ac:dyDescent="0.25">
      <c r="A1403" s="38">
        <f t="shared" ref="A1403" si="83">A1402+$A$19</f>
        <v>13.849999999999749</v>
      </c>
      <c r="B1403" s="38" t="e">
        <f>C1403+D1403+Dynamics!$O$7</f>
        <v>#NUM!</v>
      </c>
      <c r="C1403" s="38" t="e">
        <f>C1402-O1402*Dynamics!$S$1</f>
        <v>#NUM!</v>
      </c>
      <c r="D1403" s="38" t="e">
        <f>D1402-P1402*Dynamics!$S$1</f>
        <v>#NUM!</v>
      </c>
      <c r="E1403" s="38" t="e">
        <f>Dynamics!$F$1-C1403/H1402</f>
        <v>#NUM!</v>
      </c>
      <c r="F1403" s="38" t="e">
        <f>IF(Q1402,$O$5/E1403,([1]!Props("D","T",Dynamics!$D$4+273,"P",I1402,"He")+$O$5/E1403)/2)</f>
        <v>#NUM!</v>
      </c>
      <c r="G1403" s="38" t="e">
        <f t="shared" ref="G1403" si="84">$F$1-$O$5/F1403</f>
        <v>#NUM!</v>
      </c>
      <c r="H1403" s="38" t="e">
        <f>IF(Q1402,[1]!Props("D","T",Dynamics!$D$4+273,"P",Dynamics!I1402,"N2O"),C1403/G1403)</f>
        <v>#NUM!</v>
      </c>
      <c r="I1403" s="38" t="e">
        <f>IF(Q1402,[1]!Props("P","T",Dynamics!$D$4+273,"D",F1403,"He"),IF(C1403&gt;$D$11,I1402*(1-$N$13/100*$S$1),[1]!Props("P","T",Dynamics!$D$4+273,"D",F1403,"He")))</f>
        <v>#NUM!</v>
      </c>
      <c r="J1403" s="38" t="e">
        <f>I1403-Dynamics!$O$10</f>
        <v>#NUM!</v>
      </c>
      <c r="L1403" s="38" t="e">
        <f t="shared" ref="L1403" si="85">IF(H1403&gt;$L$18,$L$18,H1403)</f>
        <v>#NUM!</v>
      </c>
      <c r="M1403" s="38" t="e">
        <f t="shared" ref="M1403" si="86">SQRT(2*J1403/L1403)</f>
        <v>#NUM!</v>
      </c>
      <c r="N1403" s="38" t="e">
        <f>M1403*Dynamics!$D$14*Dynamics!$N$12</f>
        <v>#NUM!</v>
      </c>
      <c r="O1403" s="38" t="e">
        <f t="shared" ref="O1403" si="87">N1403*L1403</f>
        <v>#NUM!</v>
      </c>
      <c r="P1403" s="38" t="e">
        <f>O1403/Dynamics!$M$2</f>
        <v>#NUM!</v>
      </c>
      <c r="Q1403" s="38" t="e">
        <f>IF(I1403&gt;Dynamics!$D$8,1,0)</f>
        <v>#NUM!</v>
      </c>
    </row>
  </sheetData>
  <mergeCells count="3">
    <mergeCell ref="L12:M12"/>
    <mergeCell ref="L13:M13"/>
    <mergeCell ref="Q16:Q17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4"/>
  <sheetViews>
    <sheetView tabSelected="1" workbookViewId="0">
      <selection activeCell="W14" sqref="W14"/>
    </sheetView>
  </sheetViews>
  <sheetFormatPr defaultRowHeight="15" x14ac:dyDescent="0.25"/>
  <cols>
    <col min="7" max="7" width="10.140625" customWidth="1"/>
  </cols>
  <sheetData>
    <row r="1" spans="1:12" s="56" customFormat="1" x14ac:dyDescent="0.25">
      <c r="A1" s="17" t="str">
        <f>Dynamics!L14</f>
        <v>Gravity</v>
      </c>
      <c r="B1" s="56">
        <f>Dynamics!M14</f>
        <v>9.8066499999999994</v>
      </c>
      <c r="C1" s="62" t="str">
        <f>Dynamics!N14</f>
        <v>m/s2</v>
      </c>
      <c r="E1" s="17" t="s">
        <v>113</v>
      </c>
      <c r="F1" s="56">
        <v>6.4999999999999997E-3</v>
      </c>
      <c r="G1" s="62" t="s">
        <v>282</v>
      </c>
    </row>
    <row r="2" spans="1:12" s="16" customFormat="1" ht="18" x14ac:dyDescent="0.35">
      <c r="A2" s="17" t="s">
        <v>280</v>
      </c>
      <c r="B2" s="61">
        <v>306</v>
      </c>
      <c r="C2" s="51" t="s">
        <v>64</v>
      </c>
      <c r="E2" s="17" t="s">
        <v>85</v>
      </c>
      <c r="F2" s="16">
        <v>8.31447</v>
      </c>
      <c r="G2" s="51" t="s">
        <v>283</v>
      </c>
    </row>
    <row r="3" spans="1:12" ht="18" x14ac:dyDescent="0.35">
      <c r="A3" s="17" t="s">
        <v>281</v>
      </c>
      <c r="B3" s="16">
        <v>101.325</v>
      </c>
      <c r="C3" s="51" t="s">
        <v>59</v>
      </c>
      <c r="E3" s="17" t="s">
        <v>284</v>
      </c>
      <c r="F3">
        <v>2.8964400000000001E-2</v>
      </c>
      <c r="G3" s="51" t="s">
        <v>285</v>
      </c>
    </row>
    <row r="4" spans="1:12" ht="18.75" x14ac:dyDescent="0.35">
      <c r="A4" t="s">
        <v>297</v>
      </c>
      <c r="B4">
        <v>1243</v>
      </c>
      <c r="C4" s="51" t="s">
        <v>78</v>
      </c>
      <c r="E4" s="17" t="s">
        <v>300</v>
      </c>
      <c r="F4">
        <v>8.5000000000000006E-2</v>
      </c>
      <c r="G4" s="51" t="s">
        <v>176</v>
      </c>
    </row>
    <row r="5" spans="1:12" x14ac:dyDescent="0.25">
      <c r="A5" s="17" t="s">
        <v>301</v>
      </c>
      <c r="B5">
        <v>0.5</v>
      </c>
    </row>
    <row r="8" spans="1:12" ht="18" x14ac:dyDescent="0.35">
      <c r="A8" s="17" t="str">
        <f>Dynamics!A16</f>
        <v>t</v>
      </c>
      <c r="B8" s="17" t="str">
        <f>Dynamics!B16</f>
        <v>mTotal</v>
      </c>
      <c r="C8" s="17" t="s">
        <v>133</v>
      </c>
      <c r="D8" s="17" t="s">
        <v>167</v>
      </c>
      <c r="E8" s="17" t="s">
        <v>299</v>
      </c>
      <c r="F8" s="17" t="s">
        <v>278</v>
      </c>
      <c r="G8" s="17" t="s">
        <v>88</v>
      </c>
      <c r="H8" s="17" t="s">
        <v>185</v>
      </c>
      <c r="I8" s="17" t="s">
        <v>279</v>
      </c>
      <c r="J8" s="17" t="s">
        <v>115</v>
      </c>
      <c r="K8" s="17" t="s">
        <v>76</v>
      </c>
      <c r="L8" s="45" t="s">
        <v>298</v>
      </c>
    </row>
    <row r="9" spans="1:12" ht="17.25" x14ac:dyDescent="0.25">
      <c r="A9" s="16" t="str">
        <f>Dynamics!A17</f>
        <v>s</v>
      </c>
      <c r="B9" s="16" t="str">
        <f>Dynamics!B17</f>
        <v>kg</v>
      </c>
      <c r="C9" s="16" t="str">
        <f>Dynamics!O17</f>
        <v>kg/s</v>
      </c>
      <c r="D9" s="16" t="s">
        <v>275</v>
      </c>
      <c r="E9" s="16" t="s">
        <v>275</v>
      </c>
      <c r="F9" s="16" t="s">
        <v>277</v>
      </c>
      <c r="G9" s="16" t="s">
        <v>160</v>
      </c>
      <c r="H9" s="16" t="s">
        <v>78</v>
      </c>
      <c r="I9" s="16" t="s">
        <v>78</v>
      </c>
      <c r="J9" s="16" t="s">
        <v>64</v>
      </c>
      <c r="K9" s="16" t="s">
        <v>59</v>
      </c>
      <c r="L9" s="16" t="s">
        <v>70</v>
      </c>
    </row>
    <row r="10" spans="1:12" x14ac:dyDescent="0.25">
      <c r="A10">
        <f>Dynamics!A18</f>
        <v>0</v>
      </c>
      <c r="B10">
        <f>Dynamics!B18</f>
        <v>34.019468207672979</v>
      </c>
      <c r="C10">
        <f>Dynamics!O18+Dynamics!P18</f>
        <v>1.1313919370059229</v>
      </c>
      <c r="D10">
        <f>Dynamics!$M$9*Dynamics!$M$14*Thrust!C10</f>
        <v>2440.9362425886093</v>
      </c>
      <c r="E10">
        <v>0</v>
      </c>
      <c r="F10">
        <f>(D10-E10)/B10</f>
        <v>71.751158121809326</v>
      </c>
      <c r="G10">
        <v>0</v>
      </c>
      <c r="H10">
        <v>0</v>
      </c>
      <c r="I10" s="32">
        <f>H10+$B$4</f>
        <v>1243</v>
      </c>
      <c r="J10">
        <f>$B$2-$F$1*I10</f>
        <v>297.9205</v>
      </c>
      <c r="K10">
        <f>$B$3*(1-$F$1*I10/$B$2)^($B$1*$F$3/($F$2*$F$1))</f>
        <v>88.031677297516936</v>
      </c>
      <c r="L10">
        <f>K10*$F$3/($F$2*J10)</f>
        <v>1.0293630016217417E-3</v>
      </c>
    </row>
    <row r="11" spans="1:12" x14ac:dyDescent="0.25">
      <c r="A11">
        <f>Dynamics!A19</f>
        <v>0.01</v>
      </c>
      <c r="B11">
        <f>Dynamics!B19</f>
        <v>34.008154288302919</v>
      </c>
      <c r="C11">
        <f>Dynamics!O19+Dynamics!P19</f>
        <v>1.1282513506715384</v>
      </c>
      <c r="D11">
        <f>Dynamics!$M$9*Dynamics!$M$14*Thrust!C11</f>
        <v>2434.160543773869</v>
      </c>
      <c r="E11">
        <f>0.5*L10*G10^2*$F$4*$B$5</f>
        <v>0</v>
      </c>
      <c r="F11">
        <f t="shared" ref="F11:F16" si="0">(D11-E11)/B11</f>
        <v>71.575791004073892</v>
      </c>
      <c r="G11">
        <f>F10*Dynamics!$S$1+G10</f>
        <v>0.71751158121809322</v>
      </c>
      <c r="H11">
        <f>G11*Dynamics!$S$1+H10</f>
        <v>7.175115812180932E-3</v>
      </c>
      <c r="I11" s="32">
        <f t="shared" ref="I11:I74" si="1">H11+$B$4</f>
        <v>1243.0071751158123</v>
      </c>
      <c r="J11">
        <f t="shared" ref="J11:J74" si="2">$B$2-$F$1*I11</f>
        <v>297.92045336174721</v>
      </c>
      <c r="K11">
        <f>$B$3*(1-$F$1*I11/$B$2)^($B$1*$F$3/($F$2*$F$1))</f>
        <v>88.031604867597764</v>
      </c>
      <c r="L11">
        <f t="shared" ref="L11:L16" si="3">K11*$F$3/($F$2*J11)</f>
        <v>1.0293623158341412E-3</v>
      </c>
    </row>
    <row r="12" spans="1:12" x14ac:dyDescent="0.25">
      <c r="A12">
        <f>Dynamics!A20</f>
        <v>0.02</v>
      </c>
      <c r="B12">
        <f>Dynamics!B20</f>
        <v>33.996871774796205</v>
      </c>
      <c r="C12">
        <f>Dynamics!O20+Dynamics!P20</f>
        <v>1.1251344176782518</v>
      </c>
      <c r="D12">
        <f>Dynamics!$M$9*Dynamics!$M$14*Thrust!C12</f>
        <v>2427.4358761673739</v>
      </c>
      <c r="E12">
        <f t="shared" ref="E12:E16" si="4">0.5*L11*G11^2*$F$4*$B$5</f>
        <v>1.1261209293395099E-5</v>
      </c>
      <c r="F12">
        <f t="shared" si="0"/>
        <v>71.40174193043724</v>
      </c>
      <c r="G12">
        <f>F11*Dynamics!$S$1+G11</f>
        <v>1.4332694912588322</v>
      </c>
      <c r="H12">
        <f>G12*Dynamics!$S$1+H11</f>
        <v>2.1507810724769254E-2</v>
      </c>
      <c r="I12" s="32">
        <f t="shared" si="1"/>
        <v>1243.0215078107249</v>
      </c>
      <c r="J12">
        <f t="shared" si="2"/>
        <v>297.92036019923029</v>
      </c>
      <c r="K12">
        <f>$B$3*(1-$F$1*I12/$B$2)^($B$1*$F$3/($F$2*$F$1))</f>
        <v>88.031460184930012</v>
      </c>
      <c r="L12">
        <f t="shared" si="3"/>
        <v>1.0293609459361211E-3</v>
      </c>
    </row>
    <row r="13" spans="1:12" x14ac:dyDescent="0.25">
      <c r="A13">
        <f>Dynamics!A21</f>
        <v>0.03</v>
      </c>
      <c r="B13">
        <f>Dynamics!B21</f>
        <v>33.98562043061942</v>
      </c>
      <c r="C13">
        <f>Dynamics!O21+Dynamics!P21</f>
        <v>1.122965549954823</v>
      </c>
      <c r="D13">
        <f>Dynamics!$M$9*Dynamics!$M$14*Thrust!C13</f>
        <v>2422.756624302182</v>
      </c>
      <c r="E13">
        <f t="shared" si="4"/>
        <v>4.4934750486716013E-5</v>
      </c>
      <c r="F13">
        <f t="shared" si="0"/>
        <v>71.287696051140614</v>
      </c>
      <c r="G13">
        <f>F12*Dynamics!$S$1+G12</f>
        <v>2.1472869105632046</v>
      </c>
      <c r="H13">
        <f>G13*Dynamics!$S$1+H12</f>
        <v>4.2980679830401297E-2</v>
      </c>
      <c r="I13" s="32">
        <f t="shared" si="1"/>
        <v>1243.0429806798304</v>
      </c>
      <c r="J13">
        <f t="shared" si="2"/>
        <v>297.92022062558112</v>
      </c>
      <c r="K13">
        <f>$B$3*(1-$F$1*I13/$B$2)^($B$1*$F$3/($F$2*$F$1))</f>
        <v>88.031243425496953</v>
      </c>
      <c r="L13">
        <f t="shared" si="3"/>
        <v>1.0293588935933024E-3</v>
      </c>
    </row>
    <row r="14" spans="1:12" x14ac:dyDescent="0.25">
      <c r="A14">
        <f>Dynamics!A22</f>
        <v>0.04</v>
      </c>
      <c r="B14">
        <f>Dynamics!B22</f>
        <v>33.974390775119872</v>
      </c>
      <c r="C14">
        <f>Dynamics!O22+Dynamics!P22</f>
        <v>1.1208025828469184</v>
      </c>
      <c r="D14">
        <f>Dynamics!$M$9*Dynamics!$M$14*Thrust!C14</f>
        <v>2418.0901027966606</v>
      </c>
      <c r="E14">
        <f t="shared" si="4"/>
        <v>1.0085696821221441E-4</v>
      </c>
      <c r="F14">
        <f t="shared" si="0"/>
        <v>71.173903248046116</v>
      </c>
      <c r="G14">
        <f>F13*Dynamics!$S$1+G13</f>
        <v>2.8601638710746107</v>
      </c>
      <c r="H14">
        <f>G14*Dynamics!$S$1+H13</f>
        <v>7.1582318541147411E-2</v>
      </c>
      <c r="I14" s="32">
        <f t="shared" si="1"/>
        <v>1243.0715823185412</v>
      </c>
      <c r="J14">
        <f t="shared" si="2"/>
        <v>297.9200347149295</v>
      </c>
      <c r="K14">
        <f>$B$3*(1-$F$1*I14/$B$2)^($B$1*$F$3/($F$2*$F$1))</f>
        <v>88.030954704853755</v>
      </c>
      <c r="L14">
        <f t="shared" si="3"/>
        <v>1.0293561598988376E-3</v>
      </c>
    </row>
    <row r="15" spans="1:12" x14ac:dyDescent="0.25">
      <c r="A15">
        <f>Dynamics!A23</f>
        <v>0.05</v>
      </c>
      <c r="B15">
        <f>Dynamics!B23</f>
        <v>33.963182749291406</v>
      </c>
      <c r="C15">
        <f>Dynamics!O23+Dynamics!P23</f>
        <v>1.1183749334554987</v>
      </c>
      <c r="D15">
        <f>Dynamics!$M$9*Dynamics!$M$14*Thrust!C15</f>
        <v>2412.8525390577001</v>
      </c>
      <c r="E15">
        <f t="shared" si="4"/>
        <v>1.7893958881509461E-4</v>
      </c>
      <c r="F15">
        <f t="shared" si="0"/>
        <v>71.043175721464209</v>
      </c>
      <c r="G15">
        <f>F14*Dynamics!$S$1+G14</f>
        <v>3.5719029035550718</v>
      </c>
      <c r="H15">
        <f>G15*Dynamics!$S$1+H14</f>
        <v>0.10730134757669813</v>
      </c>
      <c r="I15" s="32">
        <f t="shared" si="1"/>
        <v>1243.1073013475766</v>
      </c>
      <c r="J15">
        <f t="shared" si="2"/>
        <v>297.91980254124076</v>
      </c>
      <c r="K15">
        <f>$B$3*(1-$F$1*I15/$B$2)^($B$1*$F$3/($F$2*$F$1))</f>
        <v>88.030594138442055</v>
      </c>
      <c r="L15">
        <f t="shared" si="3"/>
        <v>1.0293527459444888E-3</v>
      </c>
    </row>
    <row r="16" spans="1:12" x14ac:dyDescent="0.25">
      <c r="A16">
        <f>Dynamics!A24</f>
        <v>6.0000000000000005E-2</v>
      </c>
      <c r="B16">
        <f>Dynamics!B24</f>
        <v>33.951998999956849</v>
      </c>
      <c r="C16">
        <f>Dynamics!O24+Dynamics!P24</f>
        <v>1.1159609078470594</v>
      </c>
      <c r="D16">
        <f>Dynamics!$M$9*Dynamics!$M$14*Thrust!C16</f>
        <v>2407.64436812644</v>
      </c>
      <c r="E16">
        <f t="shared" si="4"/>
        <v>2.7907597541547088E-4</v>
      </c>
      <c r="F16">
        <f t="shared" si="0"/>
        <v>70.913176247841093</v>
      </c>
      <c r="G16">
        <f>F15*Dynamics!$S$1+G15</f>
        <v>4.2823346607697141</v>
      </c>
      <c r="H16">
        <f>G16*Dynamics!$S$1+H15</f>
        <v>0.15012469418439528</v>
      </c>
      <c r="I16" s="32">
        <f t="shared" si="1"/>
        <v>1243.1501246941843</v>
      </c>
      <c r="J16">
        <f t="shared" si="2"/>
        <v>297.91952418948779</v>
      </c>
      <c r="K16">
        <f>$B$3*(1-$F$1*I16/$B$2)^($B$1*$F$3/($F$2*$F$1))</f>
        <v>88.030161858938911</v>
      </c>
      <c r="L16">
        <f t="shared" si="3"/>
        <v>1.0293486529848943E-3</v>
      </c>
    </row>
    <row r="17" spans="1:12" x14ac:dyDescent="0.25">
      <c r="A17">
        <f>Dynamics!A25</f>
        <v>7.0000000000000007E-2</v>
      </c>
      <c r="B17">
        <f>Dynamics!B25</f>
        <v>33.940839390878381</v>
      </c>
      <c r="C17">
        <f>Dynamics!O25+Dynamics!P25</f>
        <v>1.1136388663286652</v>
      </c>
      <c r="D17">
        <f>Dynamics!$M$9*Dynamics!$M$14*Thrust!C17</f>
        <v>2402.6346494660406</v>
      </c>
      <c r="E17">
        <f t="shared" ref="E17:E26" si="5">0.5*L16*G16^2*$F$4*$B$5</f>
        <v>4.0112769040544964E-4</v>
      </c>
      <c r="F17">
        <f t="shared" ref="F17:F26" si="6">(D17-E17)/B17</f>
        <v>70.788887118214859</v>
      </c>
      <c r="G17">
        <f>F16*Dynamics!$S$1+G16</f>
        <v>4.9914664232481254</v>
      </c>
      <c r="H17">
        <f>G17*Dynamics!$S$1+H16</f>
        <v>0.20003935841687653</v>
      </c>
      <c r="I17" s="32">
        <f t="shared" si="1"/>
        <v>1243.2000393584169</v>
      </c>
      <c r="J17">
        <f t="shared" si="2"/>
        <v>297.91919974417027</v>
      </c>
      <c r="K17">
        <f t="shared" ref="K17:K26" si="7">$B$3*(1-$F$1*I17/$B$2)^($B$1*$F$3/($F$2*$F$1))</f>
        <v>88.029657998426813</v>
      </c>
      <c r="L17">
        <f t="shared" ref="L17:L26" si="8">K17*$F$3/($F$2*J17)</f>
        <v>1.029343882268752E-3</v>
      </c>
    </row>
    <row r="18" spans="1:12" x14ac:dyDescent="0.25">
      <c r="A18">
        <f>Dynamics!A26</f>
        <v>0.08</v>
      </c>
      <c r="B18">
        <f>Dynamics!B26</f>
        <v>33.929703002215092</v>
      </c>
      <c r="C18">
        <f>Dynamics!O26+Dynamics!P26</f>
        <v>1.1113270908734785</v>
      </c>
      <c r="D18">
        <f>Dynamics!$M$9*Dynamics!$M$14*Thrust!C18</f>
        <v>2397.6470794571674</v>
      </c>
      <c r="E18">
        <f t="shared" si="5"/>
        <v>5.4497393351252003E-4</v>
      </c>
      <c r="F18">
        <f t="shared" si="6"/>
        <v>70.665120007879352</v>
      </c>
      <c r="G18">
        <f>F17*Dynamics!$S$1+G17</f>
        <v>5.6993552944302737</v>
      </c>
      <c r="H18">
        <f>G18*Dynamics!$S$1+H17</f>
        <v>0.25703291136117928</v>
      </c>
      <c r="I18" s="32">
        <f t="shared" si="1"/>
        <v>1243.2570329113612</v>
      </c>
      <c r="J18">
        <f t="shared" si="2"/>
        <v>297.91882928607617</v>
      </c>
      <c r="K18">
        <f t="shared" si="7"/>
        <v>88.029082683362972</v>
      </c>
      <c r="L18">
        <f t="shared" si="8"/>
        <v>1.0293384349911879E-3</v>
      </c>
    </row>
    <row r="19" spans="1:12" x14ac:dyDescent="0.25">
      <c r="A19">
        <f>Dynamics!A27</f>
        <v>0.09</v>
      </c>
      <c r="B19">
        <f>Dynamics!B27</f>
        <v>33.918589731306362</v>
      </c>
      <c r="C19">
        <f>Dynamics!O27+Dynamics!P27</f>
        <v>1.1090029052293369</v>
      </c>
      <c r="D19">
        <f>Dynamics!$M$9*Dynamics!$M$14*Thrust!C19</f>
        <v>2392.6327349248004</v>
      </c>
      <c r="E19">
        <f t="shared" si="5"/>
        <v>7.1050736934112505E-4</v>
      </c>
      <c r="F19">
        <f t="shared" si="6"/>
        <v>70.540433531323004</v>
      </c>
      <c r="G19">
        <f>F18*Dynamics!$S$1+G18</f>
        <v>6.4060064945090671</v>
      </c>
      <c r="H19">
        <f>G19*Dynamics!$S$1+H18</f>
        <v>0.32109297630626998</v>
      </c>
      <c r="I19" s="32">
        <f t="shared" si="1"/>
        <v>1243.3210929763063</v>
      </c>
      <c r="J19">
        <f t="shared" si="2"/>
        <v>297.918412895654</v>
      </c>
      <c r="K19">
        <f t="shared" si="7"/>
        <v>88.028436039815958</v>
      </c>
      <c r="L19">
        <f t="shared" si="8"/>
        <v>1.0293323123433404E-3</v>
      </c>
    </row>
    <row r="20" spans="1:12" x14ac:dyDescent="0.25">
      <c r="A20">
        <f>Dynamics!A28</f>
        <v>9.9999999999999992E-2</v>
      </c>
      <c r="B20">
        <f>Dynamics!B28</f>
        <v>33.907499702254064</v>
      </c>
      <c r="C20">
        <f>Dynamics!O28+Dynamics!P28</f>
        <v>1.1066899702102631</v>
      </c>
      <c r="D20">
        <f>Dynamics!$M$9*Dynamics!$M$14*Thrust!C20</f>
        <v>2387.6426631997447</v>
      </c>
      <c r="E20">
        <f t="shared" si="5"/>
        <v>8.9761332246439222E-4</v>
      </c>
      <c r="F20">
        <f t="shared" si="6"/>
        <v>70.416332273172571</v>
      </c>
      <c r="G20">
        <f>F19*Dynamics!$S$1+G19</f>
        <v>7.1114108298222973</v>
      </c>
      <c r="H20">
        <f>G20*Dynamics!$S$1+H19</f>
        <v>0.39220708460449294</v>
      </c>
      <c r="I20" s="32">
        <f t="shared" si="1"/>
        <v>1243.3922070846045</v>
      </c>
      <c r="J20">
        <f t="shared" si="2"/>
        <v>297.91795065395007</v>
      </c>
      <c r="K20">
        <f t="shared" si="7"/>
        <v>88.027718194920212</v>
      </c>
      <c r="L20">
        <f t="shared" si="8"/>
        <v>1.0293255155261339E-3</v>
      </c>
    </row>
    <row r="21" spans="1:12" x14ac:dyDescent="0.25">
      <c r="A21">
        <f>Dynamics!A29</f>
        <v>0.10999999999999999</v>
      </c>
      <c r="B21">
        <f>Dynamics!B29</f>
        <v>33.896432802551963</v>
      </c>
      <c r="C21">
        <f>Dynamics!O29+Dynamics!P29</f>
        <v>1.1043946495567705</v>
      </c>
      <c r="D21">
        <f>Dynamics!$M$9*Dynamics!$M$14*Thrust!C21</f>
        <v>2382.6905938166983</v>
      </c>
      <c r="E21">
        <f t="shared" si="5"/>
        <v>1.1061733988796672E-3</v>
      </c>
      <c r="F21">
        <f t="shared" si="6"/>
        <v>70.293222343559222</v>
      </c>
      <c r="G21">
        <f>F20*Dynamics!$S$1+G20</f>
        <v>7.8155741525540234</v>
      </c>
      <c r="H21">
        <f>G21*Dynamics!$S$1+H20</f>
        <v>0.47036282613003316</v>
      </c>
      <c r="I21" s="32">
        <f t="shared" si="1"/>
        <v>1243.47036282613</v>
      </c>
      <c r="J21">
        <f t="shared" si="2"/>
        <v>297.91744264163015</v>
      </c>
      <c r="K21">
        <f t="shared" si="7"/>
        <v>88.026929275356025</v>
      </c>
      <c r="L21">
        <f t="shared" si="8"/>
        <v>1.0293180457358882E-3</v>
      </c>
    </row>
    <row r="22" spans="1:12" x14ac:dyDescent="0.25">
      <c r="A22">
        <f>Dynamics!A30</f>
        <v>0.11999999999999998</v>
      </c>
      <c r="B22">
        <f>Dynamics!B30</f>
        <v>33.885388856056395</v>
      </c>
      <c r="C22">
        <f>Dynamics!O30+Dynamics!P30</f>
        <v>1.1021099981599327</v>
      </c>
      <c r="D22">
        <f>Dynamics!$M$9*Dynamics!$M$14*Thrust!C22</f>
        <v>2377.7615429601228</v>
      </c>
      <c r="E22">
        <f t="shared" si="5"/>
        <v>1.3360733365241255E-3</v>
      </c>
      <c r="F22">
        <f t="shared" si="6"/>
        <v>70.170663142967157</v>
      </c>
      <c r="G22">
        <f>F21*Dynamics!$S$1+G21</f>
        <v>8.5185063759896149</v>
      </c>
      <c r="H22">
        <f>G22*Dynamics!$S$1+H21</f>
        <v>0.55554788988992931</v>
      </c>
      <c r="I22" s="32">
        <f t="shared" si="1"/>
        <v>1243.55554788989</v>
      </c>
      <c r="J22">
        <f t="shared" si="2"/>
        <v>297.91688893871572</v>
      </c>
      <c r="K22">
        <f t="shared" si="7"/>
        <v>88.026069406939001</v>
      </c>
      <c r="L22">
        <f t="shared" si="8"/>
        <v>1.0293099041604335E-3</v>
      </c>
    </row>
    <row r="23" spans="1:12" x14ac:dyDescent="0.25">
      <c r="A23">
        <f>Dynamics!A31</f>
        <v>0.12999999999999998</v>
      </c>
      <c r="B23">
        <f>Dynamics!B31</f>
        <v>33.874367756074797</v>
      </c>
      <c r="C23">
        <f>Dynamics!O31+Dynamics!P31</f>
        <v>1.0998341002787588</v>
      </c>
      <c r="D23">
        <f>Dynamics!$M$9*Dynamics!$M$14*Thrust!C23</f>
        <v>2372.8513774897115</v>
      </c>
      <c r="E23">
        <f t="shared" si="5"/>
        <v>1.5872012309599605E-3</v>
      </c>
      <c r="F23">
        <f t="shared" si="6"/>
        <v>70.048533669324357</v>
      </c>
      <c r="G23">
        <f>F22*Dynamics!$S$1+G22</f>
        <v>9.2202130074192858</v>
      </c>
      <c r="H23">
        <f>G23*Dynamics!$S$1+H22</f>
        <v>0.64775001996412218</v>
      </c>
      <c r="I23" s="32">
        <f t="shared" si="1"/>
        <v>1243.6477500199642</v>
      </c>
      <c r="J23">
        <f t="shared" si="2"/>
        <v>297.91628962487022</v>
      </c>
      <c r="K23">
        <f t="shared" si="7"/>
        <v>88.025138715064031</v>
      </c>
      <c r="L23">
        <f t="shared" si="8"/>
        <v>1.0293010919833171E-3</v>
      </c>
    </row>
    <row r="24" spans="1:12" x14ac:dyDescent="0.25">
      <c r="A24">
        <f>Dynamics!A32</f>
        <v>0.13999999999999999</v>
      </c>
      <c r="B24">
        <f>Dynamics!B32</f>
        <v>33.863369415072007</v>
      </c>
      <c r="C24">
        <f>Dynamics!O32+Dynamics!P32</f>
        <v>1.0975688355032966</v>
      </c>
      <c r="D24">
        <f>Dynamics!$M$9*Dynamics!$M$14*Thrust!C24</f>
        <v>2367.9641525514485</v>
      </c>
      <c r="E24">
        <f t="shared" si="5"/>
        <v>1.8594447412624338E-3</v>
      </c>
      <c r="F24">
        <f t="shared" si="6"/>
        <v>69.926954523691549</v>
      </c>
      <c r="G24">
        <f>F23*Dynamics!$S$1+G23</f>
        <v>9.9206983441125303</v>
      </c>
      <c r="H24">
        <f>G24*Dynamics!$S$1+H23</f>
        <v>0.74695700340524751</v>
      </c>
      <c r="I24" s="32">
        <f t="shared" si="1"/>
        <v>1243.7469570034052</v>
      </c>
      <c r="J24">
        <f t="shared" si="2"/>
        <v>297.91564477947787</v>
      </c>
      <c r="K24">
        <f t="shared" si="7"/>
        <v>88.024137324826583</v>
      </c>
      <c r="L24">
        <f t="shared" si="8"/>
        <v>1.0292916103849502E-3</v>
      </c>
    </row>
    <row r="25" spans="1:12" x14ac:dyDescent="0.25">
      <c r="A25">
        <f>Dynamics!A33</f>
        <v>0.15</v>
      </c>
      <c r="B25">
        <f>Dynamics!B33</f>
        <v>33.852393726716976</v>
      </c>
      <c r="C25">
        <f>Dynamics!O33+Dynamics!P33</f>
        <v>1.0953146339200834</v>
      </c>
      <c r="D25">
        <f>Dynamics!$M$9*Dynamics!$M$14*Thrust!C25</f>
        <v>2363.1007960411248</v>
      </c>
      <c r="E25">
        <f t="shared" si="5"/>
        <v>2.1526917976095739E-3</v>
      </c>
      <c r="F25">
        <f t="shared" si="6"/>
        <v>69.805954120293805</v>
      </c>
      <c r="G25">
        <f>F24*Dynamics!$S$1+G24</f>
        <v>10.619967889349446</v>
      </c>
      <c r="H25">
        <f>G25*Dynamics!$S$1+H24</f>
        <v>0.85315668229874198</v>
      </c>
      <c r="I25" s="32">
        <f t="shared" si="1"/>
        <v>1243.8531566822987</v>
      </c>
      <c r="J25">
        <f t="shared" si="2"/>
        <v>297.91495448156508</v>
      </c>
      <c r="K25">
        <f t="shared" si="7"/>
        <v>88.023065360900105</v>
      </c>
      <c r="L25">
        <f t="shared" si="8"/>
        <v>1.0292814605414526E-3</v>
      </c>
    </row>
    <row r="26" spans="1:12" x14ac:dyDescent="0.25">
      <c r="A26">
        <f>Dynamics!A34</f>
        <v>0.16</v>
      </c>
      <c r="B26">
        <f>Dynamics!B34</f>
        <v>33.841440580377778</v>
      </c>
      <c r="C26">
        <f>Dynamics!O34+Dynamics!P34</f>
        <v>1.0930708529147617</v>
      </c>
      <c r="D26">
        <f>Dynamics!$M$9*Dynamics!$M$14*Thrust!C26</f>
        <v>2358.25992154204</v>
      </c>
      <c r="E26">
        <f t="shared" si="5"/>
        <v>2.4668315366137483E-3</v>
      </c>
      <c r="F26">
        <f t="shared" si="6"/>
        <v>69.685492528290524</v>
      </c>
      <c r="G26">
        <f>F25*Dynamics!$S$1+G25</f>
        <v>11.318027430552384</v>
      </c>
      <c r="H26">
        <f>G26*Dynamics!$S$1+H25</f>
        <v>0.96633695660426577</v>
      </c>
      <c r="I26" s="32">
        <f t="shared" si="1"/>
        <v>1243.9663369566042</v>
      </c>
      <c r="J26">
        <f t="shared" si="2"/>
        <v>297.91421880978208</v>
      </c>
      <c r="K26">
        <f t="shared" si="7"/>
        <v>88.021922947506809</v>
      </c>
      <c r="L26">
        <f t="shared" si="8"/>
        <v>1.0292706436243761E-3</v>
      </c>
    </row>
    <row r="27" spans="1:12" x14ac:dyDescent="0.25">
      <c r="A27">
        <f>Dynamics!A35</f>
        <v>0.17</v>
      </c>
      <c r="B27">
        <f>Dynamics!B35</f>
        <v>33.830509871848626</v>
      </c>
      <c r="C27">
        <f>Dynamics!O35+Dynamics!P35</f>
        <v>1.0908372659287353</v>
      </c>
      <c r="D27">
        <f>Dynamics!$M$9*Dynamics!$M$14*Thrust!C27</f>
        <v>2353.4410402624067</v>
      </c>
      <c r="E27">
        <f t="shared" ref="E27:E90" si="9">0.5*L26*G26^2*$F$4*$B$5</f>
        <v>2.8017540276359487E-3</v>
      </c>
      <c r="F27">
        <f t="shared" ref="F27:F90" si="10">(D27-E27)/B27</f>
        <v>69.565556281099532</v>
      </c>
      <c r="G27">
        <f>F26*Dynamics!$S$1+G26</f>
        <v>12.014882355835288</v>
      </c>
      <c r="H27">
        <f>G27*Dynamics!$S$1+H26</f>
        <v>1.0864857801626187</v>
      </c>
      <c r="I27" s="32">
        <f t="shared" si="1"/>
        <v>1244.0864857801625</v>
      </c>
      <c r="J27">
        <f t="shared" si="2"/>
        <v>297.91343784242895</v>
      </c>
      <c r="K27">
        <f t="shared" ref="K27:K90" si="11">$B$3*(1-$F$1*I27/$B$2)^($B$1*$F$3/($F$2*$F$1))</f>
        <v>88.02071020845689</v>
      </c>
      <c r="L27">
        <f t="shared" ref="L27:L90" si="12">K27*$F$3/($F$2*J27)</f>
        <v>1.0292591608010767E-3</v>
      </c>
    </row>
    <row r="28" spans="1:12" x14ac:dyDescent="0.25">
      <c r="A28">
        <f>Dynamics!A36</f>
        <v>0.18000000000000002</v>
      </c>
      <c r="B28">
        <f>Dynamics!B36</f>
        <v>33.819601499189339</v>
      </c>
      <c r="C28">
        <f>Dynamics!O36+Dynamics!P36</f>
        <v>1.0886139488062392</v>
      </c>
      <c r="D28">
        <f>Dynamics!$M$9*Dynamics!$M$14*Thrust!C28</f>
        <v>2348.644315833355</v>
      </c>
      <c r="E28">
        <f t="shared" si="9"/>
        <v>3.157349954856491E-3</v>
      </c>
      <c r="F28">
        <f t="shared" si="10"/>
        <v>69.446151177733341</v>
      </c>
      <c r="G28">
        <f>F27*Dynamics!$S$1+G27</f>
        <v>12.710537918646283</v>
      </c>
      <c r="H28">
        <f>G28*Dynamics!$S$1+H27</f>
        <v>1.2135911593490816</v>
      </c>
      <c r="I28" s="32">
        <f t="shared" si="1"/>
        <v>1244.2135911593491</v>
      </c>
      <c r="J28">
        <f t="shared" si="2"/>
        <v>297.91261165746425</v>
      </c>
      <c r="K28">
        <f t="shared" si="11"/>
        <v>88.019427267161646</v>
      </c>
      <c r="L28">
        <f t="shared" si="12"/>
        <v>1.029247013234843E-3</v>
      </c>
    </row>
    <row r="29" spans="1:12" x14ac:dyDescent="0.25">
      <c r="A29">
        <f>Dynamics!A37</f>
        <v>0.19000000000000003</v>
      </c>
      <c r="B29">
        <f>Dynamics!B37</f>
        <v>33.808715359701281</v>
      </c>
      <c r="C29">
        <f>Dynamics!O37+Dynamics!P37</f>
        <v>1.0864008603402495</v>
      </c>
      <c r="D29">
        <f>Dynamics!$M$9*Dynamics!$M$14*Thrust!C29</f>
        <v>2343.8696593522554</v>
      </c>
      <c r="E29">
        <f t="shared" si="9"/>
        <v>3.5335107014966448E-3</v>
      </c>
      <c r="F29">
        <f t="shared" si="10"/>
        <v>69.327275553195207</v>
      </c>
      <c r="G29">
        <f>F28*Dynamics!$S$1+G28</f>
        <v>13.404999430423617</v>
      </c>
      <c r="H29">
        <f>G29*Dynamics!$S$1+H28</f>
        <v>1.3476411536533177</v>
      </c>
      <c r="I29" s="32">
        <f t="shared" si="1"/>
        <v>1244.3476411536533</v>
      </c>
      <c r="J29">
        <f t="shared" si="2"/>
        <v>297.91174033250127</v>
      </c>
      <c r="K29">
        <f t="shared" si="11"/>
        <v>88.018074246626753</v>
      </c>
      <c r="L29">
        <f t="shared" si="12"/>
        <v>1.0292342020848313E-3</v>
      </c>
    </row>
    <row r="30" spans="1:12" x14ac:dyDescent="0.25">
      <c r="A30">
        <f>Dynamics!A38</f>
        <v>0.20000000000000004</v>
      </c>
      <c r="B30">
        <f>Dynamics!B38</f>
        <v>33.797851351097876</v>
      </c>
      <c r="C30">
        <f>Dynamics!O38+Dynamics!P38</f>
        <v>1.0841978761334785</v>
      </c>
      <c r="D30">
        <f>Dynamics!$M$9*Dynamics!$M$14*Thrust!C30</f>
        <v>2339.1168024365625</v>
      </c>
      <c r="E30">
        <f t="shared" si="9"/>
        <v>3.9301284403749689E-3</v>
      </c>
      <c r="F30">
        <f t="shared" si="10"/>
        <v>69.208922425541687</v>
      </c>
      <c r="G30">
        <f>F29*Dynamics!$S$1+G29</f>
        <v>14.098272185955569</v>
      </c>
      <c r="H30">
        <f>G30*Dynamics!$S$1+H29</f>
        <v>1.4886238755128733</v>
      </c>
      <c r="I30" s="32">
        <f t="shared" si="1"/>
        <v>1244.488623875513</v>
      </c>
      <c r="J30">
        <f t="shared" si="2"/>
        <v>297.91082394480918</v>
      </c>
      <c r="K30">
        <f t="shared" si="11"/>
        <v>88.016651269453121</v>
      </c>
      <c r="L30">
        <f t="shared" si="12"/>
        <v>1.0292207285060779E-3</v>
      </c>
    </row>
    <row r="31" spans="1:12" x14ac:dyDescent="0.25">
      <c r="A31">
        <f>Dynamics!A39</f>
        <v>0.21000000000000005</v>
      </c>
      <c r="B31">
        <f>Dynamics!B39</f>
        <v>33.787009372336541</v>
      </c>
      <c r="C31">
        <f>Dynamics!O39+Dynamics!P39</f>
        <v>1.0820049058843615</v>
      </c>
      <c r="D31">
        <f>Dynamics!$M$9*Dynamics!$M$14*Thrust!C31</f>
        <v>2334.3855502639917</v>
      </c>
      <c r="E31">
        <f t="shared" si="9"/>
        <v>4.3470960947797604E-3</v>
      </c>
      <c r="F31">
        <f t="shared" si="10"/>
        <v>69.09108697496012</v>
      </c>
      <c r="G31">
        <f>F30*Dynamics!$S$1+G30</f>
        <v>14.790361410210986</v>
      </c>
      <c r="H31">
        <f>G31*Dynamics!$S$1+H30</f>
        <v>1.6365274896149833</v>
      </c>
      <c r="I31" s="32">
        <f t="shared" si="1"/>
        <v>1244.636527489615</v>
      </c>
      <c r="J31">
        <f t="shared" si="2"/>
        <v>297.90986257131749</v>
      </c>
      <c r="K31">
        <f t="shared" si="11"/>
        <v>88.015158457843185</v>
      </c>
      <c r="L31">
        <f t="shared" si="12"/>
        <v>1.0292065936495585E-3</v>
      </c>
    </row>
    <row r="32" spans="1:12" x14ac:dyDescent="0.25">
      <c r="A32">
        <f>Dynamics!A40</f>
        <v>0.22000000000000006</v>
      </c>
      <c r="B32">
        <f>Dynamics!B40</f>
        <v>33.776189323277698</v>
      </c>
      <c r="C32">
        <f>Dynamics!O40+Dynamics!P40</f>
        <v>1.0798218833916116</v>
      </c>
      <c r="D32">
        <f>Dynamics!$M$9*Dynamics!$M$14*Thrust!C32</f>
        <v>2329.6757600077162</v>
      </c>
      <c r="E32">
        <f t="shared" si="9"/>
        <v>4.7843072996331107E-3</v>
      </c>
      <c r="F32">
        <f t="shared" si="10"/>
        <v>68.973765909550551</v>
      </c>
      <c r="G32">
        <f>F31*Dynamics!$S$1+G31</f>
        <v>15.481272279960587</v>
      </c>
      <c r="H32">
        <f>G32*Dynamics!$S$1+H31</f>
        <v>1.7913402124145892</v>
      </c>
      <c r="I32" s="32">
        <f t="shared" si="1"/>
        <v>1244.7913402124145</v>
      </c>
      <c r="J32">
        <f t="shared" si="2"/>
        <v>297.90885628861929</v>
      </c>
      <c r="K32">
        <f t="shared" si="11"/>
        <v>88.013595933605288</v>
      </c>
      <c r="L32">
        <f t="shared" si="12"/>
        <v>1.0291917986622334E-3</v>
      </c>
    </row>
    <row r="33" spans="1:12" x14ac:dyDescent="0.25">
      <c r="A33">
        <f>Dynamics!A41</f>
        <v>0.23000000000000007</v>
      </c>
      <c r="B33">
        <f>Dynamics!B41</f>
        <v>33.765391104443779</v>
      </c>
      <c r="C33">
        <f>Dynamics!O41+Dynamics!P41</f>
        <v>1.0776487339821184</v>
      </c>
      <c r="D33">
        <f>Dynamics!$M$9*Dynamics!$M$14*Thrust!C33</f>
        <v>2324.9872705632629</v>
      </c>
      <c r="E33">
        <f t="shared" si="9"/>
        <v>5.241656403676586E-3</v>
      </c>
      <c r="F33">
        <f t="shared" si="10"/>
        <v>68.856955387105657</v>
      </c>
      <c r="G33">
        <f>F32*Dynamics!$S$1+G32</f>
        <v>16.171009939056091</v>
      </c>
      <c r="H33">
        <f>G33*Dynamics!$S$1+H32</f>
        <v>1.9530503118051501</v>
      </c>
      <c r="I33" s="32">
        <f t="shared" si="1"/>
        <v>1244.9530503118051</v>
      </c>
      <c r="J33">
        <f t="shared" si="2"/>
        <v>297.90780517297327</v>
      </c>
      <c r="K33">
        <f t="shared" si="11"/>
        <v>88.011963818155877</v>
      </c>
      <c r="L33">
        <f t="shared" si="12"/>
        <v>1.0291763446870664E-3</v>
      </c>
    </row>
    <row r="34" spans="1:12" x14ac:dyDescent="0.25">
      <c r="A34">
        <f>Dynamics!A42</f>
        <v>0.24000000000000007</v>
      </c>
      <c r="B34">
        <f>Dynamics!B42</f>
        <v>33.754614617103961</v>
      </c>
      <c r="C34">
        <f>Dynamics!O42+Dynamics!P42</f>
        <v>1.0754853774117545</v>
      </c>
      <c r="D34">
        <f>Dynamics!$M$9*Dynamics!$M$14*Thrust!C34</f>
        <v>2320.3199088068959</v>
      </c>
      <c r="E34">
        <f t="shared" si="9"/>
        <v>5.7190384711395042E-3</v>
      </c>
      <c r="F34">
        <f t="shared" si="10"/>
        <v>68.740651199515924</v>
      </c>
      <c r="G34">
        <f>F33*Dynamics!$S$1+G33</f>
        <v>16.859579492927146</v>
      </c>
      <c r="H34">
        <f>G34*Dynamics!$S$1+H33</f>
        <v>2.1216461067344214</v>
      </c>
      <c r="I34" s="32">
        <f t="shared" si="1"/>
        <v>1245.1216461067345</v>
      </c>
      <c r="J34">
        <f t="shared" si="2"/>
        <v>297.9067093003062</v>
      </c>
      <c r="K34">
        <f t="shared" si="11"/>
        <v>88.010262232523019</v>
      </c>
      <c r="L34">
        <f t="shared" si="12"/>
        <v>1.0291602328630651E-3</v>
      </c>
    </row>
    <row r="35" spans="1:12" x14ac:dyDescent="0.25">
      <c r="A35">
        <f>Dynamics!A43</f>
        <v>0.25000000000000006</v>
      </c>
      <c r="B35">
        <f>Dynamics!B43</f>
        <v>33.743859763329844</v>
      </c>
      <c r="C35">
        <f>Dynamics!O43+Dynamics!P43</f>
        <v>1.0733317368274076</v>
      </c>
      <c r="D35">
        <f>Dynamics!$M$9*Dynamics!$M$14*Thrust!C35</f>
        <v>2315.673508930869</v>
      </c>
      <c r="E35">
        <f t="shared" si="9"/>
        <v>6.2163492708808537E-3</v>
      </c>
      <c r="F35">
        <f t="shared" si="10"/>
        <v>68.624849345126847</v>
      </c>
      <c r="G35">
        <f>F34*Dynamics!$S$1+G34</f>
        <v>17.546986004922307</v>
      </c>
      <c r="H35">
        <f>G35*Dynamics!$S$1+H34</f>
        <v>2.2971159667836445</v>
      </c>
      <c r="I35" s="32">
        <f t="shared" si="1"/>
        <v>1245.2971159667836</v>
      </c>
      <c r="J35">
        <f t="shared" si="2"/>
        <v>297.90556874621592</v>
      </c>
      <c r="K35">
        <f t="shared" si="11"/>
        <v>88.008491297349664</v>
      </c>
      <c r="L35">
        <f t="shared" si="12"/>
        <v>1.0291434643253075E-3</v>
      </c>
    </row>
    <row r="36" spans="1:12" x14ac:dyDescent="0.25">
      <c r="A36">
        <f>Dynamics!A44</f>
        <v>0.26000000000000006</v>
      </c>
      <c r="B36">
        <f>Dynamics!B44</f>
        <v>33.733126445961567</v>
      </c>
      <c r="C36">
        <f>Dynamics!O44+Dynamics!P44</f>
        <v>1.0711877379159866</v>
      </c>
      <c r="D36">
        <f>Dynamics!$M$9*Dynamics!$M$14*Thrust!C36</f>
        <v>2311.0479106074381</v>
      </c>
      <c r="E36">
        <f t="shared" si="9"/>
        <v>6.7334852659807487E-3</v>
      </c>
      <c r="F36">
        <f t="shared" si="10"/>
        <v>68.509545974765203</v>
      </c>
      <c r="G36">
        <f>F35*Dynamics!$S$1+G35</f>
        <v>18.233234498373577</v>
      </c>
      <c r="H36">
        <f>G36*Dynamics!$S$1+H35</f>
        <v>2.4794483117673805</v>
      </c>
      <c r="I36" s="32">
        <f t="shared" si="1"/>
        <v>1245.4794483117673</v>
      </c>
      <c r="J36">
        <f t="shared" si="2"/>
        <v>297.90438358597351</v>
      </c>
      <c r="K36">
        <f t="shared" si="11"/>
        <v>88.006651132897105</v>
      </c>
      <c r="L36">
        <f t="shared" si="12"/>
        <v>1.0291260402049811E-3</v>
      </c>
    </row>
    <row r="37" spans="1:12" x14ac:dyDescent="0.25">
      <c r="A37">
        <f>Dynamics!A45</f>
        <v>0.27000000000000007</v>
      </c>
      <c r="B37">
        <f>Dynamics!B45</f>
        <v>33.722414568582408</v>
      </c>
      <c r="C37">
        <f>Dynamics!O45+Dynamics!P45</f>
        <v>1.0690533064393863</v>
      </c>
      <c r="D37">
        <f>Dynamics!$M$9*Dynamics!$M$14*Thrust!C37</f>
        <v>2306.4429536706375</v>
      </c>
      <c r="E37">
        <f t="shared" si="9"/>
        <v>7.2703436072686463E-3</v>
      </c>
      <c r="F37">
        <f t="shared" si="10"/>
        <v>68.394737234380258</v>
      </c>
      <c r="G37">
        <f>F36*Dynamics!$S$1+G36</f>
        <v>18.91832995812123</v>
      </c>
      <c r="H37">
        <f>G37*Dynamics!$S$1+H36</f>
        <v>2.6686316113485926</v>
      </c>
      <c r="I37" s="32">
        <f t="shared" si="1"/>
        <v>1245.6686316113487</v>
      </c>
      <c r="J37">
        <f t="shared" si="2"/>
        <v>297.90315389452621</v>
      </c>
      <c r="K37">
        <f t="shared" si="11"/>
        <v>88.004741859048139</v>
      </c>
      <c r="L37">
        <f t="shared" si="12"/>
        <v>1.0291079616294118E-3</v>
      </c>
    </row>
    <row r="38" spans="1:12" x14ac:dyDescent="0.25">
      <c r="A38">
        <f>Dynamics!A46</f>
        <v>0.28000000000000008</v>
      </c>
      <c r="B38">
        <f>Dynamics!B46</f>
        <v>33.711724035518017</v>
      </c>
      <c r="C38">
        <f>Dynamics!O46+Dynamics!P46</f>
        <v>1.066928368464471</v>
      </c>
      <c r="D38">
        <f>Dynamics!$M$9*Dynamics!$M$14*Thrust!C38</f>
        <v>2301.8584786124629</v>
      </c>
      <c r="E38">
        <f t="shared" si="9"/>
        <v>7.8268221268095184E-3</v>
      </c>
      <c r="F38">
        <f t="shared" si="10"/>
        <v>68.280419279807546</v>
      </c>
      <c r="G38">
        <f>F37*Dynamics!$S$1+G37</f>
        <v>19.602277330465032</v>
      </c>
      <c r="H38">
        <f>G38*Dynamics!$S$1+H37</f>
        <v>2.8646543846532428</v>
      </c>
      <c r="I38" s="32">
        <f t="shared" si="1"/>
        <v>1245.8646543846532</v>
      </c>
      <c r="J38">
        <f t="shared" si="2"/>
        <v>297.90187974649973</v>
      </c>
      <c r="K38">
        <f t="shared" si="11"/>
        <v>88.002763595310057</v>
      </c>
      <c r="L38">
        <f t="shared" si="12"/>
        <v>1.0290892297220942E-3</v>
      </c>
    </row>
    <row r="39" spans="1:12" x14ac:dyDescent="0.25">
      <c r="A39">
        <f>Dynamics!A47</f>
        <v>0.29000000000000009</v>
      </c>
      <c r="B39">
        <f>Dynamics!B47</f>
        <v>33.701054751833368</v>
      </c>
      <c r="C39">
        <f>Dynamics!O47+Dynamics!P47</f>
        <v>1.0648128510196972</v>
      </c>
      <c r="D39">
        <f>Dynamics!$M$9*Dynamics!$M$14*Thrust!C39</f>
        <v>2297.2943279995088</v>
      </c>
      <c r="E39">
        <f t="shared" si="9"/>
        <v>8.4028193303463186E-3</v>
      </c>
      <c r="F39">
        <f t="shared" si="10"/>
        <v>68.166588318877587</v>
      </c>
      <c r="G39">
        <f>F38*Dynamics!$S$1+G38</f>
        <v>20.285081523263109</v>
      </c>
      <c r="H39">
        <f>G39*Dynamics!$S$1+H38</f>
        <v>3.0675051998858738</v>
      </c>
      <c r="I39" s="32">
        <f t="shared" si="1"/>
        <v>1246.0675051998858</v>
      </c>
      <c r="J39">
        <f t="shared" si="2"/>
        <v>297.90056121620074</v>
      </c>
      <c r="K39">
        <f t="shared" si="11"/>
        <v>88.000716460818225</v>
      </c>
      <c r="L39">
        <f t="shared" si="12"/>
        <v>1.0290698456027285E-3</v>
      </c>
    </row>
    <row r="40" spans="1:12" x14ac:dyDescent="0.25">
      <c r="A40">
        <f>Dynamics!A48</f>
        <v>0.3000000000000001</v>
      </c>
      <c r="B40">
        <f>Dynamics!B48</f>
        <v>33.690406623323177</v>
      </c>
      <c r="C40">
        <f>Dynamics!O48+Dynamics!P48</f>
        <v>1.0627066820172031</v>
      </c>
      <c r="D40">
        <f>Dynamics!$M$9*Dynamics!$M$14*Thrust!C40</f>
        <v>2292.7503463048806</v>
      </c>
      <c r="E40">
        <f t="shared" si="9"/>
        <v>8.9982343898953043E-3</v>
      </c>
      <c r="F40">
        <f t="shared" si="10"/>
        <v>68.053240606578882</v>
      </c>
      <c r="G40">
        <f>F39*Dynamics!$S$1+G39</f>
        <v>20.966747406451884</v>
      </c>
      <c r="H40">
        <f>G40*Dynamics!$S$1+H39</f>
        <v>3.2771726739503926</v>
      </c>
      <c r="I40" s="32">
        <f t="shared" si="1"/>
        <v>1246.2771726739504</v>
      </c>
      <c r="J40">
        <f t="shared" si="2"/>
        <v>297.89919837761931</v>
      </c>
      <c r="K40">
        <f t="shared" si="11"/>
        <v>87.998600574338752</v>
      </c>
      <c r="L40">
        <f t="shared" si="12"/>
        <v>1.0290498103872454E-3</v>
      </c>
    </row>
    <row r="41" spans="1:12" x14ac:dyDescent="0.25">
      <c r="A41">
        <f>Dynamics!A49</f>
        <v>0.31000000000000011</v>
      </c>
      <c r="B41">
        <f>Dynamics!B49</f>
        <v>33.679779556503</v>
      </c>
      <c r="C41">
        <f>Dynamics!O49+Dynamics!P49</f>
        <v>1.0606097900632812</v>
      </c>
      <c r="D41">
        <f>Dynamics!$M$9*Dynamics!$M$14*Thrust!C41</f>
        <v>2288.2263794992964</v>
      </c>
      <c r="E41">
        <f t="shared" si="9"/>
        <v>9.6129671367754434E-3</v>
      </c>
      <c r="F41">
        <f t="shared" si="10"/>
        <v>67.940372433059565</v>
      </c>
      <c r="G41">
        <f>F40*Dynamics!$S$1+G40</f>
        <v>21.647279812517674</v>
      </c>
      <c r="H41">
        <f>G41*Dynamics!$S$1+H40</f>
        <v>3.4936454720755692</v>
      </c>
      <c r="I41" s="32">
        <f t="shared" si="1"/>
        <v>1246.4936454720755</v>
      </c>
      <c r="J41">
        <f t="shared" si="2"/>
        <v>297.89779130443151</v>
      </c>
      <c r="K41">
        <f t="shared" si="11"/>
        <v>87.99641605427199</v>
      </c>
      <c r="L41">
        <f t="shared" si="12"/>
        <v>1.0290291251878422E-3</v>
      </c>
    </row>
    <row r="42" spans="1:12" x14ac:dyDescent="0.25">
      <c r="A42">
        <f>Dynamics!A50</f>
        <v>0.32000000000000012</v>
      </c>
      <c r="B42">
        <f>Dynamics!B50</f>
        <v>33.669173458602373</v>
      </c>
      <c r="C42">
        <f>Dynamics!O50+Dynamics!P50</f>
        <v>1.0585221044678381</v>
      </c>
      <c r="D42">
        <f>Dynamics!$M$9*Dynamics!$M$14*Thrust!C42</f>
        <v>2283.722275071495</v>
      </c>
      <c r="E42">
        <f t="shared" si="9"/>
        <v>1.0246918054715207E-2</v>
      </c>
      <c r="F42">
        <f t="shared" si="10"/>
        <v>67.827980124351967</v>
      </c>
      <c r="G42">
        <f>F41*Dynamics!$S$1+G41</f>
        <v>22.326683536848268</v>
      </c>
      <c r="H42">
        <f>G42*Dynamics!$S$1+H41</f>
        <v>3.7169123074440518</v>
      </c>
      <c r="I42" s="32">
        <f t="shared" si="1"/>
        <v>1246.7169123074441</v>
      </c>
      <c r="J42">
        <f t="shared" si="2"/>
        <v>297.8963400700016</v>
      </c>
      <c r="K42">
        <f t="shared" si="11"/>
        <v>87.994163018655215</v>
      </c>
      <c r="L42">
        <f t="shared" si="12"/>
        <v>1.0290077911130084E-3</v>
      </c>
    </row>
    <row r="43" spans="1:12" x14ac:dyDescent="0.25">
      <c r="A43">
        <f>Dynamics!A51</f>
        <v>0.33000000000000013</v>
      </c>
      <c r="B43">
        <f>Dynamics!B51</f>
        <v>33.658588237557694</v>
      </c>
      <c r="C43">
        <f>Dynamics!O51+Dynamics!P51</f>
        <v>1.0564435552830684</v>
      </c>
      <c r="D43">
        <f>Dynamics!$M$9*Dynamics!$M$14*Thrust!C43</f>
        <v>2279.2378821116745</v>
      </c>
      <c r="E43">
        <f t="shared" si="9"/>
        <v>1.0899988272955742E-2</v>
      </c>
      <c r="F43">
        <f t="shared" si="10"/>
        <v>67.716060044970718</v>
      </c>
      <c r="G43">
        <f>F42*Dynamics!$S$1+G42</f>
        <v>23.004963338091788</v>
      </c>
      <c r="H43">
        <f>G43*Dynamics!$S$1+H42</f>
        <v>3.9469619408249699</v>
      </c>
      <c r="I43" s="32">
        <f t="shared" si="1"/>
        <v>1246.9469619408251</v>
      </c>
      <c r="J43">
        <f t="shared" si="2"/>
        <v>297.89484474738464</v>
      </c>
      <c r="K43">
        <f t="shared" si="11"/>
        <v>87.991841585166057</v>
      </c>
      <c r="L43">
        <f t="shared" si="12"/>
        <v>1.0289858092675619E-3</v>
      </c>
    </row>
    <row r="44" spans="1:12" x14ac:dyDescent="0.25">
      <c r="A44">
        <f>Dynamics!A52</f>
        <v>0.34000000000000014</v>
      </c>
      <c r="B44">
        <f>Dynamics!B52</f>
        <v>33.648023802004857</v>
      </c>
      <c r="C44">
        <f>Dynamics!O52+Dynamics!P52</f>
        <v>1.0543740732888263</v>
      </c>
      <c r="D44">
        <f>Dynamics!$M$9*Dynamics!$M$14*Thrust!C44</f>
        <v>2274.7730512799308</v>
      </c>
      <c r="E44">
        <f t="shared" si="9"/>
        <v>1.1572079559453234E-2</v>
      </c>
      <c r="F44">
        <f t="shared" si="10"/>
        <v>67.604608597097879</v>
      </c>
      <c r="G44">
        <f>F43*Dynamics!$S$1+G43</f>
        <v>23.682123938541494</v>
      </c>
      <c r="H44">
        <f>G44*Dynamics!$S$1+H43</f>
        <v>4.1837831802103844</v>
      </c>
      <c r="I44" s="32">
        <f t="shared" si="1"/>
        <v>1247.1837831802104</v>
      </c>
      <c r="J44">
        <f t="shared" si="2"/>
        <v>297.8933054093286</v>
      </c>
      <c r="K44">
        <f t="shared" si="11"/>
        <v>87.989451871125084</v>
      </c>
      <c r="L44">
        <f t="shared" si="12"/>
        <v>1.0289631807526721E-3</v>
      </c>
    </row>
    <row r="45" spans="1:12" x14ac:dyDescent="0.25">
      <c r="A45">
        <f>Dynamics!A53</f>
        <v>0.35000000000000014</v>
      </c>
      <c r="B45">
        <f>Dynamics!B53</f>
        <v>33.637480061271972</v>
      </c>
      <c r="C45">
        <f>Dynamics!O53+Dynamics!P53</f>
        <v>1.0523135899706622</v>
      </c>
      <c r="D45">
        <f>Dynamics!$M$9*Dynamics!$M$14*Thrust!C45</f>
        <v>2270.3276347588744</v>
      </c>
      <c r="E45">
        <f t="shared" si="9"/>
        <v>1.2263094314200538E-2</v>
      </c>
      <c r="F45">
        <f t="shared" si="10"/>
        <v>67.493622219295048</v>
      </c>
      <c r="G45">
        <f>F44*Dynamics!$S$1+G44</f>
        <v>24.358170024512471</v>
      </c>
      <c r="H45">
        <f>G45*Dynamics!$S$1+H44</f>
        <v>4.4273648804555092</v>
      </c>
      <c r="I45" s="32">
        <f t="shared" si="1"/>
        <v>1247.4273648804556</v>
      </c>
      <c r="J45">
        <f t="shared" si="2"/>
        <v>297.89172212827702</v>
      </c>
      <c r="K45">
        <f t="shared" si="11"/>
        <v>87.986993993499013</v>
      </c>
      <c r="L45">
        <f t="shared" si="12"/>
        <v>1.0289399066658947E-3</v>
      </c>
    </row>
    <row r="46" spans="1:12" x14ac:dyDescent="0.25">
      <c r="A46">
        <f>Dynamics!A54</f>
        <v>0.36000000000000015</v>
      </c>
      <c r="B46">
        <f>Dynamics!B54</f>
        <v>33.626956925372262</v>
      </c>
      <c r="C46">
        <f>Dynamics!O54+Dynamics!P54</f>
        <v>1.0502620375122365</v>
      </c>
      <c r="D46">
        <f>Dynamics!$M$9*Dynamics!$M$14*Thrust!C46</f>
        <v>2265.9014862372619</v>
      </c>
      <c r="E46">
        <f t="shared" si="9"/>
        <v>1.2972935562636834E-2</v>
      </c>
      <c r="F46">
        <f t="shared" si="10"/>
        <v>67.38309738613421</v>
      </c>
      <c r="G46">
        <f>F45*Dynamics!$S$1+G45</f>
        <v>25.033106246705422</v>
      </c>
      <c r="H46">
        <f>G46*Dynamics!$S$1+H45</f>
        <v>4.6776959429225631</v>
      </c>
      <c r="I46" s="32">
        <f t="shared" si="1"/>
        <v>1247.6776959429226</v>
      </c>
      <c r="J46">
        <f t="shared" si="2"/>
        <v>297.89009497637102</v>
      </c>
      <c r="K46">
        <f t="shared" si="11"/>
        <v>87.984468068903709</v>
      </c>
      <c r="L46">
        <f t="shared" si="12"/>
        <v>1.028915988101199E-3</v>
      </c>
    </row>
    <row r="47" spans="1:12" x14ac:dyDescent="0.25">
      <c r="A47">
        <f>Dynamics!A55</f>
        <v>0.37000000000000016</v>
      </c>
      <c r="B47">
        <f>Dynamics!B55</f>
        <v>33.616454304997141</v>
      </c>
      <c r="C47">
        <f>Dynamics!O55+Dynamics!P55</f>
        <v>1.0482193487897991</v>
      </c>
      <c r="D47">
        <f>Dynamics!$M$9*Dynamics!$M$14*Thrust!C47</f>
        <v>2261.4944608980859</v>
      </c>
      <c r="E47">
        <f t="shared" si="9"/>
        <v>1.3701506949137835E-2</v>
      </c>
      <c r="F47">
        <f t="shared" si="10"/>
        <v>67.273030607959271</v>
      </c>
      <c r="G47">
        <f>F46*Dynamics!$S$1+G46</f>
        <v>25.706937220566765</v>
      </c>
      <c r="H47">
        <f>G47*Dynamics!$S$1+H46</f>
        <v>4.9347653151282307</v>
      </c>
      <c r="I47" s="32">
        <f t="shared" si="1"/>
        <v>1247.9347653151283</v>
      </c>
      <c r="J47">
        <f t="shared" si="2"/>
        <v>297.88842402545168</v>
      </c>
      <c r="K47">
        <f t="shared" si="11"/>
        <v>87.981874213606773</v>
      </c>
      <c r="L47">
        <f t="shared" si="12"/>
        <v>1.0288914261489955E-3</v>
      </c>
    </row>
    <row r="48" spans="1:12" x14ac:dyDescent="0.25">
      <c r="A48">
        <f>Dynamics!A56</f>
        <v>0.38000000000000017</v>
      </c>
      <c r="B48">
        <f>Dynamics!B56</f>
        <v>33.605972111509246</v>
      </c>
      <c r="C48">
        <f>Dynamics!O56+Dynamics!P56</f>
        <v>1.046185457363016</v>
      </c>
      <c r="D48">
        <f>Dynamics!$M$9*Dynamics!$M$14*Thrust!C48</f>
        <v>2257.1064153987845</v>
      </c>
      <c r="E48">
        <f t="shared" si="9"/>
        <v>1.4448712730593609E-2</v>
      </c>
      <c r="F48">
        <f t="shared" si="10"/>
        <v>67.163418430412065</v>
      </c>
      <c r="G48">
        <f>F47*Dynamics!$S$1+G47</f>
        <v>26.379667526646358</v>
      </c>
      <c r="H48">
        <f>G48*Dynamics!$S$1+H47</f>
        <v>5.198561990394694</v>
      </c>
      <c r="I48" s="32">
        <f t="shared" si="1"/>
        <v>1248.1985619903946</v>
      </c>
      <c r="J48">
        <f t="shared" si="2"/>
        <v>297.88670934706244</v>
      </c>
      <c r="K48">
        <f t="shared" si="11"/>
        <v>87.979212543530693</v>
      </c>
      <c r="L48">
        <f t="shared" si="12"/>
        <v>1.0288662218961683E-3</v>
      </c>
    </row>
    <row r="49" spans="1:12" x14ac:dyDescent="0.25">
      <c r="A49">
        <f>Dynamics!A57</f>
        <v>0.39000000000000018</v>
      </c>
      <c r="B49">
        <f>Dynamics!B57</f>
        <v>33.595510256935611</v>
      </c>
      <c r="C49">
        <f>Dynamics!O57+Dynamics!P57</f>
        <v>1.0441602974654496</v>
      </c>
      <c r="D49">
        <f>Dynamics!$M$9*Dynamics!$M$14*Thrust!C49</f>
        <v>2252.737207850701</v>
      </c>
      <c r="E49">
        <f t="shared" si="9"/>
        <v>1.5214457770074472E-2</v>
      </c>
      <c r="F49">
        <f t="shared" si="10"/>
        <v>67.054257433934012</v>
      </c>
      <c r="G49">
        <f>F48*Dynamics!$S$1+G48</f>
        <v>27.051301710950479</v>
      </c>
      <c r="H49">
        <f>G49*Dynamics!$S$1+H48</f>
        <v>5.4690750075041992</v>
      </c>
      <c r="I49" s="32">
        <f t="shared" si="1"/>
        <v>1248.4690750075042</v>
      </c>
      <c r="J49">
        <f t="shared" si="2"/>
        <v>297.88495101245121</v>
      </c>
      <c r="K49">
        <f t="shared" si="11"/>
        <v>87.976483174255534</v>
      </c>
      <c r="L49">
        <f t="shared" si="12"/>
        <v>1.0288403764260982E-3</v>
      </c>
    </row>
    <row r="50" spans="1:12" x14ac:dyDescent="0.25">
      <c r="A50">
        <f>Dynamics!A58</f>
        <v>0.40000000000000019</v>
      </c>
      <c r="B50">
        <f>Dynamics!B58</f>
        <v>33.58506865396096</v>
      </c>
      <c r="C50">
        <f>Dynamics!O58+Dynamics!P58</f>
        <v>1.0421438039961581</v>
      </c>
      <c r="D50">
        <f>Dynamics!$M$9*Dynamics!$M$14*Thrust!C50</f>
        <v>2248.3866978009632</v>
      </c>
      <c r="E50">
        <f t="shared" si="9"/>
        <v>1.5998647530580928E-2</v>
      </c>
      <c r="F50">
        <f t="shared" si="10"/>
        <v>66.94554423333787</v>
      </c>
      <c r="G50">
        <f>F49*Dynamics!$S$1+G49</f>
        <v>27.721844285289819</v>
      </c>
      <c r="H50">
        <f>G50*Dynamics!$S$1+H49</f>
        <v>5.746293450357097</v>
      </c>
      <c r="I50" s="32">
        <f t="shared" si="1"/>
        <v>1248.7462934503571</v>
      </c>
      <c r="J50">
        <f t="shared" si="2"/>
        <v>297.88314909257269</v>
      </c>
      <c r="K50">
        <f t="shared" si="11"/>
        <v>87.973686221021808</v>
      </c>
      <c r="L50">
        <f t="shared" si="12"/>
        <v>1.0288138908186952E-3</v>
      </c>
    </row>
    <row r="51" spans="1:12" x14ac:dyDescent="0.25">
      <c r="A51">
        <f>Dynamics!A59</f>
        <v>0.4100000000000002</v>
      </c>
      <c r="B51">
        <f>Dynamics!B59</f>
        <v>33.574647215920997</v>
      </c>
      <c r="C51">
        <f>Dynamics!O59+Dynamics!P59</f>
        <v>1.0401359125115424</v>
      </c>
      <c r="D51">
        <f>Dynamics!$M$9*Dynamics!$M$14*Thrust!C51</f>
        <v>2244.0547462148893</v>
      </c>
      <c r="E51">
        <f t="shared" si="9"/>
        <v>1.6801188068876177E-2</v>
      </c>
      <c r="F51">
        <f t="shared" si="10"/>
        <v>66.837275477393689</v>
      </c>
      <c r="G51">
        <f>F50*Dynamics!$S$1+G50</f>
        <v>28.391299727623199</v>
      </c>
      <c r="H51">
        <f>G51*Dynamics!$S$1+H50</f>
        <v>6.0302064476333292</v>
      </c>
      <c r="I51" s="32">
        <f t="shared" si="1"/>
        <v>1249.0302064476334</v>
      </c>
      <c r="J51">
        <f t="shared" si="2"/>
        <v>297.88130365809036</v>
      </c>
      <c r="K51">
        <f t="shared" si="11"/>
        <v>87.97082179873324</v>
      </c>
      <c r="L51">
        <f t="shared" si="12"/>
        <v>1.0287867661504246E-3</v>
      </c>
    </row>
    <row r="52" spans="1:12" x14ac:dyDescent="0.25">
      <c r="A52">
        <f>Dynamics!A60</f>
        <v>0.42000000000000021</v>
      </c>
      <c r="B52">
        <f>Dynamics!B60</f>
        <v>33.564245856795885</v>
      </c>
      <c r="C52">
        <f>Dynamics!O60+Dynamics!P60</f>
        <v>1.0381365592170606</v>
      </c>
      <c r="D52">
        <f>Dynamics!$M$9*Dynamics!$M$14*Thrust!C52</f>
        <v>2239.741215458117</v>
      </c>
      <c r="E52">
        <f t="shared" si="9"/>
        <v>1.7621986029400325E-2</v>
      </c>
      <c r="F52">
        <f t="shared" si="10"/>
        <v>66.72944784840449</v>
      </c>
      <c r="G52">
        <f>F51*Dynamics!$S$1+G51</f>
        <v>29.059672482397136</v>
      </c>
      <c r="H52">
        <f>G52*Dynamics!$S$1+H51</f>
        <v>6.3208031724573006</v>
      </c>
      <c r="I52" s="32">
        <f t="shared" si="1"/>
        <v>1249.3208031724573</v>
      </c>
      <c r="J52">
        <f t="shared" si="2"/>
        <v>297.87941477937903</v>
      </c>
      <c r="K52">
        <f t="shared" si="11"/>
        <v>87.967890021959477</v>
      </c>
      <c r="L52">
        <f t="shared" si="12"/>
        <v>1.0287590034943337E-3</v>
      </c>
    </row>
    <row r="53" spans="1:12" x14ac:dyDescent="0.25">
      <c r="A53">
        <f>Dynamics!A61</f>
        <v>0.43000000000000022</v>
      </c>
      <c r="B53">
        <f>Dynamics!B61</f>
        <v>33.553864491203711</v>
      </c>
      <c r="C53">
        <f>Dynamics!O61+Dynamics!P61</f>
        <v>1.0361456809590377</v>
      </c>
      <c r="D53">
        <f>Dynamics!$M$9*Dynamics!$M$14*Thrust!C53</f>
        <v>2235.4459692789283</v>
      </c>
      <c r="E53">
        <f t="shared" si="9"/>
        <v>1.8460948638265248E-2</v>
      </c>
      <c r="F53">
        <f t="shared" si="10"/>
        <v>66.622058061786504</v>
      </c>
      <c r="G53">
        <f>F52*Dynamics!$S$1+G52</f>
        <v>29.726966960881182</v>
      </c>
      <c r="H53">
        <f>G53*Dynamics!$S$1+H52</f>
        <v>6.6180728420661126</v>
      </c>
      <c r="I53" s="32">
        <f t="shared" si="1"/>
        <v>1249.6180728420661</v>
      </c>
      <c r="J53">
        <f t="shared" si="2"/>
        <v>297.87748252652659</v>
      </c>
      <c r="K53">
        <f t="shared" si="11"/>
        <v>87.964891004938821</v>
      </c>
      <c r="L53">
        <f t="shared" si="12"/>
        <v>1.0287306039200798E-3</v>
      </c>
    </row>
    <row r="54" spans="1:12" x14ac:dyDescent="0.25">
      <c r="A54">
        <f>Dynamics!A62</f>
        <v>0.44000000000000022</v>
      </c>
      <c r="B54">
        <f>Dynamics!B62</f>
        <v>33.543503034394121</v>
      </c>
      <c r="C54">
        <f>Dynamics!O62+Dynamics!P62</f>
        <v>1.0341632152166544</v>
      </c>
      <c r="D54">
        <f>Dynamics!$M$9*Dynamics!$M$14*Thrust!C54</f>
        <v>2231.1688727909686</v>
      </c>
      <c r="E54">
        <f t="shared" si="9"/>
        <v>1.9317983697328702E-2</v>
      </c>
      <c r="F54">
        <f t="shared" si="10"/>
        <v>66.515102865659046</v>
      </c>
      <c r="G54">
        <f>F53*Dynamics!$S$1+G53</f>
        <v>30.393187541499046</v>
      </c>
      <c r="H54">
        <f>G54*Dynamics!$S$1+H53</f>
        <v>6.9220047174811032</v>
      </c>
      <c r="I54" s="32">
        <f t="shared" si="1"/>
        <v>1249.9220047174811</v>
      </c>
      <c r="J54">
        <f t="shared" si="2"/>
        <v>297.87550696933636</v>
      </c>
      <c r="K54">
        <f t="shared" si="11"/>
        <v>87.961824861580951</v>
      </c>
      <c r="L54">
        <f t="shared" si="12"/>
        <v>1.0287015684939582E-3</v>
      </c>
    </row>
    <row r="55" spans="1:12" x14ac:dyDescent="0.25">
      <c r="A55">
        <f>Dynamics!A63</f>
        <v>0.45000000000000023</v>
      </c>
      <c r="B55">
        <f>Dynamics!B63</f>
        <v>33.533161402241959</v>
      </c>
      <c r="C55">
        <f>Dynamics!O63+Dynamics!P63</f>
        <v>1.0321891000940748</v>
      </c>
      <c r="D55">
        <f>Dynamics!$M$9*Dynamics!$M$14*Thrust!C55</f>
        <v>2226.9097924562625</v>
      </c>
      <c r="E55">
        <f t="shared" si="9"/>
        <v>2.0192999578346311E-2</v>
      </c>
      <c r="F55">
        <f t="shared" si="10"/>
        <v>66.408579040442007</v>
      </c>
      <c r="G55">
        <f>F54*Dynamics!$S$1+G54</f>
        <v>31.058338570155637</v>
      </c>
      <c r="H55">
        <f>G55*Dynamics!$S$1+H54</f>
        <v>7.2325881031826595</v>
      </c>
      <c r="I55" s="32">
        <f t="shared" si="1"/>
        <v>1250.2325881031827</v>
      </c>
      <c r="J55">
        <f t="shared" si="2"/>
        <v>297.87348817732931</v>
      </c>
      <c r="K55">
        <f t="shared" si="11"/>
        <v>87.958691705469519</v>
      </c>
      <c r="L55">
        <f t="shared" si="12"/>
        <v>1.0286718982789249E-3</v>
      </c>
    </row>
    <row r="56" spans="1:12" x14ac:dyDescent="0.25">
      <c r="A56">
        <f>Dynamics!A64</f>
        <v>0.46000000000000024</v>
      </c>
      <c r="B56">
        <f>Dynamics!B64</f>
        <v>33.522839511241017</v>
      </c>
      <c r="C56">
        <f>Dynamics!O64+Dynamics!P64</f>
        <v>1.0302232743126594</v>
      </c>
      <c r="D56">
        <f>Dynamics!$M$9*Dynamics!$M$14*Thrust!C56</f>
        <v>2222.6685960684126</v>
      </c>
      <c r="E56">
        <f t="shared" si="9"/>
        <v>2.108590521720034E-2</v>
      </c>
      <c r="F56">
        <f t="shared" si="10"/>
        <v>66.302483398456985</v>
      </c>
      <c r="G56">
        <f>F55*Dynamics!$S$1+G55</f>
        <v>31.722424360560058</v>
      </c>
      <c r="H56">
        <f>G56*Dynamics!$S$1+H55</f>
        <v>7.5498123467882605</v>
      </c>
      <c r="I56" s="32">
        <f t="shared" si="1"/>
        <v>1250.5498123467883</v>
      </c>
      <c r="J56">
        <f t="shared" si="2"/>
        <v>297.8714262197459</v>
      </c>
      <c r="K56">
        <f t="shared" si="11"/>
        <v>87.955491649864754</v>
      </c>
      <c r="L56">
        <f t="shared" si="12"/>
        <v>1.0286415943346269E-3</v>
      </c>
    </row>
    <row r="57" spans="1:12" x14ac:dyDescent="0.25">
      <c r="A57">
        <f>Dynamics!A65</f>
        <v>0.47000000000000025</v>
      </c>
      <c r="B57">
        <f>Dynamics!B65</f>
        <v>33.512537278497888</v>
      </c>
      <c r="C57">
        <f>Dynamics!O65+Dynamics!P65</f>
        <v>1.0282656772033005</v>
      </c>
      <c r="D57">
        <f>Dynamics!$M$9*Dynamics!$M$14*Thrust!C57</f>
        <v>2218.4451527360643</v>
      </c>
      <c r="E57">
        <f t="shared" si="9"/>
        <v>2.1996610108204105E-2</v>
      </c>
      <c r="F57">
        <f t="shared" si="10"/>
        <v>66.196812783534824</v>
      </c>
      <c r="G57">
        <f>F56*Dynamics!$S$1+G56</f>
        <v>32.385449194544627</v>
      </c>
      <c r="H57">
        <f>G57*Dynamics!$S$1+H56</f>
        <v>7.8736668387337065</v>
      </c>
      <c r="I57" s="32">
        <f t="shared" si="1"/>
        <v>1250.8736668387337</v>
      </c>
      <c r="J57">
        <f t="shared" si="2"/>
        <v>297.86932116554823</v>
      </c>
      <c r="K57">
        <f t="shared" si="11"/>
        <v>87.952224807706273</v>
      </c>
      <c r="L57">
        <f t="shared" si="12"/>
        <v>1.0286106577174279E-3</v>
      </c>
    </row>
    <row r="58" spans="1:12" x14ac:dyDescent="0.25">
      <c r="A58">
        <f>Dynamics!A66</f>
        <v>0.48000000000000026</v>
      </c>
      <c r="B58">
        <f>Dynamics!B66</f>
        <v>33.502254621725854</v>
      </c>
      <c r="C58">
        <f>Dynamics!O66+Dynamics!P66</f>
        <v>1.0263162486988737</v>
      </c>
      <c r="D58">
        <f>Dynamics!$M$9*Dynamics!$M$14*Thrust!C58</f>
        <v>2214.239332866618</v>
      </c>
      <c r="E58">
        <f t="shared" si="9"/>
        <v>2.292502429848078E-2</v>
      </c>
      <c r="F58">
        <f t="shared" si="10"/>
        <v>66.091564070628976</v>
      </c>
      <c r="G58">
        <f>F57*Dynamics!$S$1+G57</f>
        <v>33.047417322379978</v>
      </c>
      <c r="H58">
        <f>G58*Dynamics!$S$1+H57</f>
        <v>8.2041410119575069</v>
      </c>
      <c r="I58" s="32">
        <f t="shared" si="1"/>
        <v>1251.2041410119575</v>
      </c>
      <c r="J58">
        <f t="shared" si="2"/>
        <v>297.8671730834223</v>
      </c>
      <c r="K58">
        <f t="shared" si="11"/>
        <v>87.948891291615325</v>
      </c>
      <c r="L58">
        <f t="shared" si="12"/>
        <v>1.0285790894804306E-3</v>
      </c>
    </row>
    <row r="59" spans="1:12" x14ac:dyDescent="0.25">
      <c r="A59">
        <f>Dynamics!A67</f>
        <v>0.49000000000000027</v>
      </c>
      <c r="B59">
        <f>Dynamics!B67</f>
        <v>33.491991459238868</v>
      </c>
      <c r="C59">
        <f>Dynamics!O67+Dynamics!P67</f>
        <v>1.0243749293267987</v>
      </c>
      <c r="D59">
        <f>Dynamics!$M$9*Dynamics!$M$14*Thrust!C59</f>
        <v>2210.051008150183</v>
      </c>
      <c r="E59">
        <f t="shared" si="9"/>
        <v>2.3871058382415419E-2</v>
      </c>
      <c r="F59">
        <f t="shared" si="10"/>
        <v>65.986734165434569</v>
      </c>
      <c r="G59">
        <f>F58*Dynamics!$S$1+G58</f>
        <v>33.708332963086271</v>
      </c>
      <c r="H59">
        <f>G59*Dynamics!$S$1+H58</f>
        <v>8.5412243415883697</v>
      </c>
      <c r="I59" s="32">
        <f t="shared" si="1"/>
        <v>1251.5412243415883</v>
      </c>
      <c r="J59">
        <f t="shared" si="2"/>
        <v>297.86498204177968</v>
      </c>
      <c r="K59">
        <f t="shared" si="11"/>
        <v>87.945491213897654</v>
      </c>
      <c r="L59">
        <f t="shared" si="12"/>
        <v>1.0285468906735067E-3</v>
      </c>
    </row>
    <row r="60" spans="1:12" x14ac:dyDescent="0.25">
      <c r="A60">
        <f>Dynamics!A68</f>
        <v>0.50000000000000022</v>
      </c>
      <c r="B60">
        <f>Dynamics!B68</f>
        <v>33.481747709945601</v>
      </c>
      <c r="C60">
        <f>Dynamics!O68+Dynamics!P68</f>
        <v>1.0224416602017026</v>
      </c>
      <c r="D60">
        <f>Dynamics!$M$9*Dynamics!$M$14*Thrust!C60</f>
        <v>2205.8800515437456</v>
      </c>
      <c r="E60">
        <f t="shared" si="9"/>
        <v>2.4834623496179216E-2</v>
      </c>
      <c r="F60">
        <f t="shared" si="10"/>
        <v>65.882320004012513</v>
      </c>
      <c r="G60">
        <f>F59*Dynamics!$S$1+G59</f>
        <v>34.368200304740618</v>
      </c>
      <c r="H60">
        <f>G60*Dynamics!$S$1+H59</f>
        <v>8.8849063446357768</v>
      </c>
      <c r="I60" s="32">
        <f t="shared" si="1"/>
        <v>1251.8849063446357</v>
      </c>
      <c r="J60">
        <f t="shared" si="2"/>
        <v>297.86274810875989</v>
      </c>
      <c r="K60">
        <f t="shared" si="11"/>
        <v>87.942024686545835</v>
      </c>
      <c r="L60">
        <f t="shared" si="12"/>
        <v>1.0285140623433188E-3</v>
      </c>
    </row>
    <row r="61" spans="1:12" x14ac:dyDescent="0.25">
      <c r="A61">
        <f>Dynamics!A69</f>
        <v>0.51000000000000023</v>
      </c>
      <c r="B61">
        <f>Dynamics!B69</f>
        <v>33.47152329334358</v>
      </c>
      <c r="C61">
        <f>Dynamics!O69+Dynamics!P69</f>
        <v>1.0205163830182025</v>
      </c>
      <c r="D61">
        <f>Dynamics!$M$9*Dynamics!$M$14*Thrust!C61</f>
        <v>2201.7263372555999</v>
      </c>
      <c r="E61">
        <f t="shared" si="9"/>
        <v>2.5815631312324679E-2</v>
      </c>
      <c r="F61">
        <f t="shared" si="10"/>
        <v>65.77831855241962</v>
      </c>
      <c r="G61">
        <f>F60*Dynamics!$S$1+G60</f>
        <v>35.027023504780743</v>
      </c>
      <c r="H61">
        <f>G61*Dynamics!$S$1+H60</f>
        <v>9.2351765796835839</v>
      </c>
      <c r="I61" s="32">
        <f t="shared" si="1"/>
        <v>1252.2351765796836</v>
      </c>
      <c r="J61">
        <f t="shared" si="2"/>
        <v>297.86047135223208</v>
      </c>
      <c r="K61">
        <f t="shared" si="11"/>
        <v>87.938491821241769</v>
      </c>
      <c r="L61">
        <f t="shared" si="12"/>
        <v>1.028480605533347E-3</v>
      </c>
    </row>
    <row r="62" spans="1:12" x14ac:dyDescent="0.25">
      <c r="A62">
        <f>Dynamics!A70</f>
        <v>0.52000000000000024</v>
      </c>
      <c r="B62">
        <f>Dynamics!B70</f>
        <v>33.461318129513401</v>
      </c>
      <c r="C62">
        <f>Dynamics!O70+Dynamics!P70</f>
        <v>1.0185990400437837</v>
      </c>
      <c r="D62">
        <f>Dynamics!$M$9*Dynamics!$M$14*Thrust!C62</f>
        <v>2197.5897407299813</v>
      </c>
      <c r="E62">
        <f t="shared" si="9"/>
        <v>2.6813994034450894E-2</v>
      </c>
      <c r="F62">
        <f t="shared" si="10"/>
        <v>65.674726806343656</v>
      </c>
      <c r="G62">
        <f>F61*Dynamics!$S$1+G61</f>
        <v>35.684806690304939</v>
      </c>
      <c r="H62">
        <f>G62*Dynamics!$S$1+H61</f>
        <v>9.5920246465866335</v>
      </c>
      <c r="I62" s="32">
        <f t="shared" si="1"/>
        <v>1252.5920246465867</v>
      </c>
      <c r="J62">
        <f t="shared" si="2"/>
        <v>297.85815183979719</v>
      </c>
      <c r="K62">
        <f t="shared" si="11"/>
        <v>87.934892729359319</v>
      </c>
      <c r="L62">
        <f t="shared" si="12"/>
        <v>1.028446521283914E-3</v>
      </c>
    </row>
    <row r="63" spans="1:12" x14ac:dyDescent="0.25">
      <c r="A63">
        <f>Dynamics!A71</f>
        <v>0.53000000000000025</v>
      </c>
      <c r="B63">
        <f>Dynamics!B71</f>
        <v>33.451132139112964</v>
      </c>
      <c r="C63">
        <f>Dynamics!O71+Dynamics!P71</f>
        <v>1.0166895741117841</v>
      </c>
      <c r="D63">
        <f>Dynamics!$M$9*Dynamics!$M$14*Thrust!C63</f>
        <v>2193.4701386319316</v>
      </c>
      <c r="E63">
        <f t="shared" si="9"/>
        <v>2.7829624391937591E-2</v>
      </c>
      <c r="F63">
        <f t="shared" si="10"/>
        <v>65.571541790743822</v>
      </c>
      <c r="G63">
        <f>F62*Dynamics!$S$1+G62</f>
        <v>36.341553958368372</v>
      </c>
      <c r="H63">
        <f>G63*Dynamics!$S$1+H62</f>
        <v>9.9554401861703177</v>
      </c>
      <c r="I63" s="32">
        <f t="shared" si="1"/>
        <v>1252.9554401861703</v>
      </c>
      <c r="J63">
        <f t="shared" si="2"/>
        <v>297.85578963878987</v>
      </c>
      <c r="K63">
        <f t="shared" si="11"/>
        <v>87.931227521966434</v>
      </c>
      <c r="L63">
        <f t="shared" si="12"/>
        <v>1.0284118106322065E-3</v>
      </c>
    </row>
    <row r="64" spans="1:12" x14ac:dyDescent="0.25">
      <c r="A64">
        <f>Dynamics!A72</f>
        <v>0.54000000000000026</v>
      </c>
      <c r="B64">
        <f>Dynamics!B72</f>
        <v>33.440965243371849</v>
      </c>
      <c r="C64">
        <f>Dynamics!O72+Dynamics!P72</f>
        <v>1.0147879286144839</v>
      </c>
      <c r="D64">
        <f>Dynamics!$M$9*Dynamics!$M$14*Thrust!C64</f>
        <v>2189.3674088323901</v>
      </c>
      <c r="E64">
        <f t="shared" si="9"/>
        <v>2.8862435634746938E-2</v>
      </c>
      <c r="F64">
        <f t="shared" si="10"/>
        <v>65.468760559496474</v>
      </c>
      <c r="G64">
        <f>F63*Dynamics!$S$1+G63</f>
        <v>36.99726937627581</v>
      </c>
      <c r="H64">
        <f>G64*Dynamics!$S$1+H63</f>
        <v>10.325412879933076</v>
      </c>
      <c r="I64" s="32">
        <f t="shared" si="1"/>
        <v>1253.3254128799331</v>
      </c>
      <c r="J64">
        <f t="shared" si="2"/>
        <v>297.85338481628042</v>
      </c>
      <c r="K64">
        <f t="shared" si="11"/>
        <v>87.92749630982793</v>
      </c>
      <c r="L64">
        <f t="shared" si="12"/>
        <v>1.0283764746123038E-3</v>
      </c>
    </row>
    <row r="65" spans="1:12" x14ac:dyDescent="0.25">
      <c r="A65">
        <f>Dynamics!A73</f>
        <v>0.55000000000000027</v>
      </c>
      <c r="B65">
        <f>Dynamics!B73</f>
        <v>33.430817364085698</v>
      </c>
      <c r="C65">
        <f>Dynamics!O73+Dynamics!P73</f>
        <v>1.0128940474962886</v>
      </c>
      <c r="D65">
        <f>Dynamics!$M$9*Dynamics!$M$14*Thrust!C65</f>
        <v>2185.2814303934852</v>
      </c>
      <c r="E65">
        <f t="shared" si="9"/>
        <v>2.9912341528292447E-2</v>
      </c>
      <c r="F65">
        <f t="shared" si="10"/>
        <v>65.366380195045565</v>
      </c>
      <c r="G65">
        <f>F64*Dynamics!$S$1+G64</f>
        <v>37.651956981870775</v>
      </c>
      <c r="H65">
        <f>G65*Dynamics!$S$1+H64</f>
        <v>10.701932449751784</v>
      </c>
      <c r="I65" s="32">
        <f t="shared" si="1"/>
        <v>1253.7019324497519</v>
      </c>
      <c r="J65">
        <f t="shared" si="2"/>
        <v>297.85093743907663</v>
      </c>
      <c r="K65">
        <f t="shared" si="11"/>
        <v>87.923699203407736</v>
      </c>
      <c r="L65">
        <f t="shared" si="12"/>
        <v>1.0283405142551996E-3</v>
      </c>
    </row>
    <row r="66" spans="1:12" x14ac:dyDescent="0.25">
      <c r="A66">
        <f>Dynamics!A74</f>
        <v>0.56000000000000028</v>
      </c>
      <c r="B66">
        <f>Dynamics!B74</f>
        <v>33.420688423610741</v>
      </c>
      <c r="C66">
        <f>Dynamics!O74+Dynamics!P74</f>
        <v>1.0110078752470155</v>
      </c>
      <c r="D66">
        <f>Dynamics!$M$9*Dynamics!$M$14*Thrust!C66</f>
        <v>2181.2120835540518</v>
      </c>
      <c r="E66">
        <f t="shared" si="9"/>
        <v>3.097925634837331E-2</v>
      </c>
      <c r="F66">
        <f t="shared" si="10"/>
        <v>65.264397808058391</v>
      </c>
      <c r="G66">
        <f>F65*Dynamics!$S$1+G65</f>
        <v>38.305620783821233</v>
      </c>
      <c r="H66">
        <f>G66*Dynamics!$S$1+H65</f>
        <v>11.084988657589996</v>
      </c>
      <c r="I66" s="32">
        <f t="shared" si="1"/>
        <v>1254.08498865759</v>
      </c>
      <c r="J66">
        <f t="shared" si="2"/>
        <v>297.84844757372565</v>
      </c>
      <c r="K66">
        <f t="shared" si="11"/>
        <v>87.919836312870984</v>
      </c>
      <c r="L66">
        <f t="shared" si="12"/>
        <v>1.028303930588824E-3</v>
      </c>
    </row>
    <row r="67" spans="1:12" x14ac:dyDescent="0.25">
      <c r="A67">
        <f>Dynamics!A75</f>
        <v>0.57000000000000028</v>
      </c>
      <c r="B67">
        <f>Dynamics!B75</f>
        <v>33.410578344858266</v>
      </c>
      <c r="C67">
        <f>Dynamics!O75+Dynamics!P75</f>
        <v>1.0091293568952773</v>
      </c>
      <c r="D67">
        <f>Dynamics!$M$9*Dynamics!$M$14*Thrust!C67</f>
        <v>2177.1592497153551</v>
      </c>
      <c r="E67">
        <f t="shared" si="9"/>
        <v>3.2063094876173696E-2</v>
      </c>
      <c r="F67">
        <f t="shared" si="10"/>
        <v>65.162810537086344</v>
      </c>
      <c r="G67">
        <f>F66*Dynamics!$S$1+G66</f>
        <v>38.958264761901816</v>
      </c>
      <c r="H67">
        <f>G67*Dynamics!$S$1+H66</f>
        <v>11.474571305209015</v>
      </c>
      <c r="I67" s="32">
        <f t="shared" si="1"/>
        <v>1254.4745713052091</v>
      </c>
      <c r="J67">
        <f t="shared" si="2"/>
        <v>297.84591528651612</v>
      </c>
      <c r="K67">
        <f t="shared" si="11"/>
        <v>87.915907748086923</v>
      </c>
      <c r="L67">
        <f t="shared" si="12"/>
        <v>1.0282667246380712E-3</v>
      </c>
    </row>
    <row r="68" spans="1:12" x14ac:dyDescent="0.25">
      <c r="A68">
        <f>Dynamics!A76</f>
        <v>0.58000000000000029</v>
      </c>
      <c r="B68">
        <f>Dynamics!B76</f>
        <v>33.400487051289318</v>
      </c>
      <c r="C68">
        <f>Dynamics!O76+Dynamics!P76</f>
        <v>1.007258438001956</v>
      </c>
      <c r="D68">
        <f>Dynamics!$M$9*Dynamics!$M$14*Thrust!C68</f>
        <v>2173.1228114270139</v>
      </c>
      <c r="E68">
        <f t="shared" si="9"/>
        <v>3.3163772393325942E-2</v>
      </c>
      <c r="F68">
        <f t="shared" si="10"/>
        <v>65.061615548230023</v>
      </c>
      <c r="G68">
        <f>F67*Dynamics!$S$1+G67</f>
        <v>39.609892867272677</v>
      </c>
      <c r="H68">
        <f>G68*Dynamics!$S$1+H67</f>
        <v>11.870670233881741</v>
      </c>
      <c r="I68" s="32">
        <f t="shared" si="1"/>
        <v>1254.8706702338818</v>
      </c>
      <c r="J68">
        <f t="shared" si="2"/>
        <v>297.84334064347979</v>
      </c>
      <c r="K68">
        <f t="shared" si="11"/>
        <v>87.911913618630692</v>
      </c>
      <c r="L68">
        <f t="shared" si="12"/>
        <v>1.0282288974248184E-3</v>
      </c>
    </row>
    <row r="69" spans="1:12" x14ac:dyDescent="0.25">
      <c r="A69">
        <f>Dynamics!A77</f>
        <v>0.5900000000000003</v>
      </c>
      <c r="B69">
        <f>Dynamics!B77</f>
        <v>33.390414466909299</v>
      </c>
      <c r="C69">
        <f>Dynamics!O77+Dynamics!P77</f>
        <v>1.0053950646537797</v>
      </c>
      <c r="D69">
        <f>Dynamics!$M$9*Dynamics!$M$14*Thrust!C69</f>
        <v>2169.1026523731371</v>
      </c>
      <c r="E69">
        <f t="shared" si="9"/>
        <v>3.4281204677036402E-2</v>
      </c>
      <c r="F69">
        <f t="shared" si="10"/>
        <v>64.960810034809811</v>
      </c>
      <c r="G69">
        <f>F68*Dynamics!$S$1+G68</f>
        <v>40.260509022754974</v>
      </c>
      <c r="H69">
        <f>G69*Dynamics!$S$1+H68</f>
        <v>12.27327532410929</v>
      </c>
      <c r="I69" s="32">
        <f t="shared" si="1"/>
        <v>1255.2732753241094</v>
      </c>
      <c r="J69">
        <f t="shared" si="2"/>
        <v>297.84072371039326</v>
      </c>
      <c r="K69">
        <f t="shared" si="11"/>
        <v>87.907854033785924</v>
      </c>
      <c r="L69">
        <f t="shared" si="12"/>
        <v>1.0281904499679518E-3</v>
      </c>
    </row>
    <row r="70" spans="1:12" x14ac:dyDescent="0.25">
      <c r="A70">
        <f>Dynamics!A78</f>
        <v>0.60000000000000031</v>
      </c>
      <c r="B70">
        <f>Dynamics!B78</f>
        <v>33.380360516262762</v>
      </c>
      <c r="C70">
        <f>Dynamics!O78+Dynamics!P78</f>
        <v>1.0035391834569787</v>
      </c>
      <c r="D70">
        <f>Dynamics!$M$9*Dynamics!$M$14*Thrust!C70</f>
        <v>2165.0986573586433</v>
      </c>
      <c r="E70">
        <f t="shared" si="9"/>
        <v>3.5415307995273385E-2</v>
      </c>
      <c r="F70">
        <f t="shared" si="10"/>
        <v>64.860391217040302</v>
      </c>
      <c r="G70">
        <f>F69*Dynamics!$S$1+G69</f>
        <v>40.91011712310307</v>
      </c>
      <c r="H70">
        <f>G70*Dynamics!$S$1+H69</f>
        <v>12.682376495340321</v>
      </c>
      <c r="I70" s="32">
        <f t="shared" si="1"/>
        <v>1255.6823764953403</v>
      </c>
      <c r="J70">
        <f t="shared" si="2"/>
        <v>297.83806455278028</v>
      </c>
      <c r="K70">
        <f t="shared" si="11"/>
        <v>87.90372910254699</v>
      </c>
      <c r="L70">
        <f t="shared" si="12"/>
        <v>1.0281513832833878E-3</v>
      </c>
    </row>
    <row r="71" spans="1:12" x14ac:dyDescent="0.25">
      <c r="A71">
        <f>Dynamics!A79</f>
        <v>0.61000000000000032</v>
      </c>
      <c r="B71">
        <f>Dynamics!B79</f>
        <v>33.370325124428192</v>
      </c>
      <c r="C71">
        <f>Dynamics!O79+Dynamics!P79</f>
        <v>1.001690741531043</v>
      </c>
      <c r="D71">
        <f>Dynamics!$M$9*Dynamics!$M$14*Thrust!C71</f>
        <v>2161.1107122957883</v>
      </c>
      <c r="E71">
        <f t="shared" si="9"/>
        <v>3.6565999102015946E-2</v>
      </c>
      <c r="F71">
        <f t="shared" si="10"/>
        <v>64.760356341709951</v>
      </c>
      <c r="G71">
        <f>F70*Dynamics!$S$1+G70</f>
        <v>41.558721035273472</v>
      </c>
      <c r="H71">
        <f>G71*Dynamics!$S$1+H70</f>
        <v>13.097963705693056</v>
      </c>
      <c r="I71" s="32">
        <f t="shared" si="1"/>
        <v>1256.097963705693</v>
      </c>
      <c r="J71">
        <f t="shared" si="2"/>
        <v>297.83536323591301</v>
      </c>
      <c r="K71">
        <f t="shared" si="11"/>
        <v>87.899538933621017</v>
      </c>
      <c r="L71">
        <f t="shared" si="12"/>
        <v>1.028111698384096E-3</v>
      </c>
    </row>
    <row r="72" spans="1:12" x14ac:dyDescent="0.25">
      <c r="A72">
        <f>Dynamics!A80</f>
        <v>0.62000000000000033</v>
      </c>
      <c r="B72">
        <f>Dynamics!B80</f>
        <v>33.360308217012879</v>
      </c>
      <c r="C72">
        <f>Dynamics!O80+Dynamics!P80</f>
        <v>0.99984968650256645</v>
      </c>
      <c r="D72">
        <f>Dynamics!$M$9*Dynamics!$M$14*Thrust!C72</f>
        <v>2157.1387041908861</v>
      </c>
      <c r="E72">
        <f t="shared" si="9"/>
        <v>3.7733195232562806E-2</v>
      </c>
      <c r="F72">
        <f t="shared" si="10"/>
        <v>64.660702681865175</v>
      </c>
      <c r="G72">
        <f>F71*Dynamics!$S$1+G71</f>
        <v>42.206324598690571</v>
      </c>
      <c r="H72">
        <f>G72*Dynamics!$S$1+H71</f>
        <v>13.520026951679961</v>
      </c>
      <c r="I72" s="32">
        <f t="shared" si="1"/>
        <v>1256.5200269516799</v>
      </c>
      <c r="J72">
        <f t="shared" si="2"/>
        <v>297.83261982481406</v>
      </c>
      <c r="K72">
        <f t="shared" si="11"/>
        <v>87.895283635430502</v>
      </c>
      <c r="L72">
        <f t="shared" si="12"/>
        <v>1.0280713962801228E-3</v>
      </c>
    </row>
    <row r="73" spans="1:12" x14ac:dyDescent="0.25">
      <c r="A73">
        <f>Dynamics!A81</f>
        <v>0.63000000000000034</v>
      </c>
      <c r="B73">
        <f>Dynamics!B81</f>
        <v>33.350309720147855</v>
      </c>
      <c r="C73">
        <f>Dynamics!O81+Dynamics!P81</f>
        <v>0.99801596649917246</v>
      </c>
      <c r="D73">
        <f>Dynamics!$M$9*Dynamics!$M$14*Thrust!C73</f>
        <v>2153.1825211312039</v>
      </c>
      <c r="E73">
        <f t="shared" si="9"/>
        <v>3.8916814098900486E-2</v>
      </c>
      <c r="F73">
        <f t="shared" si="10"/>
        <v>64.561427536498442</v>
      </c>
      <c r="G73">
        <f>F72*Dynamics!$S$1+G72</f>
        <v>42.852931625509221</v>
      </c>
      <c r="H73">
        <f>G73*Dynamics!$S$1+H72</f>
        <v>13.948556267935054</v>
      </c>
      <c r="I73" s="32">
        <f t="shared" si="1"/>
        <v>1256.9485562679351</v>
      </c>
      <c r="J73">
        <f t="shared" si="2"/>
        <v>297.82983438425845</v>
      </c>
      <c r="K73">
        <f t="shared" si="11"/>
        <v>87.89096331611502</v>
      </c>
      <c r="L73">
        <f t="shared" si="12"/>
        <v>1.0280304779786093E-3</v>
      </c>
    </row>
    <row r="74" spans="1:12" x14ac:dyDescent="0.25">
      <c r="A74">
        <f>Dynamics!A82</f>
        <v>0.64000000000000035</v>
      </c>
      <c r="B74">
        <f>Dynamics!B82</f>
        <v>33.340329560482857</v>
      </c>
      <c r="C74">
        <f>Dynamics!O82+Dynamics!P82</f>
        <v>0.99618953014353384</v>
      </c>
      <c r="D74">
        <f>Dynamics!$M$9*Dynamics!$M$14*Thrust!C74</f>
        <v>2149.2420522720586</v>
      </c>
      <c r="E74">
        <f t="shared" si="9"/>
        <v>4.0116773885129464E-2</v>
      </c>
      <c r="F74">
        <f t="shared" si="10"/>
        <v>64.462528230241261</v>
      </c>
      <c r="G74">
        <f>F73*Dynamics!$S$1+G73</f>
        <v>43.498545900874205</v>
      </c>
      <c r="H74">
        <f>G74*Dynamics!$S$1+H73</f>
        <v>14.383541726943795</v>
      </c>
      <c r="I74" s="32">
        <f t="shared" si="1"/>
        <v>1257.3835417269438</v>
      </c>
      <c r="J74">
        <f t="shared" si="2"/>
        <v>297.82700697877488</v>
      </c>
      <c r="K74">
        <f t="shared" si="11"/>
        <v>87.886578083533976</v>
      </c>
      <c r="L74">
        <f t="shared" si="12"/>
        <v>1.0279889444838207E-3</v>
      </c>
    </row>
    <row r="75" spans="1:12" x14ac:dyDescent="0.25">
      <c r="A75">
        <f>Dynamics!A83</f>
        <v>0.65000000000000036</v>
      </c>
      <c r="B75">
        <f>Dynamics!B83</f>
        <v>33.330367665181427</v>
      </c>
      <c r="C75">
        <f>Dynamics!O83+Dynamics!P83</f>
        <v>0.99437032654747359</v>
      </c>
      <c r="D75">
        <f>Dynamics!$M$9*Dynamics!$M$14*Thrust!C75</f>
        <v>2145.3171878240919</v>
      </c>
      <c r="E75">
        <f t="shared" si="9"/>
        <v>4.1332993242948354E-2</v>
      </c>
      <c r="F75">
        <f t="shared" si="10"/>
        <v>64.364002113061346</v>
      </c>
      <c r="G75">
        <f>F74*Dynamics!$S$1+G74</f>
        <v>44.143171183176619</v>
      </c>
      <c r="H75">
        <f>G75*Dynamics!$S$1+H74</f>
        <v>14.824973438775562</v>
      </c>
      <c r="I75" s="32">
        <f t="shared" ref="I75:I138" si="13">H75+$B$4</f>
        <v>1257.8249734387755</v>
      </c>
      <c r="J75">
        <f t="shared" ref="J75:J138" si="14">$B$2-$F$1*I75</f>
        <v>297.82413767264796</v>
      </c>
      <c r="K75">
        <f t="shared" si="11"/>
        <v>87.882128045268217</v>
      </c>
      <c r="L75">
        <f t="shared" si="12"/>
        <v>1.0279467967971591E-3</v>
      </c>
    </row>
    <row r="76" spans="1:12" x14ac:dyDescent="0.25">
      <c r="A76">
        <f>Dynamics!A84</f>
        <v>0.66000000000000036</v>
      </c>
      <c r="B76">
        <f>Dynamics!B84</f>
        <v>33.320423961915949</v>
      </c>
      <c r="C76">
        <f>Dynamics!O84+Dynamics!P84</f>
        <v>0.99255830530615008</v>
      </c>
      <c r="D76">
        <f>Dynamics!$M$9*Dynamics!$M$14*Thrust!C76</f>
        <v>2141.4078190407222</v>
      </c>
      <c r="E76">
        <f t="shared" si="9"/>
        <v>4.2565391287193818E-2</v>
      </c>
      <c r="F76">
        <f t="shared" si="10"/>
        <v>64.265846559963904</v>
      </c>
      <c r="G76">
        <f>F75*Dynamics!$S$1+G75</f>
        <v>44.786811204307234</v>
      </c>
      <c r="H76">
        <f>G76*Dynamics!$S$1+H75</f>
        <v>15.272841550818635</v>
      </c>
      <c r="I76" s="32">
        <f t="shared" si="13"/>
        <v>1258.2728415508186</v>
      </c>
      <c r="J76">
        <f t="shared" si="14"/>
        <v>297.82122652991967</v>
      </c>
      <c r="K76">
        <f t="shared" si="11"/>
        <v>87.877613308622543</v>
      </c>
      <c r="L76">
        <f t="shared" si="12"/>
        <v>1.0279040359171922E-3</v>
      </c>
    </row>
    <row r="77" spans="1:12" x14ac:dyDescent="0.25">
      <c r="A77">
        <f>Dynamics!A85</f>
        <v>0.67000000000000037</v>
      </c>
      <c r="B77">
        <f>Dynamics!B85</f>
        <v>33.310498378862889</v>
      </c>
      <c r="C77">
        <f>Dynamics!O85+Dynamics!P85</f>
        <v>0.99075341649232307</v>
      </c>
      <c r="D77">
        <f>Dynamics!$M$9*Dynamics!$M$14*Thrust!C77</f>
        <v>2137.5138382057767</v>
      </c>
      <c r="E77">
        <f t="shared" si="9"/>
        <v>4.3813887591436999E-2</v>
      </c>
      <c r="F77">
        <f t="shared" si="10"/>
        <v>64.168058970697132</v>
      </c>
      <c r="G77">
        <f>F76*Dynamics!$S$1+G76</f>
        <v>45.429469669906872</v>
      </c>
      <c r="H77">
        <f>G77*Dynamics!$S$1+H76</f>
        <v>15.727136247517704</v>
      </c>
      <c r="I77" s="32">
        <f t="shared" si="13"/>
        <v>1258.7271362475176</v>
      </c>
      <c r="J77">
        <f t="shared" si="14"/>
        <v>297.81827361439116</v>
      </c>
      <c r="K77">
        <f t="shared" si="11"/>
        <v>87.873033980627596</v>
      </c>
      <c r="L77">
        <f t="shared" si="12"/>
        <v>1.0278606628396695E-3</v>
      </c>
    </row>
    <row r="78" spans="1:12" x14ac:dyDescent="0.25">
      <c r="A78">
        <f>Dynamics!A86</f>
        <v>0.68000000000000038</v>
      </c>
      <c r="B78">
        <f>Dynamics!B86</f>
        <v>33.300590844697965</v>
      </c>
      <c r="C78">
        <f>Dynamics!O86+Dynamics!P86</f>
        <v>0.98895561065070148</v>
      </c>
      <c r="D78">
        <f>Dynamics!$M$9*Dynamics!$M$14*Thrust!C78</f>
        <v>2133.6351386212941</v>
      </c>
      <c r="E78">
        <f t="shared" si="9"/>
        <v>4.507840218363432E-2</v>
      </c>
      <c r="F78">
        <f t="shared" si="10"/>
        <v>64.070636769461856</v>
      </c>
      <c r="G78">
        <f>F77*Dynamics!$S$1+G77</f>
        <v>46.071150259613844</v>
      </c>
      <c r="H78">
        <f>G78*Dynamics!$S$1+H77</f>
        <v>16.187847750113843</v>
      </c>
      <c r="I78" s="32">
        <f t="shared" si="13"/>
        <v>1259.1878477501139</v>
      </c>
      <c r="J78">
        <f t="shared" si="14"/>
        <v>297.81527898962429</v>
      </c>
      <c r="K78">
        <f t="shared" si="11"/>
        <v>87.868390168042055</v>
      </c>
      <c r="L78">
        <f t="shared" si="12"/>
        <v>1.0278166785575467E-3</v>
      </c>
    </row>
    <row r="79" spans="1:12" x14ac:dyDescent="0.25">
      <c r="A79">
        <f>Dynamics!A87</f>
        <v>0.69000000000000039</v>
      </c>
      <c r="B79">
        <f>Dynamics!B87</f>
        <v>33.290701288591457</v>
      </c>
      <c r="C79">
        <f>Dynamics!O87+Dynamics!P87</f>
        <v>0.98716483879237016</v>
      </c>
      <c r="D79">
        <f>Dynamics!$M$9*Dynamics!$M$14*Thrust!C79</f>
        <v>2129.7716145955033</v>
      </c>
      <c r="E79">
        <f t="shared" si="9"/>
        <v>4.635885554183275E-2</v>
      </c>
      <c r="F79">
        <f t="shared" si="10"/>
        <v>63.973577404625203</v>
      </c>
      <c r="G79">
        <f>F78*Dynamics!$S$1+G78</f>
        <v>46.711856627308464</v>
      </c>
      <c r="H79">
        <f>G79*Dynamics!$S$1+H78</f>
        <v>16.654966316386929</v>
      </c>
      <c r="I79" s="32">
        <f t="shared" si="13"/>
        <v>1259.6549663163869</v>
      </c>
      <c r="J79">
        <f t="shared" si="14"/>
        <v>297.81224271894348</v>
      </c>
      <c r="K79">
        <f t="shared" si="11"/>
        <v>87.863681977354744</v>
      </c>
      <c r="L79">
        <f t="shared" si="12"/>
        <v>1.0277720840610046E-3</v>
      </c>
    </row>
    <row r="80" spans="1:12" x14ac:dyDescent="0.25">
      <c r="A80">
        <f>Dynamics!A88</f>
        <v>0.7000000000000004</v>
      </c>
      <c r="B80">
        <f>Dynamics!B88</f>
        <v>33.280829640203535</v>
      </c>
      <c r="C80">
        <f>Dynamics!O88+Dynamics!P88</f>
        <v>0.98538105238929596</v>
      </c>
      <c r="D80">
        <f>Dynamics!$M$9*Dynamics!$M$14*Thrust!C80</f>
        <v>2125.9231614309674</v>
      </c>
      <c r="E80">
        <f t="shared" si="9"/>
        <v>4.7655168589928076E-2</v>
      </c>
      <c r="F80">
        <f t="shared" si="10"/>
        <v>63.87687834843819</v>
      </c>
      <c r="G80">
        <f>F79*Dynamics!$S$1+G79</f>
        <v>47.351592401354715</v>
      </c>
      <c r="H80">
        <f>G80*Dynamics!$S$1+H79</f>
        <v>17.128482240400476</v>
      </c>
      <c r="I80" s="32">
        <f t="shared" si="13"/>
        <v>1260.1284822404004</v>
      </c>
      <c r="J80">
        <f t="shared" si="14"/>
        <v>297.80916486543742</v>
      </c>
      <c r="K80">
        <f t="shared" si="11"/>
        <v>87.858909514786617</v>
      </c>
      <c r="L80">
        <f t="shared" si="12"/>
        <v>1.0277268803374718E-3</v>
      </c>
    </row>
    <row r="81" spans="1:12" x14ac:dyDescent="0.25">
      <c r="A81">
        <f>Dynamics!A89</f>
        <v>0.71000000000000041</v>
      </c>
      <c r="B81">
        <f>Dynamics!B89</f>
        <v>33.270975829679642</v>
      </c>
      <c r="C81">
        <f>Dynamics!O89+Dynamics!P89</f>
        <v>0.98360420336890975</v>
      </c>
      <c r="D81">
        <f>Dynamics!$M$9*Dynamics!$M$14*Thrust!C81</f>
        <v>2122.089675412898</v>
      </c>
      <c r="E81">
        <f t="shared" si="9"/>
        <v>4.8967262693476031E-2</v>
      </c>
      <c r="F81">
        <f t="shared" si="10"/>
        <v>63.780537096757499</v>
      </c>
      <c r="G81">
        <f>F80*Dynamics!$S$1+G80</f>
        <v>47.990361184839095</v>
      </c>
      <c r="H81">
        <f>G81*Dynamics!$S$1+H80</f>
        <v>17.608385852248869</v>
      </c>
      <c r="I81" s="32">
        <f t="shared" si="13"/>
        <v>1260.6083858522488</v>
      </c>
      <c r="J81">
        <f t="shared" si="14"/>
        <v>297.80604549196039</v>
      </c>
      <c r="K81">
        <f t="shared" si="11"/>
        <v>87.85407288629267</v>
      </c>
      <c r="L81">
        <f t="shared" si="12"/>
        <v>1.0276810683716412E-3</v>
      </c>
    </row>
    <row r="82" spans="1:12" x14ac:dyDescent="0.25">
      <c r="A82">
        <f>Dynamics!A90</f>
        <v>0.72000000000000042</v>
      </c>
      <c r="B82">
        <f>Dynamics!B90</f>
        <v>33.261139787645952</v>
      </c>
      <c r="C82">
        <f>Dynamics!O90+Dynamics!P90</f>
        <v>0.98183424410876319</v>
      </c>
      <c r="D82">
        <f>Dynamics!$M$9*Dynamics!$M$14*Thrust!C82</f>
        <v>2118.2710537976245</v>
      </c>
      <c r="E82">
        <f t="shared" si="9"/>
        <v>5.0295059655554732E-2</v>
      </c>
      <c r="F82">
        <f t="shared" si="10"/>
        <v>63.684551168770561</v>
      </c>
      <c r="G82">
        <f>F81*Dynamics!$S$1+G81</f>
        <v>48.628166555806672</v>
      </c>
      <c r="H82">
        <f>G82*Dynamics!$S$1+H81</f>
        <v>18.094667517806936</v>
      </c>
      <c r="I82" s="32">
        <f t="shared" si="13"/>
        <v>1261.094667517807</v>
      </c>
      <c r="J82">
        <f t="shared" si="14"/>
        <v>297.80288466113427</v>
      </c>
      <c r="K82">
        <f t="shared" si="11"/>
        <v>87.849172197564215</v>
      </c>
      <c r="L82">
        <f t="shared" si="12"/>
        <v>1.0276346491454938E-3</v>
      </c>
    </row>
    <row r="83" spans="1:12" x14ac:dyDescent="0.25">
      <c r="A83">
        <f>Dynamics!A91</f>
        <v>0.73000000000000043</v>
      </c>
      <c r="B83">
        <f>Dynamics!B91</f>
        <v>33.251321445204866</v>
      </c>
      <c r="C83">
        <f>Dynamics!O91+Dynamics!P91</f>
        <v>0.98007112743126124</v>
      </c>
      <c r="D83">
        <f>Dynamics!$M$9*Dynamics!$M$14*Thrust!C83</f>
        <v>2114.467194801231</v>
      </c>
      <c r="E83">
        <f t="shared" si="9"/>
        <v>5.1638481712678611E-2</v>
      </c>
      <c r="F83">
        <f t="shared" si="10"/>
        <v>63.588918106724911</v>
      </c>
      <c r="G83">
        <f>F82*Dynamics!$S$1+G82</f>
        <v>49.265012067494375</v>
      </c>
      <c r="H83">
        <f>G83*Dynamics!$S$1+H82</f>
        <v>18.587317638481881</v>
      </c>
      <c r="I83" s="32">
        <f t="shared" si="13"/>
        <v>1261.5873176384819</v>
      </c>
      <c r="J83">
        <f t="shared" si="14"/>
        <v>297.79968243534989</v>
      </c>
      <c r="K83">
        <f t="shared" si="11"/>
        <v>87.844207554030689</v>
      </c>
      <c r="L83">
        <f t="shared" si="12"/>
        <v>1.0275876236383187E-3</v>
      </c>
    </row>
    <row r="84" spans="1:12" x14ac:dyDescent="0.25">
      <c r="A84">
        <f>Dynamics!A92</f>
        <v>0.74000000000000044</v>
      </c>
      <c r="B84">
        <f>Dynamics!B92</f>
        <v>33.24152073393055</v>
      </c>
      <c r="C84">
        <f>Dynamics!O92+Dynamics!P92</f>
        <v>0.97831480659846803</v>
      </c>
      <c r="D84">
        <f>Dynamics!$M$9*Dynamics!$M$14*Thrust!C84</f>
        <v>2110.6779975883505</v>
      </c>
      <c r="E84">
        <f t="shared" si="9"/>
        <v>5.299745153076231E-2</v>
      </c>
      <c r="F84">
        <f t="shared" si="10"/>
        <v>63.493635475661193</v>
      </c>
      <c r="G84">
        <f>F83*Dynamics!$S$1+G83</f>
        <v>49.900901248561624</v>
      </c>
      <c r="H84">
        <f>G84*Dynamics!$S$1+H83</f>
        <v>19.086326650967496</v>
      </c>
      <c r="I84" s="32">
        <f t="shared" si="13"/>
        <v>1262.0863266509675</v>
      </c>
      <c r="J84">
        <f t="shared" si="14"/>
        <v>297.79643887676872</v>
      </c>
      <c r="K84">
        <f t="shared" si="11"/>
        <v>87.839179060861525</v>
      </c>
      <c r="L84">
        <f t="shared" si="12"/>
        <v>1.0275399928267297E-3</v>
      </c>
    </row>
    <row r="85" spans="1:12" x14ac:dyDescent="0.25">
      <c r="A85">
        <f>Dynamics!A93</f>
        <v>0.75000000000000044</v>
      </c>
      <c r="B85">
        <f>Dynamics!B93</f>
        <v>33.231737585864565</v>
      </c>
      <c r="C85">
        <f>Dynamics!O93+Dynamics!P93</f>
        <v>0.97656523530698447</v>
      </c>
      <c r="D85">
        <f>Dynamics!$M$9*Dynamics!$M$14*Thrust!C85</f>
        <v>2106.9033622611123</v>
      </c>
      <c r="E85">
        <f t="shared" si="9"/>
        <v>5.4371892201134121E-2</v>
      </c>
      <c r="F85">
        <f t="shared" si="10"/>
        <v>63.39870086314955</v>
      </c>
      <c r="G85">
        <f>F84*Dynamics!$S$1+G84</f>
        <v>50.535837603318235</v>
      </c>
      <c r="H85">
        <f>G85*Dynamics!$S$1+H84</f>
        <v>19.591685027000679</v>
      </c>
      <c r="I85" s="32">
        <f t="shared" si="13"/>
        <v>1262.5916850270007</v>
      </c>
      <c r="J85">
        <f t="shared" si="14"/>
        <v>297.79315404732449</v>
      </c>
      <c r="K85">
        <f t="shared" si="11"/>
        <v>87.834086822968388</v>
      </c>
      <c r="L85">
        <f t="shared" si="12"/>
        <v>1.0274917576846877E-3</v>
      </c>
    </row>
    <row r="86" spans="1:12" x14ac:dyDescent="0.25">
      <c r="A86">
        <f>Dynamics!A94</f>
        <v>0.76000000000000045</v>
      </c>
      <c r="B86">
        <f>Dynamics!B94</f>
        <v>33.221971933511497</v>
      </c>
      <c r="C86">
        <f>Dynamics!O94+Dynamics!P94</f>
        <v>0.97482236768289565</v>
      </c>
      <c r="D86">
        <f>Dynamics!$M$9*Dynamics!$M$14*Thrust!C86</f>
        <v>2103.1431898482429</v>
      </c>
      <c r="E86">
        <f t="shared" si="9"/>
        <v>5.5761727236598259E-2</v>
      </c>
      <c r="F86">
        <f t="shared" si="10"/>
        <v>63.304111879029996</v>
      </c>
      <c r="G86">
        <f>F85*Dynamics!$S$1+G85</f>
        <v>51.169824611949728</v>
      </c>
      <c r="H86">
        <f>G86*Dynamics!$S$1+H85</f>
        <v>20.103383273120176</v>
      </c>
      <c r="I86" s="32">
        <f t="shared" si="13"/>
        <v>1263.1033832731202</v>
      </c>
      <c r="J86">
        <f t="shared" si="14"/>
        <v>297.78982800872473</v>
      </c>
      <c r="K86">
        <f t="shared" si="11"/>
        <v>87.828930945006931</v>
      </c>
      <c r="L86">
        <f t="shared" si="12"/>
        <v>1.0274429191835207E-3</v>
      </c>
    </row>
    <row r="87" spans="1:12" x14ac:dyDescent="0.25">
      <c r="A87">
        <f>Dynamics!A95</f>
        <v>0.77000000000000046</v>
      </c>
      <c r="B87">
        <f>Dynamics!B95</f>
        <v>33.212223709834667</v>
      </c>
      <c r="C87">
        <f>Dynamics!O95+Dynamics!P95</f>
        <v>0.97308615827678924</v>
      </c>
      <c r="D87">
        <f>Dynamics!$M$9*Dynamics!$M$14*Thrust!C87</f>
        <v>2099.3973822943162</v>
      </c>
      <c r="E87">
        <f t="shared" si="9"/>
        <v>5.7166880567545465E-2</v>
      </c>
      <c r="F87">
        <f t="shared" si="10"/>
        <v>63.209866155156028</v>
      </c>
      <c r="G87">
        <f>F86*Dynamics!$S$1+G86</f>
        <v>51.802865730740031</v>
      </c>
      <c r="H87">
        <f>G87*Dynamics!$S$1+H86</f>
        <v>20.621411930427577</v>
      </c>
      <c r="I87" s="32">
        <f t="shared" si="13"/>
        <v>1263.6214119304275</v>
      </c>
      <c r="J87">
        <f t="shared" si="14"/>
        <v>297.78646082245223</v>
      </c>
      <c r="K87">
        <f t="shared" si="11"/>
        <v>87.823711531378578</v>
      </c>
      <c r="L87">
        <f t="shared" si="12"/>
        <v>1.0273934782919394E-3</v>
      </c>
    </row>
    <row r="88" spans="1:12" x14ac:dyDescent="0.25">
      <c r="A88">
        <f>Dynamics!A96</f>
        <v>0.78000000000000047</v>
      </c>
      <c r="B88">
        <f>Dynamics!B96</f>
        <v>33.2024928482519</v>
      </c>
      <c r="C88">
        <f>Dynamics!O96+Dynamics!P96</f>
        <v>0.97135656205884413</v>
      </c>
      <c r="D88">
        <f>Dynamics!$M$9*Dynamics!$M$14*Thrust!C88</f>
        <v>2095.6658424491598</v>
      </c>
      <c r="E88">
        <f t="shared" si="9"/>
        <v>5.8587276538110543E-2</v>
      </c>
      <c r="F88">
        <f t="shared" si="10"/>
        <v>63.115961345142026</v>
      </c>
      <c r="G88">
        <f>F87*Dynamics!$S$1+G87</f>
        <v>52.43496439229159</v>
      </c>
      <c r="H88">
        <f>G88*Dynamics!$S$1+H87</f>
        <v>21.145761574350495</v>
      </c>
      <c r="I88" s="32">
        <f t="shared" si="13"/>
        <v>1264.1457615743504</v>
      </c>
      <c r="J88">
        <f t="shared" si="14"/>
        <v>297.78305254976669</v>
      </c>
      <c r="K88">
        <f t="shared" si="11"/>
        <v>87.818428686232664</v>
      </c>
      <c r="L88">
        <f t="shared" si="12"/>
        <v>1.0273434359760602E-3</v>
      </c>
    </row>
    <row r="89" spans="1:12" x14ac:dyDescent="0.25">
      <c r="A89">
        <f>Dynamics!A97</f>
        <v>0.79000000000000048</v>
      </c>
      <c r="B89">
        <f>Dynamics!B97</f>
        <v>33.192779282631314</v>
      </c>
      <c r="C89">
        <f>Dynamics!O97+Dynamics!P97</f>
        <v>0.96963353441398281</v>
      </c>
      <c r="D89">
        <f>Dynamics!$M$9*Dynamics!$M$14*Thrust!C89</f>
        <v>2091.9484740573944</v>
      </c>
      <c r="E89">
        <f t="shared" si="9"/>
        <v>6.0022839902377029E-2</v>
      </c>
      <c r="F89">
        <f t="shared" si="10"/>
        <v>63.022395124113878</v>
      </c>
      <c r="G89">
        <f>F88*Dynamics!$S$1+G88</f>
        <v>53.066124005743013</v>
      </c>
      <c r="H89">
        <f>G89*Dynamics!$S$1+H88</f>
        <v>21.676422814407925</v>
      </c>
      <c r="I89" s="32">
        <f t="shared" si="13"/>
        <v>1264.6764228144079</v>
      </c>
      <c r="J89">
        <f t="shared" si="14"/>
        <v>297.77960325170636</v>
      </c>
      <c r="K89">
        <f t="shared" si="11"/>
        <v>87.813082513468146</v>
      </c>
      <c r="L89">
        <f t="shared" si="12"/>
        <v>1.0272927931994215E-3</v>
      </c>
    </row>
    <row r="90" spans="1:12" x14ac:dyDescent="0.25">
      <c r="A90">
        <f>Dynamics!A98</f>
        <v>0.80000000000000049</v>
      </c>
      <c r="B90">
        <f>Dynamics!B98</f>
        <v>33.183082947287176</v>
      </c>
      <c r="C90">
        <f>Dynamics!O98+Dynamics!P98</f>
        <v>0.96791703113709271</v>
      </c>
      <c r="D90">
        <f>Dynamics!$M$9*Dynamics!$M$14*Thrust!C90</f>
        <v>2088.2451817481251</v>
      </c>
      <c r="E90">
        <f t="shared" si="9"/>
        <v>6.1473495820627853E-2</v>
      </c>
      <c r="F90">
        <f t="shared" si="10"/>
        <v>62.929165188463003</v>
      </c>
      <c r="G90">
        <f>F89*Dynamics!$S$1+G89</f>
        <v>53.696347956984155</v>
      </c>
      <c r="H90">
        <f>G90*Dynamics!$S$1+H89</f>
        <v>22.213386293977766</v>
      </c>
      <c r="I90" s="32">
        <f t="shared" si="13"/>
        <v>1265.2133862939777</v>
      </c>
      <c r="J90">
        <f t="shared" si="14"/>
        <v>297.77611298908914</v>
      </c>
      <c r="K90">
        <f t="shared" si="11"/>
        <v>87.807673116735486</v>
      </c>
      <c r="L90">
        <f t="shared" si="12"/>
        <v>1.0272415509230031E-3</v>
      </c>
    </row>
    <row r="91" spans="1:12" x14ac:dyDescent="0.25">
      <c r="A91">
        <f>Dynamics!A99</f>
        <v>0.8100000000000005</v>
      </c>
      <c r="B91">
        <f>Dynamics!B99</f>
        <v>33.173403776975803</v>
      </c>
      <c r="C91">
        <f>Dynamics!O99+Dynamics!P99</f>
        <v>0.96620700842831375</v>
      </c>
      <c r="D91">
        <f>Dynamics!$M$9*Dynamics!$M$14*Thrust!C91</f>
        <v>2084.5558710247747</v>
      </c>
      <c r="E91">
        <f t="shared" ref="E91:E154" si="15">0.5*L90*G90^2*$F$4*$B$5</f>
        <v>6.2939169855641117E-2</v>
      </c>
      <c r="F91">
        <f t="shared" ref="F91:F154" si="16">(D91-E91)/B91</f>
        <v>62.836269255603895</v>
      </c>
      <c r="G91">
        <f>F90*Dynamics!$S$1+G90</f>
        <v>54.325639608868784</v>
      </c>
      <c r="H91">
        <f>G91*Dynamics!$S$1+H90</f>
        <v>22.756642690066453</v>
      </c>
      <c r="I91" s="32">
        <f t="shared" si="13"/>
        <v>1265.7566426900664</v>
      </c>
      <c r="J91">
        <f t="shared" si="14"/>
        <v>297.77258182251455</v>
      </c>
      <c r="K91">
        <f t="shared" ref="K91:K154" si="17">$B$3*(1-$F$1*I91/$B$2)^($B$1*$F$3/($F$2*$F$1))</f>
        <v>87.802200599438549</v>
      </c>
      <c r="L91">
        <f t="shared" ref="L91:L154" si="18">K91*$F$3/($F$2*J91)</f>
        <v>1.0271897101052465E-3</v>
      </c>
    </row>
    <row r="92" spans="1:12" x14ac:dyDescent="0.25">
      <c r="A92">
        <f>Dynamics!A100</f>
        <v>0.82000000000000051</v>
      </c>
      <c r="B92">
        <f>Dynamics!B100</f>
        <v>33.163741706891514</v>
      </c>
      <c r="C92">
        <f>Dynamics!O100+Dynamics!P100</f>
        <v>0.96450342288838875</v>
      </c>
      <c r="D92">
        <f>Dynamics!$M$9*Dynamics!$M$14*Thrust!C92</f>
        <v>2080.8804482550518</v>
      </c>
      <c r="E92">
        <f t="shared" si="15"/>
        <v>6.441978796903107E-2</v>
      </c>
      <c r="F92">
        <f t="shared" si="16"/>
        <v>62.743705063734815</v>
      </c>
      <c r="G92">
        <f>F91*Dynamics!$S$1+G91</f>
        <v>54.954002301424822</v>
      </c>
      <c r="H92">
        <f>G92*Dynamics!$S$1+H91</f>
        <v>23.306182713080702</v>
      </c>
      <c r="I92" s="32">
        <f t="shared" si="13"/>
        <v>1266.3061827130807</v>
      </c>
      <c r="J92">
        <f t="shared" si="14"/>
        <v>297.76900981236497</v>
      </c>
      <c r="K92">
        <f t="shared" si="17"/>
        <v>87.796665064736317</v>
      </c>
      <c r="L92">
        <f t="shared" si="18"/>
        <v>1.0271372717020699E-3</v>
      </c>
    </row>
    <row r="93" spans="1:12" x14ac:dyDescent="0.25">
      <c r="A93">
        <f>Dynamics!A101</f>
        <v>0.83000000000000052</v>
      </c>
      <c r="B93">
        <f>Dynamics!B101</f>
        <v>33.154096672662632</v>
      </c>
      <c r="C93">
        <f>Dynamics!O101+Dynamics!P101</f>
        <v>0.96280623151407585</v>
      </c>
      <c r="D93">
        <f>Dynamics!$M$9*Dynamics!$M$14*Thrust!C93</f>
        <v>2077.2188206610522</v>
      </c>
      <c r="E93">
        <f t="shared" si="15"/>
        <v>6.5915276517632737E-2</v>
      </c>
      <c r="F93">
        <f t="shared" si="16"/>
        <v>62.651470371601498</v>
      </c>
      <c r="G93">
        <f>F92*Dynamics!$S$1+G92</f>
        <v>55.581439352062169</v>
      </c>
      <c r="H93">
        <f>G93*Dynamics!$S$1+H92</f>
        <v>23.861997106601322</v>
      </c>
      <c r="I93" s="32">
        <f t="shared" si="13"/>
        <v>1266.8619971066014</v>
      </c>
      <c r="J93">
        <f t="shared" si="14"/>
        <v>297.76539701880711</v>
      </c>
      <c r="K93">
        <f t="shared" si="17"/>
        <v>87.791066615544779</v>
      </c>
      <c r="L93">
        <f t="shared" si="18"/>
        <v>1.0270842366668885E-3</v>
      </c>
    </row>
    <row r="94" spans="1:12" x14ac:dyDescent="0.25">
      <c r="A94">
        <f>Dynamics!A102</f>
        <v>0.84000000000000052</v>
      </c>
      <c r="B94">
        <f>Dynamics!B102</f>
        <v>33.144468610347495</v>
      </c>
      <c r="C94">
        <f>Dynamics!O102+Dynamics!P102</f>
        <v>0.96111539169363036</v>
      </c>
      <c r="D94">
        <f>Dynamics!$M$9*Dynamics!$M$14*Thrust!C94</f>
        <v>2073.5708963095144</v>
      </c>
      <c r="E94">
        <f t="shared" si="15"/>
        <v>6.7425562249930293E-2</v>
      </c>
      <c r="F94">
        <f t="shared" si="16"/>
        <v>62.55956295826477</v>
      </c>
      <c r="G94">
        <f>F93*Dynamics!$S$1+G93</f>
        <v>56.207954055778181</v>
      </c>
      <c r="H94">
        <f>G94*Dynamics!$S$1+H93</f>
        <v>24.424076647159104</v>
      </c>
      <c r="I94" s="32">
        <f t="shared" si="13"/>
        <v>1267.4240766471592</v>
      </c>
      <c r="J94">
        <f t="shared" si="14"/>
        <v>297.76174350179349</v>
      </c>
      <c r="K94">
        <f t="shared" si="17"/>
        <v>87.78540535453854</v>
      </c>
      <c r="L94">
        <f t="shared" si="18"/>
        <v>1.0270306059506316E-3</v>
      </c>
    </row>
    <row r="95" spans="1:12" x14ac:dyDescent="0.25">
      <c r="A95">
        <f>Dynamics!A103</f>
        <v>0.85000000000000053</v>
      </c>
      <c r="B95">
        <f>Dynamics!B103</f>
        <v>33.134857456430552</v>
      </c>
      <c r="C95">
        <f>Dynamics!O103+Dynamics!P103</f>
        <v>0.95943086120233756</v>
      </c>
      <c r="D95">
        <f>Dynamics!$M$9*Dynamics!$M$14*Thrust!C95</f>
        <v>2069.9365841021786</v>
      </c>
      <c r="E95">
        <f t="shared" si="15"/>
        <v>6.895057230252824E-2</v>
      </c>
      <c r="F95">
        <f t="shared" si="16"/>
        <v>62.467980622870385</v>
      </c>
      <c r="G95">
        <f>F94*Dynamics!$S$1+G94</f>
        <v>56.833549685360829</v>
      </c>
      <c r="H95">
        <f>G95*Dynamics!$S$1+H94</f>
        <v>24.992412144012711</v>
      </c>
      <c r="I95" s="32">
        <f t="shared" si="13"/>
        <v>1267.9924121440126</v>
      </c>
      <c r="J95">
        <f t="shared" si="14"/>
        <v>297.75804932106394</v>
      </c>
      <c r="K95">
        <f t="shared" si="17"/>
        <v>87.779681384152838</v>
      </c>
      <c r="L95">
        <f t="shared" si="18"/>
        <v>1.0269763805017614E-3</v>
      </c>
    </row>
    <row r="96" spans="1:12" x14ac:dyDescent="0.25">
      <c r="A96">
        <f>Dynamics!A104</f>
        <v>0.86000000000000054</v>
      </c>
      <c r="B96">
        <f>Dynamics!B104</f>
        <v>33.125263147818529</v>
      </c>
      <c r="C96">
        <f>Dynamics!O104+Dynamics!P104</f>
        <v>0.95775259819811442</v>
      </c>
      <c r="D96">
        <f>Dynamics!$M$9*Dynamics!$M$14*Thrust!C96</f>
        <v>2066.3157937662982</v>
      </c>
      <c r="E96">
        <f t="shared" si="15"/>
        <v>7.0490234196664781E-2</v>
      </c>
      <c r="F96">
        <f t="shared" si="16"/>
        <v>62.376721184422479</v>
      </c>
      <c r="G96">
        <f>F95*Dynamics!$S$1+G95</f>
        <v>57.458229491589535</v>
      </c>
      <c r="H96">
        <f>G96*Dynamics!$S$1+H95</f>
        <v>25.566994438928607</v>
      </c>
      <c r="I96" s="32">
        <f t="shared" si="13"/>
        <v>1268.5669944389285</v>
      </c>
      <c r="J96">
        <f t="shared" si="14"/>
        <v>297.75431453614698</v>
      </c>
      <c r="K96">
        <f t="shared" si="17"/>
        <v>87.773894806585105</v>
      </c>
      <c r="L96">
        <f t="shared" si="18"/>
        <v>1.0269215612662894E-3</v>
      </c>
    </row>
    <row r="97" spans="1:12" x14ac:dyDescent="0.25">
      <c r="A97">
        <f>Dynamics!A105</f>
        <v>0.87000000000000055</v>
      </c>
      <c r="B97">
        <f>Dynamics!B105</f>
        <v>33.115685621836548</v>
      </c>
      <c r="C97">
        <f>Dynamics!O105+Dynamics!P105</f>
        <v>0.95608056121716556</v>
      </c>
      <c r="D97">
        <f>Dynamics!$M$9*Dynamics!$M$14*Thrust!C97</f>
        <v>2062.7084358452694</v>
      </c>
      <c r="E97">
        <f t="shared" si="15"/>
        <v>7.2044475834766933E-2</v>
      </c>
      <c r="F97">
        <f t="shared" si="16"/>
        <v>62.285782481559977</v>
      </c>
      <c r="G97">
        <f>F96*Dynamics!$S$1+G96</f>
        <v>58.081996703433759</v>
      </c>
      <c r="H97">
        <f>G97*Dynamics!$S$1+H96</f>
        <v>26.147814405962944</v>
      </c>
      <c r="I97" s="32">
        <f t="shared" si="13"/>
        <v>1269.1478144059629</v>
      </c>
      <c r="J97">
        <f t="shared" si="14"/>
        <v>297.75053920636122</v>
      </c>
      <c r="K97">
        <f t="shared" si="17"/>
        <v>87.768045723796789</v>
      </c>
      <c r="L97">
        <f t="shared" si="18"/>
        <v>1.0268661491877951E-3</v>
      </c>
    </row>
    <row r="98" spans="1:12" x14ac:dyDescent="0.25">
      <c r="A98">
        <f>Dynamics!A106</f>
        <v>0.88000000000000056</v>
      </c>
      <c r="B98">
        <f>Dynamics!B106</f>
        <v>33.10612481622438</v>
      </c>
      <c r="C98">
        <f>Dynamics!O106+Dynamics!P106</f>
        <v>0.9544147091697045</v>
      </c>
      <c r="D98">
        <f>Dynamics!$M$9*Dynamics!$M$14*Thrust!C98</f>
        <v>2059.1144216893981</v>
      </c>
      <c r="E98">
        <f t="shared" si="15"/>
        <v>7.3613225497046575E-2</v>
      </c>
      <c r="F98">
        <f t="shared" si="16"/>
        <v>62.195162372336107</v>
      </c>
      <c r="G98">
        <f>F97*Dynamics!$S$1+G97</f>
        <v>58.704854528249356</v>
      </c>
      <c r="H98">
        <f>G98*Dynamics!$S$1+H97</f>
        <v>26.734862951245436</v>
      </c>
      <c r="I98" s="32">
        <f t="shared" si="13"/>
        <v>1269.7348629512455</v>
      </c>
      <c r="J98">
        <f t="shared" si="14"/>
        <v>297.7467233908169</v>
      </c>
      <c r="K98">
        <f t="shared" si="17"/>
        <v>87.762134237514957</v>
      </c>
      <c r="L98">
        <f t="shared" si="18"/>
        <v>1.026810145207442E-3</v>
      </c>
    </row>
    <row r="99" spans="1:12" x14ac:dyDescent="0.25">
      <c r="A99">
        <f>Dynamics!A107</f>
        <v>0.89000000000000057</v>
      </c>
      <c r="B99">
        <f>Dynamics!B107</f>
        <v>33.096580669132685</v>
      </c>
      <c r="C99">
        <f>Dynamics!O107+Dynamics!P107</f>
        <v>0.95275500133572366</v>
      </c>
      <c r="D99">
        <f>Dynamics!$M$9*Dynamics!$M$14*Thrust!C99</f>
        <v>2055.533663446774</v>
      </c>
      <c r="E99">
        <f t="shared" si="15"/>
        <v>7.519641183813712E-2</v>
      </c>
      <c r="F99">
        <f t="shared" si="16"/>
        <v>62.104858734000466</v>
      </c>
      <c r="G99">
        <f>F98*Dynamics!$S$1+G98</f>
        <v>59.326806151972718</v>
      </c>
      <c r="H99">
        <f>G99*Dynamics!$S$1+H98</f>
        <v>27.328131012765162</v>
      </c>
      <c r="I99" s="32">
        <f t="shared" si="13"/>
        <v>1270.3281310127652</v>
      </c>
      <c r="J99">
        <f t="shared" si="14"/>
        <v>297.74286714841702</v>
      </c>
      <c r="K99">
        <f t="shared" si="17"/>
        <v>87.756160449234088</v>
      </c>
      <c r="L99">
        <f t="shared" si="18"/>
        <v>1.0267535502639954E-3</v>
      </c>
    </row>
    <row r="100" spans="1:12" x14ac:dyDescent="0.25">
      <c r="A100">
        <f>Dynamics!A108</f>
        <v>0.90000000000000058</v>
      </c>
      <c r="B100">
        <f>Dynamics!B108</f>
        <v>33.087053119119325</v>
      </c>
      <c r="C100">
        <f>Dynamics!O108+Dynamics!P108</f>
        <v>0.95110139736082855</v>
      </c>
      <c r="D100">
        <f>Dynamics!$M$9*Dynamics!$M$14*Thrust!C100</f>
        <v>2051.9660740542849</v>
      </c>
      <c r="E100">
        <f t="shared" si="15"/>
        <v>7.6793963883769994E-2</v>
      </c>
      <c r="F100">
        <f t="shared" si="16"/>
        <v>62.014869462784489</v>
      </c>
      <c r="G100">
        <f>F99*Dynamics!$S$1+G99</f>
        <v>59.947854739312724</v>
      </c>
      <c r="H100">
        <f>G100*Dynamics!$S$1+H99</f>
        <v>27.927609560158288</v>
      </c>
      <c r="I100" s="32">
        <f t="shared" si="13"/>
        <v>1270.9276095601583</v>
      </c>
      <c r="J100">
        <f t="shared" si="14"/>
        <v>297.73897053785896</v>
      </c>
      <c r="K100">
        <f t="shared" si="17"/>
        <v>87.750124460217677</v>
      </c>
      <c r="L100">
        <f t="shared" si="18"/>
        <v>1.0266963652938396E-3</v>
      </c>
    </row>
    <row r="101" spans="1:12" x14ac:dyDescent="0.25">
      <c r="A101">
        <f>Dynamics!A109</f>
        <v>0.91000000000000059</v>
      </c>
      <c r="B101">
        <f>Dynamics!B109</f>
        <v>33.077542105145717</v>
      </c>
      <c r="C101">
        <f>Dynamics!O109+Dynamics!P109</f>
        <v>0.94945385725212361</v>
      </c>
      <c r="D101">
        <f>Dynamics!$M$9*Dynamics!$M$14*Thrust!C101</f>
        <v>2048.411567228738</v>
      </c>
      <c r="E101">
        <f t="shared" si="15"/>
        <v>7.8405811027490516E-2</v>
      </c>
      <c r="F101">
        <f t="shared" si="16"/>
        <v>61.9251924736893</v>
      </c>
      <c r="G101">
        <f>F100*Dynamics!$S$1+G100</f>
        <v>60.568003433940568</v>
      </c>
      <c r="H101">
        <f>G101*Dynamics!$S$1+H100</f>
        <v>28.533289594497695</v>
      </c>
      <c r="I101" s="32">
        <f t="shared" si="13"/>
        <v>1271.5332895944978</v>
      </c>
      <c r="J101">
        <f t="shared" si="14"/>
        <v>297.73503361763574</v>
      </c>
      <c r="K101">
        <f t="shared" si="17"/>
        <v>87.744026371499928</v>
      </c>
      <c r="L101">
        <f t="shared" si="18"/>
        <v>1.0266385912309937E-3</v>
      </c>
    </row>
    <row r="102" spans="1:12" x14ac:dyDescent="0.25">
      <c r="A102">
        <f>Dynamics!A110</f>
        <v>0.9200000000000006</v>
      </c>
      <c r="B102">
        <f>Dynamics!B110</f>
        <v>33.068047566573199</v>
      </c>
      <c r="C102">
        <f>Dynamics!O110+Dynamics!P110</f>
        <v>0.94781234137415593</v>
      </c>
      <c r="D102">
        <f>Dynamics!$M$9*Dynamics!$M$14*Thrust!C102</f>
        <v>2044.8700574581103</v>
      </c>
      <c r="E102">
        <f t="shared" si="15"/>
        <v>8.0031883027412584E-2</v>
      </c>
      <c r="F102">
        <f t="shared" si="16"/>
        <v>61.835825700276807</v>
      </c>
      <c r="G102">
        <f>F101*Dynamics!$S$1+G101</f>
        <v>61.187255358677461</v>
      </c>
      <c r="H102">
        <f>G102*Dynamics!$S$1+H101</f>
        <v>29.14516214808447</v>
      </c>
      <c r="I102" s="32">
        <f t="shared" si="13"/>
        <v>1272.1451621480844</v>
      </c>
      <c r="J102">
        <f t="shared" si="14"/>
        <v>297.73105644603743</v>
      </c>
      <c r="K102">
        <f t="shared" si="17"/>
        <v>87.737866283887527</v>
      </c>
      <c r="L102">
        <f t="shared" si="18"/>
        <v>1.0265802290071303E-3</v>
      </c>
    </row>
    <row r="103" spans="1:12" x14ac:dyDescent="0.25">
      <c r="A103">
        <f>Dynamics!A111</f>
        <v>0.9300000000000006</v>
      </c>
      <c r="B103">
        <f>Dynamics!B111</f>
        <v>33.058569443159456</v>
      </c>
      <c r="C103">
        <f>Dynamics!O111+Dynamics!P111</f>
        <v>0.9461768104449102</v>
      </c>
      <c r="D103">
        <f>Dynamics!$M$9*Dynamics!$M$14*Thrust!C103</f>
        <v>2041.3414599929069</v>
      </c>
      <c r="E103">
        <f t="shared" si="15"/>
        <v>8.1672110003011583E-2</v>
      </c>
      <c r="F103">
        <f t="shared" si="16"/>
        <v>61.746767094463173</v>
      </c>
      <c r="G103">
        <f>F102*Dynamics!$S$1+G102</f>
        <v>61.80561361568023</v>
      </c>
      <c r="H103">
        <f>G103*Dynamics!$S$1+H102</f>
        <v>29.763218284241272</v>
      </c>
      <c r="I103" s="32">
        <f t="shared" si="13"/>
        <v>1272.7632182842412</v>
      </c>
      <c r="J103">
        <f t="shared" si="14"/>
        <v>297.72703908115244</v>
      </c>
      <c r="K103">
        <f t="shared" si="17"/>
        <v>87.731644297960955</v>
      </c>
      <c r="L103">
        <f t="shared" si="18"/>
        <v>1.0265212795515888E-3</v>
      </c>
    </row>
    <row r="104" spans="1:12" x14ac:dyDescent="0.25">
      <c r="A104">
        <f>Dynamics!A112</f>
        <v>0.94000000000000061</v>
      </c>
      <c r="B104">
        <f>Dynamics!B112</f>
        <v>33.049107675055005</v>
      </c>
      <c r="C104">
        <f>Dynamics!O112+Dynamics!P112</f>
        <v>0.94454722553186254</v>
      </c>
      <c r="D104">
        <f>Dynamics!$M$9*Dynamics!$M$14*Thrust!C104</f>
        <v>2037.8256908376486</v>
      </c>
      <c r="E104">
        <f t="shared" si="15"/>
        <v>8.3326422431955011E-2</v>
      </c>
      <c r="F104">
        <f t="shared" si="16"/>
        <v>61.658014626315477</v>
      </c>
      <c r="G104">
        <f>F103*Dynamics!$S$1+G103</f>
        <v>62.423081286624864</v>
      </c>
      <c r="H104">
        <f>G104*Dynamics!$S$1+H103</f>
        <v>30.38744909710752</v>
      </c>
      <c r="I104" s="32">
        <f t="shared" si="13"/>
        <v>1273.3874490971075</v>
      </c>
      <c r="J104">
        <f t="shared" si="14"/>
        <v>297.7229815808688</v>
      </c>
      <c r="K104">
        <f t="shared" si="17"/>
        <v>87.725360514076343</v>
      </c>
      <c r="L104">
        <f t="shared" si="18"/>
        <v>1.0264617437913935E-3</v>
      </c>
    </row>
    <row r="105" spans="1:12" x14ac:dyDescent="0.25">
      <c r="A105">
        <f>Dynamics!A113</f>
        <v>0.95000000000000062</v>
      </c>
      <c r="B105">
        <f>Dynamics!B113</f>
        <v>33.03966220279969</v>
      </c>
      <c r="C105">
        <f>Dynamics!O113+Dynamics!P113</f>
        <v>0.94292354804807854</v>
      </c>
      <c r="D105">
        <f>Dynamics!$M$9*Dynamics!$M$14*Thrust!C105</f>
        <v>2034.3226667424515</v>
      </c>
      <c r="E105">
        <f t="shared" si="15"/>
        <v>8.499475114697036E-2</v>
      </c>
      <c r="F105">
        <f t="shared" si="16"/>
        <v>61.56956628385047</v>
      </c>
      <c r="G105">
        <f>F104*Dynamics!$S$1+G104</f>
        <v>63.039661432888018</v>
      </c>
      <c r="H105">
        <f>G105*Dynamics!$S$1+H104</f>
        <v>31.017845711436401</v>
      </c>
      <c r="I105" s="32">
        <f t="shared" si="13"/>
        <v>1274.0178457114364</v>
      </c>
      <c r="J105">
        <f t="shared" si="14"/>
        <v>297.71888400287565</v>
      </c>
      <c r="K105">
        <f t="shared" si="17"/>
        <v>87.719015032367182</v>
      </c>
      <c r="L105">
        <f t="shared" si="18"/>
        <v>1.0264016226512731E-3</v>
      </c>
    </row>
    <row r="106" spans="1:12" x14ac:dyDescent="0.25">
      <c r="A106">
        <f>Dynamics!A114</f>
        <v>0.96000000000000063</v>
      </c>
      <c r="B106">
        <f>Dynamics!B114</f>
        <v>33.030232967319208</v>
      </c>
      <c r="C106">
        <f>Dynamics!O114+Dynamics!P114</f>
        <v>0.94130573974836895</v>
      </c>
      <c r="D106">
        <f>Dynamics!$M$9*Dynamics!$M$14*Thrust!C106</f>
        <v>2030.832305194735</v>
      </c>
      <c r="E106">
        <f t="shared" si="15"/>
        <v>8.6677027332749887E-2</v>
      </c>
      <c r="F106">
        <f t="shared" si="16"/>
        <v>61.481420072836414</v>
      </c>
      <c r="G106">
        <f>F105*Dynamics!$S$1+G105</f>
        <v>63.655357095726522</v>
      </c>
      <c r="H106">
        <f>G106*Dynamics!$S$1+H105</f>
        <v>31.654399282393666</v>
      </c>
      <c r="I106" s="32">
        <f t="shared" si="13"/>
        <v>1274.6543992823936</v>
      </c>
      <c r="J106">
        <f t="shared" si="14"/>
        <v>297.71474640466442</v>
      </c>
      <c r="K106">
        <f t="shared" si="17"/>
        <v>87.7126079527455</v>
      </c>
      <c r="L106">
        <f t="shared" si="18"/>
        <v>1.0263409170536688E-3</v>
      </c>
    </row>
    <row r="107" spans="1:12" x14ac:dyDescent="0.25">
      <c r="A107">
        <f>Dynamics!A115</f>
        <v>0.97000000000000064</v>
      </c>
      <c r="B107">
        <f>Dynamics!B115</f>
        <v>33.02081990992172</v>
      </c>
      <c r="C107">
        <f>Dynamics!O115+Dynamics!P115</f>
        <v>0.93969376272549698</v>
      </c>
      <c r="D107">
        <f>Dynamics!$M$9*Dynamics!$M$14*Thrust!C107</f>
        <v>2027.3545244110387</v>
      </c>
      <c r="E107">
        <f t="shared" si="15"/>
        <v>8.8373182522890767E-2</v>
      </c>
      <c r="F107">
        <f t="shared" si="16"/>
        <v>61.393574016597512</v>
      </c>
      <c r="G107">
        <f>F106*Dynamics!$S$1+G106</f>
        <v>64.27017129645489</v>
      </c>
      <c r="H107">
        <f>G107*Dynamics!$S$1+H106</f>
        <v>32.297100995358214</v>
      </c>
      <c r="I107" s="32">
        <f t="shared" si="13"/>
        <v>1275.2971009953583</v>
      </c>
      <c r="J107">
        <f t="shared" si="14"/>
        <v>297.71056884353015</v>
      </c>
      <c r="K107">
        <f t="shared" si="17"/>
        <v>87.706139374903799</v>
      </c>
      <c r="L107">
        <f t="shared" si="18"/>
        <v>1.0262796279187577E-3</v>
      </c>
    </row>
    <row r="108" spans="1:12" x14ac:dyDescent="0.25">
      <c r="A108">
        <f>Dynamics!A116</f>
        <v>0.98000000000000065</v>
      </c>
      <c r="B108">
        <f>Dynamics!B116</f>
        <v>33.011422972294469</v>
      </c>
      <c r="C108">
        <f>Dynamics!O116+Dynamics!P116</f>
        <v>0.93808757940643295</v>
      </c>
      <c r="D108">
        <f>Dynamics!$M$9*Dynamics!$M$14*Thrust!C108</f>
        <v>2023.8892433289409</v>
      </c>
      <c r="E108">
        <f t="shared" si="15"/>
        <v>9.0083148596872095E-2</v>
      </c>
      <c r="F108">
        <f t="shared" si="16"/>
        <v>61.306026155820668</v>
      </c>
      <c r="G108">
        <f>F107*Dynamics!$S$1+G107</f>
        <v>64.884107036620861</v>
      </c>
      <c r="H108">
        <f>G108*Dynamics!$S$1+H107</f>
        <v>32.945942065724424</v>
      </c>
      <c r="I108" s="32">
        <f t="shared" si="13"/>
        <v>1275.9459420657245</v>
      </c>
      <c r="J108">
        <f t="shared" si="14"/>
        <v>297.7063513765728</v>
      </c>
      <c r="K108">
        <f t="shared" si="17"/>
        <v>87.699609398316383</v>
      </c>
      <c r="L108">
        <f t="shared" si="18"/>
        <v>1.026217756164464E-3</v>
      </c>
    </row>
    <row r="109" spans="1:12" x14ac:dyDescent="0.25">
      <c r="A109">
        <f>Dynamics!A117</f>
        <v>0.99000000000000066</v>
      </c>
      <c r="B109">
        <f>Dynamics!B117</f>
        <v>33.002042096500404</v>
      </c>
      <c r="C109">
        <f>Dynamics!O117+Dynamics!P117</f>
        <v>0.93648715254865911</v>
      </c>
      <c r="D109">
        <f>Dynamics!$M$9*Dynamics!$M$14*Thrust!C109</f>
        <v>2020.4363815990876</v>
      </c>
      <c r="E109">
        <f t="shared" si="15"/>
        <v>9.1806857777065987E-2</v>
      </c>
      <c r="F109">
        <f t="shared" si="16"/>
        <v>61.21877454836504</v>
      </c>
      <c r="G109">
        <f>F108*Dynamics!$S$1+G108</f>
        <v>65.497167298179065</v>
      </c>
      <c r="H109">
        <f>G109*Dynamics!$S$1+H108</f>
        <v>33.600913738706211</v>
      </c>
      <c r="I109" s="32">
        <f t="shared" si="13"/>
        <v>1276.6009137387061</v>
      </c>
      <c r="J109">
        <f t="shared" si="14"/>
        <v>297.70209406069841</v>
      </c>
      <c r="K109">
        <f t="shared" si="17"/>
        <v>87.693018122241142</v>
      </c>
      <c r="L109">
        <f t="shared" si="18"/>
        <v>1.0261553027064783E-3</v>
      </c>
    </row>
    <row r="110" spans="1:12" x14ac:dyDescent="0.25">
      <c r="A110">
        <f>Dynamics!A118</f>
        <v>1.0000000000000007</v>
      </c>
      <c r="B110">
        <f>Dynamics!B118</f>
        <v>32.992677224974919</v>
      </c>
      <c r="C110">
        <f>Dynamics!O118+Dynamics!P118</f>
        <v>0.93489244523652004</v>
      </c>
      <c r="D110">
        <f>Dynamics!$M$9*Dynamics!$M$14*Thrust!C110</f>
        <v>2016.995859577318</v>
      </c>
      <c r="E110">
        <f t="shared" si="15"/>
        <v>9.3544242625784257E-2</v>
      </c>
      <c r="F110">
        <f t="shared" si="16"/>
        <v>61.131817269073579</v>
      </c>
      <c r="G110">
        <f>F109*Dynamics!$S$1+G109</f>
        <v>66.109355043662717</v>
      </c>
      <c r="H110">
        <f>G110*Dynamics!$S$1+H109</f>
        <v>34.262007289142836</v>
      </c>
      <c r="I110" s="32">
        <f t="shared" si="13"/>
        <v>1277.2620072891427</v>
      </c>
      <c r="J110">
        <f t="shared" si="14"/>
        <v>297.69779695262059</v>
      </c>
      <c r="K110">
        <f t="shared" si="17"/>
        <v>87.686365645720684</v>
      </c>
      <c r="L110">
        <f t="shared" si="18"/>
        <v>1.0260922684582677E-3</v>
      </c>
    </row>
    <row r="111" spans="1:12" x14ac:dyDescent="0.25">
      <c r="A111">
        <f>Dynamics!A119</f>
        <v>1.0100000000000007</v>
      </c>
      <c r="B111">
        <f>Dynamics!B119</f>
        <v>32.983328300522551</v>
      </c>
      <c r="C111">
        <f>Dynamics!O119+Dynamics!P119</f>
        <v>0.93330342087763152</v>
      </c>
      <c r="D111">
        <f>Dynamics!$M$9*Dynamics!$M$14*Thrust!C111</f>
        <v>2013.5675983169174</v>
      </c>
      <c r="E111">
        <f t="shared" si="15"/>
        <v>9.5295236042358483E-2</v>
      </c>
      <c r="F111">
        <f t="shared" si="16"/>
        <v>61.045152409587963</v>
      </c>
      <c r="G111">
        <f>F110*Dynamics!$S$1+G110</f>
        <v>66.720673216353447</v>
      </c>
      <c r="H111">
        <f>G111*Dynamics!$S$1+H110</f>
        <v>34.929214021306372</v>
      </c>
      <c r="I111" s="32">
        <f t="shared" si="13"/>
        <v>1277.9292140213063</v>
      </c>
      <c r="J111">
        <f t="shared" si="14"/>
        <v>297.69346010886153</v>
      </c>
      <c r="K111">
        <f t="shared" si="17"/>
        <v>87.679652067584257</v>
      </c>
      <c r="L111">
        <f t="shared" si="18"/>
        <v>1.0260286543310969E-3</v>
      </c>
    </row>
    <row r="112" spans="1:12" x14ac:dyDescent="0.25">
      <c r="A112">
        <f>Dynamics!A120</f>
        <v>1.0200000000000007</v>
      </c>
      <c r="B112">
        <f>Dynamics!B120</f>
        <v>32.973995266313779</v>
      </c>
      <c r="C112">
        <f>Dynamics!O120+Dynamics!P120</f>
        <v>0.931720043199323</v>
      </c>
      <c r="D112">
        <f>Dynamics!$M$9*Dynamics!$M$14*Thrust!C112</f>
        <v>2010.1515195609406</v>
      </c>
      <c r="E112">
        <f t="shared" si="15"/>
        <v>9.7059771260254543E-2</v>
      </c>
      <c r="F112">
        <f t="shared" si="16"/>
        <v>60.958778078164862</v>
      </c>
      <c r="G112">
        <f>F111*Dynamics!$S$1+G111</f>
        <v>67.331124740449326</v>
      </c>
      <c r="H112">
        <f>G112*Dynamics!$S$1+H111</f>
        <v>35.602525268710863</v>
      </c>
      <c r="I112" s="32">
        <f t="shared" si="13"/>
        <v>1278.6025252687109</v>
      </c>
      <c r="J112">
        <f t="shared" si="14"/>
        <v>297.68908358575339</v>
      </c>
      <c r="K112">
        <f t="shared" si="17"/>
        <v>87.672877486448968</v>
      </c>
      <c r="L112">
        <f t="shared" si="18"/>
        <v>1.0259644612340398E-3</v>
      </c>
    </row>
    <row r="113" spans="1:12" x14ac:dyDescent="0.25">
      <c r="A113">
        <f>Dynamics!A121</f>
        <v>1.0300000000000007</v>
      </c>
      <c r="B113">
        <f>Dynamics!B121</f>
        <v>32.964678065881785</v>
      </c>
      <c r="C113">
        <f>Dynamics!O121+Dynamics!P121</f>
        <v>0.93014227624513446</v>
      </c>
      <c r="D113">
        <f>Dynamics!$M$9*Dynamics!$M$14*Thrust!C113</f>
        <v>2006.7475457346563</v>
      </c>
      <c r="E113">
        <f t="shared" si="15"/>
        <v>9.8837781844220138E-2</v>
      </c>
      <c r="F113">
        <f t="shared" si="16"/>
        <v>60.872692399495321</v>
      </c>
      <c r="G113">
        <f>F112*Dynamics!$S$1+G112</f>
        <v>67.940712521230978</v>
      </c>
      <c r="H113">
        <f>G113*Dynamics!$S$1+H112</f>
        <v>36.281932393923171</v>
      </c>
      <c r="I113" s="32">
        <f t="shared" si="13"/>
        <v>1279.2819323939232</v>
      </c>
      <c r="J113">
        <f t="shared" si="14"/>
        <v>297.68466743943952</v>
      </c>
      <c r="K113">
        <f t="shared" si="17"/>
        <v>87.666042000721276</v>
      </c>
      <c r="L113">
        <f t="shared" si="18"/>
        <v>1.0258996900739939E-3</v>
      </c>
    </row>
    <row r="114" spans="1:12" x14ac:dyDescent="0.25">
      <c r="A114">
        <f>Dynamics!A122</f>
        <v>1.0400000000000007</v>
      </c>
      <c r="B114">
        <f>Dynamics!B122</f>
        <v>32.95537664311933</v>
      </c>
      <c r="C114">
        <f>Dynamics!O122+Dynamics!P122</f>
        <v>0.92857008437135924</v>
      </c>
      <c r="D114">
        <f>Dynamics!$M$9*Dynamics!$M$14*Thrust!C114</f>
        <v>2003.3555999380856</v>
      </c>
      <c r="E114">
        <f t="shared" si="15"/>
        <v>0.10062920168746479</v>
      </c>
      <c r="F114">
        <f t="shared" si="16"/>
        <v>60.786893514526184</v>
      </c>
      <c r="G114">
        <f>F113*Dynamics!$S$1+G113</f>
        <v>68.549439445225929</v>
      </c>
      <c r="H114">
        <f>G114*Dynamics!$S$1+H113</f>
        <v>36.967426788375427</v>
      </c>
      <c r="I114" s="32">
        <f t="shared" si="13"/>
        <v>1279.9674267883754</v>
      </c>
      <c r="J114">
        <f t="shared" si="14"/>
        <v>297.68021172587555</v>
      </c>
      <c r="K114">
        <f t="shared" si="17"/>
        <v>87.659145708598743</v>
      </c>
      <c r="L114">
        <f t="shared" si="18"/>
        <v>1.0258343417557001E-3</v>
      </c>
    </row>
    <row r="115" spans="1:12" x14ac:dyDescent="0.25">
      <c r="A115">
        <f>Dynamics!A123</f>
        <v>1.0500000000000007</v>
      </c>
      <c r="B115">
        <f>Dynamics!B123</f>
        <v>32.946090942275617</v>
      </c>
      <c r="C115">
        <f>Dynamics!O123+Dynamics!P123</f>
        <v>0.92700343224362858</v>
      </c>
      <c r="D115">
        <f>Dynamics!$M$9*Dynamics!$M$14*Thrust!C115</f>
        <v>1999.9756059386355</v>
      </c>
      <c r="E115">
        <f t="shared" si="15"/>
        <v>0.10243396500887332</v>
      </c>
      <c r="F115">
        <f t="shared" si="16"/>
        <v>60.701379580283934</v>
      </c>
      <c r="G115">
        <f>F114*Dynamics!$S$1+G114</f>
        <v>69.157308380371191</v>
      </c>
      <c r="H115">
        <f>G115*Dynamics!$S$1+H114</f>
        <v>37.658999872179137</v>
      </c>
      <c r="I115" s="32">
        <f t="shared" si="13"/>
        <v>1280.658999872179</v>
      </c>
      <c r="J115">
        <f t="shared" si="14"/>
        <v>297.67571650083084</v>
      </c>
      <c r="K115">
        <f t="shared" si="17"/>
        <v>87.652188708070994</v>
      </c>
      <c r="L115">
        <f t="shared" si="18"/>
        <v>1.0257684171817499E-3</v>
      </c>
    </row>
    <row r="116" spans="1:12" x14ac:dyDescent="0.25">
      <c r="A116">
        <f>Dynamics!A124</f>
        <v>1.0600000000000007</v>
      </c>
      <c r="B116">
        <f>Dynamics!B124</f>
        <v>32.936820907953184</v>
      </c>
      <c r="C116">
        <f>Dynamics!O124+Dynamics!P124</f>
        <v>0.92544228483354141</v>
      </c>
      <c r="D116">
        <f>Dynamics!$M$9*Dynamics!$M$14*Thrust!C116</f>
        <v>1996.6074881638265</v>
      </c>
      <c r="E116">
        <f t="shared" si="15"/>
        <v>0.10425200635024957</v>
      </c>
      <c r="F116">
        <f t="shared" si="16"/>
        <v>60.616148769700629</v>
      </c>
      <c r="G116">
        <f>F115*Dynamics!$S$1+G115</f>
        <v>69.764322176174034</v>
      </c>
      <c r="H116">
        <f>G116*Dynamics!$S$1+H115</f>
        <v>38.356643093940875</v>
      </c>
      <c r="I116" s="32">
        <f t="shared" si="13"/>
        <v>1281.3566430939409</v>
      </c>
      <c r="J116">
        <f t="shared" si="14"/>
        <v>297.6711818198894</v>
      </c>
      <c r="K116">
        <f t="shared" si="17"/>
        <v>87.645171096921615</v>
      </c>
      <c r="L116">
        <f t="shared" si="18"/>
        <v>1.0257019172526072E-3</v>
      </c>
    </row>
    <row r="117" spans="1:12" x14ac:dyDescent="0.25">
      <c r="A117">
        <f>Dynamics!A125</f>
        <v>1.0700000000000007</v>
      </c>
      <c r="B117">
        <f>Dynamics!B125</f>
        <v>32.927566485104848</v>
      </c>
      <c r="C117">
        <f>Dynamics!O125+Dynamics!P125</f>
        <v>0.9238866074153429</v>
      </c>
      <c r="D117">
        <f>Dynamics!$M$9*Dynamics!$M$14*Thrust!C117</f>
        <v>1993.2511716941276</v>
      </c>
      <c r="E117">
        <f t="shared" si="15"/>
        <v>0.10608326057359352</v>
      </c>
      <c r="F117">
        <f t="shared" si="16"/>
        <v>60.531199271442532</v>
      </c>
      <c r="G117">
        <f>F116*Dynamics!$S$1+G116</f>
        <v>70.370483663871042</v>
      </c>
      <c r="H117">
        <f>G117*Dynamics!$S$1+H116</f>
        <v>39.060347930579582</v>
      </c>
      <c r="I117" s="32">
        <f t="shared" si="13"/>
        <v>1282.0603479305796</v>
      </c>
      <c r="J117">
        <f t="shared" si="14"/>
        <v>297.66660773845126</v>
      </c>
      <c r="K117">
        <f t="shared" si="17"/>
        <v>87.638092972729282</v>
      </c>
      <c r="L117">
        <f t="shared" si="18"/>
        <v>1.0256348428666175E-3</v>
      </c>
    </row>
    <row r="118" spans="1:12" x14ac:dyDescent="0.25">
      <c r="A118">
        <f>Dynamics!A126</f>
        <v>1.0800000000000007</v>
      </c>
      <c r="B118">
        <f>Dynamics!B126</f>
        <v>32.918327619030691</v>
      </c>
      <c r="C118">
        <f>Dynamics!O126+Dynamics!P126</f>
        <v>0.92233636556263565</v>
      </c>
      <c r="D118">
        <f>Dynamics!$M$9*Dynamics!$M$14*Thrust!C118</f>
        <v>1989.9065822558603</v>
      </c>
      <c r="E118">
        <f t="shared" si="15"/>
        <v>0.10792766285840796</v>
      </c>
      <c r="F118">
        <f t="shared" si="16"/>
        <v>60.446529289740184</v>
      </c>
      <c r="G118">
        <f>F117*Dynamics!$S$1+G117</f>
        <v>70.975795656585461</v>
      </c>
      <c r="H118">
        <f>G118*Dynamics!$S$1+H117</f>
        <v>39.770105887145434</v>
      </c>
      <c r="I118" s="32">
        <f t="shared" si="13"/>
        <v>1282.7701058871455</v>
      </c>
      <c r="J118">
        <f t="shared" si="14"/>
        <v>297.66199431173357</v>
      </c>
      <c r="K118">
        <f t="shared" si="17"/>
        <v>87.630954432869331</v>
      </c>
      <c r="L118">
        <f t="shared" si="18"/>
        <v>1.0255671949200259E-3</v>
      </c>
    </row>
    <row r="119" spans="1:12" x14ac:dyDescent="0.25">
      <c r="A119">
        <f>Dynamics!A127</f>
        <v>1.0900000000000007</v>
      </c>
      <c r="B119">
        <f>Dynamics!B127</f>
        <v>32.90910425537507</v>
      </c>
      <c r="C119">
        <f>Dynamics!O127+Dynamics!P127</f>
        <v>0.92079152514514451</v>
      </c>
      <c r="D119">
        <f>Dynamics!$M$9*Dynamics!$M$14*Thrust!C119</f>
        <v>1986.5736462142186</v>
      </c>
      <c r="E119">
        <f t="shared" si="15"/>
        <v>0.10978514869903681</v>
      </c>
      <c r="F119">
        <f t="shared" si="16"/>
        <v>60.362137044221399</v>
      </c>
      <c r="G119">
        <f>F118*Dynamics!$S$1+G118</f>
        <v>71.580260949482863</v>
      </c>
      <c r="H119">
        <f>G119*Dynamics!$S$1+H118</f>
        <v>40.485908496640263</v>
      </c>
      <c r="I119" s="32">
        <f t="shared" si="13"/>
        <v>1283.4859084966401</v>
      </c>
      <c r="J119">
        <f t="shared" si="14"/>
        <v>297.65734159477182</v>
      </c>
      <c r="K119">
        <f t="shared" si="17"/>
        <v>87.623755574515002</v>
      </c>
      <c r="L119">
        <f t="shared" si="18"/>
        <v>1.0254989743069883E-3</v>
      </c>
    </row>
    <row r="120" spans="1:12" x14ac:dyDescent="0.25">
      <c r="A120">
        <f>Dynamics!A128</f>
        <v>1.1000000000000008</v>
      </c>
      <c r="B120">
        <f>Dynamics!B128</f>
        <v>32.899896340123618</v>
      </c>
      <c r="C120">
        <f>Dynamics!O128+Dynamics!P128</f>
        <v>0.91925205232551666</v>
      </c>
      <c r="D120">
        <f>Dynamics!$M$9*Dynamics!$M$14*Thrust!C120</f>
        <v>1983.2522905663659</v>
      </c>
      <c r="E120">
        <f t="shared" si="15"/>
        <v>0.11165565390203311</v>
      </c>
      <c r="F120">
        <f t="shared" si="16"/>
        <v>60.278020769746057</v>
      </c>
      <c r="G120">
        <f>F119*Dynamics!$S$1+G119</f>
        <v>72.183882319925075</v>
      </c>
      <c r="H120">
        <f>G120*Dynamics!$S$1+H119</f>
        <v>41.207747319839513</v>
      </c>
      <c r="I120" s="32">
        <f t="shared" si="13"/>
        <v>1284.2077473198394</v>
      </c>
      <c r="J120">
        <f t="shared" si="14"/>
        <v>297.65264964242107</v>
      </c>
      <c r="K120">
        <f t="shared" si="17"/>
        <v>87.616496494639023</v>
      </c>
      <c r="L120">
        <f t="shared" si="18"/>
        <v>1.0254301819195876E-3</v>
      </c>
    </row>
    <row r="121" spans="1:12" x14ac:dyDescent="0.25">
      <c r="A121">
        <f>Dynamics!A129</f>
        <v>1.1100000000000008</v>
      </c>
      <c r="B121">
        <f>Dynamics!B129</f>
        <v>32.890703819600361</v>
      </c>
      <c r="C121">
        <f>Dynamics!O129+Dynamics!P129</f>
        <v>0.91771791355616472</v>
      </c>
      <c r="D121">
        <f>Dynamics!$M$9*Dynamics!$M$14*Thrust!C121</f>
        <v>1979.9424429346236</v>
      </c>
      <c r="E121">
        <f t="shared" si="15"/>
        <v>0.11353911458355716</v>
      </c>
      <c r="F121">
        <f t="shared" si="16"/>
        <v>60.194178716242988</v>
      </c>
      <c r="G121">
        <f>F120*Dynamics!$S$1+G120</f>
        <v>72.786662527622539</v>
      </c>
      <c r="H121">
        <f>G121*Dynamics!$S$1+H120</f>
        <v>41.93561394511574</v>
      </c>
      <c r="I121" s="32">
        <f t="shared" si="13"/>
        <v>1284.9356139451158</v>
      </c>
      <c r="J121">
        <f t="shared" si="14"/>
        <v>297.64791850935677</v>
      </c>
      <c r="K121">
        <f t="shared" si="17"/>
        <v>87.609177290014728</v>
      </c>
      <c r="L121">
        <f t="shared" si="18"/>
        <v>1.0253608186478465E-3</v>
      </c>
    </row>
    <row r="122" spans="1:12" x14ac:dyDescent="0.25">
      <c r="A122">
        <f>Dynamics!A130</f>
        <v>1.1200000000000008</v>
      </c>
      <c r="B122">
        <f>Dynamics!B130</f>
        <v>32.881526640464799</v>
      </c>
      <c r="C122">
        <f>Dynamics!O130+Dynamics!P130</f>
        <v>0.91618907557614992</v>
      </c>
      <c r="D122">
        <f>Dynamics!$M$9*Dynamics!$M$14*Thrust!C122</f>
        <v>1976.644031559747</v>
      </c>
      <c r="E122">
        <f t="shared" si="15"/>
        <v>0.11543546716680401</v>
      </c>
      <c r="F122">
        <f t="shared" si="16"/>
        <v>60.110609148548974</v>
      </c>
      <c r="G122">
        <f>F121*Dynamics!$S$1+G121</f>
        <v>73.38860431478497</v>
      </c>
      <c r="H122">
        <f>G122*Dynamics!$S$1+H121</f>
        <v>42.669499988263588</v>
      </c>
      <c r="I122" s="32">
        <f t="shared" si="13"/>
        <v>1285.6694999882636</v>
      </c>
      <c r="J122">
        <f t="shared" si="14"/>
        <v>297.64314825007631</v>
      </c>
      <c r="K122">
        <f t="shared" si="17"/>
        <v>87.601798057217692</v>
      </c>
      <c r="L122">
        <f t="shared" si="18"/>
        <v>1.0252908853797418E-3</v>
      </c>
    </row>
    <row r="123" spans="1:12" x14ac:dyDescent="0.25">
      <c r="A123">
        <f>Dynamics!A131</f>
        <v>1.1300000000000008</v>
      </c>
      <c r="B123">
        <f>Dynamics!B131</f>
        <v>32.872364749709035</v>
      </c>
      <c r="C123">
        <f>Dynamics!O131+Dynamics!P131</f>
        <v>0.91466550540810587</v>
      </c>
      <c r="D123">
        <f>Dynamics!$M$9*Dynamics!$M$14*Thrust!C123</f>
        <v>1973.3569852942881</v>
      </c>
      <c r="E123">
        <f t="shared" si="15"/>
        <v>0.11734464837946003</v>
      </c>
      <c r="F123">
        <f t="shared" si="16"/>
        <v>60.02731034624987</v>
      </c>
      <c r="G123">
        <f>F122*Dynamics!$S$1+G122</f>
        <v>73.989710406270461</v>
      </c>
      <c r="H123">
        <f>G123*Dynamics!$S$1+H122</f>
        <v>43.409397092326294</v>
      </c>
      <c r="I123" s="32">
        <f t="shared" si="13"/>
        <v>1286.4093970923263</v>
      </c>
      <c r="J123">
        <f t="shared" si="14"/>
        <v>297.63833891889988</v>
      </c>
      <c r="K123">
        <f t="shared" si="17"/>
        <v>87.594358892626843</v>
      </c>
      <c r="L123">
        <f t="shared" si="18"/>
        <v>1.0252203830012185E-3</v>
      </c>
    </row>
    <row r="124" spans="1:12" x14ac:dyDescent="0.25">
      <c r="A124">
        <f>Dynamics!A132</f>
        <v>1.1400000000000008</v>
      </c>
      <c r="B124">
        <f>Dynamics!B132</f>
        <v>32.863218094654954</v>
      </c>
      <c r="C124">
        <f>Dynamics!O132+Dynamics!P132</f>
        <v>0.91314717035520088</v>
      </c>
      <c r="D124">
        <f>Dynamics!$M$9*Dynamics!$M$14*Thrust!C124</f>
        <v>1970.0812335960425</v>
      </c>
      <c r="E124">
        <f t="shared" si="15"/>
        <v>0.11926659525118806</v>
      </c>
      <c r="F124">
        <f t="shared" si="16"/>
        <v>59.944280603523616</v>
      </c>
      <c r="G124">
        <f>F123*Dynamics!$S$1+G123</f>
        <v>74.58998350973296</v>
      </c>
      <c r="H124">
        <f>G124*Dynamics!$S$1+H123</f>
        <v>44.15529692742362</v>
      </c>
      <c r="I124" s="32">
        <f t="shared" si="13"/>
        <v>1287.1552969274237</v>
      </c>
      <c r="J124">
        <f t="shared" si="14"/>
        <v>297.63349056997174</v>
      </c>
      <c r="K124">
        <f t="shared" si="17"/>
        <v>87.586859892425821</v>
      </c>
      <c r="L124">
        <f t="shared" si="18"/>
        <v>1.0251493123962011E-3</v>
      </c>
    </row>
    <row r="125" spans="1:12" x14ac:dyDescent="0.25">
      <c r="A125">
        <f>Dynamics!A133</f>
        <v>1.1500000000000008</v>
      </c>
      <c r="B125">
        <f>Dynamics!B133</f>
        <v>32.854086622951399</v>
      </c>
      <c r="C125">
        <f>Dynamics!O133+Dynamics!P133</f>
        <v>0.91163403799814136</v>
      </c>
      <c r="D125">
        <f>Dynamics!$M$9*Dynamics!$M$14*Thrust!C125</f>
        <v>1966.8167065215839</v>
      </c>
      <c r="E125">
        <f t="shared" si="15"/>
        <v>0.12120124511114087</v>
      </c>
      <c r="F125">
        <f t="shared" si="16"/>
        <v>59.86151822898546</v>
      </c>
      <c r="G125">
        <f>F124*Dynamics!$S$1+G124</f>
        <v>75.189426315768202</v>
      </c>
      <c r="H125">
        <f>G125*Dynamics!$S$1+H124</f>
        <v>44.907191190581301</v>
      </c>
      <c r="I125" s="32">
        <f t="shared" si="13"/>
        <v>1287.9071911905812</v>
      </c>
      <c r="J125">
        <f t="shared" si="14"/>
        <v>297.6286032572612</v>
      </c>
      <c r="K125">
        <f t="shared" si="17"/>
        <v>87.579301152604501</v>
      </c>
      <c r="L125">
        <f t="shared" si="18"/>
        <v>1.0250776744466106E-3</v>
      </c>
    </row>
    <row r="126" spans="1:12" x14ac:dyDescent="0.25">
      <c r="A126">
        <f>Dynamics!A134</f>
        <v>1.1600000000000008</v>
      </c>
      <c r="B126">
        <f>Dynamics!B134</f>
        <v>32.844970282571424</v>
      </c>
      <c r="C126">
        <f>Dynamics!O134+Dynamics!P134</f>
        <v>0.9101260761922102</v>
      </c>
      <c r="D126">
        <f>Dynamics!$M$9*Dynamics!$M$14*Thrust!C126</f>
        <v>1963.5633347198741</v>
      </c>
      <c r="E126">
        <f t="shared" si="15"/>
        <v>0.12314853558550272</v>
      </c>
      <c r="F126">
        <f t="shared" si="16"/>
        <v>59.779021545534839</v>
      </c>
      <c r="G126">
        <f>F125*Dynamics!$S$1+G125</f>
        <v>75.78804149805805</v>
      </c>
      <c r="H126">
        <f>G126*Dynamics!$S$1+H125</f>
        <v>45.665071605561884</v>
      </c>
      <c r="I126" s="32">
        <f t="shared" si="13"/>
        <v>1288.6650716055619</v>
      </c>
      <c r="J126">
        <f t="shared" si="14"/>
        <v>297.62367703456385</v>
      </c>
      <c r="K126">
        <f t="shared" si="17"/>
        <v>87.571682768960045</v>
      </c>
      <c r="L126">
        <f t="shared" si="18"/>
        <v>1.0250054700323748E-3</v>
      </c>
    </row>
    <row r="127" spans="1:12" x14ac:dyDescent="0.25">
      <c r="A127">
        <f>Dynamics!A135</f>
        <v>1.1700000000000008</v>
      </c>
      <c r="B127">
        <f>Dynamics!B135</f>
        <v>32.835869021809501</v>
      </c>
      <c r="C127">
        <f>Dynamics!O135+Dynamics!P135</f>
        <v>0.90862325306434411</v>
      </c>
      <c r="D127">
        <f>Dynamics!$M$9*Dynamics!$M$14*Thrust!C127</f>
        <v>1960.3210494259588</v>
      </c>
      <c r="E127">
        <f t="shared" si="15"/>
        <v>0.12510840459505795</v>
      </c>
      <c r="F127">
        <f t="shared" si="16"/>
        <v>59.696788890204388</v>
      </c>
      <c r="G127">
        <f>F126*Dynamics!$S$1+G126</f>
        <v>76.385831713513397</v>
      </c>
      <c r="H127">
        <f>G127*Dynamics!$S$1+H126</f>
        <v>46.428929922697016</v>
      </c>
      <c r="I127" s="32">
        <f t="shared" si="13"/>
        <v>1289.4289299226971</v>
      </c>
      <c r="J127">
        <f t="shared" si="14"/>
        <v>297.61871195550248</v>
      </c>
      <c r="K127">
        <f t="shared" si="17"/>
        <v>87.564004837098295</v>
      </c>
      <c r="L127">
        <f t="shared" si="18"/>
        <v>1.0249327000314424E-3</v>
      </c>
    </row>
    <row r="128" spans="1:12" x14ac:dyDescent="0.25">
      <c r="A128">
        <f>Dynamics!A136</f>
        <v>1.1800000000000008</v>
      </c>
      <c r="B128">
        <f>Dynamics!B136</f>
        <v>32.826782789278859</v>
      </c>
      <c r="C128">
        <f>Dynamics!O136+Dynamics!P136</f>
        <v>0.90712553701024989</v>
      </c>
      <c r="D128">
        <f>Dynamics!$M$9*Dynamics!$M$14*Thrust!C128</f>
        <v>1957.0897824547446</v>
      </c>
      <c r="E128">
        <f t="shared" si="15"/>
        <v>0.12708079035278735</v>
      </c>
      <c r="F128">
        <f t="shared" si="16"/>
        <v>59.614818614010836</v>
      </c>
      <c r="G128">
        <f>F127*Dynamics!$S$1+G127</f>
        <v>76.98279960241544</v>
      </c>
      <c r="H128">
        <f>G128*Dynamics!$S$1+H127</f>
        <v>47.198757918721171</v>
      </c>
      <c r="I128" s="32">
        <f t="shared" si="13"/>
        <v>1290.1987579187212</v>
      </c>
      <c r="J128">
        <f t="shared" si="14"/>
        <v>297.6137080735283</v>
      </c>
      <c r="K128">
        <f t="shared" si="17"/>
        <v>87.556267452435122</v>
      </c>
      <c r="L128">
        <f t="shared" si="18"/>
        <v>1.0248593653197973E-3</v>
      </c>
    </row>
    <row r="129" spans="1:12" x14ac:dyDescent="0.25">
      <c r="A129">
        <f>Dynamics!A137</f>
        <v>1.1900000000000008</v>
      </c>
      <c r="B129">
        <f>Dynamics!B137</f>
        <v>32.817711533908756</v>
      </c>
      <c r="C129">
        <f>Dynamics!O137+Dynamics!P137</f>
        <v>0.90563289669155489</v>
      </c>
      <c r="D129">
        <f>Dynamics!$M$9*Dynamics!$M$14*Thrust!C129</f>
        <v>1953.8694661948518</v>
      </c>
      <c r="E129">
        <f t="shared" si="15"/>
        <v>0.12906563136149105</v>
      </c>
      <c r="F129">
        <f t="shared" si="16"/>
        <v>59.533109081807751</v>
      </c>
      <c r="G129">
        <f>F128*Dynamics!$S$1+G128</f>
        <v>77.578947788555553</v>
      </c>
      <c r="H129">
        <f>G129*Dynamics!$S$1+H128</f>
        <v>47.974547396606724</v>
      </c>
      <c r="I129" s="32">
        <f t="shared" si="13"/>
        <v>1290.9745473966068</v>
      </c>
      <c r="J129">
        <f t="shared" si="14"/>
        <v>297.60866544192208</v>
      </c>
      <c r="K129">
        <f t="shared" si="17"/>
        <v>87.548470710197535</v>
      </c>
      <c r="L129">
        <f t="shared" si="18"/>
        <v>1.024785466771469E-3</v>
      </c>
    </row>
    <row r="130" spans="1:12" x14ac:dyDescent="0.25">
      <c r="A130">
        <f>Dynamics!A138</f>
        <v>1.2000000000000008</v>
      </c>
      <c r="B130">
        <f>Dynamics!B138</f>
        <v>32.808655204941836</v>
      </c>
      <c r="C130">
        <f>Dynamics!O138+Dynamics!P138</f>
        <v>0.90414530103299551</v>
      </c>
      <c r="D130">
        <f>Dynamics!$M$9*Dynamics!$M$14*Thrust!C130</f>
        <v>1950.6600336025494</v>
      </c>
      <c r="E130">
        <f t="shared" si="15"/>
        <v>0.13106286641143744</v>
      </c>
      <c r="F130">
        <f t="shared" si="16"/>
        <v>59.451658672140198</v>
      </c>
      <c r="G130">
        <f>F129*Dynamics!$S$1+G129</f>
        <v>78.174278879373631</v>
      </c>
      <c r="H130">
        <f>G130*Dynamics!$S$1+H129</f>
        <v>48.756290185400459</v>
      </c>
      <c r="I130" s="32">
        <f t="shared" si="13"/>
        <v>1291.7562901854005</v>
      </c>
      <c r="J130">
        <f t="shared" si="14"/>
        <v>297.60358411379491</v>
      </c>
      <c r="K130">
        <f t="shared" si="17"/>
        <v>87.540614705425128</v>
      </c>
      <c r="L130">
        <f t="shared" si="18"/>
        <v>1.0247110052585479E-3</v>
      </c>
    </row>
    <row r="131" spans="1:12" x14ac:dyDescent="0.25">
      <c r="A131">
        <f>Dynamics!A139</f>
        <v>1.2100000000000009</v>
      </c>
      <c r="B131">
        <f>Dynamics!B139</f>
        <v>32.79961375193151</v>
      </c>
      <c r="C131">
        <f>Dynamics!O139+Dynamics!P139</f>
        <v>0.90266271921963614</v>
      </c>
      <c r="D131">
        <f>Dynamics!$M$9*Dynamics!$M$14*Thrust!C131</f>
        <v>1947.4614181957536</v>
      </c>
      <c r="E131">
        <f t="shared" si="15"/>
        <v>0.13307243457803913</v>
      </c>
      <c r="F131">
        <f t="shared" si="16"/>
        <v>59.370465777100833</v>
      </c>
      <c r="G131">
        <f>F130*Dynamics!$S$1+G130</f>
        <v>78.768795466095028</v>
      </c>
      <c r="H131">
        <f>G131*Dynamics!$S$1+H130</f>
        <v>49.543978140061412</v>
      </c>
      <c r="I131" s="32">
        <f t="shared" si="13"/>
        <v>1292.5439781400614</v>
      </c>
      <c r="J131">
        <f t="shared" si="14"/>
        <v>297.5984641420896</v>
      </c>
      <c r="K131">
        <f t="shared" si="17"/>
        <v>87.532699532971179</v>
      </c>
      <c r="L131">
        <f t="shared" si="18"/>
        <v>1.024635981651197E-3</v>
      </c>
    </row>
    <row r="132" spans="1:12" x14ac:dyDescent="0.25">
      <c r="A132">
        <f>Dynamics!A140</f>
        <v>1.2200000000000009</v>
      </c>
      <c r="B132">
        <f>Dynamics!B140</f>
        <v>32.790587124739311</v>
      </c>
      <c r="C132">
        <f>Dynamics!O140+Dynamics!P140</f>
        <v>0.90118512069413337</v>
      </c>
      <c r="D132">
        <f>Dynamics!$M$9*Dynamics!$M$14*Thrust!C132</f>
        <v>1944.2735540481269</v>
      </c>
      <c r="E132">
        <f t="shared" si="15"/>
        <v>0.13509427521955381</v>
      </c>
      <c r="F132">
        <f t="shared" si="16"/>
        <v>59.289528802188642</v>
      </c>
      <c r="G132">
        <f>F131*Dynamics!$S$1+G131</f>
        <v>79.362500123866042</v>
      </c>
      <c r="H132">
        <f>G132*Dynamics!$S$1+H131</f>
        <v>50.337603141300072</v>
      </c>
      <c r="I132" s="32">
        <f t="shared" si="13"/>
        <v>1293.3376031413002</v>
      </c>
      <c r="J132">
        <f t="shared" si="14"/>
        <v>297.59330557958157</v>
      </c>
      <c r="K132">
        <f t="shared" si="17"/>
        <v>87.524725287503983</v>
      </c>
      <c r="L132">
        <f t="shared" si="18"/>
        <v>1.0245603968176648E-3</v>
      </c>
    </row>
    <row r="133" spans="1:12" x14ac:dyDescent="0.25">
      <c r="A133">
        <f>Dynamics!A141</f>
        <v>1.2300000000000009</v>
      </c>
      <c r="B133">
        <f>Dynamics!B141</f>
        <v>32.781575273532368</v>
      </c>
      <c r="C133">
        <f>Dynamics!O141+Dynamics!P141</f>
        <v>0.89971247515402253</v>
      </c>
      <c r="D133">
        <f>Dynamics!$M$9*Dynamics!$M$14*Thrust!C133</f>
        <v>1941.0963757832226</v>
      </c>
      <c r="E133">
        <f t="shared" si="15"/>
        <v>0.13712832797481109</v>
      </c>
      <c r="F133">
        <f t="shared" si="16"/>
        <v>59.208846166168399</v>
      </c>
      <c r="G133">
        <f>F132*Dynamics!$S$1+G132</f>
        <v>79.955395411887935</v>
      </c>
      <c r="H133">
        <f>G133*Dynamics!$S$1+H132</f>
        <v>51.137157095418949</v>
      </c>
      <c r="I133" s="32">
        <f t="shared" si="13"/>
        <v>1294.1371570954188</v>
      </c>
      <c r="J133">
        <f t="shared" si="14"/>
        <v>297.5881084788798</v>
      </c>
      <c r="K133">
        <f t="shared" si="17"/>
        <v>87.516692063507946</v>
      </c>
      <c r="L133">
        <f t="shared" si="18"/>
        <v>1.024484251624296E-3</v>
      </c>
    </row>
    <row r="134" spans="1:12" x14ac:dyDescent="0.25">
      <c r="A134">
        <f>Dynamics!A142</f>
        <v>1.2400000000000009</v>
      </c>
      <c r="B134">
        <f>Dynamics!B142</f>
        <v>32.772578148780831</v>
      </c>
      <c r="C134">
        <f>Dynamics!O142+Dynamics!P142</f>
        <v>0.89824475254904801</v>
      </c>
      <c r="D134">
        <f>Dynamics!$M$9*Dynamics!$M$14*Thrust!C134</f>
        <v>1937.9298185687264</v>
      </c>
      <c r="E134">
        <f t="shared" si="15"/>
        <v>0.13917453276096378</v>
      </c>
      <c r="F134">
        <f t="shared" si="16"/>
        <v>59.128416300932763</v>
      </c>
      <c r="G134">
        <f>F133*Dynamics!$S$1+G133</f>
        <v>80.547483873549623</v>
      </c>
      <c r="H134">
        <f>G134*Dynamics!$S$1+H133</f>
        <v>51.942631934154448</v>
      </c>
      <c r="I134" s="32">
        <f t="shared" si="13"/>
        <v>1294.9426319341544</v>
      </c>
      <c r="J134">
        <f t="shared" si="14"/>
        <v>297.58287289242799</v>
      </c>
      <c r="K134">
        <f t="shared" si="17"/>
        <v>87.508599955284865</v>
      </c>
      <c r="L134">
        <f t="shared" si="18"/>
        <v>1.0244075469355463E-3</v>
      </c>
    </row>
    <row r="135" spans="1:12" x14ac:dyDescent="0.25">
      <c r="A135">
        <f>Dynamics!A143</f>
        <v>1.2500000000000009</v>
      </c>
      <c r="B135">
        <f>Dynamics!B143</f>
        <v>32.76359570125534</v>
      </c>
      <c r="C135">
        <f>Dynamics!O143+Dynamics!P143</f>
        <v>0.89678192307852089</v>
      </c>
      <c r="D135">
        <f>Dynamics!$M$9*Dynamics!$M$14*Thrust!C135</f>
        <v>1934.7738181107547</v>
      </c>
      <c r="E135">
        <f t="shared" si="15"/>
        <v>0.14123282977126475</v>
      </c>
      <c r="F135">
        <f t="shared" si="16"/>
        <v>59.048237651365532</v>
      </c>
      <c r="G135">
        <f>F134*Dynamics!$S$1+G134</f>
        <v>81.138768036558957</v>
      </c>
      <c r="H135">
        <f>G135*Dynamics!$S$1+H134</f>
        <v>52.75401961452004</v>
      </c>
      <c r="I135" s="32">
        <f t="shared" si="13"/>
        <v>1295.7540196145201</v>
      </c>
      <c r="J135">
        <f t="shared" si="14"/>
        <v>297.57759887250563</v>
      </c>
      <c r="K135">
        <f t="shared" si="17"/>
        <v>87.500449056955304</v>
      </c>
      <c r="L135">
        <f t="shared" si="18"/>
        <v>1.0243302836139946E-3</v>
      </c>
    </row>
    <row r="136" spans="1:12" x14ac:dyDescent="0.25">
      <c r="A136">
        <f>Dynamics!A144</f>
        <v>1.2600000000000009</v>
      </c>
      <c r="B136">
        <f>Dynamics!B144</f>
        <v>32.754627882024558</v>
      </c>
      <c r="C136">
        <f>Dynamics!O144+Dynamics!P144</f>
        <v>0.89532395718871172</v>
      </c>
      <c r="D136">
        <f>Dynamics!$M$9*Dynamics!$M$14*Thrust!C136</f>
        <v>1931.6283106482292</v>
      </c>
      <c r="E136">
        <f t="shared" si="15"/>
        <v>0.14330315947286781</v>
      </c>
      <c r="F136">
        <f t="shared" si="16"/>
        <v>58.968308675206707</v>
      </c>
      <c r="G136">
        <f>F135*Dynamics!$S$1+G135</f>
        <v>81.729250413072606</v>
      </c>
      <c r="H136">
        <f>G136*Dynamics!$S$1+H135</f>
        <v>53.571312118650766</v>
      </c>
      <c r="I136" s="32">
        <f t="shared" si="13"/>
        <v>1296.5713121186507</v>
      </c>
      <c r="J136">
        <f t="shared" si="14"/>
        <v>297.57228647122878</v>
      </c>
      <c r="K136">
        <f t="shared" si="17"/>
        <v>87.492239462459381</v>
      </c>
      <c r="L136">
        <f t="shared" si="18"/>
        <v>1.0242524625203523E-3</v>
      </c>
    </row>
    <row r="137" spans="1:12" x14ac:dyDescent="0.25">
      <c r="A137">
        <f>Dynamics!A145</f>
        <v>1.2700000000000009</v>
      </c>
      <c r="B137">
        <f>Dynamics!B145</f>
        <v>32.74567464245267</v>
      </c>
      <c r="C137">
        <f>Dynamics!O145+Dynamics!P145</f>
        <v>0.89387082557027908</v>
      </c>
      <c r="D137">
        <f>Dynamics!$M$9*Dynamics!$M$14*Thrust!C137</f>
        <v>1928.4932329473309</v>
      </c>
      <c r="E137">
        <f t="shared" si="15"/>
        <v>0.14538546260465229</v>
      </c>
      <c r="F137">
        <f t="shared" si="16"/>
        <v>58.888627842919647</v>
      </c>
      <c r="G137">
        <f>F136*Dynamics!$S$1+G136</f>
        <v>82.318933499824666</v>
      </c>
      <c r="H137">
        <f>G137*Dynamics!$S$1+H136</f>
        <v>54.394501453649013</v>
      </c>
      <c r="I137" s="32">
        <f t="shared" si="13"/>
        <v>1297.3945014536489</v>
      </c>
      <c r="J137">
        <f t="shared" si="14"/>
        <v>297.56693574055129</v>
      </c>
      <c r="K137">
        <f t="shared" si="17"/>
        <v>87.483971265558381</v>
      </c>
      <c r="L137">
        <f t="shared" si="18"/>
        <v>1.0241740845134796E-3</v>
      </c>
    </row>
    <row r="138" spans="1:12" x14ac:dyDescent="0.25">
      <c r="A138">
        <f>Dynamics!A146</f>
        <v>1.2800000000000009</v>
      </c>
      <c r="B138">
        <f>Dynamics!B146</f>
        <v>32.736735934196965</v>
      </c>
      <c r="C138">
        <f>Dynamics!O146+Dynamics!P146</f>
        <v>0.8924224991557218</v>
      </c>
      <c r="D138">
        <f>Dynamics!$M$9*Dynamics!$M$14*Thrust!C138</f>
        <v>1925.3685222960007</v>
      </c>
      <c r="E138">
        <f t="shared" si="15"/>
        <v>0.14747968017507251</v>
      </c>
      <c r="F138">
        <f t="shared" si="16"/>
        <v>58.809193637559012</v>
      </c>
      <c r="G138">
        <f>F137*Dynamics!$S$1+G137</f>
        <v>82.907819778253867</v>
      </c>
      <c r="H138">
        <f>G138*Dynamics!$S$1+H137</f>
        <v>55.22357965143155</v>
      </c>
      <c r="I138" s="32">
        <f t="shared" si="13"/>
        <v>1298.2235796514315</v>
      </c>
      <c r="J138">
        <f t="shared" si="14"/>
        <v>297.5615467322657</v>
      </c>
      <c r="K138">
        <f t="shared" si="17"/>
        <v>87.475644559835544</v>
      </c>
      <c r="L138">
        <f t="shared" si="18"/>
        <v>1.0240951504503926E-3</v>
      </c>
    </row>
    <row r="139" spans="1:12" x14ac:dyDescent="0.25">
      <c r="A139">
        <f>Dynamics!A147</f>
        <v>1.2900000000000009</v>
      </c>
      <c r="B139">
        <f>Dynamics!B147</f>
        <v>32.727811709205405</v>
      </c>
      <c r="C139">
        <f>Dynamics!O147+Dynamics!P147</f>
        <v>0.89097894911687348</v>
      </c>
      <c r="D139">
        <f>Dynamics!$M$9*Dynamics!$M$14*Thrust!C139</f>
        <v>1922.2541164985369</v>
      </c>
      <c r="E139">
        <f t="shared" si="15"/>
        <v>0.14958575346002934</v>
      </c>
      <c r="F139">
        <f t="shared" si="16"/>
        <v>58.730004554641312</v>
      </c>
      <c r="G139">
        <f>F138*Dynamics!$S$1+G138</f>
        <v>83.495911714629457</v>
      </c>
      <c r="H139">
        <f>G139*Dynamics!$S$1+H138</f>
        <v>56.058538768577847</v>
      </c>
      <c r="I139" s="32">
        <f t="shared" ref="I139:I202" si="19">H139+$B$4</f>
        <v>1299.0585387685778</v>
      </c>
      <c r="J139">
        <f t="shared" ref="J139:J202" si="20">$B$2-$F$1*I139</f>
        <v>297.55611949800425</v>
      </c>
      <c r="K139">
        <f t="shared" si="17"/>
        <v>87.467259438697468</v>
      </c>
      <c r="L139">
        <f t="shared" si="18"/>
        <v>1.024015661186279E-3</v>
      </c>
    </row>
    <row r="140" spans="1:12" x14ac:dyDescent="0.25">
      <c r="A140">
        <f>Dynamics!A148</f>
        <v>1.3000000000000009</v>
      </c>
      <c r="B140">
        <f>Dynamics!B148</f>
        <v>32.718901919714241</v>
      </c>
      <c r="C140">
        <f>Dynamics!O148+Dynamics!P148</f>
        <v>0.88954014686241756</v>
      </c>
      <c r="D140">
        <f>Dynamics!$M$9*Dynamics!$M$14*Thrust!C140</f>
        <v>1919.1499538702317</v>
      </c>
      <c r="E140">
        <f t="shared" si="15"/>
        <v>0.15170362400076617</v>
      </c>
      <c r="F140">
        <f t="shared" si="16"/>
        <v>58.651059102016191</v>
      </c>
      <c r="G140">
        <f>F139*Dynamics!$S$1+G139</f>
        <v>84.083211760175871</v>
      </c>
      <c r="H140">
        <f>G140*Dynamics!$S$1+H139</f>
        <v>56.899370886179604</v>
      </c>
      <c r="I140" s="32">
        <f t="shared" si="19"/>
        <v>1299.8993708861797</v>
      </c>
      <c r="J140">
        <f t="shared" si="20"/>
        <v>297.55065408923986</v>
      </c>
      <c r="K140">
        <f t="shared" si="17"/>
        <v>87.458815995375346</v>
      </c>
      <c r="L140">
        <f t="shared" si="18"/>
        <v>1.0239356175745099E-3</v>
      </c>
    </row>
    <row r="141" spans="1:12" x14ac:dyDescent="0.25">
      <c r="A141">
        <f>Dynamics!A149</f>
        <v>1.3100000000000009</v>
      </c>
      <c r="B141">
        <f>Dynamics!B149</f>
        <v>32.710006518245613</v>
      </c>
      <c r="C141">
        <f>Dynamics!O149+Dynamics!P149</f>
        <v>0.88810606403544368</v>
      </c>
      <c r="D141">
        <f>Dynamics!$M$9*Dynamics!$M$14*Thrust!C141</f>
        <v>1916.0559732321001</v>
      </c>
      <c r="E141">
        <f t="shared" si="15"/>
        <v>0.15383323360178741</v>
      </c>
      <c r="F141">
        <f t="shared" si="16"/>
        <v>58.572355799740052</v>
      </c>
      <c r="G141">
        <f>F140*Dynamics!$S$1+G140</f>
        <v>84.669722351196029</v>
      </c>
      <c r="H141">
        <f>G141*Dynamics!$S$1+H140</f>
        <v>57.746068109691564</v>
      </c>
      <c r="I141" s="32">
        <f t="shared" si="19"/>
        <v>1300.7460681096916</v>
      </c>
      <c r="J141">
        <f t="shared" si="20"/>
        <v>297.545150557287</v>
      </c>
      <c r="K141">
        <f t="shared" si="17"/>
        <v>87.450314322925621</v>
      </c>
      <c r="L141">
        <f t="shared" si="18"/>
        <v>1.023855020466647E-3</v>
      </c>
    </row>
    <row r="142" spans="1:12" x14ac:dyDescent="0.25">
      <c r="A142">
        <f>Dynamics!A150</f>
        <v>1.320000000000001</v>
      </c>
      <c r="B142">
        <f>Dynamics!B150</f>
        <v>32.701125457605258</v>
      </c>
      <c r="C142">
        <f>Dynamics!O150+Dynamics!P150</f>
        <v>0.88667667251102322</v>
      </c>
      <c r="D142">
        <f>Dynamics!$M$9*Dynamics!$M$14*Thrust!C142</f>
        <v>1912.9721139056494</v>
      </c>
      <c r="E142">
        <f t="shared" si="15"/>
        <v>0.1559745243287988</v>
      </c>
      <c r="F142">
        <f t="shared" si="16"/>
        <v>58.493893179950462</v>
      </c>
      <c r="G142">
        <f>F141*Dynamics!$S$1+G141</f>
        <v>85.255445909193426</v>
      </c>
      <c r="H142">
        <f>G142*Dynamics!$S$1+H141</f>
        <v>58.598622568783497</v>
      </c>
      <c r="I142" s="32">
        <f t="shared" si="19"/>
        <v>1301.5986225687834</v>
      </c>
      <c r="J142">
        <f t="shared" si="20"/>
        <v>297.53960895330289</v>
      </c>
      <c r="K142">
        <f t="shared" si="17"/>
        <v>87.441754514231661</v>
      </c>
      <c r="L142">
        <f t="shared" si="18"/>
        <v>1.0237738707124596E-3</v>
      </c>
    </row>
    <row r="143" spans="1:12" x14ac:dyDescent="0.25">
      <c r="A143">
        <f>Dynamics!A151</f>
        <v>1.330000000000001</v>
      </c>
      <c r="B143">
        <f>Dynamics!B151</f>
        <v>32.692258690880152</v>
      </c>
      <c r="C143">
        <f>Dynamics!O151+Dynamics!P151</f>
        <v>0.88525194439382437</v>
      </c>
      <c r="D143">
        <f>Dynamics!$M$9*Dynamics!$M$14*Thrust!C143</f>
        <v>1909.8983157077332</v>
      </c>
      <c r="E143">
        <f t="shared" si="15"/>
        <v>0.15812743850667146</v>
      </c>
      <c r="F143">
        <f t="shared" si="16"/>
        <v>58.415669786742775</v>
      </c>
      <c r="G143">
        <f>F142*Dynamics!$S$1+G142</f>
        <v>85.840384840992925</v>
      </c>
      <c r="H143">
        <f>G143*Dynamics!$S$1+H142</f>
        <v>59.457026417193426</v>
      </c>
      <c r="I143" s="32">
        <f t="shared" si="19"/>
        <v>1302.4570264171934</v>
      </c>
      <c r="J143">
        <f t="shared" si="20"/>
        <v>297.53402932828823</v>
      </c>
      <c r="K143">
        <f t="shared" si="17"/>
        <v>87.433136662004614</v>
      </c>
      <c r="L143">
        <f t="shared" si="18"/>
        <v>1.0236921691599327E-3</v>
      </c>
    </row>
    <row r="144" spans="1:12" x14ac:dyDescent="0.25">
      <c r="A144">
        <f>Dynamics!A152</f>
        <v>1.340000000000001</v>
      </c>
      <c r="B144">
        <f>Dynamics!B152</f>
        <v>32.683406171436211</v>
      </c>
      <c r="C144">
        <f>Dynamics!O152+Dynamics!P152</f>
        <v>0.88383185201575098</v>
      </c>
      <c r="D144">
        <f>Dynamics!$M$9*Dynamics!$M$14*Thrust!C144</f>
        <v>1906.8345189454578</v>
      </c>
      <c r="E144">
        <f t="shared" si="15"/>
        <v>0.16029191871742671</v>
      </c>
      <c r="F144">
        <f t="shared" si="16"/>
        <v>58.337684176047901</v>
      </c>
      <c r="G144">
        <f>F143*Dynamics!$S$1+G143</f>
        <v>86.424541538860353</v>
      </c>
      <c r="H144">
        <f>G144*Dynamics!$S$1+H143</f>
        <v>60.321271832582028</v>
      </c>
      <c r="I144" s="32">
        <f t="shared" si="19"/>
        <v>1303.3212718325819</v>
      </c>
      <c r="J144">
        <f t="shared" si="20"/>
        <v>297.52841173308821</v>
      </c>
      <c r="K144">
        <f t="shared" si="17"/>
        <v>87.424460858784357</v>
      </c>
      <c r="L144">
        <f t="shared" si="18"/>
        <v>1.0236099166552777E-3</v>
      </c>
    </row>
    <row r="145" spans="1:12" x14ac:dyDescent="0.25">
      <c r="A145">
        <f>Dynamics!A153</f>
        <v>1.350000000000001</v>
      </c>
      <c r="B145">
        <f>Dynamics!B153</f>
        <v>32.674567852916056</v>
      </c>
      <c r="C145">
        <f>Dynamics!O153+Dynamics!P153</f>
        <v>0.882416367933613</v>
      </c>
      <c r="D145">
        <f>Dynamics!$M$9*Dynamics!$M$14*Thrust!C145</f>
        <v>1903.7806644111563</v>
      </c>
      <c r="E145">
        <f t="shared" si="15"/>
        <v>0.16246790779824299</v>
      </c>
      <c r="F145">
        <f t="shared" si="16"/>
        <v>58.259934915511636</v>
      </c>
      <c r="G145">
        <f>F144*Dynamics!$S$1+G144</f>
        <v>87.007918380620836</v>
      </c>
      <c r="H145">
        <f>G145*Dynamics!$S$1+H144</f>
        <v>61.191351016388239</v>
      </c>
      <c r="I145" s="32">
        <f t="shared" si="19"/>
        <v>1304.1913510163881</v>
      </c>
      <c r="J145">
        <f t="shared" si="20"/>
        <v>297.52275621839345</v>
      </c>
      <c r="K145">
        <f t="shared" si="17"/>
        <v>87.41572719694102</v>
      </c>
      <c r="L145">
        <f t="shared" si="18"/>
        <v>1.0235271140429482E-3</v>
      </c>
    </row>
    <row r="146" spans="1:12" x14ac:dyDescent="0.25">
      <c r="A146">
        <f>Dynamics!A154</f>
        <v>1.360000000000001</v>
      </c>
      <c r="B146">
        <f>Dynamics!B154</f>
        <v>32.66574368923672</v>
      </c>
      <c r="C146">
        <f>Dynamics!O154+Dynamics!P154</f>
        <v>0.88100546492682241</v>
      </c>
      <c r="D146">
        <f>Dynamics!$M$9*Dynamics!$M$14*Thrust!C146</f>
        <v>1900.7366933774169</v>
      </c>
      <c r="E146">
        <f t="shared" si="15"/>
        <v>0.16465534883948502</v>
      </c>
      <c r="F146">
        <f t="shared" si="16"/>
        <v>58.1824205843754</v>
      </c>
      <c r="G146">
        <f>F145*Dynamics!$S$1+G145</f>
        <v>87.590517729775954</v>
      </c>
      <c r="H146">
        <f>G146*Dynamics!$S$1+H145</f>
        <v>62.067256193685999</v>
      </c>
      <c r="I146" s="32">
        <f t="shared" si="19"/>
        <v>1305.067256193686</v>
      </c>
      <c r="J146">
        <f t="shared" si="20"/>
        <v>297.51706283474107</v>
      </c>
      <c r="K146">
        <f t="shared" si="17"/>
        <v>87.406935768675623</v>
      </c>
      <c r="L146">
        <f t="shared" si="18"/>
        <v>1.023443762165645E-3</v>
      </c>
    </row>
    <row r="147" spans="1:12" x14ac:dyDescent="0.25">
      <c r="A147">
        <f>Dynamics!A155</f>
        <v>1.370000000000001</v>
      </c>
      <c r="B147">
        <f>Dynamics!B155</f>
        <v>32.656933634587446</v>
      </c>
      <c r="C147">
        <f>Dynamics!O155+Dynamics!P155</f>
        <v>0.87959911599512119</v>
      </c>
      <c r="D147">
        <f>Dynamics!$M$9*Dynamics!$M$14*Thrust!C147</f>
        <v>1897.7025475921819</v>
      </c>
      <c r="E147">
        <f t="shared" si="15"/>
        <v>0.16685418518275252</v>
      </c>
      <c r="F147">
        <f t="shared" si="16"/>
        <v>58.105139773358594</v>
      </c>
      <c r="G147">
        <f>F146*Dynamics!$S$1+G146</f>
        <v>88.172341935619713</v>
      </c>
      <c r="H147">
        <f>G147*Dynamics!$S$1+H146</f>
        <v>62.948979613042198</v>
      </c>
      <c r="I147" s="32">
        <f t="shared" si="19"/>
        <v>1305.9489796130422</v>
      </c>
      <c r="J147">
        <f t="shared" si="20"/>
        <v>297.51133163251524</v>
      </c>
      <c r="K147">
        <f t="shared" si="17"/>
        <v>87.398086666021456</v>
      </c>
      <c r="L147">
        <f t="shared" si="18"/>
        <v>1.0233598618643325E-3</v>
      </c>
    </row>
    <row r="148" spans="1:12" x14ac:dyDescent="0.25">
      <c r="A148">
        <f>Dynamics!A156</f>
        <v>1.380000000000001</v>
      </c>
      <c r="B148">
        <f>Dynamics!B156</f>
        <v>32.648137643427496</v>
      </c>
      <c r="C148">
        <f>Dynamics!O156+Dynamics!P156</f>
        <v>0.87819729435633398</v>
      </c>
      <c r="D148">
        <f>Dynamics!$M$9*Dynamics!$M$14*Thrust!C148</f>
        <v>1894.6781692738991</v>
      </c>
      <c r="E148">
        <f t="shared" si="15"/>
        <v>0.16906436041895173</v>
      </c>
      <c r="F148">
        <f t="shared" si="16"/>
        <v>58.028091084542147</v>
      </c>
      <c r="G148">
        <f>F147*Dynamics!$S$1+G147</f>
        <v>88.753393333353301</v>
      </c>
      <c r="H148">
        <f>G148*Dynamics!$S$1+H147</f>
        <v>63.836513546375734</v>
      </c>
      <c r="I148" s="32">
        <f t="shared" si="19"/>
        <v>1306.8365135463757</v>
      </c>
      <c r="J148">
        <f t="shared" si="20"/>
        <v>297.50556266194855</v>
      </c>
      <c r="K148">
        <f t="shared" si="17"/>
        <v>87.389179980844901</v>
      </c>
      <c r="L148">
        <f t="shared" si="18"/>
        <v>1.0232754139782446E-3</v>
      </c>
    </row>
    <row r="149" spans="1:12" x14ac:dyDescent="0.25">
      <c r="A149">
        <f>Dynamics!A157</f>
        <v>1.390000000000001</v>
      </c>
      <c r="B149">
        <f>Dynamics!B157</f>
        <v>32.639355670483937</v>
      </c>
      <c r="C149">
        <f>Dynamics!O157+Dynamics!P157</f>
        <v>0.87679997344415128</v>
      </c>
      <c r="D149">
        <f>Dynamics!$M$9*Dynamics!$M$14*Thrust!C149</f>
        <v>1891.6635011067387</v>
      </c>
      <c r="E149">
        <f t="shared" si="15"/>
        <v>0.17128581838638565</v>
      </c>
      <c r="F149">
        <f t="shared" si="16"/>
        <v>57.951273131253807</v>
      </c>
      <c r="G149">
        <f>F148*Dynamics!$S$1+G148</f>
        <v>89.333674244198718</v>
      </c>
      <c r="H149">
        <f>G149*Dynamics!$S$1+H148</f>
        <v>64.729850288817715</v>
      </c>
      <c r="I149" s="32">
        <f t="shared" si="19"/>
        <v>1307.7298502888177</v>
      </c>
      <c r="J149">
        <f t="shared" si="20"/>
        <v>297.49975597312266</v>
      </c>
      <c r="K149">
        <f t="shared" si="17"/>
        <v>87.380215804846785</v>
      </c>
      <c r="L149">
        <f t="shared" si="18"/>
        <v>1.0231904193449008E-3</v>
      </c>
    </row>
    <row r="150" spans="1:12" x14ac:dyDescent="0.25">
      <c r="A150">
        <f>Dynamics!A158</f>
        <v>1.400000000000001</v>
      </c>
      <c r="B150">
        <f>Dynamics!B158</f>
        <v>32.630587670749492</v>
      </c>
      <c r="C150">
        <f>Dynamics!O158+Dynamics!P158</f>
        <v>0.87540712690593558</v>
      </c>
      <c r="D150">
        <f>Dynamics!$M$9*Dynamics!$M$14*Thrust!C150</f>
        <v>1888.6584862358602</v>
      </c>
      <c r="E150">
        <f t="shared" si="15"/>
        <v>0.17351850316886666</v>
      </c>
      <c r="F150">
        <f t="shared" si="16"/>
        <v>57.874684537954408</v>
      </c>
      <c r="G150">
        <f>F149*Dynamics!$S$1+G149</f>
        <v>89.913186975511252</v>
      </c>
      <c r="H150">
        <f>G150*Dynamics!$S$1+H149</f>
        <v>65.628982158572825</v>
      </c>
      <c r="I150" s="32">
        <f t="shared" si="19"/>
        <v>1308.6289821585729</v>
      </c>
      <c r="J150">
        <f t="shared" si="20"/>
        <v>297.4939116159693</v>
      </c>
      <c r="K150">
        <f t="shared" si="17"/>
        <v>87.37119422956313</v>
      </c>
      <c r="L150">
        <f t="shared" si="18"/>
        <v>1.0231048788001125E-3</v>
      </c>
    </row>
    <row r="151" spans="1:12" x14ac:dyDescent="0.25">
      <c r="A151">
        <f>Dynamics!A159</f>
        <v>1.410000000000001</v>
      </c>
      <c r="B151">
        <f>Dynamics!B159</f>
        <v>32.621833599480432</v>
      </c>
      <c r="C151">
        <f>Dynamics!O159+Dynamics!P159</f>
        <v>0.87401872860055663</v>
      </c>
      <c r="D151">
        <f>Dynamics!$M$9*Dynamics!$M$14*Thrust!C151</f>
        <v>1885.6630682627424</v>
      </c>
      <c r="E151">
        <f t="shared" si="15"/>
        <v>0.17576235909384746</v>
      </c>
      <c r="F151">
        <f t="shared" si="16"/>
        <v>57.798323940125755</v>
      </c>
      <c r="G151">
        <f>F150*Dynamics!$S$1+G150</f>
        <v>90.491933820890793</v>
      </c>
      <c r="H151">
        <f>G151*Dynamics!$S$1+H150</f>
        <v>66.533901496781738</v>
      </c>
      <c r="I151" s="32">
        <f t="shared" si="19"/>
        <v>1309.5339014967817</v>
      </c>
      <c r="J151">
        <f t="shared" si="20"/>
        <v>297.4880296402709</v>
      </c>
      <c r="K151">
        <f t="shared" si="17"/>
        <v>87.362115346366295</v>
      </c>
      <c r="L151">
        <f t="shared" si="18"/>
        <v>1.0230187931779958E-3</v>
      </c>
    </row>
    <row r="152" spans="1:12" x14ac:dyDescent="0.25">
      <c r="A152">
        <f>Dynamics!A160</f>
        <v>1.420000000000001</v>
      </c>
      <c r="B152">
        <f>Dynamics!B160</f>
        <v>32.613093412194431</v>
      </c>
      <c r="C152">
        <f>Dynamics!O160+Dynamics!P160</f>
        <v>0.87263475259625445</v>
      </c>
      <c r="D152">
        <f>Dynamics!$M$9*Dynamics!$M$14*Thrust!C152</f>
        <v>1882.6771912405727</v>
      </c>
      <c r="E152">
        <f t="shared" si="15"/>
        <v>0.17801733073057313</v>
      </c>
      <c r="F152">
        <f t="shared" si="16"/>
        <v>57.722189984159947</v>
      </c>
      <c r="G152">
        <f>F151*Dynamics!$S$1+G151</f>
        <v>91.069917060292056</v>
      </c>
      <c r="H152">
        <f>G152*Dynamics!$S$1+H151</f>
        <v>67.444600667384663</v>
      </c>
      <c r="I152" s="32">
        <f t="shared" si="19"/>
        <v>1310.4446006673847</v>
      </c>
      <c r="J152">
        <f t="shared" si="20"/>
        <v>297.48211009566199</v>
      </c>
      <c r="K152">
        <f t="shared" si="17"/>
        <v>87.352979246466134</v>
      </c>
      <c r="L152">
        <f t="shared" si="18"/>
        <v>1.0229321633109826E-3</v>
      </c>
    </row>
    <row r="153" spans="1:12" x14ac:dyDescent="0.25">
      <c r="A153">
        <f>Dynamics!A161</f>
        <v>1.430000000000001</v>
      </c>
      <c r="B153">
        <f>Dynamics!B161</f>
        <v>32.604367064668466</v>
      </c>
      <c r="C153">
        <f>Dynamics!O161+Dynamics!P161</f>
        <v>0.87125517316852397</v>
      </c>
      <c r="D153">
        <f>Dynamics!$M$9*Dynamics!$M$14*Thrust!C153</f>
        <v>1879.700799669683</v>
      </c>
      <c r="E153">
        <f t="shared" si="15"/>
        <v>0.18028336288825222</v>
      </c>
      <c r="F153">
        <f t="shared" si="16"/>
        <v>57.646281327249753</v>
      </c>
      <c r="G153">
        <f>F152*Dynamics!$S$1+G152</f>
        <v>91.64713896013366</v>
      </c>
      <c r="H153">
        <f>G153*Dynamics!$S$1+H152</f>
        <v>68.361072056986004</v>
      </c>
      <c r="I153" s="32">
        <f t="shared" si="19"/>
        <v>1311.3610720569859</v>
      </c>
      <c r="J153">
        <f t="shared" si="20"/>
        <v>297.47615303162956</v>
      </c>
      <c r="K153">
        <f t="shared" si="17"/>
        <v>87.343786020910798</v>
      </c>
      <c r="L153">
        <f t="shared" si="18"/>
        <v>1.0228449900298289E-3</v>
      </c>
    </row>
    <row r="154" spans="1:12" x14ac:dyDescent="0.25">
      <c r="A154">
        <f>Dynamics!A162</f>
        <v>1.4400000000000011</v>
      </c>
      <c r="B154">
        <f>Dynamics!B162</f>
        <v>32.595654512936783</v>
      </c>
      <c r="C154">
        <f>Dynamics!O162+Dynamics!P162</f>
        <v>0.86987996479802943</v>
      </c>
      <c r="D154">
        <f>Dynamics!$M$9*Dynamics!$M$14*Thrust!C154</f>
        <v>1876.7338384930508</v>
      </c>
      <c r="E154">
        <f t="shared" si="15"/>
        <v>0.18256040061424708</v>
      </c>
      <c r="F154">
        <f t="shared" si="16"/>
        <v>57.570596637280545</v>
      </c>
      <c r="G154">
        <f>F153*Dynamics!$S$1+G153</f>
        <v>92.223601773406159</v>
      </c>
      <c r="H154">
        <f>G154*Dynamics!$S$1+H153</f>
        <v>69.283308074720068</v>
      </c>
      <c r="I154" s="32">
        <f t="shared" si="19"/>
        <v>1312.28330807472</v>
      </c>
      <c r="J154">
        <f t="shared" si="20"/>
        <v>297.47015849751432</v>
      </c>
      <c r="K154">
        <f t="shared" si="17"/>
        <v>87.334535760587841</v>
      </c>
      <c r="L154">
        <f t="shared" si="18"/>
        <v>1.0227572741636267E-3</v>
      </c>
    </row>
    <row r="155" spans="1:12" x14ac:dyDescent="0.25">
      <c r="A155">
        <f>Dynamics!A163</f>
        <v>1.4500000000000011</v>
      </c>
      <c r="B155">
        <f>Dynamics!B163</f>
        <v>32.586955713288802</v>
      </c>
      <c r="C155">
        <f>Dynamics!O163+Dynamics!P163</f>
        <v>0.86850910216853883</v>
      </c>
      <c r="D155">
        <f>Dynamics!$M$9*Dynamics!$M$14*Thrust!C155</f>
        <v>1873.7762530918421</v>
      </c>
      <c r="E155">
        <f t="shared" ref="E155:E218" si="21">0.5*L154*G154^2*$F$4*$B$5</f>
        <v>0.18484838919228397</v>
      </c>
      <c r="F155">
        <f t="shared" ref="F155:F218" si="22">(D155-E155)/B155</f>
        <v>57.495134592723197</v>
      </c>
      <c r="G155">
        <f>F154*Dynamics!$S$1+G154</f>
        <v>92.799307739778968</v>
      </c>
      <c r="H155">
        <f>G155*Dynamics!$S$1+H154</f>
        <v>70.211301152117855</v>
      </c>
      <c r="I155" s="32">
        <f t="shared" si="19"/>
        <v>1313.2113011521178</v>
      </c>
      <c r="J155">
        <f t="shared" si="20"/>
        <v>297.46412654251122</v>
      </c>
      <c r="K155">
        <f t="shared" ref="K155:K218" si="23">$B$3*(1-$F$1*I155/$B$2)^($B$1*$F$3/($F$2*$F$1))</f>
        <v>87.325228556225312</v>
      </c>
      <c r="L155">
        <f t="shared" ref="L155:L218" si="24">K155*$F$3/($F$2*J155)</f>
        <v>1.022669016539815E-3</v>
      </c>
    </row>
    <row r="156" spans="1:12" x14ac:dyDescent="0.25">
      <c r="A156">
        <f>Dynamics!A164</f>
        <v>1.4600000000000011</v>
      </c>
      <c r="B156">
        <f>Dynamics!B164</f>
        <v>32.578270622267112</v>
      </c>
      <c r="C156">
        <f>Dynamics!O164+Dynamics!P164</f>
        <v>0.86714256016489244</v>
      </c>
      <c r="D156">
        <f>Dynamics!$M$9*Dynamics!$M$14*Thrust!C156</f>
        <v>1870.8279892810292</v>
      </c>
      <c r="E156">
        <f t="shared" si="21"/>
        <v>0.18714727414068169</v>
      </c>
      <c r="F156">
        <f t="shared" si="22"/>
        <v>57.419893882528967</v>
      </c>
      <c r="G156">
        <f>F155*Dynamics!$S$1+G155</f>
        <v>93.3742590857062</v>
      </c>
      <c r="H156">
        <f>G156*Dynamics!$S$1+H155</f>
        <v>71.14504374297492</v>
      </c>
      <c r="I156" s="32">
        <f t="shared" si="19"/>
        <v>1314.1450437429748</v>
      </c>
      <c r="J156">
        <f t="shared" si="20"/>
        <v>297.45805721567069</v>
      </c>
      <c r="K156">
        <f t="shared" si="23"/>
        <v>87.3158644983925</v>
      </c>
      <c r="L156">
        <f t="shared" si="24"/>
        <v>1.0225802179841868E-3</v>
      </c>
    </row>
    <row r="157" spans="1:12" x14ac:dyDescent="0.25">
      <c r="A157">
        <f>Dynamics!A165</f>
        <v>1.4700000000000011</v>
      </c>
      <c r="B157">
        <f>Dynamics!B165</f>
        <v>32.569599196665465</v>
      </c>
      <c r="C157">
        <f>Dynamics!O165+Dynamics!P165</f>
        <v>0.86578031387098264</v>
      </c>
      <c r="D157">
        <f>Dynamics!$M$9*Dynamics!$M$14*Thrust!C157</f>
        <v>1867.8889933050316</v>
      </c>
      <c r="E157">
        <f t="shared" si="21"/>
        <v>0.18945700121059833</v>
      </c>
      <c r="F157">
        <f t="shared" si="22"/>
        <v>57.34487320602458</v>
      </c>
      <c r="G157">
        <f>F156*Dynamics!$S$1+G156</f>
        <v>93.94845802453149</v>
      </c>
      <c r="H157">
        <f>G157*Dynamics!$S$1+H156</f>
        <v>72.084528323220241</v>
      </c>
      <c r="I157" s="32">
        <f t="shared" si="19"/>
        <v>1315.0845283232202</v>
      </c>
      <c r="J157">
        <f t="shared" si="20"/>
        <v>297.4519505658991</v>
      </c>
      <c r="K157">
        <f t="shared" si="23"/>
        <v>87.306443677501207</v>
      </c>
      <c r="L157">
        <f t="shared" si="24"/>
        <v>1.0224908793209043E-3</v>
      </c>
    </row>
    <row r="158" spans="1:12" x14ac:dyDescent="0.25">
      <c r="A158">
        <f>Dynamics!A166</f>
        <v>1.4800000000000011</v>
      </c>
      <c r="B158">
        <f>Dynamics!B166</f>
        <v>32.560941393526761</v>
      </c>
      <c r="C158">
        <f>Dynamics!O166+Dynamics!P166</f>
        <v>0.86442233856777084</v>
      </c>
      <c r="D158">
        <f>Dynamics!$M$9*Dynamics!$M$14*Thrust!C158</f>
        <v>1864.9592118334383</v>
      </c>
      <c r="E158">
        <f t="shared" si="21"/>
        <v>0.19177751638429766</v>
      </c>
      <c r="F158">
        <f t="shared" si="22"/>
        <v>57.270071272809602</v>
      </c>
      <c r="G158">
        <f>F157*Dynamics!$S$1+G157</f>
        <v>94.521906756591733</v>
      </c>
      <c r="H158">
        <f>G158*Dynamics!$S$1+H157</f>
        <v>73.029747390786156</v>
      </c>
      <c r="I158" s="32">
        <f t="shared" si="19"/>
        <v>1316.0297473907863</v>
      </c>
      <c r="J158">
        <f t="shared" si="20"/>
        <v>297.4458066419599</v>
      </c>
      <c r="K158">
        <f t="shared" si="23"/>
        <v>87.296966183806418</v>
      </c>
      <c r="L158">
        <f t="shared" si="24"/>
        <v>1.0224010013725026E-3</v>
      </c>
    </row>
    <row r="159" spans="1:12" x14ac:dyDescent="0.25">
      <c r="A159">
        <f>Dynamics!A167</f>
        <v>1.4900000000000011</v>
      </c>
      <c r="B159">
        <f>Dynamics!B167</f>
        <v>32.552297170141081</v>
      </c>
      <c r="C159">
        <f>Dynamics!O167+Dynamics!P167</f>
        <v>0.86306860973131705</v>
      </c>
      <c r="D159">
        <f>Dynamics!$M$9*Dynamics!$M$14*Thrust!C159</f>
        <v>1862.0385919567561</v>
      </c>
      <c r="E159">
        <f t="shared" si="21"/>
        <v>0.19410876587343229</v>
      </c>
      <c r="F159">
        <f t="shared" si="22"/>
        <v>57.19548680265423</v>
      </c>
      <c r="G159">
        <f>F158*Dynamics!$S$1+G158</f>
        <v>95.094607469319826</v>
      </c>
      <c r="H159">
        <f>G159*Dynamics!$S$1+H158</f>
        <v>73.980693465479348</v>
      </c>
      <c r="I159" s="32">
        <f t="shared" si="19"/>
        <v>1316.9806934654794</v>
      </c>
      <c r="J159">
        <f t="shared" si="20"/>
        <v>297.43962549247436</v>
      </c>
      <c r="K159">
        <f t="shared" si="23"/>
        <v>87.287432107407582</v>
      </c>
      <c r="L159">
        <f t="shared" si="24"/>
        <v>1.0223105849599058E-3</v>
      </c>
    </row>
    <row r="160" spans="1:12" x14ac:dyDescent="0.25">
      <c r="A160">
        <f>Dynamics!A168</f>
        <v>1.5000000000000011</v>
      </c>
      <c r="B160">
        <f>Dynamics!B168</f>
        <v>32.543666484043769</v>
      </c>
      <c r="C160">
        <f>Dynamics!O168+Dynamics!P168</f>
        <v>0.86171910303084343</v>
      </c>
      <c r="D160">
        <f>Dynamics!$M$9*Dynamics!$M$14*Thrust!C160</f>
        <v>1859.1270811822324</v>
      </c>
      <c r="E160">
        <f t="shared" si="21"/>
        <v>0.19645069611734622</v>
      </c>
      <c r="F160">
        <f t="shared" si="22"/>
        <v>57.121118525398877</v>
      </c>
      <c r="G160">
        <f>F159*Dynamics!$S$1+G159</f>
        <v>95.666562337346363</v>
      </c>
      <c r="H160">
        <f>G160*Dynamics!$S$1+H159</f>
        <v>74.937359088852816</v>
      </c>
      <c r="I160" s="32">
        <f t="shared" si="19"/>
        <v>1317.9373590888529</v>
      </c>
      <c r="J160">
        <f t="shared" si="20"/>
        <v>297.43340716592246</v>
      </c>
      <c r="K160">
        <f t="shared" si="23"/>
        <v>87.277841538249305</v>
      </c>
      <c r="L160">
        <f t="shared" si="24"/>
        <v>1.0222196309024319E-3</v>
      </c>
    </row>
    <row r="161" spans="1:12" x14ac:dyDescent="0.25">
      <c r="A161">
        <f>Dynamics!A169</f>
        <v>1.5100000000000011</v>
      </c>
      <c r="B161">
        <f>Dynamics!B169</f>
        <v>32.535049293013458</v>
      </c>
      <c r="C161">
        <f>Dynamics!O169+Dynamics!P169</f>
        <v>0.86037379432681249</v>
      </c>
      <c r="D161">
        <f>Dynamics!$M$9*Dynamics!$M$14*Thrust!C161</f>
        <v>1856.2246274297077</v>
      </c>
      <c r="E161">
        <f t="shared" si="21"/>
        <v>0.19880325378139369</v>
      </c>
      <c r="F161">
        <f t="shared" si="22"/>
        <v>57.046965180854585</v>
      </c>
      <c r="G161">
        <f>F160*Dynamics!$S$1+G160</f>
        <v>96.237773522600349</v>
      </c>
      <c r="H161">
        <f>G161*Dynamics!$S$1+H160</f>
        <v>75.899736824078815</v>
      </c>
      <c r="I161" s="32">
        <f t="shared" si="19"/>
        <v>1318.8997368240789</v>
      </c>
      <c r="J161">
        <f t="shared" si="20"/>
        <v>297.4271517106435</v>
      </c>
      <c r="K161">
        <f t="shared" si="23"/>
        <v>87.268194566122418</v>
      </c>
      <c r="L161">
        <f t="shared" si="24"/>
        <v>1.0221281400178066E-3</v>
      </c>
    </row>
    <row r="162" spans="1:12" x14ac:dyDescent="0.25">
      <c r="A162">
        <f>Dynamics!A170</f>
        <v>1.5200000000000011</v>
      </c>
      <c r="B162">
        <f>Dynamics!B170</f>
        <v>32.52644555507019</v>
      </c>
      <c r="C162">
        <f>Dynamics!O170+Dynamics!P170</f>
        <v>0.85903265966903053</v>
      </c>
      <c r="D162">
        <f>Dynamics!$M$9*Dynamics!$M$14*Thrust!C162</f>
        <v>1853.3311790275254</v>
      </c>
      <c r="E162">
        <f t="shared" si="21"/>
        <v>0.20116638575527707</v>
      </c>
      <c r="F162">
        <f t="shared" si="22"/>
        <v>56.973025518704617</v>
      </c>
      <c r="G162">
        <f>F161*Dynamics!$S$1+G161</f>
        <v>96.808243174408901</v>
      </c>
      <c r="H162">
        <f>G162*Dynamics!$S$1+H161</f>
        <v>76.867819255822909</v>
      </c>
      <c r="I162" s="32">
        <f t="shared" si="19"/>
        <v>1319.867819255823</v>
      </c>
      <c r="J162">
        <f t="shared" si="20"/>
        <v>297.42085917483718</v>
      </c>
      <c r="K162">
        <f t="shared" si="23"/>
        <v>87.25849128066487</v>
      </c>
      <c r="L162">
        <f t="shared" si="24"/>
        <v>1.0220361131221688E-3</v>
      </c>
    </row>
    <row r="163" spans="1:12" x14ac:dyDescent="0.25">
      <c r="A163">
        <f>Dynamics!A171</f>
        <v>1.5300000000000011</v>
      </c>
      <c r="B163">
        <f>Dynamics!B171</f>
        <v>32.517855228473501</v>
      </c>
      <c r="C163">
        <f>Dynamics!O171+Dynamics!P171</f>
        <v>0.85769567529477764</v>
      </c>
      <c r="D163">
        <f>Dynamics!$M$9*Dynamics!$M$14*Thrust!C163</f>
        <v>1850.4466847084966</v>
      </c>
      <c r="E163">
        <f t="shared" si="21"/>
        <v>0.20354003915140037</v>
      </c>
      <c r="F163">
        <f t="shared" si="22"/>
        <v>56.899298298407544</v>
      </c>
      <c r="G163">
        <f>F162*Dynamics!$S$1+G162</f>
        <v>97.37797342959594</v>
      </c>
      <c r="H163">
        <f>G163*Dynamics!$S$1+H162</f>
        <v>77.841598990118868</v>
      </c>
      <c r="I163" s="32">
        <f t="shared" si="19"/>
        <v>1320.8415989901189</v>
      </c>
      <c r="J163">
        <f t="shared" si="20"/>
        <v>297.4145296065642</v>
      </c>
      <c r="K163">
        <f t="shared" si="23"/>
        <v>87.248731771362699</v>
      </c>
      <c r="L163">
        <f t="shared" si="24"/>
        <v>1.021943551030085E-3</v>
      </c>
    </row>
    <row r="164" spans="1:12" x14ac:dyDescent="0.25">
      <c r="A164">
        <f>Dynamics!A172</f>
        <v>1.5400000000000011</v>
      </c>
      <c r="B164">
        <f>Dynamics!B172</f>
        <v>32.509278271720554</v>
      </c>
      <c r="C164">
        <f>Dynamics!O172+Dynamics!P172</f>
        <v>0.85636281762695388</v>
      </c>
      <c r="D164">
        <f>Dynamics!$M$9*Dynamics!$M$14*Thrust!C164</f>
        <v>1847.5710936059006</v>
      </c>
      <c r="E164">
        <f t="shared" si="21"/>
        <v>0.20592416130324159</v>
      </c>
      <c r="F164">
        <f t="shared" si="22"/>
        <v>56.825782289101106</v>
      </c>
      <c r="G164">
        <f>F163*Dynamics!$S$1+G163</f>
        <v>97.946966412580011</v>
      </c>
      <c r="H164">
        <f>G164*Dynamics!$S$1+H163</f>
        <v>78.821068654244669</v>
      </c>
      <c r="I164" s="32">
        <f t="shared" si="19"/>
        <v>1321.8210686542448</v>
      </c>
      <c r="J164">
        <f t="shared" si="20"/>
        <v>297.40816305374739</v>
      </c>
      <c r="K164">
        <f t="shared" si="23"/>
        <v>87.238916127550922</v>
      </c>
      <c r="L164">
        <f t="shared" si="24"/>
        <v>1.0218504545545543E-3</v>
      </c>
    </row>
    <row r="165" spans="1:12" x14ac:dyDescent="0.25">
      <c r="A165">
        <f>Dynamics!A173</f>
        <v>1.5500000000000012</v>
      </c>
      <c r="B165">
        <f>Dynamics!B173</f>
        <v>32.500714643544285</v>
      </c>
      <c r="C165">
        <f>Dynamics!O173+Dynamics!P173</f>
        <v>0.85503406327225073</v>
      </c>
      <c r="D165">
        <f>Dynamics!$M$9*Dynamics!$M$14*Thrust!C165</f>
        <v>1844.7043552495397</v>
      </c>
      <c r="E165">
        <f t="shared" si="21"/>
        <v>0.2083186997637404</v>
      </c>
      <c r="F165">
        <f t="shared" si="22"/>
        <v>56.752476269507312</v>
      </c>
      <c r="G165">
        <f>F164*Dynamics!$S$1+G164</f>
        <v>98.515224235471024</v>
      </c>
      <c r="H165">
        <f>G165*Dynamics!$S$1+H164</f>
        <v>79.806220896599385</v>
      </c>
      <c r="I165" s="32">
        <f t="shared" si="19"/>
        <v>1322.8062208965994</v>
      </c>
      <c r="J165">
        <f t="shared" si="20"/>
        <v>297.4017595641721</v>
      </c>
      <c r="K165">
        <f t="shared" si="23"/>
        <v>87.229044438414476</v>
      </c>
      <c r="L165">
        <f t="shared" si="24"/>
        <v>1.0217568245070201E-3</v>
      </c>
    </row>
    <row r="166" spans="1:12" x14ac:dyDescent="0.25">
      <c r="A166">
        <f>Dynamics!A174</f>
        <v>1.5600000000000012</v>
      </c>
      <c r="B166">
        <f>Dynamics!B174</f>
        <v>32.492164302911561</v>
      </c>
      <c r="C166">
        <f>Dynamics!O174+Dynamics!P174</f>
        <v>0.8537093890193449</v>
      </c>
      <c r="D166">
        <f>Dynamics!$M$9*Dynamics!$M$14*Thrust!C166</f>
        <v>1841.8464195618426</v>
      </c>
      <c r="E166">
        <f t="shared" si="21"/>
        <v>0.2107236023037036</v>
      </c>
      <c r="F166">
        <f t="shared" si="22"/>
        <v>56.679379027838827</v>
      </c>
      <c r="G166">
        <f>F165*Dynamics!$S$1+G165</f>
        <v>99.082748998166096</v>
      </c>
      <c r="H166">
        <f>G166*Dynamics!$S$1+H165</f>
        <v>80.797048386581039</v>
      </c>
      <c r="I166" s="32">
        <f t="shared" si="19"/>
        <v>1323.7970483865811</v>
      </c>
      <c r="J166">
        <f t="shared" si="20"/>
        <v>297.39531918548721</v>
      </c>
      <c r="K166">
        <f t="shared" si="23"/>
        <v>87.219116792989055</v>
      </c>
      <c r="L166">
        <f t="shared" si="24"/>
        <v>1.0216626616973801E-3</v>
      </c>
    </row>
    <row r="167" spans="1:12" x14ac:dyDescent="0.25">
      <c r="A167">
        <f>Dynamics!A175</f>
        <v>1.5700000000000012</v>
      </c>
      <c r="B167">
        <f>Dynamics!B175</f>
        <v>32.483627209021364</v>
      </c>
      <c r="C167">
        <f>Dynamics!O175+Dynamics!P175</f>
        <v>0.85238877183710926</v>
      </c>
      <c r="D167">
        <f>Dynamics!$M$9*Dynamics!$M$14*Thrust!C167</f>
        <v>1838.997236854005</v>
      </c>
      <c r="E167">
        <f t="shared" si="21"/>
        <v>0.21313881691022651</v>
      </c>
      <c r="F167">
        <f t="shared" si="22"/>
        <v>56.606489361706103</v>
      </c>
      <c r="G167">
        <f>F166*Dynamics!$S$1+G166</f>
        <v>99.649542788444478</v>
      </c>
      <c r="H167">
        <f>G167*Dynamics!$S$1+H166</f>
        <v>81.79354381446548</v>
      </c>
      <c r="I167" s="32">
        <f t="shared" si="19"/>
        <v>1324.7935438144655</v>
      </c>
      <c r="J167">
        <f t="shared" si="20"/>
        <v>297.38884196520598</v>
      </c>
      <c r="K167">
        <f t="shared" si="23"/>
        <v>87.209133280162092</v>
      </c>
      <c r="L167">
        <f t="shared" si="24"/>
        <v>1.0215679669339935E-3</v>
      </c>
    </row>
    <row r="168" spans="1:12" x14ac:dyDescent="0.25">
      <c r="A168">
        <f>Dynamics!A176</f>
        <v>1.5800000000000012</v>
      </c>
      <c r="B168">
        <f>Dynamics!B176</f>
        <v>32.475103321302996</v>
      </c>
      <c r="C168">
        <f>Dynamics!O176+Dynamics!P176</f>
        <v>0.85107218887284886</v>
      </c>
      <c r="D168">
        <f>Dynamics!$M$9*Dynamics!$M$14*Thrust!C168</f>
        <v>1836.156757822183</v>
      </c>
      <c r="E168">
        <f t="shared" si="21"/>
        <v>0.21556429178513056</v>
      </c>
      <c r="F168">
        <f t="shared" si="22"/>
        <v>56.533806078025883</v>
      </c>
      <c r="G168">
        <f>F167*Dynamics!$S$1+G167</f>
        <v>100.21560768206155</v>
      </c>
      <c r="H168">
        <f>G168*Dynamics!$S$1+H167</f>
        <v>82.795699891286091</v>
      </c>
      <c r="I168" s="32">
        <f t="shared" si="19"/>
        <v>1325.7956998912862</v>
      </c>
      <c r="J168">
        <f t="shared" si="20"/>
        <v>297.38232795070667</v>
      </c>
      <c r="K168">
        <f t="shared" si="23"/>
        <v>87.199093988673567</v>
      </c>
      <c r="L168">
        <f t="shared" si="24"/>
        <v>1.0214727410236915E-3</v>
      </c>
    </row>
    <row r="169" spans="1:12" x14ac:dyDescent="0.25">
      <c r="A169">
        <f>Dynamics!A177</f>
        <v>1.5900000000000012</v>
      </c>
      <c r="B169">
        <f>Dynamics!B177</f>
        <v>32.46659259941427</v>
      </c>
      <c r="C169">
        <f>Dynamics!O177+Dynamics!P177</f>
        <v>0.84975961745055872</v>
      </c>
      <c r="D169">
        <f>Dynamics!$M$9*Dynamics!$M$14*Thrust!C169</f>
        <v>1833.3249335437345</v>
      </c>
      <c r="E169">
        <f t="shared" si="21"/>
        <v>0.21799997534341739</v>
      </c>
      <c r="F169">
        <f t="shared" si="22"/>
        <v>56.461327992930869</v>
      </c>
      <c r="G169">
        <f>F168*Dynamics!$S$1+G168</f>
        <v>100.78094574284181</v>
      </c>
      <c r="H169">
        <f>G169*Dynamics!$S$1+H168</f>
        <v>83.803509348714513</v>
      </c>
      <c r="I169" s="32">
        <f t="shared" si="19"/>
        <v>1326.8035093487144</v>
      </c>
      <c r="J169">
        <f t="shared" si="20"/>
        <v>297.37577718923336</v>
      </c>
      <c r="K169">
        <f t="shared" si="23"/>
        <v>87.188999007116877</v>
      </c>
      <c r="L169">
        <f t="shared" si="24"/>
        <v>1.0213769847717852E-3</v>
      </c>
    </row>
    <row r="170" spans="1:12" x14ac:dyDescent="0.25">
      <c r="A170">
        <f>Dynamics!A178</f>
        <v>1.6000000000000012</v>
      </c>
      <c r="B170">
        <f>Dynamics!B178</f>
        <v>32.458095003239762</v>
      </c>
      <c r="C170">
        <f>Dynamics!O178+Dynamics!P178</f>
        <v>0.8484510350691945</v>
      </c>
      <c r="D170">
        <f>Dynamics!$M$9*Dynamics!$M$14*Thrust!C170</f>
        <v>1830.5017154734894</v>
      </c>
      <c r="E170">
        <f t="shared" si="21"/>
        <v>0.22044581621173806</v>
      </c>
      <c r="F170">
        <f t="shared" si="22"/>
        <v>56.389053931679925</v>
      </c>
      <c r="G170">
        <f>F169*Dynamics!$S$1+G169</f>
        <v>101.34555902277111</v>
      </c>
      <c r="H170">
        <f>G170*Dynamics!$S$1+H169</f>
        <v>84.81696493894222</v>
      </c>
      <c r="I170" s="32">
        <f t="shared" si="19"/>
        <v>1327.8169649389422</v>
      </c>
      <c r="J170">
        <f t="shared" si="20"/>
        <v>297.36918972789687</v>
      </c>
      <c r="K170">
        <f t="shared" si="23"/>
        <v>87.178848423939911</v>
      </c>
      <c r="L170">
        <f t="shared" si="24"/>
        <v>1.0212806989820782E-3</v>
      </c>
    </row>
    <row r="171" spans="1:12" x14ac:dyDescent="0.25">
      <c r="A171">
        <f>Dynamics!A179</f>
        <v>1.6100000000000012</v>
      </c>
      <c r="B171">
        <f>Dynamics!B179</f>
        <v>32.449610492889065</v>
      </c>
      <c r="C171">
        <f>Dynamics!O179+Dynamics!P179</f>
        <v>0.84714641940097268</v>
      </c>
      <c r="D171">
        <f>Dynamics!$M$9*Dynamics!$M$14*Thrust!C171</f>
        <v>1827.6870554400805</v>
      </c>
      <c r="E171">
        <f t="shared" si="21"/>
        <v>0.2229017632268793</v>
      </c>
      <c r="F171">
        <f t="shared" si="22"/>
        <v>56.316982728569883</v>
      </c>
      <c r="G171">
        <f>F170*Dynamics!$S$1+G170</f>
        <v>101.90944956208791</v>
      </c>
      <c r="H171">
        <f>G171*Dynamics!$S$1+H170</f>
        <v>85.836059434563097</v>
      </c>
      <c r="I171" s="32">
        <f t="shared" si="19"/>
        <v>1328.8360594345631</v>
      </c>
      <c r="J171">
        <f t="shared" si="20"/>
        <v>297.36256561367532</v>
      </c>
      <c r="K171">
        <f t="shared" si="23"/>
        <v>87.16864232744561</v>
      </c>
      <c r="L171">
        <f t="shared" si="24"/>
        <v>1.0211838844568707E-3</v>
      </c>
    </row>
    <row r="172" spans="1:12" x14ac:dyDescent="0.25">
      <c r="A172">
        <f>Dynamics!A180</f>
        <v>1.6200000000000012</v>
      </c>
      <c r="B172">
        <f>Dynamics!B180</f>
        <v>32.441139028695062</v>
      </c>
      <c r="C172">
        <f>Dynamics!O180+Dynamics!P180</f>
        <v>0.84584574828968517</v>
      </c>
      <c r="D172">
        <f>Dynamics!$M$9*Dynamics!$M$14*Thrust!C172</f>
        <v>1824.8809056423088</v>
      </c>
      <c r="E172">
        <f t="shared" si="21"/>
        <v>0.22536776543426357</v>
      </c>
      <c r="F172">
        <f t="shared" si="22"/>
        <v>56.245113226848098</v>
      </c>
      <c r="G172">
        <f>F171*Dynamics!$S$1+G171</f>
        <v>102.47261938937362</v>
      </c>
      <c r="H172">
        <f>G172*Dynamics!$S$1+H171</f>
        <v>86.860785628456838</v>
      </c>
      <c r="I172" s="32">
        <f t="shared" si="19"/>
        <v>1329.8607856284568</v>
      </c>
      <c r="J172">
        <f t="shared" si="20"/>
        <v>297.35590489341502</v>
      </c>
      <c r="K172">
        <f t="shared" si="23"/>
        <v>87.158380805793058</v>
      </c>
      <c r="L172">
        <f t="shared" si="24"/>
        <v>1.021086541996971E-3</v>
      </c>
    </row>
    <row r="173" spans="1:12" x14ac:dyDescent="0.25">
      <c r="A173">
        <f>Dynamics!A181</f>
        <v>1.6300000000000012</v>
      </c>
      <c r="B173">
        <f>Dynamics!B181</f>
        <v>32.43268057121216</v>
      </c>
      <c r="C173">
        <f>Dynamics!O181+Dynamics!P181</f>
        <v>0.84454899974903486</v>
      </c>
      <c r="D173">
        <f>Dynamics!$M$9*Dynamics!$M$14*Thrust!C173</f>
        <v>1822.0832186455518</v>
      </c>
      <c r="E173">
        <f t="shared" si="21"/>
        <v>0.22784377208646539</v>
      </c>
      <c r="F173">
        <f t="shared" si="22"/>
        <v>56.173444278626093</v>
      </c>
      <c r="G173">
        <f>F172*Dynamics!$S$1+G172</f>
        <v>103.0350705216421</v>
      </c>
      <c r="H173">
        <f>G173*Dynamics!$S$1+H172</f>
        <v>87.891136333673259</v>
      </c>
      <c r="I173" s="32">
        <f t="shared" si="19"/>
        <v>1330.8911363336733</v>
      </c>
      <c r="J173">
        <f t="shared" si="20"/>
        <v>297.34920761383114</v>
      </c>
      <c r="K173">
        <f t="shared" si="23"/>
        <v>87.14806394699815</v>
      </c>
      <c r="L173">
        <f t="shared" si="24"/>
        <v>1.0209886724017038E-3</v>
      </c>
    </row>
    <row r="174" spans="1:12" x14ac:dyDescent="0.25">
      <c r="A174">
        <f>Dynamics!A182</f>
        <v>1.6400000000000012</v>
      </c>
      <c r="B174">
        <f>Dynamics!B182</f>
        <v>32.424235081214675</v>
      </c>
      <c r="C174">
        <f>Dynamics!O182+Dynamics!P182</f>
        <v>0.84325615196098802</v>
      </c>
      <c r="D174">
        <f>Dynamics!$M$9*Dynamics!$M$14*Thrust!C174</f>
        <v>1819.2939473782089</v>
      </c>
      <c r="E174">
        <f t="shared" si="21"/>
        <v>0.23032973264174253</v>
      </c>
      <c r="F174">
        <f t="shared" si="22"/>
        <v>56.101974744793928</v>
      </c>
      <c r="G174">
        <f>F173*Dynamics!$S$1+G173</f>
        <v>103.59680496442836</v>
      </c>
      <c r="H174">
        <f>G174*Dynamics!$S$1+H173</f>
        <v>88.927104383317541</v>
      </c>
      <c r="I174" s="32">
        <f t="shared" si="19"/>
        <v>1331.9271043833176</v>
      </c>
      <c r="J174">
        <f t="shared" si="20"/>
        <v>297.34247382150846</v>
      </c>
      <c r="K174">
        <f t="shared" si="23"/>
        <v>87.137691838934686</v>
      </c>
      <c r="L174">
        <f t="shared" si="24"/>
        <v>1.0208902764689207E-3</v>
      </c>
    </row>
    <row r="175" spans="1:12" x14ac:dyDescent="0.25">
      <c r="A175">
        <f>Dynamics!A183</f>
        <v>1.6500000000000012</v>
      </c>
      <c r="B175">
        <f>Dynamics!B183</f>
        <v>32.415802519695063</v>
      </c>
      <c r="C175">
        <f>Dynamics!O183+Dynamics!P183</f>
        <v>0.84196718327415232</v>
      </c>
      <c r="D175">
        <f>Dynamics!$M$9*Dynamics!$M$14*Thrust!C175</f>
        <v>1816.5130451282023</v>
      </c>
      <c r="E175">
        <f t="shared" si="21"/>
        <v>0.23282559676258294</v>
      </c>
      <c r="F175">
        <f t="shared" si="22"/>
        <v>56.030703494936198</v>
      </c>
      <c r="G175">
        <f>F174*Dynamics!$S$1+G174</f>
        <v>104.1578247118763</v>
      </c>
      <c r="H175">
        <f>G175*Dynamics!$S$1+H174</f>
        <v>89.968682630436305</v>
      </c>
      <c r="I175" s="32">
        <f t="shared" si="19"/>
        <v>1332.9686826304362</v>
      </c>
      <c r="J175">
        <f t="shared" si="20"/>
        <v>297.33570356290215</v>
      </c>
      <c r="K175">
        <f t="shared" si="23"/>
        <v>87.127264569334898</v>
      </c>
      <c r="L175">
        <f t="shared" si="24"/>
        <v>1.0207913549950048E-3</v>
      </c>
    </row>
    <row r="176" spans="1:12" x14ac:dyDescent="0.25">
      <c r="A176">
        <f>Dynamics!A184</f>
        <v>1.6600000000000013</v>
      </c>
      <c r="B176">
        <f>Dynamics!B184</f>
        <v>32.407382847862323</v>
      </c>
      <c r="C176">
        <f>Dynamics!O184+Dynamics!P184</f>
        <v>0.84068207220216751</v>
      </c>
      <c r="D176">
        <f>Dynamics!$M$9*Dynamics!$M$14*Thrust!C176</f>
        <v>1813.7404655395046</v>
      </c>
      <c r="E176">
        <f t="shared" si="21"/>
        <v>0.23533131431426449</v>
      </c>
      <c r="F176">
        <f t="shared" si="22"/>
        <v>55.959629407248293</v>
      </c>
      <c r="G176">
        <f>F175*Dynamics!$S$1+G175</f>
        <v>104.71813174682566</v>
      </c>
      <c r="H176">
        <f>G176*Dynamics!$S$1+H175</f>
        <v>91.015863947904563</v>
      </c>
      <c r="I176" s="32">
        <f t="shared" si="19"/>
        <v>1334.0158639479046</v>
      </c>
      <c r="J176">
        <f t="shared" si="20"/>
        <v>297.32889688433863</v>
      </c>
      <c r="K176">
        <f t="shared" si="23"/>
        <v>87.116782225790459</v>
      </c>
      <c r="L176">
        <f t="shared" si="24"/>
        <v>1.020691908774883E-3</v>
      </c>
    </row>
    <row r="177" spans="1:12" x14ac:dyDescent="0.25">
      <c r="A177">
        <f>Dynamics!A185</f>
        <v>1.6700000000000013</v>
      </c>
      <c r="B177">
        <f>Dynamics!B185</f>
        <v>32.3989760271403</v>
      </c>
      <c r="C177">
        <f>Dynamics!O185+Dynamics!P185</f>
        <v>0.83940079742211526</v>
      </c>
      <c r="D177">
        <f>Dynamics!$M$9*Dynamics!$M$14*Thrust!C177</f>
        <v>1810.9761626087088</v>
      </c>
      <c r="E177">
        <f t="shared" si="21"/>
        <v>0.23784683536343121</v>
      </c>
      <c r="F177">
        <f t="shared" si="22"/>
        <v>55.888751368453988</v>
      </c>
      <c r="G177">
        <f>F176*Dynamics!$S$1+G176</f>
        <v>105.27772804089814</v>
      </c>
      <c r="H177">
        <f>G177*Dynamics!$S$1+H176</f>
        <v>92.068641228313538</v>
      </c>
      <c r="I177" s="32">
        <f t="shared" si="19"/>
        <v>1335.0686412283135</v>
      </c>
      <c r="J177">
        <f t="shared" si="20"/>
        <v>297.32205383201597</v>
      </c>
      <c r="K177">
        <f t="shared" si="23"/>
        <v>87.106244895753321</v>
      </c>
      <c r="L177">
        <f t="shared" si="24"/>
        <v>1.0205919386020331E-3</v>
      </c>
    </row>
    <row r="178" spans="1:12" x14ac:dyDescent="0.25">
      <c r="A178">
        <f>Dynamics!A186</f>
        <v>1.6800000000000013</v>
      </c>
      <c r="B178">
        <f>Dynamics!B186</f>
        <v>32.390582019166075</v>
      </c>
      <c r="C178">
        <f>Dynamics!O186+Dynamics!P186</f>
        <v>0.83812333777295256</v>
      </c>
      <c r="D178">
        <f>Dynamics!$M$9*Dynamics!$M$14*Thrust!C178</f>
        <v>1808.2200906816474</v>
      </c>
      <c r="E178">
        <f t="shared" si="21"/>
        <v>0.24037211017668303</v>
      </c>
      <c r="F178">
        <f t="shared" si="22"/>
        <v>55.818068273724059</v>
      </c>
      <c r="G178">
        <f>F177*Dynamics!$S$1+G177</f>
        <v>105.83661555458268</v>
      </c>
      <c r="H178">
        <f>G178*Dynamics!$S$1+H177</f>
        <v>93.127007383859365</v>
      </c>
      <c r="I178" s="32">
        <f t="shared" si="19"/>
        <v>1336.1270073838593</v>
      </c>
      <c r="J178">
        <f t="shared" si="20"/>
        <v>297.3151744520049</v>
      </c>
      <c r="K178">
        <f t="shared" si="23"/>
        <v>87.095652666536509</v>
      </c>
      <c r="L178">
        <f t="shared" si="24"/>
        <v>1.020491445268493E-3</v>
      </c>
    </row>
    <row r="179" spans="1:12" x14ac:dyDescent="0.25">
      <c r="A179">
        <f>Dynamics!A187</f>
        <v>1.6900000000000013</v>
      </c>
      <c r="B179">
        <f>Dynamics!B187</f>
        <v>32.382200785788349</v>
      </c>
      <c r="C179">
        <f>Dynamics!O187+Dynamics!P187</f>
        <v>0.83684967225395379</v>
      </c>
      <c r="D179">
        <f>Dynamics!$M$9*Dynamics!$M$14*Thrust!C179</f>
        <v>1805.4722044500318</v>
      </c>
      <c r="E179">
        <f t="shared" si="21"/>
        <v>0.24290708921918031</v>
      </c>
      <c r="F179">
        <f t="shared" si="22"/>
        <v>55.747579026595304</v>
      </c>
      <c r="G179">
        <f>F178*Dynamics!$S$1+G178</f>
        <v>106.39479623731992</v>
      </c>
      <c r="H179">
        <f>G179*Dynamics!$S$1+H178</f>
        <v>94.19095534623257</v>
      </c>
      <c r="I179" s="32">
        <f t="shared" si="19"/>
        <v>1337.1909553462326</v>
      </c>
      <c r="J179">
        <f t="shared" si="20"/>
        <v>297.30825879024951</v>
      </c>
      <c r="K179">
        <f t="shared" si="23"/>
        <v>87.085005625314736</v>
      </c>
      <c r="L179">
        <f t="shared" si="24"/>
        <v>1.0203904295648662E-3</v>
      </c>
    </row>
    <row r="180" spans="1:12" x14ac:dyDescent="0.25">
      <c r="A180">
        <f>Dynamics!A188</f>
        <v>1.7000000000000013</v>
      </c>
      <c r="B180">
        <f>Dynamics!B188</f>
        <v>32.37383228906581</v>
      </c>
      <c r="C180">
        <f>Dynamics!O188+Dynamics!P188</f>
        <v>0.83557978002318212</v>
      </c>
      <c r="D180">
        <f>Dynamics!$M$9*Dynamics!$M$14*Thrust!C180</f>
        <v>1802.7324589481543</v>
      </c>
      <c r="E180">
        <f t="shared" si="21"/>
        <v>0.24545172315326075</v>
      </c>
      <c r="F180">
        <f t="shared" si="22"/>
        <v>55.677282538891355</v>
      </c>
      <c r="G180">
        <f>F179*Dynamics!$S$1+G179</f>
        <v>106.95227202758588</v>
      </c>
      <c r="H180">
        <f>G180*Dynamics!$S$1+H179</f>
        <v>95.260478066508426</v>
      </c>
      <c r="I180" s="32">
        <f t="shared" si="19"/>
        <v>1338.2604780665083</v>
      </c>
      <c r="J180">
        <f t="shared" si="20"/>
        <v>297.30130689256771</v>
      </c>
      <c r="K180">
        <f t="shared" si="23"/>
        <v>87.074303859125465</v>
      </c>
      <c r="L180">
        <f t="shared" si="24"/>
        <v>1.0202888922803345E-3</v>
      </c>
    </row>
    <row r="181" spans="1:12" x14ac:dyDescent="0.25">
      <c r="A181">
        <f>Dynamics!A189</f>
        <v>1.7100000000000013</v>
      </c>
      <c r="B181">
        <f>Dynamics!B189</f>
        <v>32.365476491265575</v>
      </c>
      <c r="C181">
        <f>Dynamics!O189+Dynamics!P189</f>
        <v>0.83431364039596889</v>
      </c>
      <c r="D181">
        <f>Dynamics!$M$9*Dynamics!$M$14*Thrust!C181</f>
        <v>1800.000809549608</v>
      </c>
      <c r="E181">
        <f t="shared" si="21"/>
        <v>0.2480059628370728</v>
      </c>
      <c r="F181">
        <f t="shared" si="22"/>
        <v>55.607177730643564</v>
      </c>
      <c r="G181">
        <f>F180*Dynamics!$S$1+G180</f>
        <v>107.5090448529748</v>
      </c>
      <c r="H181">
        <f>G181*Dynamics!$S$1+H180</f>
        <v>96.335568515038176</v>
      </c>
      <c r="I181" s="32">
        <f t="shared" si="19"/>
        <v>1339.3355685150382</v>
      </c>
      <c r="J181">
        <f t="shared" si="20"/>
        <v>297.29431880465228</v>
      </c>
      <c r="K181">
        <f t="shared" si="23"/>
        <v>87.063547454869692</v>
      </c>
      <c r="L181">
        <f t="shared" si="24"/>
        <v>1.0201868342026642E-3</v>
      </c>
    </row>
    <row r="182" spans="1:12" x14ac:dyDescent="0.25">
      <c r="A182">
        <f>Dynamics!A190</f>
        <v>1.7200000000000013</v>
      </c>
      <c r="B182">
        <f>Dynamics!B190</f>
        <v>32.357133354861617</v>
      </c>
      <c r="C182">
        <f>Dynamics!O190+Dynamics!P190</f>
        <v>0.83305123284341764</v>
      </c>
      <c r="D182">
        <f>Dynamics!$M$9*Dynamics!$M$14*Thrust!C182</f>
        <v>1797.2772119640581</v>
      </c>
      <c r="E182">
        <f t="shared" si="21"/>
        <v>0.25056975932322123</v>
      </c>
      <c r="F182">
        <f t="shared" si="22"/>
        <v>55.537263530013355</v>
      </c>
      <c r="G182">
        <f>F181*Dynamics!$S$1+G181</f>
        <v>108.06511663028124</v>
      </c>
      <c r="H182">
        <f>G182*Dynamics!$S$1+H181</f>
        <v>97.416219681340991</v>
      </c>
      <c r="I182" s="32">
        <f t="shared" si="19"/>
        <v>1340.4162196813411</v>
      </c>
      <c r="J182">
        <f t="shared" si="20"/>
        <v>297.28729457207129</v>
      </c>
      <c r="K182">
        <f t="shared" si="23"/>
        <v>87.052736499312417</v>
      </c>
      <c r="L182">
        <f t="shared" si="24"/>
        <v>1.020084256118212E-3</v>
      </c>
    </row>
    <row r="183" spans="1:12" x14ac:dyDescent="0.25">
      <c r="A183">
        <f>Dynamics!A191</f>
        <v>1.7300000000000013</v>
      </c>
      <c r="B183">
        <f>Dynamics!B191</f>
        <v>32.348802842533182</v>
      </c>
      <c r="C183">
        <f>Dynamics!O191+Dynamics!P191</f>
        <v>0.83179253699091493</v>
      </c>
      <c r="D183">
        <f>Dynamics!$M$9*Dynamics!$M$14*Thrust!C183</f>
        <v>1794.56162223403</v>
      </c>
      <c r="E183">
        <f t="shared" si="21"/>
        <v>0.2531430638574253</v>
      </c>
      <c r="F183">
        <f t="shared" si="22"/>
        <v>55.467538873214863</v>
      </c>
      <c r="G183">
        <f>F182*Dynamics!$S$1+G182</f>
        <v>108.62048926558137</v>
      </c>
      <c r="H183">
        <f>G183*Dynamics!$S$1+H182</f>
        <v>98.502424573996805</v>
      </c>
      <c r="I183" s="32">
        <f t="shared" si="19"/>
        <v>1341.5024245739969</v>
      </c>
      <c r="J183">
        <f t="shared" si="20"/>
        <v>297.28023424026901</v>
      </c>
      <c r="K183">
        <f t="shared" si="23"/>
        <v>87.041871079083748</v>
      </c>
      <c r="L183">
        <f t="shared" si="24"/>
        <v>1.0199811588119364E-3</v>
      </c>
    </row>
    <row r="184" spans="1:12" x14ac:dyDescent="0.25">
      <c r="A184">
        <f>Dynamics!A192</f>
        <v>1.7400000000000013</v>
      </c>
      <c r="B184">
        <f>Dynamics!B192</f>
        <v>32.340484917163273</v>
      </c>
      <c r="C184">
        <f>Dynamics!O192+Dynamics!P192</f>
        <v>0.83053753261667318</v>
      </c>
      <c r="D184">
        <f>Dynamics!$M$9*Dynamics!$M$14*Thrust!C184</f>
        <v>1791.8539967317654</v>
      </c>
      <c r="E184">
        <f t="shared" si="21"/>
        <v>0.25572582787719261</v>
      </c>
      <c r="F184">
        <f t="shared" si="22"/>
        <v>55.398002704439264</v>
      </c>
      <c r="G184">
        <f>F183*Dynamics!$S$1+G183</f>
        <v>109.17516465431352</v>
      </c>
      <c r="H184">
        <f>G184*Dynamics!$S$1+H183</f>
        <v>99.594176220539936</v>
      </c>
      <c r="I184" s="32">
        <f t="shared" si="19"/>
        <v>1342.59417622054</v>
      </c>
      <c r="J184">
        <f t="shared" si="20"/>
        <v>297.27313785456647</v>
      </c>
      <c r="K184">
        <f t="shared" si="23"/>
        <v>87.030951280679631</v>
      </c>
      <c r="L184">
        <f t="shared" si="24"/>
        <v>1.0198775430674053E-3</v>
      </c>
    </row>
    <row r="185" spans="1:12" x14ac:dyDescent="0.25">
      <c r="A185">
        <f>Dynamics!A193</f>
        <v>1.7500000000000013</v>
      </c>
      <c r="B185">
        <f>Dynamics!B193</f>
        <v>32.332179541837107</v>
      </c>
      <c r="C185">
        <f>Dynamics!O193+Dynamics!P193</f>
        <v>0.82928619965027828</v>
      </c>
      <c r="D185">
        <f>Dynamics!$M$9*Dynamics!$M$14*Thrust!C185</f>
        <v>1789.1542921560881</v>
      </c>
      <c r="E185">
        <f t="shared" si="21"/>
        <v>0.25831800301050495</v>
      </c>
      <c r="F185">
        <f t="shared" si="22"/>
        <v>55.328653975779353</v>
      </c>
      <c r="G185">
        <f>F184*Dynamics!$S$1+G184</f>
        <v>109.72914468135791</v>
      </c>
      <c r="H185">
        <f>G185*Dynamics!$S$1+H184</f>
        <v>100.69146766735352</v>
      </c>
      <c r="I185" s="32">
        <f t="shared" si="19"/>
        <v>1343.6914676673534</v>
      </c>
      <c r="J185">
        <f t="shared" si="20"/>
        <v>297.26600546016221</v>
      </c>
      <c r="K185">
        <f t="shared" si="23"/>
        <v>87.019977190462455</v>
      </c>
      <c r="L185">
        <f t="shared" si="24"/>
        <v>1.0197734096668021E-3</v>
      </c>
    </row>
    <row r="186" spans="1:12" x14ac:dyDescent="0.25">
      <c r="A186">
        <f>Dynamics!A194</f>
        <v>1.7600000000000013</v>
      </c>
      <c r="B186">
        <f>Dynamics!B194</f>
        <v>32.323886679840605</v>
      </c>
      <c r="C186">
        <f>Dynamics!O194+Dynamics!P194</f>
        <v>0.82803851817125429</v>
      </c>
      <c r="D186">
        <f>Dynamics!$M$9*Dynamics!$M$14*Thrust!C186</f>
        <v>1786.4624655293085</v>
      </c>
      <c r="E186">
        <f t="shared" si="21"/>
        <v>0.26091954107451681</v>
      </c>
      <c r="F186">
        <f t="shared" si="22"/>
        <v>55.25949164715491</v>
      </c>
      <c r="G186">
        <f>F185*Dynamics!$S$1+G185</f>
        <v>110.2824312211157</v>
      </c>
      <c r="H186">
        <f>G186*Dynamics!$S$1+H185</f>
        <v>101.79429197956468</v>
      </c>
      <c r="I186" s="32">
        <f t="shared" si="19"/>
        <v>1344.7942919795646</v>
      </c>
      <c r="J186">
        <f t="shared" si="20"/>
        <v>297.25883710213282</v>
      </c>
      <c r="K186">
        <f t="shared" si="23"/>
        <v>87.008948894661842</v>
      </c>
      <c r="L186">
        <f t="shared" si="24"/>
        <v>1.0196687593909347E-3</v>
      </c>
    </row>
    <row r="187" spans="1:12" x14ac:dyDescent="0.25">
      <c r="A187">
        <f>Dynamics!A195</f>
        <v>1.7700000000000014</v>
      </c>
      <c r="B187">
        <f>Dynamics!B195</f>
        <v>32.315606294658892</v>
      </c>
      <c r="C187">
        <f>Dynamics!O195+Dynamics!P195</f>
        <v>0.82679446840765236</v>
      </c>
      <c r="D187">
        <f>Dynamics!$M$9*Dynamics!$M$14*Thrust!C187</f>
        <v>1783.7784741941787</v>
      </c>
      <c r="E187">
        <f t="shared" si="21"/>
        <v>0.26353039407426748</v>
      </c>
      <c r="F187">
        <f t="shared" si="22"/>
        <v>55.190514686239474</v>
      </c>
      <c r="G187">
        <f>F186*Dynamics!$S$1+G186</f>
        <v>110.83502613758725</v>
      </c>
      <c r="H187">
        <f>G187*Dynamics!$S$1+H186</f>
        <v>102.90264224094055</v>
      </c>
      <c r="I187" s="32">
        <f t="shared" si="19"/>
        <v>1345.9026422409406</v>
      </c>
      <c r="J187">
        <f t="shared" si="20"/>
        <v>297.25163282543389</v>
      </c>
      <c r="K187">
        <f t="shared" si="23"/>
        <v>86.997866479375617</v>
      </c>
      <c r="L187">
        <f t="shared" si="24"/>
        <v>1.0195635930192444E-3</v>
      </c>
    </row>
    <row r="188" spans="1:12" x14ac:dyDescent="0.25">
      <c r="A188">
        <f>Dynamics!A196</f>
        <v>1.7800000000000014</v>
      </c>
      <c r="B188">
        <f>Dynamics!B196</f>
        <v>32.307338349974813</v>
      </c>
      <c r="C188">
        <f>Dynamics!O196+Dynamics!P196</f>
        <v>0.82555403073464895</v>
      </c>
      <c r="D188">
        <f>Dynamics!$M$9*Dynamics!$M$14*Thrust!C188</f>
        <v>1781.1022758108677</v>
      </c>
      <c r="E188">
        <f t="shared" si="21"/>
        <v>0.26615051420140612</v>
      </c>
      <c r="F188">
        <f t="shared" si="22"/>
        <v>55.121722068387434</v>
      </c>
      <c r="G188">
        <f>F187*Dynamics!$S$1+G187</f>
        <v>111.38693128444964</v>
      </c>
      <c r="H188">
        <f>G188*Dynamics!$S$1+H187</f>
        <v>104.01651155378505</v>
      </c>
      <c r="I188" s="32">
        <f t="shared" si="19"/>
        <v>1347.016511553785</v>
      </c>
      <c r="J188">
        <f t="shared" si="20"/>
        <v>297.24439267490038</v>
      </c>
      <c r="K188">
        <f t="shared" si="23"/>
        <v>86.986730030570243</v>
      </c>
      <c r="L188">
        <f t="shared" si="24"/>
        <v>1.019457911329811E-3</v>
      </c>
    </row>
    <row r="189" spans="1:12" x14ac:dyDescent="0.25">
      <c r="A189">
        <f>Dynamics!A197</f>
        <v>1.7900000000000014</v>
      </c>
      <c r="B189">
        <f>Dynamics!B197</f>
        <v>32.299082809667468</v>
      </c>
      <c r="C189">
        <f>Dynamics!O197+Dynamics!P197</f>
        <v>0.8243171856731607</v>
      </c>
      <c r="D189">
        <f>Dynamics!$M$9*Dynamics!$M$14*Thrust!C189</f>
        <v>1778.4338283539741</v>
      </c>
      <c r="E189">
        <f t="shared" si="21"/>
        <v>0.26877985383292841</v>
      </c>
      <c r="F189">
        <f t="shared" si="22"/>
        <v>55.053112776562095</v>
      </c>
      <c r="G189">
        <f>F188*Dynamics!$S$1+G188</f>
        <v>111.93814850513353</v>
      </c>
      <c r="H189">
        <f>G189*Dynamics!$S$1+H188</f>
        <v>105.13589303883639</v>
      </c>
      <c r="I189" s="32">
        <f t="shared" si="19"/>
        <v>1348.1358930388365</v>
      </c>
      <c r="J189">
        <f t="shared" si="20"/>
        <v>297.23711669524755</v>
      </c>
      <c r="K189">
        <f t="shared" si="23"/>
        <v>86.975539634081741</v>
      </c>
      <c r="L189">
        <f t="shared" si="24"/>
        <v>1.0193517150993631E-3</v>
      </c>
    </row>
    <row r="190" spans="1:12" x14ac:dyDescent="0.25">
      <c r="A190">
        <f>Dynamics!A198</f>
        <v>1.8000000000000014</v>
      </c>
      <c r="B190">
        <f>Dynamics!B198</f>
        <v>32.290839637810734</v>
      </c>
      <c r="C190">
        <f>Dynamics!O198+Dynamics!P198</f>
        <v>0.82308391388847701</v>
      </c>
      <c r="D190">
        <f>Dynamics!$M$9*Dynamics!$M$14*Thrust!C190</f>
        <v>1775.7730901095752</v>
      </c>
      <c r="E190">
        <f t="shared" si="21"/>
        <v>0.27141836552992693</v>
      </c>
      <c r="F190">
        <f t="shared" si="22"/>
        <v>54.984685801264639</v>
      </c>
      <c r="G190">
        <f>F189*Dynamics!$S$1+G189</f>
        <v>112.48867963289915</v>
      </c>
      <c r="H190">
        <f>G190*Dynamics!$S$1+H189</f>
        <v>106.26077983516538</v>
      </c>
      <c r="I190" s="32">
        <f t="shared" si="19"/>
        <v>1349.2607798351653</v>
      </c>
      <c r="J190">
        <f t="shared" si="20"/>
        <v>297.22980493107144</v>
      </c>
      <c r="K190">
        <f t="shared" si="23"/>
        <v>86.964295375616459</v>
      </c>
      <c r="L190">
        <f t="shared" si="24"/>
        <v>1.0192450051032848E-3</v>
      </c>
    </row>
    <row r="191" spans="1:12" x14ac:dyDescent="0.25">
      <c r="A191">
        <f>Dynamics!A199</f>
        <v>1.8100000000000014</v>
      </c>
      <c r="B191">
        <f>Dynamics!B199</f>
        <v>32.282608798671852</v>
      </c>
      <c r="C191">
        <f>Dynamics!O199+Dynamics!P199</f>
        <v>0.82185419618890609</v>
      </c>
      <c r="D191">
        <f>Dynamics!$M$9*Dynamics!$M$14*Thrust!C191</f>
        <v>1773.1200196723057</v>
      </c>
      <c r="E191">
        <f t="shared" si="21"/>
        <v>0.27406600203635295</v>
      </c>
      <c r="F191">
        <f t="shared" si="22"/>
        <v>54.916440140463699</v>
      </c>
      <c r="G191">
        <f>F190*Dynamics!$S$1+G190</f>
        <v>113.03852649091179</v>
      </c>
      <c r="H191">
        <f>G191*Dynamics!$S$1+H190</f>
        <v>107.3911651000745</v>
      </c>
      <c r="I191" s="32">
        <f t="shared" si="19"/>
        <v>1350.3911651000744</v>
      </c>
      <c r="J191">
        <f t="shared" si="20"/>
        <v>297.22245742684953</v>
      </c>
      <c r="K191">
        <f t="shared" si="23"/>
        <v>86.952997340751622</v>
      </c>
      <c r="L191">
        <f t="shared" si="24"/>
        <v>1.0191377821156225E-3</v>
      </c>
    </row>
    <row r="192" spans="1:12" x14ac:dyDescent="0.25">
      <c r="A192">
        <f>Dynamics!A200</f>
        <v>1.8200000000000014</v>
      </c>
      <c r="B192">
        <f>Dynamics!B200</f>
        <v>32.274390256709964</v>
      </c>
      <c r="C192">
        <f>Dynamics!O200+Dynamics!P200</f>
        <v>0.82062801352443737</v>
      </c>
      <c r="D192">
        <f>Dynamics!$M$9*Dynamics!$M$14*Thrust!C192</f>
        <v>1770.4745759424729</v>
      </c>
      <c r="E192">
        <f t="shared" si="21"/>
        <v>0.27672271627779083</v>
      </c>
      <c r="F192">
        <f t="shared" si="22"/>
        <v>54.848374799525899</v>
      </c>
      <c r="G192">
        <f>F191*Dynamics!$S$1+G191</f>
        <v>113.58769089231643</v>
      </c>
      <c r="H192">
        <f>G192*Dynamics!$S$1+H191</f>
        <v>108.52704200899767</v>
      </c>
      <c r="I192" s="32">
        <f t="shared" si="19"/>
        <v>1351.5270420089976</v>
      </c>
      <c r="J192">
        <f t="shared" si="20"/>
        <v>297.21507422694151</v>
      </c>
      <c r="K192">
        <f t="shared" si="23"/>
        <v>86.941645614936249</v>
      </c>
      <c r="L192">
        <f t="shared" si="24"/>
        <v>1.0190300469090944E-3</v>
      </c>
    </row>
    <row r="193" spans="1:12" x14ac:dyDescent="0.25">
      <c r="A193">
        <f>Dynamics!A201</f>
        <v>1.8300000000000014</v>
      </c>
      <c r="B193">
        <f>Dynamics!B201</f>
        <v>32.266183976574723</v>
      </c>
      <c r="C193">
        <f>Dynamics!O201+Dynamics!P201</f>
        <v>0.81940534698542056</v>
      </c>
      <c r="D193">
        <f>Dynamics!$M$9*Dynamics!$M$14*Thrust!C193</f>
        <v>1767.8367181232061</v>
      </c>
      <c r="E193">
        <f t="shared" si="21"/>
        <v>0.27938846136024442</v>
      </c>
      <c r="F193">
        <f t="shared" si="22"/>
        <v>54.780488791147228</v>
      </c>
      <c r="G193">
        <f>F192*Dynamics!$S$1+G192</f>
        <v>114.13617464031169</v>
      </c>
      <c r="H193">
        <f>G193*Dynamics!$S$1+H192</f>
        <v>109.66840375540079</v>
      </c>
      <c r="I193" s="32">
        <f t="shared" si="19"/>
        <v>1352.6684037554007</v>
      </c>
      <c r="J193">
        <f t="shared" si="20"/>
        <v>297.20765537558992</v>
      </c>
      <c r="K193">
        <f t="shared" si="23"/>
        <v>86.930240283491614</v>
      </c>
      <c r="L193">
        <f t="shared" si="24"/>
        <v>1.0189218002550943E-3</v>
      </c>
    </row>
    <row r="194" spans="1:12" x14ac:dyDescent="0.25">
      <c r="A194">
        <f>Dynamics!A202</f>
        <v>1.8400000000000014</v>
      </c>
      <c r="B194">
        <f>Dynamics!B202</f>
        <v>32.257989923104866</v>
      </c>
      <c r="C194">
        <f>Dynamics!O202+Dynamics!P202</f>
        <v>0.81818617780125358</v>
      </c>
      <c r="D194">
        <f>Dynamics!$M$9*Dynamics!$M$14*Thrust!C194</f>
        <v>1765.2064057176258</v>
      </c>
      <c r="E194">
        <f t="shared" si="21"/>
        <v>0.28206319056893475</v>
      </c>
      <c r="F194">
        <f t="shared" si="22"/>
        <v>54.712781135284729</v>
      </c>
      <c r="G194">
        <f>F193*Dynamics!$S$1+G193</f>
        <v>114.68397952822316</v>
      </c>
      <c r="H194">
        <f>G194*Dynamics!$S$1+H193</f>
        <v>110.81524355068302</v>
      </c>
      <c r="I194" s="32">
        <f t="shared" si="19"/>
        <v>1353.8152435506831</v>
      </c>
      <c r="J194">
        <f t="shared" si="20"/>
        <v>297.20020091692055</v>
      </c>
      <c r="K194">
        <f t="shared" si="23"/>
        <v>86.918781431612302</v>
      </c>
      <c r="L194">
        <f t="shared" si="24"/>
        <v>1.0188130429237044E-3</v>
      </c>
    </row>
    <row r="195" spans="1:12" x14ac:dyDescent="0.25">
      <c r="A195">
        <f>Dynamics!A203</f>
        <v>1.8500000000000014</v>
      </c>
      <c r="B195">
        <f>Dynamics!B203</f>
        <v>32.249808061326853</v>
      </c>
      <c r="C195">
        <f>Dynamics!O203+Dynamics!P203</f>
        <v>0.81697048733909217</v>
      </c>
      <c r="D195">
        <f>Dynamics!$M$9*Dynamics!$M$14*Thrust!C195</f>
        <v>1762.5835985260596</v>
      </c>
      <c r="E195">
        <f t="shared" si="21"/>
        <v>0.28474685736711103</v>
      </c>
      <c r="F195">
        <f t="shared" si="22"/>
        <v>54.645250859089494</v>
      </c>
      <c r="G195">
        <f>F194*Dynamics!$S$1+G194</f>
        <v>115.23110733957601</v>
      </c>
      <c r="H195">
        <f>G195*Dynamics!$S$1+H194</f>
        <v>111.96755462407879</v>
      </c>
      <c r="I195" s="32">
        <f t="shared" si="19"/>
        <v>1354.9675546240787</v>
      </c>
      <c r="J195">
        <f t="shared" si="20"/>
        <v>297.1927108949435</v>
      </c>
      <c r="K195">
        <f t="shared" si="23"/>
        <v>86.907269144366552</v>
      </c>
      <c r="L195">
        <f t="shared" si="24"/>
        <v>1.0187037756836967E-3</v>
      </c>
    </row>
    <row r="196" spans="1:12" x14ac:dyDescent="0.25">
      <c r="A196">
        <f>Dynamics!A204</f>
        <v>1.8600000000000014</v>
      </c>
      <c r="B196">
        <f>Dynamics!B204</f>
        <v>32.241638356453464</v>
      </c>
      <c r="C196">
        <f>Dynamics!O204+Dynamics!P204</f>
        <v>0.81575825710257088</v>
      </c>
      <c r="D196">
        <f>Dynamics!$M$9*Dynamics!$M$14*Thrust!C196</f>
        <v>1759.9682566432837</v>
      </c>
      <c r="E196">
        <f t="shared" si="21"/>
        <v>0.28743941539487083</v>
      </c>
      <c r="F196">
        <f t="shared" si="22"/>
        <v>54.577896996840188</v>
      </c>
      <c r="G196">
        <f>F195*Dynamics!$S$1+G195</f>
        <v>115.7775598481669</v>
      </c>
      <c r="H196">
        <f>G196*Dynamics!$S$1+H195</f>
        <v>113.12533022256045</v>
      </c>
      <c r="I196" s="32">
        <f t="shared" si="19"/>
        <v>1356.1253302225605</v>
      </c>
      <c r="J196">
        <f t="shared" si="20"/>
        <v>297.18518535355338</v>
      </c>
      <c r="K196">
        <f t="shared" si="23"/>
        <v>86.895703506697188</v>
      </c>
      <c r="L196">
        <f t="shared" si="24"/>
        <v>1.0185939993025445E-3</v>
      </c>
    </row>
    <row r="197" spans="1:12" x14ac:dyDescent="0.25">
      <c r="A197">
        <f>Dynamics!A205</f>
        <v>1.8700000000000014</v>
      </c>
      <c r="B197">
        <f>Dynamics!B205</f>
        <v>32.233480773882434</v>
      </c>
      <c r="C197">
        <f>Dynamics!O205+Dynamics!P205</f>
        <v>0.81454946873053524</v>
      </c>
      <c r="D197">
        <f>Dynamics!$M$9*Dynamics!$M$14*Thrust!C197</f>
        <v>1757.3603404557866</v>
      </c>
      <c r="E197">
        <f t="shared" si="21"/>
        <v>0.29014081846799444</v>
      </c>
      <c r="F197">
        <f t="shared" si="22"/>
        <v>54.510718589877079</v>
      </c>
      <c r="G197">
        <f>F196*Dynamics!$S$1+G196</f>
        <v>116.3233388181353</v>
      </c>
      <c r="H197">
        <f>G197*Dynamics!$S$1+H196</f>
        <v>114.2885636107418</v>
      </c>
      <c r="I197" s="32">
        <f t="shared" si="19"/>
        <v>1357.2885636107419</v>
      </c>
      <c r="J197">
        <f t="shared" si="20"/>
        <v>297.17762433653019</v>
      </c>
      <c r="K197">
        <f t="shared" si="23"/>
        <v>86.884084603422238</v>
      </c>
      <c r="L197">
        <f t="shared" si="24"/>
        <v>1.0184837145464293E-3</v>
      </c>
    </row>
    <row r="198" spans="1:12" x14ac:dyDescent="0.25">
      <c r="A198">
        <f>Dynamics!A206</f>
        <v>1.8800000000000014</v>
      </c>
      <c r="B198">
        <f>Dynamics!B206</f>
        <v>32.225335279195129</v>
      </c>
      <c r="C198">
        <f>Dynamics!O206+Dynamics!P206</f>
        <v>0.81334410399579504</v>
      </c>
      <c r="D198">
        <f>Dynamics!$M$9*Dynamics!$M$14*Thrust!C198</f>
        <v>1754.7598106390797</v>
      </c>
      <c r="E198">
        <f t="shared" si="21"/>
        <v>0.29285102057678886</v>
      </c>
      <c r="F198">
        <f t="shared" si="22"/>
        <v>54.443714686537255</v>
      </c>
      <c r="G198">
        <f>F197*Dynamics!$S$1+G197</f>
        <v>116.86844600403407</v>
      </c>
      <c r="H198">
        <f>G198*Dynamics!$S$1+H197</f>
        <v>115.45724807078214</v>
      </c>
      <c r="I198" s="32">
        <f t="shared" si="19"/>
        <v>1358.457248070782</v>
      </c>
      <c r="J198">
        <f t="shared" si="20"/>
        <v>297.1700278875399</v>
      </c>
      <c r="K198">
        <f t="shared" si="23"/>
        <v>86.872412519235567</v>
      </c>
      <c r="L198">
        <f t="shared" si="24"/>
        <v>1.0183729221802445E-3</v>
      </c>
    </row>
    <row r="199" spans="1:12" x14ac:dyDescent="0.25">
      <c r="A199">
        <f>Dynamics!A207</f>
        <v>1.8900000000000015</v>
      </c>
      <c r="B199">
        <f>Dynamics!B207</f>
        <v>32.217201838155169</v>
      </c>
      <c r="C199">
        <f>Dynamics!O207+Dynamics!P207</f>
        <v>0.81214214480388625</v>
      </c>
      <c r="D199">
        <f>Dynamics!$M$9*Dynamics!$M$14*Thrust!C199</f>
        <v>1752.1666281550267</v>
      </c>
      <c r="E199">
        <f t="shared" si="21"/>
        <v>0.29556997588494283</v>
      </c>
      <c r="F199">
        <f t="shared" si="22"/>
        <v>54.376884342090271</v>
      </c>
      <c r="G199">
        <f>F198*Dynamics!$S$1+G198</f>
        <v>117.41288315089945</v>
      </c>
      <c r="H199">
        <f>G199*Dynamics!$S$1+H198</f>
        <v>116.63137690229114</v>
      </c>
      <c r="I199" s="32">
        <f t="shared" si="19"/>
        <v>1359.6313769022911</v>
      </c>
      <c r="J199">
        <f t="shared" si="20"/>
        <v>297.1623960501351</v>
      </c>
      <c r="K199">
        <f t="shared" si="23"/>
        <v>86.860687338707663</v>
      </c>
      <c r="L199">
        <f t="shared" si="24"/>
        <v>1.0182616229676073E-3</v>
      </c>
    </row>
    <row r="200" spans="1:12" x14ac:dyDescent="0.25">
      <c r="A200">
        <f>Dynamics!A208</f>
        <v>1.9000000000000015</v>
      </c>
      <c r="B200">
        <f>Dynamics!B208</f>
        <v>32.209080416707131</v>
      </c>
      <c r="C200">
        <f>Dynamics!O208+Dynamics!P208</f>
        <v>0.81094357319184607</v>
      </c>
      <c r="D200">
        <f>Dynamics!$M$9*Dynamics!$M$14*Thrust!C200</f>
        <v>1749.5807542491996</v>
      </c>
      <c r="E200">
        <f t="shared" si="21"/>
        <v>0.2982976387283946</v>
      </c>
      <c r="F200">
        <f t="shared" si="22"/>
        <v>54.310226618674378</v>
      </c>
      <c r="G200">
        <f>F199*Dynamics!$S$1+G199</f>
        <v>117.95665199432035</v>
      </c>
      <c r="H200">
        <f>G200*Dynamics!$S$1+H199</f>
        <v>117.81094342223435</v>
      </c>
      <c r="I200" s="32">
        <f t="shared" si="19"/>
        <v>1360.8109434222342</v>
      </c>
      <c r="J200">
        <f t="shared" si="20"/>
        <v>297.15472886775547</v>
      </c>
      <c r="K200">
        <f t="shared" si="23"/>
        <v>86.848909146286132</v>
      </c>
      <c r="L200">
        <f t="shared" si="24"/>
        <v>1.0181498176708615E-3</v>
      </c>
    </row>
    <row r="201" spans="1:12" x14ac:dyDescent="0.25">
      <c r="A201">
        <f>Dynamics!A209</f>
        <v>1.9100000000000015</v>
      </c>
      <c r="B201">
        <f>Dynamics!B209</f>
        <v>32.200970980975214</v>
      </c>
      <c r="C201">
        <f>Dynamics!O209+Dynamics!P209</f>
        <v>0.80974837132700506</v>
      </c>
      <c r="D201">
        <f>Dynamics!$M$9*Dynamics!$M$14*Thrust!C201</f>
        <v>1747.0021504482741</v>
      </c>
      <c r="E201">
        <f t="shared" si="21"/>
        <v>0.30103396361420864</v>
      </c>
      <c r="F201">
        <f t="shared" si="22"/>
        <v>54.243740585233766</v>
      </c>
      <c r="G201">
        <f>F200*Dynamics!$S$1+G200</f>
        <v>118.4997542605071</v>
      </c>
      <c r="H201">
        <f>G201*Dynamics!$S$1+H200</f>
        <v>118.99594096483942</v>
      </c>
      <c r="I201" s="32">
        <f t="shared" si="19"/>
        <v>1361.9959409648395</v>
      </c>
      <c r="J201">
        <f t="shared" si="20"/>
        <v>297.14702638372853</v>
      </c>
      <c r="K201">
        <f t="shared" si="23"/>
        <v>86.837078026296581</v>
      </c>
      <c r="L201">
        <f t="shared" si="24"/>
        <v>1.0180375070510872E-3</v>
      </c>
    </row>
    <row r="202" spans="1:12" x14ac:dyDescent="0.25">
      <c r="A202">
        <f>Dynamics!A210</f>
        <v>1.9200000000000015</v>
      </c>
      <c r="B202">
        <f>Dynamics!B210</f>
        <v>32.192873497261942</v>
      </c>
      <c r="C202">
        <f>Dynamics!O210+Dynamics!P210</f>
        <v>0.80855652150579138</v>
      </c>
      <c r="D202">
        <f>Dynamics!$M$9*Dynamics!$M$14*Thrust!C202</f>
        <v>1744.430778557449</v>
      </c>
      <c r="E202">
        <f t="shared" si="21"/>
        <v>0.30377890521946471</v>
      </c>
      <c r="F202">
        <f t="shared" si="22"/>
        <v>54.177425317456382</v>
      </c>
      <c r="G202">
        <f>F201*Dynamics!$S$1+G201</f>
        <v>119.04219166635944</v>
      </c>
      <c r="H202">
        <f>G202*Dynamics!$S$1+H201</f>
        <v>120.18636288150302</v>
      </c>
      <c r="I202" s="32">
        <f t="shared" si="19"/>
        <v>1363.1863628815031</v>
      </c>
      <c r="J202">
        <f t="shared" si="20"/>
        <v>297.13928864127024</v>
      </c>
      <c r="K202">
        <f t="shared" si="23"/>
        <v>86.825194062943098</v>
      </c>
      <c r="L202">
        <f t="shared" si="24"/>
        <v>1.0179246918681066E-3</v>
      </c>
    </row>
    <row r="203" spans="1:12" x14ac:dyDescent="0.25">
      <c r="A203">
        <f>Dynamics!A211</f>
        <v>1.9300000000000015</v>
      </c>
      <c r="B203">
        <f>Dynamics!B211</f>
        <v>32.184787932046888</v>
      </c>
      <c r="C203">
        <f>Dynamics!O211+Dynamics!P211</f>
        <v>0.80736800615254534</v>
      </c>
      <c r="D203">
        <f>Dynamics!$M$9*Dynamics!$M$14*Thrust!C203</f>
        <v>1741.8666006578887</v>
      </c>
      <c r="E203">
        <f t="shared" si="21"/>
        <v>0.3065324183901571</v>
      </c>
      <c r="F203">
        <f t="shared" si="22"/>
        <v>54.111279897712187</v>
      </c>
      <c r="G203">
        <f>F202*Dynamics!$S$1+G202</f>
        <v>119.58396591953401</v>
      </c>
      <c r="H203">
        <f>G203*Dynamics!$S$1+H202</f>
        <v>121.38220254069836</v>
      </c>
      <c r="I203" s="32">
        <f t="shared" ref="I203:I266" si="25">H203+$B$4</f>
        <v>1364.3822025406985</v>
      </c>
      <c r="J203">
        <f t="shared" ref="J203:J266" si="26">$B$2-$F$1*I203</f>
        <v>297.13151568348547</v>
      </c>
      <c r="K203">
        <f t="shared" si="23"/>
        <v>86.813257340309008</v>
      </c>
      <c r="L203">
        <f t="shared" si="24"/>
        <v>1.0178113728804914E-3</v>
      </c>
    </row>
    <row r="204" spans="1:12" x14ac:dyDescent="0.25">
      <c r="A204">
        <f>Dynamics!A212</f>
        <v>1.9400000000000015</v>
      </c>
      <c r="B204">
        <f>Dynamics!B212</f>
        <v>32.176714251985359</v>
      </c>
      <c r="C204">
        <f>Dynamics!O212+Dynamics!P212</f>
        <v>0.80618280781835272</v>
      </c>
      <c r="D204">
        <f>Dynamics!$M$9*Dynamics!$M$14*Thrust!C204</f>
        <v>1739.3095791042065</v>
      </c>
      <c r="E204">
        <f t="shared" si="21"/>
        <v>0.30929445814010414</v>
      </c>
      <c r="F204">
        <f t="shared" si="22"/>
        <v>54.045303414992631</v>
      </c>
      <c r="G204">
        <f>F203*Dynamics!$S$1+G203</f>
        <v>120.12507871851113</v>
      </c>
      <c r="H204">
        <f>G204*Dynamics!$S$1+H203</f>
        <v>122.58345332788348</v>
      </c>
      <c r="I204" s="32">
        <f t="shared" si="25"/>
        <v>1365.5834533278835</v>
      </c>
      <c r="J204">
        <f t="shared" si="26"/>
        <v>297.12370755336877</v>
      </c>
      <c r="K204">
        <f t="shared" si="23"/>
        <v>86.801267942357526</v>
      </c>
      <c r="L204">
        <f t="shared" si="24"/>
        <v>1.0176975508455692E-3</v>
      </c>
    </row>
    <row r="205" spans="1:12" x14ac:dyDescent="0.25">
      <c r="A205">
        <f>Dynamics!A213</f>
        <v>1.9500000000000015</v>
      </c>
      <c r="B205">
        <f>Dynamics!B213</f>
        <v>32.168652423907176</v>
      </c>
      <c r="C205">
        <f>Dynamics!O213+Dynamics!P213</f>
        <v>0.80500090917988487</v>
      </c>
      <c r="D205">
        <f>Dynamics!$M$9*Dynamics!$M$14*Thrust!C205</f>
        <v>1736.7596765219616</v>
      </c>
      <c r="E205">
        <f t="shared" si="21"/>
        <v>0.31206497964986879</v>
      </c>
      <c r="F205">
        <f t="shared" si="22"/>
        <v>53.97949496485014</v>
      </c>
      <c r="G205">
        <f>F204*Dynamics!$S$1+G204</f>
        <v>120.66553175266105</v>
      </c>
      <c r="H205">
        <f>G205*Dynamics!$S$1+H204</f>
        <v>123.79010864541009</v>
      </c>
      <c r="I205" s="32">
        <f t="shared" si="25"/>
        <v>1366.7901086454101</v>
      </c>
      <c r="J205">
        <f t="shared" si="26"/>
        <v>297.11586429380486</v>
      </c>
      <c r="K205">
        <f t="shared" si="23"/>
        <v>86.78922595293227</v>
      </c>
      <c r="L205">
        <f t="shared" si="24"/>
        <v>1.0175832265194305E-3</v>
      </c>
    </row>
    <row r="206" spans="1:12" x14ac:dyDescent="0.25">
      <c r="A206">
        <f>Dynamics!A214</f>
        <v>1.9600000000000015</v>
      </c>
      <c r="B206">
        <f>Dynamics!B214</f>
        <v>32.160602414815379</v>
      </c>
      <c r="C206">
        <f>Dynamics!O214+Dynamics!P214</f>
        <v>0.80382229303825614</v>
      </c>
      <c r="D206">
        <f>Dynamics!$M$9*Dynamics!$M$14*Thrust!C206</f>
        <v>1734.2168558051951</v>
      </c>
      <c r="E206">
        <f t="shared" si="21"/>
        <v>0.31484393826568907</v>
      </c>
      <c r="F206">
        <f t="shared" si="22"/>
        <v>53.913853649338833</v>
      </c>
      <c r="G206">
        <f>F205*Dynamics!$S$1+G205</f>
        <v>121.20532670230955</v>
      </c>
      <c r="H206">
        <f>G206*Dynamics!$S$1+H205</f>
        <v>125.00216191243318</v>
      </c>
      <c r="I206" s="32">
        <f t="shared" si="25"/>
        <v>1368.0021619124332</v>
      </c>
      <c r="J206">
        <f t="shared" si="26"/>
        <v>297.1079859475692</v>
      </c>
      <c r="K206">
        <f t="shared" si="23"/>
        <v>86.777131455757981</v>
      </c>
      <c r="L206">
        <f t="shared" si="24"/>
        <v>1.0174684006569335E-3</v>
      </c>
    </row>
    <row r="207" spans="1:12" x14ac:dyDescent="0.25">
      <c r="A207">
        <f>Dynamics!A215</f>
        <v>1.9700000000000015</v>
      </c>
      <c r="B207">
        <f>Dynamics!B215</f>
        <v>32.152564191884998</v>
      </c>
      <c r="C207">
        <f>Dynamics!O215+Dynamics!P215</f>
        <v>0.80264694231788969</v>
      </c>
      <c r="D207">
        <f>Dynamics!$M$9*Dynamics!$M$14*Thrust!C207</f>
        <v>1731.6810801139811</v>
      </c>
      <c r="E207">
        <f t="shared" si="21"/>
        <v>0.31763128949841857</v>
      </c>
      <c r="F207">
        <f t="shared" si="22"/>
        <v>53.848378576955376</v>
      </c>
      <c r="G207">
        <f>F206*Dynamics!$S$1+G206</f>
        <v>121.74446523880293</v>
      </c>
      <c r="H207">
        <f>G207*Dynamics!$S$1+H206</f>
        <v>126.21960656482121</v>
      </c>
      <c r="I207" s="32">
        <f t="shared" si="25"/>
        <v>1369.2196065648211</v>
      </c>
      <c r="J207">
        <f t="shared" si="26"/>
        <v>297.10007255732864</v>
      </c>
      <c r="K207">
        <f t="shared" si="23"/>
        <v>86.764984534441382</v>
      </c>
      <c r="L207">
        <f t="shared" si="24"/>
        <v>1.0173530740117168E-3</v>
      </c>
    </row>
    <row r="208" spans="1:12" x14ac:dyDescent="0.25">
      <c r="A208">
        <f>Dynamics!A216</f>
        <v>1.9800000000000015</v>
      </c>
      <c r="B208">
        <f>Dynamics!B216</f>
        <v>32.14453772246182</v>
      </c>
      <c r="C208">
        <f>Dynamics!O216+Dynamics!P216</f>
        <v>0.80147484006540104</v>
      </c>
      <c r="D208">
        <f>Dynamics!$M$9*Dynamics!$M$14*Thrust!C208</f>
        <v>1729.15231287202</v>
      </c>
      <c r="E208">
        <f t="shared" si="21"/>
        <v>0.32042698902247901</v>
      </c>
      <c r="F208">
        <f t="shared" si="22"/>
        <v>53.783068862581025</v>
      </c>
      <c r="G208">
        <f>F207*Dynamics!$S$1+G207</f>
        <v>122.28294902457249</v>
      </c>
      <c r="H208">
        <f>G208*Dynamics!$S$1+H207</f>
        <v>127.44243605506693</v>
      </c>
      <c r="I208" s="32">
        <f t="shared" si="25"/>
        <v>1370.442436055067</v>
      </c>
      <c r="J208">
        <f t="shared" si="26"/>
        <v>297.09212416564208</v>
      </c>
      <c r="K208">
        <f t="shared" si="23"/>
        <v>86.752785272471257</v>
      </c>
      <c r="L208">
        <f t="shared" si="24"/>
        <v>1.0172372473361969E-3</v>
      </c>
    </row>
    <row r="209" spans="1:12" x14ac:dyDescent="0.25">
      <c r="A209">
        <f>Dynamics!A217</f>
        <v>1.9900000000000015</v>
      </c>
      <c r="B209">
        <f>Dynamics!B217</f>
        <v>32.136522974061165</v>
      </c>
      <c r="C209">
        <f>Dynamics!O217+Dynamics!P217</f>
        <v>0.80030596944848675</v>
      </c>
      <c r="D209">
        <f>Dynamics!$M$9*Dynamics!$M$14*Thrust!C209</f>
        <v>1726.6305177642403</v>
      </c>
      <c r="E209">
        <f t="shared" si="21"/>
        <v>0.32323099267481847</v>
      </c>
      <c r="F209">
        <f t="shared" si="22"/>
        <v>53.717923627423723</v>
      </c>
      <c r="G209">
        <f>F208*Dynamics!$S$1+G208</f>
        <v>122.82077971319831</v>
      </c>
      <c r="H209">
        <f>G209*Dynamics!$S$1+H208</f>
        <v>128.67064385219891</v>
      </c>
      <c r="I209" s="32">
        <f t="shared" si="25"/>
        <v>1371.670643852199</v>
      </c>
      <c r="J209">
        <f t="shared" si="26"/>
        <v>297.08414081496073</v>
      </c>
      <c r="K209">
        <f t="shared" si="23"/>
        <v>86.740533753219651</v>
      </c>
      <c r="L209">
        <f t="shared" si="24"/>
        <v>1.0171209213815824E-3</v>
      </c>
    </row>
    <row r="210" spans="1:12" x14ac:dyDescent="0.25">
      <c r="A210">
        <f>Dynamics!A218</f>
        <v>2.0000000000000013</v>
      </c>
      <c r="B210">
        <f>Dynamics!B218</f>
        <v>32.128519914366677</v>
      </c>
      <c r="C210">
        <f>Dynamics!O218+Dynamics!P218</f>
        <v>0.79914031375483374</v>
      </c>
      <c r="D210">
        <f>Dynamics!$M$9*Dynamics!$M$14*Thrust!C210</f>
        <v>1724.1156587344447</v>
      </c>
      <c r="E210">
        <f t="shared" si="21"/>
        <v>0.32604325645388471</v>
      </c>
      <c r="F210">
        <f t="shared" si="22"/>
        <v>53.652941998961374</v>
      </c>
      <c r="G210">
        <f>F209*Dynamics!$S$1+G209</f>
        <v>123.35795894947255</v>
      </c>
      <c r="H210">
        <f>G210*Dynamics!$S$1+H209</f>
        <v>129.90422344169363</v>
      </c>
      <c r="I210" s="32">
        <f t="shared" si="25"/>
        <v>1372.9042234416936</v>
      </c>
      <c r="J210">
        <f t="shared" si="26"/>
        <v>297.07612254762898</v>
      </c>
      <c r="K210">
        <f t="shared" si="23"/>
        <v>86.728230059942149</v>
      </c>
      <c r="L210">
        <f t="shared" si="24"/>
        <v>1.0170040968978775E-3</v>
      </c>
    </row>
    <row r="211" spans="1:12" x14ac:dyDescent="0.25">
      <c r="A211">
        <f>Dynamics!A219</f>
        <v>2.0100000000000011</v>
      </c>
      <c r="B211">
        <f>Dynamics!B219</f>
        <v>32.120528511229132</v>
      </c>
      <c r="C211">
        <f>Dynamics!O219+Dynamics!P219</f>
        <v>0.79797785639103136</v>
      </c>
      <c r="D211">
        <f>Dynamics!$M$9*Dynamics!$M$14*Thrust!C211</f>
        <v>1721.6076999829634</v>
      </c>
      <c r="E211">
        <f t="shared" si="21"/>
        <v>0.32886373651860462</v>
      </c>
      <c r="F211">
        <f t="shared" si="22"/>
        <v>53.588123110885199</v>
      </c>
      <c r="G211">
        <f>F210*Dynamics!$S$1+G210</f>
        <v>123.89448836946217</v>
      </c>
      <c r="H211">
        <f>G211*Dynamics!$S$1+H210</f>
        <v>131.14316832538825</v>
      </c>
      <c r="I211" s="32">
        <f t="shared" si="25"/>
        <v>1374.1431683253882</v>
      </c>
      <c r="J211">
        <f t="shared" si="26"/>
        <v>297.06806940588496</v>
      </c>
      <c r="K211">
        <f t="shared" si="23"/>
        <v>86.715874275778532</v>
      </c>
      <c r="L211">
        <f t="shared" si="24"/>
        <v>1.0168867746338868E-3</v>
      </c>
    </row>
    <row r="212" spans="1:12" x14ac:dyDescent="0.25">
      <c r="A212">
        <f>Dynamics!A220</f>
        <v>2.0200000000000009</v>
      </c>
      <c r="B212">
        <f>Dynamics!B220</f>
        <v>32.112548732665218</v>
      </c>
      <c r="C212">
        <f>Dynamics!O220+Dynamics!P220</f>
        <v>0.79681858088150193</v>
      </c>
      <c r="D212">
        <f>Dynamics!$M$9*Dynamics!$M$14*Thrust!C212</f>
        <v>1719.1066059643476</v>
      </c>
      <c r="E212">
        <f t="shared" si="21"/>
        <v>0.33169238918737448</v>
      </c>
      <c r="F212">
        <f t="shared" si="22"/>
        <v>53.523466103044157</v>
      </c>
      <c r="G212">
        <f>F211*Dynamics!$S$1+G211</f>
        <v>124.43036960057101</v>
      </c>
      <c r="H212">
        <f>G212*Dynamics!$S$1+H211</f>
        <v>132.38747202139396</v>
      </c>
      <c r="I212" s="32">
        <f t="shared" si="25"/>
        <v>1375.3874720213939</v>
      </c>
      <c r="J212">
        <f t="shared" si="26"/>
        <v>297.05998143186093</v>
      </c>
      <c r="K212">
        <f t="shared" si="23"/>
        <v>86.703466483753445</v>
      </c>
      <c r="L212">
        <f t="shared" si="24"/>
        <v>1.0167689553372248E-3</v>
      </c>
    </row>
    <row r="213" spans="1:12" x14ac:dyDescent="0.25">
      <c r="A213">
        <f>Dynamics!A221</f>
        <v>2.0300000000000007</v>
      </c>
      <c r="B213">
        <f>Dynamics!B221</f>
        <v>32.104580546856404</v>
      </c>
      <c r="C213">
        <f>Dynamics!O221+Dynamics!P221</f>
        <v>0.79566247086744202</v>
      </c>
      <c r="D213">
        <f>Dynamics!$M$9*Dynamics!$M$14*Thrust!C213</f>
        <v>1716.6123413850839</v>
      </c>
      <c r="E213">
        <f t="shared" si="21"/>
        <v>0.33452917093705997</v>
      </c>
      <c r="F213">
        <f t="shared" si="22"/>
        <v>53.458970121389747</v>
      </c>
      <c r="G213">
        <f>F212*Dynamics!$S$1+G212</f>
        <v>124.96560426160146</v>
      </c>
      <c r="H213">
        <f>G213*Dynamics!$S$1+H212</f>
        <v>133.63712806400997</v>
      </c>
      <c r="I213" s="32">
        <f t="shared" si="25"/>
        <v>1376.6371280640101</v>
      </c>
      <c r="J213">
        <f t="shared" si="26"/>
        <v>297.05185866758393</v>
      </c>
      <c r="K213">
        <f t="shared" si="23"/>
        <v>86.691006766777065</v>
      </c>
      <c r="L213">
        <f t="shared" si="24"/>
        <v>1.0166506397543222E-3</v>
      </c>
    </row>
    <row r="214" spans="1:12" x14ac:dyDescent="0.25">
      <c r="A214">
        <f>Dynamics!A222</f>
        <v>2.0400000000000005</v>
      </c>
      <c r="B214">
        <f>Dynamics!B222</f>
        <v>32.096623922147728</v>
      </c>
      <c r="C214">
        <f>Dynamics!O222+Dynamics!P222</f>
        <v>0.79450951010577076</v>
      </c>
      <c r="D214">
        <f>Dynamics!$M$9*Dynamics!$M$14*Thrust!C214</f>
        <v>1714.1248712013262</v>
      </c>
      <c r="E214">
        <f t="shared" si="21"/>
        <v>0.33737403840200625</v>
      </c>
      <c r="F214">
        <f t="shared" si="22"/>
        <v>53.394634317921344</v>
      </c>
      <c r="G214">
        <f>F213*Dynamics!$S$1+G213</f>
        <v>125.50019396281536</v>
      </c>
      <c r="H214">
        <f>G214*Dynamics!$S$1+H213</f>
        <v>134.89213000363813</v>
      </c>
      <c r="I214" s="32">
        <f t="shared" si="25"/>
        <v>1377.8921300036382</v>
      </c>
      <c r="J214">
        <f t="shared" si="26"/>
        <v>297.04370115497636</v>
      </c>
      <c r="K214">
        <f t="shared" si="23"/>
        <v>86.678495207645497</v>
      </c>
      <c r="L214">
        <f t="shared" si="24"/>
        <v>1.0165318286304284E-3</v>
      </c>
    </row>
    <row r="215" spans="1:12" x14ac:dyDescent="0.25">
      <c r="A215">
        <f>Dynamics!A223</f>
        <v>2.0500000000000003</v>
      </c>
      <c r="B215">
        <f>Dynamics!B223</f>
        <v>32.088678827046671</v>
      </c>
      <c r="C215">
        <f>Dynamics!O223+Dynamics!P223</f>
        <v>0.79335968246809496</v>
      </c>
      <c r="D215">
        <f>Dynamics!$M$9*Dynamics!$M$14*Thrust!C215</f>
        <v>1711.6441606166634</v>
      </c>
      <c r="E215">
        <f t="shared" si="21"/>
        <v>0.34022694837305478</v>
      </c>
      <c r="F215">
        <f t="shared" si="22"/>
        <v>53.330457850632321</v>
      </c>
      <c r="G215">
        <f>F214*Dynamics!$S$1+G214</f>
        <v>126.03414030599457</v>
      </c>
      <c r="H215">
        <f>G215*Dynamics!$S$1+H214</f>
        <v>136.15247140669808</v>
      </c>
      <c r="I215" s="32">
        <f t="shared" si="25"/>
        <v>1379.1524714066982</v>
      </c>
      <c r="J215">
        <f t="shared" si="26"/>
        <v>297.03550893585646</v>
      </c>
      <c r="K215">
        <f t="shared" si="23"/>
        <v>86.665931889041516</v>
      </c>
      <c r="L215">
        <f t="shared" si="24"/>
        <v>1.0164125227096221E-3</v>
      </c>
    </row>
    <row r="216" spans="1:12" x14ac:dyDescent="0.25">
      <c r="A216">
        <f>Dynamics!A224</f>
        <v>2.06</v>
      </c>
      <c r="B216">
        <f>Dynamics!B224</f>
        <v>32.080745230221993</v>
      </c>
      <c r="C216">
        <f>Dynamics!O224+Dynamics!P224</f>
        <v>0.79221297193968088</v>
      </c>
      <c r="D216">
        <f>Dynamics!$M$9*Dynamics!$M$14*Thrust!C216</f>
        <v>1709.1701750798995</v>
      </c>
      <c r="E216">
        <f t="shared" si="21"/>
        <v>0.34308785779657269</v>
      </c>
      <c r="F216">
        <f t="shared" si="22"/>
        <v>53.266439883456485</v>
      </c>
      <c r="G216">
        <f>F215*Dynamics!$S$1+G215</f>
        <v>126.56744488450089</v>
      </c>
      <c r="H216">
        <f>G216*Dynamics!$S$1+H215</f>
        <v>137.41814585554309</v>
      </c>
      <c r="I216" s="32">
        <f t="shared" si="25"/>
        <v>1380.4181458555431</v>
      </c>
      <c r="J216">
        <f t="shared" si="26"/>
        <v>297.02728205193898</v>
      </c>
      <c r="K216">
        <f t="shared" si="23"/>
        <v>86.653316893535049</v>
      </c>
      <c r="L216">
        <f t="shared" si="24"/>
        <v>1.0162927227348134E-3</v>
      </c>
    </row>
    <row r="217" spans="1:12" x14ac:dyDescent="0.25">
      <c r="A217">
        <f>Dynamics!A225</f>
        <v>2.0699999999999998</v>
      </c>
      <c r="B217">
        <f>Dynamics!B225</f>
        <v>32.072823100502596</v>
      </c>
      <c r="C217">
        <f>Dynamics!O225+Dynamics!P225</f>
        <v>0.79106936261844174</v>
      </c>
      <c r="D217">
        <f>Dynamics!$M$9*Dynamics!$M$14*Thrust!C217</f>
        <v>1706.7028802828709</v>
      </c>
      <c r="E217">
        <f t="shared" si="21"/>
        <v>0.34595672377348857</v>
      </c>
      <c r="F217">
        <f t="shared" si="22"/>
        <v>53.202579586215407</v>
      </c>
      <c r="G217">
        <f>F216*Dynamics!$S$1+G216</f>
        <v>127.10010928333546</v>
      </c>
      <c r="H217">
        <f>G217*Dynamics!$S$1+H216</f>
        <v>138.68914694837645</v>
      </c>
      <c r="I217" s="32">
        <f t="shared" si="25"/>
        <v>1381.6891469483764</v>
      </c>
      <c r="J217">
        <f t="shared" si="26"/>
        <v>297.01902054483554</v>
      </c>
      <c r="K217">
        <f t="shared" si="23"/>
        <v>86.640650303583925</v>
      </c>
      <c r="L217">
        <f t="shared" si="24"/>
        <v>1.0161724294477557E-3</v>
      </c>
    </row>
    <row r="218" spans="1:12" x14ac:dyDescent="0.25">
      <c r="A218">
        <f>Dynamics!A226</f>
        <v>2.0799999999999996</v>
      </c>
      <c r="B218">
        <f>Dynamics!B226</f>
        <v>32.06491240687641</v>
      </c>
      <c r="C218">
        <f>Dynamics!O226+Dynamics!P226</f>
        <v>0.78992883871393194</v>
      </c>
      <c r="D218">
        <f>Dynamics!$M$9*Dynamics!$M$14*Thrust!C218</f>
        <v>1704.2422421582755</v>
      </c>
      <c r="E218">
        <f t="shared" si="21"/>
        <v>0.34883350355834036</v>
      </c>
      <c r="F218">
        <f t="shared" si="22"/>
        <v>53.138876134566097</v>
      </c>
      <c r="G218">
        <f>F217*Dynamics!$S$1+G217</f>
        <v>127.63213507919761</v>
      </c>
      <c r="H218">
        <f>G218*Dynamics!$S$1+H217</f>
        <v>139.96546829916844</v>
      </c>
      <c r="I218" s="32">
        <f t="shared" si="25"/>
        <v>1382.9654682991684</v>
      </c>
      <c r="J218">
        <f t="shared" si="26"/>
        <v>297.01072445605541</v>
      </c>
      <c r="K218">
        <f t="shared" si="23"/>
        <v>86.627932201534236</v>
      </c>
      <c r="L218">
        <f t="shared" si="24"/>
        <v>1.0160516435890443E-3</v>
      </c>
    </row>
    <row r="219" spans="1:12" x14ac:dyDescent="0.25">
      <c r="A219">
        <f>Dynamics!A227</f>
        <v>2.0899999999999994</v>
      </c>
      <c r="B219">
        <f>Dynamics!B227</f>
        <v>32.057013118489273</v>
      </c>
      <c r="C219">
        <f>Dynamics!O227+Dynamics!P227</f>
        <v>0.78879138454635156</v>
      </c>
      <c r="D219">
        <f>Dynamics!$M$9*Dynamics!$M$14*Thrust!C219</f>
        <v>1701.7882268775252</v>
      </c>
      <c r="E219">
        <f t="shared" ref="E219:E282" si="27">0.5*L218*G218^2*$F$4*$B$5</f>
        <v>0.35171815455832739</v>
      </c>
      <c r="F219">
        <f t="shared" ref="F219:F282" si="28">(D219-E219)/B219</f>
        <v>53.075328709949048</v>
      </c>
      <c r="G219">
        <f>F218*Dynamics!$S$1+G218</f>
        <v>128.16352384054326</v>
      </c>
      <c r="H219">
        <f>G219*Dynamics!$S$1+H218</f>
        <v>141.24710353757388</v>
      </c>
      <c r="I219" s="32">
        <f t="shared" si="25"/>
        <v>1384.2471035375738</v>
      </c>
      <c r="J219">
        <f t="shared" si="26"/>
        <v>297.00239382700579</v>
      </c>
      <c r="K219">
        <f t="shared" ref="K219:K282" si="29">$B$3*(1-$F$1*I219/$B$2)^($B$1*$F$3/($F$2*$F$1))</f>
        <v>86.615162669621114</v>
      </c>
      <c r="L219">
        <f t="shared" ref="L219:L282" si="30">K219*$F$3/($F$2*J219)</f>
        <v>1.0159303658981297E-3</v>
      </c>
    </row>
    <row r="220" spans="1:12" x14ac:dyDescent="0.25">
      <c r="A220">
        <f>Dynamics!A228</f>
        <v>2.0999999999999992</v>
      </c>
      <c r="B220">
        <f>Dynamics!B228</f>
        <v>32.049125204643808</v>
      </c>
      <c r="C220">
        <f>Dynamics!O228+Dynamics!P228</f>
        <v>0.78765698454556932</v>
      </c>
      <c r="D220">
        <f>Dynamics!$M$9*Dynamics!$M$14*Thrust!C220</f>
        <v>1699.3408008486374</v>
      </c>
      <c r="E220">
        <f t="shared" si="27"/>
        <v>0.35461063433237688</v>
      </c>
      <c r="F220">
        <f t="shared" si="28"/>
        <v>53.011936499537519</v>
      </c>
      <c r="G220">
        <f>F219*Dynamics!$S$1+G219</f>
        <v>128.69427712764275</v>
      </c>
      <c r="H220">
        <f>G220*Dynamics!$S$1+H219</f>
        <v>142.53404630885029</v>
      </c>
      <c r="I220" s="32">
        <f t="shared" si="25"/>
        <v>1385.5340463088503</v>
      </c>
      <c r="J220">
        <f t="shared" si="26"/>
        <v>296.99402869899245</v>
      </c>
      <c r="K220">
        <f t="shared" si="29"/>
        <v>86.602341789969032</v>
      </c>
      <c r="L220">
        <f t="shared" si="30"/>
        <v>1.0158085971133175E-3</v>
      </c>
    </row>
    <row r="221" spans="1:12" x14ac:dyDescent="0.25">
      <c r="A221">
        <f>Dynamics!A229</f>
        <v>2.109999999999999</v>
      </c>
      <c r="B221">
        <f>Dynamics!B229</f>
        <v>32.04124863479835</v>
      </c>
      <c r="C221">
        <f>Dynamics!O229+Dynamics!P229</f>
        <v>0.78652562325014419</v>
      </c>
      <c r="D221">
        <f>Dynamics!$M$9*Dynamics!$M$14*Thrust!C221</f>
        <v>1696.8999307141257</v>
      </c>
      <c r="E221">
        <f t="shared" si="27"/>
        <v>0.35751090059021451</v>
      </c>
      <c r="F221">
        <f t="shared" si="28"/>
        <v>52.948698696186526</v>
      </c>
      <c r="G221">
        <f>F220*Dynamics!$S$1+G220</f>
        <v>129.22439649263814</v>
      </c>
      <c r="H221">
        <f>G221*Dynamics!$S$1+H220</f>
        <v>143.82629027377666</v>
      </c>
      <c r="I221" s="32">
        <f t="shared" si="25"/>
        <v>1386.8262902737767</v>
      </c>
      <c r="J221">
        <f t="shared" si="26"/>
        <v>296.98562911322045</v>
      </c>
      <c r="K221">
        <f t="shared" si="29"/>
        <v>86.589469644592654</v>
      </c>
      <c r="L221">
        <f t="shared" si="30"/>
        <v>1.0156863379717788E-3</v>
      </c>
    </row>
    <row r="222" spans="1:12" x14ac:dyDescent="0.25">
      <c r="A222">
        <f>Dynamics!A230</f>
        <v>2.1199999999999988</v>
      </c>
      <c r="B222">
        <f>Dynamics!B230</f>
        <v>32.033383378565851</v>
      </c>
      <c r="C222">
        <f>Dynamics!O230+Dynamics!P230</f>
        <v>0.78539728530636754</v>
      </c>
      <c r="D222">
        <f>Dynamics!$M$9*Dynamics!$M$14*Thrust!C222</f>
        <v>1694.4655833489314</v>
      </c>
      <c r="E222">
        <f t="shared" si="27"/>
        <v>0.36041891119144648</v>
      </c>
      <c r="F222">
        <f t="shared" si="28"/>
        <v>52.8856144983829</v>
      </c>
      <c r="G222">
        <f>F221*Dynamics!$S$1+G221</f>
        <v>129.75388347960001</v>
      </c>
      <c r="H222">
        <f>G222*Dynamics!$S$1+H221</f>
        <v>145.12382910857266</v>
      </c>
      <c r="I222" s="32">
        <f t="shared" si="25"/>
        <v>1388.1238291085726</v>
      </c>
      <c r="J222">
        <f t="shared" si="26"/>
        <v>296.9771951107943</v>
      </c>
      <c r="K222">
        <f t="shared" si="29"/>
        <v>86.576546315397238</v>
      </c>
      <c r="L222">
        <f t="shared" si="30"/>
        <v>1.0155635892095541E-3</v>
      </c>
    </row>
    <row r="223" spans="1:12" x14ac:dyDescent="0.25">
      <c r="A223">
        <f>Dynamics!A231</f>
        <v>2.1299999999999986</v>
      </c>
      <c r="B223">
        <f>Dynamics!B231</f>
        <v>32.025529405712788</v>
      </c>
      <c r="C223">
        <f>Dynamics!O231+Dynamics!P231</f>
        <v>0.78427195546730788</v>
      </c>
      <c r="D223">
        <f>Dynamics!$M$9*Dynamics!$M$14*Thrust!C223</f>
        <v>1692.0377258583642</v>
      </c>
      <c r="E223">
        <f t="shared" si="27"/>
        <v>0.36333462414464873</v>
      </c>
      <c r="F223">
        <f t="shared" si="28"/>
        <v>52.822683110195662</v>
      </c>
      <c r="G223">
        <f>F222*Dynamics!$S$1+G222</f>
        <v>130.28273962458383</v>
      </c>
      <c r="H223">
        <f>G223*Dynamics!$S$1+H222</f>
        <v>146.42665650481851</v>
      </c>
      <c r="I223" s="32">
        <f t="shared" si="25"/>
        <v>1389.4266565048185</v>
      </c>
      <c r="J223">
        <f t="shared" si="26"/>
        <v>296.96872673271866</v>
      </c>
      <c r="K223">
        <f t="shared" si="29"/>
        <v>86.563571884179225</v>
      </c>
      <c r="L223">
        <f t="shared" si="30"/>
        <v>1.0154403515615601E-3</v>
      </c>
    </row>
    <row r="224" spans="1:12" x14ac:dyDescent="0.25">
      <c r="A224">
        <f>Dynamics!A232</f>
        <v>2.1399999999999983</v>
      </c>
      <c r="B224">
        <f>Dynamics!B232</f>
        <v>32.017686686158115</v>
      </c>
      <c r="C224">
        <f>Dynamics!O232+Dynamics!P232</f>
        <v>0.78314961859187282</v>
      </c>
      <c r="D224">
        <f>Dynamics!$M$9*Dynamics!$M$14*Thrust!C224</f>
        <v>1689.6163255760775</v>
      </c>
      <c r="E224">
        <f t="shared" si="27"/>
        <v>0.3662579976064656</v>
      </c>
      <c r="F224">
        <f t="shared" si="28"/>
        <v>52.759903741227113</v>
      </c>
      <c r="G224">
        <f>F223*Dynamics!$S$1+G223</f>
        <v>130.81096645568579</v>
      </c>
      <c r="H224">
        <f>G224*Dynamics!$S$1+H223</f>
        <v>147.73476616937538</v>
      </c>
      <c r="I224" s="32">
        <f t="shared" si="25"/>
        <v>1390.7347661693755</v>
      </c>
      <c r="J224">
        <f t="shared" si="26"/>
        <v>296.96022401989904</v>
      </c>
      <c r="K224">
        <f t="shared" si="29"/>
        <v>86.550546432626732</v>
      </c>
      <c r="L224">
        <f t="shared" si="30"/>
        <v>1.0153166257615928E-3</v>
      </c>
    </row>
    <row r="225" spans="1:12" x14ac:dyDescent="0.25">
      <c r="A225">
        <f>Dynamics!A233</f>
        <v>2.1499999999999981</v>
      </c>
      <c r="B225">
        <f>Dynamics!B233</f>
        <v>32.0098551899722</v>
      </c>
      <c r="C225">
        <f>Dynamics!O233+Dynamics!P233</f>
        <v>0.78203025964387507</v>
      </c>
      <c r="D225">
        <f>Dynamics!$M$9*Dynamics!$M$14*Thrust!C225</f>
        <v>1687.2013500620535</v>
      </c>
      <c r="E225">
        <f t="shared" si="27"/>
        <v>0.36918898988071486</v>
      </c>
      <c r="F225">
        <f t="shared" si="28"/>
        <v>52.697275606564148</v>
      </c>
      <c r="G225">
        <f>F224*Dynamics!$S$1+G224</f>
        <v>131.33856549309806</v>
      </c>
      <c r="H225">
        <f>G225*Dynamics!$S$1+H224</f>
        <v>149.04815182430636</v>
      </c>
      <c r="I225" s="32">
        <f t="shared" si="25"/>
        <v>1392.0481518243064</v>
      </c>
      <c r="J225">
        <f t="shared" si="26"/>
        <v>296.95168701314202</v>
      </c>
      <c r="K225">
        <f t="shared" si="29"/>
        <v>86.537470042320152</v>
      </c>
      <c r="L225">
        <f t="shared" si="30"/>
        <v>1.0151924125423376E-3</v>
      </c>
    </row>
    <row r="226" spans="1:12" x14ac:dyDescent="0.25">
      <c r="A226">
        <f>Dynamics!A234</f>
        <v>2.1599999999999979</v>
      </c>
      <c r="B226">
        <f>Dynamics!B234</f>
        <v>32.002034887375757</v>
      </c>
      <c r="C226">
        <f>Dynamics!O234+Dynamics!P234</f>
        <v>0.78091386369111204</v>
      </c>
      <c r="D226">
        <f>Dynamics!$M$9*Dynamics!$M$14*Thrust!C226</f>
        <v>1684.7927671006175</v>
      </c>
      <c r="E226">
        <f t="shared" si="27"/>
        <v>0.37212755941750419</v>
      </c>
      <c r="F226">
        <f t="shared" si="28"/>
        <v>52.634797926730421</v>
      </c>
      <c r="G226">
        <f>F225*Dynamics!$S$1+G225</f>
        <v>131.86553824916371</v>
      </c>
      <c r="H226">
        <f>G226*Dynamics!$S$1+H225</f>
        <v>150.366807206798</v>
      </c>
      <c r="I226" s="32">
        <f t="shared" si="25"/>
        <v>1393.3668072067981</v>
      </c>
      <c r="J226">
        <f t="shared" si="26"/>
        <v>296.94311575315584</v>
      </c>
      <c r="K226">
        <f t="shared" si="29"/>
        <v>86.524342794732632</v>
      </c>
      <c r="L226">
        <f t="shared" si="30"/>
        <v>1.0150677126353714E-3</v>
      </c>
    </row>
    <row r="227" spans="1:12" x14ac:dyDescent="0.25">
      <c r="A227">
        <f>Dynamics!A235</f>
        <v>2.1699999999999977</v>
      </c>
      <c r="B227">
        <f>Dynamics!B235</f>
        <v>31.994225748738845</v>
      </c>
      <c r="C227">
        <f>Dynamics!O235+Dynamics!P235</f>
        <v>0.77980041590445193</v>
      </c>
      <c r="D227">
        <f>Dynamics!$M$9*Dynamics!$M$14*Thrust!C227</f>
        <v>1682.3905446984663</v>
      </c>
      <c r="E227">
        <f t="shared" si="27"/>
        <v>0.37507366481235233</v>
      </c>
      <c r="F227">
        <f t="shared" si="28"/>
        <v>52.572469927638615</v>
      </c>
      <c r="G227">
        <f>F226*Dynamics!$S$1+G226</f>
        <v>132.39188622843102</v>
      </c>
      <c r="H227">
        <f>G227*Dynamics!$S$1+H226</f>
        <v>151.6907260690823</v>
      </c>
      <c r="I227" s="32">
        <f t="shared" si="25"/>
        <v>1394.6907260690823</v>
      </c>
      <c r="J227">
        <f t="shared" si="26"/>
        <v>296.93451028055097</v>
      </c>
      <c r="K227">
        <f t="shared" si="29"/>
        <v>86.511164771230767</v>
      </c>
      <c r="L227">
        <f t="shared" si="30"/>
        <v>1.0149425267711703E-3</v>
      </c>
    </row>
    <row r="228" spans="1:12" x14ac:dyDescent="0.25">
      <c r="A228">
        <f>Dynamics!A236</f>
        <v>2.1799999999999975</v>
      </c>
      <c r="B228">
        <f>Dynamics!B236</f>
        <v>31.9864277445798</v>
      </c>
      <c r="C228">
        <f>Dynamics!O236+Dynamics!P236</f>
        <v>0.77868990155693263</v>
      </c>
      <c r="D228">
        <f>Dynamics!$M$9*Dynamics!$M$14*Thrust!C228</f>
        <v>1679.9946510827244</v>
      </c>
      <c r="E228">
        <f t="shared" si="27"/>
        <v>0.37802726480532134</v>
      </c>
      <c r="F228">
        <f t="shared" si="28"/>
        <v>52.510290840543625</v>
      </c>
      <c r="G228">
        <f>F227*Dynamics!$S$1+G227</f>
        <v>132.91761092770741</v>
      </c>
      <c r="H228">
        <f>G228*Dynamics!$S$1+H227</f>
        <v>153.01990217835939</v>
      </c>
      <c r="I228" s="32">
        <f t="shared" si="25"/>
        <v>1396.0199021783594</v>
      </c>
      <c r="J228">
        <f t="shared" si="26"/>
        <v>296.92587063584068</v>
      </c>
      <c r="K228">
        <f t="shared" si="29"/>
        <v>86.497936053074881</v>
      </c>
      <c r="L228">
        <f t="shared" si="30"/>
        <v>1.0148168556791141E-3</v>
      </c>
    </row>
    <row r="229" spans="1:12" x14ac:dyDescent="0.25">
      <c r="A229">
        <f>Dynamics!A237</f>
        <v>2.1899999999999973</v>
      </c>
      <c r="B229">
        <f>Dynamics!B237</f>
        <v>31.978640845564232</v>
      </c>
      <c r="C229">
        <f>Dynamics!O237+Dynamics!P237</f>
        <v>0.77758230602287093</v>
      </c>
      <c r="D229">
        <f>Dynamics!$M$9*Dynamics!$M$14*Thrust!C229</f>
        <v>1677.6050546990209</v>
      </c>
      <c r="E229">
        <f t="shared" si="27"/>
        <v>0.38098831828015434</v>
      </c>
      <c r="F229">
        <f t="shared" si="28"/>
        <v>52.448259901996089</v>
      </c>
      <c r="G229">
        <f>F228*Dynamics!$S$1+G228</f>
        <v>133.44271383611286</v>
      </c>
      <c r="H229">
        <f>G229*Dynamics!$S$1+H228</f>
        <v>154.35432931672051</v>
      </c>
      <c r="I229" s="32">
        <f t="shared" si="25"/>
        <v>1397.3543293167204</v>
      </c>
      <c r="J229">
        <f t="shared" si="26"/>
        <v>296.91719685944133</v>
      </c>
      <c r="K229">
        <f t="shared" si="29"/>
        <v>86.484656721419697</v>
      </c>
      <c r="L229">
        <f t="shared" si="30"/>
        <v>1.0146907000874918E-3</v>
      </c>
    </row>
    <row r="230" spans="1:12" x14ac:dyDescent="0.25">
      <c r="A230">
        <f>Dynamics!A238</f>
        <v>2.1999999999999971</v>
      </c>
      <c r="B230">
        <f>Dynamics!B238</f>
        <v>31.970865022504004</v>
      </c>
      <c r="C230">
        <f>Dynamics!O238+Dynamics!P238</f>
        <v>0.77647761477697419</v>
      </c>
      <c r="D230">
        <f>Dynamics!$M$9*Dynamics!$M$14*Thrust!C230</f>
        <v>1675.2217242095749</v>
      </c>
      <c r="E230">
        <f t="shared" si="27"/>
        <v>0.38395678426342289</v>
      </c>
      <c r="F230">
        <f t="shared" si="28"/>
        <v>52.38637635379613</v>
      </c>
      <c r="G230">
        <f>F229*Dynamics!$S$1+G229</f>
        <v>133.96719643513282</v>
      </c>
      <c r="H230">
        <f>G230*Dynamics!$S$1+H229</f>
        <v>155.69400128107185</v>
      </c>
      <c r="I230" s="32">
        <f t="shared" si="25"/>
        <v>1398.6940012810719</v>
      </c>
      <c r="J230">
        <f t="shared" si="26"/>
        <v>296.90848899167304</v>
      </c>
      <c r="K230">
        <f t="shared" si="29"/>
        <v>86.471326857314935</v>
      </c>
      <c r="L230">
        <f t="shared" si="30"/>
        <v>1.0145640607235095E-3</v>
      </c>
    </row>
    <row r="231" spans="1:12" x14ac:dyDescent="0.25">
      <c r="A231">
        <f>Dynamics!A239</f>
        <v>2.2099999999999969</v>
      </c>
      <c r="B231">
        <f>Dynamics!B239</f>
        <v>31.963100246356234</v>
      </c>
      <c r="C231">
        <f>Dynamics!O239+Dynamics!P239</f>
        <v>0.77537581339346895</v>
      </c>
      <c r="D231">
        <f>Dynamics!$M$9*Dynamics!$M$14*Thrust!C231</f>
        <v>1672.8446284913134</v>
      </c>
      <c r="E231">
        <f t="shared" si="27"/>
        <v>0.38693262192368189</v>
      </c>
      <c r="F231">
        <f t="shared" si="28"/>
        <v>52.32463944294792</v>
      </c>
      <c r="G231">
        <f>F230*Dynamics!$S$1+G230</f>
        <v>134.49106019867079</v>
      </c>
      <c r="H231">
        <f>G231*Dynamics!$S$1+H230</f>
        <v>157.03891188305855</v>
      </c>
      <c r="I231" s="32">
        <f t="shared" si="25"/>
        <v>1400.0389118830585</v>
      </c>
      <c r="J231">
        <f t="shared" si="26"/>
        <v>296.89974707276014</v>
      </c>
      <c r="K231">
        <f t="shared" si="29"/>
        <v>86.457946541705653</v>
      </c>
      <c r="L231">
        <f t="shared" si="30"/>
        <v>1.0144369383132922E-3</v>
      </c>
    </row>
    <row r="232" spans="1:12" x14ac:dyDescent="0.25">
      <c r="A232">
        <f>Dynamics!A240</f>
        <v>2.2199999999999966</v>
      </c>
      <c r="B232">
        <f>Dynamics!B240</f>
        <v>31.955346488222297</v>
      </c>
      <c r="C232">
        <f>Dynamics!O240+Dynamics!P240</f>
        <v>0.77427688754523649</v>
      </c>
      <c r="D232">
        <f>Dynamics!$M$9*Dynamics!$M$14*Thrust!C232</f>
        <v>1670.4737366340084</v>
      </c>
      <c r="E232">
        <f t="shared" si="27"/>
        <v>0.38991579057063103</v>
      </c>
      <c r="F232">
        <f t="shared" si="28"/>
        <v>52.26304842161472</v>
      </c>
      <c r="G232">
        <f>F231*Dynamics!$S$1+G231</f>
        <v>135.01430659310029</v>
      </c>
      <c r="H232">
        <f>G232*Dynamics!$S$1+H231</f>
        <v>158.38905494898955</v>
      </c>
      <c r="I232" s="32">
        <f t="shared" si="25"/>
        <v>1401.3890549489895</v>
      </c>
      <c r="J232">
        <f t="shared" si="26"/>
        <v>296.89097114283157</v>
      </c>
      <c r="K232">
        <f t="shared" si="29"/>
        <v>86.444515855432797</v>
      </c>
      <c r="L232">
        <f t="shared" si="30"/>
        <v>1.0143093335818914E-3</v>
      </c>
    </row>
    <row r="233" spans="1:12" x14ac:dyDescent="0.25">
      <c r="A233">
        <f>Dynamics!A241</f>
        <v>2.2299999999999964</v>
      </c>
      <c r="B233">
        <f>Dynamics!B241</f>
        <v>31.947603719346844</v>
      </c>
      <c r="C233">
        <f>Dynamics!O241+Dynamics!P241</f>
        <v>0.77318082300295421</v>
      </c>
      <c r="D233">
        <f>Dynamics!$M$9*Dynamics!$M$14*Thrust!C233</f>
        <v>1668.1090179384223</v>
      </c>
      <c r="E233">
        <f t="shared" si="27"/>
        <v>0.39290624965428517</v>
      </c>
      <c r="F233">
        <f t="shared" si="28"/>
        <v>52.201602547074032</v>
      </c>
      <c r="G233">
        <f>F232*Dynamics!$S$1+G232</f>
        <v>135.53693707731642</v>
      </c>
      <c r="H233">
        <f>G233*Dynamics!$S$1+H232</f>
        <v>159.74442431976271</v>
      </c>
      <c r="I233" s="32">
        <f t="shared" si="25"/>
        <v>1402.7444243197626</v>
      </c>
      <c r="J233">
        <f t="shared" si="26"/>
        <v>296.88216124192155</v>
      </c>
      <c r="K233">
        <f t="shared" si="29"/>
        <v>86.43103487923382</v>
      </c>
      <c r="L233">
        <f t="shared" si="30"/>
        <v>1.0141812472532908E-3</v>
      </c>
    </row>
    <row r="234" spans="1:12" x14ac:dyDescent="0.25">
      <c r="A234">
        <f>Dynamics!A242</f>
        <v>2.2399999999999962</v>
      </c>
      <c r="B234">
        <f>Dynamics!B242</f>
        <v>31.939871911116818</v>
      </c>
      <c r="C234">
        <f>Dynamics!O242+Dynamics!P242</f>
        <v>0.77208760563425249</v>
      </c>
      <c r="D234">
        <f>Dynamics!$M$9*Dynamics!$M$14*Thrust!C234</f>
        <v>1665.7504419144911</v>
      </c>
      <c r="E234">
        <f t="shared" si="27"/>
        <v>0.39590395876415169</v>
      </c>
      <c r="F234">
        <f t="shared" si="28"/>
        <v>52.140301081673805</v>
      </c>
      <c r="G234">
        <f>F233*Dynamics!$S$1+G233</f>
        <v>136.05895310278717</v>
      </c>
      <c r="H234">
        <f>G234*Dynamics!$S$1+H233</f>
        <v>161.10501385079058</v>
      </c>
      <c r="I234" s="32">
        <f t="shared" si="25"/>
        <v>1404.1050138507906</v>
      </c>
      <c r="J234">
        <f t="shared" si="26"/>
        <v>296.87331740996984</v>
      </c>
      <c r="K234">
        <f t="shared" si="29"/>
        <v>86.417503693743086</v>
      </c>
      <c r="L234">
        <f t="shared" si="30"/>
        <v>1.0140526800504104E-3</v>
      </c>
    </row>
    <row r="235" spans="1:12" x14ac:dyDescent="0.25">
      <c r="A235">
        <f>Dynamics!A243</f>
        <v>2.249999999999996</v>
      </c>
      <c r="B235">
        <f>Dynamics!B243</f>
        <v>31.932151035060475</v>
      </c>
      <c r="C235">
        <f>Dynamics!O243+Dynamics!P243</f>
        <v>0.77099722140287141</v>
      </c>
      <c r="D235">
        <f>Dynamics!$M$9*Dynamics!$M$14*Thrust!C235</f>
        <v>1663.3979782795029</v>
      </c>
      <c r="E235">
        <f t="shared" si="27"/>
        <v>0.3989088776284162</v>
      </c>
      <c r="F235">
        <f t="shared" si="28"/>
        <v>52.079143292788359</v>
      </c>
      <c r="G235">
        <f>F234*Dynamics!$S$1+G234</f>
        <v>136.5803561136039</v>
      </c>
      <c r="H235">
        <f>G235*Dynamics!$S$1+H234</f>
        <v>162.47081741192662</v>
      </c>
      <c r="I235" s="32">
        <f t="shared" si="25"/>
        <v>1405.4708174119266</v>
      </c>
      <c r="J235">
        <f t="shared" si="26"/>
        <v>296.86443968682249</v>
      </c>
      <c r="K235">
        <f t="shared" si="29"/>
        <v>86.403922379492485</v>
      </c>
      <c r="L235">
        <f t="shared" si="30"/>
        <v>1.0139236326951137E-3</v>
      </c>
    </row>
    <row r="236" spans="1:12" x14ac:dyDescent="0.25">
      <c r="A236">
        <f>Dynamics!A244</f>
        <v>2.2599999999999958</v>
      </c>
      <c r="B236">
        <f>Dynamics!B244</f>
        <v>31.924441062846448</v>
      </c>
      <c r="C236">
        <f>Dynamics!O244+Dynamics!P244</f>
        <v>0.76990965636783548</v>
      </c>
      <c r="D236">
        <f>Dynamics!$M$9*Dynamics!$M$14*Thrust!C236</f>
        <v>1661.0515969563191</v>
      </c>
      <c r="E236">
        <f t="shared" si="27"/>
        <v>0.40192096611313383</v>
      </c>
      <c r="F236">
        <f t="shared" si="28"/>
        <v>52.018128452775464</v>
      </c>
      <c r="G236">
        <f>F235*Dynamics!$S$1+G235</f>
        <v>137.10114754653179</v>
      </c>
      <c r="H236">
        <f>G236*Dynamics!$S$1+H235</f>
        <v>163.84182888739193</v>
      </c>
      <c r="I236" s="32">
        <f t="shared" si="25"/>
        <v>1406.841828887392</v>
      </c>
      <c r="J236">
        <f t="shared" si="26"/>
        <v>296.85552811223198</v>
      </c>
      <c r="K236">
        <f t="shared" si="29"/>
        <v>86.39029101691159</v>
      </c>
      <c r="L236">
        <f t="shared" si="30"/>
        <v>1.0137941059082099E-3</v>
      </c>
    </row>
    <row r="237" spans="1:12" x14ac:dyDescent="0.25">
      <c r="A237">
        <f>Dynamics!A245</f>
        <v>2.2699999999999956</v>
      </c>
      <c r="B237">
        <f>Dynamics!B245</f>
        <v>31.916741966282768</v>
      </c>
      <c r="C237">
        <f>Dynamics!O245+Dynamics!P245</f>
        <v>0.76882489668262854</v>
      </c>
      <c r="D237">
        <f>Dynamics!$M$9*Dynamics!$M$14*Thrust!C237</f>
        <v>1658.7112680715936</v>
      </c>
      <c r="E237">
        <f t="shared" si="27"/>
        <v>0.40494018422142941</v>
      </c>
      <c r="F237">
        <f t="shared" si="28"/>
        <v>51.957255838933278</v>
      </c>
      <c r="G237">
        <f>F236*Dynamics!$S$1+G236</f>
        <v>137.62132883105954</v>
      </c>
      <c r="H237">
        <f>G237*Dynamics!$S$1+H236</f>
        <v>165.21804217570252</v>
      </c>
      <c r="I237" s="32">
        <f t="shared" si="25"/>
        <v>1408.2180421757025</v>
      </c>
      <c r="J237">
        <f t="shared" si="26"/>
        <v>296.84658272585796</v>
      </c>
      <c r="K237">
        <f t="shared" si="29"/>
        <v>86.376609686328663</v>
      </c>
      <c r="L237">
        <f t="shared" si="30"/>
        <v>1.0136641004094625E-3</v>
      </c>
    </row>
    <row r="238" spans="1:12" x14ac:dyDescent="0.25">
      <c r="A238">
        <f>Dynamics!A246</f>
        <v>2.2799999999999954</v>
      </c>
      <c r="B238">
        <f>Dynamics!B246</f>
        <v>31.909053717315942</v>
      </c>
      <c r="C238">
        <f>Dynamics!O246+Dynamics!P246</f>
        <v>0.76774292859438731</v>
      </c>
      <c r="D238">
        <f>Dynamics!$M$9*Dynamics!$M$14*Thrust!C238</f>
        <v>1656.3769619540324</v>
      </c>
      <c r="E238">
        <f t="shared" si="27"/>
        <v>0.40796649209270441</v>
      </c>
      <c r="F238">
        <f t="shared" si="28"/>
        <v>51.896524733458406</v>
      </c>
      <c r="G238">
        <f>F237*Dynamics!$S$1+G237</f>
        <v>138.14090138944889</v>
      </c>
      <c r="H238">
        <f>G238*Dynamics!$S$1+H237</f>
        <v>166.599451189597</v>
      </c>
      <c r="I238" s="32">
        <f t="shared" si="25"/>
        <v>1409.5994511895969</v>
      </c>
      <c r="J238">
        <f t="shared" si="26"/>
        <v>296.83760356726759</v>
      </c>
      <c r="K238">
        <f t="shared" si="29"/>
        <v>86.362878467970745</v>
      </c>
      <c r="L238">
        <f t="shared" si="30"/>
        <v>1.013533616917593E-3</v>
      </c>
    </row>
    <row r="239" spans="1:12" x14ac:dyDescent="0.25">
      <c r="A239">
        <f>Dynamics!A247</f>
        <v>2.2899999999999952</v>
      </c>
      <c r="B239">
        <f>Dynamics!B247</f>
        <v>31.901376288029997</v>
      </c>
      <c r="C239">
        <f>Dynamics!O247+Dynamics!P247</f>
        <v>0.7666637384430901</v>
      </c>
      <c r="D239">
        <f>Dynamics!$M$9*Dynamics!$M$14*Thrust!C239</f>
        <v>1654.0486491326444</v>
      </c>
      <c r="E239">
        <f t="shared" si="27"/>
        <v>0.41099985000185124</v>
      </c>
      <c r="F239">
        <f t="shared" si="28"/>
        <v>51.835934423403508</v>
      </c>
      <c r="G239">
        <f>F238*Dynamics!$S$1+G238</f>
        <v>138.65986663678348</v>
      </c>
      <c r="H239">
        <f>G239*Dynamics!$S$1+H238</f>
        <v>167.98604985596484</v>
      </c>
      <c r="I239" s="32">
        <f t="shared" si="25"/>
        <v>1410.9860498559649</v>
      </c>
      <c r="J239">
        <f t="shared" si="26"/>
        <v>296.82859067593625</v>
      </c>
      <c r="K239">
        <f t="shared" si="29"/>
        <v>86.349097441964275</v>
      </c>
      <c r="L239">
        <f t="shared" si="30"/>
        <v>1.0134026561502848E-3</v>
      </c>
    </row>
    <row r="240" spans="1:12" x14ac:dyDescent="0.25">
      <c r="A240">
        <f>Dynamics!A248</f>
        <v>2.2999999999999949</v>
      </c>
      <c r="B240">
        <f>Dynamics!B248</f>
        <v>31.893709650645565</v>
      </c>
      <c r="C240">
        <f>Dynamics!O248+Dynamics!P248</f>
        <v>0.76558731266076696</v>
      </c>
      <c r="D240">
        <f>Dynamics!$M$9*Dynamics!$M$14*Thrust!C240</f>
        <v>1651.7263003350361</v>
      </c>
      <c r="E240">
        <f t="shared" si="27"/>
        <v>0.41404021835847338</v>
      </c>
      <c r="F240">
        <f t="shared" si="28"/>
        <v>51.775484200636193</v>
      </c>
      <c r="G240">
        <f>F239*Dynamics!$S$1+G239</f>
        <v>139.1782259810175</v>
      </c>
      <c r="H240">
        <f>G240*Dynamics!$S$1+H239</f>
        <v>169.37783211577502</v>
      </c>
      <c r="I240" s="32">
        <f t="shared" si="25"/>
        <v>1412.3778321157749</v>
      </c>
      <c r="J240">
        <f t="shared" si="26"/>
        <v>296.81954409124745</v>
      </c>
      <c r="K240">
        <f t="shared" si="29"/>
        <v>86.335266688335537</v>
      </c>
      <c r="L240">
        <f t="shared" si="30"/>
        <v>1.013271218824191E-3</v>
      </c>
    </row>
    <row r="241" spans="1:12" x14ac:dyDescent="0.25">
      <c r="A241">
        <f>Dynamics!A249</f>
        <v>2.3099999999999947</v>
      </c>
      <c r="B241">
        <f>Dynamics!B249</f>
        <v>31.88605377751896</v>
      </c>
      <c r="C241">
        <f>Dynamics!O249+Dynamics!P249</f>
        <v>0.76451363777070858</v>
      </c>
      <c r="D241">
        <f>Dynamics!$M$9*Dynamics!$M$14*Thrust!C241</f>
        <v>1649.409886485706</v>
      </c>
      <c r="E241">
        <f t="shared" si="27"/>
        <v>0.41708755770611483</v>
      </c>
      <c r="F241">
        <f t="shared" si="28"/>
        <v>51.715173361797781</v>
      </c>
      <c r="G241">
        <f>F240*Dynamics!$S$1+G240</f>
        <v>139.69598082302386</v>
      </c>
      <c r="H241">
        <f>G241*Dynamics!$S$1+H240</f>
        <v>170.77479192400526</v>
      </c>
      <c r="I241" s="32">
        <f t="shared" si="25"/>
        <v>1413.7747919240053</v>
      </c>
      <c r="J241">
        <f t="shared" si="26"/>
        <v>296.81046385249397</v>
      </c>
      <c r="K241">
        <f t="shared" si="29"/>
        <v>86.321386287011208</v>
      </c>
      <c r="L241">
        <f t="shared" si="30"/>
        <v>1.013139305654937E-3</v>
      </c>
    </row>
    <row r="242" spans="1:12" x14ac:dyDescent="0.25">
      <c r="A242">
        <f>Dynamics!A250</f>
        <v>2.3199999999999945</v>
      </c>
      <c r="B242">
        <f>Dynamics!B250</f>
        <v>31.878408641141252</v>
      </c>
      <c r="C242">
        <f>Dynamics!O250+Dynamics!P250</f>
        <v>0.76344270038668804</v>
      </c>
      <c r="D242">
        <f>Dynamics!$M$9*Dynamics!$M$14*Thrust!C242</f>
        <v>1647.0993787043649</v>
      </c>
      <c r="E242">
        <f t="shared" si="27"/>
        <v>0.42014182872149425</v>
      </c>
      <c r="F242">
        <f t="shared" si="28"/>
        <v>51.655001208262696</v>
      </c>
      <c r="G242">
        <f>F241*Dynamics!$S$1+G241</f>
        <v>140.21313255664182</v>
      </c>
      <c r="H242">
        <f>G242*Dynamics!$S$1+H241</f>
        <v>172.17692324957167</v>
      </c>
      <c r="I242" s="32">
        <f t="shared" si="25"/>
        <v>1415.1769232495717</v>
      </c>
      <c r="J242">
        <f t="shared" si="26"/>
        <v>296.80134999887781</v>
      </c>
      <c r="K242">
        <f t="shared" si="29"/>
        <v>86.307456317818719</v>
      </c>
      <c r="L242">
        <f t="shared" si="30"/>
        <v>1.0130069173571272E-3</v>
      </c>
    </row>
    <row r="243" spans="1:12" x14ac:dyDescent="0.25">
      <c r="A243">
        <f>Dynamics!A251</f>
        <v>2.3299999999999943</v>
      </c>
      <c r="B243">
        <f>Dynamics!B251</f>
        <v>31.870774214137384</v>
      </c>
      <c r="C243">
        <f>Dynamics!O251+Dynamics!P251</f>
        <v>0.76237448721219037</v>
      </c>
      <c r="D243">
        <f>Dynamics!$M$9*Dynamics!$M$14*Thrust!C243</f>
        <v>1644.7947483042738</v>
      </c>
      <c r="E243">
        <f t="shared" si="27"/>
        <v>0.4232029922137473</v>
      </c>
      <c r="F243">
        <f t="shared" si="28"/>
        <v>51.594967046098375</v>
      </c>
      <c r="G243">
        <f>F242*Dynamics!$S$1+G242</f>
        <v>140.72968256872446</v>
      </c>
      <c r="H243">
        <f>G243*Dynamics!$S$1+H242</f>
        <v>173.58422007525891</v>
      </c>
      <c r="I243" s="32">
        <f t="shared" si="25"/>
        <v>1416.5842200752588</v>
      </c>
      <c r="J243">
        <f t="shared" si="26"/>
        <v>296.79220256951083</v>
      </c>
      <c r="K243">
        <f t="shared" si="29"/>
        <v>86.293476860486876</v>
      </c>
      <c r="L243">
        <f t="shared" si="30"/>
        <v>1.0128740546443502E-3</v>
      </c>
    </row>
    <row r="244" spans="1:12" x14ac:dyDescent="0.25">
      <c r="A244">
        <f>Dynamics!A252</f>
        <v>2.3399999999999941</v>
      </c>
      <c r="B244">
        <f>Dynamics!B252</f>
        <v>31.863150469265264</v>
      </c>
      <c r="C244">
        <f>Dynamics!O252+Dynamics!P252</f>
        <v>0.76130898503964828</v>
      </c>
      <c r="D244">
        <f>Dynamics!$M$9*Dynamics!$M$14*Thrust!C244</f>
        <v>1642.4959667905946</v>
      </c>
      <c r="E244">
        <f t="shared" si="27"/>
        <v>0.42627100912367594</v>
      </c>
      <c r="F244">
        <f t="shared" si="28"/>
        <v>51.535070186025315</v>
      </c>
      <c r="G244">
        <f>F243*Dynamics!$S$1+G243</f>
        <v>141.24563223918545</v>
      </c>
      <c r="H244">
        <f>G244*Dynamics!$S$1+H243</f>
        <v>174.99667639765076</v>
      </c>
      <c r="I244" s="32">
        <f t="shared" si="25"/>
        <v>1417.9966763976508</v>
      </c>
      <c r="J244">
        <f t="shared" si="26"/>
        <v>296.78302160341525</v>
      </c>
      <c r="K244">
        <f t="shared" si="29"/>
        <v>86.27944799464602</v>
      </c>
      <c r="L244">
        <f t="shared" si="30"/>
        <v>1.0127407182291806E-3</v>
      </c>
    </row>
    <row r="245" spans="1:12" x14ac:dyDescent="0.25">
      <c r="A245">
        <f>Dynamics!A253</f>
        <v>2.3499999999999939</v>
      </c>
      <c r="B245">
        <f>Dynamics!B253</f>
        <v>31.855537379414866</v>
      </c>
      <c r="C245">
        <f>Dynamics!O253+Dynamics!P253</f>
        <v>0.76024618074968464</v>
      </c>
      <c r="D245">
        <f>Dynamics!$M$9*Dynamics!$M$14*Thrust!C245</f>
        <v>1640.2030058587566</v>
      </c>
      <c r="E245">
        <f t="shared" si="27"/>
        <v>0.42934584052300151</v>
      </c>
      <c r="F245">
        <f t="shared" si="28"/>
        <v>51.475309943377688</v>
      </c>
      <c r="G245">
        <f>F244*Dynamics!$S$1+G244</f>
        <v>141.76098294104571</v>
      </c>
      <c r="H245">
        <f>G245*Dynamics!$S$1+H244</f>
        <v>176.41428622706121</v>
      </c>
      <c r="I245" s="32">
        <f t="shared" si="25"/>
        <v>1419.4142862270612</v>
      </c>
      <c r="J245">
        <f t="shared" si="26"/>
        <v>296.77380713952408</v>
      </c>
      <c r="K245">
        <f t="shared" si="29"/>
        <v>86.26536979982896</v>
      </c>
      <c r="L245">
        <f t="shared" si="30"/>
        <v>1.0126069088231891E-3</v>
      </c>
    </row>
    <row r="246" spans="1:12" x14ac:dyDescent="0.25">
      <c r="A246">
        <f>Dynamics!A254</f>
        <v>2.3599999999999937</v>
      </c>
      <c r="B246">
        <f>Dynamics!B254</f>
        <v>31.847934917607368</v>
      </c>
      <c r="C246">
        <f>Dynamics!O254+Dynamics!P254</f>
        <v>0.75918606131036792</v>
      </c>
      <c r="D246">
        <f>Dynamics!$M$9*Dynamics!$M$14*Thrust!C246</f>
        <v>1637.9158373928501</v>
      </c>
      <c r="E246">
        <f t="shared" si="27"/>
        <v>0.43242744761363</v>
      </c>
      <c r="F246">
        <f t="shared" si="28"/>
        <v>51.415685638064446</v>
      </c>
      <c r="G246">
        <f>F245*Dynamics!$S$1+G245</f>
        <v>142.2757360404795</v>
      </c>
      <c r="H246">
        <f>G246*Dynamics!$S$1+H245</f>
        <v>177.83704358746601</v>
      </c>
      <c r="I246" s="32">
        <f t="shared" si="25"/>
        <v>1420.837043587466</v>
      </c>
      <c r="J246">
        <f t="shared" si="26"/>
        <v>296.76455921668145</v>
      </c>
      <c r="K246">
        <f t="shared" si="29"/>
        <v>86.25124235547095</v>
      </c>
      <c r="L246">
        <f t="shared" si="30"/>
        <v>1.0124726271369428E-3</v>
      </c>
    </row>
    <row r="247" spans="1:12" x14ac:dyDescent="0.25">
      <c r="A247">
        <f>Dynamics!A255</f>
        <v>2.3699999999999934</v>
      </c>
      <c r="B247">
        <f>Dynamics!B255</f>
        <v>31.840343056994264</v>
      </c>
      <c r="C247">
        <f>Dynamics!O255+Dynamics!P255</f>
        <v>0.75812861377646945</v>
      </c>
      <c r="D247">
        <f>Dynamics!$M$9*Dynamics!$M$14*Thrust!C247</f>
        <v>1635.634433464023</v>
      </c>
      <c r="E247">
        <f t="shared" si="27"/>
        <v>0.43551579172691829</v>
      </c>
      <c r="F247">
        <f t="shared" si="28"/>
        <v>51.356196594530637</v>
      </c>
      <c r="G247">
        <f>F246*Dynamics!$S$1+G246</f>
        <v>142.78989289686015</v>
      </c>
      <c r="H247">
        <f>G247*Dynamics!$S$1+H246</f>
        <v>179.26494251643462</v>
      </c>
      <c r="I247" s="32">
        <f t="shared" si="25"/>
        <v>1422.2649425164345</v>
      </c>
      <c r="J247">
        <f t="shared" si="26"/>
        <v>296.75527787364319</v>
      </c>
      <c r="K247">
        <f t="shared" si="29"/>
        <v>86.237065740910381</v>
      </c>
      <c r="L247">
        <f t="shared" si="30"/>
        <v>1.0123378738800112E-3</v>
      </c>
    </row>
    <row r="248" spans="1:12" x14ac:dyDescent="0.25">
      <c r="A248">
        <f>Dynamics!A256</f>
        <v>2.3799999999999932</v>
      </c>
      <c r="B248">
        <f>Dynamics!B256</f>
        <v>31.8327617708565</v>
      </c>
      <c r="C248">
        <f>Dynamics!O256+Dynamics!P256</f>
        <v>0.75707382528873124</v>
      </c>
      <c r="D248">
        <f>Dynamics!$M$9*Dynamics!$M$14*Thrust!C248</f>
        <v>1633.3587663289018</v>
      </c>
      <c r="E248">
        <f t="shared" si="27"/>
        <v>0.43861083432294917</v>
      </c>
      <c r="F248">
        <f t="shared" si="28"/>
        <v>51.296842141719175</v>
      </c>
      <c r="G248">
        <f>F247*Dynamics!$S$1+G247</f>
        <v>143.30345486280547</v>
      </c>
      <c r="H248">
        <f>G248*Dynamics!$S$1+H247</f>
        <v>180.69797706506267</v>
      </c>
      <c r="I248" s="32">
        <f t="shared" si="25"/>
        <v>1423.6979770650628</v>
      </c>
      <c r="J248">
        <f t="shared" si="26"/>
        <v>296.74596314907711</v>
      </c>
      <c r="K248">
        <f t="shared" si="29"/>
        <v>86.222840035389368</v>
      </c>
      <c r="L248">
        <f t="shared" si="30"/>
        <v>1.0122026497609755E-3</v>
      </c>
    </row>
    <row r="249" spans="1:12" x14ac:dyDescent="0.25">
      <c r="A249">
        <f>Dynamics!A257</f>
        <v>2.389999999999993</v>
      </c>
      <c r="B249">
        <f>Dynamics!B257</f>
        <v>31.825191032603612</v>
      </c>
      <c r="C249">
        <f>Dynamics!O257+Dynamics!P257</f>
        <v>0.75602168307314155</v>
      </c>
      <c r="D249">
        <f>Dynamics!$M$9*Dynamics!$M$14*Thrust!C249</f>
        <v>1631.0888084280291</v>
      </c>
      <c r="E249">
        <f t="shared" si="27"/>
        <v>0.44171253698981622</v>
      </c>
      <c r="F249">
        <f t="shared" si="28"/>
        <v>51.237621613033141</v>
      </c>
      <c r="G249">
        <f>F248*Dynamics!$S$1+G248</f>
        <v>143.81642328422265</v>
      </c>
      <c r="H249">
        <f>G249*Dynamics!$S$1+H248</f>
        <v>182.13614129790491</v>
      </c>
      <c r="I249" s="32">
        <f t="shared" si="25"/>
        <v>1425.1361412979049</v>
      </c>
      <c r="J249">
        <f t="shared" si="26"/>
        <v>296.73661508156363</v>
      </c>
      <c r="K249">
        <f t="shared" si="29"/>
        <v>86.208565318053729</v>
      </c>
      <c r="L249">
        <f t="shared" si="30"/>
        <v>1.0120669554874251E-3</v>
      </c>
    </row>
    <row r="250" spans="1:12" x14ac:dyDescent="0.25">
      <c r="A250">
        <f>Dynamics!A258</f>
        <v>2.3999999999999928</v>
      </c>
      <c r="B250">
        <f>Dynamics!B258</f>
        <v>31.81763081577288</v>
      </c>
      <c r="C250">
        <f>Dynamics!O258+Dynamics!P258</f>
        <v>0.7549721744402148</v>
      </c>
      <c r="D250">
        <f>Dynamics!$M$9*Dynamics!$M$14*Thrust!C250</f>
        <v>1628.8245323843089</v>
      </c>
      <c r="E250">
        <f t="shared" si="27"/>
        <v>0.44482086144290639</v>
      </c>
      <c r="F250">
        <f t="shared" si="28"/>
        <v>51.178534346298129</v>
      </c>
      <c r="G250">
        <f>F249*Dynamics!$S$1+G249</f>
        <v>144.32879950035297</v>
      </c>
      <c r="H250">
        <f>G250*Dynamics!$S$1+H249</f>
        <v>183.57942929290843</v>
      </c>
      <c r="I250" s="32">
        <f t="shared" si="25"/>
        <v>1426.5794292929083</v>
      </c>
      <c r="J250">
        <f t="shared" si="26"/>
        <v>296.72723370959608</v>
      </c>
      <c r="K250">
        <f t="shared" si="29"/>
        <v>86.194241667953946</v>
      </c>
      <c r="L250">
        <f t="shared" si="30"/>
        <v>1.0119307917659686E-3</v>
      </c>
    </row>
    <row r="251" spans="1:12" x14ac:dyDescent="0.25">
      <c r="A251">
        <f>Dynamics!A259</f>
        <v>2.4099999999999926</v>
      </c>
      <c r="B251">
        <f>Dynamics!B259</f>
        <v>31.810081094028479</v>
      </c>
      <c r="C251">
        <f>Dynamics!O259+Dynamics!P259</f>
        <v>0.75392528678428417</v>
      </c>
      <c r="D251">
        <f>Dynamics!$M$9*Dynamics!$M$14*Thrust!C251</f>
        <v>1626.5659110014819</v>
      </c>
      <c r="E251">
        <f t="shared" si="27"/>
        <v>0.44793576952419795</v>
      </c>
      <c r="F251">
        <f t="shared" si="28"/>
        <v>51.119579683725462</v>
      </c>
      <c r="G251">
        <f>F250*Dynamics!$S$1+G250</f>
        <v>144.84058484381595</v>
      </c>
      <c r="H251">
        <f>G251*Dynamics!$S$1+H250</f>
        <v>185.0278351413466</v>
      </c>
      <c r="I251" s="32">
        <f t="shared" si="25"/>
        <v>1428.0278351413467</v>
      </c>
      <c r="J251">
        <f t="shared" si="26"/>
        <v>296.71781907158123</v>
      </c>
      <c r="K251">
        <f t="shared" si="29"/>
        <v>86.179869164045286</v>
      </c>
      <c r="L251">
        <f t="shared" si="30"/>
        <v>1.0117941593022373E-3</v>
      </c>
    </row>
    <row r="252" spans="1:12" x14ac:dyDescent="0.25">
      <c r="A252">
        <f>Dynamics!A260</f>
        <v>2.4199999999999924</v>
      </c>
      <c r="B252">
        <f>Dynamics!B260</f>
        <v>31.802541841160636</v>
      </c>
      <c r="C252">
        <f>Dynamics!O260+Dynamics!P260</f>
        <v>0.75288100758279553</v>
      </c>
      <c r="D252">
        <f>Dynamics!$M$9*Dynamics!$M$14*Thrust!C252</f>
        <v>1624.3129172626006</v>
      </c>
      <c r="E252">
        <f t="shared" si="27"/>
        <v>0.45105722320156044</v>
      </c>
      <c r="F252">
        <f t="shared" si="28"/>
        <v>51.060756971875307</v>
      </c>
      <c r="G252">
        <f>F251*Dynamics!$S$1+G251</f>
        <v>145.3517806406532</v>
      </c>
      <c r="H252">
        <f>G252*Dynamics!$S$1+H251</f>
        <v>186.48135294775312</v>
      </c>
      <c r="I252" s="32">
        <f t="shared" si="25"/>
        <v>1429.4813529477531</v>
      </c>
      <c r="J252">
        <f t="shared" si="26"/>
        <v>296.70837120583963</v>
      </c>
      <c r="K252">
        <f t="shared" si="29"/>
        <v>86.165447885188328</v>
      </c>
      <c r="L252">
        <f t="shared" si="30"/>
        <v>1.011657058800888E-3</v>
      </c>
    </row>
    <row r="253" spans="1:12" x14ac:dyDescent="0.25">
      <c r="A253">
        <f>Dynamics!A261</f>
        <v>2.4299999999999922</v>
      </c>
      <c r="B253">
        <f>Dynamics!B261</f>
        <v>31.795013031084807</v>
      </c>
      <c r="C253">
        <f>Dynamics!O261+Dynamics!P261</f>
        <v>0.75183932439560985</v>
      </c>
      <c r="D253">
        <f>Dynamics!$M$9*Dynamics!$M$14*Thrust!C253</f>
        <v>1622.0655243285255</v>
      </c>
      <c r="E253">
        <f t="shared" si="27"/>
        <v>0.45418518456805962</v>
      </c>
      <c r="F253">
        <f t="shared" si="28"/>
        <v>51.002065561620249</v>
      </c>
      <c r="G253">
        <f>F252*Dynamics!$S$1+G252</f>
        <v>145.86238821037196</v>
      </c>
      <c r="H253">
        <f>G253*Dynamics!$S$1+H252</f>
        <v>187.93997682985685</v>
      </c>
      <c r="I253" s="32">
        <f t="shared" si="25"/>
        <v>1430.9399768298567</v>
      </c>
      <c r="J253">
        <f t="shared" si="26"/>
        <v>296.69889015060591</v>
      </c>
      <c r="K253">
        <f t="shared" si="29"/>
        <v>86.150977910149365</v>
      </c>
      <c r="L253">
        <f t="shared" si="30"/>
        <v>1.0115194909656104E-3</v>
      </c>
    </row>
    <row r="254" spans="1:12" x14ac:dyDescent="0.25">
      <c r="A254">
        <f>Dynamics!A262</f>
        <v>2.439999999999992</v>
      </c>
      <c r="B254">
        <f>Dynamics!B262</f>
        <v>31.787494637840851</v>
      </c>
      <c r="C254">
        <f>Dynamics!O262+Dynamics!P262</f>
        <v>0.75080022486431919</v>
      </c>
      <c r="D254">
        <f>Dynamics!$M$9*Dynamics!$M$14*Thrust!C254</f>
        <v>1619.8237055364484</v>
      </c>
      <c r="E254">
        <f t="shared" si="27"/>
        <v>0.45731961584127173</v>
      </c>
      <c r="F254">
        <f t="shared" si="28"/>
        <v>50.943504808109715</v>
      </c>
      <c r="G254">
        <f>F253*Dynamics!$S$1+G253</f>
        <v>146.37240886598818</v>
      </c>
      <c r="H254">
        <f>G254*Dynamics!$S$1+H253</f>
        <v>189.40370091851673</v>
      </c>
      <c r="I254" s="32">
        <f t="shared" si="25"/>
        <v>1432.4037009185167</v>
      </c>
      <c r="J254">
        <f t="shared" si="26"/>
        <v>296.68937594402962</v>
      </c>
      <c r="K254">
        <f t="shared" si="29"/>
        <v>86.136459317600895</v>
      </c>
      <c r="L254">
        <f t="shared" si="30"/>
        <v>1.0113814564991284E-3</v>
      </c>
    </row>
    <row r="255" spans="1:12" x14ac:dyDescent="0.25">
      <c r="A255">
        <f>Dynamics!A263</f>
        <v>2.4499999999999917</v>
      </c>
      <c r="B255">
        <f>Dynamics!B263</f>
        <v>31.779986635592209</v>
      </c>
      <c r="C255">
        <f>Dynamics!O263+Dynamics!P263</f>
        <v>0.74976369671155851</v>
      </c>
      <c r="D255">
        <f>Dynamics!$M$9*Dynamics!$M$14*Thrust!C255</f>
        <v>1617.587434398409</v>
      </c>
      <c r="E255">
        <f t="shared" si="27"/>
        <v>0.46046047936260098</v>
      </c>
      <c r="F255">
        <f t="shared" si="28"/>
        <v>50.885074070734007</v>
      </c>
      <c r="G255">
        <f>F254*Dynamics!$S$1+G254</f>
        <v>146.88184391406926</v>
      </c>
      <c r="H255">
        <f>G255*Dynamics!$S$1+H254</f>
        <v>190.87251935765744</v>
      </c>
      <c r="I255" s="32">
        <f t="shared" si="25"/>
        <v>1433.8725193576574</v>
      </c>
      <c r="J255">
        <f t="shared" si="26"/>
        <v>296.67982862417523</v>
      </c>
      <c r="K255">
        <f t="shared" si="29"/>
        <v>86.121892186121912</v>
      </c>
      <c r="L255">
        <f t="shared" si="30"/>
        <v>1.0112429561032073E-3</v>
      </c>
    </row>
    <row r="256" spans="1:12" x14ac:dyDescent="0.25">
      <c r="A256">
        <f>Dynamics!A264</f>
        <v>2.4599999999999915</v>
      </c>
      <c r="B256">
        <f>Dynamics!B264</f>
        <v>31.772488998625093</v>
      </c>
      <c r="C256">
        <f>Dynamics!O264+Dynamics!P264</f>
        <v>0.74872972774033297</v>
      </c>
      <c r="D256">
        <f>Dynamics!$M$9*Dynamics!$M$14*Thrust!C256</f>
        <v>1615.3566845998419</v>
      </c>
      <c r="E256">
        <f t="shared" si="27"/>
        <v>0.46360773759660456</v>
      </c>
      <c r="F256">
        <f t="shared" si="28"/>
        <v>50.826772713089213</v>
      </c>
      <c r="G256">
        <f>F255*Dynamics!$S$1+G255</f>
        <v>147.39069465477661</v>
      </c>
      <c r="H256">
        <f>G256*Dynamics!$S$1+H255</f>
        <v>192.34642630420521</v>
      </c>
      <c r="I256" s="32">
        <f t="shared" si="25"/>
        <v>1435.3464263042051</v>
      </c>
      <c r="J256">
        <f t="shared" si="26"/>
        <v>296.67024822902266</v>
      </c>
      <c r="K256">
        <f t="shared" si="29"/>
        <v>86.107276594198538</v>
      </c>
      <c r="L256">
        <f t="shared" si="30"/>
        <v>1.0111039904786587E-3</v>
      </c>
    </row>
    <row r="257" spans="1:12" x14ac:dyDescent="0.25">
      <c r="A257">
        <f>Dynamics!A265</f>
        <v>2.4699999999999913</v>
      </c>
      <c r="B257">
        <f>Dynamics!B265</f>
        <v>31.765001701347693</v>
      </c>
      <c r="C257">
        <f>Dynamics!O265+Dynamics!P265</f>
        <v>0.74769830583334984</v>
      </c>
      <c r="D257">
        <f>Dynamics!$M$9*Dynamics!$M$14*Thrust!C257</f>
        <v>1613.1314299981364</v>
      </c>
      <c r="E257">
        <f t="shared" si="27"/>
        <v>0.46676135313032424</v>
      </c>
      <c r="F257">
        <f t="shared" si="28"/>
        <v>50.768600102942401</v>
      </c>
      <c r="G257">
        <f>F256*Dynamics!$S$1+G256</f>
        <v>147.8989623819075</v>
      </c>
      <c r="H257">
        <f>G257*Dynamics!$S$1+H256</f>
        <v>193.82541592802428</v>
      </c>
      <c r="I257" s="32">
        <f t="shared" si="25"/>
        <v>1436.8254159280243</v>
      </c>
      <c r="J257">
        <f t="shared" si="26"/>
        <v>296.66063479646783</v>
      </c>
      <c r="K257">
        <f t="shared" si="29"/>
        <v>86.092612620224202</v>
      </c>
      <c r="L257">
        <f t="shared" si="30"/>
        <v>1.0109645603253419E-3</v>
      </c>
    </row>
    <row r="258" spans="1:12" x14ac:dyDescent="0.25">
      <c r="A258">
        <f>Dynamics!A266</f>
        <v>2.4799999999999911</v>
      </c>
      <c r="B258">
        <f>Dynamics!B266</f>
        <v>31.757524718289357</v>
      </c>
      <c r="C258">
        <f>Dynamics!O266+Dynamics!P266</f>
        <v>0.74666941895235439</v>
      </c>
      <c r="D258">
        <f>Dynamics!$M$9*Dynamics!$M$14*Thrust!C258</f>
        <v>1610.9116446212031</v>
      </c>
      <c r="E258">
        <f t="shared" si="27"/>
        <v>0.46992128867262062</v>
      </c>
      <c r="F258">
        <f t="shared" si="28"/>
        <v>50.710555612196913</v>
      </c>
      <c r="G258">
        <f>F257*Dynamics!$S$1+G257</f>
        <v>148.40664838293691</v>
      </c>
      <c r="H258">
        <f>G258*Dynamics!$S$1+H257</f>
        <v>195.30948241185365</v>
      </c>
      <c r="I258" s="32">
        <f t="shared" si="25"/>
        <v>1438.3094824118537</v>
      </c>
      <c r="J258">
        <f t="shared" si="26"/>
        <v>296.65098836432293</v>
      </c>
      <c r="K258">
        <f t="shared" si="29"/>
        <v>86.0779003425002</v>
      </c>
      <c r="L258">
        <f t="shared" si="30"/>
        <v>1.0108246663421709E-3</v>
      </c>
    </row>
    <row r="259" spans="1:12" x14ac:dyDescent="0.25">
      <c r="A259">
        <f>Dynamics!A267</f>
        <v>2.4899999999999909</v>
      </c>
      <c r="B259">
        <f>Dynamics!B267</f>
        <v>31.750058024099832</v>
      </c>
      <c r="C259">
        <f>Dynamics!O267+Dynamics!P267</f>
        <v>0.74564305513747542</v>
      </c>
      <c r="D259">
        <f>Dynamics!$M$9*Dynamics!$M$14*Thrust!C259</f>
        <v>1608.697302666063</v>
      </c>
      <c r="E259">
        <f t="shared" si="27"/>
        <v>0.47308750705351671</v>
      </c>
      <c r="F259">
        <f t="shared" si="28"/>
        <v>50.652638616858255</v>
      </c>
      <c r="G259">
        <f>F258*Dynamics!$S$1+G258</f>
        <v>148.91375393905886</v>
      </c>
      <c r="H259">
        <f>G259*Dynamics!$S$1+H258</f>
        <v>196.79861995124423</v>
      </c>
      <c r="I259" s="32">
        <f t="shared" si="25"/>
        <v>1439.7986199512443</v>
      </c>
      <c r="J259">
        <f t="shared" si="26"/>
        <v>296.64130897031691</v>
      </c>
      <c r="K259">
        <f t="shared" si="29"/>
        <v>86.063139839236058</v>
      </c>
      <c r="L259">
        <f t="shared" si="30"/>
        <v>1.0106843092271183E-3</v>
      </c>
    </row>
    <row r="260" spans="1:12" x14ac:dyDescent="0.25">
      <c r="A260">
        <f>Dynamics!A268</f>
        <v>2.4999999999999907</v>
      </c>
      <c r="B260">
        <f>Dynamics!B268</f>
        <v>31.742601593548457</v>
      </c>
      <c r="C260">
        <f>Dynamics!O268+Dynamics!P268</f>
        <v>0.74461920250657732</v>
      </c>
      <c r="D260">
        <f>Dynamics!$M$9*Dynamics!$M$14*Thrust!C260</f>
        <v>1606.4883784974477</v>
      </c>
      <c r="E260">
        <f t="shared" si="27"/>
        <v>0.47625997122354569</v>
      </c>
      <c r="F260">
        <f t="shared" si="28"/>
        <v>50.594848497000292</v>
      </c>
      <c r="G260">
        <f>F259*Dynamics!$S$1+G259</f>
        <v>149.42028032522745</v>
      </c>
      <c r="H260">
        <f>G260*Dynamics!$S$1+H259</f>
        <v>198.29282275449651</v>
      </c>
      <c r="I260" s="32">
        <f t="shared" si="25"/>
        <v>1441.2928227544965</v>
      </c>
      <c r="J260">
        <f t="shared" si="26"/>
        <v>296.63159665209577</v>
      </c>
      <c r="K260">
        <f t="shared" si="29"/>
        <v>86.048331188549923</v>
      </c>
      <c r="L260">
        <f t="shared" si="30"/>
        <v>1.0105434896772196E-3</v>
      </c>
    </row>
    <row r="261" spans="1:12" x14ac:dyDescent="0.25">
      <c r="A261">
        <f>Dynamics!A269</f>
        <v>2.5099999999999905</v>
      </c>
      <c r="B261">
        <f>Dynamics!B269</f>
        <v>31.735155401523393</v>
      </c>
      <c r="C261">
        <f>Dynamics!O269+Dynamics!P269</f>
        <v>0.74359784925461547</v>
      </c>
      <c r="D261">
        <f>Dynamics!$M$9*Dynamics!$M$14*Thrust!C261</f>
        <v>1604.2848466464102</v>
      </c>
      <c r="E261">
        <f t="shared" si="27"/>
        <v>0.47943864425310417</v>
      </c>
      <c r="F261">
        <f t="shared" si="28"/>
        <v>50.537184636731574</v>
      </c>
      <c r="G261">
        <f>F260*Dynamics!$S$1+G260</f>
        <v>149.92622881019744</v>
      </c>
      <c r="H261">
        <f>G261*Dynamics!$S$1+H260</f>
        <v>199.7920850425985</v>
      </c>
      <c r="I261" s="32">
        <f t="shared" si="25"/>
        <v>1442.7920850425985</v>
      </c>
      <c r="J261">
        <f t="shared" si="26"/>
        <v>296.62185144722309</v>
      </c>
      <c r="K261">
        <f t="shared" si="29"/>
        <v>86.033474468469024</v>
      </c>
      <c r="L261">
        <f t="shared" si="30"/>
        <v>1.0104022083885777E-3</v>
      </c>
    </row>
    <row r="262" spans="1:12" x14ac:dyDescent="0.25">
      <c r="A262">
        <f>Dynamics!A270</f>
        <v>2.5199999999999902</v>
      </c>
      <c r="B262">
        <f>Dynamics!B270</f>
        <v>31.727719423030848</v>
      </c>
      <c r="C262">
        <f>Dynamics!O270+Dynamics!P270</f>
        <v>0.74257898365300301</v>
      </c>
      <c r="D262">
        <f>Dynamics!$M$9*Dynamics!$M$14*Thrust!C262</f>
        <v>1602.0866818089587</v>
      </c>
      <c r="E262">
        <f t="shared" si="27"/>
        <v>0.48262348933181104</v>
      </c>
      <c r="F262">
        <f t="shared" si="28"/>
        <v>50.479646424162389</v>
      </c>
      <c r="G262">
        <f>F261*Dynamics!$S$1+G261</f>
        <v>150.43160065656477</v>
      </c>
      <c r="H262">
        <f>G262*Dynamics!$S$1+H261</f>
        <v>201.29640104916416</v>
      </c>
      <c r="I262" s="32">
        <f t="shared" si="25"/>
        <v>1444.2964010491642</v>
      </c>
      <c r="J262">
        <f t="shared" si="26"/>
        <v>296.61207339318042</v>
      </c>
      <c r="K262">
        <f t="shared" si="29"/>
        <v>86.018569756929949</v>
      </c>
      <c r="L262">
        <f t="shared" si="30"/>
        <v>1.0102604660563656E-3</v>
      </c>
    </row>
    <row r="263" spans="1:12" x14ac:dyDescent="0.25">
      <c r="A263">
        <f>Dynamics!A271</f>
        <v>2.52999999999999</v>
      </c>
      <c r="B263">
        <f>Dynamics!B271</f>
        <v>31.720293633194316</v>
      </c>
      <c r="C263">
        <f>Dynamics!O271+Dynamics!P271</f>
        <v>0.74156259404897851</v>
      </c>
      <c r="D263">
        <f>Dynamics!$M$9*Dynamics!$M$14*Thrust!C263</f>
        <v>1599.8938588446911</v>
      </c>
      <c r="E263">
        <f t="shared" si="27"/>
        <v>0.48581446976787213</v>
      </c>
      <c r="F263">
        <f t="shared" si="28"/>
        <v>50.422233251371665</v>
      </c>
      <c r="G263">
        <f>F262*Dynamics!$S$1+G262</f>
        <v>150.93639712080639</v>
      </c>
      <c r="H263">
        <f>G263*Dynamics!$S$1+H262</f>
        <v>202.80576502037223</v>
      </c>
      <c r="I263" s="32">
        <f t="shared" si="25"/>
        <v>1445.8057650203723</v>
      </c>
      <c r="J263">
        <f t="shared" si="26"/>
        <v>296.6022625273676</v>
      </c>
      <c r="K263">
        <f t="shared" si="29"/>
        <v>86.003617131779308</v>
      </c>
      <c r="L263">
        <f t="shared" si="30"/>
        <v>1.0101182633748351E-3</v>
      </c>
    </row>
    <row r="264" spans="1:12" x14ac:dyDescent="0.25">
      <c r="A264">
        <f>Dynamics!A272</f>
        <v>2.5399999999999898</v>
      </c>
      <c r="B264">
        <f>Dynamics!B272</f>
        <v>31.712878007253828</v>
      </c>
      <c r="C264">
        <f>Dynamics!O272+Dynamics!P272</f>
        <v>0.74054866886498427</v>
      </c>
      <c r="D264">
        <f>Dynamics!$M$9*Dynamics!$M$14*Thrust!C264</f>
        <v>1597.7063527754553</v>
      </c>
      <c r="E264">
        <f t="shared" si="27"/>
        <v>0.48901154898745147</v>
      </c>
      <c r="F264">
        <f t="shared" si="28"/>
        <v>50.36494451437455</v>
      </c>
      <c r="G264">
        <f>F263*Dynamics!$S$1+G263</f>
        <v>151.4406194533201</v>
      </c>
      <c r="H264">
        <f>G264*Dynamics!$S$1+H263</f>
        <v>204.32017121490543</v>
      </c>
      <c r="I264" s="32">
        <f t="shared" si="25"/>
        <v>1447.3201712149055</v>
      </c>
      <c r="J264">
        <f t="shared" si="26"/>
        <v>296.59241888710312</v>
      </c>
      <c r="K264">
        <f t="shared" si="29"/>
        <v>85.988616670773681</v>
      </c>
      <c r="L264">
        <f t="shared" si="30"/>
        <v>1.0099756010373149E-3</v>
      </c>
    </row>
    <row r="265" spans="1:12" x14ac:dyDescent="0.25">
      <c r="A265">
        <f>Dynamics!A273</f>
        <v>2.5499999999999896</v>
      </c>
      <c r="B265">
        <f>Dynamics!B273</f>
        <v>31.705472520565177</v>
      </c>
      <c r="C265">
        <f>Dynamics!O273+Dynamics!P273</f>
        <v>0.7395371965980484</v>
      </c>
      <c r="D265">
        <f>Dynamics!$M$9*Dynamics!$M$14*Thrust!C265</f>
        <v>1595.5241387840151</v>
      </c>
      <c r="E265">
        <f t="shared" si="27"/>
        <v>0.49221469053404493</v>
      </c>
      <c r="F265">
        <f t="shared" si="28"/>
        <v>50.307779613090226</v>
      </c>
      <c r="G265">
        <f>F264*Dynamics!$S$1+G264</f>
        <v>151.94426889846383</v>
      </c>
      <c r="H265">
        <f>G265*Dynamics!$S$1+H264</f>
        <v>205.83961390389007</v>
      </c>
      <c r="I265" s="32">
        <f t="shared" si="25"/>
        <v>1448.83961390389</v>
      </c>
      <c r="J265">
        <f t="shared" si="26"/>
        <v>296.58254250962472</v>
      </c>
      <c r="K265">
        <f t="shared" si="29"/>
        <v>85.973568451580448</v>
      </c>
      <c r="L265">
        <f t="shared" si="30"/>
        <v>1.0098324797362197E-3</v>
      </c>
    </row>
    <row r="266" spans="1:12" x14ac:dyDescent="0.25">
      <c r="A266">
        <f>Dynamics!A274</f>
        <v>2.5599999999999894</v>
      </c>
      <c r="B266">
        <f>Dynamics!B274</f>
        <v>31.698077148599197</v>
      </c>
      <c r="C266">
        <f>Dynamics!O274+Dynamics!P274</f>
        <v>0.73852816581917358</v>
      </c>
      <c r="D266">
        <f>Dynamics!$M$9*Dynamics!$M$14*Thrust!C266</f>
        <v>1593.3471922127314</v>
      </c>
      <c r="E266">
        <f t="shared" si="27"/>
        <v>0.49542385806786265</v>
      </c>
      <c r="F266">
        <f t="shared" si="28"/>
        <v>50.250737951309929</v>
      </c>
      <c r="G266">
        <f>F265*Dynamics!$S$1+G265</f>
        <v>152.44734669459473</v>
      </c>
      <c r="H266">
        <f>G266*Dynamics!$S$1+H265</f>
        <v>207.36408737083602</v>
      </c>
      <c r="I266" s="32">
        <f t="shared" si="25"/>
        <v>1450.3640873708359</v>
      </c>
      <c r="J266">
        <f t="shared" si="26"/>
        <v>296.57263343208956</v>
      </c>
      <c r="K266">
        <f t="shared" si="29"/>
        <v>85.958472551777987</v>
      </c>
      <c r="L266">
        <f t="shared" si="30"/>
        <v>1.0096889001630534E-3</v>
      </c>
    </row>
    <row r="267" spans="1:12" x14ac:dyDescent="0.25">
      <c r="A267">
        <f>Dynamics!A275</f>
        <v>2.5699999999999892</v>
      </c>
      <c r="B267">
        <f>Dynamics!B275</f>
        <v>31.690691866941005</v>
      </c>
      <c r="C267">
        <f>Dynamics!O275+Dynamics!P275</f>
        <v>0.7375215651727326</v>
      </c>
      <c r="D267">
        <f>Dynamics!$M$9*Dynamics!$M$14*Thrust!C267</f>
        <v>1591.175488562259</v>
      </c>
      <c r="E267">
        <f t="shared" si="27"/>
        <v>0.49863901536521521</v>
      </c>
      <c r="F267">
        <f t="shared" si="28"/>
        <v>50.193818936665473</v>
      </c>
      <c r="G267">
        <f>F266*Dynamics!$S$1+G266</f>
        <v>152.94985407410783</v>
      </c>
      <c r="H267">
        <f>G267*Dynamics!$S$1+H266</f>
        <v>208.89358591157711</v>
      </c>
      <c r="I267" s="32">
        <f t="shared" ref="I267:I330" si="31">H267+$B$4</f>
        <v>1451.893585911577</v>
      </c>
      <c r="J267">
        <f t="shared" ref="J267:J330" si="32">$B$2-$F$1*I267</f>
        <v>296.56269169157474</v>
      </c>
      <c r="K267">
        <f t="shared" si="29"/>
        <v>85.943329048855929</v>
      </c>
      <c r="L267">
        <f t="shared" si="30"/>
        <v>1.0095448630084102E-3</v>
      </c>
    </row>
    <row r="268" spans="1:12" x14ac:dyDescent="0.25">
      <c r="A268">
        <f>Dynamics!A276</f>
        <v>2.579999999999989</v>
      </c>
      <c r="B268">
        <f>Dynamics!B276</f>
        <v>31.683316651289278</v>
      </c>
      <c r="C268">
        <f>Dynamics!O276+Dynamics!P276</f>
        <v>0.73651738337586814</v>
      </c>
      <c r="D268">
        <f>Dynamics!$M$9*Dynamics!$M$14*Thrust!C268</f>
        <v>1589.0090034902505</v>
      </c>
      <c r="E268">
        <f t="shared" si="27"/>
        <v>0.50186012631790367</v>
      </c>
      <c r="F268">
        <f t="shared" si="28"/>
        <v>50.137021980597851</v>
      </c>
      <c r="G268">
        <f>F267*Dynamics!$S$1+G267</f>
        <v>153.45179226347449</v>
      </c>
      <c r="H268">
        <f>G268*Dynamics!$S$1+H267</f>
        <v>210.42810383421184</v>
      </c>
      <c r="I268" s="32">
        <f t="shared" si="31"/>
        <v>1453.4281038342119</v>
      </c>
      <c r="J268">
        <f t="shared" si="32"/>
        <v>296.55271732507765</v>
      </c>
      <c r="K268">
        <f t="shared" si="29"/>
        <v>85.928138020215783</v>
      </c>
      <c r="L268">
        <f t="shared" si="30"/>
        <v>1.0094003689619829E-3</v>
      </c>
    </row>
    <row r="269" spans="1:12" x14ac:dyDescent="0.25">
      <c r="A269">
        <f>Dynamics!A277</f>
        <v>2.5899999999999888</v>
      </c>
      <c r="B269">
        <f>Dynamics!B277</f>
        <v>31.67595147745552</v>
      </c>
      <c r="C269">
        <f>Dynamics!O277+Dynamics!P277</f>
        <v>0.73551560921790105</v>
      </c>
      <c r="D269">
        <f>Dynamics!$M$9*Dynamics!$M$14*Thrust!C269</f>
        <v>1586.8477128100803</v>
      </c>
      <c r="E269">
        <f t="shared" si="27"/>
        <v>0.50508715493261769</v>
      </c>
      <c r="F269">
        <f t="shared" si="28"/>
        <v>50.080346498326435</v>
      </c>
      <c r="G269">
        <f>F268*Dynamics!$S$1+G268</f>
        <v>153.95316248328047</v>
      </c>
      <c r="H269">
        <f>G269*Dynamics!$S$1+H268</f>
        <v>211.96763545904466</v>
      </c>
      <c r="I269" s="32">
        <f t="shared" si="31"/>
        <v>1454.9676354590447</v>
      </c>
      <c r="J269">
        <f t="shared" si="32"/>
        <v>296.54271036951621</v>
      </c>
      <c r="K269">
        <f t="shared" si="29"/>
        <v>85.912899543171193</v>
      </c>
      <c r="L269">
        <f t="shared" si="30"/>
        <v>1.0092554187125656E-3</v>
      </c>
    </row>
    <row r="270" spans="1:12" x14ac:dyDescent="0.25">
      <c r="A270">
        <f>Dynamics!A278</f>
        <v>2.5999999999999885</v>
      </c>
      <c r="B270">
        <f>Dynamics!B278</f>
        <v>31.668596321363339</v>
      </c>
      <c r="C270">
        <f>Dynamics!O278+Dynamics!P278</f>
        <v>0.73451623155974033</v>
      </c>
      <c r="D270">
        <f>Dynamics!$M$9*Dynamics!$M$14*Thrust!C270</f>
        <v>1584.6915924895718</v>
      </c>
      <c r="E270">
        <f t="shared" si="27"/>
        <v>0.5083200653303378</v>
      </c>
      <c r="F270">
        <f t="shared" si="28"/>
        <v>50.023791908818083</v>
      </c>
      <c r="G270">
        <f>F269*Dynamics!$S$1+G269</f>
        <v>154.45396594826374</v>
      </c>
      <c r="H270">
        <f>G270*Dynamics!$S$1+H269</f>
        <v>213.5121751185273</v>
      </c>
      <c r="I270" s="32">
        <f t="shared" si="31"/>
        <v>1456.5121751185272</v>
      </c>
      <c r="J270">
        <f t="shared" si="32"/>
        <v>296.53267086172957</v>
      </c>
      <c r="K270">
        <f t="shared" si="29"/>
        <v>85.897613694948291</v>
      </c>
      <c r="L270">
        <f t="shared" si="30"/>
        <v>1.0091100129480568E-3</v>
      </c>
    </row>
    <row r="271" spans="1:12" x14ac:dyDescent="0.25">
      <c r="A271">
        <f>Dynamics!A279</f>
        <v>2.6099999999999883</v>
      </c>
      <c r="B271">
        <f>Dynamics!B279</f>
        <v>31.661251159047744</v>
      </c>
      <c r="C271">
        <f>Dynamics!O279+Dynamics!P279</f>
        <v>0.73351923933330465</v>
      </c>
      <c r="D271">
        <f>Dynamics!$M$9*Dynamics!$M$14*Thrust!C271</f>
        <v>1582.5406186497491</v>
      </c>
      <c r="E271">
        <f t="shared" si="27"/>
        <v>0.51155882174574085</v>
      </c>
      <c r="F271">
        <f t="shared" si="28"/>
        <v>49.967357634757008</v>
      </c>
      <c r="G271">
        <f>F270*Dynamics!$S$1+G270</f>
        <v>154.95420386735194</v>
      </c>
      <c r="H271">
        <f>G271*Dynamics!$S$1+H270</f>
        <v>215.0617171572008</v>
      </c>
      <c r="I271" s="32">
        <f t="shared" si="31"/>
        <v>1458.0617171572007</v>
      </c>
      <c r="J271">
        <f t="shared" si="32"/>
        <v>296.52259883847819</v>
      </c>
      <c r="K271">
        <f t="shared" si="29"/>
        <v>85.882280552686112</v>
      </c>
      <c r="L271">
        <f t="shared" si="30"/>
        <v>1.0089641523554635E-3</v>
      </c>
    </row>
    <row r="272" spans="1:12" x14ac:dyDescent="0.25">
      <c r="A272">
        <f>Dynamics!A280</f>
        <v>2.6199999999999881</v>
      </c>
      <c r="B272">
        <f>Dynamics!B280</f>
        <v>31.653915966654409</v>
      </c>
      <c r="C272">
        <f>Dynamics!O280+Dynamics!P280</f>
        <v>0.73252462154094466</v>
      </c>
      <c r="D272">
        <f>Dynamics!$M$9*Dynamics!$M$14*Thrust!C272</f>
        <v>1580.3947675635909</v>
      </c>
      <c r="E272">
        <f t="shared" si="27"/>
        <v>0.51480338852661256</v>
      </c>
      <c r="F272">
        <f t="shared" si="28"/>
        <v>49.911043102514633</v>
      </c>
      <c r="G272">
        <f>F271*Dynamics!$S$1+G271</f>
        <v>155.4538774436995</v>
      </c>
      <c r="H272">
        <f>G272*Dynamics!$S$1+H271</f>
        <v>216.6162559316378</v>
      </c>
      <c r="I272" s="32">
        <f t="shared" si="31"/>
        <v>1459.6162559316379</v>
      </c>
      <c r="J272">
        <f t="shared" si="32"/>
        <v>296.51249433644438</v>
      </c>
      <c r="K272">
        <f t="shared" si="29"/>
        <v>85.866900193436905</v>
      </c>
      <c r="L272">
        <f t="shared" si="30"/>
        <v>1.0088178376209062E-3</v>
      </c>
    </row>
    <row r="273" spans="1:12" x14ac:dyDescent="0.25">
      <c r="A273">
        <f>Dynamics!A281</f>
        <v>2.6299999999999879</v>
      </c>
      <c r="B273">
        <f>Dynamics!B281</f>
        <v>31.646590720439001</v>
      </c>
      <c r="C273">
        <f>Dynamics!O281+Dynamics!P281</f>
        <v>0.73153236725487225</v>
      </c>
      <c r="D273">
        <f>Dynamics!$M$9*Dynamics!$M$14*Thrust!C273</f>
        <v>1578.2540156547982</v>
      </c>
      <c r="E273">
        <f t="shared" si="27"/>
        <v>0.51805373013326428</v>
      </c>
      <c r="F273">
        <f t="shared" si="28"/>
        <v>49.854847742119709</v>
      </c>
      <c r="G273">
        <f>F272*Dynamics!$S$1+G272</f>
        <v>155.95298787472464</v>
      </c>
      <c r="H273">
        <f>G273*Dynamics!$S$1+H272</f>
        <v>218.17578581038504</v>
      </c>
      <c r="I273" s="32">
        <f t="shared" si="31"/>
        <v>1461.1757858103852</v>
      </c>
      <c r="J273">
        <f t="shared" si="32"/>
        <v>296.50235739223251</v>
      </c>
      <c r="K273">
        <f t="shared" si="29"/>
        <v>85.851472694166517</v>
      </c>
      <c r="L273">
        <f t="shared" si="30"/>
        <v>1.008671069429622E-3</v>
      </c>
    </row>
    <row r="274" spans="1:12" x14ac:dyDescent="0.25">
      <c r="A274">
        <f>Dynamics!A282</f>
        <v>2.6399999999999877</v>
      </c>
      <c r="B274">
        <f>Dynamics!B282</f>
        <v>31.63927539676645</v>
      </c>
      <c r="C274">
        <f>Dynamics!O282+Dynamics!P282</f>
        <v>0.73054246561659586</v>
      </c>
      <c r="D274">
        <f>Dynamics!$M$9*Dynamics!$M$14*Thrust!C274</f>
        <v>1576.1183394965776</v>
      </c>
      <c r="E274">
        <f t="shared" si="27"/>
        <v>0.52130981113795616</v>
      </c>
      <c r="F274">
        <f t="shared" si="28"/>
        <v>49.798770987228941</v>
      </c>
      <c r="G274">
        <f>F273*Dynamics!$S$1+G273</f>
        <v>156.45153635214584</v>
      </c>
      <c r="H274">
        <f>G274*Dynamics!$S$1+H273</f>
        <v>219.74030117390649</v>
      </c>
      <c r="I274" s="32">
        <f t="shared" si="31"/>
        <v>1462.7403011739066</v>
      </c>
      <c r="J274">
        <f t="shared" si="32"/>
        <v>296.49218804236961</v>
      </c>
      <c r="K274">
        <f t="shared" si="29"/>
        <v>85.835998131754877</v>
      </c>
      <c r="L274">
        <f t="shared" si="30"/>
        <v>1.0085238484659705E-3</v>
      </c>
    </row>
    <row r="275" spans="1:12" x14ac:dyDescent="0.25">
      <c r="A275">
        <f>Dynamics!A283</f>
        <v>2.6499999999999875</v>
      </c>
      <c r="B275">
        <f>Dynamics!B283</f>
        <v>31.631969972110284</v>
      </c>
      <c r="C275">
        <f>Dynamics!O283+Dynamics!P283</f>
        <v>0.7295549058363644</v>
      </c>
      <c r="D275">
        <f>Dynamics!$M$9*Dynamics!$M$14*Thrust!C275</f>
        <v>1573.98771581044</v>
      </c>
      <c r="E275">
        <f t="shared" si="27"/>
        <v>0.52457159622432303</v>
      </c>
      <c r="F275">
        <f t="shared" si="28"/>
        <v>49.742812275097904</v>
      </c>
      <c r="G275">
        <f>F274*Dynamics!$S$1+G274</f>
        <v>156.94952406201813</v>
      </c>
      <c r="H275">
        <f>G275*Dynamics!$S$1+H274</f>
        <v>221.30979641452666</v>
      </c>
      <c r="I275" s="32">
        <f t="shared" si="31"/>
        <v>1464.3097964145268</v>
      </c>
      <c r="J275">
        <f t="shared" si="32"/>
        <v>296.48198632330559</v>
      </c>
      <c r="K275">
        <f t="shared" si="29"/>
        <v>85.820476582996164</v>
      </c>
      <c r="L275">
        <f t="shared" si="30"/>
        <v>1.0083761754134343E-3</v>
      </c>
    </row>
    <row r="276" spans="1:12" x14ac:dyDescent="0.25">
      <c r="A276">
        <f>Dynamics!A284</f>
        <v>2.6599999999999873</v>
      </c>
      <c r="B276">
        <f>Dynamics!B284</f>
        <v>31.624674423051921</v>
      </c>
      <c r="C276">
        <f>Dynamics!O284+Dynamics!P284</f>
        <v>0.72856967719260679</v>
      </c>
      <c r="D276">
        <f>Dynamics!$M$9*Dynamics!$M$14*Thrust!C276</f>
        <v>1571.8621214649929</v>
      </c>
      <c r="E276">
        <f t="shared" si="27"/>
        <v>0.5278390501868051</v>
      </c>
      <c r="F276">
        <f t="shared" si="28"/>
        <v>49.686971046551733</v>
      </c>
      <c r="G276">
        <f>F275*Dynamics!$S$1+G275</f>
        <v>157.44695218476912</v>
      </c>
      <c r="H276">
        <f>G276*Dynamics!$S$1+H275</f>
        <v>222.88426593637436</v>
      </c>
      <c r="I276" s="32">
        <f t="shared" si="31"/>
        <v>1465.8842659363743</v>
      </c>
      <c r="J276">
        <f t="shared" si="32"/>
        <v>296.47175227141355</v>
      </c>
      <c r="K276">
        <f t="shared" si="29"/>
        <v>85.804908124599251</v>
      </c>
      <c r="L276">
        <f t="shared" si="30"/>
        <v>1.0082280509546263E-3</v>
      </c>
    </row>
    <row r="277" spans="1:12" x14ac:dyDescent="0.25">
      <c r="A277">
        <f>Dynamics!A285</f>
        <v>2.6699999999999871</v>
      </c>
      <c r="B277">
        <f>Dynamics!B285</f>
        <v>31.617388726279994</v>
      </c>
      <c r="C277">
        <f>Dynamics!O285+Dynamics!P285</f>
        <v>0.72758676903139141</v>
      </c>
      <c r="D277">
        <f>Dynamics!$M$9*Dynamics!$M$14*Thrust!C277</f>
        <v>1569.7415334747727</v>
      </c>
      <c r="E277">
        <f t="shared" si="27"/>
        <v>0.53111213793008694</v>
      </c>
      <c r="F277">
        <f t="shared" si="28"/>
        <v>49.631246745957036</v>
      </c>
      <c r="G277">
        <f>F276*Dynamics!$S$1+G276</f>
        <v>157.94382189523463</v>
      </c>
      <c r="H277">
        <f>G277*Dynamics!$S$1+H276</f>
        <v>224.4637041553267</v>
      </c>
      <c r="I277" s="32">
        <f t="shared" si="31"/>
        <v>1467.4637041553267</v>
      </c>
      <c r="J277">
        <f t="shared" si="32"/>
        <v>296.46148592299039</v>
      </c>
      <c r="K277">
        <f t="shared" si="29"/>
        <v>85.789292833188128</v>
      </c>
      <c r="L277">
        <f t="shared" si="30"/>
        <v>1.0080794757712911E-3</v>
      </c>
    </row>
    <row r="278" spans="1:12" x14ac:dyDescent="0.25">
      <c r="A278">
        <f>Dynamics!A286</f>
        <v>2.6799999999999868</v>
      </c>
      <c r="B278">
        <f>Dynamics!B286</f>
        <v>31.61011285858968</v>
      </c>
      <c r="C278">
        <f>Dynamics!O286+Dynamics!P286</f>
        <v>0.72660617076587597</v>
      </c>
      <c r="D278">
        <f>Dynamics!$M$9*Dynamics!$M$14*Thrust!C278</f>
        <v>1567.6259289990589</v>
      </c>
      <c r="E278">
        <f t="shared" si="27"/>
        <v>0.53439082446853592</v>
      </c>
      <c r="F278">
        <f t="shared" si="28"/>
        <v>49.575638821192996</v>
      </c>
      <c r="G278">
        <f>F277*Dynamics!$S$1+G277</f>
        <v>158.44013436269421</v>
      </c>
      <c r="H278">
        <f>G278*Dynamics!$S$1+H277</f>
        <v>226.04810549895365</v>
      </c>
      <c r="I278" s="32">
        <f t="shared" si="31"/>
        <v>1469.0481054989536</v>
      </c>
      <c r="J278">
        <f t="shared" si="32"/>
        <v>296.4511873142568</v>
      </c>
      <c r="K278">
        <f t="shared" si="29"/>
        <v>85.773630785302046</v>
      </c>
      <c r="L278">
        <f t="shared" si="30"/>
        <v>1.0079304505443102E-3</v>
      </c>
    </row>
    <row r="279" spans="1:12" x14ac:dyDescent="0.25">
      <c r="A279">
        <f>Dynamics!A287</f>
        <v>2.6899999999999866</v>
      </c>
      <c r="B279">
        <f>Dynamics!B287</f>
        <v>31.602846796882023</v>
      </c>
      <c r="C279">
        <f>Dynamics!O287+Dynamics!P287</f>
        <v>0.7256278718757746</v>
      </c>
      <c r="D279">
        <f>Dynamics!$M$9*Dynamics!$M$14*Thrust!C279</f>
        <v>1565.5152853407242</v>
      </c>
      <c r="E279">
        <f t="shared" si="27"/>
        <v>0.53767507492565003</v>
      </c>
      <c r="F279">
        <f t="shared" si="28"/>
        <v>49.520146723623682</v>
      </c>
      <c r="G279">
        <f>F278*Dynamics!$S$1+G278</f>
        <v>158.93589075090614</v>
      </c>
      <c r="H279">
        <f>G279*Dynamics!$S$1+H278</f>
        <v>227.6374644064627</v>
      </c>
      <c r="I279" s="32">
        <f t="shared" si="31"/>
        <v>1470.6374644064626</v>
      </c>
      <c r="J279">
        <f t="shared" si="32"/>
        <v>296.44085648135797</v>
      </c>
      <c r="K279">
        <f t="shared" si="29"/>
        <v>85.757922057396144</v>
      </c>
      <c r="L279">
        <f t="shared" si="30"/>
        <v>1.0077809759537057E-3</v>
      </c>
    </row>
    <row r="280" spans="1:12" x14ac:dyDescent="0.25">
      <c r="A280">
        <f>Dynamics!A288</f>
        <v>2.6999999999999864</v>
      </c>
      <c r="B280">
        <f>Dynamics!B288</f>
        <v>31.595590518163263</v>
      </c>
      <c r="C280">
        <f>Dynamics!O288+Dynamics!P288</f>
        <v>0.72465186190682285</v>
      </c>
      <c r="D280">
        <f>Dynamics!$M$9*Dynamics!$M$14*Thrust!C280</f>
        <v>1563.4095799450795</v>
      </c>
      <c r="E280">
        <f t="shared" si="27"/>
        <v>0.54096485453350762</v>
      </c>
      <c r="F280">
        <f t="shared" si="28"/>
        <v>49.46476990807006</v>
      </c>
      <c r="G280">
        <f>F279*Dynamics!$S$1+G279</f>
        <v>159.43109221814237</v>
      </c>
      <c r="H280">
        <f>G280*Dynamics!$S$1+H279</f>
        <v>229.23177532864412</v>
      </c>
      <c r="I280" s="32">
        <f t="shared" si="31"/>
        <v>1472.2317753286441</v>
      </c>
      <c r="J280">
        <f t="shared" si="32"/>
        <v>296.43049346036383</v>
      </c>
      <c r="K280">
        <f t="shared" si="29"/>
        <v>85.742166725841571</v>
      </c>
      <c r="L280">
        <f t="shared" si="30"/>
        <v>1.0076310526786435E-3</v>
      </c>
    </row>
    <row r="281" spans="1:12" x14ac:dyDescent="0.25">
      <c r="A281">
        <f>Dynamics!A289</f>
        <v>2.7099999999999862</v>
      </c>
      <c r="B281">
        <f>Dynamics!B289</f>
        <v>31.588343999544197</v>
      </c>
      <c r="C281">
        <f>Dynamics!O289+Dynamics!P289</f>
        <v>0.72367813047025031</v>
      </c>
      <c r="D281">
        <f>Dynamics!$M$9*Dynamics!$M$14*Thrust!C281</f>
        <v>1561.3087903987375</v>
      </c>
      <c r="E281">
        <f t="shared" si="27"/>
        <v>0.54426012863222284</v>
      </c>
      <c r="F281">
        <f t="shared" si="28"/>
        <v>49.409507832782445</v>
      </c>
      <c r="G281">
        <f>F280*Dynamics!$S$1+G280</f>
        <v>159.92573991722307</v>
      </c>
      <c r="H281">
        <f>G281*Dynamics!$S$1+H280</f>
        <v>230.83103272781634</v>
      </c>
      <c r="I281" s="32">
        <f t="shared" si="31"/>
        <v>1473.8310327278164</v>
      </c>
      <c r="J281">
        <f t="shared" si="32"/>
        <v>296.42009828726918</v>
      </c>
      <c r="K281">
        <f t="shared" si="29"/>
        <v>85.726364866925906</v>
      </c>
      <c r="L281">
        <f t="shared" si="30"/>
        <v>1.0074806813974374E-3</v>
      </c>
    </row>
    <row r="282" spans="1:12" x14ac:dyDescent="0.25">
      <c r="A282">
        <f>Dynamics!A290</f>
        <v>2.719999999999986</v>
      </c>
      <c r="B282">
        <f>Dynamics!B290</f>
        <v>31.581107218239495</v>
      </c>
      <c r="C282">
        <f>Dynamics!O290+Dynamics!P290</f>
        <v>0.72270666724225885</v>
      </c>
      <c r="D282">
        <f>Dynamics!$M$9*Dynamics!$M$14*Thrust!C282</f>
        <v>1559.2128944284852</v>
      </c>
      <c r="E282">
        <f t="shared" si="27"/>
        <v>0.54756086266940518</v>
      </c>
      <c r="F282">
        <f t="shared" si="28"/>
        <v>49.354359959413244</v>
      </c>
      <c r="G282">
        <f>F281*Dynamics!$S$1+G281</f>
        <v>160.4198349955509</v>
      </c>
      <c r="H282">
        <f>G282*Dynamics!$S$1+H281</f>
        <v>232.43523107777185</v>
      </c>
      <c r="I282" s="32">
        <f t="shared" si="31"/>
        <v>1475.4352310777717</v>
      </c>
      <c r="J282">
        <f t="shared" si="32"/>
        <v>296.40967099799451</v>
      </c>
      <c r="K282">
        <f t="shared" si="29"/>
        <v>85.710516556853435</v>
      </c>
      <c r="L282">
        <f t="shared" si="30"/>
        <v>1.0073298627875521E-3</v>
      </c>
    </row>
    <row r="283" spans="1:12" x14ac:dyDescent="0.25">
      <c r="A283">
        <f>Dynamics!A291</f>
        <v>2.7299999999999858</v>
      </c>
      <c r="B283">
        <f>Dynamics!B291</f>
        <v>31.573880151567071</v>
      </c>
      <c r="C283">
        <f>Dynamics!O291+Dynamics!P291</f>
        <v>0.72173746196350441</v>
      </c>
      <c r="D283">
        <f>Dynamics!$M$9*Dynamics!$M$14*Thrust!C283</f>
        <v>1557.1218699001679</v>
      </c>
      <c r="E283">
        <f t="shared" ref="E283:E346" si="33">0.5*L282*G282^2*$F$4*$B$5</f>
        <v>0.55086702219962314</v>
      </c>
      <c r="F283">
        <f t="shared" ref="F283:F346" si="34">(D283-E283)/B283</f>
        <v>49.299325752989937</v>
      </c>
      <c r="G283">
        <f>F282*Dynamics!$S$1+G282</f>
        <v>160.91337859514502</v>
      </c>
      <c r="H283">
        <f>G283*Dynamics!$S$1+H282</f>
        <v>234.0443648637233</v>
      </c>
      <c r="I283" s="32">
        <f t="shared" si="31"/>
        <v>1477.0443648637233</v>
      </c>
      <c r="J283">
        <f t="shared" si="32"/>
        <v>296.39921162838579</v>
      </c>
      <c r="K283">
        <f t="shared" ref="K283:K346" si="35">$B$3*(1-$F$1*I283/$B$2)^($B$1*$F$3/($F$2*$F$1))</f>
        <v>85.694621871745667</v>
      </c>
      <c r="L283">
        <f t="shared" ref="L283:L346" si="36">K283*$F$3/($F$2*J283)</f>
        <v>1.0071785975256091E-3</v>
      </c>
    </row>
    <row r="284" spans="1:12" x14ac:dyDescent="0.25">
      <c r="A284">
        <f>Dynamics!A292</f>
        <v>2.7399999999999856</v>
      </c>
      <c r="B284">
        <f>Dynamics!B292</f>
        <v>31.566662776947439</v>
      </c>
      <c r="C284">
        <f>Dynamics!O292+Dynamics!P292</f>
        <v>0.7207705044385867</v>
      </c>
      <c r="D284">
        <f>Dynamics!$M$9*Dynamics!$M$14*Thrust!C284</f>
        <v>1555.0356948175863</v>
      </c>
      <c r="E284">
        <f t="shared" si="33"/>
        <v>0.55417857288387451</v>
      </c>
      <c r="F284">
        <f t="shared" si="34"/>
        <v>49.24440468188839</v>
      </c>
      <c r="G284">
        <f>F283*Dynamics!$S$1+G283</f>
        <v>161.40637185267491</v>
      </c>
      <c r="H284">
        <f>G284*Dynamics!$S$1+H283</f>
        <v>235.65842858225005</v>
      </c>
      <c r="I284" s="32">
        <f t="shared" si="31"/>
        <v>1478.6584285822501</v>
      </c>
      <c r="J284">
        <f t="shared" si="32"/>
        <v>296.38872021421537</v>
      </c>
      <c r="K284">
        <f t="shared" si="35"/>
        <v>85.678680887641448</v>
      </c>
      <c r="L284">
        <f t="shared" si="36"/>
        <v>1.0070268862873873E-3</v>
      </c>
    </row>
    <row r="285" spans="1:12" x14ac:dyDescent="0.25">
      <c r="A285">
        <f>Dynamics!A293</f>
        <v>2.7499999999999853</v>
      </c>
      <c r="B285">
        <f>Dynamics!B293</f>
        <v>31.559455071903052</v>
      </c>
      <c r="C285">
        <f>Dynamics!O293+Dynamics!P293</f>
        <v>0.71980578453553712</v>
      </c>
      <c r="D285">
        <f>Dynamics!$M$9*Dynamics!$M$14*Thrust!C285</f>
        <v>1552.9543473213932</v>
      </c>
      <c r="E285">
        <f t="shared" si="33"/>
        <v>0.55749548048905773</v>
      </c>
      <c r="F285">
        <f t="shared" si="34"/>
        <v>49.189596217806113</v>
      </c>
      <c r="G285">
        <f>F284*Dynamics!$S$1+G284</f>
        <v>161.8988158994938</v>
      </c>
      <c r="H285">
        <f>G285*Dynamics!$S$1+H284</f>
        <v>237.27741674124499</v>
      </c>
      <c r="I285" s="32">
        <f t="shared" si="31"/>
        <v>1480.2774167412449</v>
      </c>
      <c r="J285">
        <f t="shared" si="32"/>
        <v>296.37819679118189</v>
      </c>
      <c r="K285">
        <f t="shared" si="35"/>
        <v>85.662693680497426</v>
      </c>
      <c r="L285">
        <f t="shared" si="36"/>
        <v>1.0068747297478295E-3</v>
      </c>
    </row>
    <row r="286" spans="1:12" x14ac:dyDescent="0.25">
      <c r="A286">
        <f>Dynamics!A294</f>
        <v>2.7599999999999851</v>
      </c>
      <c r="B286">
        <f>Dynamics!B294</f>
        <v>31.552257014057695</v>
      </c>
      <c r="C286">
        <f>Dynamics!O294+Dynamics!P294</f>
        <v>0.71884329218532128</v>
      </c>
      <c r="D286">
        <f>Dynamics!$M$9*Dynamics!$M$14*Thrust!C286</f>
        <v>1550.8778056880196</v>
      </c>
      <c r="E286">
        <f t="shared" si="33"/>
        <v>0.56081771088745069</v>
      </c>
      <c r="F286">
        <f t="shared" si="34"/>
        <v>49.134899835736277</v>
      </c>
      <c r="G286">
        <f>F285*Dynamics!$S$1+G285</f>
        <v>162.39071186167186</v>
      </c>
      <c r="H286">
        <f>G286*Dynamics!$S$1+H285</f>
        <v>238.90132385986172</v>
      </c>
      <c r="I286" s="32">
        <f t="shared" si="31"/>
        <v>1481.9013238598618</v>
      </c>
      <c r="J286">
        <f t="shared" si="32"/>
        <v>296.36764139491089</v>
      </c>
      <c r="K286">
        <f t="shared" si="35"/>
        <v>85.64666032618841</v>
      </c>
      <c r="L286">
        <f t="shared" si="36"/>
        <v>1.0067221285810441E-3</v>
      </c>
    </row>
    <row r="287" spans="1:12" x14ac:dyDescent="0.25">
      <c r="A287">
        <f>Dynamics!A295</f>
        <v>2.7699999999999849</v>
      </c>
      <c r="B287">
        <f>Dynamics!B295</f>
        <v>31.545068581135844</v>
      </c>
      <c r="C287">
        <f>Dynamics!O295+Dynamics!P295</f>
        <v>0.7178830173813382</v>
      </c>
      <c r="D287">
        <f>Dynamics!$M$9*Dynamics!$M$14*Thrust!C287</f>
        <v>1548.8060483285938</v>
      </c>
      <c r="E287">
        <f t="shared" si="33"/>
        <v>0.56414523005619155</v>
      </c>
      <c r="F287">
        <f t="shared" si="34"/>
        <v>49.080315013941551</v>
      </c>
      <c r="G287">
        <f>F286*Dynamics!$S$1+G286</f>
        <v>162.88206086002921</v>
      </c>
      <c r="H287">
        <f>G287*Dynamics!$S$1+H286</f>
        <v>240.530144468462</v>
      </c>
      <c r="I287" s="32">
        <f t="shared" si="31"/>
        <v>1483.5301444684619</v>
      </c>
      <c r="J287">
        <f t="shared" si="32"/>
        <v>296.35705406095502</v>
      </c>
      <c r="K287">
        <f t="shared" si="35"/>
        <v>85.630580900507411</v>
      </c>
      <c r="L287">
        <f t="shared" si="36"/>
        <v>1.0065690834603085E-3</v>
      </c>
    </row>
    <row r="288" spans="1:12" x14ac:dyDescent="0.25">
      <c r="A288">
        <f>Dynamics!A296</f>
        <v>2.7799999999999847</v>
      </c>
      <c r="B288">
        <f>Dynamics!B296</f>
        <v>31.53788975096203</v>
      </c>
      <c r="C288">
        <f>Dynamics!O296+Dynamics!P296</f>
        <v>0.71692495017892821</v>
      </c>
      <c r="D288">
        <f>Dynamics!$M$9*Dynamics!$M$14*Thrust!C288</f>
        <v>1546.7390537878807</v>
      </c>
      <c r="E288">
        <f t="shared" si="33"/>
        <v>0.56747800407676474</v>
      </c>
      <c r="F288">
        <f t="shared" si="34"/>
        <v>49.02584123392846</v>
      </c>
      <c r="G288">
        <f>F287*Dynamics!$S$1+G287</f>
        <v>163.37286401016863</v>
      </c>
      <c r="H288">
        <f>G288*Dynamics!$S$1+H287</f>
        <v>242.16387310856368</v>
      </c>
      <c r="I288" s="32">
        <f t="shared" si="31"/>
        <v>1485.1638731085636</v>
      </c>
      <c r="J288">
        <f t="shared" si="32"/>
        <v>296.34643482479436</v>
      </c>
      <c r="K288">
        <f t="shared" si="35"/>
        <v>85.614455479166381</v>
      </c>
      <c r="L288">
        <f t="shared" si="36"/>
        <v>1.0064155950580743E-3</v>
      </c>
    </row>
    <row r="289" spans="1:12" x14ac:dyDescent="0.25">
      <c r="A289">
        <f>Dynamics!A297</f>
        <v>2.7899999999999845</v>
      </c>
      <c r="B289">
        <f>Dynamics!B297</f>
        <v>31.530720501460241</v>
      </c>
      <c r="C289">
        <f>Dynamics!O297+Dynamics!P297</f>
        <v>0.71596908069488274</v>
      </c>
      <c r="D289">
        <f>Dynamics!$M$9*Dynamics!$M$14*Thrust!C289</f>
        <v>1544.6768007432236</v>
      </c>
      <c r="E289">
        <f t="shared" si="33"/>
        <v>0.57081599913449244</v>
      </c>
      <c r="F289">
        <f t="shared" si="34"/>
        <v>48.971477980421632</v>
      </c>
      <c r="G289">
        <f>F288*Dynamics!$S$1+G288</f>
        <v>163.8631224225079</v>
      </c>
      <c r="H289">
        <f>G289*Dynamics!$S$1+H288</f>
        <v>243.80250433278874</v>
      </c>
      <c r="I289" s="32">
        <f t="shared" si="31"/>
        <v>1486.8025043327887</v>
      </c>
      <c r="J289">
        <f t="shared" si="32"/>
        <v>296.33578372183689</v>
      </c>
      <c r="K289">
        <f t="shared" si="35"/>
        <v>85.598284137796327</v>
      </c>
      <c r="L289">
        <f t="shared" si="36"/>
        <v>1.006261664045971E-3</v>
      </c>
    </row>
    <row r="290" spans="1:12" x14ac:dyDescent="0.25">
      <c r="A290">
        <f>Dynamics!A298</f>
        <v>2.7999999999999843</v>
      </c>
      <c r="B290">
        <f>Dynamics!B298</f>
        <v>31.52356081065329</v>
      </c>
      <c r="C290">
        <f>Dynamics!O298+Dynamics!P298</f>
        <v>0.71501539910696399</v>
      </c>
      <c r="D290">
        <f>Dynamics!$M$9*Dynamics!$M$14*Thrust!C290</f>
        <v>1542.6192680035076</v>
      </c>
      <c r="E290">
        <f t="shared" si="33"/>
        <v>0.5741591815180288</v>
      </c>
      <c r="F290">
        <f t="shared" si="34"/>
        <v>48.91722474133887</v>
      </c>
      <c r="G290">
        <f>F289*Dynamics!$S$1+G289</f>
        <v>164.35283720231212</v>
      </c>
      <c r="H290">
        <f>G290*Dynamics!$S$1+H289</f>
        <v>245.44603270481187</v>
      </c>
      <c r="I290" s="32">
        <f t="shared" si="31"/>
        <v>1488.4460327048118</v>
      </c>
      <c r="J290">
        <f t="shared" si="32"/>
        <v>296.32510078741871</v>
      </c>
      <c r="K290">
        <f t="shared" si="35"/>
        <v>85.582066951947454</v>
      </c>
      <c r="L290">
        <f t="shared" si="36"/>
        <v>1.006107291094806E-3</v>
      </c>
    </row>
    <row r="291" spans="1:12" x14ac:dyDescent="0.25">
      <c r="A291">
        <f>Dynamics!A299</f>
        <v>2.8099999999999841</v>
      </c>
      <c r="B291">
        <f>Dynamics!B299</f>
        <v>31.51641065666222</v>
      </c>
      <c r="C291">
        <f>Dynamics!O299+Dynamics!P299</f>
        <v>0.71406389565342188</v>
      </c>
      <c r="D291">
        <f>Dynamics!$M$9*Dynamics!$M$14*Thrust!C291</f>
        <v>1540.5664345081184</v>
      </c>
      <c r="E291">
        <f t="shared" si="33"/>
        <v>0.57750751761885699</v>
      </c>
      <c r="F291">
        <f t="shared" si="34"/>
        <v>48.863081007765807</v>
      </c>
      <c r="G291">
        <f>F290*Dynamics!$S$1+G290</f>
        <v>164.84200944972551</v>
      </c>
      <c r="H291">
        <f>G291*Dynamics!$S$1+H290</f>
        <v>247.09445279930912</v>
      </c>
      <c r="I291" s="32">
        <f t="shared" si="31"/>
        <v>1490.0944527993092</v>
      </c>
      <c r="J291">
        <f t="shared" si="32"/>
        <v>296.31438605680449</v>
      </c>
      <c r="K291">
        <f t="shared" si="35"/>
        <v>85.565803997089859</v>
      </c>
      <c r="L291">
        <f t="shared" si="36"/>
        <v>1.0059524768745727E-3</v>
      </c>
    </row>
    <row r="292" spans="1:12" x14ac:dyDescent="0.25">
      <c r="A292">
        <f>Dynamics!A300</f>
        <v>2.8199999999999839</v>
      </c>
      <c r="B292">
        <f>Dynamics!B300</f>
        <v>31.509270017705688</v>
      </c>
      <c r="C292">
        <f>Dynamics!O300+Dynamics!P300</f>
        <v>0.71311456063252265</v>
      </c>
      <c r="D292">
        <f>Dynamics!$M$9*Dynamics!$M$14*Thrust!C292</f>
        <v>1538.5182793259241</v>
      </c>
      <c r="E292">
        <f t="shared" si="33"/>
        <v>0.58086097393079472</v>
      </c>
      <c r="F292">
        <f t="shared" si="34"/>
        <v>48.809046273931308</v>
      </c>
      <c r="G292">
        <f>F291*Dynamics!$S$1+G291</f>
        <v>165.33064025980318</v>
      </c>
      <c r="H292">
        <f>G292*Dynamics!$S$1+H291</f>
        <v>248.74775920190714</v>
      </c>
      <c r="I292" s="32">
        <f t="shared" si="31"/>
        <v>1491.7477592019072</v>
      </c>
      <c r="J292">
        <f t="shared" si="32"/>
        <v>296.30363956518761</v>
      </c>
      <c r="K292">
        <f t="shared" si="35"/>
        <v>85.549495348613533</v>
      </c>
      <c r="L292">
        <f t="shared" si="36"/>
        <v>1.0057972220544511E-3</v>
      </c>
    </row>
    <row r="293" spans="1:12" x14ac:dyDescent="0.25">
      <c r="A293">
        <f>Dynamics!A301</f>
        <v>2.8299999999999836</v>
      </c>
      <c r="B293">
        <f>Dynamics!B301</f>
        <v>31.502138872099362</v>
      </c>
      <c r="C293">
        <f>Dynamics!O301+Dynamics!P301</f>
        <v>0.71216738440207694</v>
      </c>
      <c r="D293">
        <f>Dynamics!$M$9*Dynamics!$M$14*Thrust!C293</f>
        <v>1536.4747816542579</v>
      </c>
      <c r="E293">
        <f t="shared" si="33"/>
        <v>0.58421951704949893</v>
      </c>
      <c r="F293">
        <f t="shared" si="34"/>
        <v>48.755120037182856</v>
      </c>
      <c r="G293">
        <f>F292*Dynamics!$S$1+G292</f>
        <v>165.81873072254248</v>
      </c>
      <c r="H293">
        <f>G293*Dynamics!$S$1+H292</f>
        <v>250.40594650913258</v>
      </c>
      <c r="I293" s="32">
        <f t="shared" si="31"/>
        <v>1493.4059465091325</v>
      </c>
      <c r="J293">
        <f t="shared" si="32"/>
        <v>296.29286134769063</v>
      </c>
      <c r="K293">
        <f t="shared" si="35"/>
        <v>85.533141081828802</v>
      </c>
      <c r="L293">
        <f t="shared" si="36"/>
        <v>1.0056415273028119E-3</v>
      </c>
    </row>
    <row r="294" spans="1:12" x14ac:dyDescent="0.25">
      <c r="A294">
        <f>Dynamics!A302</f>
        <v>2.8399999999999834</v>
      </c>
      <c r="B294">
        <f>Dynamics!B302</f>
        <v>31.49501719825534</v>
      </c>
      <c r="C294">
        <f>Dynamics!O302+Dynamics!P302</f>
        <v>0.71122235737897432</v>
      </c>
      <c r="D294">
        <f>Dynamics!$M$9*Dynamics!$M$14*Thrust!C294</f>
        <v>1534.4359208179139</v>
      </c>
      <c r="E294">
        <f t="shared" si="33"/>
        <v>0.58758311367197746</v>
      </c>
      <c r="F294">
        <f t="shared" si="34"/>
        <v>48.701301797962159</v>
      </c>
      <c r="G294">
        <f>F293*Dynamics!$S$1+G293</f>
        <v>166.30628192291431</v>
      </c>
      <c r="H294">
        <f>G294*Dynamics!$S$1+H293</f>
        <v>252.06900932836172</v>
      </c>
      <c r="I294" s="32">
        <f t="shared" si="31"/>
        <v>1495.0690093283617</v>
      </c>
      <c r="J294">
        <f t="shared" si="32"/>
        <v>296.28205143936566</v>
      </c>
      <c r="K294">
        <f t="shared" si="35"/>
        <v>85.516741271966652</v>
      </c>
      <c r="L294">
        <f t="shared" si="36"/>
        <v>1.0054853932872205E-3</v>
      </c>
    </row>
    <row r="295" spans="1:12" x14ac:dyDescent="0.25">
      <c r="A295">
        <f>Dynamics!A303</f>
        <v>2.8499999999999832</v>
      </c>
      <c r="B295">
        <f>Dynamics!B303</f>
        <v>31.487904974681552</v>
      </c>
      <c r="C295">
        <f>Dynamics!O303+Dynamics!P303</f>
        <v>0.7102794700387226</v>
      </c>
      <c r="D295">
        <f>Dynamics!$M$9*Dynamics!$M$14*Thrust!C295</f>
        <v>1532.4016762681524</v>
      </c>
      <c r="E295">
        <f t="shared" si="33"/>
        <v>0.59095173059610462</v>
      </c>
      <c r="F295">
        <f t="shared" si="34"/>
        <v>48.647591059781142</v>
      </c>
      <c r="G295">
        <f>F294*Dynamics!$S$1+G294</f>
        <v>166.79329494089393</v>
      </c>
      <c r="H295">
        <f>G295*Dynamics!$S$1+H294</f>
        <v>253.73694227777065</v>
      </c>
      <c r="I295" s="32">
        <f t="shared" si="31"/>
        <v>1496.7369422777706</v>
      </c>
      <c r="J295">
        <f t="shared" si="32"/>
        <v>296.27120987519447</v>
      </c>
      <c r="K295">
        <f t="shared" si="35"/>
        <v>85.500295994178899</v>
      </c>
      <c r="L295">
        <f t="shared" si="36"/>
        <v>1.0053288206744392E-3</v>
      </c>
    </row>
    <row r="296" spans="1:12" x14ac:dyDescent="0.25">
      <c r="A296">
        <f>Dynamics!A304</f>
        <v>2.859999999999983</v>
      </c>
      <c r="B296">
        <f>Dynamics!B304</f>
        <v>31.480802179981165</v>
      </c>
      <c r="C296">
        <f>Dynamics!O304+Dynamics!P304</f>
        <v>0.70933871291499095</v>
      </c>
      <c r="D296">
        <f>Dynamics!$M$9*Dynamics!$M$14*Thrust!C296</f>
        <v>1530.372027581715</v>
      </c>
      <c r="E296">
        <f t="shared" si="33"/>
        <v>0.59432533472013904</v>
      </c>
      <c r="F296">
        <f t="shared" si="34"/>
        <v>48.593987329198036</v>
      </c>
      <c r="G296">
        <f>F295*Dynamics!$S$1+G295</f>
        <v>167.27977085149175</v>
      </c>
      <c r="H296">
        <f>G296*Dynamics!$S$1+H295</f>
        <v>255.40973998628556</v>
      </c>
      <c r="I296" s="32">
        <f t="shared" si="31"/>
        <v>1498.4097399862856</v>
      </c>
      <c r="J296">
        <f t="shared" si="32"/>
        <v>296.26033669008916</v>
      </c>
      <c r="K296">
        <f t="shared" si="35"/>
        <v>85.483805323538647</v>
      </c>
      <c r="L296">
        <f t="shared" si="36"/>
        <v>1.0051718101304309E-3</v>
      </c>
    </row>
    <row r="297" spans="1:12" x14ac:dyDescent="0.25">
      <c r="A297">
        <f>Dynamics!A305</f>
        <v>2.8699999999999828</v>
      </c>
      <c r="B297">
        <f>Dynamics!B305</f>
        <v>31.473708792852015</v>
      </c>
      <c r="C297">
        <f>Dynamics!O305+Dynamics!P305</f>
        <v>0.7084000765991556</v>
      </c>
      <c r="D297">
        <f>Dynamics!$M$9*Dynamics!$M$14*Thrust!C297</f>
        <v>1528.3469544598438</v>
      </c>
      <c r="E297">
        <f t="shared" si="33"/>
        <v>0.5977038930422468</v>
      </c>
      <c r="F297">
        <f t="shared" si="34"/>
        <v>48.540490115793666</v>
      </c>
      <c r="G297">
        <f>F296*Dynamics!$S$1+G296</f>
        <v>167.76571072478373</v>
      </c>
      <c r="H297">
        <f>G297*Dynamics!$S$1+H296</f>
        <v>257.08739709353341</v>
      </c>
      <c r="I297" s="32">
        <f t="shared" si="31"/>
        <v>1500.0873970935334</v>
      </c>
      <c r="J297">
        <f t="shared" si="32"/>
        <v>296.24943191889201</v>
      </c>
      <c r="K297">
        <f t="shared" si="35"/>
        <v>85.467269335040541</v>
      </c>
      <c r="L297">
        <f t="shared" si="36"/>
        <v>1.0050143623203639E-3</v>
      </c>
    </row>
    <row r="298" spans="1:12" x14ac:dyDescent="0.25">
      <c r="A298">
        <f>Dynamics!A306</f>
        <v>2.8799999999999826</v>
      </c>
      <c r="B298">
        <f>Dynamics!B306</f>
        <v>31.466624792086023</v>
      </c>
      <c r="C298">
        <f>Dynamics!O306+Dynamics!P306</f>
        <v>0.70746355173985342</v>
      </c>
      <c r="D298">
        <f>Dynamics!$M$9*Dynamics!$M$14*Thrust!C298</f>
        <v>1526.3264367273191</v>
      </c>
      <c r="E298">
        <f t="shared" si="33"/>
        <v>0.60108737266002854</v>
      </c>
      <c r="F298">
        <f t="shared" si="34"/>
        <v>48.487098932148101</v>
      </c>
      <c r="G298">
        <f>F297*Dynamics!$S$1+G297</f>
        <v>168.25111562594168</v>
      </c>
      <c r="H298">
        <f>G298*Dynamics!$S$1+H297</f>
        <v>258.76990824979282</v>
      </c>
      <c r="I298" s="32">
        <f t="shared" si="31"/>
        <v>1501.7699082497929</v>
      </c>
      <c r="J298">
        <f t="shared" si="32"/>
        <v>296.23849559637637</v>
      </c>
      <c r="K298">
        <f t="shared" si="35"/>
        <v>85.450688103600996</v>
      </c>
      <c r="L298">
        <f t="shared" si="36"/>
        <v>1.0048564779086132E-3</v>
      </c>
    </row>
    <row r="299" spans="1:12" x14ac:dyDescent="0.25">
      <c r="A299">
        <f>Dynamics!A307</f>
        <v>2.8899999999999824</v>
      </c>
      <c r="B299">
        <f>Dynamics!B307</f>
        <v>31.459550156568625</v>
      </c>
      <c r="C299">
        <f>Dynamics!O307+Dynamics!P307</f>
        <v>0.70652912904253717</v>
      </c>
      <c r="D299">
        <f>Dynamics!$M$9*Dynamics!$M$14*Thrust!C299</f>
        <v>1524.3104543314992</v>
      </c>
      <c r="E299">
        <f t="shared" si="33"/>
        <v>0.60447574077004973</v>
      </c>
      <c r="F299">
        <f t="shared" si="34"/>
        <v>48.433813293817408</v>
      </c>
      <c r="G299">
        <f>F298*Dynamics!$S$1+G298</f>
        <v>168.73598661526316</v>
      </c>
      <c r="H299">
        <f>G299*Dynamics!$S$1+H298</f>
        <v>260.45726811594545</v>
      </c>
      <c r="I299" s="32">
        <f t="shared" si="31"/>
        <v>1503.4572681159455</v>
      </c>
      <c r="J299">
        <f t="shared" si="32"/>
        <v>296.22752775724638</v>
      </c>
      <c r="K299">
        <f t="shared" si="35"/>
        <v>85.434061704058621</v>
      </c>
      <c r="L299">
        <f t="shared" si="36"/>
        <v>1.0046981575587656E-3</v>
      </c>
    </row>
    <row r="300" spans="1:12" x14ac:dyDescent="0.25">
      <c r="A300">
        <f>Dynamics!A308</f>
        <v>2.8999999999999821</v>
      </c>
      <c r="B300">
        <f>Dynamics!B308</f>
        <v>31.452484865278198</v>
      </c>
      <c r="C300">
        <f>Dynamics!O308+Dynamics!P308</f>
        <v>0.70559679926903496</v>
      </c>
      <c r="D300">
        <f>Dynamics!$M$9*Dynamics!$M$14*Thrust!C300</f>
        <v>1522.2989873413699</v>
      </c>
      <c r="E300">
        <f t="shared" si="33"/>
        <v>0.60786896466737472</v>
      </c>
      <c r="F300">
        <f t="shared" si="34"/>
        <v>48.380632719310682</v>
      </c>
      <c r="G300">
        <f>F299*Dynamics!$S$1+G299</f>
        <v>169.22032474820134</v>
      </c>
      <c r="H300">
        <f>G300*Dynamics!$S$1+H299</f>
        <v>262.14947136342749</v>
      </c>
      <c r="I300" s="32">
        <f t="shared" si="31"/>
        <v>1505.1494713634274</v>
      </c>
      <c r="J300">
        <f t="shared" si="32"/>
        <v>296.21652843613771</v>
      </c>
      <c r="K300">
        <f t="shared" si="35"/>
        <v>85.417390211174407</v>
      </c>
      <c r="L300">
        <f t="shared" si="36"/>
        <v>1.004539401933621E-3</v>
      </c>
    </row>
    <row r="301" spans="1:12" x14ac:dyDescent="0.25">
      <c r="A301">
        <f>Dynamics!A309</f>
        <v>2.9099999999999819</v>
      </c>
      <c r="B301">
        <f>Dynamics!B309</f>
        <v>31.44542889728551</v>
      </c>
      <c r="C301">
        <f>Dynamics!O309+Dynamics!P309</f>
        <v>0.70466655323711558</v>
      </c>
      <c r="D301">
        <f>Dynamics!$M$9*Dynamics!$M$14*Thrust!C301</f>
        <v>1520.2920159466069</v>
      </c>
      <c r="E301">
        <f t="shared" si="33"/>
        <v>0.61126701174510545</v>
      </c>
      <c r="F301">
        <f t="shared" si="34"/>
        <v>48.327556730067251</v>
      </c>
      <c r="G301">
        <f>F300*Dynamics!$S$1+G300</f>
        <v>169.70413107539443</v>
      </c>
      <c r="H301">
        <f>G301*Dynamics!$S$1+H300</f>
        <v>263.84651267418144</v>
      </c>
      <c r="I301" s="32">
        <f t="shared" si="31"/>
        <v>1506.8465126741814</v>
      </c>
      <c r="J301">
        <f t="shared" si="32"/>
        <v>296.20549766761781</v>
      </c>
      <c r="K301">
        <f t="shared" si="35"/>
        <v>85.400673699631938</v>
      </c>
      <c r="L301">
        <f t="shared" si="36"/>
        <v>1.0043802116951966E-3</v>
      </c>
    </row>
    <row r="302" spans="1:12" x14ac:dyDescent="0.25">
      <c r="A302">
        <f>Dynamics!A310</f>
        <v>2.9199999999999817</v>
      </c>
      <c r="B302">
        <f>Dynamics!B310</f>
        <v>31.438382231753138</v>
      </c>
      <c r="C302">
        <f>Dynamics!O310+Dynamics!P310</f>
        <v>0.70373838182005422</v>
      </c>
      <c r="D302">
        <f>Dynamics!$M$9*Dynamics!$M$14*Thrust!C302</f>
        <v>1518.2895204566394</v>
      </c>
      <c r="E302">
        <f t="shared" si="33"/>
        <v>0.61466984949392189</v>
      </c>
      <c r="F302">
        <f t="shared" si="34"/>
        <v>48.27458485043406</v>
      </c>
      <c r="G302">
        <f>F301*Dynamics!$S$1+G301</f>
        <v>170.18740664269509</v>
      </c>
      <c r="H302">
        <f>G302*Dynamics!$S$1+H301</f>
        <v>265.54838674060841</v>
      </c>
      <c r="I302" s="32">
        <f t="shared" si="31"/>
        <v>1508.5483867406083</v>
      </c>
      <c r="J302">
        <f t="shared" si="32"/>
        <v>296.19443548618602</v>
      </c>
      <c r="K302">
        <f t="shared" si="35"/>
        <v>85.383912244037973</v>
      </c>
      <c r="L302">
        <f t="shared" si="36"/>
        <v>1.0042205875047312E-3</v>
      </c>
    </row>
    <row r="303" spans="1:12" x14ac:dyDescent="0.25">
      <c r="A303">
        <f>Dynamics!A311</f>
        <v>2.9299999999999815</v>
      </c>
      <c r="B303">
        <f>Dynamics!B311</f>
        <v>31.431344847934938</v>
      </c>
      <c r="C303">
        <f>Dynamics!O311+Dynamics!P311</f>
        <v>0.7028122759462071</v>
      </c>
      <c r="D303">
        <f>Dynamics!$M$9*Dynamics!$M$14*Thrust!C303</f>
        <v>1516.2914812997317</v>
      </c>
      <c r="E303">
        <f t="shared" si="33"/>
        <v>0.6180774455016298</v>
      </c>
      <c r="F303">
        <f t="shared" si="34"/>
        <v>48.221716607643366</v>
      </c>
      <c r="G303">
        <f>F302*Dynamics!$S$1+G302</f>
        <v>170.67015249119945</v>
      </c>
      <c r="H303">
        <f>G303*Dynamics!$S$1+H302</f>
        <v>267.25508826552038</v>
      </c>
      <c r="I303" s="32">
        <f t="shared" si="31"/>
        <v>1510.2550882655205</v>
      </c>
      <c r="J303">
        <f t="shared" si="32"/>
        <v>296.18334192627412</v>
      </c>
      <c r="K303">
        <f t="shared" si="35"/>
        <v>85.367105918922405</v>
      </c>
      <c r="L303">
        <f t="shared" si="36"/>
        <v>1.0040605300226861E-3</v>
      </c>
    </row>
    <row r="304" spans="1:12" x14ac:dyDescent="0.25">
      <c r="A304">
        <f>Dynamics!A312</f>
        <v>2.9399999999999813</v>
      </c>
      <c r="B304">
        <f>Dynamics!B312</f>
        <v>31.424316725175473</v>
      </c>
      <c r="C304">
        <f>Dynamics!O312+Dynamics!P312</f>
        <v>0.70188822659858729</v>
      </c>
      <c r="D304">
        <f>Dynamics!$M$9*Dynamics!$M$14*Thrust!C304</f>
        <v>1514.2978790220677</v>
      </c>
      <c r="E304">
        <f t="shared" si="33"/>
        <v>0.62148976745270801</v>
      </c>
      <c r="F304">
        <f t="shared" si="34"/>
        <v>48.168951531790633</v>
      </c>
      <c r="G304">
        <f>F303*Dynamics!$S$1+G303</f>
        <v>171.15236965727587</v>
      </c>
      <c r="H304">
        <f>G304*Dynamics!$S$1+H303</f>
        <v>268.96661196209317</v>
      </c>
      <c r="I304" s="32">
        <f t="shared" si="31"/>
        <v>1511.9666119620931</v>
      </c>
      <c r="J304">
        <f t="shared" si="32"/>
        <v>296.1722170222464</v>
      </c>
      <c r="K304">
        <f t="shared" si="35"/>
        <v>85.35025479873876</v>
      </c>
      <c r="L304">
        <f t="shared" si="36"/>
        <v>1.0039000399087513E-3</v>
      </c>
    </row>
    <row r="305" spans="1:12" x14ac:dyDescent="0.25">
      <c r="A305">
        <f>Dynamics!A313</f>
        <v>2.9499999999999811</v>
      </c>
      <c r="B305">
        <f>Dynamics!B313</f>
        <v>31.417297842909488</v>
      </c>
      <c r="C305">
        <f>Dynamics!O313+Dynamics!P313</f>
        <v>0.70096622481444315</v>
      </c>
      <c r="D305">
        <f>Dynamics!$M$9*Dynamics!$M$14*Thrust!C305</f>
        <v>1512.3086942868429</v>
      </c>
      <c r="E305">
        <f t="shared" si="33"/>
        <v>0.62490678312786241</v>
      </c>
      <c r="F305">
        <f t="shared" si="34"/>
        <v>48.116289155812424</v>
      </c>
      <c r="G305">
        <f>F304*Dynamics!$S$1+G304</f>
        <v>171.63405917259377</v>
      </c>
      <c r="H305">
        <f>G305*Dynamics!$S$1+H304</f>
        <v>270.68295255381912</v>
      </c>
      <c r="I305" s="32">
        <f t="shared" si="31"/>
        <v>1513.6829525538192</v>
      </c>
      <c r="J305">
        <f t="shared" si="32"/>
        <v>296.16106080840018</v>
      </c>
      <c r="K305">
        <f t="shared" si="35"/>
        <v>85.333358957864363</v>
      </c>
      <c r="L305">
        <f t="shared" si="36"/>
        <v>1.0037391178218445E-3</v>
      </c>
    </row>
    <row r="306" spans="1:12" x14ac:dyDescent="0.25">
      <c r="A306">
        <f>Dynamics!A314</f>
        <v>2.9599999999999809</v>
      </c>
      <c r="B306">
        <f>Dynamics!B314</f>
        <v>31.410288180661343</v>
      </c>
      <c r="C306">
        <f>Dynamics!O314+Dynamics!P314</f>
        <v>0.70004626168484474</v>
      </c>
      <c r="D306">
        <f>Dynamics!$M$9*Dynamics!$M$14*Thrust!C306</f>
        <v>1510.32390787337</v>
      </c>
      <c r="E306">
        <f t="shared" si="33"/>
        <v>0.62832846040358059</v>
      </c>
      <c r="F306">
        <f t="shared" si="34"/>
        <v>48.063729015464887</v>
      </c>
      <c r="G306">
        <f>F305*Dynamics!$S$1+G305</f>
        <v>172.11522206415188</v>
      </c>
      <c r="H306">
        <f>G306*Dynamics!$S$1+H305</f>
        <v>272.40410477446062</v>
      </c>
      <c r="I306" s="32">
        <f t="shared" si="31"/>
        <v>1515.4041047744606</v>
      </c>
      <c r="J306">
        <f t="shared" si="32"/>
        <v>296.149873318966</v>
      </c>
      <c r="K306">
        <f t="shared" si="35"/>
        <v>85.316418470600638</v>
      </c>
      <c r="L306">
        <f t="shared" si="36"/>
        <v>1.0035777644201182E-3</v>
      </c>
    </row>
    <row r="307" spans="1:12" x14ac:dyDescent="0.25">
      <c r="A307">
        <f>Dynamics!A315</f>
        <v>2.9699999999999807</v>
      </c>
      <c r="B307">
        <f>Dynamics!B315</f>
        <v>31.403287718044496</v>
      </c>
      <c r="C307">
        <f>Dynamics!O315+Dynamics!P315</f>
        <v>0.69912832835426908</v>
      </c>
      <c r="D307">
        <f>Dynamics!$M$9*Dynamics!$M$14*Thrust!C307</f>
        <v>1508.3435006761863</v>
      </c>
      <c r="E307">
        <f t="shared" si="33"/>
        <v>0.63175476725169388</v>
      </c>
      <c r="F307">
        <f t="shared" si="34"/>
        <v>48.011270649301963</v>
      </c>
      <c r="G307">
        <f>F306*Dynamics!$S$1+G306</f>
        <v>172.59585935430653</v>
      </c>
      <c r="H307">
        <f>G307*Dynamics!$S$1+H306</f>
        <v>274.13006336800368</v>
      </c>
      <c r="I307" s="32">
        <f t="shared" si="31"/>
        <v>1517.1300633680037</v>
      </c>
      <c r="J307">
        <f t="shared" si="32"/>
        <v>296.13865458810795</v>
      </c>
      <c r="K307">
        <f t="shared" si="35"/>
        <v>85.299433411173482</v>
      </c>
      <c r="L307">
        <f t="shared" si="36"/>
        <v>1.0034159803609609E-3</v>
      </c>
    </row>
    <row r="308" spans="1:12" x14ac:dyDescent="0.25">
      <c r="A308">
        <f>Dynamics!A316</f>
        <v>2.9799999999999804</v>
      </c>
      <c r="B308">
        <f>Dynamics!B316</f>
        <v>31.396296434760952</v>
      </c>
      <c r="C308">
        <f>Dynamics!O316+Dynamics!P316</f>
        <v>0.69821241602019424</v>
      </c>
      <c r="D308">
        <f>Dynamics!$M$9*Dynamics!$M$14*Thrust!C308</f>
        <v>1506.3674537041761</v>
      </c>
      <c r="E308">
        <f t="shared" si="33"/>
        <v>0.63518567173894003</v>
      </c>
      <c r="F308">
        <f t="shared" si="34"/>
        <v>47.958913598654256</v>
      </c>
      <c r="G308">
        <f>F307*Dynamics!$S$1+G307</f>
        <v>173.07597206079956</v>
      </c>
      <c r="H308">
        <f>G308*Dynamics!$S$1+H307</f>
        <v>275.86082308861165</v>
      </c>
      <c r="I308" s="32">
        <f t="shared" si="31"/>
        <v>1518.8608230886116</v>
      </c>
      <c r="J308">
        <f t="shared" si="32"/>
        <v>296.12740464992402</v>
      </c>
      <c r="K308">
        <f t="shared" si="35"/>
        <v>85.282403853733385</v>
      </c>
      <c r="L308">
        <f t="shared" si="36"/>
        <v>1.0032537663010005E-3</v>
      </c>
    </row>
    <row r="309" spans="1:12" x14ac:dyDescent="0.25">
      <c r="A309">
        <f>Dynamics!A317</f>
        <v>2.9899999999999802</v>
      </c>
      <c r="B309">
        <f>Dynamics!B317</f>
        <v>31.389314310600749</v>
      </c>
      <c r="C309">
        <f>Dynamics!O317+Dynamics!P317</f>
        <v>0.69729851593269221</v>
      </c>
      <c r="D309">
        <f>Dynamics!$M$9*Dynamics!$M$14*Thrust!C309</f>
        <v>1504.3957480796937</v>
      </c>
      <c r="E309">
        <f t="shared" si="33"/>
        <v>0.63862114202652953</v>
      </c>
      <c r="F309">
        <f t="shared" si="34"/>
        <v>47.906657407607682</v>
      </c>
      <c r="G309">
        <f>F308*Dynamics!$S$1+G308</f>
        <v>173.5555611967861</v>
      </c>
      <c r="H309">
        <f>G309*Dynamics!$S$1+H308</f>
        <v>277.59637870057952</v>
      </c>
      <c r="I309" s="32">
        <f t="shared" si="31"/>
        <v>1520.5963787005794</v>
      </c>
      <c r="J309">
        <f t="shared" si="32"/>
        <v>296.11612353844623</v>
      </c>
      <c r="K309">
        <f t="shared" si="35"/>
        <v>85.265329872355821</v>
      </c>
      <c r="L309">
        <f t="shared" si="36"/>
        <v>1.0030911228961071E-3</v>
      </c>
    </row>
    <row r="310" spans="1:12" x14ac:dyDescent="0.25">
      <c r="A310">
        <f>Dynamics!A318</f>
        <v>2.99999999999998</v>
      </c>
      <c r="B310">
        <f>Dynamics!B318</f>
        <v>31.382341325441423</v>
      </c>
      <c r="C310">
        <f>Dynamics!O318+Dynamics!P318</f>
        <v>0.6963866193940319</v>
      </c>
      <c r="D310">
        <f>Dynamics!$M$9*Dynamics!$M$14*Thrust!C310</f>
        <v>1502.428365037706</v>
      </c>
      <c r="E310">
        <f t="shared" si="33"/>
        <v>0.64206114636971678</v>
      </c>
      <c r="F310">
        <f t="shared" si="34"/>
        <v>47.854501622982781</v>
      </c>
      <c r="G310">
        <f>F309*Dynamics!$S$1+G309</f>
        <v>174.03462777086219</v>
      </c>
      <c r="H310">
        <f>G310*Dynamics!$S$1+H309</f>
        <v>279.33672497828815</v>
      </c>
      <c r="I310" s="32">
        <f t="shared" si="31"/>
        <v>1522.3367249782882</v>
      </c>
      <c r="J310">
        <f t="shared" si="32"/>
        <v>296.10481128764116</v>
      </c>
      <c r="K310">
        <f t="shared" si="35"/>
        <v>85.248211541041485</v>
      </c>
      <c r="L310">
        <f t="shared" si="36"/>
        <v>1.0029280508013964E-3</v>
      </c>
    </row>
    <row r="311" spans="1:12" x14ac:dyDescent="0.25">
      <c r="A311">
        <f>Dynamics!A319</f>
        <v>3.0099999999999798</v>
      </c>
      <c r="B311">
        <f>Dynamics!B319</f>
        <v>31.375377459247481</v>
      </c>
      <c r="C311">
        <f>Dynamics!O319+Dynamics!P319</f>
        <v>0.69547671775827713</v>
      </c>
      <c r="D311">
        <f>Dynamics!$M$9*Dynamics!$M$14*Thrust!C311</f>
        <v>1500.4652859249256</v>
      </c>
      <c r="E311">
        <f t="shared" si="33"/>
        <v>0.64550565311737318</v>
      </c>
      <c r="F311">
        <f t="shared" si="34"/>
        <v>47.802445794313655</v>
      </c>
      <c r="G311">
        <f>F310*Dynamics!$S$1+G310</f>
        <v>174.513172787092</v>
      </c>
      <c r="H311">
        <f>G311*Dynamics!$S$1+H310</f>
        <v>281.08185670615904</v>
      </c>
      <c r="I311" s="32">
        <f t="shared" si="31"/>
        <v>1524.081856706159</v>
      </c>
      <c r="J311">
        <f t="shared" si="32"/>
        <v>296.09346793140998</v>
      </c>
      <c r="K311">
        <f t="shared" si="35"/>
        <v>85.23104893371648</v>
      </c>
      <c r="L311">
        <f t="shared" si="36"/>
        <v>1.0027645506712327E-3</v>
      </c>
    </row>
    <row r="312" spans="1:12" x14ac:dyDescent="0.25">
      <c r="A312">
        <f>Dynamics!A320</f>
        <v>3.0199999999999796</v>
      </c>
      <c r="B312">
        <f>Dynamics!B320</f>
        <v>31.368422692069899</v>
      </c>
      <c r="C312">
        <f>Dynamics!O320+Dynamics!P320</f>
        <v>0.69456880243089725</v>
      </c>
      <c r="D312">
        <f>Dynamics!$M$9*Dynamics!$M$14*Thrust!C312</f>
        <v>1498.5064921989706</v>
      </c>
      <c r="E312">
        <f t="shared" si="33"/>
        <v>0.64895463071156467</v>
      </c>
      <c r="F312">
        <f t="shared" si="34"/>
        <v>47.750489473827614</v>
      </c>
      <c r="G312">
        <f>F311*Dynamics!$S$1+G311</f>
        <v>174.99119724503515</v>
      </c>
      <c r="H312">
        <f>G312*Dynamics!$S$1+H311</f>
        <v>282.83176867860942</v>
      </c>
      <c r="I312" s="32">
        <f t="shared" si="31"/>
        <v>1525.8317686786095</v>
      </c>
      <c r="J312">
        <f t="shared" si="32"/>
        <v>296.08209350358902</v>
      </c>
      <c r="K312">
        <f t="shared" si="35"/>
        <v>85.213842124232755</v>
      </c>
      <c r="L312">
        <f t="shared" si="36"/>
        <v>1.0026006231592319E-3</v>
      </c>
    </row>
    <row r="313" spans="1:12" x14ac:dyDescent="0.25">
      <c r="A313">
        <f>Dynamics!A321</f>
        <v>3.0299999999999794</v>
      </c>
      <c r="B313">
        <f>Dynamics!B321</f>
        <v>31.361477004045589</v>
      </c>
      <c r="C313">
        <f>Dynamics!O321+Dynamics!P321</f>
        <v>0.69366286486837492</v>
      </c>
      <c r="D313">
        <f>Dynamics!$M$9*Dynamics!$M$14*Thrust!C313</f>
        <v>1496.5519654275186</v>
      </c>
      <c r="E313">
        <f t="shared" si="33"/>
        <v>0.65240804768713301</v>
      </c>
      <c r="F313">
        <f t="shared" si="34"/>
        <v>47.698632216424699</v>
      </c>
      <c r="G313">
        <f>F312*Dynamics!$S$1+G312</f>
        <v>175.46870213977343</v>
      </c>
      <c r="H313">
        <f>G313*Dynamics!$S$1+H312</f>
        <v>284.58645570000715</v>
      </c>
      <c r="I313" s="32">
        <f t="shared" si="31"/>
        <v>1527.5864557000073</v>
      </c>
      <c r="J313">
        <f t="shared" si="32"/>
        <v>296.07068803794994</v>
      </c>
      <c r="K313">
        <f t="shared" si="35"/>
        <v>85.196591186368124</v>
      </c>
      <c r="L313">
        <f t="shared" si="36"/>
        <v>1.0024362689182624E-3</v>
      </c>
    </row>
    <row r="314" spans="1:12" x14ac:dyDescent="0.25">
      <c r="A314">
        <f>Dynamics!A322</f>
        <v>3.0399999999999792</v>
      </c>
      <c r="B314">
        <f>Dynamics!B322</f>
        <v>31.354540375396908</v>
      </c>
      <c r="C314">
        <f>Dynamics!O322+Dynamics!P322</f>
        <v>0.69275889657782086</v>
      </c>
      <c r="D314">
        <f>Dynamics!$M$9*Dynamics!$M$14*Thrust!C314</f>
        <v>1494.601687287475</v>
      </c>
      <c r="E314">
        <f t="shared" si="33"/>
        <v>0.65586587267127705</v>
      </c>
      <c r="F314">
        <f t="shared" si="34"/>
        <v>47.646873579657516</v>
      </c>
      <c r="G314">
        <f>F313*Dynamics!$S$1+G313</f>
        <v>175.94568846193766</v>
      </c>
      <c r="H314">
        <f>G314*Dynamics!$S$1+H313</f>
        <v>286.34591258462655</v>
      </c>
      <c r="I314" s="32">
        <f t="shared" si="31"/>
        <v>1529.3459125846266</v>
      </c>
      <c r="J314">
        <f t="shared" si="32"/>
        <v>296.05925156819995</v>
      </c>
      <c r="K314">
        <f t="shared" si="35"/>
        <v>85.179296193826829</v>
      </c>
      <c r="L314">
        <f t="shared" si="36"/>
        <v>1.0022714886004532E-3</v>
      </c>
    </row>
    <row r="315" spans="1:12" x14ac:dyDescent="0.25">
      <c r="A315">
        <f>Dynamics!A323</f>
        <v>3.049999999999979</v>
      </c>
      <c r="B315">
        <f>Dynamics!B323</f>
        <v>31.347612786431128</v>
      </c>
      <c r="C315">
        <f>Dynamics!O323+Dynamics!P323</f>
        <v>0.69185688911659138</v>
      </c>
      <c r="D315">
        <f>Dynamics!$M$9*Dynamics!$M$14*Thrust!C315</f>
        <v>1492.6556395641485</v>
      </c>
      <c r="E315">
        <f t="shared" si="33"/>
        <v>0.65932807438314389</v>
      </c>
      <c r="F315">
        <f t="shared" si="34"/>
        <v>47.595213123711247</v>
      </c>
      <c r="G315">
        <f>F314*Dynamics!$S$1+G314</f>
        <v>176.42215719773424</v>
      </c>
      <c r="H315">
        <f>G315*Dynamics!$S$1+H314</f>
        <v>288.11013415660386</v>
      </c>
      <c r="I315" s="32">
        <f t="shared" si="31"/>
        <v>1531.1101341566039</v>
      </c>
      <c r="J315">
        <f t="shared" si="32"/>
        <v>296.04778412798208</v>
      </c>
      <c r="K315">
        <f t="shared" si="35"/>
        <v>85.161957220239543</v>
      </c>
      <c r="L315">
        <f t="shared" si="36"/>
        <v>1.0021062828571912E-3</v>
      </c>
    </row>
    <row r="316" spans="1:12" x14ac:dyDescent="0.25">
      <c r="A316">
        <f>Dynamics!A324</f>
        <v>3.0599999999999787</v>
      </c>
      <c r="B316">
        <f>Dynamics!B324</f>
        <v>31.340694217539962</v>
      </c>
      <c r="C316">
        <f>Dynamics!O324+Dynamics!P324</f>
        <v>0.690956834091906</v>
      </c>
      <c r="D316">
        <f>Dynamics!$M$9*Dynamics!$M$14*Thrust!C316</f>
        <v>1490.7138041504256</v>
      </c>
      <c r="E316">
        <f t="shared" si="33"/>
        <v>0.66279462163341551</v>
      </c>
      <c r="F316">
        <f t="shared" si="34"/>
        <v>47.543650411383631</v>
      </c>
      <c r="G316">
        <f>F315*Dynamics!$S$1+G315</f>
        <v>176.89810932897134</v>
      </c>
      <c r="H316">
        <f>G316*Dynamics!$S$1+H315</f>
        <v>289.87911524989357</v>
      </c>
      <c r="I316" s="32">
        <f t="shared" si="31"/>
        <v>1532.8791152498936</v>
      </c>
      <c r="J316">
        <f t="shared" si="32"/>
        <v>296.03628575087566</v>
      </c>
      <c r="K316">
        <f t="shared" si="35"/>
        <v>85.144574339163739</v>
      </c>
      <c r="L316">
        <f t="shared" si="36"/>
        <v>1.0019406523391276E-3</v>
      </c>
    </row>
    <row r="317" spans="1:12" x14ac:dyDescent="0.25">
      <c r="A317">
        <f>Dynamics!A325</f>
        <v>3.0699999999999785</v>
      </c>
      <c r="B317">
        <f>Dynamics!B325</f>
        <v>31.333784649199046</v>
      </c>
      <c r="C317">
        <f>Dynamics!O325+Dynamics!P325</f>
        <v>0.69005872316047745</v>
      </c>
      <c r="D317">
        <f>Dynamics!$M$9*Dynamics!$M$14*Thrust!C317</f>
        <v>1488.7761630459729</v>
      </c>
      <c r="E317">
        <f t="shared" si="33"/>
        <v>0.66626548332390467</v>
      </c>
      <c r="F317">
        <f t="shared" si="34"/>
        <v>47.492185008065661</v>
      </c>
      <c r="G317">
        <f>F316*Dynamics!$S$1+G316</f>
        <v>177.37354583308519</v>
      </c>
      <c r="H317">
        <f>G317*Dynamics!$S$1+H316</f>
        <v>291.65285070822443</v>
      </c>
      <c r="I317" s="32">
        <f t="shared" si="31"/>
        <v>1534.6528507082244</v>
      </c>
      <c r="J317">
        <f t="shared" si="32"/>
        <v>296.02475647039654</v>
      </c>
      <c r="K317">
        <f t="shared" si="35"/>
        <v>85.12714762408396</v>
      </c>
      <c r="L317">
        <f t="shared" si="36"/>
        <v>1.001774597696179E-3</v>
      </c>
    </row>
    <row r="318" spans="1:12" x14ac:dyDescent="0.25">
      <c r="A318">
        <f>Dynamics!A326</f>
        <v>3.0799999999999783</v>
      </c>
      <c r="B318">
        <f>Dynamics!B326</f>
        <v>31.326884061967441</v>
      </c>
      <c r="C318">
        <f>Dynamics!O326+Dynamics!P326</f>
        <v>0.68916254802813415</v>
      </c>
      <c r="D318">
        <f>Dynamics!$M$9*Dynamics!$M$14*Thrust!C318</f>
        <v>1486.8426983564223</v>
      </c>
      <c r="E318">
        <f t="shared" si="33"/>
        <v>0.66974062844715043</v>
      </c>
      <c r="F318">
        <f t="shared" si="34"/>
        <v>47.440816481721868</v>
      </c>
      <c r="G318">
        <f>F317*Dynamics!$S$1+G317</f>
        <v>177.84846768316584</v>
      </c>
      <c r="H318">
        <f>G318*Dynamics!$S$1+H317</f>
        <v>293.43133538505612</v>
      </c>
      <c r="I318" s="32">
        <f t="shared" si="31"/>
        <v>1536.4313353850562</v>
      </c>
      <c r="J318">
        <f t="shared" si="32"/>
        <v>296.01319631999712</v>
      </c>
      <c r="K318">
        <f t="shared" si="35"/>
        <v>85.109677148412004</v>
      </c>
      <c r="L318">
        <f t="shared" si="36"/>
        <v>1.0016081195775314E-3</v>
      </c>
    </row>
    <row r="319" spans="1:12" x14ac:dyDescent="0.25">
      <c r="A319">
        <f>Dynamics!A327</f>
        <v>3.0899999999999781</v>
      </c>
      <c r="B319">
        <f>Dynamics!B327</f>
        <v>31.319992436487158</v>
      </c>
      <c r="C319">
        <f>Dynamics!O327+Dynamics!P327</f>
        <v>0.68826830044945264</v>
      </c>
      <c r="D319">
        <f>Dynamics!$M$9*Dynamics!$M$14*Thrust!C319</f>
        <v>1484.9133922925773</v>
      </c>
      <c r="E319">
        <f t="shared" si="33"/>
        <v>0.67322002608601839</v>
      </c>
      <c r="F319">
        <f t="shared" si="34"/>
        <v>47.389544402870975</v>
      </c>
      <c r="G319">
        <f>F318*Dynamics!$S$1+G318</f>
        <v>178.32287584798306</v>
      </c>
      <c r="H319">
        <f>G319*Dynamics!$S$1+H318</f>
        <v>295.21456414353594</v>
      </c>
      <c r="I319" s="32">
        <f t="shared" si="31"/>
        <v>1538.2145641435359</v>
      </c>
      <c r="J319">
        <f t="shared" si="32"/>
        <v>296.001605333067</v>
      </c>
      <c r="K319">
        <f t="shared" si="35"/>
        <v>85.092162985487263</v>
      </c>
      <c r="L319">
        <f t="shared" si="36"/>
        <v>1.0014412186316426E-3</v>
      </c>
    </row>
    <row r="320" spans="1:12" x14ac:dyDescent="0.25">
      <c r="A320">
        <f>Dynamics!A328</f>
        <v>3.0999999999999779</v>
      </c>
      <c r="B320">
        <f>Dynamics!B328</f>
        <v>31.313109753482664</v>
      </c>
      <c r="C320">
        <f>Dynamics!O328+Dynamics!P328</f>
        <v>0.68737597222739266</v>
      </c>
      <c r="D320">
        <f>Dynamics!$M$9*Dynamics!$M$14*Thrust!C320</f>
        <v>1482.9882271696272</v>
      </c>
      <c r="E320">
        <f t="shared" si="33"/>
        <v>0.67670364541330474</v>
      </c>
      <c r="F320">
        <f t="shared" si="34"/>
        <v>47.338368344566938</v>
      </c>
      <c r="G320">
        <f>F319*Dynamics!$S$1+G319</f>
        <v>178.79677129201175</v>
      </c>
      <c r="H320">
        <f>G320*Dynamics!$S$1+H319</f>
        <v>297.00253185645607</v>
      </c>
      <c r="I320" s="32">
        <f t="shared" si="31"/>
        <v>1540.002531856456</v>
      </c>
      <c r="J320">
        <f t="shared" si="32"/>
        <v>295.98998354293303</v>
      </c>
      <c r="K320">
        <f t="shared" si="35"/>
        <v>85.074605208576799</v>
      </c>
      <c r="L320">
        <f t="shared" si="36"/>
        <v>1.0012738955062438E-3</v>
      </c>
    </row>
    <row r="321" spans="1:12" x14ac:dyDescent="0.25">
      <c r="A321">
        <f>Dynamics!A329</f>
        <v>3.1099999999999777</v>
      </c>
      <c r="B321">
        <f>Dynamics!B329</f>
        <v>31.306235993760389</v>
      </c>
      <c r="C321">
        <f>Dynamics!O329+Dynamics!P329</f>
        <v>0.68648555521293497</v>
      </c>
      <c r="D321">
        <f>Dynamics!$M$9*Dynamics!$M$14*Thrust!C321</f>
        <v>1481.0671854063642</v>
      </c>
      <c r="E321">
        <f t="shared" si="33"/>
        <v>0.68019145569134043</v>
      </c>
      <c r="F321">
        <f t="shared" si="34"/>
        <v>47.287287882379957</v>
      </c>
      <c r="G321">
        <f>F320*Dynamics!$S$1+G320</f>
        <v>179.27015497545742</v>
      </c>
      <c r="H321">
        <f>G321*Dynamics!$S$1+H320</f>
        <v>298.79523340621063</v>
      </c>
      <c r="I321" s="32">
        <f t="shared" si="31"/>
        <v>1541.7952334062106</v>
      </c>
      <c r="J321">
        <f t="shared" si="32"/>
        <v>295.97833098285963</v>
      </c>
      <c r="K321">
        <f t="shared" si="35"/>
        <v>85.057003890875905</v>
      </c>
      <c r="L321">
        <f t="shared" si="36"/>
        <v>1.0011061508483458E-3</v>
      </c>
    </row>
    <row r="322" spans="1:12" x14ac:dyDescent="0.25">
      <c r="A322">
        <f>Dynamics!A330</f>
        <v>3.1199999999999775</v>
      </c>
      <c r="B322">
        <f>Dynamics!B330</f>
        <v>31.299371138208258</v>
      </c>
      <c r="C322">
        <f>Dynamics!O330+Dynamics!P330</f>
        <v>0.68559704130472177</v>
      </c>
      <c r="D322">
        <f>Dynamics!$M$9*Dynamics!$M$14*Thrust!C322</f>
        <v>1479.1502495244088</v>
      </c>
      <c r="E322">
        <f t="shared" si="33"/>
        <v>0.68368342627160283</v>
      </c>
      <c r="F322">
        <f t="shared" si="34"/>
        <v>47.236302594377698</v>
      </c>
      <c r="G322">
        <f>F321*Dynamics!$S$1+G321</f>
        <v>179.74302785428122</v>
      </c>
      <c r="H322">
        <f>G322*Dynamics!$S$1+H321</f>
        <v>300.59266368475346</v>
      </c>
      <c r="I322" s="32">
        <f t="shared" si="31"/>
        <v>1543.5926636847535</v>
      </c>
      <c r="J322">
        <f t="shared" si="32"/>
        <v>295.9666476860491</v>
      </c>
      <c r="K322">
        <f t="shared" si="35"/>
        <v>85.039359105508055</v>
      </c>
      <c r="L322">
        <f t="shared" si="36"/>
        <v>1.0009379853042383E-3</v>
      </c>
    </row>
    <row r="323" spans="1:12" x14ac:dyDescent="0.25">
      <c r="A323">
        <f>Dynamics!A331</f>
        <v>3.1299999999999772</v>
      </c>
      <c r="B323">
        <f>Dynamics!B331</f>
        <v>31.292515167795212</v>
      </c>
      <c r="C323">
        <f>Dynamics!O331+Dynamics!P331</f>
        <v>0.68471042244870028</v>
      </c>
      <c r="D323">
        <f>Dynamics!$M$9*Dynamics!$M$14*Thrust!C323</f>
        <v>1477.23740214744</v>
      </c>
      <c r="E323">
        <f t="shared" si="33"/>
        <v>0.68717952659432668</v>
      </c>
      <c r="F323">
        <f t="shared" si="34"/>
        <v>47.185412061106611</v>
      </c>
      <c r="G323">
        <f>F322*Dynamics!$S$1+G322</f>
        <v>180.21539088022499</v>
      </c>
      <c r="H323">
        <f>G323*Dynamics!$S$1+H322</f>
        <v>302.39481759355573</v>
      </c>
      <c r="I323" s="32">
        <f t="shared" si="31"/>
        <v>1545.3948175935557</v>
      </c>
      <c r="J323">
        <f t="shared" si="32"/>
        <v>295.95493368564189</v>
      </c>
      <c r="K323">
        <f t="shared" si="35"/>
        <v>85.021670925525228</v>
      </c>
      <c r="L323">
        <f t="shared" si="36"/>
        <v>1.0007693995194938E-3</v>
      </c>
    </row>
    <row r="324" spans="1:12" x14ac:dyDescent="0.25">
      <c r="A324">
        <f>Dynamics!A332</f>
        <v>3.139999999999977</v>
      </c>
      <c r="B324">
        <f>Dynamics!B332</f>
        <v>31.285668063570725</v>
      </c>
      <c r="C324">
        <f>Dynamics!O332+Dynamics!P332</f>
        <v>0.6838256906377701</v>
      </c>
      <c r="D324">
        <f>Dynamics!$M$9*Dynamics!$M$14*Thrust!C324</f>
        <v>1475.3286260004352</v>
      </c>
      <c r="E324">
        <f t="shared" si="33"/>
        <v>0.69067972618811879</v>
      </c>
      <c r="F324">
        <f t="shared" si="34"/>
        <v>47.134615865573508</v>
      </c>
      <c r="G324">
        <f>F323*Dynamics!$S$1+G323</f>
        <v>180.68724500083604</v>
      </c>
      <c r="H324">
        <f>G324*Dynamics!$S$1+H323</f>
        <v>304.2016900435641</v>
      </c>
      <c r="I324" s="32">
        <f t="shared" si="31"/>
        <v>1547.2016900435642</v>
      </c>
      <c r="J324">
        <f t="shared" si="32"/>
        <v>295.94318901471684</v>
      </c>
      <c r="K324">
        <f t="shared" si="35"/>
        <v>85.003939423908207</v>
      </c>
      <c r="L324">
        <f t="shared" si="36"/>
        <v>1.0006003941389703E-3</v>
      </c>
    </row>
    <row r="325" spans="1:12" x14ac:dyDescent="0.25">
      <c r="A325">
        <f>Dynamics!A333</f>
        <v>3.1499999999999768</v>
      </c>
      <c r="B325">
        <f>Dynamics!B333</f>
        <v>31.278829806664348</v>
      </c>
      <c r="C325">
        <f>Dynamics!O333+Dynamics!P333</f>
        <v>0.68294283791143562</v>
      </c>
      <c r="D325">
        <f>Dynamics!$M$9*Dynamics!$M$14*Thrust!C325</f>
        <v>1473.4239039089196</v>
      </c>
      <c r="E325">
        <f t="shared" si="33"/>
        <v>0.69418399466957725</v>
      </c>
      <c r="F325">
        <f t="shared" si="34"/>
        <v>47.0839135932274</v>
      </c>
      <c r="G325">
        <f>F324*Dynamics!$S$1+G324</f>
        <v>181.15859115949178</v>
      </c>
      <c r="H325">
        <f>G325*Dynamics!$S$1+H324</f>
        <v>306.01327595515903</v>
      </c>
      <c r="I325" s="32">
        <f t="shared" si="31"/>
        <v>1549.0132759551591</v>
      </c>
      <c r="J325">
        <f t="shared" si="32"/>
        <v>295.93141370629149</v>
      </c>
      <c r="K325">
        <f t="shared" si="35"/>
        <v>84.986164673566776</v>
      </c>
      <c r="L325">
        <f t="shared" si="36"/>
        <v>1.000430969806815E-3</v>
      </c>
    </row>
    <row r="326" spans="1:12" x14ac:dyDescent="0.25">
      <c r="A326">
        <f>Dynamics!A334</f>
        <v>3.1599999999999766</v>
      </c>
      <c r="B326">
        <f>Dynamics!B334</f>
        <v>31.272000378285234</v>
      </c>
      <c r="C326">
        <f>Dynamics!O334+Dynamics!P334</f>
        <v>0.68206185635545824</v>
      </c>
      <c r="D326">
        <f>Dynamics!$M$9*Dynamics!$M$14*Thrust!C326</f>
        <v>1471.5232187982158</v>
      </c>
      <c r="E326">
        <f t="shared" si="33"/>
        <v>0.69769230174291297</v>
      </c>
      <c r="F326">
        <f t="shared" si="34"/>
        <v>47.033304831941287</v>
      </c>
      <c r="G326">
        <f>F325*Dynamics!$S$1+G325</f>
        <v>181.62943029542404</v>
      </c>
      <c r="H326">
        <f>G326*Dynamics!$S$1+H325</f>
        <v>307.82957025811328</v>
      </c>
      <c r="I326" s="32">
        <f t="shared" si="31"/>
        <v>1550.8295702581133</v>
      </c>
      <c r="J326">
        <f t="shared" si="32"/>
        <v>295.91960779332226</v>
      </c>
      <c r="K326">
        <f t="shared" si="35"/>
        <v>84.968346747339979</v>
      </c>
      <c r="L326">
        <f t="shared" si="36"/>
        <v>1.0002611271664658E-3</v>
      </c>
    </row>
    <row r="327" spans="1:12" x14ac:dyDescent="0.25">
      <c r="A327">
        <f>Dynamics!A335</f>
        <v>3.1699999999999764</v>
      </c>
      <c r="B327">
        <f>Dynamics!B335</f>
        <v>31.265179759721679</v>
      </c>
      <c r="C327">
        <f>Dynamics!O335+Dynamics!P335</f>
        <v>0.68118273810151264</v>
      </c>
      <c r="D327">
        <f>Dynamics!$M$9*Dynamics!$M$14*Thrust!C327</f>
        <v>1469.6265536927035</v>
      </c>
      <c r="E327">
        <f t="shared" si="33"/>
        <v>0.70120461719957294</v>
      </c>
      <c r="F327">
        <f t="shared" si="34"/>
        <v>46.982789171994199</v>
      </c>
      <c r="G327">
        <f>F326*Dynamics!$S$1+G326</f>
        <v>182.09976334374346</v>
      </c>
      <c r="H327">
        <f>G327*Dynamics!$S$1+H326</f>
        <v>309.65056789155074</v>
      </c>
      <c r="I327" s="32">
        <f t="shared" si="31"/>
        <v>1552.6505678915507</v>
      </c>
      <c r="J327">
        <f t="shared" si="32"/>
        <v>295.90777130870492</v>
      </c>
      <c r="K327">
        <f t="shared" si="35"/>
        <v>84.950485717996344</v>
      </c>
      <c r="L327">
        <f t="shared" si="36"/>
        <v>1.0000908668606546E-3</v>
      </c>
    </row>
    <row r="328" spans="1:12" x14ac:dyDescent="0.25">
      <c r="A328">
        <f>Dynamics!A336</f>
        <v>3.1799999999999762</v>
      </c>
      <c r="B328">
        <f>Dynamics!B336</f>
        <v>31.258367932340665</v>
      </c>
      <c r="C328">
        <f>Dynamics!O336+Dynamics!P336</f>
        <v>0.68030547532684882</v>
      </c>
      <c r="D328">
        <f>Dynamics!$M$9*Dynamics!$M$14*Thrust!C328</f>
        <v>1467.7338917150892</v>
      </c>
      <c r="E328">
        <f t="shared" si="33"/>
        <v>0.70472091091786815</v>
      </c>
      <c r="F328">
        <f t="shared" si="34"/>
        <v>46.932366206053501</v>
      </c>
      <c r="G328">
        <f>F327*Dynamics!$S$1+G327</f>
        <v>182.56959123546341</v>
      </c>
      <c r="H328">
        <f>G328*Dynamics!$S$1+H327</f>
        <v>311.4762638039054</v>
      </c>
      <c r="I328" s="32">
        <f t="shared" si="31"/>
        <v>1554.4762638039053</v>
      </c>
      <c r="J328">
        <f t="shared" si="32"/>
        <v>295.89590428527464</v>
      </c>
      <c r="K328">
        <f t="shared" si="35"/>
        <v>84.932581658234099</v>
      </c>
      <c r="L328">
        <f t="shared" si="36"/>
        <v>9.9992018953140929E-4</v>
      </c>
    </row>
    <row r="329" spans="1:12" x14ac:dyDescent="0.25">
      <c r="A329">
        <f>Dynamics!A337</f>
        <v>3.189999999999976</v>
      </c>
      <c r="B329">
        <f>Dynamics!B337</f>
        <v>31.251564877587395</v>
      </c>
      <c r="C329">
        <f>Dynamics!O337+Dynamics!P337</f>
        <v>0.67943006025395214</v>
      </c>
      <c r="D329">
        <f>Dynamics!$M$9*Dynamics!$M$14*Thrust!C329</f>
        <v>1465.8452160856721</v>
      </c>
      <c r="E329">
        <f t="shared" si="33"/>
        <v>0.70824115286260247</v>
      </c>
      <c r="F329">
        <f t="shared" si="34"/>
        <v>46.882035529157065</v>
      </c>
      <c r="G329">
        <f>F328*Dynamics!$S$1+G328</f>
        <v>183.03891489752394</v>
      </c>
      <c r="H329">
        <f>G329*Dynamics!$S$1+H328</f>
        <v>313.30665295288065</v>
      </c>
      <c r="I329" s="32">
        <f t="shared" si="31"/>
        <v>1556.3066529528805</v>
      </c>
      <c r="J329">
        <f t="shared" si="32"/>
        <v>295.8840067558063</v>
      </c>
      <c r="K329">
        <f t="shared" si="35"/>
        <v>84.914634640681442</v>
      </c>
      <c r="L329">
        <f t="shared" si="36"/>
        <v>9.9974909582005748E-4</v>
      </c>
    </row>
    <row r="330" spans="1:12" x14ac:dyDescent="0.25">
      <c r="A330">
        <f>Dynamics!A338</f>
        <v>3.1999999999999758</v>
      </c>
      <c r="B330">
        <f>Dynamics!B338</f>
        <v>31.244770576984855</v>
      </c>
      <c r="C330">
        <f>Dynamics!O338+Dynamics!P338</f>
        <v>0.67855648515021283</v>
      </c>
      <c r="D330">
        <f>Dynamics!$M$9*Dynamics!$M$14*Thrust!C330</f>
        <v>1463.9605101216334</v>
      </c>
      <c r="E330">
        <f t="shared" si="33"/>
        <v>0.71176531308470681</v>
      </c>
      <c r="F330">
        <f t="shared" si="34"/>
        <v>46.831796738696148</v>
      </c>
      <c r="G330">
        <f>F329*Dynamics!$S$1+G329</f>
        <v>183.50773525281551</v>
      </c>
      <c r="H330">
        <f>G330*Dynamics!$S$1+H329</f>
        <v>315.14173030540883</v>
      </c>
      <c r="I330" s="32">
        <f t="shared" si="31"/>
        <v>1558.1417303054088</v>
      </c>
      <c r="J330">
        <f t="shared" si="32"/>
        <v>295.87207875301482</v>
      </c>
      <c r="K330">
        <f t="shared" si="35"/>
        <v>84.896644737896665</v>
      </c>
      <c r="L330">
        <f t="shared" si="36"/>
        <v>9.9957758636722753E-4</v>
      </c>
    </row>
    <row r="331" spans="1:12" x14ac:dyDescent="0.25">
      <c r="A331">
        <f>Dynamics!A339</f>
        <v>3.2099999999999755</v>
      </c>
      <c r="B331">
        <f>Dynamics!B339</f>
        <v>31.237985012133354</v>
      </c>
      <c r="C331">
        <f>Dynamics!O339+Dynamics!P339</f>
        <v>0.67768474232759102</v>
      </c>
      <c r="D331">
        <f>Dynamics!$M$9*Dynamics!$M$14*Thrust!C331</f>
        <v>1462.0797572363113</v>
      </c>
      <c r="E331">
        <f t="shared" si="33"/>
        <v>0.71529336172087277</v>
      </c>
      <c r="F331">
        <f t="shared" si="34"/>
        <v>46.781649434397643</v>
      </c>
      <c r="G331">
        <f>F330*Dynamics!$S$1+G330</f>
        <v>183.97605322020246</v>
      </c>
      <c r="H331">
        <f>G331*Dynamics!$S$1+H330</f>
        <v>316.98149083761086</v>
      </c>
      <c r="I331" s="32">
        <f t="shared" ref="I331:I394" si="37">H331+$B$4</f>
        <v>1559.9814908376109</v>
      </c>
      <c r="J331">
        <f t="shared" ref="J331:J394" si="38">$B$2-$F$1*I331</f>
        <v>295.86012030955555</v>
      </c>
      <c r="K331">
        <f t="shared" si="35"/>
        <v>84.878612022368628</v>
      </c>
      <c r="L331">
        <f t="shared" si="36"/>
        <v>9.9940566181285352E-4</v>
      </c>
    </row>
    <row r="332" spans="1:12" x14ac:dyDescent="0.25">
      <c r="A332">
        <f>Dynamics!A340</f>
        <v>3.2199999999999753</v>
      </c>
      <c r="B332">
        <f>Dynamics!B340</f>
        <v>31.231208164710079</v>
      </c>
      <c r="C332">
        <f>Dynamics!O340+Dynamics!P340</f>
        <v>0.67681482414229155</v>
      </c>
      <c r="D332">
        <f>Dynamics!$M$9*Dynamics!$M$14*Thrust!C332</f>
        <v>1460.2029409385007</v>
      </c>
      <c r="E332">
        <f t="shared" si="33"/>
        <v>0.71882526899319377</v>
      </c>
      <c r="F332">
        <f t="shared" si="34"/>
        <v>46.731593218307246</v>
      </c>
      <c r="G332">
        <f>F331*Dynamics!$S$1+G331</f>
        <v>184.44386971454642</v>
      </c>
      <c r="H332">
        <f>G332*Dynamics!$S$1+H331</f>
        <v>318.82592953475631</v>
      </c>
      <c r="I332" s="32">
        <f t="shared" si="37"/>
        <v>1561.8259295347564</v>
      </c>
      <c r="J332">
        <f t="shared" si="38"/>
        <v>295.84813145802411</v>
      </c>
      <c r="K332">
        <f t="shared" si="35"/>
        <v>84.860536566516657</v>
      </c>
      <c r="L332">
        <f t="shared" si="36"/>
        <v>9.9923332279617497E-4</v>
      </c>
    </row>
    <row r="333" spans="1:12" x14ac:dyDescent="0.25">
      <c r="A333">
        <f>Dynamics!A341</f>
        <v>3.2299999999999751</v>
      </c>
      <c r="B333">
        <f>Dynamics!B341</f>
        <v>31.224440016468655</v>
      </c>
      <c r="C333">
        <f>Dynamics!O341+Dynamics!P341</f>
        <v>0.67594672299443859</v>
      </c>
      <c r="D333">
        <f>Dynamics!$M$9*Dynamics!$M$14*Thrust!C333</f>
        <v>1458.3300448317502</v>
      </c>
      <c r="E333">
        <f t="shared" si="33"/>
        <v>0.72236100520880342</v>
      </c>
      <c r="F333">
        <f t="shared" si="34"/>
        <v>46.681627694772359</v>
      </c>
      <c r="G333">
        <f>F332*Dynamics!$S$1+G332</f>
        <v>184.91118564672951</v>
      </c>
      <c r="H333">
        <f>G333*Dynamics!$S$1+H332</f>
        <v>320.6750413912236</v>
      </c>
      <c r="I333" s="32">
        <f t="shared" si="37"/>
        <v>1563.6750413912237</v>
      </c>
      <c r="J333">
        <f t="shared" si="38"/>
        <v>295.83611223095704</v>
      </c>
      <c r="K333">
        <f t="shared" si="35"/>
        <v>84.84241844269097</v>
      </c>
      <c r="L333">
        <f t="shared" si="36"/>
        <v>9.9906056995574164E-4</v>
      </c>
    </row>
    <row r="334" spans="1:12" x14ac:dyDescent="0.25">
      <c r="A334">
        <f>Dynamics!A342</f>
        <v>3.2399999999999749</v>
      </c>
      <c r="B334">
        <f>Dynamics!B342</f>
        <v>31.217680549238711</v>
      </c>
      <c r="C334">
        <f>Dynamics!O342+Dynamics!P342</f>
        <v>0.67508043132775108</v>
      </c>
      <c r="D334">
        <f>Dynamics!$M$9*Dynamics!$M$14*Thrust!C334</f>
        <v>1456.4610526136637</v>
      </c>
      <c r="E334">
        <f t="shared" si="33"/>
        <v>0.72590054075952126</v>
      </c>
      <c r="F334">
        <f t="shared" si="34"/>
        <v>46.631752470425113</v>
      </c>
      <c r="G334">
        <f>F333*Dynamics!$S$1+G333</f>
        <v>185.37800192367723</v>
      </c>
      <c r="H334">
        <f>G334*Dynamics!$S$1+H333</f>
        <v>322.52882141046035</v>
      </c>
      <c r="I334" s="32">
        <f t="shared" si="37"/>
        <v>1565.5288214104603</v>
      </c>
      <c r="J334">
        <f t="shared" si="38"/>
        <v>295.824062660832</v>
      </c>
      <c r="K334">
        <f t="shared" si="35"/>
        <v>84.824257723172991</v>
      </c>
      <c r="L334">
        <f t="shared" si="36"/>
        <v>9.9888740392941591E-4</v>
      </c>
    </row>
    <row r="335" spans="1:12" x14ac:dyDescent="0.25">
      <c r="A335">
        <f>Dynamics!A343</f>
        <v>3.2499999999999747</v>
      </c>
      <c r="B335">
        <f>Dynamics!B343</f>
        <v>31.210929744925433</v>
      </c>
      <c r="C335">
        <f>Dynamics!O343+Dynamics!P343</f>
        <v>0.67421594162922516</v>
      </c>
      <c r="D335">
        <f>Dynamics!$M$9*Dynamics!$M$14*Thrust!C335</f>
        <v>1454.5959480752128</v>
      </c>
      <c r="E335">
        <f t="shared" si="33"/>
        <v>0.72944384612149893</v>
      </c>
      <c r="F335">
        <f t="shared" si="34"/>
        <v>46.581967154165753</v>
      </c>
      <c r="G335">
        <f>F334*Dynamics!$S$1+G334</f>
        <v>185.84431944838147</v>
      </c>
      <c r="H335">
        <f>G335*Dynamics!$S$1+H334</f>
        <v>324.38726460494416</v>
      </c>
      <c r="I335" s="32">
        <f t="shared" si="37"/>
        <v>1567.3872646049442</v>
      </c>
      <c r="J335">
        <f t="shared" si="38"/>
        <v>295.81198278006786</v>
      </c>
      <c r="K335">
        <f t="shared" si="35"/>
        <v>84.806054480175305</v>
      </c>
      <c r="L335">
        <f t="shared" si="36"/>
        <v>9.987138253543732E-4</v>
      </c>
    </row>
    <row r="336" spans="1:12" x14ac:dyDescent="0.25">
      <c r="A336">
        <f>Dynamics!A344</f>
        <v>3.2599999999999745</v>
      </c>
      <c r="B336">
        <f>Dynamics!B344</f>
        <v>31.204187585509139</v>
      </c>
      <c r="C336">
        <f>Dynamics!O344+Dynamics!P344</f>
        <v>0.67335324642881889</v>
      </c>
      <c r="D336">
        <f>Dynamics!$M$9*Dynamics!$M$14*Thrust!C336</f>
        <v>1452.7347151000588</v>
      </c>
      <c r="E336">
        <f t="shared" si="33"/>
        <v>0.73299089185486843</v>
      </c>
      <c r="F336">
        <f t="shared" si="34"/>
        <v>46.5322713571462</v>
      </c>
      <c r="G336">
        <f>F335*Dynamics!$S$1+G335</f>
        <v>186.31013911992312</v>
      </c>
      <c r="H336">
        <f>G336*Dynamics!$S$1+H335</f>
        <v>326.25036599614339</v>
      </c>
      <c r="I336" s="32">
        <f t="shared" si="37"/>
        <v>1569.2503659961435</v>
      </c>
      <c r="J336">
        <f t="shared" si="38"/>
        <v>295.79987262102509</v>
      </c>
      <c r="K336">
        <f t="shared" si="35"/>
        <v>84.787808785842032</v>
      </c>
      <c r="L336">
        <f t="shared" si="36"/>
        <v>9.9853983486710741E-4</v>
      </c>
    </row>
    <row r="337" spans="1:12" x14ac:dyDescent="0.25">
      <c r="A337">
        <f>Dynamics!A345</f>
        <v>3.2699999999999743</v>
      </c>
      <c r="B337">
        <f>Dynamics!B345</f>
        <v>31.197454053044851</v>
      </c>
      <c r="C337">
        <f>Dynamics!O345+Dynamics!P345</f>
        <v>0.67249233829913468</v>
      </c>
      <c r="D337">
        <f>Dynamics!$M$9*Dynamics!$M$14*Thrust!C337</f>
        <v>1450.8773376638658</v>
      </c>
      <c r="E337">
        <f t="shared" si="33"/>
        <v>0.7365416486033961</v>
      </c>
      <c r="F337">
        <f t="shared" si="34"/>
        <v>46.482664692753339</v>
      </c>
      <c r="G337">
        <f>F336*Dynamics!$S$1+G336</f>
        <v>186.77546183349457</v>
      </c>
      <c r="H337">
        <f>G337*Dynamics!$S$1+H336</f>
        <v>328.11812061447836</v>
      </c>
      <c r="I337" s="32">
        <f t="shared" si="37"/>
        <v>1571.1181206144784</v>
      </c>
      <c r="J337">
        <f t="shared" si="38"/>
        <v>295.78773221600591</v>
      </c>
      <c r="K337">
        <f t="shared" si="35"/>
        <v>84.769520712249076</v>
      </c>
      <c r="L337">
        <f t="shared" si="36"/>
        <v>9.9836543310343156E-4</v>
      </c>
    </row>
    <row r="338" spans="1:12" x14ac:dyDescent="0.25">
      <c r="A338">
        <f>Dynamics!A346</f>
        <v>3.279999999999974</v>
      </c>
      <c r="B338">
        <f>Dynamics!B346</f>
        <v>31.190729129661861</v>
      </c>
      <c r="C338">
        <f>Dynamics!O346+Dynamics!P346</f>
        <v>0.6716332098551111</v>
      </c>
      <c r="D338">
        <f>Dynamics!$M$9*Dynamics!$M$14*Thrust!C338</f>
        <v>1449.0237998336374</v>
      </c>
      <c r="E338">
        <f t="shared" si="33"/>
        <v>0.74009608709413566</v>
      </c>
      <c r="F338">
        <f t="shared" si="34"/>
        <v>46.433146776592977</v>
      </c>
      <c r="G338">
        <f>F337*Dynamics!$S$1+G337</f>
        <v>187.24028848042209</v>
      </c>
      <c r="H338">
        <f>G338*Dynamics!$S$1+H337</f>
        <v>329.99052349928257</v>
      </c>
      <c r="I338" s="32">
        <f t="shared" si="37"/>
        <v>1572.9905234992825</v>
      </c>
      <c r="J338">
        <f t="shared" si="38"/>
        <v>295.77556159725464</v>
      </c>
      <c r="K338">
        <f t="shared" si="35"/>
        <v>84.751190331404246</v>
      </c>
      <c r="L338">
        <f t="shared" si="36"/>
        <v>9.9819062069848061E-4</v>
      </c>
    </row>
    <row r="339" spans="1:12" x14ac:dyDescent="0.25">
      <c r="A339">
        <f>Dynamics!A347</f>
        <v>3.2899999999999738</v>
      </c>
      <c r="B339">
        <f>Dynamics!B347</f>
        <v>31.184012797563309</v>
      </c>
      <c r="C339">
        <f>Dynamics!O347+Dynamics!P347</f>
        <v>0.67077585375371473</v>
      </c>
      <c r="D339">
        <f>Dynamics!$M$9*Dynamics!$M$14*Thrust!C339</f>
        <v>1447.1740857670504</v>
      </c>
      <c r="E339">
        <f t="shared" si="33"/>
        <v>0.74365417813708534</v>
      </c>
      <c r="F339">
        <f t="shared" si="34"/>
        <v>46.383717226473692</v>
      </c>
      <c r="G339">
        <f>F338*Dynamics!$S$1+G338</f>
        <v>187.70461994818803</v>
      </c>
      <c r="H339">
        <f>G339*Dynamics!$S$1+H338</f>
        <v>331.86756969876444</v>
      </c>
      <c r="I339" s="32">
        <f t="shared" si="37"/>
        <v>1574.8675696987643</v>
      </c>
      <c r="J339">
        <f t="shared" si="38"/>
        <v>295.76336079695801</v>
      </c>
      <c r="K339">
        <f t="shared" si="35"/>
        <v>84.732817715247577</v>
      </c>
      <c r="L339">
        <f t="shared" si="36"/>
        <v>9.9801539828671404E-4</v>
      </c>
    </row>
    <row r="340" spans="1:12" x14ac:dyDescent="0.25">
      <c r="A340">
        <f>Dynamics!A348</f>
        <v>3.2999999999999736</v>
      </c>
      <c r="B340">
        <f>Dynamics!B348</f>
        <v>31.177305039025772</v>
      </c>
      <c r="C340">
        <f>Dynamics!O348+Dynamics!P348</f>
        <v>0.66992026269363192</v>
      </c>
      <c r="D340">
        <f>Dynamics!$M$9*Dynamics!$M$14*Thrust!C340</f>
        <v>1445.3281797117911</v>
      </c>
      <c r="E340">
        <f t="shared" si="33"/>
        <v>0.74721589262484911</v>
      </c>
      <c r="F340">
        <f t="shared" si="34"/>
        <v>46.334375662390691</v>
      </c>
      <c r="G340">
        <f>F339*Dynamics!$S$1+G339</f>
        <v>188.16845712045276</v>
      </c>
      <c r="H340">
        <f>G340*Dynamics!$S$1+H339</f>
        <v>333.74925426996896</v>
      </c>
      <c r="I340" s="32">
        <f t="shared" si="37"/>
        <v>1576.749254269969</v>
      </c>
      <c r="J340">
        <f t="shared" si="38"/>
        <v>295.75112984724518</v>
      </c>
      <c r="K340">
        <f t="shared" si="35"/>
        <v>84.714402935651407</v>
      </c>
      <c r="L340">
        <f t="shared" si="36"/>
        <v>9.9783976650191829E-4</v>
      </c>
    </row>
    <row r="341" spans="1:12" x14ac:dyDescent="0.25">
      <c r="A341">
        <f>Dynamics!A349</f>
        <v>3.3099999999999734</v>
      </c>
      <c r="B341">
        <f>Dynamics!B349</f>
        <v>31.170605836398835</v>
      </c>
      <c r="C341">
        <f>Dynamics!O349+Dynamics!P349</f>
        <v>0.6690664294149703</v>
      </c>
      <c r="D341">
        <f>Dynamics!$M$9*Dynamics!$M$14*Thrust!C341</f>
        <v>1443.4860660049098</v>
      </c>
      <c r="E341">
        <f t="shared" si="33"/>
        <v>0.75078120153229733</v>
      </c>
      <c r="F341">
        <f t="shared" si="34"/>
        <v>46.285121706510211</v>
      </c>
      <c r="G341">
        <f>F340*Dynamics!$S$1+G340</f>
        <v>188.63180087707667</v>
      </c>
      <c r="H341">
        <f>G341*Dynamics!$S$1+H340</f>
        <v>335.63557227873974</v>
      </c>
      <c r="I341" s="32">
        <f t="shared" si="37"/>
        <v>1578.6355722787398</v>
      </c>
      <c r="J341">
        <f t="shared" si="38"/>
        <v>295.73886878018817</v>
      </c>
      <c r="K341">
        <f t="shared" si="35"/>
        <v>84.695946064420696</v>
      </c>
      <c r="L341">
        <f t="shared" si="36"/>
        <v>9.9766372597720932E-4</v>
      </c>
    </row>
    <row r="342" spans="1:12" x14ac:dyDescent="0.25">
      <c r="A342">
        <f>Dynamics!A350</f>
        <v>3.3199999999999732</v>
      </c>
      <c r="B342">
        <f>Dynamics!B350</f>
        <v>31.163915172104687</v>
      </c>
      <c r="C342">
        <f>Dynamics!O350+Dynamics!P350</f>
        <v>0.66821434669895419</v>
      </c>
      <c r="D342">
        <f>Dynamics!$M$9*Dynamics!$M$14*Thrust!C342</f>
        <v>1441.6477290721657</v>
      </c>
      <c r="E342">
        <f t="shared" si="33"/>
        <v>0.75435007591623282</v>
      </c>
      <c r="F342">
        <f t="shared" si="34"/>
        <v>46.23595498315359</v>
      </c>
      <c r="G342">
        <f>F341*Dynamics!$S$1+G341</f>
        <v>189.09465209414176</v>
      </c>
      <c r="H342">
        <f>G342*Dynamics!$S$1+H341</f>
        <v>337.52651879968118</v>
      </c>
      <c r="I342" s="32">
        <f t="shared" si="37"/>
        <v>1580.5265187996811</v>
      </c>
      <c r="J342">
        <f t="shared" si="38"/>
        <v>295.7265776278021</v>
      </c>
      <c r="K342">
        <f t="shared" si="35"/>
        <v>84.677447173293231</v>
      </c>
      <c r="L342">
        <f t="shared" si="36"/>
        <v>9.9748727734503477E-4</v>
      </c>
    </row>
    <row r="343" spans="1:12" x14ac:dyDescent="0.25">
      <c r="A343">
        <f>Dynamics!A351</f>
        <v>3.329999999999973</v>
      </c>
      <c r="B343">
        <f>Dynamics!B351</f>
        <v>31.157233028637698</v>
      </c>
      <c r="C343">
        <f>Dynamics!O351+Dynamics!P351</f>
        <v>0.66736400736762835</v>
      </c>
      <c r="D343">
        <f>Dynamics!$M$9*Dynamics!$M$14*Thrust!C343</f>
        <v>1439.8131534273855</v>
      </c>
      <c r="E343">
        <f t="shared" si="33"/>
        <v>0.75792248691505792</v>
      </c>
      <c r="F343">
        <f t="shared" si="34"/>
        <v>46.186875118781721</v>
      </c>
      <c r="G343">
        <f>F342*Dynamics!$S$1+G342</f>
        <v>189.55701164397331</v>
      </c>
      <c r="H343">
        <f>G343*Dynamics!$S$1+H342</f>
        <v>339.42208891612091</v>
      </c>
      <c r="I343" s="32">
        <f t="shared" si="37"/>
        <v>1582.4220889161209</v>
      </c>
      <c r="J343">
        <f t="shared" si="38"/>
        <v>295.7142564220452</v>
      </c>
      <c r="K343">
        <f t="shared" si="35"/>
        <v>84.65890633393974</v>
      </c>
      <c r="L343">
        <f t="shared" si="36"/>
        <v>9.9731042123717725E-4</v>
      </c>
    </row>
    <row r="344" spans="1:12" x14ac:dyDescent="0.25">
      <c r="A344">
        <f>Dynamics!A352</f>
        <v>3.3399999999999728</v>
      </c>
      <c r="B344">
        <f>Dynamics!B352</f>
        <v>31.15055938856402</v>
      </c>
      <c r="C344">
        <f>Dynamics!O352+Dynamics!P352</f>
        <v>0.66651540428356559</v>
      </c>
      <c r="D344">
        <f>Dynamics!$M$9*Dynamics!$M$14*Thrust!C344</f>
        <v>1437.9823236718341</v>
      </c>
      <c r="E344">
        <f t="shared" si="33"/>
        <v>0.76149840574844485</v>
      </c>
      <c r="F344">
        <f t="shared" si="34"/>
        <v>46.137881741979811</v>
      </c>
      <c r="G344">
        <f>F343*Dynamics!$S$1+G343</f>
        <v>190.01888039516112</v>
      </c>
      <c r="H344">
        <f>G344*Dynamics!$S$1+H343</f>
        <v>341.32227772007252</v>
      </c>
      <c r="I344" s="32">
        <f t="shared" si="37"/>
        <v>1584.3222777200726</v>
      </c>
      <c r="J344">
        <f t="shared" si="38"/>
        <v>295.70190519481952</v>
      </c>
      <c r="K344">
        <f t="shared" si="35"/>
        <v>84.640323617964157</v>
      </c>
      <c r="L344">
        <f t="shared" si="36"/>
        <v>9.9713315828475388E-4</v>
      </c>
    </row>
    <row r="345" spans="1:12" x14ac:dyDescent="0.25">
      <c r="A345">
        <f>Dynamics!A353</f>
        <v>3.3499999999999726</v>
      </c>
      <c r="B345">
        <f>Dynamics!B353</f>
        <v>31.143894234521184</v>
      </c>
      <c r="C345">
        <f>Dynamics!O353+Dynamics!P353</f>
        <v>0.66566853034957019</v>
      </c>
      <c r="D345">
        <f>Dynamics!$M$9*Dynamics!$M$14*Thrust!C345</f>
        <v>1436.1552244935747</v>
      </c>
      <c r="E345">
        <f t="shared" si="33"/>
        <v>0.76507780371700629</v>
      </c>
      <c r="F345">
        <f t="shared" si="34"/>
        <v>46.088974483441817</v>
      </c>
      <c r="G345">
        <f>F344*Dynamics!$S$1+G344</f>
        <v>190.4802592125809</v>
      </c>
      <c r="H345">
        <f>G345*Dynamics!$S$1+H344</f>
        <v>343.22708031219832</v>
      </c>
      <c r="I345" s="32">
        <f t="shared" si="37"/>
        <v>1586.2270803121983</v>
      </c>
      <c r="J345">
        <f t="shared" si="38"/>
        <v>295.68952397797074</v>
      </c>
      <c r="K345">
        <f t="shared" si="35"/>
        <v>84.621699096903939</v>
      </c>
      <c r="L345">
        <f t="shared" si="36"/>
        <v>9.9695548911822346E-4</v>
      </c>
    </row>
    <row r="346" spans="1:12" x14ac:dyDescent="0.25">
      <c r="A346">
        <f>Dynamics!A354</f>
        <v>3.3599999999999723</v>
      </c>
      <c r="B346">
        <f>Dynamics!B354</f>
        <v>31.137237549217687</v>
      </c>
      <c r="C346">
        <f>Dynamics!O354+Dynamics!P354</f>
        <v>0.66482337850839224</v>
      </c>
      <c r="D346">
        <f>Dynamics!$M$9*Dynamics!$M$14*Thrust!C346</f>
        <v>1434.3318406668513</v>
      </c>
      <c r="E346">
        <f t="shared" si="33"/>
        <v>0.76866065220197366</v>
      </c>
      <c r="F346">
        <f t="shared" si="34"/>
        <v>46.040152975955543</v>
      </c>
      <c r="G346">
        <f>F345*Dynamics!$S$1+G345</f>
        <v>190.94114895741532</v>
      </c>
      <c r="H346">
        <f>G346*Dynamics!$S$1+H345</f>
        <v>345.13649180177248</v>
      </c>
      <c r="I346" s="32">
        <f t="shared" si="37"/>
        <v>1588.1364918017725</v>
      </c>
      <c r="J346">
        <f t="shared" si="38"/>
        <v>295.67711280328848</v>
      </c>
      <c r="K346">
        <f t="shared" si="35"/>
        <v>84.603032842230007</v>
      </c>
      <c r="L346">
        <f t="shared" si="36"/>
        <v>9.9677741436738449E-4</v>
      </c>
    </row>
    <row r="347" spans="1:12" x14ac:dyDescent="0.25">
      <c r="A347">
        <f>Dynamics!A355</f>
        <v>3.3699999999999721</v>
      </c>
      <c r="B347">
        <f>Dynamics!B355</f>
        <v>31.130589315432605</v>
      </c>
      <c r="C347">
        <f>Dynamics!O355+Dynamics!P355</f>
        <v>0.66397994174243602</v>
      </c>
      <c r="D347">
        <f>Dynamics!$M$9*Dynamics!$M$14*Thrust!C347</f>
        <v>1432.5121570514611</v>
      </c>
      <c r="E347">
        <f t="shared" ref="E347:E410" si="39">0.5*L346*G346^2*$F$4*$B$5</f>
        <v>0.77224692266487083</v>
      </c>
      <c r="F347">
        <f t="shared" ref="F347:F410" si="40">(D347-E347)/B347</f>
        <v>45.991416854387296</v>
      </c>
      <c r="G347">
        <f>F346*Dynamics!$S$1+G346</f>
        <v>191.40155048717489</v>
      </c>
      <c r="H347">
        <f>G347*Dynamics!$S$1+H346</f>
        <v>347.05050730664425</v>
      </c>
      <c r="I347" s="32">
        <f t="shared" si="37"/>
        <v>1590.0505073066442</v>
      </c>
      <c r="J347">
        <f t="shared" si="38"/>
        <v>295.66467170250684</v>
      </c>
      <c r="K347">
        <f t="shared" ref="K347:K410" si="41">$B$3*(1-$F$1*I347/$B$2)^($B$1*$F$3/($F$2*$F$1))</f>
        <v>84.584324925347246</v>
      </c>
      <c r="L347">
        <f t="shared" ref="L347:L410" si="42">K347*$F$3/($F$2*J347)</f>
        <v>9.9659893466137912E-4</v>
      </c>
    </row>
    <row r="348" spans="1:12" x14ac:dyDescent="0.25">
      <c r="A348">
        <f>Dynamics!A356</f>
        <v>3.3799999999999719</v>
      </c>
      <c r="B348">
        <f>Dynamics!B356</f>
        <v>31.12394951601518</v>
      </c>
      <c r="C348">
        <f>Dynamics!O356+Dynamics!P356</f>
        <v>0.66313821307347898</v>
      </c>
      <c r="D348">
        <f>Dynamics!$M$9*Dynamics!$M$14*Thrust!C348</f>
        <v>1430.696158592147</v>
      </c>
      <c r="E348">
        <f t="shared" si="39"/>
        <v>0.77583658664719612</v>
      </c>
      <c r="F348">
        <f t="shared" si="40"/>
        <v>45.942765755667288</v>
      </c>
      <c r="G348">
        <f>F347*Dynamics!$S$1+G347</f>
        <v>191.86146465571875</v>
      </c>
      <c r="H348">
        <f>G348*Dynamics!$S$1+H347</f>
        <v>348.96912195320141</v>
      </c>
      <c r="I348" s="32">
        <f t="shared" si="37"/>
        <v>1591.9691219532015</v>
      </c>
      <c r="J348">
        <f t="shared" si="38"/>
        <v>295.65220070730419</v>
      </c>
      <c r="K348">
        <f t="shared" si="41"/>
        <v>84.565575417594388</v>
      </c>
      <c r="L348">
        <f t="shared" si="42"/>
        <v>9.9642005062869506E-4</v>
      </c>
    </row>
    <row r="349" spans="1:12" x14ac:dyDescent="0.25">
      <c r="A349">
        <f>Dynamics!A357</f>
        <v>3.3899999999999717</v>
      </c>
      <c r="B349">
        <f>Dynamics!B357</f>
        <v>31.117318133884446</v>
      </c>
      <c r="C349">
        <f>Dynamics!O357+Dynamics!P357</f>
        <v>0.66229818556238762</v>
      </c>
      <c r="D349">
        <f>Dynamics!$M$9*Dynamics!$M$14*Thrust!C349</f>
        <v>1428.8838303179853</v>
      </c>
      <c r="E349">
        <f t="shared" si="39"/>
        <v>0.77942961577010228</v>
      </c>
      <c r="F349">
        <f t="shared" si="40"/>
        <v>45.894199318774696</v>
      </c>
      <c r="G349">
        <f>F348*Dynamics!$S$1+G348</f>
        <v>192.32089231327541</v>
      </c>
      <c r="H349">
        <f>G349*Dynamics!$S$1+H348</f>
        <v>350.89233087633414</v>
      </c>
      <c r="I349" s="32">
        <f t="shared" si="37"/>
        <v>1593.8923308763342</v>
      </c>
      <c r="J349">
        <f t="shared" si="38"/>
        <v>295.63969984930384</v>
      </c>
      <c r="K349">
        <f t="shared" si="41"/>
        <v>84.546784390244497</v>
      </c>
      <c r="L349">
        <f t="shared" si="42"/>
        <v>9.962407628971695E-4</v>
      </c>
    </row>
    <row r="350" spans="1:12" x14ac:dyDescent="0.25">
      <c r="A350">
        <f>Dynamics!A358</f>
        <v>3.3999999999999715</v>
      </c>
      <c r="B350">
        <f>Dynamics!B358</f>
        <v>31.110695152028821</v>
      </c>
      <c r="C350">
        <f>Dynamics!O358+Dynamics!P358</f>
        <v>0.66145985230883719</v>
      </c>
      <c r="D350">
        <f>Dynamics!$M$9*Dynamics!$M$14*Thrust!C350</f>
        <v>1427.0751573417806</v>
      </c>
      <c r="E350">
        <f t="shared" si="39"/>
        <v>0.78302598173408366</v>
      </c>
      <c r="F350">
        <f t="shared" si="40"/>
        <v>45.845717184723014</v>
      </c>
      <c r="G350">
        <f>F349*Dynamics!$S$1+G349</f>
        <v>192.77983430646316</v>
      </c>
      <c r="H350">
        <f>G350*Dynamics!$S$1+H349</f>
        <v>352.82012921939878</v>
      </c>
      <c r="I350" s="32">
        <f t="shared" si="37"/>
        <v>1595.8201292193987</v>
      </c>
      <c r="J350">
        <f t="shared" si="38"/>
        <v>295.62716916007389</v>
      </c>
      <c r="K350">
        <f t="shared" si="41"/>
        <v>84.527951914505024</v>
      </c>
      <c r="L350">
        <f t="shared" si="42"/>
        <v>9.9606107209398911E-4</v>
      </c>
    </row>
    <row r="351" spans="1:12" x14ac:dyDescent="0.25">
      <c r="A351">
        <f>Dynamics!A359</f>
        <v>3.4099999999999713</v>
      </c>
      <c r="B351">
        <f>Dynamics!B359</f>
        <v>31.104080553505732</v>
      </c>
      <c r="C351">
        <f>Dynamics!O359+Dynamics!P359</f>
        <v>0.66062320645103567</v>
      </c>
      <c r="D351">
        <f>Dynamics!$M$9*Dynamics!$M$14*Thrust!C351</f>
        <v>1425.2701248594706</v>
      </c>
      <c r="E351">
        <f t="shared" si="39"/>
        <v>0.78662565631866088</v>
      </c>
      <c r="F351">
        <f t="shared" si="40"/>
        <v>45.797318996545577</v>
      </c>
      <c r="G351">
        <f>F350*Dynamics!$S$1+G350</f>
        <v>193.2382914783104</v>
      </c>
      <c r="H351">
        <f>G351*Dynamics!$S$1+H350</f>
        <v>354.75251213418187</v>
      </c>
      <c r="I351" s="32">
        <f t="shared" si="37"/>
        <v>1597.7525121341819</v>
      </c>
      <c r="J351">
        <f t="shared" si="38"/>
        <v>295.61460867112783</v>
      </c>
      <c r="K351">
        <f t="shared" si="41"/>
        <v>84.509078061517954</v>
      </c>
      <c r="L351">
        <f t="shared" si="42"/>
        <v>9.9588097884569307E-4</v>
      </c>
    </row>
    <row r="352" spans="1:12" x14ac:dyDescent="0.25">
      <c r="A352">
        <f>Dynamics!A360</f>
        <v>3.4199999999999711</v>
      </c>
      <c r="B352">
        <f>Dynamics!B360</f>
        <v>31.097474321441226</v>
      </c>
      <c r="C352">
        <f>Dynamics!O360+Dynamics!P360</f>
        <v>0.65978824116544654</v>
      </c>
      <c r="D352">
        <f>Dynamics!$M$9*Dynamics!$M$14*Thrust!C352</f>
        <v>1423.4687181495276</v>
      </c>
      <c r="E352">
        <f t="shared" si="39"/>
        <v>0.79022861138207001</v>
      </c>
      <c r="F352">
        <f t="shared" si="40"/>
        <v>45.749004399281098</v>
      </c>
      <c r="G352">
        <f>F351*Dynamics!$S$1+G351</f>
        <v>193.69626466827586</v>
      </c>
      <c r="H352">
        <f>G352*Dynamics!$S$1+H351</f>
        <v>356.68947478086466</v>
      </c>
      <c r="I352" s="32">
        <f t="shared" si="37"/>
        <v>1599.6894747808647</v>
      </c>
      <c r="J352">
        <f t="shared" si="38"/>
        <v>295.60201841392438</v>
      </c>
      <c r="K352">
        <f t="shared" si="41"/>
        <v>84.490162902360169</v>
      </c>
      <c r="L352">
        <f t="shared" si="42"/>
        <v>9.9570048377817699E-4</v>
      </c>
    </row>
    <row r="353" spans="1:12" x14ac:dyDescent="0.25">
      <c r="A353">
        <f>Dynamics!A361</f>
        <v>3.4299999999999708</v>
      </c>
      <c r="B353">
        <f>Dynamics!B361</f>
        <v>31.090876439029568</v>
      </c>
      <c r="C353">
        <f>Dynamics!O361+Dynamics!P361</f>
        <v>0.65895494966651891</v>
      </c>
      <c r="D353">
        <f>Dynamics!$M$9*Dynamics!$M$14*Thrust!C353</f>
        <v>1421.6709225723766</v>
      </c>
      <c r="E353">
        <f t="shared" si="39"/>
        <v>0.79383481886095519</v>
      </c>
      <c r="F353">
        <f t="shared" si="40"/>
        <v>45.700773039959543</v>
      </c>
      <c r="G353">
        <f>F352*Dynamics!$S$1+G352</f>
        <v>194.15375471226866</v>
      </c>
      <c r="H353">
        <f>G353*Dynamics!$S$1+H352</f>
        <v>358.63101232798732</v>
      </c>
      <c r="I353" s="32">
        <f t="shared" si="37"/>
        <v>1601.6310123279873</v>
      </c>
      <c r="J353">
        <f t="shared" si="38"/>
        <v>295.58939841986808</v>
      </c>
      <c r="K353">
        <f t="shared" si="41"/>
        <v>84.471206508043494</v>
      </c>
      <c r="L353">
        <f t="shared" si="42"/>
        <v>9.9551958751669225E-4</v>
      </c>
    </row>
    <row r="354" spans="1:12" x14ac:dyDescent="0.25">
      <c r="A354">
        <f>Dynamics!A362</f>
        <v>3.4399999999999706</v>
      </c>
      <c r="B354">
        <f>Dynamics!B362</f>
        <v>31.084286889532905</v>
      </c>
      <c r="C354">
        <f>Dynamics!O362+Dynamics!P362</f>
        <v>0.65812332520641548</v>
      </c>
      <c r="D354">
        <f>Dynamics!$M$9*Dynamics!$M$14*Thrust!C354</f>
        <v>1419.8767235698085</v>
      </c>
      <c r="E354">
        <f t="shared" si="39"/>
        <v>0.79744425077006087</v>
      </c>
      <c r="F354">
        <f t="shared" si="40"/>
        <v>45.652624567587843</v>
      </c>
      <c r="G354">
        <f>F353*Dynamics!$S$1+G353</f>
        <v>194.61076244266826</v>
      </c>
      <c r="H354">
        <f>G354*Dynamics!$S$1+H353</f>
        <v>360.57711995241402</v>
      </c>
      <c r="I354" s="32">
        <f t="shared" si="37"/>
        <v>1603.577119952414</v>
      </c>
      <c r="J354">
        <f t="shared" si="38"/>
        <v>295.5767487203093</v>
      </c>
      <c r="K354">
        <f t="shared" si="41"/>
        <v>84.452208949514883</v>
      </c>
      <c r="L354">
        <f t="shared" si="42"/>
        <v>9.9533829068585052E-4</v>
      </c>
    </row>
    <row r="355" spans="1:12" x14ac:dyDescent="0.25">
      <c r="A355">
        <f>Dynamics!A363</f>
        <v>3.4499999999999704</v>
      </c>
      <c r="B355">
        <f>Dynamics!B363</f>
        <v>31.077705656280841</v>
      </c>
      <c r="C355">
        <f>Dynamics!O363+Dynamics!P363</f>
        <v>0.65729336107474468</v>
      </c>
      <c r="D355">
        <f>Dynamics!$M$9*Dynamics!$M$14*Thrust!C355</f>
        <v>1418.0861066644018</v>
      </c>
      <c r="E355">
        <f t="shared" si="39"/>
        <v>0.8010568792019287</v>
      </c>
      <c r="F355">
        <f t="shared" si="40"/>
        <v>45.60455863313593</v>
      </c>
      <c r="G355">
        <f>F354*Dynamics!$S$1+G354</f>
        <v>195.06728868834415</v>
      </c>
      <c r="H355">
        <f>G355*Dynamics!$S$1+H354</f>
        <v>362.52779283929749</v>
      </c>
      <c r="I355" s="32">
        <f t="shared" si="37"/>
        <v>1605.5277928392975</v>
      </c>
      <c r="J355">
        <f t="shared" si="38"/>
        <v>295.56406934654456</v>
      </c>
      <c r="K355">
        <f t="shared" si="41"/>
        <v>84.433170297656687</v>
      </c>
      <c r="L355">
        <f t="shared" si="42"/>
        <v>9.9515659390962447E-4</v>
      </c>
    </row>
    <row r="356" spans="1:12" x14ac:dyDescent="0.25">
      <c r="A356">
        <f>Dynamics!A364</f>
        <v>3.4599999999999702</v>
      </c>
      <c r="B356">
        <f>Dynamics!B364</f>
        <v>31.071132722670093</v>
      </c>
      <c r="C356">
        <f>Dynamics!O364+Dynamics!P364</f>
        <v>0.65646505059829419</v>
      </c>
      <c r="D356">
        <f>Dynamics!$M$9*Dynamics!$M$14*Thrust!C356</f>
        <v>1416.2990574589473</v>
      </c>
      <c r="E356">
        <f t="shared" si="39"/>
        <v>0.80467267632659512</v>
      </c>
      <c r="F356">
        <f t="shared" si="40"/>
        <v>45.556574889522743</v>
      </c>
      <c r="G356">
        <f>F355*Dynamics!$S$1+G355</f>
        <v>195.52333427467551</v>
      </c>
      <c r="H356">
        <f>G356*Dynamics!$S$1+H355</f>
        <v>364.48302618204423</v>
      </c>
      <c r="I356" s="32">
        <f t="shared" si="37"/>
        <v>1607.4830261820443</v>
      </c>
      <c r="J356">
        <f t="shared" si="38"/>
        <v>295.5513603298167</v>
      </c>
      <c r="K356">
        <f t="shared" si="41"/>
        <v>84.414090623286796</v>
      </c>
      <c r="L356">
        <f t="shared" si="42"/>
        <v>9.9497449781135098E-4</v>
      </c>
    </row>
    <row r="357" spans="1:12" x14ac:dyDescent="0.25">
      <c r="A357">
        <f>Dynamics!A365</f>
        <v>3.46999999999997</v>
      </c>
      <c r="B357">
        <f>Dynamics!B365</f>
        <v>31.064568072164107</v>
      </c>
      <c r="C357">
        <f>Dynamics!O365+Dynamics!P365</f>
        <v>0.65563838714076939</v>
      </c>
      <c r="D357">
        <f>Dynamics!$M$9*Dynamics!$M$14*Thrust!C357</f>
        <v>1414.5155616358857</v>
      </c>
      <c r="E357">
        <f t="shared" si="39"/>
        <v>0.80829161439129116</v>
      </c>
      <c r="F357">
        <f t="shared" si="40"/>
        <v>45.508672991602573</v>
      </c>
      <c r="G357">
        <f>F356*Dynamics!$S$1+G356</f>
        <v>195.97890002357073</v>
      </c>
      <c r="H357">
        <f>G357*Dynamics!$S$1+H356</f>
        <v>366.44281518227996</v>
      </c>
      <c r="I357" s="32">
        <f t="shared" si="37"/>
        <v>1609.4428151822799</v>
      </c>
      <c r="J357">
        <f t="shared" si="38"/>
        <v>295.53862170131521</v>
      </c>
      <c r="K357">
        <f t="shared" si="41"/>
        <v>84.394969997158825</v>
      </c>
      <c r="L357">
        <f t="shared" si="42"/>
        <v>9.9479200301373248E-4</v>
      </c>
    </row>
    <row r="358" spans="1:12" x14ac:dyDescent="0.25">
      <c r="A358">
        <f>Dynamics!A366</f>
        <v>3.4799999999999698</v>
      </c>
      <c r="B358">
        <f>Dynamics!B366</f>
        <v>31.058011688292702</v>
      </c>
      <c r="C358">
        <f>Dynamics!O366+Dynamics!P366</f>
        <v>0.65481336410253144</v>
      </c>
      <c r="D358">
        <f>Dynamics!$M$9*Dynamics!$M$14*Thrust!C358</f>
        <v>1412.7356049567395</v>
      </c>
      <c r="E358">
        <f t="shared" si="39"/>
        <v>0.81191366572014634</v>
      </c>
      <c r="F358">
        <f t="shared" si="40"/>
        <v>45.460852596151319</v>
      </c>
      <c r="G358">
        <f>F357*Dynamics!$S$1+G357</f>
        <v>196.43398675348675</v>
      </c>
      <c r="H358">
        <f>G358*Dynamics!$S$1+H357</f>
        <v>368.40715504981483</v>
      </c>
      <c r="I358" s="32">
        <f t="shared" si="37"/>
        <v>1611.4071550498147</v>
      </c>
      <c r="J358">
        <f t="shared" si="38"/>
        <v>295.52585349217622</v>
      </c>
      <c r="K358">
        <f t="shared" si="41"/>
        <v>84.375808489962409</v>
      </c>
      <c r="L358">
        <f t="shared" si="42"/>
        <v>9.9460911013884122E-4</v>
      </c>
    </row>
    <row r="359" spans="1:12" x14ac:dyDescent="0.25">
      <c r="A359">
        <f>Dynamics!A367</f>
        <v>3.4899999999999696</v>
      </c>
      <c r="B359">
        <f>Dynamics!B367</f>
        <v>31.051463554651676</v>
      </c>
      <c r="C359">
        <f>Dynamics!O367+Dynamics!P367</f>
        <v>0.65398997492033828</v>
      </c>
      <c r="D359">
        <f>Dynamics!$M$9*Dynamics!$M$14*Thrust!C359</f>
        <v>1410.9591732615577</v>
      </c>
      <c r="E359">
        <f t="shared" si="39"/>
        <v>0.81553880271389367</v>
      </c>
      <c r="F359">
        <f t="shared" si="40"/>
        <v>45.413113361853007</v>
      </c>
      <c r="G359">
        <f>F358*Dynamics!$S$1+G358</f>
        <v>196.88859527944825</v>
      </c>
      <c r="H359">
        <f>G359*Dynamics!$S$1+H358</f>
        <v>370.37604100260933</v>
      </c>
      <c r="I359" s="32">
        <f t="shared" si="37"/>
        <v>1613.3760410026093</v>
      </c>
      <c r="J359">
        <f t="shared" si="38"/>
        <v>295.51305573348304</v>
      </c>
      <c r="K359">
        <f t="shared" si="41"/>
        <v>84.356606172323112</v>
      </c>
      <c r="L359">
        <f t="shared" si="42"/>
        <v>9.9442581980811696E-4</v>
      </c>
    </row>
    <row r="360" spans="1:12" x14ac:dyDescent="0.25">
      <c r="A360">
        <f>Dynamics!A368</f>
        <v>3.4999999999999694</v>
      </c>
      <c r="B360">
        <f>Dynamics!B368</f>
        <v>31.044923654902473</v>
      </c>
      <c r="C360">
        <f>Dynamics!O368+Dynamics!P368</f>
        <v>0.65316821306708617</v>
      </c>
      <c r="D360">
        <f>Dynamics!$M$9*Dynamics!$M$14*Thrust!C360</f>
        <v>1409.1862524683547</v>
      </c>
      <c r="E360">
        <f t="shared" si="39"/>
        <v>0.81916699784957303</v>
      </c>
      <c r="F360">
        <f t="shared" si="40"/>
        <v>45.365454949286118</v>
      </c>
      <c r="G360">
        <f>F359*Dynamics!$S$1+G359</f>
        <v>197.34272641306677</v>
      </c>
      <c r="H360">
        <f>G360*Dynamics!$S$1+H359</f>
        <v>372.34946826674002</v>
      </c>
      <c r="I360" s="32">
        <f t="shared" si="37"/>
        <v>1615.3494682667401</v>
      </c>
      <c r="J360">
        <f t="shared" si="38"/>
        <v>295.5002284562662</v>
      </c>
      <c r="K360">
        <f t="shared" si="41"/>
        <v>84.337363114802884</v>
      </c>
      <c r="L360">
        <f t="shared" si="42"/>
        <v>9.9424213264237408E-4</v>
      </c>
    </row>
    <row r="361" spans="1:12" x14ac:dyDescent="0.25">
      <c r="A361">
        <f>Dynamics!A369</f>
        <v>3.5099999999999691</v>
      </c>
      <c r="B361">
        <f>Dynamics!B369</f>
        <v>31.038391972771802</v>
      </c>
      <c r="C361">
        <f>Dynamics!O369+Dynamics!P369</f>
        <v>0.65234807205155942</v>
      </c>
      <c r="D361">
        <f>Dynamics!$M$9*Dynamics!$M$14*Thrust!C361</f>
        <v>1407.4168285725734</v>
      </c>
      <c r="E361">
        <f t="shared" si="39"/>
        <v>0.82279822368024447</v>
      </c>
      <c r="F361">
        <f t="shared" si="40"/>
        <v>45.317877020910664</v>
      </c>
      <c r="G361">
        <f>F360*Dynamics!$S$1+G360</f>
        <v>197.79638096255962</v>
      </c>
      <c r="H361">
        <f>G361*Dynamics!$S$1+H360</f>
        <v>374.3274320763656</v>
      </c>
      <c r="I361" s="32">
        <f t="shared" si="37"/>
        <v>1617.3274320763655</v>
      </c>
      <c r="J361">
        <f t="shared" si="38"/>
        <v>295.4873716915036</v>
      </c>
      <c r="K361">
        <f t="shared" si="41"/>
        <v>84.318079387900084</v>
      </c>
      <c r="L361">
        <f t="shared" si="42"/>
        <v>9.9405804926180051E-4</v>
      </c>
    </row>
    <row r="362" spans="1:12" x14ac:dyDescent="0.25">
      <c r="A362">
        <f>Dynamics!A370</f>
        <v>3.5199999999999689</v>
      </c>
      <c r="B362">
        <f>Dynamics!B370</f>
        <v>31.031868492051288</v>
      </c>
      <c r="C362">
        <f>Dynamics!O370+Dynamics!P370</f>
        <v>0.65152954541817376</v>
      </c>
      <c r="D362">
        <f>Dynamics!$M$9*Dynamics!$M$14*Thrust!C362</f>
        <v>1405.6508876465293</v>
      </c>
      <c r="E362">
        <f t="shared" si="39"/>
        <v>0.82643245283469691</v>
      </c>
      <c r="F362">
        <f t="shared" si="40"/>
        <v>45.270379241054592</v>
      </c>
      <c r="G362">
        <f>F361*Dynamics!$S$1+G361</f>
        <v>198.24955973276874</v>
      </c>
      <c r="H362">
        <f>G362*Dynamics!$S$1+H361</f>
        <v>376.30992767369327</v>
      </c>
      <c r="I362" s="32">
        <f t="shared" si="37"/>
        <v>1619.3099276736932</v>
      </c>
      <c r="J362">
        <f t="shared" si="38"/>
        <v>295.47448547012101</v>
      </c>
      <c r="K362">
        <f t="shared" si="41"/>
        <v>84.29875506204975</v>
      </c>
      <c r="L362">
        <f t="shared" si="42"/>
        <v>9.9387357028596075E-4</v>
      </c>
    </row>
    <row r="363" spans="1:12" x14ac:dyDescent="0.25">
      <c r="A363">
        <f>Dynamics!A371</f>
        <v>3.5299999999999687</v>
      </c>
      <c r="B363">
        <f>Dynamics!B371</f>
        <v>31.025353196597106</v>
      </c>
      <c r="C363">
        <f>Dynamics!O371+Dynamics!P371</f>
        <v>0.65071262674672781</v>
      </c>
      <c r="D363">
        <f>Dynamics!$M$9*Dynamics!$M$14*Thrust!C363</f>
        <v>1403.8884158388755</v>
      </c>
      <c r="E363">
        <f t="shared" si="39"/>
        <v>0.8300696580171617</v>
      </c>
      <c r="F363">
        <f t="shared" si="40"/>
        <v>45.222961275900872</v>
      </c>
      <c r="G363">
        <f>F362*Dynamics!$S$1+G362</f>
        <v>198.70226352517929</v>
      </c>
      <c r="H363">
        <f>G363*Dynamics!$S$1+H362</f>
        <v>378.29695030894504</v>
      </c>
      <c r="I363" s="32">
        <f t="shared" si="37"/>
        <v>1621.296950308945</v>
      </c>
      <c r="J363">
        <f t="shared" si="38"/>
        <v>295.46156982299186</v>
      </c>
      <c r="K363">
        <f t="shared" si="41"/>
        <v>84.279390207623734</v>
      </c>
      <c r="L363">
        <f t="shared" si="42"/>
        <v>9.9368869633379895E-4</v>
      </c>
    </row>
    <row r="364" spans="1:12" x14ac:dyDescent="0.25">
      <c r="A364">
        <f>Dynamics!A372</f>
        <v>3.5399999999999685</v>
      </c>
      <c r="B364">
        <f>Dynamics!B372</f>
        <v>31.018846070329637</v>
      </c>
      <c r="C364">
        <f>Dynamics!O372+Dynamics!P372</f>
        <v>0.64989730965215642</v>
      </c>
      <c r="D364">
        <f>Dynamics!$M$9*Dynamics!$M$14*Thrust!C364</f>
        <v>1402.1293993740701</v>
      </c>
      <c r="E364">
        <f t="shared" si="39"/>
        <v>0.83370981200702854</v>
      </c>
      <c r="F364">
        <f t="shared" si="40"/>
        <v>45.175622793474581</v>
      </c>
      <c r="G364">
        <f>F363*Dynamics!$S$1+G363</f>
        <v>199.15449313793829</v>
      </c>
      <c r="H364">
        <f>G364*Dynamics!$S$1+H363</f>
        <v>380.28849524032444</v>
      </c>
      <c r="I364" s="32">
        <f t="shared" si="37"/>
        <v>1623.2884952403244</v>
      </c>
      <c r="J364">
        <f t="shared" si="38"/>
        <v>295.44862478093791</v>
      </c>
      <c r="K364">
        <f t="shared" si="41"/>
        <v>84.259984894930881</v>
      </c>
      <c r="L364">
        <f t="shared" si="42"/>
        <v>9.9350342802363928E-4</v>
      </c>
    </row>
    <row r="365" spans="1:12" x14ac:dyDescent="0.25">
      <c r="A365">
        <f>Dynamics!A373</f>
        <v>3.5499999999999683</v>
      </c>
      <c r="B365">
        <f>Dynamics!B373</f>
        <v>31.012347097233118</v>
      </c>
      <c r="C365">
        <f>Dynamics!O373+Dynamics!P373</f>
        <v>0.64908358778428299</v>
      </c>
      <c r="D365">
        <f>Dynamics!$M$9*Dynamics!$M$14*Thrust!C365</f>
        <v>1400.3738245518423</v>
      </c>
      <c r="E365">
        <f t="shared" si="39"/>
        <v>0.83735288765856197</v>
      </c>
      <c r="F365">
        <f t="shared" si="40"/>
        <v>45.128363463629896</v>
      </c>
      <c r="G365">
        <f>F364*Dynamics!$S$1+G364</f>
        <v>199.60624936587303</v>
      </c>
      <c r="H365">
        <f>G365*Dynamics!$S$1+H364</f>
        <v>382.28455773398315</v>
      </c>
      <c r="I365" s="32">
        <f t="shared" si="37"/>
        <v>1625.2845577339831</v>
      </c>
      <c r="J365">
        <f t="shared" si="38"/>
        <v>295.43565037472911</v>
      </c>
      <c r="K365">
        <f t="shared" si="41"/>
        <v>84.240539194217106</v>
      </c>
      <c r="L365">
        <f t="shared" si="42"/>
        <v>9.9331776597318773E-4</v>
      </c>
    </row>
    <row r="366" spans="1:12" x14ac:dyDescent="0.25">
      <c r="A366">
        <f>Dynamics!A374</f>
        <v>3.5599999999999681</v>
      </c>
      <c r="B366">
        <f>Dynamics!B374</f>
        <v>31.005856261355273</v>
      </c>
      <c r="C366">
        <f>Dynamics!O374+Dynamics!P374</f>
        <v>0.6482714548275752</v>
      </c>
      <c r="D366">
        <f>Dynamics!$M$9*Dynamics!$M$14*Thrust!C366</f>
        <v>1398.6216777466648</v>
      </c>
      <c r="E366">
        <f t="shared" si="39"/>
        <v>0.84099885790062046</v>
      </c>
      <c r="F366">
        <f t="shared" si="40"/>
        <v>45.081182958037324</v>
      </c>
      <c r="G366">
        <f>F365*Dynamics!$S$1+G365</f>
        <v>200.05753300050932</v>
      </c>
      <c r="H366">
        <f>G366*Dynamics!$S$1+H365</f>
        <v>384.28513306398827</v>
      </c>
      <c r="I366" s="32">
        <f t="shared" si="37"/>
        <v>1627.2851330639883</v>
      </c>
      <c r="J366">
        <f t="shared" si="38"/>
        <v>295.42264663508405</v>
      </c>
      <c r="K366">
        <f t="shared" si="41"/>
        <v>84.221053175665716</v>
      </c>
      <c r="L366">
        <f t="shared" si="42"/>
        <v>9.931317107995366E-4</v>
      </c>
    </row>
    <row r="367" spans="1:12" x14ac:dyDescent="0.25">
      <c r="A367">
        <f>Dynamics!A375</f>
        <v>3.5699999999999679</v>
      </c>
      <c r="B367">
        <f>Dynamics!B375</f>
        <v>30.999373546807</v>
      </c>
      <c r="C367">
        <f>Dynamics!O375+Dynamics!P375</f>
        <v>0.6474609045009051</v>
      </c>
      <c r="D367">
        <f>Dynamics!$M$9*Dynamics!$M$14*Thrust!C367</f>
        <v>1396.8729454072361</v>
      </c>
      <c r="E367">
        <f t="shared" si="39"/>
        <v>0.84464769573637943</v>
      </c>
      <c r="F367">
        <f t="shared" si="40"/>
        <v>45.034080950171123</v>
      </c>
      <c r="G367">
        <f>F366*Dynamics!$S$1+G366</f>
        <v>200.5083448300897</v>
      </c>
      <c r="H367">
        <f>G367*Dynamics!$S$1+H366</f>
        <v>386.29021651228919</v>
      </c>
      <c r="I367" s="32">
        <f t="shared" si="37"/>
        <v>1629.2902165122891</v>
      </c>
      <c r="J367">
        <f t="shared" si="38"/>
        <v>295.4096135926701</v>
      </c>
      <c r="K367">
        <f t="shared" si="41"/>
        <v>84.201526909397572</v>
      </c>
      <c r="L367">
        <f t="shared" si="42"/>
        <v>9.9294526311916455E-4</v>
      </c>
    </row>
    <row r="368" spans="1:12" x14ac:dyDescent="0.25">
      <c r="A368">
        <f>Dynamics!A376</f>
        <v>3.5799999999999677</v>
      </c>
      <c r="B368">
        <f>Dynamics!B376</f>
        <v>30.992898937761989</v>
      </c>
      <c r="C368">
        <f>Dynamics!O376+Dynamics!P376</f>
        <v>0.6466519305573073</v>
      </c>
      <c r="D368">
        <f>Dynamics!$M$9*Dynamics!$M$14*Thrust!C368</f>
        <v>1395.1276140559596</v>
      </c>
      <c r="E368">
        <f t="shared" si="39"/>
        <v>0.84829937424305324</v>
      </c>
      <c r="F368">
        <f t="shared" si="40"/>
        <v>44.987057115296686</v>
      </c>
      <c r="G368">
        <f>F367*Dynamics!$S$1+G367</f>
        <v>200.95868563959141</v>
      </c>
      <c r="H368">
        <f>G368*Dynamics!$S$1+H367</f>
        <v>388.2998033686851</v>
      </c>
      <c r="I368" s="32">
        <f t="shared" si="37"/>
        <v>1631.2998033686852</v>
      </c>
      <c r="J368">
        <f t="shared" si="38"/>
        <v>295.39655127810357</v>
      </c>
      <c r="K368">
        <f t="shared" si="41"/>
        <v>84.181960465471178</v>
      </c>
      <c r="L368">
        <f t="shared" si="42"/>
        <v>9.9275842354793939E-4</v>
      </c>
    </row>
    <row r="369" spans="1:12" x14ac:dyDescent="0.25">
      <c r="A369">
        <f>Dynamics!A377</f>
        <v>3.5899999999999674</v>
      </c>
      <c r="B369">
        <f>Dynamics!B377</f>
        <v>30.986432418456417</v>
      </c>
      <c r="C369">
        <f>Dynamics!O377+Dynamics!P377</f>
        <v>0.64584452678374327</v>
      </c>
      <c r="D369">
        <f>Dynamics!$M$9*Dynamics!$M$14*Thrust!C369</f>
        <v>1393.385670288435</v>
      </c>
      <c r="E369">
        <f t="shared" si="39"/>
        <v>0.85195386657162098</v>
      </c>
      <c r="F369">
        <f t="shared" si="40"/>
        <v>44.940111130458178</v>
      </c>
      <c r="G369">
        <f>F368*Dynamics!$S$1+G368</f>
        <v>201.40855621074436</v>
      </c>
      <c r="H369">
        <f>G369*Dynamics!$S$1+H368</f>
        <v>390.31388893079253</v>
      </c>
      <c r="I369" s="32">
        <f t="shared" si="37"/>
        <v>1633.3138889307925</v>
      </c>
      <c r="J369">
        <f t="shared" si="38"/>
        <v>295.38345972194986</v>
      </c>
      <c r="K369">
        <f t="shared" si="41"/>
        <v>84.162353913882882</v>
      </c>
      <c r="L369">
        <f t="shared" si="42"/>
        <v>9.9257119270111985E-4</v>
      </c>
    </row>
    <row r="370" spans="1:12" x14ac:dyDescent="0.25">
      <c r="A370">
        <f>Dynamics!A378</f>
        <v>3.5999999999999672</v>
      </c>
      <c r="B370">
        <f>Dynamics!B378</f>
        <v>30.979973973188578</v>
      </c>
      <c r="C370">
        <f>Dynamics!O378+Dynamics!P378</f>
        <v>0.6450386870008642</v>
      </c>
      <c r="D370">
        <f>Dynamics!$M$9*Dynamics!$M$14*Thrust!C370</f>
        <v>1391.6471007729454</v>
      </c>
      <c r="E370">
        <f t="shared" si="39"/>
        <v>0.8556111459465543</v>
      </c>
      <c r="F370">
        <f t="shared" si="40"/>
        <v>44.893242674466109</v>
      </c>
      <c r="G370">
        <f>F369*Dynamics!$S$1+G369</f>
        <v>201.85795732204895</v>
      </c>
      <c r="H370">
        <f>G370*Dynamics!$S$1+H369</f>
        <v>392.33246850401304</v>
      </c>
      <c r="I370" s="32">
        <f t="shared" si="37"/>
        <v>1635.3324685040129</v>
      </c>
      <c r="J370">
        <f t="shared" si="38"/>
        <v>295.37033895472393</v>
      </c>
      <c r="K370">
        <f t="shared" si="41"/>
        <v>84.142707324566942</v>
      </c>
      <c r="L370">
        <f t="shared" si="42"/>
        <v>9.9238357119335596E-4</v>
      </c>
    </row>
    <row r="371" spans="1:12" x14ac:dyDescent="0.25">
      <c r="A371">
        <f>Dynamics!A379</f>
        <v>3.609999999999967</v>
      </c>
      <c r="B371">
        <f>Dynamics!B379</f>
        <v>30.973523586318571</v>
      </c>
      <c r="C371">
        <f>Dynamics!O379+Dynamics!P379</f>
        <v>0.64423440506277763</v>
      </c>
      <c r="D371">
        <f>Dynamics!$M$9*Dynamics!$M$14*Thrust!C371</f>
        <v>1389.9118922499551</v>
      </c>
      <c r="E371">
        <f t="shared" si="39"/>
        <v>0.85927118566554428</v>
      </c>
      <c r="F371">
        <f t="shared" si="40"/>
        <v>44.846451427885107</v>
      </c>
      <c r="G371">
        <f>F370*Dynamics!$S$1+G370</f>
        <v>202.30688974879359</v>
      </c>
      <c r="H371">
        <f>G371*Dynamics!$S$1+H370</f>
        <v>394.35553740150095</v>
      </c>
      <c r="I371" s="32">
        <f t="shared" si="37"/>
        <v>1637.3555374015009</v>
      </c>
      <c r="J371">
        <f t="shared" si="38"/>
        <v>295.35718900689022</v>
      </c>
      <c r="K371">
        <f t="shared" si="41"/>
        <v>84.123020767395886</v>
      </c>
      <c r="L371">
        <f t="shared" si="42"/>
        <v>9.9219555963869386E-4</v>
      </c>
    </row>
    <row r="372" spans="1:12" x14ac:dyDescent="0.25">
      <c r="A372">
        <f>Dynamics!A380</f>
        <v>3.6199999999999668</v>
      </c>
      <c r="B372">
        <f>Dynamics!B380</f>
        <v>30.967081242267941</v>
      </c>
      <c r="C372">
        <f>Dynamics!O380+Dynamics!P380</f>
        <v>0.64343167485681618</v>
      </c>
      <c r="D372">
        <f>Dynamics!$M$9*Dynamics!$M$14*Thrust!C372</f>
        <v>1388.1800315316111</v>
      </c>
      <c r="E372">
        <f t="shared" si="39"/>
        <v>0.86293395909923565</v>
      </c>
      <c r="F372">
        <f t="shared" si="40"/>
        <v>44.799737073021888</v>
      </c>
      <c r="G372">
        <f>F371*Dynamics!$S$1+G371</f>
        <v>202.75535426307243</v>
      </c>
      <c r="H372">
        <f>G372*Dynamics!$S$1+H371</f>
        <v>396.38309094413165</v>
      </c>
      <c r="I372" s="32">
        <f t="shared" si="37"/>
        <v>1639.3830909441317</v>
      </c>
      <c r="J372">
        <f t="shared" si="38"/>
        <v>295.34400990886314</v>
      </c>
      <c r="K372">
        <f t="shared" si="41"/>
        <v>84.103294312180665</v>
      </c>
      <c r="L372">
        <f t="shared" si="42"/>
        <v>9.9200715865057775E-4</v>
      </c>
    </row>
    <row r="373" spans="1:12" x14ac:dyDescent="0.25">
      <c r="A373">
        <f>Dynamics!A381</f>
        <v>3.6299999999999666</v>
      </c>
      <c r="B373">
        <f>Dynamics!B381</f>
        <v>30.960646925519374</v>
      </c>
      <c r="C373">
        <f>Dynamics!O381+Dynamics!P381</f>
        <v>0.64263049030330666</v>
      </c>
      <c r="D373">
        <f>Dynamics!$M$9*Dynamics!$M$14*Thrust!C373</f>
        <v>1386.4515055012428</v>
      </c>
      <c r="E373">
        <f t="shared" si="39"/>
        <v>0.86659943969096076</v>
      </c>
      <c r="F373">
        <f t="shared" si="40"/>
        <v>44.753099293913031</v>
      </c>
      <c r="G373">
        <f>F372*Dynamics!$S$1+G372</f>
        <v>203.20335163380264</v>
      </c>
      <c r="H373">
        <f>G373*Dynamics!$S$1+H372</f>
        <v>398.41512446046966</v>
      </c>
      <c r="I373" s="32">
        <f t="shared" si="37"/>
        <v>1641.4151244604695</v>
      </c>
      <c r="J373">
        <f t="shared" si="38"/>
        <v>295.33080169100697</v>
      </c>
      <c r="K373">
        <f t="shared" si="41"/>
        <v>84.0835280286705</v>
      </c>
      <c r="L373">
        <f t="shared" si="42"/>
        <v>9.9181836884184747E-4</v>
      </c>
    </row>
    <row r="374" spans="1:12" x14ac:dyDescent="0.25">
      <c r="A374">
        <f>Dynamics!A382</f>
        <v>3.6399999999999664</v>
      </c>
      <c r="B374">
        <f>Dynamics!B382</f>
        <v>30.95422062061634</v>
      </c>
      <c r="C374">
        <f>Dynamics!O382+Dynamics!P382</f>
        <v>0.64183084535534352</v>
      </c>
      <c r="D374">
        <f>Dynamics!$M$9*Dynamics!$M$14*Thrust!C374</f>
        <v>1384.7263011128753</v>
      </c>
      <c r="E374">
        <f t="shared" si="39"/>
        <v>0.87026760095646882</v>
      </c>
      <c r="F374">
        <f t="shared" si="40"/>
        <v>44.706537776313247</v>
      </c>
      <c r="G374">
        <f>F373*Dynamics!$S$1+G373</f>
        <v>203.65088262674178</v>
      </c>
      <c r="H374">
        <f>G374*Dynamics!$S$1+H373</f>
        <v>400.45163328673709</v>
      </c>
      <c r="I374" s="32">
        <f t="shared" si="37"/>
        <v>1643.451633286737</v>
      </c>
      <c r="J374">
        <f t="shared" si="38"/>
        <v>295.31756438363618</v>
      </c>
      <c r="K374">
        <f t="shared" si="41"/>
        <v>84.063721986553503</v>
      </c>
      <c r="L374">
        <f t="shared" si="42"/>
        <v>9.9162919082474636E-4</v>
      </c>
    </row>
    <row r="375" spans="1:12" x14ac:dyDescent="0.25">
      <c r="A375">
        <f>Dynamics!A383</f>
        <v>3.6499999999999662</v>
      </c>
      <c r="B375">
        <f>Dynamics!B383</f>
        <v>30.947802312162786</v>
      </c>
      <c r="C375">
        <f>Dynamics!O383+Dynamics!P383</f>
        <v>0.64103273399856142</v>
      </c>
      <c r="D375">
        <f>Dynamics!$M$9*Dynamics!$M$14*Thrust!C375</f>
        <v>1383.0044053907382</v>
      </c>
      <c r="E375">
        <f t="shared" si="39"/>
        <v>0.87393841648366999</v>
      </c>
      <c r="F375">
        <f t="shared" si="40"/>
        <v>44.660052207683378</v>
      </c>
      <c r="G375">
        <f>F374*Dynamics!$S$1+G374</f>
        <v>204.0979480045049</v>
      </c>
      <c r="H375">
        <f>G375*Dynamics!$S$1+H374</f>
        <v>402.49261276678214</v>
      </c>
      <c r="I375" s="32">
        <f t="shared" si="37"/>
        <v>1645.4926127667823</v>
      </c>
      <c r="J375">
        <f t="shared" si="38"/>
        <v>295.30429801701592</v>
      </c>
      <c r="K375">
        <f t="shared" si="41"/>
        <v>84.043876255456411</v>
      </c>
      <c r="L375">
        <f t="shared" si="42"/>
        <v>9.9143962521091732E-4</v>
      </c>
    </row>
    <row r="376" spans="1:12" x14ac:dyDescent="0.25">
      <c r="A376">
        <f>Dynamics!A384</f>
        <v>3.6599999999999659</v>
      </c>
      <c r="B376">
        <f>Dynamics!B384</f>
        <v>30.941391984822801</v>
      </c>
      <c r="C376">
        <f>Dynamics!O384+Dynamics!P384</f>
        <v>0.64023615025091252</v>
      </c>
      <c r="D376">
        <f>Dynamics!$M$9*Dynamics!$M$14*Thrust!C376</f>
        <v>1381.2858054287842</v>
      </c>
      <c r="E376">
        <f t="shared" si="39"/>
        <v>0.87761185993236746</v>
      </c>
      <c r="F376">
        <f t="shared" si="40"/>
        <v>44.613642277178805</v>
      </c>
      <c r="G376">
        <f>F375*Dynamics!$S$1+G375</f>
        <v>204.54454852658174</v>
      </c>
      <c r="H376">
        <f>G376*Dynamics!$S$1+H375</f>
        <v>404.53805825204796</v>
      </c>
      <c r="I376" s="32">
        <f t="shared" si="37"/>
        <v>1647.5380582520479</v>
      </c>
      <c r="J376">
        <f t="shared" si="38"/>
        <v>295.29100262136171</v>
      </c>
      <c r="K376">
        <f t="shared" si="41"/>
        <v>84.023990904945123</v>
      </c>
      <c r="L376">
        <f t="shared" si="42"/>
        <v>9.9124967261141083E-4</v>
      </c>
    </row>
    <row r="377" spans="1:12" x14ac:dyDescent="0.25">
      <c r="A377">
        <f>Dynamics!A385</f>
        <v>3.6699999999999657</v>
      </c>
      <c r="B377">
        <f>Dynamics!B385</f>
        <v>30.934989623320291</v>
      </c>
      <c r="C377">
        <f>Dynamics!O385+Dynamics!P385</f>
        <v>0.63944108816244294</v>
      </c>
      <c r="D377">
        <f>Dynamics!$M$9*Dynamics!$M$14*Thrust!C377</f>
        <v>1379.5704883902085</v>
      </c>
      <c r="E377">
        <f t="shared" si="39"/>
        <v>0.88128790503400478</v>
      </c>
      <c r="F377">
        <f t="shared" si="40"/>
        <v>44.567307675637686</v>
      </c>
      <c r="G377">
        <f>F376*Dynamics!$S$1+G376</f>
        <v>204.99068494935352</v>
      </c>
      <c r="H377">
        <f>G377*Dynamics!$S$1+H376</f>
        <v>406.5879651015415</v>
      </c>
      <c r="I377" s="32">
        <f t="shared" si="37"/>
        <v>1649.5879651015416</v>
      </c>
      <c r="J377">
        <f t="shared" si="38"/>
        <v>295.27767822683995</v>
      </c>
      <c r="K377">
        <f t="shared" si="41"/>
        <v>84.004066004524574</v>
      </c>
      <c r="L377">
        <f t="shared" si="42"/>
        <v>9.910593336366826E-4</v>
      </c>
    </row>
    <row r="378" spans="1:12" x14ac:dyDescent="0.25">
      <c r="A378">
        <f>Dynamics!A386</f>
        <v>3.6799999999999655</v>
      </c>
      <c r="B378">
        <f>Dynamics!B386</f>
        <v>30.928595212438665</v>
      </c>
      <c r="C378">
        <f>Dynamics!O386+Dynamics!P386</f>
        <v>0.63864754181507366</v>
      </c>
      <c r="D378">
        <f>Dynamics!$M$9*Dynamics!$M$14*Thrust!C378</f>
        <v>1377.858441506974</v>
      </c>
      <c r="E378">
        <f t="shared" si="39"/>
        <v>0.88496652559140343</v>
      </c>
      <c r="F378">
        <f t="shared" si="40"/>
        <v>44.521048095569505</v>
      </c>
      <c r="G378">
        <f>F377*Dynamics!$S$1+G377</f>
        <v>205.4363580261099</v>
      </c>
      <c r="H378">
        <f>G378*Dynamics!$S$1+H377</f>
        <v>408.64232868180261</v>
      </c>
      <c r="I378" s="32">
        <f t="shared" si="37"/>
        <v>1651.6423286818026</v>
      </c>
      <c r="J378">
        <f t="shared" si="38"/>
        <v>295.26432486356828</v>
      </c>
      <c r="K378">
        <f t="shared" si="41"/>
        <v>83.984101623638921</v>
      </c>
      <c r="L378">
        <f t="shared" si="42"/>
        <v>9.9086860889659395E-4</v>
      </c>
    </row>
    <row r="379" spans="1:12" x14ac:dyDescent="0.25">
      <c r="A379">
        <f>Dynamics!A387</f>
        <v>3.6899999999999653</v>
      </c>
      <c r="B379">
        <f>Dynamics!B387</f>
        <v>30.922208737020519</v>
      </c>
      <c r="C379">
        <f>Dynamics!O387+Dynamics!P387</f>
        <v>0.63785550532238122</v>
      </c>
      <c r="D379">
        <f>Dynamics!$M$9*Dynamics!$M$14*Thrust!C379</f>
        <v>1376.1496520793403</v>
      </c>
      <c r="E379">
        <f t="shared" si="39"/>
        <v>0.88864769547850664</v>
      </c>
      <c r="F379">
        <f t="shared" si="40"/>
        <v>44.474863231143615</v>
      </c>
      <c r="G379">
        <f>F378*Dynamics!$S$1+G378</f>
        <v>205.88156850706559</v>
      </c>
      <c r="H379">
        <f>G379*Dynamics!$S$1+H378</f>
        <v>410.70114436687328</v>
      </c>
      <c r="I379" s="32">
        <f t="shared" si="37"/>
        <v>1653.7011443668732</v>
      </c>
      <c r="J379">
        <f t="shared" si="38"/>
        <v>295.25094256161532</v>
      </c>
      <c r="K379">
        <f t="shared" si="41"/>
        <v>83.96409783167195</v>
      </c>
      <c r="L379">
        <f t="shared" si="42"/>
        <v>9.9067749900042033E-4</v>
      </c>
    </row>
    <row r="380" spans="1:12" x14ac:dyDescent="0.25">
      <c r="A380">
        <f>Dynamics!A388</f>
        <v>3.6999999999999651</v>
      </c>
      <c r="B380">
        <f>Dynamics!B388</f>
        <v>30.915830181967294</v>
      </c>
      <c r="C380">
        <f>Dynamics!O388+Dynamics!P388</f>
        <v>0.63706497282938146</v>
      </c>
      <c r="D380">
        <f>Dynamics!$M$9*Dynamics!$M$14*Thrust!C380</f>
        <v>1374.4441074753956</v>
      </c>
      <c r="E380">
        <f t="shared" si="39"/>
        <v>0.89233138864013073</v>
      </c>
      <c r="F380">
        <f t="shared" si="40"/>
        <v>44.428752778177902</v>
      </c>
      <c r="G380">
        <f>F379*Dynamics!$S$1+G379</f>
        <v>206.32631713937704</v>
      </c>
      <c r="H380">
        <f>G380*Dynamics!$S$1+H379</f>
        <v>412.76440753826705</v>
      </c>
      <c r="I380" s="32">
        <f t="shared" si="37"/>
        <v>1655.7644075382671</v>
      </c>
      <c r="J380">
        <f t="shared" si="38"/>
        <v>295.23753135100128</v>
      </c>
      <c r="K380">
        <f t="shared" si="41"/>
        <v>83.944054697946953</v>
      </c>
      <c r="L380">
        <f t="shared" si="42"/>
        <v>9.9048600455684693E-4</v>
      </c>
    </row>
    <row r="381" spans="1:12" x14ac:dyDescent="0.25">
      <c r="A381">
        <f>Dynamics!A389</f>
        <v>3.7099999999999649</v>
      </c>
      <c r="B381">
        <f>Dynamics!B389</f>
        <v>30.909459532238998</v>
      </c>
      <c r="C381">
        <f>Dynamics!O389+Dynamics!P389</f>
        <v>0.63627593851231379</v>
      </c>
      <c r="D381">
        <f>Dynamics!$M$9*Dynamics!$M$14*Thrust!C381</f>
        <v>1372.741795130592</v>
      </c>
      <c r="E381">
        <f t="shared" si="39"/>
        <v>0.89601757909170743</v>
      </c>
      <c r="F381">
        <f t="shared" si="40"/>
        <v>44.382716434127424</v>
      </c>
      <c r="G381">
        <f>F380*Dynamics!$S$1+G380</f>
        <v>206.77060466715881</v>
      </c>
      <c r="H381">
        <f>G381*Dynamics!$S$1+H380</f>
        <v>414.83211358493861</v>
      </c>
      <c r="I381" s="32">
        <f t="shared" si="37"/>
        <v>1657.8321135849387</v>
      </c>
      <c r="J381">
        <f t="shared" si="38"/>
        <v>295.22409126169788</v>
      </c>
      <c r="K381">
        <f t="shared" si="41"/>
        <v>83.923972291726898</v>
      </c>
      <c r="L381">
        <f t="shared" si="42"/>
        <v>9.9029412617397217E-4</v>
      </c>
    </row>
    <row r="382" spans="1:12" x14ac:dyDescent="0.25">
      <c r="A382">
        <f>Dynamics!A390</f>
        <v>3.7199999999999647</v>
      </c>
      <c r="B382">
        <f>Dynamics!B390</f>
        <v>30.903096772853878</v>
      </c>
      <c r="C382">
        <f>Dynamics!O390+Dynamics!P390</f>
        <v>0.6354883965784287</v>
      </c>
      <c r="D382">
        <f>Dynamics!$M$9*Dynamics!$M$14*Thrust!C382</f>
        <v>1371.0427025472864</v>
      </c>
      <c r="E382">
        <f t="shared" si="39"/>
        <v>0.89970624091903573</v>
      </c>
      <c r="F382">
        <f t="shared" si="40"/>
        <v>44.336753898073361</v>
      </c>
      <c r="G382">
        <f>F381*Dynamics!$S$1+G381</f>
        <v>207.21443183150009</v>
      </c>
      <c r="H382">
        <f>G382*Dynamics!$S$1+H381</f>
        <v>416.90425790325361</v>
      </c>
      <c r="I382" s="32">
        <f t="shared" si="37"/>
        <v>1659.9042579032537</v>
      </c>
      <c r="J382">
        <f t="shared" si="38"/>
        <v>295.21062232362885</v>
      </c>
      <c r="K382">
        <f t="shared" si="41"/>
        <v>83.903850682214753</v>
      </c>
      <c r="L382">
        <f t="shared" si="42"/>
        <v>9.901018644593103E-4</v>
      </c>
    </row>
    <row r="383" spans="1:12" x14ac:dyDescent="0.25">
      <c r="A383">
        <f>Dynamics!A391</f>
        <v>3.7299999999999645</v>
      </c>
      <c r="B383">
        <f>Dynamics!B391</f>
        <v>30.896741888888094</v>
      </c>
      <c r="C383">
        <f>Dynamics!O391+Dynamics!P391</f>
        <v>0.63470234126577618</v>
      </c>
      <c r="D383">
        <f>Dynamics!$M$9*Dynamics!$M$14*Thrust!C383</f>
        <v>1369.3468172942851</v>
      </c>
      <c r="E383">
        <f t="shared" si="39"/>
        <v>0.90339734827803297</v>
      </c>
      <c r="F383">
        <f t="shared" si="40"/>
        <v>44.290864870711914</v>
      </c>
      <c r="G383">
        <f>F382*Dynamics!$S$1+G382</f>
        <v>207.65779937048083</v>
      </c>
      <c r="H383">
        <f>G383*Dynamics!$S$1+H382</f>
        <v>418.98083589695841</v>
      </c>
      <c r="I383" s="32">
        <f t="shared" si="37"/>
        <v>1661.9808358969585</v>
      </c>
      <c r="J383">
        <f t="shared" si="38"/>
        <v>295.19712456666974</v>
      </c>
      <c r="K383">
        <f t="shared" si="41"/>
        <v>83.883689938553616</v>
      </c>
      <c r="L383">
        <f t="shared" si="42"/>
        <v>9.8990922001979511E-4</v>
      </c>
    </row>
    <row r="384" spans="1:12" x14ac:dyDescent="0.25">
      <c r="A384">
        <f>Dynamics!A392</f>
        <v>3.7399999999999642</v>
      </c>
      <c r="B384">
        <f>Dynamics!B392</f>
        <v>30.890394865475436</v>
      </c>
      <c r="C384">
        <f>Dynamics!O392+Dynamics!P392</f>
        <v>0.63391776684299617</v>
      </c>
      <c r="D384">
        <f>Dynamics!$M$9*Dynamics!$M$14*Thrust!C384</f>
        <v>1367.6541270063908</v>
      </c>
      <c r="E384">
        <f t="shared" si="39"/>
        <v>0.90709087539448996</v>
      </c>
      <c r="F384">
        <f t="shared" si="40"/>
        <v>44.24504905434334</v>
      </c>
      <c r="G384">
        <f>F383*Dynamics!$S$1+G383</f>
        <v>208.10070801918795</v>
      </c>
      <c r="H384">
        <f>G384*Dynamics!$S$1+H383</f>
        <v>421.06184297715026</v>
      </c>
      <c r="I384" s="32">
        <f t="shared" si="37"/>
        <v>1664.0618429771503</v>
      </c>
      <c r="J384">
        <f t="shared" si="38"/>
        <v>295.1835980206485</v>
      </c>
      <c r="K384">
        <f t="shared" si="41"/>
        <v>83.863490129826602</v>
      </c>
      <c r="L384">
        <f t="shared" si="42"/>
        <v>9.8971619346177597E-4</v>
      </c>
    </row>
    <row r="385" spans="1:12" x14ac:dyDescent="0.25">
      <c r="A385">
        <f>Dynamics!A393</f>
        <v>3.749999999999964</v>
      </c>
      <c r="B385">
        <f>Dynamics!B393</f>
        <v>30.884055687807006</v>
      </c>
      <c r="C385">
        <f>Dynamics!O393+Dynamics!P393</f>
        <v>0.63313466760911152</v>
      </c>
      <c r="D385">
        <f>Dynamics!$M$9*Dynamics!$M$14*Thrust!C385</f>
        <v>1365.9646193839565</v>
      </c>
      <c r="E385">
        <f t="shared" si="39"/>
        <v>0.91078679656382078</v>
      </c>
      <c r="F385">
        <f t="shared" si="40"/>
        <v>44.199306152861084</v>
      </c>
      <c r="G385">
        <f>F384*Dynamics!$S$1+G384</f>
        <v>208.54315850973137</v>
      </c>
      <c r="H385">
        <f>G385*Dynamics!$S$1+H384</f>
        <v>423.14727456224756</v>
      </c>
      <c r="I385" s="32">
        <f t="shared" si="37"/>
        <v>1666.1472745622475</v>
      </c>
      <c r="J385">
        <f t="shared" si="38"/>
        <v>295.1700427153454</v>
      </c>
      <c r="K385">
        <f t="shared" si="41"/>
        <v>83.843251325057338</v>
      </c>
      <c r="L385">
        <f t="shared" si="42"/>
        <v>9.8952278539102593E-4</v>
      </c>
    </row>
    <row r="386" spans="1:12" x14ac:dyDescent="0.25">
      <c r="A386">
        <f>Dynamics!A394</f>
        <v>3.7599999999999638</v>
      </c>
      <c r="B386">
        <f>Dynamics!B394</f>
        <v>30.877724341130914</v>
      </c>
      <c r="C386">
        <f>Dynamics!O394+Dynamics!P394</f>
        <v>0.63235303789331965</v>
      </c>
      <c r="D386">
        <f>Dynamics!$M$9*Dynamics!$M$14*Thrust!C386</f>
        <v>1364.278282192435</v>
      </c>
      <c r="E386">
        <f t="shared" si="39"/>
        <v>0.91448508615082502</v>
      </c>
      <c r="F386">
        <f t="shared" si="40"/>
        <v>44.153635871740875</v>
      </c>
      <c r="G386">
        <f>F385*Dynamics!$S$1+G385</f>
        <v>208.98515157125999</v>
      </c>
      <c r="H386">
        <f>G386*Dynamics!$S$1+H385</f>
        <v>425.23712607796017</v>
      </c>
      <c r="I386" s="32">
        <f t="shared" si="37"/>
        <v>1668.2371260779601</v>
      </c>
      <c r="J386">
        <f t="shared" si="38"/>
        <v>295.15645868049324</v>
      </c>
      <c r="K386">
        <f t="shared" si="41"/>
        <v>83.822973593209866</v>
      </c>
      <c r="L386">
        <f t="shared" si="42"/>
        <v>9.8932899641273947E-4</v>
      </c>
    </row>
    <row r="387" spans="1:12" x14ac:dyDescent="0.25">
      <c r="A387">
        <f>Dynamics!A395</f>
        <v>3.7699999999999636</v>
      </c>
      <c r="B387">
        <f>Dynamics!B395</f>
        <v>30.871400810751979</v>
      </c>
      <c r="C387">
        <f>Dynamics!O395+Dynamics!P395</f>
        <v>0.63157287205479085</v>
      </c>
      <c r="D387">
        <f>Dynamics!$M$9*Dynamics!$M$14*Thrust!C387</f>
        <v>1362.595103261945</v>
      </c>
      <c r="E387">
        <f t="shared" si="39"/>
        <v>0.91818571858944209</v>
      </c>
      <c r="F387">
        <f t="shared" si="40"/>
        <v>44.10803791803017</v>
      </c>
      <c r="G387">
        <f>F386*Dynamics!$S$1+G386</f>
        <v>209.42668792997739</v>
      </c>
      <c r="H387">
        <f>G387*Dynamics!$S$1+H386</f>
        <v>427.33139295725994</v>
      </c>
      <c r="I387" s="32">
        <f t="shared" si="37"/>
        <v>1670.3313929572601</v>
      </c>
      <c r="J387">
        <f t="shared" si="38"/>
        <v>295.14284594577782</v>
      </c>
      <c r="K387">
        <f t="shared" si="41"/>
        <v>83.802657003188898</v>
      </c>
      <c r="L387">
        <f t="shared" si="42"/>
        <v>9.8913482713153603E-4</v>
      </c>
    </row>
    <row r="388" spans="1:12" x14ac:dyDescent="0.25">
      <c r="A388">
        <f>Dynamics!A396</f>
        <v>3.7799999999999634</v>
      </c>
      <c r="B388">
        <f>Dynamics!B396</f>
        <v>30.865085082031435</v>
      </c>
      <c r="C388">
        <f>Dynamics!O396+Dynamics!P396</f>
        <v>0.6307941644824625</v>
      </c>
      <c r="D388">
        <f>Dynamics!$M$9*Dynamics!$M$14*Thrust!C388</f>
        <v>1360.9150704868268</v>
      </c>
      <c r="E388">
        <f t="shared" si="39"/>
        <v>0.92188866838251249</v>
      </c>
      <c r="F388">
        <f t="shared" si="40"/>
        <v>44.062512000337378</v>
      </c>
      <c r="G388">
        <f>F387*Dynamics!$S$1+G387</f>
        <v>209.8677683091577</v>
      </c>
      <c r="H388">
        <f>G388*Dynamics!$S$1+H387</f>
        <v>429.43007064035152</v>
      </c>
      <c r="I388" s="32">
        <f t="shared" si="37"/>
        <v>1672.4300706403515</v>
      </c>
      <c r="J388">
        <f t="shared" si="38"/>
        <v>295.12920454083769</v>
      </c>
      <c r="K388">
        <f t="shared" si="41"/>
        <v>83.782301623839913</v>
      </c>
      <c r="L388">
        <f t="shared" si="42"/>
        <v>9.8894027815146085E-4</v>
      </c>
    </row>
    <row r="389" spans="1:12" x14ac:dyDescent="0.25">
      <c r="A389">
        <f>Dynamics!A397</f>
        <v>3.7899999999999632</v>
      </c>
      <c r="B389">
        <f>Dynamics!B397</f>
        <v>30.858777140386607</v>
      </c>
      <c r="C389">
        <f>Dynamics!O397+Dynamics!P397</f>
        <v>0.6300169095948408</v>
      </c>
      <c r="D389">
        <f>Dynamics!$M$9*Dynamics!$M$14*Thrust!C389</f>
        <v>1359.2381718252138</v>
      </c>
      <c r="E389">
        <f t="shared" si="39"/>
        <v>0.92559391010153957</v>
      </c>
      <c r="F389">
        <f t="shared" si="40"/>
        <v>44.0170578288215</v>
      </c>
      <c r="G389">
        <f>F388*Dynamics!$S$1+G388</f>
        <v>210.30839342916107</v>
      </c>
      <c r="H389">
        <f>G389*Dynamics!$S$1+H388</f>
        <v>431.53315457464311</v>
      </c>
      <c r="I389" s="32">
        <f t="shared" si="37"/>
        <v>1674.533154574643</v>
      </c>
      <c r="J389">
        <f t="shared" si="38"/>
        <v>295.1155344952648</v>
      </c>
      <c r="K389">
        <f t="shared" si="41"/>
        <v>83.761907523949318</v>
      </c>
      <c r="L389">
        <f t="shared" si="42"/>
        <v>9.8874535007598672E-4</v>
      </c>
    </row>
    <row r="390" spans="1:12" x14ac:dyDescent="0.25">
      <c r="A390">
        <f>Dynamics!A398</f>
        <v>3.799999999999963</v>
      </c>
      <c r="B390">
        <f>Dynamics!B398</f>
        <v>30.85247697129066</v>
      </c>
      <c r="C390">
        <f>Dynamics!O398+Dynamics!P398</f>
        <v>0.62924110183979853</v>
      </c>
      <c r="D390">
        <f>Dynamics!$M$9*Dynamics!$M$14*Thrust!C390</f>
        <v>1357.564395298597</v>
      </c>
      <c r="E390">
        <f t="shared" si="39"/>
        <v>0.92930141838645119</v>
      </c>
      <c r="F390">
        <f t="shared" si="40"/>
        <v>43.971675115181455</v>
      </c>
      <c r="G390">
        <f>F389*Dynamics!$S$1+G389</f>
        <v>210.74856400744929</v>
      </c>
      <c r="H390">
        <f>G390*Dynamics!$S$1+H389</f>
        <v>433.64064021471762</v>
      </c>
      <c r="I390" s="32">
        <f t="shared" si="37"/>
        <v>1676.6406402147177</v>
      </c>
      <c r="J390">
        <f t="shared" si="38"/>
        <v>295.10183583860436</v>
      </c>
      <c r="K390">
        <f t="shared" si="41"/>
        <v>83.741474772244686</v>
      </c>
      <c r="L390">
        <f t="shared" si="42"/>
        <v>9.8855004350801743E-4</v>
      </c>
    </row>
    <row r="391" spans="1:12" x14ac:dyDescent="0.25">
      <c r="A391">
        <f>Dynamics!A399</f>
        <v>3.8099999999999627</v>
      </c>
      <c r="B391">
        <f>Dynamics!B399</f>
        <v>30.846184560272263</v>
      </c>
      <c r="C391">
        <f>Dynamics!O399+Dynamics!P399</f>
        <v>0.62846673569438027</v>
      </c>
      <c r="D391">
        <f>Dynamics!$M$9*Dynamics!$M$14*Thrust!C391</f>
        <v>1355.8937289914045</v>
      </c>
      <c r="E391">
        <f t="shared" si="39"/>
        <v>0.93301116794536787</v>
      </c>
      <c r="F391">
        <f t="shared" si="40"/>
        <v>43.926363572646004</v>
      </c>
      <c r="G391">
        <f>F390*Dynamics!$S$1+G390</f>
        <v>211.18828075860111</v>
      </c>
      <c r="H391">
        <f>G391*Dynamics!$S$1+H390</f>
        <v>435.75252302230365</v>
      </c>
      <c r="I391" s="32">
        <f t="shared" si="37"/>
        <v>1678.7525230223036</v>
      </c>
      <c r="J391">
        <f t="shared" si="38"/>
        <v>295.08810860035504</v>
      </c>
      <c r="K391">
        <f t="shared" si="41"/>
        <v>83.721003437394657</v>
      </c>
      <c r="L391">
        <f t="shared" si="42"/>
        <v>9.8835435904988671E-4</v>
      </c>
    </row>
    <row r="392" spans="1:12" x14ac:dyDescent="0.25">
      <c r="A392">
        <f>Dynamics!A400</f>
        <v>3.8199999999999625</v>
      </c>
      <c r="B392">
        <f>Dynamics!B400</f>
        <v>30.839899892915319</v>
      </c>
      <c r="C392">
        <f>Dynamics!O400+Dynamics!P400</f>
        <v>0.62769380566460342</v>
      </c>
      <c r="D392">
        <f>Dynamics!$M$9*Dynamics!$M$14*Thrust!C392</f>
        <v>1354.226161050572</v>
      </c>
      <c r="E392">
        <f t="shared" si="39"/>
        <v>0.93672313355436443</v>
      </c>
      <c r="F392">
        <f t="shared" si="40"/>
        <v>43.881122915963211</v>
      </c>
      <c r="G392">
        <f>F391*Dynamics!$S$1+G391</f>
        <v>211.62754439432757</v>
      </c>
      <c r="H392">
        <f>G392*Dynamics!$S$1+H391</f>
        <v>437.86879846624691</v>
      </c>
      <c r="I392" s="32">
        <f t="shared" si="37"/>
        <v>1680.868798466247</v>
      </c>
      <c r="J392">
        <f t="shared" si="38"/>
        <v>295.07435280996941</v>
      </c>
      <c r="K392">
        <f t="shared" si="41"/>
        <v>83.700493588009337</v>
      </c>
      <c r="L392">
        <f t="shared" si="42"/>
        <v>9.8815829730336275E-4</v>
      </c>
    </row>
    <row r="393" spans="1:12" x14ac:dyDescent="0.25">
      <c r="A393">
        <f>Dynamics!A401</f>
        <v>3.8299999999999623</v>
      </c>
      <c r="B393">
        <f>Dynamics!B401</f>
        <v>30.833622954858672</v>
      </c>
      <c r="C393">
        <f>Dynamics!O401+Dynamics!P401</f>
        <v>0.62692230628526435</v>
      </c>
      <c r="D393">
        <f>Dynamics!$M$9*Dynamics!$M$14*Thrust!C393</f>
        <v>1352.5616796851252</v>
      </c>
      <c r="E393">
        <f t="shared" si="39"/>
        <v>0.94043729005724297</v>
      </c>
      <c r="F393">
        <f t="shared" si="40"/>
        <v>43.835952861390346</v>
      </c>
      <c r="G393">
        <f>F392*Dynamics!$S$1+G392</f>
        <v>212.0663556234872</v>
      </c>
      <c r="H393">
        <f>G393*Dynamics!$S$1+H392</f>
        <v>439.9894620224818</v>
      </c>
      <c r="I393" s="32">
        <f t="shared" si="37"/>
        <v>1682.9894620224818</v>
      </c>
      <c r="J393">
        <f t="shared" si="38"/>
        <v>295.06056849685388</v>
      </c>
      <c r="K393">
        <f t="shared" si="41"/>
        <v>83.679945292640269</v>
      </c>
      <c r="L393">
        <f t="shared" si="42"/>
        <v>9.8796185886964693E-4</v>
      </c>
    </row>
    <row r="394" spans="1:12" x14ac:dyDescent="0.25">
      <c r="A394">
        <f>Dynamics!A402</f>
        <v>3.8399999999999621</v>
      </c>
      <c r="B394">
        <f>Dynamics!B402</f>
        <v>30.827353731795817</v>
      </c>
      <c r="C394">
        <f>Dynamics!O402+Dynamics!P402</f>
        <v>0.62615223211974713</v>
      </c>
      <c r="D394">
        <f>Dynamics!$M$9*Dynamics!$M$14*Thrust!C394</f>
        <v>1350.9002731657658</v>
      </c>
      <c r="E394">
        <f t="shared" si="39"/>
        <v>0.94415361236529816</v>
      </c>
      <c r="F394">
        <f t="shared" si="40"/>
        <v>43.790853126683871</v>
      </c>
      <c r="G394">
        <f>F393*Dynamics!$S$1+G393</f>
        <v>212.50471515210111</v>
      </c>
      <c r="H394">
        <f>G394*Dynamics!$S$1+H393</f>
        <v>442.11450917400282</v>
      </c>
      <c r="I394" s="32">
        <f t="shared" si="37"/>
        <v>1685.1145091740027</v>
      </c>
      <c r="J394">
        <f t="shared" si="38"/>
        <v>295.04675569036897</v>
      </c>
      <c r="K394">
        <f t="shared" si="41"/>
        <v>83.65935861978069</v>
      </c>
      <c r="L394">
        <f t="shared" si="42"/>
        <v>9.8776504434937903E-4</v>
      </c>
    </row>
    <row r="395" spans="1:12" x14ac:dyDescent="0.25">
      <c r="A395">
        <f>Dynamics!A403</f>
        <v>3.8499999999999619</v>
      </c>
      <c r="B395">
        <f>Dynamics!B403</f>
        <v>30.821092209474621</v>
      </c>
      <c r="C395">
        <f>Dynamics!O403+Dynamics!P403</f>
        <v>0.62538357775982933</v>
      </c>
      <c r="D395">
        <f>Dynamics!$M$9*Dynamics!$M$14*Thrust!C395</f>
        <v>1349.2419298244545</v>
      </c>
      <c r="E395">
        <f t="shared" si="39"/>
        <v>0.94787207545709296</v>
      </c>
      <c r="F395">
        <f t="shared" si="40"/>
        <v>43.745823431089256</v>
      </c>
      <c r="G395">
        <f>F394*Dynamics!$S$1+G394</f>
        <v>212.94262368336794</v>
      </c>
      <c r="H395">
        <f>G395*Dynamics!$S$1+H394</f>
        <v>444.24393541083651</v>
      </c>
      <c r="I395" s="32">
        <f t="shared" ref="I395:I458" si="43">H395+$B$4</f>
        <v>1687.2439354108365</v>
      </c>
      <c r="J395">
        <f t="shared" ref="J395:J458" si="44">$B$2-$F$1*I395</f>
        <v>295.03291441982958</v>
      </c>
      <c r="K395">
        <f t="shared" si="41"/>
        <v>83.638733637865442</v>
      </c>
      <c r="L395">
        <f t="shared" si="42"/>
        <v>9.8756785434263392E-4</v>
      </c>
    </row>
    <row r="396" spans="1:12" x14ac:dyDescent="0.25">
      <c r="A396">
        <f>Dynamics!A404</f>
        <v>3.8599999999999617</v>
      </c>
      <c r="B396">
        <f>Dynamics!B404</f>
        <v>30.814838373697022</v>
      </c>
      <c r="C396">
        <f>Dynamics!O404+Dynamics!P404</f>
        <v>0.62461633782549375</v>
      </c>
      <c r="D396">
        <f>Dynamics!$M$9*Dynamics!$M$14*Thrust!C396</f>
        <v>1347.5866380540031</v>
      </c>
      <c r="E396">
        <f t="shared" si="39"/>
        <v>0.9515926543782246</v>
      </c>
      <c r="F396">
        <f t="shared" si="40"/>
        <v>43.700863495331127</v>
      </c>
      <c r="G396">
        <f>F395*Dynamics!$S$1+G395</f>
        <v>213.38008191767884</v>
      </c>
      <c r="H396">
        <f>G396*Dynamics!$S$1+H395</f>
        <v>446.37773623001328</v>
      </c>
      <c r="I396" s="32">
        <f t="shared" si="43"/>
        <v>1689.3777362300134</v>
      </c>
      <c r="J396">
        <f t="shared" si="44"/>
        <v>295.0190447145049</v>
      </c>
      <c r="K396">
        <f t="shared" si="41"/>
        <v>83.618070415271447</v>
      </c>
      <c r="L396">
        <f t="shared" si="42"/>
        <v>9.8737028944892945E-4</v>
      </c>
    </row>
    <row r="397" spans="1:12" x14ac:dyDescent="0.25">
      <c r="A397">
        <f>Dynamics!A405</f>
        <v>3.8699999999999615</v>
      </c>
      <c r="B397">
        <f>Dynamics!B405</f>
        <v>30.808592210318768</v>
      </c>
      <c r="C397">
        <f>Dynamics!O405+Dynamics!P405</f>
        <v>0.62385050696474031</v>
      </c>
      <c r="D397">
        <f>Dynamics!$M$9*Dynamics!$M$14*Thrust!C397</f>
        <v>1345.9343863076695</v>
      </c>
      <c r="E397">
        <f t="shared" si="39"/>
        <v>0.95531532424110799</v>
      </c>
      <c r="F397">
        <f t="shared" si="40"/>
        <v>43.655973041603389</v>
      </c>
      <c r="G397">
        <f>F396*Dynamics!$S$1+G396</f>
        <v>213.81709055263215</v>
      </c>
      <c r="H397">
        <f>G397*Dynamics!$S$1+H396</f>
        <v>448.51590713553958</v>
      </c>
      <c r="I397" s="32">
        <f t="shared" si="43"/>
        <v>1691.5159071355397</v>
      </c>
      <c r="J397">
        <f t="shared" si="44"/>
        <v>295.00514660361898</v>
      </c>
      <c r="K397">
        <f t="shared" si="41"/>
        <v>83.597369020317586</v>
      </c>
      <c r="L397">
        <f t="shared" si="42"/>
        <v>9.8717235026722313E-4</v>
      </c>
    </row>
    <row r="398" spans="1:12" x14ac:dyDescent="0.25">
      <c r="A398">
        <f>Dynamics!A406</f>
        <v>3.8799999999999613</v>
      </c>
      <c r="B398">
        <f>Dynamics!B406</f>
        <v>30.802353705249121</v>
      </c>
      <c r="C398">
        <f>Dynamics!O406+Dynamics!P406</f>
        <v>0.62377942846525736</v>
      </c>
      <c r="D398">
        <f>Dynamics!$M$9*Dynamics!$M$14*Thrust!C398</f>
        <v>1345.7810370749394</v>
      </c>
      <c r="E398">
        <f t="shared" si="39"/>
        <v>0.95904006022474375</v>
      </c>
      <c r="F398">
        <f t="shared" si="40"/>
        <v>43.659715419264849</v>
      </c>
      <c r="G398">
        <f>F397*Dynamics!$S$1+G397</f>
        <v>214.25365028304819</v>
      </c>
      <c r="H398">
        <f>G398*Dynamics!$S$1+H397</f>
        <v>450.65844363837004</v>
      </c>
      <c r="I398" s="32">
        <f t="shared" si="43"/>
        <v>1693.65844363837</v>
      </c>
      <c r="J398">
        <f t="shared" si="44"/>
        <v>294.99122011635058</v>
      </c>
      <c r="K398">
        <f t="shared" si="41"/>
        <v>83.576629521264906</v>
      </c>
      <c r="L398">
        <f t="shared" si="42"/>
        <v>9.8697403739591585E-4</v>
      </c>
    </row>
    <row r="399" spans="1:12" x14ac:dyDescent="0.25">
      <c r="A399">
        <f>Dynamics!A407</f>
        <v>3.889999999999961</v>
      </c>
      <c r="B399">
        <f>Dynamics!B407</f>
        <v>30.796115910964467</v>
      </c>
      <c r="C399">
        <f>Dynamics!O407+Dynamics!P407</f>
        <v>0.62370834897465421</v>
      </c>
      <c r="D399">
        <f>Dynamics!$M$9*Dynamics!$M$14*Thrust!C399</f>
        <v>1345.6276857039043</v>
      </c>
      <c r="E399">
        <f t="shared" si="39"/>
        <v>0.96276683757449899</v>
      </c>
      <c r="F399">
        <f t="shared" si="40"/>
        <v>43.663458169657794</v>
      </c>
      <c r="G399">
        <f>F398*Dynamics!$S$1+G398</f>
        <v>214.69024743724083</v>
      </c>
      <c r="H399">
        <f>G399*Dynamics!$S$1+H398</f>
        <v>452.80534611274243</v>
      </c>
      <c r="I399" s="32">
        <f t="shared" si="43"/>
        <v>1695.8053461127424</v>
      </c>
      <c r="J399">
        <f t="shared" si="44"/>
        <v>294.97726525026718</v>
      </c>
      <c r="K399">
        <f t="shared" si="41"/>
        <v>83.555851939321883</v>
      </c>
      <c r="L399">
        <f t="shared" si="42"/>
        <v>9.86775350983452E-4</v>
      </c>
    </row>
    <row r="400" spans="1:12" x14ac:dyDescent="0.25">
      <c r="A400">
        <f>Dynamics!A408</f>
        <v>3.8999999999999608</v>
      </c>
      <c r="B400">
        <f>Dynamics!B408</f>
        <v>30.789878827474723</v>
      </c>
      <c r="C400">
        <f>Dynamics!O408+Dynamics!P408</f>
        <v>0.62363726849188084</v>
      </c>
      <c r="D400">
        <f>Dynamics!$M$9*Dynamics!$M$14*Thrust!C400</f>
        <v>1345.4743321922986</v>
      </c>
      <c r="E400">
        <f t="shared" si="39"/>
        <v>0.96650000366507338</v>
      </c>
      <c r="F400">
        <f t="shared" si="40"/>
        <v>43.667201151466998</v>
      </c>
      <c r="G400">
        <f>F399*Dynamics!$S$1+G399</f>
        <v>215.12688201893741</v>
      </c>
      <c r="H400">
        <f>G400*Dynamics!$S$1+H399</f>
        <v>454.95661493293181</v>
      </c>
      <c r="I400" s="32">
        <f t="shared" si="43"/>
        <v>1697.9566149329319</v>
      </c>
      <c r="J400">
        <f t="shared" si="44"/>
        <v>294.96328200293596</v>
      </c>
      <c r="K400">
        <f t="shared" si="41"/>
        <v>83.535036295743794</v>
      </c>
      <c r="L400">
        <f t="shared" si="42"/>
        <v>9.8657629117863553E-4</v>
      </c>
    </row>
    <row r="401" spans="1:12" x14ac:dyDescent="0.25">
      <c r="A401">
        <f>Dynamics!A409</f>
        <v>3.9099999999999606</v>
      </c>
      <c r="B401">
        <f>Dynamics!B409</f>
        <v>30.783642454789803</v>
      </c>
      <c r="C401">
        <f>Dynamics!O409+Dynamics!P409</f>
        <v>0.6235661870158874</v>
      </c>
      <c r="D401">
        <f>Dynamics!$M$9*Dynamics!$M$14*Thrust!C401</f>
        <v>1345.3209765378574</v>
      </c>
      <c r="E401">
        <f t="shared" si="39"/>
        <v>0.97023955124054073</v>
      </c>
      <c r="F401">
        <f t="shared" si="40"/>
        <v>43.670944364721905</v>
      </c>
      <c r="G401">
        <f>F400*Dynamics!$S$1+G400</f>
        <v>215.56355403045208</v>
      </c>
      <c r="H401">
        <f>G401*Dynamics!$S$1+H400</f>
        <v>457.11225047323632</v>
      </c>
      <c r="I401" s="32">
        <f t="shared" si="43"/>
        <v>1700.1122504732364</v>
      </c>
      <c r="J401">
        <f t="shared" si="44"/>
        <v>294.94927037192394</v>
      </c>
      <c r="K401">
        <f t="shared" si="41"/>
        <v>83.514182611832496</v>
      </c>
      <c r="L401">
        <f t="shared" si="42"/>
        <v>9.863768581306275E-4</v>
      </c>
    </row>
    <row r="402" spans="1:12" x14ac:dyDescent="0.25">
      <c r="A402">
        <f>Dynamics!A410</f>
        <v>3.9199999999999604</v>
      </c>
      <c r="B402">
        <f>Dynamics!B410</f>
        <v>30.777406792919642</v>
      </c>
      <c r="C402">
        <f>Dynamics!O410+Dynamics!P410</f>
        <v>0.62349510454562296</v>
      </c>
      <c r="D402">
        <f>Dynamics!$M$9*Dynamics!$M$14*Thrust!C402</f>
        <v>1345.1676187383132</v>
      </c>
      <c r="E402">
        <f t="shared" si="39"/>
        <v>0.97398547301477656</v>
      </c>
      <c r="F402">
        <f t="shared" si="40"/>
        <v>43.674687809452834</v>
      </c>
      <c r="G402">
        <f>F401*Dynamics!$S$1+G401</f>
        <v>216.00026347409931</v>
      </c>
      <c r="H402">
        <f>G402*Dynamics!$S$1+H401</f>
        <v>459.27225310797729</v>
      </c>
      <c r="I402" s="32">
        <f t="shared" si="43"/>
        <v>1702.2722531079773</v>
      </c>
      <c r="J402">
        <f t="shared" si="44"/>
        <v>294.93523035479814</v>
      </c>
      <c r="K402">
        <f t="shared" si="41"/>
        <v>83.493290908936856</v>
      </c>
      <c r="L402">
        <f t="shared" si="42"/>
        <v>9.8617705198894958E-4</v>
      </c>
    </row>
    <row r="403" spans="1:12" x14ac:dyDescent="0.25">
      <c r="A403">
        <f>Dynamics!A411</f>
        <v>3.9299999999999602</v>
      </c>
      <c r="B403">
        <f>Dynamics!B411</f>
        <v>30.771171841874189</v>
      </c>
      <c r="C403">
        <f>Dynamics!O411+Dynamics!P411</f>
        <v>0.62342402108003647</v>
      </c>
      <c r="D403">
        <f>Dynamics!$M$9*Dynamics!$M$14*Thrust!C403</f>
        <v>1345.0142587913986</v>
      </c>
      <c r="E403">
        <f t="shared" si="39"/>
        <v>0.97773776168415383</v>
      </c>
      <c r="F403">
        <f t="shared" si="40"/>
        <v>43.678431485690624</v>
      </c>
      <c r="G403">
        <f>F402*Dynamics!$S$1+G402</f>
        <v>216.43701035219385</v>
      </c>
      <c r="H403">
        <f>G403*Dynamics!$S$1+H402</f>
        <v>461.43662321149924</v>
      </c>
      <c r="I403" s="32">
        <f t="shared" si="43"/>
        <v>1704.4366232114992</v>
      </c>
      <c r="J403">
        <f t="shared" si="44"/>
        <v>294.92116194912523</v>
      </c>
      <c r="K403">
        <f t="shared" si="41"/>
        <v>83.472361208452384</v>
      </c>
      <c r="L403">
        <f t="shared" si="42"/>
        <v>9.8597687290348296E-4</v>
      </c>
    </row>
    <row r="404" spans="1:12" x14ac:dyDescent="0.25">
      <c r="A404">
        <f>Dynamics!A412</f>
        <v>3.93999999999996</v>
      </c>
      <c r="B404">
        <f>Dynamics!B412</f>
        <v>30.764937601663387</v>
      </c>
      <c r="C404">
        <f>Dynamics!O412+Dynamics!P412</f>
        <v>0.62335293661807623</v>
      </c>
      <c r="D404">
        <f>Dynamics!$M$9*Dynamics!$M$14*Thrust!C404</f>
        <v>1344.8608966948443</v>
      </c>
      <c r="E404">
        <f t="shared" si="39"/>
        <v>0.98149640992755194</v>
      </c>
      <c r="F404">
        <f t="shared" si="40"/>
        <v>43.682175393466629</v>
      </c>
      <c r="G404">
        <f>F403*Dynamics!$S$1+G403</f>
        <v>216.87379466705076</v>
      </c>
      <c r="H404">
        <f>G404*Dynamics!$S$1+H403</f>
        <v>463.60536115816973</v>
      </c>
      <c r="I404" s="32">
        <f t="shared" si="43"/>
        <v>1706.6053611581697</v>
      </c>
      <c r="J404">
        <f t="shared" si="44"/>
        <v>294.90706515247189</v>
      </c>
      <c r="K404">
        <f t="shared" si="41"/>
        <v>83.451393531821182</v>
      </c>
      <c r="L404">
        <f t="shared" si="42"/>
        <v>9.8577632102446553E-4</v>
      </c>
    </row>
    <row r="405" spans="1:12" x14ac:dyDescent="0.25">
      <c r="A405">
        <f>Dynamics!A413</f>
        <v>3.9499999999999598</v>
      </c>
      <c r="B405">
        <f>Dynamics!B413</f>
        <v>30.758704072297206</v>
      </c>
      <c r="C405">
        <f>Dynamics!O413+Dynamics!P413</f>
        <v>0.62328185115869028</v>
      </c>
      <c r="D405">
        <f>Dynamics!$M$9*Dynamics!$M$14*Thrust!C405</f>
        <v>1344.7075324463813</v>
      </c>
      <c r="E405">
        <f t="shared" si="39"/>
        <v>0.98526141040636739</v>
      </c>
      <c r="F405">
        <f t="shared" si="40"/>
        <v>43.685919532812726</v>
      </c>
      <c r="G405">
        <f>F404*Dynamics!$S$1+G404</f>
        <v>217.31061642098544</v>
      </c>
      <c r="H405">
        <f>G405*Dynamics!$S$1+H404</f>
        <v>465.77846732237958</v>
      </c>
      <c r="I405" s="32">
        <f t="shared" si="43"/>
        <v>1708.7784673223796</v>
      </c>
      <c r="J405">
        <f t="shared" si="44"/>
        <v>294.89293996240451</v>
      </c>
      <c r="K405">
        <f t="shared" si="41"/>
        <v>83.430387900532224</v>
      </c>
      <c r="L405">
        <f t="shared" si="42"/>
        <v>9.8557539650249602E-4</v>
      </c>
    </row>
    <row r="406" spans="1:12" x14ac:dyDescent="0.25">
      <c r="A406">
        <f>Dynamics!A414</f>
        <v>3.9599999999999596</v>
      </c>
      <c r="B406">
        <f>Dynamics!B414</f>
        <v>30.752471253785618</v>
      </c>
      <c r="C406">
        <f>Dynamics!O414+Dynamics!P414</f>
        <v>0.62321076470082637</v>
      </c>
      <c r="D406">
        <f>Dynamics!$M$9*Dynamics!$M$14*Thrust!C406</f>
        <v>1344.5541660437389</v>
      </c>
      <c r="E406">
        <f t="shared" si="39"/>
        <v>0.98903275576452909</v>
      </c>
      <c r="F406">
        <f t="shared" si="40"/>
        <v>43.689663903761293</v>
      </c>
      <c r="G406">
        <f>F405*Dynamics!$S$1+G405</f>
        <v>217.74747561631358</v>
      </c>
      <c r="H406">
        <f>G406*Dynamics!$S$1+H405</f>
        <v>467.95594207854271</v>
      </c>
      <c r="I406" s="32">
        <f t="shared" si="43"/>
        <v>1710.9559420785426</v>
      </c>
      <c r="J406">
        <f t="shared" si="44"/>
        <v>294.87878637648947</v>
      </c>
      <c r="K406">
        <f t="shared" si="41"/>
        <v>83.409344336121109</v>
      </c>
      <c r="L406">
        <f t="shared" si="42"/>
        <v>9.8537409948853136E-4</v>
      </c>
    </row>
    <row r="407" spans="1:12" x14ac:dyDescent="0.25">
      <c r="A407">
        <f>Dynamics!A415</f>
        <v>3.9699999999999593</v>
      </c>
      <c r="B407">
        <f>Dynamics!B415</f>
        <v>30.74623914613861</v>
      </c>
      <c r="C407">
        <f>Dynamics!O415+Dynamics!P415</f>
        <v>0.623139677243432</v>
      </c>
      <c r="D407">
        <f>Dynamics!$M$9*Dynamics!$M$14*Thrust!C407</f>
        <v>1344.4007974846463</v>
      </c>
      <c r="E407">
        <f t="shared" si="39"/>
        <v>0.99281043862850737</v>
      </c>
      <c r="F407">
        <f t="shared" si="40"/>
        <v>43.693408506345243</v>
      </c>
      <c r="G407">
        <f>F406*Dynamics!$S$1+G406</f>
        <v>218.18437225535118</v>
      </c>
      <c r="H407">
        <f>G407*Dynamics!$S$1+H406</f>
        <v>470.13778580109624</v>
      </c>
      <c r="I407" s="32">
        <f t="shared" si="43"/>
        <v>1713.1377858010962</v>
      </c>
      <c r="J407">
        <f t="shared" si="44"/>
        <v>294.8646043922929</v>
      </c>
      <c r="K407">
        <f t="shared" si="41"/>
        <v>83.388262860169959</v>
      </c>
      <c r="L407">
        <f t="shared" si="42"/>
        <v>9.8517243013388585E-4</v>
      </c>
    </row>
    <row r="408" spans="1:12" x14ac:dyDescent="0.25">
      <c r="A408">
        <f>Dynamics!A416</f>
        <v>3.9799999999999591</v>
      </c>
      <c r="B408">
        <f>Dynamics!B416</f>
        <v>30.740007749366178</v>
      </c>
      <c r="C408">
        <f>Dynamics!O416+Dynamics!P416</f>
        <v>0.62306858878545368</v>
      </c>
      <c r="D408">
        <f>Dynamics!$M$9*Dynamics!$M$14*Thrust!C408</f>
        <v>1344.247426766831</v>
      </c>
      <c r="E408">
        <f t="shared" si="39"/>
        <v>0.99659445160732518</v>
      </c>
      <c r="F408">
        <f t="shared" si="40"/>
        <v>43.697153340597971</v>
      </c>
      <c r="G408">
        <f>F407*Dynamics!$S$1+G407</f>
        <v>218.62130634041463</v>
      </c>
      <c r="H408">
        <f>G408*Dynamics!$S$1+H407</f>
        <v>472.32399886450037</v>
      </c>
      <c r="I408" s="32">
        <f t="shared" si="43"/>
        <v>1715.3239988645005</v>
      </c>
      <c r="J408">
        <f t="shared" si="44"/>
        <v>294.85039400738077</v>
      </c>
      <c r="K408">
        <f t="shared" si="41"/>
        <v>83.367143494307697</v>
      </c>
      <c r="L408">
        <f t="shared" si="42"/>
        <v>9.8497038859023502E-4</v>
      </c>
    </row>
    <row r="409" spans="1:12" x14ac:dyDescent="0.25">
      <c r="A409">
        <f>Dynamics!A417</f>
        <v>3.9899999999999589</v>
      </c>
      <c r="B409">
        <f>Dynamics!B417</f>
        <v>30.733777063478321</v>
      </c>
      <c r="C409">
        <f>Dynamics!O417+Dynamics!P417</f>
        <v>0.6229974993258377</v>
      </c>
      <c r="D409">
        <f>Dynamics!$M$9*Dynamics!$M$14*Thrust!C409</f>
        <v>1344.0940538880195</v>
      </c>
      <c r="E409">
        <f t="shared" si="39"/>
        <v>1.0003847872925742</v>
      </c>
      <c r="F409">
        <f t="shared" si="40"/>
        <v>43.700898406553392</v>
      </c>
      <c r="G409">
        <f>F408*Dynamics!$S$1+G408</f>
        <v>219.0582778738206</v>
      </c>
      <c r="H409">
        <f>G409*Dynamics!$S$1+H408</f>
        <v>474.51458164323856</v>
      </c>
      <c r="I409" s="32">
        <f t="shared" si="43"/>
        <v>1717.5145816432387</v>
      </c>
      <c r="J409">
        <f t="shared" si="44"/>
        <v>294.83615521931893</v>
      </c>
      <c r="K409">
        <f t="shared" si="41"/>
        <v>83.345986260209699</v>
      </c>
      <c r="L409">
        <f t="shared" si="42"/>
        <v>9.8476797500961027E-4</v>
      </c>
    </row>
    <row r="410" spans="1:12" x14ac:dyDescent="0.25">
      <c r="A410">
        <f>Dynamics!A418</f>
        <v>3.9999999999999587</v>
      </c>
      <c r="B410">
        <f>Dynamics!B418</f>
        <v>30.727547088485064</v>
      </c>
      <c r="C410">
        <f>Dynamics!O418+Dynamics!P418</f>
        <v>0.62292640886353035</v>
      </c>
      <c r="D410">
        <f>Dynamics!$M$9*Dynamics!$M$14*Thrust!C410</f>
        <v>1343.9406788459387</v>
      </c>
      <c r="E410">
        <f t="shared" si="39"/>
        <v>1.0041814382584204</v>
      </c>
      <c r="F410">
        <f t="shared" si="40"/>
        <v>43.704643704245967</v>
      </c>
      <c r="G410">
        <f>F409*Dynamics!$S$1+G409</f>
        <v>219.49528685788613</v>
      </c>
      <c r="H410">
        <f>G410*Dynamics!$S$1+H409</f>
        <v>476.70953451181742</v>
      </c>
      <c r="I410" s="32">
        <f t="shared" si="43"/>
        <v>1719.7095345118173</v>
      </c>
      <c r="J410">
        <f t="shared" si="44"/>
        <v>294.82188802567316</v>
      </c>
      <c r="K410">
        <f t="shared" si="41"/>
        <v>83.324791179597938</v>
      </c>
      <c r="L410">
        <f t="shared" si="42"/>
        <v>9.8456518954440227E-4</v>
      </c>
    </row>
    <row r="411" spans="1:12" x14ac:dyDescent="0.25">
      <c r="A411">
        <f>Dynamics!A419</f>
        <v>4.0099999999999589</v>
      </c>
      <c r="B411">
        <f>Dynamics!B419</f>
        <v>30.721317824396429</v>
      </c>
      <c r="C411">
        <f>Dynamics!O419+Dynamics!P419</f>
        <v>0.62285531739747679</v>
      </c>
      <c r="D411">
        <f>Dynamics!$M$9*Dynamics!$M$14*Thrust!C411</f>
        <v>1343.7873016383123</v>
      </c>
      <c r="E411">
        <f t="shared" ref="E411:E474" si="45">0.5*L410*G410^2*$F$4*$B$5</f>
        <v>1.0079843970616216</v>
      </c>
      <c r="F411">
        <f t="shared" ref="F411:F474" si="46">(D411-E411)/B411</f>
        <v>43.708389233710612</v>
      </c>
      <c r="G411">
        <f>F410*Dynamics!$S$1+G410</f>
        <v>219.93233329492858</v>
      </c>
      <c r="H411">
        <f>G411*Dynamics!$S$1+H410</f>
        <v>478.90885784476671</v>
      </c>
      <c r="I411" s="32">
        <f t="shared" si="43"/>
        <v>1721.9088578447668</v>
      </c>
      <c r="J411">
        <f t="shared" si="44"/>
        <v>294.80759242400904</v>
      </c>
      <c r="K411">
        <f t="shared" ref="K411:K474" si="47">$B$3*(1-$F$1*I411/$B$2)^($B$1*$F$3/($F$2*$F$1))</f>
        <v>83.303558274240956</v>
      </c>
      <c r="L411">
        <f t="shared" ref="L411:L474" si="48">K411*$F$3/($F$2*J411)</f>
        <v>9.8436203234735973E-4</v>
      </c>
    </row>
    <row r="412" spans="1:12" x14ac:dyDescent="0.25">
      <c r="A412">
        <f>Dynamics!A420</f>
        <v>4.0199999999999587</v>
      </c>
      <c r="B412">
        <f>Dynamics!B420</f>
        <v>30.715089271222453</v>
      </c>
      <c r="C412">
        <f>Dynamics!O420+Dynamics!P420</f>
        <v>0.62278422492662278</v>
      </c>
      <c r="D412">
        <f>Dynamics!$M$9*Dynamics!$M$14*Thrust!C412</f>
        <v>1343.6339222628662</v>
      </c>
      <c r="E412">
        <f t="shared" si="45"/>
        <v>1.0117936562415355</v>
      </c>
      <c r="F412">
        <f t="shared" si="46"/>
        <v>43.712134994982833</v>
      </c>
      <c r="G412">
        <f>F411*Dynamics!$S$1+G411</f>
        <v>220.3694171872657</v>
      </c>
      <c r="H412">
        <f>G412*Dynamics!$S$1+H411</f>
        <v>481.11255201663937</v>
      </c>
      <c r="I412" s="32">
        <f t="shared" si="43"/>
        <v>1724.1125520166393</v>
      </c>
      <c r="J412">
        <f t="shared" si="44"/>
        <v>294.79326841189186</v>
      </c>
      <c r="K412">
        <f t="shared" si="47"/>
        <v>83.282287565953766</v>
      </c>
      <c r="L412">
        <f t="shared" si="48"/>
        <v>9.8415850357158976E-4</v>
      </c>
    </row>
    <row r="413" spans="1:12" x14ac:dyDescent="0.25">
      <c r="A413">
        <f>Dynamics!A421</f>
        <v>4.0299999999999585</v>
      </c>
      <c r="B413">
        <f>Dynamics!B421</f>
        <v>30.708861428973186</v>
      </c>
      <c r="C413">
        <f>Dynamics!O421+Dynamics!P421</f>
        <v>0.62271313144991247</v>
      </c>
      <c r="D413">
        <f>Dynamics!$M$9*Dynamics!$M$14*Thrust!C413</f>
        <v>1343.4805407173224</v>
      </c>
      <c r="E413">
        <f t="shared" si="45"/>
        <v>1.0156092083201351</v>
      </c>
      <c r="F413">
        <f t="shared" si="46"/>
        <v>43.715880988098569</v>
      </c>
      <c r="G413">
        <f>F412*Dynamics!$S$1+G412</f>
        <v>220.80653853721552</v>
      </c>
      <c r="H413">
        <f>G413*Dynamics!$S$1+H412</f>
        <v>483.32061740201152</v>
      </c>
      <c r="I413" s="32">
        <f t="shared" si="43"/>
        <v>1726.3206174020115</v>
      </c>
      <c r="J413">
        <f t="shared" si="44"/>
        <v>294.77891598688694</v>
      </c>
      <c r="K413">
        <f t="shared" si="47"/>
        <v>83.260979076597934</v>
      </c>
      <c r="L413">
        <f t="shared" si="48"/>
        <v>9.8395460337055794E-4</v>
      </c>
    </row>
    <row r="414" spans="1:12" x14ac:dyDescent="0.25">
      <c r="A414">
        <f>Dynamics!A422</f>
        <v>4.0399999999999583</v>
      </c>
      <c r="B414">
        <f>Dynamics!B422</f>
        <v>30.702634297658687</v>
      </c>
      <c r="C414">
        <f>Dynamics!O422+Dynamics!P422</f>
        <v>0.62264203696629072</v>
      </c>
      <c r="D414">
        <f>Dynamics!$M$9*Dynamics!$M$14*Thrust!C414</f>
        <v>1343.3271569994042</v>
      </c>
      <c r="E414">
        <f t="shared" si="45"/>
        <v>1.0194310458020184</v>
      </c>
      <c r="F414">
        <f t="shared" si="46"/>
        <v>43.719627213094334</v>
      </c>
      <c r="G414">
        <f>F413*Dynamics!$S$1+G413</f>
        <v>221.24369734709651</v>
      </c>
      <c r="H414">
        <f>G414*Dynamics!$S$1+H413</f>
        <v>485.53305437548249</v>
      </c>
      <c r="I414" s="32">
        <f t="shared" si="43"/>
        <v>1728.5330543754826</v>
      </c>
      <c r="J414">
        <f t="shared" si="44"/>
        <v>294.76453514655935</v>
      </c>
      <c r="K414">
        <f t="shared" si="47"/>
        <v>83.239632828081454</v>
      </c>
      <c r="L414">
        <f t="shared" si="48"/>
        <v>9.8375033189808695E-4</v>
      </c>
    </row>
    <row r="415" spans="1:12" x14ac:dyDescent="0.25">
      <c r="A415">
        <f>Dynamics!A423</f>
        <v>4.0499999999999581</v>
      </c>
      <c r="B415">
        <f>Dynamics!B423</f>
        <v>30.696407877289026</v>
      </c>
      <c r="C415">
        <f>Dynamics!O423+Dynamics!P423</f>
        <v>0.62257094147470093</v>
      </c>
      <c r="D415">
        <f>Dynamics!$M$9*Dynamics!$M$14*Thrust!C415</f>
        <v>1343.1737711068326</v>
      </c>
      <c r="E415">
        <f t="shared" si="45"/>
        <v>1.0232591611744211</v>
      </c>
      <c r="F415">
        <f t="shared" si="46"/>
        <v>43.723373670007128</v>
      </c>
      <c r="G415">
        <f>F414*Dynamics!$S$1+G414</f>
        <v>221.68089361922745</v>
      </c>
      <c r="H415">
        <f>G415*Dynamics!$S$1+H414</f>
        <v>487.74986331167474</v>
      </c>
      <c r="I415" s="32">
        <f t="shared" si="43"/>
        <v>1730.7498633116747</v>
      </c>
      <c r="J415">
        <f t="shared" si="44"/>
        <v>294.75012588847409</v>
      </c>
      <c r="K415">
        <f t="shared" si="47"/>
        <v>83.218248842358719</v>
      </c>
      <c r="L415">
        <f t="shared" si="48"/>
        <v>9.8354568930835774E-4</v>
      </c>
    </row>
    <row r="416" spans="1:12" x14ac:dyDescent="0.25">
      <c r="A416">
        <f>Dynamics!A424</f>
        <v>4.0599999999999579</v>
      </c>
      <c r="B416">
        <f>Dynamics!B424</f>
        <v>30.690182167874276</v>
      </c>
      <c r="C416">
        <f>Dynamics!O424+Dynamics!P424</f>
        <v>0.62249984497408684</v>
      </c>
      <c r="D416">
        <f>Dynamics!$M$9*Dynamics!$M$14*Thrust!C416</f>
        <v>1343.0203830373282</v>
      </c>
      <c r="E416">
        <f t="shared" si="45"/>
        <v>1.0270935469072291</v>
      </c>
      <c r="F416">
        <f t="shared" si="46"/>
        <v>43.727120358874451</v>
      </c>
      <c r="G416">
        <f>F415*Dynamics!$S$1+G415</f>
        <v>222.11812735592753</v>
      </c>
      <c r="H416">
        <f>G416*Dynamics!$S$1+H415</f>
        <v>489.97104458523404</v>
      </c>
      <c r="I416" s="32">
        <f t="shared" si="43"/>
        <v>1732.971044585234</v>
      </c>
      <c r="J416">
        <f t="shared" si="44"/>
        <v>294.73568821019597</v>
      </c>
      <c r="K416">
        <f t="shared" si="47"/>
        <v>83.196827141430589</v>
      </c>
      <c r="L416">
        <f t="shared" si="48"/>
        <v>9.8334067575590834E-4</v>
      </c>
    </row>
    <row r="417" spans="1:12" x14ac:dyDescent="0.25">
      <c r="A417">
        <f>Dynamics!A425</f>
        <v>4.0699999999999577</v>
      </c>
      <c r="B417">
        <f>Dynamics!B425</f>
        <v>30.683957169424538</v>
      </c>
      <c r="C417">
        <f>Dynamics!O425+Dynamics!P425</f>
        <v>0.6224287474633915</v>
      </c>
      <c r="D417">
        <f>Dynamics!$M$9*Dynamics!$M$14*Thrust!C417</f>
        <v>1342.8669927886108</v>
      </c>
      <c r="E417">
        <f t="shared" si="45"/>
        <v>1.0309341954529898</v>
      </c>
      <c r="F417">
        <f t="shared" si="46"/>
        <v>43.730867279734348</v>
      </c>
      <c r="G417">
        <f>F416*Dynamics!$S$1+G416</f>
        <v>222.55539855951628</v>
      </c>
      <c r="H417">
        <f>G417*Dynamics!$S$1+H416</f>
        <v>492.19659857082922</v>
      </c>
      <c r="I417" s="32">
        <f t="shared" si="43"/>
        <v>1735.1965985708293</v>
      </c>
      <c r="J417">
        <f t="shared" si="44"/>
        <v>294.72122210928961</v>
      </c>
      <c r="K417">
        <f t="shared" si="47"/>
        <v>83.175367747344268</v>
      </c>
      <c r="L417">
        <f t="shared" si="48"/>
        <v>9.8313529139563527E-4</v>
      </c>
    </row>
    <row r="418" spans="1:12" x14ac:dyDescent="0.25">
      <c r="A418">
        <f>Dynamics!A426</f>
        <v>4.0799999999999574</v>
      </c>
      <c r="B418">
        <f>Dynamics!B426</f>
        <v>30.677732881949904</v>
      </c>
      <c r="C418">
        <f>Dynamics!O426+Dynamics!P426</f>
        <v>0.62235764894155754</v>
      </c>
      <c r="D418">
        <f>Dynamics!$M$9*Dynamics!$M$14*Thrust!C418</f>
        <v>1342.7136003583994</v>
      </c>
      <c r="E418">
        <f t="shared" si="45"/>
        <v>1.0347810992469264</v>
      </c>
      <c r="F418">
        <f t="shared" si="46"/>
        <v>43.734614432625385</v>
      </c>
      <c r="G418">
        <f>F417*Dynamics!$S$1+G417</f>
        <v>222.99270723231362</v>
      </c>
      <c r="H418">
        <f>G418*Dynamics!$S$1+H417</f>
        <v>494.42652564315239</v>
      </c>
      <c r="I418" s="32">
        <f t="shared" si="43"/>
        <v>1737.4265256431524</v>
      </c>
      <c r="J418">
        <f t="shared" si="44"/>
        <v>294.70672758331949</v>
      </c>
      <c r="K418">
        <f t="shared" si="47"/>
        <v>83.1538706821934</v>
      </c>
      <c r="L418">
        <f t="shared" si="48"/>
        <v>9.8292953638279279E-4</v>
      </c>
    </row>
    <row r="419" spans="1:12" x14ac:dyDescent="0.25">
      <c r="A419">
        <f>Dynamics!A427</f>
        <v>4.0899999999999572</v>
      </c>
      <c r="B419">
        <f>Dynamics!B427</f>
        <v>30.671509305460489</v>
      </c>
      <c r="C419">
        <f>Dynamics!O427+Dynamics!P427</f>
        <v>0.62228654940752748</v>
      </c>
      <c r="D419">
        <f>Dynamics!$M$9*Dynamics!$M$14*Thrust!C419</f>
        <v>1342.5602057444123</v>
      </c>
      <c r="E419">
        <f t="shared" si="45"/>
        <v>1.0386342507069486</v>
      </c>
      <c r="F419">
        <f t="shared" si="46"/>
        <v>43.738361817586608</v>
      </c>
      <c r="G419">
        <f>F418*Dynamics!$S$1+G418</f>
        <v>223.43005337663988</v>
      </c>
      <c r="H419">
        <f>G419*Dynamics!$S$1+H418</f>
        <v>496.66082617691876</v>
      </c>
      <c r="I419" s="32">
        <f t="shared" si="43"/>
        <v>1739.6608261769188</v>
      </c>
      <c r="J419">
        <f t="shared" si="44"/>
        <v>294.69220462985004</v>
      </c>
      <c r="K419">
        <f t="shared" si="47"/>
        <v>83.132335968117829</v>
      </c>
      <c r="L419">
        <f t="shared" si="48"/>
        <v>9.8272341087299103E-4</v>
      </c>
    </row>
    <row r="420" spans="1:12" x14ac:dyDescent="0.25">
      <c r="A420">
        <f>Dynamics!A428</f>
        <v>4.099999999999957</v>
      </c>
      <c r="B420">
        <f>Dynamics!B428</f>
        <v>30.665286439966412</v>
      </c>
      <c r="C420">
        <f>Dynamics!O428+Dynamics!P428</f>
        <v>0.62221544886024271</v>
      </c>
      <c r="D420">
        <f>Dynamics!$M$9*Dynamics!$M$14*Thrust!C420</f>
        <v>1342.4068089443656</v>
      </c>
      <c r="E420">
        <f t="shared" si="45"/>
        <v>1.0424936422336644</v>
      </c>
      <c r="F420">
        <f t="shared" si="46"/>
        <v>43.742109434657579</v>
      </c>
      <c r="G420">
        <f>F419*Dynamics!$S$1+G419</f>
        <v>223.86743699481573</v>
      </c>
      <c r="H420">
        <f>G420*Dynamics!$S$1+H419</f>
        <v>498.89950054686693</v>
      </c>
      <c r="I420" s="32">
        <f t="shared" si="43"/>
        <v>1741.8995005468669</v>
      </c>
      <c r="J420">
        <f t="shared" si="44"/>
        <v>294.67765324644535</v>
      </c>
      <c r="K420">
        <f t="shared" si="47"/>
        <v>83.110763627303839</v>
      </c>
      <c r="L420">
        <f t="shared" si="48"/>
        <v>9.825169150221994E-4</v>
      </c>
    </row>
    <row r="421" spans="1:12" x14ac:dyDescent="0.25">
      <c r="A421">
        <f>Dynamics!A429</f>
        <v>4.1099999999999568</v>
      </c>
      <c r="B421">
        <f>Dynamics!B429</f>
        <v>30.659064285477811</v>
      </c>
      <c r="C421">
        <f>Dynamics!O429+Dynamics!P429</f>
        <v>0.62214434729864498</v>
      </c>
      <c r="D421">
        <f>Dynamics!$M$9*Dynamics!$M$14*Thrust!C421</f>
        <v>1342.2534099559764</v>
      </c>
      <c r="E421">
        <f t="shared" si="45"/>
        <v>1.0463592662103951</v>
      </c>
      <c r="F421">
        <f t="shared" si="46"/>
        <v>43.745857283878415</v>
      </c>
      <c r="G421">
        <f>F420*Dynamics!$S$1+G420</f>
        <v>224.30485808916231</v>
      </c>
      <c r="H421">
        <f>G421*Dynamics!$S$1+H420</f>
        <v>501.14254912775857</v>
      </c>
      <c r="I421" s="32">
        <f t="shared" si="43"/>
        <v>1744.1425491277587</v>
      </c>
      <c r="J421">
        <f t="shared" si="44"/>
        <v>294.66307343066956</v>
      </c>
      <c r="K421">
        <f t="shared" si="47"/>
        <v>83.089153681983902</v>
      </c>
      <c r="L421">
        <f t="shared" si="48"/>
        <v>9.8231004898674296E-4</v>
      </c>
    </row>
    <row r="422" spans="1:12" x14ac:dyDescent="0.25">
      <c r="A422">
        <f>Dynamics!A430</f>
        <v>4.1199999999999566</v>
      </c>
      <c r="B422">
        <f>Dynamics!B430</f>
        <v>30.652842842004823</v>
      </c>
      <c r="C422">
        <f>Dynamics!O430+Dynamics!P430</f>
        <v>0.62207324472167502</v>
      </c>
      <c r="D422">
        <f>Dynamics!$M$9*Dynamics!$M$14*Thrust!C422</f>
        <v>1342.1000087769589</v>
      </c>
      <c r="E422">
        <f t="shared" si="45"/>
        <v>1.0502311150031842</v>
      </c>
      <c r="F422">
        <f t="shared" si="46"/>
        <v>43.749605365289682</v>
      </c>
      <c r="G422">
        <f>F421*Dynamics!$S$1+G421</f>
        <v>224.74231666200109</v>
      </c>
      <c r="H422">
        <f>G422*Dynamics!$S$1+H421</f>
        <v>503.38997229437859</v>
      </c>
      <c r="I422" s="32">
        <f t="shared" si="43"/>
        <v>1746.3899722943786</v>
      </c>
      <c r="J422">
        <f t="shared" si="44"/>
        <v>294.64846518008653</v>
      </c>
      <c r="K422">
        <f t="shared" si="47"/>
        <v>83.067506154436771</v>
      </c>
      <c r="L422">
        <f t="shared" si="48"/>
        <v>9.8210281292330451E-4</v>
      </c>
    </row>
    <row r="423" spans="1:12" x14ac:dyDescent="0.25">
      <c r="A423">
        <f>Dynamics!A431</f>
        <v>4.1299999999999564</v>
      </c>
      <c r="B423">
        <f>Dynamics!B431</f>
        <v>30.646622109557608</v>
      </c>
      <c r="C423">
        <f>Dynamics!O431+Dynamics!P431</f>
        <v>0.62200214112827346</v>
      </c>
      <c r="D423">
        <f>Dynamics!$M$9*Dynamics!$M$14*Thrust!C423</f>
        <v>1341.9466054050281</v>
      </c>
      <c r="E423">
        <f t="shared" si="45"/>
        <v>1.0541091809608134</v>
      </c>
      <c r="F423">
        <f t="shared" si="46"/>
        <v>43.753353678932527</v>
      </c>
      <c r="G423">
        <f>F422*Dynamics!$S$1+G422</f>
        <v>225.17981271565398</v>
      </c>
      <c r="H423">
        <f>G423*Dynamics!$S$1+H422</f>
        <v>505.64177042153511</v>
      </c>
      <c r="I423" s="32">
        <f t="shared" si="43"/>
        <v>1748.6417704215351</v>
      </c>
      <c r="J423">
        <f t="shared" si="44"/>
        <v>294.63382849226002</v>
      </c>
      <c r="K423">
        <f t="shared" si="47"/>
        <v>83.0458210669875</v>
      </c>
      <c r="L423">
        <f t="shared" si="48"/>
        <v>9.8189520698892447E-4</v>
      </c>
    </row>
    <row r="424" spans="1:12" x14ac:dyDescent="0.25">
      <c r="A424">
        <f>Dynamics!A432</f>
        <v>4.1399999999999562</v>
      </c>
      <c r="B424">
        <f>Dynamics!B432</f>
        <v>30.640402088146324</v>
      </c>
      <c r="C424">
        <f>Dynamics!O432+Dynamics!P432</f>
        <v>0.62193103651738058</v>
      </c>
      <c r="D424">
        <f>Dynamics!$M$9*Dynamics!$M$14*Thrust!C424</f>
        <v>1341.7931998378972</v>
      </c>
      <c r="E424">
        <f t="shared" si="45"/>
        <v>1.0579934564148132</v>
      </c>
      <c r="F424">
        <f t="shared" si="46"/>
        <v>43.757102224848573</v>
      </c>
      <c r="G424">
        <f>F423*Dynamics!$S$1+G423</f>
        <v>225.6173462524433</v>
      </c>
      <c r="H424">
        <f>G424*Dynamics!$S$1+H423</f>
        <v>507.89794388405954</v>
      </c>
      <c r="I424" s="32">
        <f t="shared" si="43"/>
        <v>1750.8979438840595</v>
      </c>
      <c r="J424">
        <f t="shared" si="44"/>
        <v>294.6191633647536</v>
      </c>
      <c r="K424">
        <f t="shared" si="47"/>
        <v>83.024098442007244</v>
      </c>
      <c r="L424">
        <f t="shared" si="48"/>
        <v>9.8168723134099949E-4</v>
      </c>
    </row>
    <row r="425" spans="1:12" x14ac:dyDescent="0.25">
      <c r="A425">
        <f>Dynamics!A433</f>
        <v>4.1499999999999559</v>
      </c>
      <c r="B425">
        <f>Dynamics!B433</f>
        <v>30.634182777781149</v>
      </c>
      <c r="C425">
        <f>Dynamics!O433+Dynamics!P433</f>
        <v>0.62185993088793601</v>
      </c>
      <c r="D425">
        <f>Dynamics!$M$9*Dynamics!$M$14*Thrust!C425</f>
        <v>1341.6397920732788</v>
      </c>
      <c r="E425">
        <f t="shared" si="45"/>
        <v>1.0618839336794759</v>
      </c>
      <c r="F425">
        <f t="shared" si="46"/>
        <v>43.760851003079971</v>
      </c>
      <c r="G425">
        <f>F424*Dynamics!$S$1+G424</f>
        <v>226.05491727469177</v>
      </c>
      <c r="H425">
        <f>G425*Dynamics!$S$1+H424</f>
        <v>510.15849305680644</v>
      </c>
      <c r="I425" s="32">
        <f t="shared" si="43"/>
        <v>1753.1584930568065</v>
      </c>
      <c r="J425">
        <f t="shared" si="44"/>
        <v>294.60446979513074</v>
      </c>
      <c r="K425">
        <f t="shared" si="47"/>
        <v>83.002338301913341</v>
      </c>
      <c r="L425">
        <f t="shared" si="48"/>
        <v>9.8147888613728251E-4</v>
      </c>
    </row>
    <row r="426" spans="1:12" x14ac:dyDescent="0.25">
      <c r="A426">
        <f>Dynamics!A434</f>
        <v>4.1599999999999557</v>
      </c>
      <c r="B426">
        <f>Dynamics!B434</f>
        <v>30.627964178472272</v>
      </c>
      <c r="C426">
        <f>Dynamics!O434+Dynamics!P434</f>
        <v>0.62178882423887905</v>
      </c>
      <c r="D426">
        <f>Dynamics!$M$9*Dynamics!$M$14*Thrust!C426</f>
        <v>1341.4863821088845</v>
      </c>
      <c r="E426">
        <f t="shared" si="45"/>
        <v>1.0657806050518672</v>
      </c>
      <c r="F426">
        <f t="shared" si="46"/>
        <v>43.764600013669373</v>
      </c>
      <c r="G426">
        <f>F425*Dynamics!$S$1+G425</f>
        <v>226.49252578472257</v>
      </c>
      <c r="H426">
        <f>G426*Dynamics!$S$1+H425</f>
        <v>512.42341831465365</v>
      </c>
      <c r="I426" s="32">
        <f t="shared" si="43"/>
        <v>1755.4234183146536</v>
      </c>
      <c r="J426">
        <f t="shared" si="44"/>
        <v>294.58974778095478</v>
      </c>
      <c r="K426">
        <f t="shared" si="47"/>
        <v>82.980540669169358</v>
      </c>
      <c r="L426">
        <f t="shared" si="48"/>
        <v>9.8127017153588425E-4</v>
      </c>
    </row>
    <row r="427" spans="1:12" x14ac:dyDescent="0.25">
      <c r="A427">
        <f>Dynamics!A435</f>
        <v>4.1699999999999555</v>
      </c>
      <c r="B427">
        <f>Dynamics!B435</f>
        <v>30.621746290229883</v>
      </c>
      <c r="C427">
        <f>Dynamics!O435+Dynamics!P435</f>
        <v>0.62171771656914876</v>
      </c>
      <c r="D427">
        <f>Dynamics!$M$9*Dynamics!$M$14*Thrust!C427</f>
        <v>1341.3329699424253</v>
      </c>
      <c r="E427">
        <f t="shared" si="45"/>
        <v>1.0696834628118419</v>
      </c>
      <c r="F427">
        <f t="shared" si="46"/>
        <v>43.768349256659974</v>
      </c>
      <c r="G427">
        <f>F426*Dynamics!$S$1+G426</f>
        <v>226.93017178485925</v>
      </c>
      <c r="H427">
        <f>G427*Dynamics!$S$1+H426</f>
        <v>514.69272003250228</v>
      </c>
      <c r="I427" s="32">
        <f t="shared" si="43"/>
        <v>1757.6927200325022</v>
      </c>
      <c r="J427">
        <f t="shared" si="44"/>
        <v>294.57499731978874</v>
      </c>
      <c r="K427">
        <f t="shared" si="47"/>
        <v>82.95870556628482</v>
      </c>
      <c r="L427">
        <f t="shared" si="48"/>
        <v>9.8106108769527084E-4</v>
      </c>
    </row>
    <row r="428" spans="1:12" x14ac:dyDescent="0.25">
      <c r="A428">
        <f>Dynamics!A436</f>
        <v>4.1799999999999553</v>
      </c>
      <c r="B428">
        <f>Dynamics!B436</f>
        <v>30.615529113064191</v>
      </c>
      <c r="C428">
        <f>Dynamics!O436+Dynamics!P436</f>
        <v>0.62164660787768355</v>
      </c>
      <c r="D428">
        <f>Dynamics!$M$9*Dynamics!$M$14*Thrust!C428</f>
        <v>1341.1795555716105</v>
      </c>
      <c r="E428">
        <f t="shared" si="45"/>
        <v>1.0735924992220522</v>
      </c>
      <c r="F428">
        <f t="shared" si="46"/>
        <v>43.772098732095451</v>
      </c>
      <c r="G428">
        <f>F427*Dynamics!$S$1+G427</f>
        <v>227.36785527742586</v>
      </c>
      <c r="H428">
        <f>G428*Dynamics!$S$1+H427</f>
        <v>516.96639858527658</v>
      </c>
      <c r="I428" s="32">
        <f t="shared" si="43"/>
        <v>1759.9663985852767</v>
      </c>
      <c r="J428">
        <f t="shared" si="44"/>
        <v>294.56021840919573</v>
      </c>
      <c r="K428">
        <f t="shared" si="47"/>
        <v>82.936833015815623</v>
      </c>
      <c r="L428">
        <f t="shared" si="48"/>
        <v>9.808516347742666E-4</v>
      </c>
    </row>
    <row r="429" spans="1:12" x14ac:dyDescent="0.25">
      <c r="A429">
        <f>Dynamics!A437</f>
        <v>4.1899999999999551</v>
      </c>
      <c r="B429">
        <f>Dynamics!B437</f>
        <v>30.609312646985416</v>
      </c>
      <c r="C429">
        <f>Dynamics!O437+Dynamics!P437</f>
        <v>0.62157549816342139</v>
      </c>
      <c r="D429">
        <f>Dynamics!$M$9*Dynamics!$M$14*Thrust!C429</f>
        <v>1341.0261389941495</v>
      </c>
      <c r="E429">
        <f t="shared" si="45"/>
        <v>1.0775077065279666</v>
      </c>
      <c r="F429">
        <f t="shared" si="46"/>
        <v>43.77584844002002</v>
      </c>
      <c r="G429">
        <f>F428*Dynamics!$S$1+G428</f>
        <v>227.8055762647468</v>
      </c>
      <c r="H429">
        <f>G429*Dynamics!$S$1+H428</f>
        <v>519.24445434792403</v>
      </c>
      <c r="I429" s="32">
        <f t="shared" si="43"/>
        <v>1762.2444543479241</v>
      </c>
      <c r="J429">
        <f t="shared" si="44"/>
        <v>294.54541104673848</v>
      </c>
      <c r="K429">
        <f t="shared" si="47"/>
        <v>82.914923040363476</v>
      </c>
      <c r="L429">
        <f t="shared" si="48"/>
        <v>9.8064181293205086E-4</v>
      </c>
    </row>
    <row r="430" spans="1:12" x14ac:dyDescent="0.25">
      <c r="A430">
        <f>Dynamics!A438</f>
        <v>4.1999999999999549</v>
      </c>
      <c r="B430">
        <f>Dynamics!B438</f>
        <v>30.60309689200378</v>
      </c>
      <c r="C430">
        <f>Dynamics!O438+Dynamics!P438</f>
        <v>0.6215043874252999</v>
      </c>
      <c r="D430">
        <f>Dynamics!$M$9*Dynamics!$M$14*Thrust!C430</f>
        <v>1340.8727202077496</v>
      </c>
      <c r="E430">
        <f t="shared" si="45"/>
        <v>1.0814290769578756</v>
      </c>
      <c r="F430">
        <f t="shared" si="46"/>
        <v>43.779598380478383</v>
      </c>
      <c r="G430">
        <f>F429*Dynamics!$S$1+G429</f>
        <v>228.24333474914701</v>
      </c>
      <c r="H430">
        <f>G430*Dynamics!$S$1+H429</f>
        <v>521.52688769541555</v>
      </c>
      <c r="I430" s="32">
        <f t="shared" si="43"/>
        <v>1764.5268876954156</v>
      </c>
      <c r="J430">
        <f t="shared" si="44"/>
        <v>294.53057522997977</v>
      </c>
      <c r="K430">
        <f t="shared" si="47"/>
        <v>82.892975662576191</v>
      </c>
      <c r="L430">
        <f t="shared" si="48"/>
        <v>9.8043162232815898E-4</v>
      </c>
    </row>
    <row r="431" spans="1:12" x14ac:dyDescent="0.25">
      <c r="A431">
        <f>Dynamics!A439</f>
        <v>4.2099999999999547</v>
      </c>
      <c r="B431">
        <f>Dynamics!B439</f>
        <v>30.596881848129527</v>
      </c>
      <c r="C431">
        <f>Dynamics!O439+Dynamics!P439</f>
        <v>0.62143327566225648</v>
      </c>
      <c r="D431">
        <f>Dynamics!$M$9*Dynamics!$M$14*Thrust!C431</f>
        <v>1340.7192992101186</v>
      </c>
      <c r="E431">
        <f t="shared" si="45"/>
        <v>1.0853566027229102</v>
      </c>
      <c r="F431">
        <f t="shared" si="46"/>
        <v>43.7833485535158</v>
      </c>
      <c r="G431">
        <f>F430*Dynamics!$S$1+G430</f>
        <v>228.6811307329518</v>
      </c>
      <c r="H431">
        <f>G431*Dynamics!$S$1+H430</f>
        <v>523.81369900274512</v>
      </c>
      <c r="I431" s="32">
        <f t="shared" si="43"/>
        <v>1766.8136990027451</v>
      </c>
      <c r="J431">
        <f t="shared" si="44"/>
        <v>294.51571095648217</v>
      </c>
      <c r="K431">
        <f t="shared" si="47"/>
        <v>82.870990905147693</v>
      </c>
      <c r="L431">
        <f t="shared" si="48"/>
        <v>9.8022106312248389E-4</v>
      </c>
    </row>
    <row r="432" spans="1:12" x14ac:dyDescent="0.25">
      <c r="A432">
        <f>Dynamics!A440</f>
        <v>4.2199999999999545</v>
      </c>
      <c r="B432">
        <f>Dynamics!B440</f>
        <v>30.590667515372903</v>
      </c>
      <c r="C432">
        <f>Dynamics!O440+Dynamics!P440</f>
        <v>0.62136216287322765</v>
      </c>
      <c r="D432">
        <f>Dynamics!$M$9*Dynamics!$M$14*Thrust!C432</f>
        <v>1340.5658759989622</v>
      </c>
      <c r="E432">
        <f t="shared" si="45"/>
        <v>1.0892902760170524</v>
      </c>
      <c r="F432">
        <f t="shared" si="46"/>
        <v>43.787098959178003</v>
      </c>
      <c r="G432">
        <f>F431*Dynamics!$S$1+G431</f>
        <v>229.11896421848695</v>
      </c>
      <c r="H432">
        <f>G432*Dynamics!$S$1+H431</f>
        <v>526.10488864493004</v>
      </c>
      <c r="I432" s="32">
        <f t="shared" si="43"/>
        <v>1769.10488864493</v>
      </c>
      <c r="J432">
        <f t="shared" si="44"/>
        <v>294.50081822380798</v>
      </c>
      <c r="K432">
        <f t="shared" si="47"/>
        <v>82.84896879081775</v>
      </c>
      <c r="L432">
        <f t="shared" si="48"/>
        <v>9.8001013547527327E-4</v>
      </c>
    </row>
    <row r="433" spans="1:12" x14ac:dyDescent="0.25">
      <c r="A433">
        <f>Dynamics!A441</f>
        <v>4.2299999999999542</v>
      </c>
      <c r="B433">
        <f>Dynamics!B441</f>
        <v>30.584453893744172</v>
      </c>
      <c r="C433">
        <f>Dynamics!O441+Dynamics!P441</f>
        <v>0.62129104905714994</v>
      </c>
      <c r="D433">
        <f>Dynamics!$M$9*Dynamics!$M$14*Thrust!C433</f>
        <v>1340.4124505719858</v>
      </c>
      <c r="E433">
        <f t="shared" si="45"/>
        <v>1.093230089017148</v>
      </c>
      <c r="F433">
        <f t="shared" si="46"/>
        <v>43.790849597511261</v>
      </c>
      <c r="G433">
        <f>F432*Dynamics!$S$1+G432</f>
        <v>229.55683520807872</v>
      </c>
      <c r="H433">
        <f>G433*Dynamics!$S$1+H432</f>
        <v>528.40045699701079</v>
      </c>
      <c r="I433" s="32">
        <f t="shared" si="43"/>
        <v>1771.4004569970107</v>
      </c>
      <c r="J433">
        <f t="shared" si="44"/>
        <v>294.48589702951944</v>
      </c>
      <c r="K433">
        <f t="shared" si="47"/>
        <v>82.826909342372232</v>
      </c>
      <c r="L433">
        <f t="shared" si="48"/>
        <v>9.7979883954713172E-4</v>
      </c>
    </row>
    <row r="434" spans="1:12" x14ac:dyDescent="0.25">
      <c r="A434">
        <f>Dynamics!A442</f>
        <v>4.239999999999954</v>
      </c>
      <c r="B434">
        <f>Dynamics!B442</f>
        <v>30.5782409832536</v>
      </c>
      <c r="C434">
        <f>Dynamics!O442+Dynamics!P442</f>
        <v>0.62121993421295929</v>
      </c>
      <c r="D434">
        <f>Dynamics!$M$9*Dynamics!$M$14*Thrust!C434</f>
        <v>1340.2590229268935</v>
      </c>
      <c r="E434">
        <f t="shared" si="45"/>
        <v>1.0971760338829213</v>
      </c>
      <c r="F434">
        <f t="shared" si="46"/>
        <v>43.794600468562351</v>
      </c>
      <c r="G434">
        <f>F433*Dynamics!$S$1+G433</f>
        <v>229.99474370405383</v>
      </c>
      <c r="H434">
        <f>G434*Dynamics!$S$1+H433</f>
        <v>530.70040443405128</v>
      </c>
      <c r="I434" s="32">
        <f t="shared" si="43"/>
        <v>1773.7004044340513</v>
      </c>
      <c r="J434">
        <f t="shared" si="44"/>
        <v>294.47094737117868</v>
      </c>
      <c r="K434">
        <f t="shared" si="47"/>
        <v>82.804812582642839</v>
      </c>
      <c r="L434">
        <f t="shared" si="48"/>
        <v>9.7958717549901883E-4</v>
      </c>
    </row>
    <row r="435" spans="1:12" x14ac:dyDescent="0.25">
      <c r="A435">
        <f>Dynamics!A443</f>
        <v>4.2499999999999538</v>
      </c>
      <c r="B435">
        <f>Dynamics!B443</f>
        <v>30.57202878391147</v>
      </c>
      <c r="C435">
        <f>Dynamics!O443+Dynamics!P443</f>
        <v>0.62114881833959135</v>
      </c>
      <c r="D435">
        <f>Dynamics!$M$9*Dynamics!$M$14*Thrust!C435</f>
        <v>1340.1055930613895</v>
      </c>
      <c r="E435">
        <f t="shared" si="45"/>
        <v>1.1011281027569861</v>
      </c>
      <c r="F435">
        <f t="shared" si="46"/>
        <v>43.798351572378593</v>
      </c>
      <c r="G435">
        <f>F434*Dynamics!$S$1+G434</f>
        <v>230.43268970873945</v>
      </c>
      <c r="H435">
        <f>G435*Dynamics!$S$1+H434</f>
        <v>533.00473133113871</v>
      </c>
      <c r="I435" s="32">
        <f t="shared" si="43"/>
        <v>1776.0047313311388</v>
      </c>
      <c r="J435">
        <f t="shared" si="44"/>
        <v>294.45596924634759</v>
      </c>
      <c r="K435">
        <f t="shared" si="47"/>
        <v>82.782678534507227</v>
      </c>
      <c r="L435">
        <f t="shared" si="48"/>
        <v>9.7937514349225106E-4</v>
      </c>
    </row>
    <row r="436" spans="1:12" x14ac:dyDescent="0.25">
      <c r="A436">
        <f>Dynamics!A444</f>
        <v>4.2599999999999536</v>
      </c>
      <c r="B436">
        <f>Dynamics!B444</f>
        <v>30.565817295728074</v>
      </c>
      <c r="C436">
        <f>Dynamics!O444+Dynamics!P444</f>
        <v>0.62107770143598129</v>
      </c>
      <c r="D436">
        <f>Dynamics!$M$9*Dynamics!$M$14*Thrust!C436</f>
        <v>1339.9521609731764</v>
      </c>
      <c r="E436">
        <f t="shared" si="45"/>
        <v>1.1050862877648615</v>
      </c>
      <c r="F436">
        <f t="shared" si="46"/>
        <v>43.8021029090078</v>
      </c>
      <c r="G436">
        <f>F435*Dynamics!$S$1+G435</f>
        <v>230.87067322446322</v>
      </c>
      <c r="H436">
        <f>G436*Dynamics!$S$1+H435</f>
        <v>535.31343806338339</v>
      </c>
      <c r="I436" s="32">
        <f t="shared" si="43"/>
        <v>1778.3134380633833</v>
      </c>
      <c r="J436">
        <f t="shared" si="44"/>
        <v>294.44096265258798</v>
      </c>
      <c r="K436">
        <f t="shared" si="47"/>
        <v>82.760507220888897</v>
      </c>
      <c r="L436">
        <f t="shared" si="48"/>
        <v>9.7916274368849902E-4</v>
      </c>
    </row>
    <row r="437" spans="1:12" x14ac:dyDescent="0.25">
      <c r="A437">
        <f>Dynamics!A445</f>
        <v>4.2699999999999534</v>
      </c>
      <c r="B437">
        <f>Dynamics!B445</f>
        <v>30.559606518713714</v>
      </c>
      <c r="C437">
        <f>Dynamics!O445+Dynamics!P445</f>
        <v>0.62100658350106352</v>
      </c>
      <c r="D437">
        <f>Dynamics!$M$9*Dynamics!$M$14*Thrust!C437</f>
        <v>1339.7987266599548</v>
      </c>
      <c r="E437">
        <f t="shared" si="45"/>
        <v>1.1090505810149809</v>
      </c>
      <c r="F437">
        <f t="shared" si="46"/>
        <v>43.805854478498262</v>
      </c>
      <c r="G437">
        <f>F436*Dynamics!$S$1+G436</f>
        <v>231.30869425355328</v>
      </c>
      <c r="H437">
        <f>G437*Dynamics!$S$1+H436</f>
        <v>537.62652500591889</v>
      </c>
      <c r="I437" s="32">
        <f t="shared" si="43"/>
        <v>1780.6265250059189</v>
      </c>
      <c r="J437">
        <f t="shared" si="44"/>
        <v>294.4259275874615</v>
      </c>
      <c r="K437">
        <f t="shared" si="47"/>
        <v>82.73829866475721</v>
      </c>
      <c r="L437">
        <f t="shared" si="48"/>
        <v>9.7894997624978978E-4</v>
      </c>
    </row>
    <row r="438" spans="1:12" x14ac:dyDescent="0.25">
      <c r="A438">
        <f>Dynamics!A446</f>
        <v>4.2799999999999532</v>
      </c>
      <c r="B438">
        <f>Dynamics!B446</f>
        <v>30.553396452878705</v>
      </c>
      <c r="C438">
        <f>Dynamics!O446+Dynamics!P446</f>
        <v>0.62093546453377246</v>
      </c>
      <c r="D438">
        <f>Dynamics!$M$9*Dynamics!$M$14*Thrust!C438</f>
        <v>1339.6452901194261</v>
      </c>
      <c r="E438">
        <f t="shared" si="45"/>
        <v>1.1130209745987094</v>
      </c>
      <c r="F438">
        <f t="shared" si="46"/>
        <v>43.809606280898848</v>
      </c>
      <c r="G438">
        <f>F437*Dynamics!$S$1+G437</f>
        <v>231.74675279833826</v>
      </c>
      <c r="H438">
        <f>G438*Dynamics!$S$1+H437</f>
        <v>539.94399253390225</v>
      </c>
      <c r="I438" s="32">
        <f t="shared" si="43"/>
        <v>1782.9439925339022</v>
      </c>
      <c r="J438">
        <f t="shared" si="44"/>
        <v>294.41086404852962</v>
      </c>
      <c r="K438">
        <f t="shared" si="47"/>
        <v>82.716052889127326</v>
      </c>
      <c r="L438">
        <f t="shared" si="48"/>
        <v>9.7873684133850474E-4</v>
      </c>
    </row>
    <row r="439" spans="1:12" x14ac:dyDescent="0.25">
      <c r="A439">
        <f>Dynamics!A447</f>
        <v>4.289999999999953</v>
      </c>
      <c r="B439">
        <f>Dynamics!B447</f>
        <v>30.547187098233366</v>
      </c>
      <c r="C439">
        <f>Dynamics!O447+Dynamics!P447</f>
        <v>0.62086434453304207</v>
      </c>
      <c r="D439">
        <f>Dynamics!$M$9*Dynamics!$M$14*Thrust!C439</f>
        <v>1339.4918513492903</v>
      </c>
      <c r="E439">
        <f t="shared" si="45"/>
        <v>1.1169974605903548</v>
      </c>
      <c r="F439">
        <f t="shared" si="46"/>
        <v>43.81335831625892</v>
      </c>
      <c r="G439">
        <f>F438*Dynamics!$S$1+G438</f>
        <v>232.18484886114726</v>
      </c>
      <c r="H439">
        <f>G439*Dynamics!$S$1+H438</f>
        <v>542.26584102251377</v>
      </c>
      <c r="I439" s="32">
        <f t="shared" si="43"/>
        <v>1785.2658410225138</v>
      </c>
      <c r="J439">
        <f t="shared" si="44"/>
        <v>294.39577203335364</v>
      </c>
      <c r="K439">
        <f t="shared" si="47"/>
        <v>82.693769917060251</v>
      </c>
      <c r="L439">
        <f t="shared" si="48"/>
        <v>9.7852333911738242E-4</v>
      </c>
    </row>
    <row r="440" spans="1:12" x14ac:dyDescent="0.25">
      <c r="A440">
        <f>Dynamics!A448</f>
        <v>4.2999999999999527</v>
      </c>
      <c r="B440">
        <f>Dynamics!B448</f>
        <v>30.540978454788036</v>
      </c>
      <c r="C440">
        <f>Dynamics!O448+Dynamics!P448</f>
        <v>0.62079322349780541</v>
      </c>
      <c r="D440">
        <f>Dynamics!$M$9*Dynamics!$M$14*Thrust!C440</f>
        <v>1339.3384103472456</v>
      </c>
      <c r="E440">
        <f t="shared" si="45"/>
        <v>1.1209800310471825</v>
      </c>
      <c r="F440">
        <f t="shared" si="46"/>
        <v>43.817110584628324</v>
      </c>
      <c r="G440">
        <f>F439*Dynamics!$S$1+G439</f>
        <v>232.62298244430986</v>
      </c>
      <c r="H440">
        <f>G440*Dynamics!$S$1+H439</f>
        <v>544.59207084695686</v>
      </c>
      <c r="I440" s="32">
        <f t="shared" si="43"/>
        <v>1787.5920708469569</v>
      </c>
      <c r="J440">
        <f t="shared" si="44"/>
        <v>294.38065153949481</v>
      </c>
      <c r="K440">
        <f t="shared" si="47"/>
        <v>82.671449771662779</v>
      </c>
      <c r="L440">
        <f t="shared" si="48"/>
        <v>9.7830946974951567E-4</v>
      </c>
    </row>
    <row r="441" spans="1:12" x14ac:dyDescent="0.25">
      <c r="A441">
        <f>Dynamics!A449</f>
        <v>4.3099999999999525</v>
      </c>
      <c r="B441">
        <f>Dynamics!B449</f>
        <v>30.53477052255306</v>
      </c>
      <c r="C441">
        <f>Dynamics!O449+Dynamics!P449</f>
        <v>0.62072210142699569</v>
      </c>
      <c r="D441">
        <f>Dynamics!$M$9*Dynamics!$M$14*Thrust!C441</f>
        <v>1339.1849671109903</v>
      </c>
      <c r="E441">
        <f t="shared" si="45"/>
        <v>1.1249686780094275</v>
      </c>
      <c r="F441">
        <f t="shared" si="46"/>
        <v>43.820863086057457</v>
      </c>
      <c r="G441">
        <f>F440*Dynamics!$S$1+G440</f>
        <v>233.06115355015615</v>
      </c>
      <c r="H441">
        <f>G441*Dynamics!$S$1+H440</f>
        <v>546.92268238245845</v>
      </c>
      <c r="I441" s="32">
        <f t="shared" si="43"/>
        <v>1789.9226823824583</v>
      </c>
      <c r="J441">
        <f t="shared" si="44"/>
        <v>294.36550256451403</v>
      </c>
      <c r="K441">
        <f t="shared" si="47"/>
        <v>82.649092476087304</v>
      </c>
      <c r="L441">
        <f t="shared" si="48"/>
        <v>9.7809523339835165E-4</v>
      </c>
    </row>
    <row r="442" spans="1:12" x14ac:dyDescent="0.25">
      <c r="A442">
        <f>Dynamics!A450</f>
        <v>4.3199999999999523</v>
      </c>
      <c r="B442">
        <f>Dynamics!B450</f>
        <v>30.528563301538789</v>
      </c>
      <c r="C442">
        <f>Dynamics!O450+Dynamics!P450</f>
        <v>0.62065097831954574</v>
      </c>
      <c r="D442">
        <f>Dynamics!$M$9*Dynamics!$M$14*Thrust!C442</f>
        <v>1339.0315216382219</v>
      </c>
      <c r="E442">
        <f t="shared" si="45"/>
        <v>1.1289633935003076</v>
      </c>
      <c r="F442">
        <f t="shared" si="46"/>
        <v>43.824615820597259</v>
      </c>
      <c r="G442">
        <f>F441*Dynamics!$S$1+G441</f>
        <v>233.49936218101672</v>
      </c>
      <c r="H442">
        <f>G442*Dynamics!$S$1+H441</f>
        <v>549.25767600426866</v>
      </c>
      <c r="I442" s="32">
        <f t="shared" si="43"/>
        <v>1792.2576760042687</v>
      </c>
      <c r="J442">
        <f t="shared" si="44"/>
        <v>294.35032510597227</v>
      </c>
      <c r="K442">
        <f t="shared" si="47"/>
        <v>82.626698053532166</v>
      </c>
      <c r="L442">
        <f t="shared" si="48"/>
        <v>9.7788063022769445E-4</v>
      </c>
    </row>
    <row r="443" spans="1:12" x14ac:dyDescent="0.25">
      <c r="A443">
        <f>Dynamics!A451</f>
        <v>4.3299999999999521</v>
      </c>
      <c r="B443">
        <f>Dynamics!B451</f>
        <v>30.522356791755595</v>
      </c>
      <c r="C443">
        <f>Dynamics!O451+Dynamics!P451</f>
        <v>0.62057985417438732</v>
      </c>
      <c r="D443">
        <f>Dynamics!$M$9*Dynamics!$M$14*Thrust!C443</f>
        <v>1338.878073926636</v>
      </c>
      <c r="E443">
        <f t="shared" si="45"/>
        <v>1.1329641695260391</v>
      </c>
      <c r="F443">
        <f t="shared" si="46"/>
        <v>43.828368788299102</v>
      </c>
      <c r="G443">
        <f>F442*Dynamics!$S$1+G442</f>
        <v>233.93760833922269</v>
      </c>
      <c r="H443">
        <f>G443*Dynamics!$S$1+H442</f>
        <v>551.59705208766093</v>
      </c>
      <c r="I443" s="32">
        <f t="shared" si="43"/>
        <v>1794.5970520876608</v>
      </c>
      <c r="J443">
        <f t="shared" si="44"/>
        <v>294.33511916143021</v>
      </c>
      <c r="K443">
        <f t="shared" si="47"/>
        <v>82.604266527241094</v>
      </c>
      <c r="L443">
        <f t="shared" si="48"/>
        <v>9.7766566040169986E-4</v>
      </c>
    </row>
    <row r="444" spans="1:12" x14ac:dyDescent="0.25">
      <c r="A444">
        <f>Dynamics!A452</f>
        <v>4.3399999999999519</v>
      </c>
      <c r="B444">
        <f>Dynamics!B452</f>
        <v>30.516150993213849</v>
      </c>
      <c r="C444">
        <f>Dynamics!O452+Dynamics!P452</f>
        <v>0.6205087289904524</v>
      </c>
      <c r="D444">
        <f>Dynamics!$M$9*Dynamics!$M$14*Thrust!C444</f>
        <v>1338.7246239739281</v>
      </c>
      <c r="E444">
        <f t="shared" si="45"/>
        <v>1.1369709980758458</v>
      </c>
      <c r="F444">
        <f t="shared" si="46"/>
        <v>43.832121989214947</v>
      </c>
      <c r="G444">
        <f>F443*Dynamics!$S$1+G443</f>
        <v>234.37589202710569</v>
      </c>
      <c r="H444">
        <f>G444*Dynamics!$S$1+H443</f>
        <v>553.94081100793198</v>
      </c>
      <c r="I444" s="32">
        <f t="shared" si="43"/>
        <v>1796.9408110079321</v>
      </c>
      <c r="J444">
        <f t="shared" si="44"/>
        <v>294.31988472844841</v>
      </c>
      <c r="K444">
        <f t="shared" si="47"/>
        <v>82.581797920503675</v>
      </c>
      <c r="L444">
        <f t="shared" si="48"/>
        <v>9.7745032408488083E-4</v>
      </c>
    </row>
    <row r="445" spans="1:12" x14ac:dyDescent="0.25">
      <c r="A445">
        <f>Dynamics!A453</f>
        <v>4.3499999999999517</v>
      </c>
      <c r="B445">
        <f>Dynamics!B453</f>
        <v>30.509945905923946</v>
      </c>
      <c r="C445">
        <f>Dynamics!O453+Dynamics!P453</f>
        <v>0.62043760276667226</v>
      </c>
      <c r="D445">
        <f>Dynamics!$M$9*Dynamics!$M$14*Thrust!C445</f>
        <v>1338.5711717777929</v>
      </c>
      <c r="E445">
        <f t="shared" si="45"/>
        <v>1.1409838711219782</v>
      </c>
      <c r="F445">
        <f t="shared" si="46"/>
        <v>43.835875423397248</v>
      </c>
      <c r="G445">
        <f>F444*Dynamics!$S$1+G444</f>
        <v>234.81421324699784</v>
      </c>
      <c r="H445">
        <f>G445*Dynamics!$S$1+H444</f>
        <v>556.28895314040199</v>
      </c>
      <c r="I445" s="32">
        <f t="shared" si="43"/>
        <v>1799.2889531404021</v>
      </c>
      <c r="J445">
        <f t="shared" si="44"/>
        <v>294.30462180458738</v>
      </c>
      <c r="K445">
        <f t="shared" si="47"/>
        <v>82.559292256655084</v>
      </c>
      <c r="L445">
        <f t="shared" si="48"/>
        <v>9.7723462144210459E-4</v>
      </c>
    </row>
    <row r="446" spans="1:12" x14ac:dyDescent="0.25">
      <c r="A446">
        <f>Dynamics!A454</f>
        <v>4.3599999999999515</v>
      </c>
      <c r="B446">
        <f>Dynamics!B454</f>
        <v>30.503741529896278</v>
      </c>
      <c r="C446">
        <f>Dynamics!O454+Dynamics!P454</f>
        <v>0.62036647550197765</v>
      </c>
      <c r="D446">
        <f>Dynamics!$M$9*Dynamics!$M$14*Thrust!C446</f>
        <v>1338.417717335923</v>
      </c>
      <c r="E446">
        <f t="shared" si="45"/>
        <v>1.1450027806197234</v>
      </c>
      <c r="F446">
        <f t="shared" si="46"/>
        <v>43.839629090898953</v>
      </c>
      <c r="G446">
        <f>F445*Dynamics!$S$1+G445</f>
        <v>235.25257200123181</v>
      </c>
      <c r="H446">
        <f>G446*Dynamics!$S$1+H445</f>
        <v>558.64147886041428</v>
      </c>
      <c r="I446" s="32">
        <f t="shared" si="43"/>
        <v>1801.6414788604143</v>
      </c>
      <c r="J446">
        <f t="shared" si="44"/>
        <v>294.28933038740729</v>
      </c>
      <c r="K446">
        <f t="shared" si="47"/>
        <v>82.536749559076128</v>
      </c>
      <c r="L446">
        <f t="shared" si="48"/>
        <v>9.7701855263859273E-4</v>
      </c>
    </row>
    <row r="447" spans="1:12" x14ac:dyDescent="0.25">
      <c r="A447">
        <f>Dynamics!A455</f>
        <v>4.3699999999999513</v>
      </c>
      <c r="B447">
        <f>Dynamics!B455</f>
        <v>30.497537865141258</v>
      </c>
      <c r="C447">
        <f>Dynamics!O455+Dynamics!P455</f>
        <v>0.62029534719529922</v>
      </c>
      <c r="D447">
        <f>Dynamics!$M$9*Dynamics!$M$14*Thrust!C447</f>
        <v>1338.2642606460117</v>
      </c>
      <c r="E447">
        <f t="shared" si="45"/>
        <v>1.1490277185074202</v>
      </c>
      <c r="F447">
        <f t="shared" si="46"/>
        <v>43.843382991773559</v>
      </c>
      <c r="G447">
        <f>F446*Dynamics!$S$1+G446</f>
        <v>235.69096829214081</v>
      </c>
      <c r="H447">
        <f>G447*Dynamics!$S$1+H446</f>
        <v>560.99838854333564</v>
      </c>
      <c r="I447" s="32">
        <f t="shared" si="43"/>
        <v>1803.9983885433358</v>
      </c>
      <c r="J447">
        <f t="shared" si="44"/>
        <v>294.2740104744683</v>
      </c>
      <c r="K447">
        <f t="shared" si="47"/>
        <v>82.514169851193088</v>
      </c>
      <c r="L447">
        <f t="shared" si="48"/>
        <v>9.7680211783992134E-4</v>
      </c>
    </row>
    <row r="448" spans="1:12" x14ac:dyDescent="0.25">
      <c r="A448">
        <f>Dynamics!A456</f>
        <v>4.379999999999951</v>
      </c>
      <c r="B448">
        <f>Dynamics!B456</f>
        <v>30.491334911669306</v>
      </c>
      <c r="C448">
        <f>Dynamics!O456+Dynamics!P456</f>
        <v>0.62022421784556669</v>
      </c>
      <c r="D448">
        <f>Dynamics!$M$9*Dynamics!$M$14*Thrust!C448</f>
        <v>1338.1108017057497</v>
      </c>
      <c r="E448">
        <f t="shared" si="45"/>
        <v>1.1530586767064723</v>
      </c>
      <c r="F448">
        <f t="shared" si="46"/>
        <v>43.84713712607504</v>
      </c>
      <c r="G448">
        <f>F447*Dynamics!$S$1+G447</f>
        <v>236.12940212205854</v>
      </c>
      <c r="H448">
        <f>G448*Dynamics!$S$1+H447</f>
        <v>563.35968256455624</v>
      </c>
      <c r="I448" s="32">
        <f t="shared" si="43"/>
        <v>1806.3596825645564</v>
      </c>
      <c r="J448">
        <f t="shared" si="44"/>
        <v>294.25866206333041</v>
      </c>
      <c r="K448">
        <f t="shared" si="47"/>
        <v>82.491553156477806</v>
      </c>
      <c r="L448">
        <f t="shared" si="48"/>
        <v>9.7658531721201911E-4</v>
      </c>
    </row>
    <row r="449" spans="1:12" x14ac:dyDescent="0.25">
      <c r="A449">
        <f>Dynamics!A457</f>
        <v>4.3899999999999508</v>
      </c>
      <c r="B449">
        <f>Dynamics!B457</f>
        <v>30.485132669490849</v>
      </c>
      <c r="C449">
        <f>Dynamics!O457+Dynamics!P457</f>
        <v>0.62015308745171016</v>
      </c>
      <c r="D449">
        <f>Dynamics!$M$9*Dynamics!$M$14*Thrust!C449</f>
        <v>1337.9573405128288</v>
      </c>
      <c r="E449">
        <f t="shared" si="45"/>
        <v>1.1570956471213598</v>
      </c>
      <c r="F449">
        <f t="shared" si="46"/>
        <v>43.850891493857951</v>
      </c>
      <c r="G449">
        <f>F448*Dynamics!$S$1+G448</f>
        <v>236.5678734933193</v>
      </c>
      <c r="H449">
        <f>G449*Dynamics!$S$1+H448</f>
        <v>565.72536129948946</v>
      </c>
      <c r="I449" s="32">
        <f t="shared" si="43"/>
        <v>1808.7253612994896</v>
      </c>
      <c r="J449">
        <f t="shared" si="44"/>
        <v>294.24328515155332</v>
      </c>
      <c r="K449">
        <f t="shared" si="47"/>
        <v>82.468899498447698</v>
      </c>
      <c r="L449">
        <f t="shared" si="48"/>
        <v>9.7636815092117131E-4</v>
      </c>
    </row>
    <row r="450" spans="1:12" x14ac:dyDescent="0.25">
      <c r="A450">
        <f>Dynamics!A458</f>
        <v>4.3999999999999506</v>
      </c>
      <c r="B450">
        <f>Dynamics!B458</f>
        <v>30.478931138616332</v>
      </c>
      <c r="C450">
        <f>Dynamics!O458+Dynamics!P458</f>
        <v>0.62008195601265825</v>
      </c>
      <c r="D450">
        <f>Dynamics!$M$9*Dynamics!$M$14*Thrust!C450</f>
        <v>1337.8038770649375</v>
      </c>
      <c r="E450">
        <f t="shared" si="45"/>
        <v>1.1611386216396589</v>
      </c>
      <c r="F450">
        <f t="shared" si="46"/>
        <v>43.85464609517728</v>
      </c>
      <c r="G450">
        <f>F449*Dynamics!$S$1+G449</f>
        <v>237.00638240825788</v>
      </c>
      <c r="H450">
        <f>G450*Dynamics!$S$1+H449</f>
        <v>568.095425123572</v>
      </c>
      <c r="I450" s="32">
        <f t="shared" si="43"/>
        <v>1811.0954251235721</v>
      </c>
      <c r="J450">
        <f t="shared" si="44"/>
        <v>294.22787973669676</v>
      </c>
      <c r="K450">
        <f t="shared" si="47"/>
        <v>82.446208900665653</v>
      </c>
      <c r="L450">
        <f t="shared" si="48"/>
        <v>9.7615061913401636E-4</v>
      </c>
    </row>
    <row r="451" spans="1:12" x14ac:dyDescent="0.25">
      <c r="A451">
        <f>Dynamics!A459</f>
        <v>4.4099999999999504</v>
      </c>
      <c r="B451">
        <f>Dynamics!B459</f>
        <v>30.472730319056208</v>
      </c>
      <c r="C451">
        <f>Dynamics!O459+Dynamics!P459</f>
        <v>0.62001082352734016</v>
      </c>
      <c r="D451">
        <f>Dynamics!$M$9*Dynamics!$M$14*Thrust!C451</f>
        <v>1337.6504113597657</v>
      </c>
      <c r="E451">
        <f t="shared" si="45"/>
        <v>1.16518759213205</v>
      </c>
      <c r="F451">
        <f t="shared" si="46"/>
        <v>43.858400930088592</v>
      </c>
      <c r="G451">
        <f>F450*Dynamics!$S$1+G450</f>
        <v>237.44492886920966</v>
      </c>
      <c r="H451">
        <f>G451*Dynamics!$S$1+H450</f>
        <v>570.46987441226406</v>
      </c>
      <c r="I451" s="32">
        <f t="shared" si="43"/>
        <v>1813.4698744122641</v>
      </c>
      <c r="J451">
        <f t="shared" si="44"/>
        <v>294.21244581632027</v>
      </c>
      <c r="K451">
        <f t="shared" si="47"/>
        <v>82.423481386739994</v>
      </c>
      <c r="L451">
        <f t="shared" si="48"/>
        <v>9.7593272201754633E-4</v>
      </c>
    </row>
    <row r="452" spans="1:12" x14ac:dyDescent="0.25">
      <c r="A452">
        <f>Dynamics!A460</f>
        <v>4.4199999999999502</v>
      </c>
      <c r="B452">
        <f>Dynamics!B460</f>
        <v>30.466530210820935</v>
      </c>
      <c r="C452">
        <f>Dynamics!O460+Dynamics!P460</f>
        <v>0.61993968999468418</v>
      </c>
      <c r="D452">
        <f>Dynamics!$M$9*Dynamics!$M$14*Thrust!C452</f>
        <v>1337.4969433950012</v>
      </c>
      <c r="E452">
        <f t="shared" si="45"/>
        <v>1.1692425504523345</v>
      </c>
      <c r="F452">
        <f t="shared" si="46"/>
        <v>43.862155998647964</v>
      </c>
      <c r="G452">
        <f>F451*Dynamics!$S$1+G451</f>
        <v>237.88351287851054</v>
      </c>
      <c r="H452">
        <f>G452*Dynamics!$S$1+H451</f>
        <v>572.84870954104917</v>
      </c>
      <c r="I452" s="32">
        <f t="shared" si="43"/>
        <v>1815.8487095410492</v>
      </c>
      <c r="J452">
        <f t="shared" si="44"/>
        <v>294.19698338798321</v>
      </c>
      <c r="K452">
        <f t="shared" si="47"/>
        <v>82.400716980324461</v>
      </c>
      <c r="L452">
        <f t="shared" si="48"/>
        <v>9.7571445973910727E-4</v>
      </c>
    </row>
    <row r="453" spans="1:12" x14ac:dyDescent="0.25">
      <c r="A453">
        <f>Dynamics!A461</f>
        <v>4.42999999999995</v>
      </c>
      <c r="B453">
        <f>Dynamics!B461</f>
        <v>30.460330813920987</v>
      </c>
      <c r="C453">
        <f>Dynamics!O461+Dynamics!P461</f>
        <v>0.61986855541361796</v>
      </c>
      <c r="D453">
        <f>Dynamics!$M$9*Dynamics!$M$14*Thrust!C453</f>
        <v>1337.3434731683303</v>
      </c>
      <c r="E453">
        <f t="shared" si="45"/>
        <v>1.1733034884374471</v>
      </c>
      <c r="F453">
        <f t="shared" si="46"/>
        <v>43.865911300911947</v>
      </c>
      <c r="G453">
        <f>F452*Dynamics!$S$1+G452</f>
        <v>238.32213443849702</v>
      </c>
      <c r="H453">
        <f>G453*Dynamics!$S$1+H452</f>
        <v>575.23193088543417</v>
      </c>
      <c r="I453" s="32">
        <f t="shared" si="43"/>
        <v>1818.2319308854342</v>
      </c>
      <c r="J453">
        <f t="shared" si="44"/>
        <v>294.18149244924467</v>
      </c>
      <c r="K453">
        <f t="shared" si="47"/>
        <v>82.377915705118212</v>
      </c>
      <c r="L453">
        <f t="shared" si="48"/>
        <v>9.7549583246639893E-4</v>
      </c>
    </row>
    <row r="454" spans="1:12" x14ac:dyDescent="0.25">
      <c r="A454">
        <f>Dynamics!A462</f>
        <v>4.4399999999999498</v>
      </c>
      <c r="B454">
        <f>Dynamics!B462</f>
        <v>30.454132128366851</v>
      </c>
      <c r="C454">
        <f>Dynamics!O462+Dynamics!P462</f>
        <v>0.61979741978306924</v>
      </c>
      <c r="D454">
        <f>Dynamics!$M$9*Dynamics!$M$14*Thrust!C454</f>
        <v>1337.1900006774397</v>
      </c>
      <c r="E454">
        <f t="shared" si="45"/>
        <v>1.1773703979074717</v>
      </c>
      <c r="F454">
        <f t="shared" si="46"/>
        <v>43.86966683693764</v>
      </c>
      <c r="G454">
        <f>F453*Dynamics!$S$1+G453</f>
        <v>238.76079355150614</v>
      </c>
      <c r="H454">
        <f>G454*Dynamics!$S$1+H453</f>
        <v>577.61953882094917</v>
      </c>
      <c r="I454" s="32">
        <f t="shared" si="43"/>
        <v>1820.6195388209492</v>
      </c>
      <c r="J454">
        <f t="shared" si="44"/>
        <v>294.16597299766386</v>
      </c>
      <c r="K454">
        <f t="shared" si="47"/>
        <v>82.355077584865711</v>
      </c>
      <c r="L454">
        <f t="shared" si="48"/>
        <v>9.7527684036747403E-4</v>
      </c>
    </row>
    <row r="455" spans="1:12" x14ac:dyDescent="0.25">
      <c r="A455">
        <f>Dynamics!A463</f>
        <v>4.4499999999999496</v>
      </c>
      <c r="B455">
        <f>Dynamics!B463</f>
        <v>30.447934154169019</v>
      </c>
      <c r="C455">
        <f>Dynamics!O463+Dynamics!P463</f>
        <v>0.61972628310196487</v>
      </c>
      <c r="D455">
        <f>Dynamics!$M$9*Dynamics!$M$14*Thrust!C455</f>
        <v>1337.0365259200144</v>
      </c>
      <c r="E455">
        <f t="shared" si="45"/>
        <v>1.1814432706656526</v>
      </c>
      <c r="F455">
        <f t="shared" si="46"/>
        <v>43.873422606782654</v>
      </c>
      <c r="G455">
        <f>F454*Dynamics!$S$1+G454</f>
        <v>239.19949021987551</v>
      </c>
      <c r="H455">
        <f>G455*Dynamics!$S$1+H454</f>
        <v>580.01153372314798</v>
      </c>
      <c r="I455" s="32">
        <f t="shared" si="43"/>
        <v>1823.011533723148</v>
      </c>
      <c r="J455">
        <f t="shared" si="44"/>
        <v>294.15042503079951</v>
      </c>
      <c r="K455">
        <f t="shared" si="47"/>
        <v>82.332202643356908</v>
      </c>
      <c r="L455">
        <f t="shared" si="48"/>
        <v>9.7505748361074031E-4</v>
      </c>
    </row>
    <row r="456" spans="1:12" x14ac:dyDescent="0.25">
      <c r="A456">
        <f>Dynamics!A464</f>
        <v>4.4599999999999493</v>
      </c>
      <c r="B456">
        <f>Dynamics!B464</f>
        <v>30.441736891338</v>
      </c>
      <c r="C456">
        <f>Dynamics!O464+Dynamics!P464</f>
        <v>0.61965514536923161</v>
      </c>
      <c r="D456">
        <f>Dynamics!$M$9*Dynamics!$M$14*Thrust!C456</f>
        <v>1336.8830488937383</v>
      </c>
      <c r="E456">
        <f t="shared" si="45"/>
        <v>1.1855220984984129</v>
      </c>
      <c r="F456">
        <f t="shared" si="46"/>
        <v>43.877178610505105</v>
      </c>
      <c r="G456">
        <f>F455*Dynamics!$S$1+G455</f>
        <v>239.63822444594334</v>
      </c>
      <c r="H456">
        <f>G456*Dynamics!$S$1+H455</f>
        <v>582.40791596760744</v>
      </c>
      <c r="I456" s="32">
        <f t="shared" si="43"/>
        <v>1825.4079159676076</v>
      </c>
      <c r="J456">
        <f t="shared" si="44"/>
        <v>294.13484854621055</v>
      </c>
      <c r="K456">
        <f t="shared" si="47"/>
        <v>82.309290904426959</v>
      </c>
      <c r="L456">
        <f t="shared" si="48"/>
        <v>9.7483776236495783E-4</v>
      </c>
    </row>
    <row r="457" spans="1:12" x14ac:dyDescent="0.25">
      <c r="A457">
        <f>Dynamics!A465</f>
        <v>4.4699999999999491</v>
      </c>
      <c r="B457">
        <f>Dynamics!B465</f>
        <v>30.435540339884305</v>
      </c>
      <c r="C457">
        <f>Dynamics!O465+Dynamics!P465</f>
        <v>0.61958400658379553</v>
      </c>
      <c r="D457">
        <f>Dynamics!$M$9*Dynamics!$M$14*Thrust!C457</f>
        <v>1336.7295695962951</v>
      </c>
      <c r="E457">
        <f t="shared" si="45"/>
        <v>1.1896068731753648</v>
      </c>
      <c r="F457">
        <f t="shared" si="46"/>
        <v>43.880934848163648</v>
      </c>
      <c r="G457">
        <f>F456*Dynamics!$S$1+G456</f>
        <v>240.0769962320484</v>
      </c>
      <c r="H457">
        <f>G457*Dynamics!$S$1+H456</f>
        <v>584.80868592992795</v>
      </c>
      <c r="I457" s="32">
        <f t="shared" si="43"/>
        <v>1827.8086859299278</v>
      </c>
      <c r="J457">
        <f t="shared" si="44"/>
        <v>294.11924354145549</v>
      </c>
      <c r="K457">
        <f t="shared" si="47"/>
        <v>82.286342391956254</v>
      </c>
      <c r="L457">
        <f t="shared" si="48"/>
        <v>9.7461767679923861E-4</v>
      </c>
    </row>
    <row r="458" spans="1:12" x14ac:dyDescent="0.25">
      <c r="A458">
        <f>Dynamics!A466</f>
        <v>4.4799999999999489</v>
      </c>
      <c r="B458">
        <f>Dynamics!B466</f>
        <v>30.42934449981847</v>
      </c>
      <c r="C458">
        <f>Dynamics!O466+Dynamics!P466</f>
        <v>0.61951286674458261</v>
      </c>
      <c r="D458">
        <f>Dynamics!$M$9*Dynamics!$M$14*Thrust!C458</f>
        <v>1336.5760880253672</v>
      </c>
      <c r="E458">
        <f t="shared" si="45"/>
        <v>1.1936975864493236</v>
      </c>
      <c r="F458">
        <f t="shared" si="46"/>
        <v>43.884691319817428</v>
      </c>
      <c r="G458">
        <f>F457*Dynamics!$S$1+G457</f>
        <v>240.51580558053004</v>
      </c>
      <c r="H458">
        <f>G458*Dynamics!$S$1+H457</f>
        <v>587.21384398573321</v>
      </c>
      <c r="I458" s="32">
        <f t="shared" si="43"/>
        <v>1830.2138439857331</v>
      </c>
      <c r="J458">
        <f t="shared" si="44"/>
        <v>294.10361001409274</v>
      </c>
      <c r="K458">
        <f t="shared" si="47"/>
        <v>82.26335712987057</v>
      </c>
      <c r="L458">
        <f t="shared" si="48"/>
        <v>9.7439722708305072E-4</v>
      </c>
    </row>
    <row r="459" spans="1:12" x14ac:dyDescent="0.25">
      <c r="A459">
        <f>Dynamics!A467</f>
        <v>4.4899999999999487</v>
      </c>
      <c r="B459">
        <f>Dynamics!B467</f>
        <v>30.423149371151023</v>
      </c>
      <c r="C459">
        <f>Dynamics!O467+Dynamics!P467</f>
        <v>0.61944172585051793</v>
      </c>
      <c r="D459">
        <f>Dynamics!$M$9*Dynamics!$M$14*Thrust!C459</f>
        <v>1336.4226041786358</v>
      </c>
      <c r="E459">
        <f t="shared" si="45"/>
        <v>1.1977942300563262</v>
      </c>
      <c r="F459">
        <f t="shared" si="46"/>
        <v>43.888448025526124</v>
      </c>
      <c r="G459">
        <f>F458*Dynamics!$S$1+G458</f>
        <v>240.95465249372822</v>
      </c>
      <c r="H459">
        <f>G459*Dynamics!$S$1+H458</f>
        <v>589.62339051067045</v>
      </c>
      <c r="I459" s="32">
        <f t="shared" ref="I459:I522" si="49">H459+$B$4</f>
        <v>1832.6233905106706</v>
      </c>
      <c r="J459">
        <f t="shared" ref="J459:J522" si="50">$B$2-$F$1*I459</f>
        <v>294.08794796168064</v>
      </c>
      <c r="K459">
        <f t="shared" si="47"/>
        <v>82.240335142140822</v>
      </c>
      <c r="L459">
        <f t="shared" si="48"/>
        <v>9.7417641338621284E-4</v>
      </c>
    </row>
    <row r="460" spans="1:12" x14ac:dyDescent="0.25">
      <c r="A460">
        <f>Dynamics!A468</f>
        <v>4.4999999999999485</v>
      </c>
      <c r="B460">
        <f>Dynamics!B468</f>
        <v>30.416954953892517</v>
      </c>
      <c r="C460">
        <f>Dynamics!O468+Dynamics!P468</f>
        <v>0.61937058390052668</v>
      </c>
      <c r="D460">
        <f>Dynamics!$M$9*Dynamics!$M$14*Thrust!C460</f>
        <v>1336.2691180537818</v>
      </c>
      <c r="E460">
        <f t="shared" si="45"/>
        <v>1.2018967957156406</v>
      </c>
      <c r="F460">
        <f t="shared" si="46"/>
        <v>43.892204965349926</v>
      </c>
      <c r="G460">
        <f>F459*Dynamics!$S$1+G459</f>
        <v>241.39353697398349</v>
      </c>
      <c r="H460">
        <f>G460*Dynamics!$S$1+H459</f>
        <v>592.03732588041032</v>
      </c>
      <c r="I460" s="32">
        <f t="shared" si="49"/>
        <v>1835.0373258804102</v>
      </c>
      <c r="J460">
        <f t="shared" si="50"/>
        <v>294.07225738177732</v>
      </c>
      <c r="K460">
        <f t="shared" si="47"/>
        <v>82.217276452783139</v>
      </c>
      <c r="L460">
        <f t="shared" si="48"/>
        <v>9.7395523587889734E-4</v>
      </c>
    </row>
    <row r="461" spans="1:12" x14ac:dyDescent="0.25">
      <c r="A461">
        <f>Dynamics!A469</f>
        <v>4.5099999999999483</v>
      </c>
      <c r="B461">
        <f>Dynamics!B469</f>
        <v>30.410761248053511</v>
      </c>
      <c r="C461">
        <f>Dynamics!O469+Dynamics!P469</f>
        <v>0.61929944089353306</v>
      </c>
      <c r="D461">
        <f>Dynamics!$M$9*Dynamics!$M$14*Thrust!C461</f>
        <v>1336.1156296484844</v>
      </c>
      <c r="E461">
        <f t="shared" si="45"/>
        <v>1.2060052751297825</v>
      </c>
      <c r="F461">
        <f t="shared" si="46"/>
        <v>43.895962139349521</v>
      </c>
      <c r="G461">
        <f>F460*Dynamics!$S$1+G460</f>
        <v>241.832459023637</v>
      </c>
      <c r="H461">
        <f>G461*Dynamics!$S$1+H460</f>
        <v>594.45565047064667</v>
      </c>
      <c r="I461" s="32">
        <f t="shared" si="49"/>
        <v>1837.4556504706466</v>
      </c>
      <c r="J461">
        <f t="shared" si="50"/>
        <v>294.05653827194078</v>
      </c>
      <c r="K461">
        <f t="shared" si="47"/>
        <v>82.194181085858759</v>
      </c>
      <c r="L461">
        <f t="shared" si="48"/>
        <v>9.7373369473162863E-4</v>
      </c>
    </row>
    <row r="462" spans="1:12" x14ac:dyDescent="0.25">
      <c r="A462">
        <f>Dynamics!A470</f>
        <v>4.5199999999999481</v>
      </c>
      <c r="B462">
        <f>Dynamics!B470</f>
        <v>30.404568253644577</v>
      </c>
      <c r="C462">
        <f>Dynamics!O470+Dynamics!P470</f>
        <v>0.61922829682846137</v>
      </c>
      <c r="D462">
        <f>Dynamics!$M$9*Dynamics!$M$14*Thrust!C462</f>
        <v>1335.9621389604226</v>
      </c>
      <c r="E462">
        <f t="shared" si="45"/>
        <v>1.210119659984529</v>
      </c>
      <c r="F462">
        <f t="shared" si="46"/>
        <v>43.899719547586152</v>
      </c>
      <c r="G462">
        <f>F461*Dynamics!$S$1+G461</f>
        <v>242.27141864503051</v>
      </c>
      <c r="H462">
        <f>G462*Dynamics!$S$1+H461</f>
        <v>596.87836465709699</v>
      </c>
      <c r="I462" s="32">
        <f t="shared" si="49"/>
        <v>1839.8783646570969</v>
      </c>
      <c r="J462">
        <f t="shared" si="50"/>
        <v>294.04079062972886</v>
      </c>
      <c r="K462">
        <f t="shared" si="47"/>
        <v>82.171049065474207</v>
      </c>
      <c r="L462">
        <f t="shared" si="48"/>
        <v>9.7351179011528563E-4</v>
      </c>
    </row>
    <row r="463" spans="1:12" x14ac:dyDescent="0.25">
      <c r="A463">
        <f>Dynamics!A471</f>
        <v>4.5299999999999478</v>
      </c>
      <c r="B463">
        <f>Dynamics!B471</f>
        <v>30.398375970676291</v>
      </c>
      <c r="C463">
        <f>Dynamics!O471+Dynamics!P471</f>
        <v>0.61915715170423524</v>
      </c>
      <c r="D463">
        <f>Dynamics!$M$9*Dynamics!$M$14*Thrust!C463</f>
        <v>1335.8086459872743</v>
      </c>
      <c r="E463">
        <f t="shared" si="45"/>
        <v>1.2142399419489351</v>
      </c>
      <c r="F463">
        <f t="shared" si="46"/>
        <v>43.903477190121542</v>
      </c>
      <c r="G463">
        <f>F462*Dynamics!$S$1+G462</f>
        <v>242.71041584050636</v>
      </c>
      <c r="H463">
        <f>G463*Dynamics!$S$1+H462</f>
        <v>599.30546881550208</v>
      </c>
      <c r="I463" s="32">
        <f t="shared" si="49"/>
        <v>1842.3054688155021</v>
      </c>
      <c r="J463">
        <f t="shared" si="50"/>
        <v>294.02501445269922</v>
      </c>
      <c r="K463">
        <f t="shared" si="47"/>
        <v>82.147880415780918</v>
      </c>
      <c r="L463">
        <f t="shared" si="48"/>
        <v>9.7328952220109737E-4</v>
      </c>
    </row>
    <row r="464" spans="1:12" x14ac:dyDescent="0.25">
      <c r="A464">
        <f>Dynamics!A472</f>
        <v>4.5399999999999476</v>
      </c>
      <c r="B464">
        <f>Dynamics!B472</f>
        <v>30.392184399159252</v>
      </c>
      <c r="C464">
        <f>Dynamics!O472+Dynamics!P472</f>
        <v>0.61908600551977777</v>
      </c>
      <c r="D464">
        <f>Dynamics!$M$9*Dynamics!$M$14*Thrust!C464</f>
        <v>1335.6551507267161</v>
      </c>
      <c r="E464">
        <f t="shared" si="45"/>
        <v>1.2183661126753436</v>
      </c>
      <c r="F464">
        <f t="shared" si="46"/>
        <v>43.907235067017943</v>
      </c>
      <c r="G464">
        <f>F463*Dynamics!$S$1+G463</f>
        <v>243.14945061240758</v>
      </c>
      <c r="H464">
        <f>G464*Dynamics!$S$1+H463</f>
        <v>601.73696332162615</v>
      </c>
      <c r="I464" s="32">
        <f t="shared" si="49"/>
        <v>1844.7369633216263</v>
      </c>
      <c r="J464">
        <f t="shared" si="50"/>
        <v>294.00920973840942</v>
      </c>
      <c r="K464">
        <f t="shared" si="47"/>
        <v>82.124675160975599</v>
      </c>
      <c r="L464">
        <f t="shared" si="48"/>
        <v>9.7306689116064709E-4</v>
      </c>
    </row>
    <row r="465" spans="1:12" x14ac:dyDescent="0.25">
      <c r="A465">
        <f>Dynamics!A473</f>
        <v>4.5499999999999474</v>
      </c>
      <c r="B465">
        <f>Dynamics!B473</f>
        <v>30.385993539104053</v>
      </c>
      <c r="C465">
        <f>Dynamics!O473+Dynamics!P473</f>
        <v>0.6190148582740117</v>
      </c>
      <c r="D465">
        <f>Dynamics!$M$9*Dynamics!$M$14*Thrust!C465</f>
        <v>1335.501653176424</v>
      </c>
      <c r="E465">
        <f t="shared" si="45"/>
        <v>1.222498163799405</v>
      </c>
      <c r="F465">
        <f t="shared" si="46"/>
        <v>43.910993178338131</v>
      </c>
      <c r="G465">
        <f>F464*Dynamics!$S$1+G464</f>
        <v>243.58852296307776</v>
      </c>
      <c r="H465">
        <f>G465*Dynamics!$S$1+H464</f>
        <v>604.17284855125695</v>
      </c>
      <c r="I465" s="32">
        <f t="shared" si="49"/>
        <v>1847.1728485512569</v>
      </c>
      <c r="J465">
        <f t="shared" si="50"/>
        <v>293.99337648441684</v>
      </c>
      <c r="K465">
        <f t="shared" si="47"/>
        <v>82.101433325299837</v>
      </c>
      <c r="L465">
        <f t="shared" si="48"/>
        <v>9.728438971658693E-4</v>
      </c>
    </row>
    <row r="466" spans="1:12" x14ac:dyDescent="0.25">
      <c r="A466">
        <f>Dynamics!A474</f>
        <v>4.5599999999999472</v>
      </c>
      <c r="B466">
        <f>Dynamics!B474</f>
        <v>30.379803390521314</v>
      </c>
      <c r="C466">
        <f>Dynamics!O474+Dynamics!P474</f>
        <v>0.61894370996585957</v>
      </c>
      <c r="D466">
        <f>Dynamics!$M$9*Dynamics!$M$14*Thrust!C466</f>
        <v>1335.3481533340732</v>
      </c>
      <c r="E466">
        <f t="shared" si="45"/>
        <v>1.2266360869400881</v>
      </c>
      <c r="F466">
        <f t="shared" si="46"/>
        <v>43.914751524145387</v>
      </c>
      <c r="G466">
        <f>F465*Dynamics!$S$1+G465</f>
        <v>244.02763289486114</v>
      </c>
      <c r="H466">
        <f>G466*Dynamics!$S$1+H465</f>
        <v>606.61312488020553</v>
      </c>
      <c r="I466" s="32">
        <f t="shared" si="49"/>
        <v>1849.6131248802055</v>
      </c>
      <c r="J466">
        <f t="shared" si="50"/>
        <v>293.97751468827869</v>
      </c>
      <c r="K466">
        <f t="shared" si="47"/>
        <v>82.07815493304031</v>
      </c>
      <c r="L466">
        <f t="shared" si="48"/>
        <v>9.7262054038905088E-4</v>
      </c>
    </row>
    <row r="467" spans="1:12" x14ac:dyDescent="0.25">
      <c r="A467">
        <f>Dynamics!A475</f>
        <v>4.569999999999947</v>
      </c>
      <c r="B467">
        <f>Dynamics!B475</f>
        <v>30.373613953421653</v>
      </c>
      <c r="C467">
        <f>Dynamics!O475+Dynamics!P475</f>
        <v>0.618872560594243</v>
      </c>
      <c r="D467">
        <f>Dynamics!$M$9*Dynamics!$M$14*Thrust!C467</f>
        <v>1335.1946511973372</v>
      </c>
      <c r="E467">
        <f t="shared" si="45"/>
        <v>1.2307798736996958</v>
      </c>
      <c r="F467">
        <f t="shared" si="46"/>
        <v>43.918510104503504</v>
      </c>
      <c r="G467">
        <f>F466*Dynamics!$S$1+G466</f>
        <v>244.46678041010259</v>
      </c>
      <c r="H467">
        <f>G467*Dynamics!$S$1+H466</f>
        <v>609.05779268430661</v>
      </c>
      <c r="I467" s="32">
        <f t="shared" si="49"/>
        <v>1852.0577926843066</v>
      </c>
      <c r="J467">
        <f t="shared" si="50"/>
        <v>293.961624347552</v>
      </c>
      <c r="K467">
        <f t="shared" si="47"/>
        <v>82.0548400085287</v>
      </c>
      <c r="L467">
        <f t="shared" si="48"/>
        <v>9.7239682100283065E-4</v>
      </c>
    </row>
    <row r="468" spans="1:12" x14ac:dyDescent="0.25">
      <c r="A468">
        <f>Dynamics!A476</f>
        <v>4.5799999999999468</v>
      </c>
      <c r="B468">
        <f>Dynamics!B476</f>
        <v>30.367425227815712</v>
      </c>
      <c r="C468">
        <f>Dynamics!O476+Dynamics!P476</f>
        <v>0.61880141015808365</v>
      </c>
      <c r="D468">
        <f>Dynamics!$M$9*Dynamics!$M$14*Thrust!C468</f>
        <v>1335.0411467638894</v>
      </c>
      <c r="E468">
        <f t="shared" si="45"/>
        <v>1.23492951566388</v>
      </c>
      <c r="F468">
        <f t="shared" si="46"/>
        <v>43.922268919476792</v>
      </c>
      <c r="G468">
        <f>F467*Dynamics!$S$1+G467</f>
        <v>244.90596551114763</v>
      </c>
      <c r="H468">
        <f>G468*Dynamics!$S$1+H467</f>
        <v>611.50685233941806</v>
      </c>
      <c r="I468" s="32">
        <f t="shared" si="49"/>
        <v>1854.5068523394179</v>
      </c>
      <c r="J468">
        <f t="shared" si="50"/>
        <v>293.94570545979377</v>
      </c>
      <c r="K468">
        <f t="shared" si="47"/>
        <v>82.031488576141598</v>
      </c>
      <c r="L468">
        <f t="shared" si="48"/>
        <v>9.7217273918019968E-4</v>
      </c>
    </row>
    <row r="469" spans="1:12" x14ac:dyDescent="0.25">
      <c r="A469">
        <f>Dynamics!A477</f>
        <v>4.5899999999999466</v>
      </c>
      <c r="B469">
        <f>Dynamics!B477</f>
        <v>30.36123721371413</v>
      </c>
      <c r="C469">
        <f>Dynamics!O477+Dynamics!P477</f>
        <v>0.6187302586563026</v>
      </c>
      <c r="D469">
        <f>Dynamics!$M$9*Dynamics!$M$14*Thrust!C469</f>
        <v>1334.8876400314025</v>
      </c>
      <c r="E469">
        <f t="shared" si="45"/>
        <v>1.2390850044016573</v>
      </c>
      <c r="F469">
        <f t="shared" si="46"/>
        <v>43.926027969130111</v>
      </c>
      <c r="G469">
        <f>F468*Dynamics!$S$1+G468</f>
        <v>245.34518820034239</v>
      </c>
      <c r="H469">
        <f>G469*Dynamics!$S$1+H468</f>
        <v>613.96030422142144</v>
      </c>
      <c r="I469" s="32">
        <f t="shared" si="49"/>
        <v>1856.9603042214214</v>
      </c>
      <c r="J469">
        <f t="shared" si="50"/>
        <v>293.92975802256075</v>
      </c>
      <c r="K469">
        <f t="shared" si="47"/>
        <v>82.00810066030057</v>
      </c>
      <c r="L469">
        <f t="shared" si="48"/>
        <v>9.7194829509450031E-4</v>
      </c>
    </row>
    <row r="470" spans="1:12" x14ac:dyDescent="0.25">
      <c r="A470">
        <f>Dynamics!A478</f>
        <v>4.5999999999999464</v>
      </c>
      <c r="B470">
        <f>Dynamics!B478</f>
        <v>30.355049911127566</v>
      </c>
      <c r="C470">
        <f>Dynamics!O478+Dynamics!P478</f>
        <v>0.61865910608782049</v>
      </c>
      <c r="D470">
        <f>Dynamics!$M$9*Dynamics!$M$14*Thrust!C470</f>
        <v>1334.7341309975473</v>
      </c>
      <c r="E470">
        <f t="shared" si="45"/>
        <v>1.2432463314654205</v>
      </c>
      <c r="F470">
        <f t="shared" si="46"/>
        <v>43.929787253528787</v>
      </c>
      <c r="G470">
        <f>F469*Dynamics!$S$1+G469</f>
        <v>245.78444848003369</v>
      </c>
      <c r="H470">
        <f>G470*Dynamics!$S$1+H469</f>
        <v>616.41814870622181</v>
      </c>
      <c r="I470" s="32">
        <f t="shared" si="49"/>
        <v>1859.4181487062219</v>
      </c>
      <c r="J470">
        <f t="shared" si="50"/>
        <v>293.91378203340957</v>
      </c>
      <c r="K470">
        <f t="shared" si="47"/>
        <v>81.98467628547202</v>
      </c>
      <c r="L470">
        <f t="shared" si="48"/>
        <v>9.7172348891942661E-4</v>
      </c>
    </row>
    <row r="471" spans="1:12" x14ac:dyDescent="0.25">
      <c r="A471">
        <f>Dynamics!A479</f>
        <v>4.6099999999999461</v>
      </c>
      <c r="B471">
        <f>Dynamics!B479</f>
        <v>30.348863320066691</v>
      </c>
      <c r="C471">
        <f>Dynamics!O479+Dynamics!P479</f>
        <v>0.61858795245155729</v>
      </c>
      <c r="D471">
        <f>Dynamics!$M$9*Dynamics!$M$14*Thrust!C471</f>
        <v>1334.580619659994</v>
      </c>
      <c r="E471">
        <f t="shared" si="45"/>
        <v>1.2474134883909573</v>
      </c>
      <c r="F471">
        <f t="shared" si="46"/>
        <v>43.933546772738673</v>
      </c>
      <c r="G471">
        <f>F470*Dynamics!$S$1+G470</f>
        <v>246.22374635256898</v>
      </c>
      <c r="H471">
        <f>G471*Dynamics!$S$1+H470</f>
        <v>618.88038616974745</v>
      </c>
      <c r="I471" s="32">
        <f t="shared" si="49"/>
        <v>1861.8803861697475</v>
      </c>
      <c r="J471">
        <f t="shared" si="50"/>
        <v>293.89777748989667</v>
      </c>
      <c r="K471">
        <f t="shared" si="47"/>
        <v>81.961215476167339</v>
      </c>
      <c r="L471">
        <f t="shared" si="48"/>
        <v>9.7149832082902535E-4</v>
      </c>
    </row>
    <row r="472" spans="1:12" x14ac:dyDescent="0.25">
      <c r="A472">
        <f>Dynamics!A480</f>
        <v>4.6199999999999459</v>
      </c>
      <c r="B472">
        <f>Dynamics!B480</f>
        <v>30.342677440542175</v>
      </c>
      <c r="C472">
        <f>Dynamics!O480+Dynamics!P480</f>
        <v>0.61851679774643287</v>
      </c>
      <c r="D472">
        <f>Dynamics!$M$9*Dynamics!$M$14*Thrust!C472</f>
        <v>1334.4271060164122</v>
      </c>
      <c r="E472">
        <f t="shared" si="45"/>
        <v>1.2515864666974641</v>
      </c>
      <c r="F472">
        <f t="shared" si="46"/>
        <v>43.937306526826163</v>
      </c>
      <c r="G472">
        <f>F471*Dynamics!$S$1+G471</f>
        <v>246.66308182029636</v>
      </c>
      <c r="H472">
        <f>G472*Dynamics!$S$1+H471</f>
        <v>621.34701698795038</v>
      </c>
      <c r="I472" s="32">
        <f t="shared" si="49"/>
        <v>1864.3470169879504</v>
      </c>
      <c r="J472">
        <f t="shared" si="50"/>
        <v>293.88174438957833</v>
      </c>
      <c r="K472">
        <f t="shared" si="47"/>
        <v>81.93771825694256</v>
      </c>
      <c r="L472">
        <f t="shared" si="48"/>
        <v>9.712727909976925E-4</v>
      </c>
    </row>
    <row r="473" spans="1:12" x14ac:dyDescent="0.25">
      <c r="A473">
        <f>Dynamics!A481</f>
        <v>4.6299999999999457</v>
      </c>
      <c r="B473">
        <f>Dynamics!B481</f>
        <v>30.336492272564708</v>
      </c>
      <c r="C473">
        <f>Dynamics!O481+Dynamics!P481</f>
        <v>0.61844564197136676</v>
      </c>
      <c r="D473">
        <f>Dynamics!$M$9*Dynamics!$M$14*Thrust!C473</f>
        <v>1334.2735900644707</v>
      </c>
      <c r="E473">
        <f t="shared" si="45"/>
        <v>1.2557652578875567</v>
      </c>
      <c r="F473">
        <f t="shared" si="46"/>
        <v>43.941066515858168</v>
      </c>
      <c r="G473">
        <f>F472*Dynamics!$S$1+G472</f>
        <v>247.10245488556461</v>
      </c>
      <c r="H473">
        <f>G473*Dynamics!$S$1+H472</f>
        <v>623.81804153680605</v>
      </c>
      <c r="I473" s="32">
        <f t="shared" si="49"/>
        <v>1866.818041536806</v>
      </c>
      <c r="J473">
        <f t="shared" si="50"/>
        <v>293.86568273001075</v>
      </c>
      <c r="K473">
        <f t="shared" si="47"/>
        <v>81.914184652398689</v>
      </c>
      <c r="L473">
        <f t="shared" si="48"/>
        <v>9.7104689960017684E-4</v>
      </c>
    </row>
    <row r="474" spans="1:12" x14ac:dyDescent="0.25">
      <c r="A474">
        <f>Dynamics!A482</f>
        <v>4.6399999999999455</v>
      </c>
      <c r="B474">
        <f>Dynamics!B482</f>
        <v>30.330307816144995</v>
      </c>
      <c r="C474">
        <f>Dynamics!O482+Dynamics!P482</f>
        <v>0.61837448512527771</v>
      </c>
      <c r="D474">
        <f>Dynamics!$M$9*Dynamics!$M$14*Thrust!C474</f>
        <v>1334.120071801837</v>
      </c>
      <c r="E474">
        <f t="shared" si="45"/>
        <v>1.2599498534472915</v>
      </c>
      <c r="F474">
        <f t="shared" si="46"/>
        <v>43.944826739902084</v>
      </c>
      <c r="G474">
        <f>F473*Dynamics!$S$1+G473</f>
        <v>247.5418655507232</v>
      </c>
      <c r="H474">
        <f>G474*Dynamics!$S$1+H473</f>
        <v>626.29346019231332</v>
      </c>
      <c r="I474" s="32">
        <f t="shared" si="49"/>
        <v>1869.2934601923134</v>
      </c>
      <c r="J474">
        <f t="shared" si="50"/>
        <v>293.84959250874994</v>
      </c>
      <c r="K474">
        <f t="shared" si="47"/>
        <v>81.89061468718144</v>
      </c>
      <c r="L474">
        <f t="shared" si="48"/>
        <v>9.7082064681157788E-4</v>
      </c>
    </row>
    <row r="475" spans="1:12" x14ac:dyDescent="0.25">
      <c r="A475">
        <f>Dynamics!A483</f>
        <v>4.6499999999999453</v>
      </c>
      <c r="B475">
        <f>Dynamics!B483</f>
        <v>30.324124071293742</v>
      </c>
      <c r="C475">
        <f>Dynamics!O483+Dynamics!P483</f>
        <v>0.61830332720708403</v>
      </c>
      <c r="D475">
        <f>Dynamics!$M$9*Dynamics!$M$14*Thrust!C475</f>
        <v>1333.966551226177</v>
      </c>
      <c r="E475">
        <f t="shared" ref="E475:E538" si="51">0.5*L474*G474^2*$F$4*$B$5</f>
        <v>1.2641402448461776</v>
      </c>
      <c r="F475">
        <f t="shared" ref="F475:F538" si="52">(D475-E475)/B475</f>
        <v>43.948587199025816</v>
      </c>
      <c r="G475">
        <f>F474*Dynamics!$S$1+G474</f>
        <v>247.98131381812223</v>
      </c>
      <c r="H475">
        <f>G475*Dynamics!$S$1+H474</f>
        <v>628.77327333049459</v>
      </c>
      <c r="I475" s="32">
        <f t="shared" si="49"/>
        <v>1871.7732733304947</v>
      </c>
      <c r="J475">
        <f t="shared" si="50"/>
        <v>293.8334737233518</v>
      </c>
      <c r="K475">
        <f t="shared" ref="K475:K538" si="53">$B$3*(1-$F$1*I475/$B$2)^($B$1*$F$3/($F$2*$F$1))</f>
        <v>81.867008385981251</v>
      </c>
      <c r="L475">
        <f t="shared" ref="L475:L538" si="54">K475*$F$3/($F$2*J475)</f>
        <v>9.7059403280734557E-4</v>
      </c>
    </row>
    <row r="476" spans="1:12" x14ac:dyDescent="0.25">
      <c r="A476">
        <f>Dynamics!A484</f>
        <v>4.6599999999999451</v>
      </c>
      <c r="B476">
        <f>Dynamics!B484</f>
        <v>30.317941038021672</v>
      </c>
      <c r="C476">
        <f>Dynamics!O484+Dynamics!P484</f>
        <v>0.61823216821570404</v>
      </c>
      <c r="D476">
        <f>Dynamics!$M$9*Dynamics!$M$14*Thrust!C476</f>
        <v>1333.8130283351572</v>
      </c>
      <c r="E476">
        <f t="shared" si="51"/>
        <v>1.268336423537189</v>
      </c>
      <c r="F476">
        <f t="shared" si="52"/>
        <v>43.952347893297841</v>
      </c>
      <c r="G476">
        <f>F475*Dynamics!$S$1+G475</f>
        <v>248.42079969011249</v>
      </c>
      <c r="H476">
        <f>G476*Dynamics!$S$1+H475</f>
        <v>631.25748132739568</v>
      </c>
      <c r="I476" s="32">
        <f t="shared" si="49"/>
        <v>1874.2574813273957</v>
      </c>
      <c r="J476">
        <f t="shared" si="50"/>
        <v>293.81732637137191</v>
      </c>
      <c r="K476">
        <f t="shared" si="53"/>
        <v>81.843365773533378</v>
      </c>
      <c r="L476">
        <f t="shared" si="54"/>
        <v>9.7036705776328306E-4</v>
      </c>
    </row>
    <row r="477" spans="1:12" x14ac:dyDescent="0.25">
      <c r="A477">
        <f>Dynamics!A485</f>
        <v>4.6699999999999449</v>
      </c>
      <c r="B477">
        <f>Dynamics!B485</f>
        <v>30.311758716339515</v>
      </c>
      <c r="C477">
        <f>Dynamics!O485+Dynamics!P485</f>
        <v>0.61816100815005492</v>
      </c>
      <c r="D477">
        <f>Dynamics!$M$9*Dynamics!$M$14*Thrust!C477</f>
        <v>1333.6595031264417</v>
      </c>
      <c r="E477">
        <f t="shared" si="51"/>
        <v>1.2725383809567881</v>
      </c>
      <c r="F477">
        <f t="shared" si="52"/>
        <v>43.956108822787094</v>
      </c>
      <c r="G477">
        <f>F476*Dynamics!$S$1+G476</f>
        <v>248.86032316904547</v>
      </c>
      <c r="H477">
        <f>G477*Dynamics!$S$1+H476</f>
        <v>633.74608455908617</v>
      </c>
      <c r="I477" s="32">
        <f t="shared" si="49"/>
        <v>1876.7460845590863</v>
      </c>
      <c r="J477">
        <f t="shared" si="50"/>
        <v>293.80115045036592</v>
      </c>
      <c r="K477">
        <f t="shared" si="53"/>
        <v>81.819686874617616</v>
      </c>
      <c r="L477">
        <f t="shared" si="54"/>
        <v>9.701397218555408E-4</v>
      </c>
    </row>
    <row r="478" spans="1:12" x14ac:dyDescent="0.25">
      <c r="A478">
        <f>Dynamics!A486</f>
        <v>4.6799999999999446</v>
      </c>
      <c r="B478">
        <f>Dynamics!B486</f>
        <v>30.305577106258013</v>
      </c>
      <c r="C478">
        <f>Dynamics!O486+Dynamics!P486</f>
        <v>0.61808984700905445</v>
      </c>
      <c r="D478">
        <f>Dynamics!$M$9*Dynamics!$M$14*Thrust!C478</f>
        <v>1333.5059755976954</v>
      </c>
      <c r="E478">
        <f t="shared" si="51"/>
        <v>1.2767461085249285</v>
      </c>
      <c r="F478">
        <f t="shared" si="52"/>
        <v>43.959869987563081</v>
      </c>
      <c r="G478">
        <f>F477*Dynamics!$S$1+G477</f>
        <v>249.29988425727333</v>
      </c>
      <c r="H478">
        <f>G478*Dynamics!$S$1+H477</f>
        <v>636.23908340165895</v>
      </c>
      <c r="I478" s="32">
        <f t="shared" si="49"/>
        <v>1879.2390834016589</v>
      </c>
      <c r="J478">
        <f t="shared" si="50"/>
        <v>293.78494595788919</v>
      </c>
      <c r="K478">
        <f t="shared" si="53"/>
        <v>81.795971714058481</v>
      </c>
      <c r="L478">
        <f t="shared" si="54"/>
        <v>9.6991202526062212E-4</v>
      </c>
    </row>
    <row r="479" spans="1:12" x14ac:dyDescent="0.25">
      <c r="A479">
        <f>Dynamics!A487</f>
        <v>4.6899999999999444</v>
      </c>
      <c r="B479">
        <f>Dynamics!B487</f>
        <v>30.299396207787922</v>
      </c>
      <c r="C479">
        <f>Dynamics!O487+Dynamics!P487</f>
        <v>0.61801868479161892</v>
      </c>
      <c r="D479">
        <f>Dynamics!$M$9*Dynamics!$M$14*Thrust!C479</f>
        <v>1333.3524457465803</v>
      </c>
      <c r="E479">
        <f t="shared" si="51"/>
        <v>1.2809595976450816</v>
      </c>
      <c r="F479">
        <f t="shared" si="52"/>
        <v>43.96363138769577</v>
      </c>
      <c r="G479">
        <f>F478*Dynamics!$S$1+G478</f>
        <v>249.73948295714897</v>
      </c>
      <c r="H479">
        <f>G479*Dynamics!$S$1+H478</f>
        <v>638.73647823123042</v>
      </c>
      <c r="I479" s="32">
        <f t="shared" si="49"/>
        <v>1881.7364782312304</v>
      </c>
      <c r="J479">
        <f t="shared" si="50"/>
        <v>293.76871289149699</v>
      </c>
      <c r="K479">
        <f t="shared" si="53"/>
        <v>81.772220316725168</v>
      </c>
      <c r="L479">
        <f t="shared" si="54"/>
        <v>9.6968396815538078E-4</v>
      </c>
    </row>
    <row r="480" spans="1:12" x14ac:dyDescent="0.25">
      <c r="A480">
        <f>Dynamics!A488</f>
        <v>4.6999999999999442</v>
      </c>
      <c r="B480">
        <f>Dynamics!B488</f>
        <v>30.293216020940008</v>
      </c>
      <c r="C480">
        <f>Dynamics!O488+Dynamics!P488</f>
        <v>0.61794752149666454</v>
      </c>
      <c r="D480">
        <f>Dynamics!$M$9*Dynamics!$M$14*Thrust!C480</f>
        <v>1333.1989135707581</v>
      </c>
      <c r="E480">
        <f t="shared" si="51"/>
        <v>1.2851788397042458</v>
      </c>
      <c r="F480">
        <f t="shared" si="52"/>
        <v>43.967393023255646</v>
      </c>
      <c r="G480">
        <f>F479*Dynamics!$S$1+G479</f>
        <v>250.17911927102591</v>
      </c>
      <c r="H480">
        <f>G480*Dynamics!$S$1+H479</f>
        <v>641.23826942394066</v>
      </c>
      <c r="I480" s="32">
        <f t="shared" si="49"/>
        <v>1884.2382694239407</v>
      </c>
      <c r="J480">
        <f t="shared" si="50"/>
        <v>293.75245124874436</v>
      </c>
      <c r="K480">
        <f t="shared" si="53"/>
        <v>81.748432707531308</v>
      </c>
      <c r="L480">
        <f t="shared" si="54"/>
        <v>9.6945555071701933E-4</v>
      </c>
    </row>
    <row r="481" spans="1:12" x14ac:dyDescent="0.25">
      <c r="A481">
        <f>Dynamics!A489</f>
        <v>4.709999999999944</v>
      </c>
      <c r="B481">
        <f>Dynamics!B489</f>
        <v>30.287036545725041</v>
      </c>
      <c r="C481">
        <f>Dynamics!O489+Dynamics!P489</f>
        <v>0.61787635712310751</v>
      </c>
      <c r="D481">
        <f>Dynamics!$M$9*Dynamics!$M$14*Thrust!C481</f>
        <v>1333.0453790678907</v>
      </c>
      <c r="E481">
        <f t="shared" si="51"/>
        <v>1.2894038260729617</v>
      </c>
      <c r="F481">
        <f t="shared" si="52"/>
        <v>43.971154894313777</v>
      </c>
      <c r="G481">
        <f>F480*Dynamics!$S$1+G480</f>
        <v>250.61879320125846</v>
      </c>
      <c r="H481">
        <f>G481*Dynamics!$S$1+H480</f>
        <v>643.74445735595327</v>
      </c>
      <c r="I481" s="32">
        <f t="shared" si="49"/>
        <v>1886.7444573559533</v>
      </c>
      <c r="J481">
        <f t="shared" si="50"/>
        <v>293.73616102718631</v>
      </c>
      <c r="K481">
        <f t="shared" si="53"/>
        <v>81.724608911435283</v>
      </c>
      <c r="L481">
        <f t="shared" si="54"/>
        <v>9.6922677312309268E-4</v>
      </c>
    </row>
    <row r="482" spans="1:12" x14ac:dyDescent="0.25">
      <c r="A482">
        <f>Dynamics!A490</f>
        <v>4.7199999999999438</v>
      </c>
      <c r="B482">
        <f>Dynamics!B490</f>
        <v>30.280857782153809</v>
      </c>
      <c r="C482">
        <f>Dynamics!O490+Dynamics!P490</f>
        <v>0.61780519166986314</v>
      </c>
      <c r="D482">
        <f>Dynamics!$M$9*Dynamics!$M$14*Thrust!C482</f>
        <v>1332.8918422356378</v>
      </c>
      <c r="E482">
        <f t="shared" si="51"/>
        <v>1.2936345481053311</v>
      </c>
      <c r="F482">
        <f t="shared" si="52"/>
        <v>43.974917000941673</v>
      </c>
      <c r="G482">
        <f>F481*Dynamics!$S$1+G481</f>
        <v>251.05850475020159</v>
      </c>
      <c r="H482">
        <f>G482*Dynamics!$S$1+H481</f>
        <v>646.25504240345526</v>
      </c>
      <c r="I482" s="32">
        <f t="shared" si="49"/>
        <v>1889.2550424034553</v>
      </c>
      <c r="J482">
        <f t="shared" si="50"/>
        <v>293.71984222437754</v>
      </c>
      <c r="K482">
        <f t="shared" si="53"/>
        <v>81.700748953439899</v>
      </c>
      <c r="L482">
        <f t="shared" si="54"/>
        <v>9.6899763555150507E-4</v>
      </c>
    </row>
    <row r="483" spans="1:12" x14ac:dyDescent="0.25">
      <c r="A483">
        <f>Dynamics!A491</f>
        <v>4.7299999999999436</v>
      </c>
      <c r="B483">
        <f>Dynamics!B491</f>
        <v>30.274679730237111</v>
      </c>
      <c r="C483">
        <f>Dynamics!O491+Dynamics!P491</f>
        <v>0.61773402513584641</v>
      </c>
      <c r="D483">
        <f>Dynamics!$M$9*Dynamics!$M$14*Thrust!C483</f>
        <v>1332.7383030716585</v>
      </c>
      <c r="E483">
        <f t="shared" si="51"/>
        <v>1.2978709971390292</v>
      </c>
      <c r="F483">
        <f t="shared" si="52"/>
        <v>43.978679343211397</v>
      </c>
      <c r="G483">
        <f>F482*Dynamics!$S$1+G482</f>
        <v>251.498253920211</v>
      </c>
      <c r="H483">
        <f>G483*Dynamics!$S$1+H482</f>
        <v>648.77002494265741</v>
      </c>
      <c r="I483" s="32">
        <f t="shared" si="49"/>
        <v>1891.7700249426575</v>
      </c>
      <c r="J483">
        <f t="shared" si="50"/>
        <v>293.70349483787271</v>
      </c>
      <c r="K483">
        <f t="shared" si="53"/>
        <v>81.676852858592369</v>
      </c>
      <c r="L483">
        <f t="shared" si="54"/>
        <v>9.687681381805093E-4</v>
      </c>
    </row>
    <row r="484" spans="1:12" x14ac:dyDescent="0.25">
      <c r="A484">
        <f>Dynamics!A492</f>
        <v>4.7399999999999434</v>
      </c>
      <c r="B484">
        <f>Dynamics!B492</f>
        <v>30.268502389985752</v>
      </c>
      <c r="C484">
        <f>Dynamics!O492+Dynamics!P492</f>
        <v>0.61766285751997185</v>
      </c>
      <c r="D484">
        <f>Dynamics!$M$9*Dynamics!$M$14*Thrust!C484</f>
        <v>1332.5847615736109</v>
      </c>
      <c r="E484">
        <f t="shared" si="51"/>
        <v>1.3021131644953194</v>
      </c>
      <c r="F484">
        <f t="shared" si="52"/>
        <v>43.982441921195502</v>
      </c>
      <c r="G484">
        <f>F483*Dynamics!$S$1+G483</f>
        <v>251.93804071364312</v>
      </c>
      <c r="H484">
        <f>G484*Dynamics!$S$1+H483</f>
        <v>651.28940534979381</v>
      </c>
      <c r="I484" s="32">
        <f t="shared" si="49"/>
        <v>1894.2894053497939</v>
      </c>
      <c r="J484">
        <f t="shared" si="50"/>
        <v>293.68711886522635</v>
      </c>
      <c r="K484">
        <f t="shared" si="53"/>
        <v>81.65292065198463</v>
      </c>
      <c r="L484">
        <f t="shared" si="54"/>
        <v>9.6853828118871079E-4</v>
      </c>
    </row>
    <row r="485" spans="1:12" x14ac:dyDescent="0.25">
      <c r="A485">
        <f>Dynamics!A493</f>
        <v>4.7499999999999432</v>
      </c>
      <c r="B485">
        <f>Dynamics!B493</f>
        <v>30.262325761410551</v>
      </c>
      <c r="C485">
        <f>Dynamics!O493+Dynamics!P493</f>
        <v>0.61759168882115356</v>
      </c>
      <c r="D485">
        <f>Dynamics!$M$9*Dynamics!$M$14*Thrust!C485</f>
        <v>1332.4312177391523</v>
      </c>
      <c r="E485">
        <f t="shared" si="51"/>
        <v>1.3063610414790732</v>
      </c>
      <c r="F485">
        <f t="shared" si="52"/>
        <v>43.986204734967089</v>
      </c>
      <c r="G485">
        <f>F484*Dynamics!$S$1+G484</f>
        <v>252.37786513285508</v>
      </c>
      <c r="H485">
        <f>G485*Dynamics!$S$1+H484</f>
        <v>653.81318400112241</v>
      </c>
      <c r="I485" s="32">
        <f t="shared" si="49"/>
        <v>1896.8131840011224</v>
      </c>
      <c r="J485">
        <f t="shared" si="50"/>
        <v>293.67071430399272</v>
      </c>
      <c r="K485">
        <f t="shared" si="53"/>
        <v>81.62895235875277</v>
      </c>
      <c r="L485">
        <f t="shared" si="54"/>
        <v>9.6830806475506185E-4</v>
      </c>
    </row>
    <row r="486" spans="1:12" x14ac:dyDescent="0.25">
      <c r="A486">
        <f>Dynamics!A494</f>
        <v>4.7599999999999429</v>
      </c>
      <c r="B486">
        <f>Dynamics!B494</f>
        <v>30.256149844522341</v>
      </c>
      <c r="C486">
        <f>Dynamics!O494+Dynamics!P494</f>
        <v>0.6175205190383054</v>
      </c>
      <c r="D486">
        <f>Dynamics!$M$9*Dynamics!$M$14*Thrust!C486</f>
        <v>1332.2776715659393</v>
      </c>
      <c r="E486">
        <f t="shared" si="51"/>
        <v>1.3106146193787787</v>
      </c>
      <c r="F486">
        <f t="shared" si="52"/>
        <v>43.989967784599749</v>
      </c>
      <c r="G486">
        <f>F485*Dynamics!$S$1+G485</f>
        <v>252.81772718020474</v>
      </c>
      <c r="H486">
        <f>G486*Dynamics!$S$1+H485</f>
        <v>656.34136127292447</v>
      </c>
      <c r="I486" s="32">
        <f t="shared" si="49"/>
        <v>1899.3413612729246</v>
      </c>
      <c r="J486">
        <f t="shared" si="50"/>
        <v>293.65428115172597</v>
      </c>
      <c r="K486">
        <f t="shared" si="53"/>
        <v>81.604948004077471</v>
      </c>
      <c r="L486">
        <f t="shared" si="54"/>
        <v>9.6807748905886645E-4</v>
      </c>
    </row>
    <row r="487" spans="1:12" x14ac:dyDescent="0.25">
      <c r="A487">
        <f>Dynamics!A495</f>
        <v>4.7699999999999427</v>
      </c>
      <c r="B487">
        <f>Dynamics!B495</f>
        <v>30.249974639331956</v>
      </c>
      <c r="C487">
        <f>Dynamics!O495+Dynamics!P495</f>
        <v>0.61744934817034047</v>
      </c>
      <c r="D487">
        <f>Dynamics!$M$9*Dynamics!$M$14*Thrust!C487</f>
        <v>1332.1241230516271</v>
      </c>
      <c r="E487">
        <f t="shared" si="51"/>
        <v>1.3148738894665635</v>
      </c>
      <c r="F487">
        <f t="shared" si="52"/>
        <v>43.993731070167613</v>
      </c>
      <c r="G487">
        <f>F486*Dynamics!$S$1+G486</f>
        <v>253.25762685805074</v>
      </c>
      <c r="H487">
        <f>G487*Dynamics!$S$1+H486</f>
        <v>658.87393754150503</v>
      </c>
      <c r="I487" s="32">
        <f t="shared" si="49"/>
        <v>1901.873937541505</v>
      </c>
      <c r="J487">
        <f t="shared" si="50"/>
        <v>293.63781940598022</v>
      </c>
      <c r="K487">
        <f t="shared" si="53"/>
        <v>81.580907613183655</v>
      </c>
      <c r="L487">
        <f t="shared" si="54"/>
        <v>9.6784655427977634E-4</v>
      </c>
    </row>
    <row r="488" spans="1:12" x14ac:dyDescent="0.25">
      <c r="A488">
        <f>Dynamics!A496</f>
        <v>4.7799999999999425</v>
      </c>
      <c r="B488">
        <f>Dynamics!B496</f>
        <v>30.243800145850255</v>
      </c>
      <c r="C488">
        <f>Dynamics!O496+Dynamics!P496</f>
        <v>0.61737817621617164</v>
      </c>
      <c r="D488">
        <f>Dynamics!$M$9*Dynamics!$M$14*Thrust!C488</f>
        <v>1331.9705721938701</v>
      </c>
      <c r="E488">
        <f t="shared" si="51"/>
        <v>1.3191388429982045</v>
      </c>
      <c r="F488">
        <f t="shared" si="52"/>
        <v>43.997494591745287</v>
      </c>
      <c r="G488">
        <f>F487*Dynamics!$S$1+G487</f>
        <v>253.69756416875242</v>
      </c>
      <c r="H488">
        <f>G488*Dynamics!$S$1+H487</f>
        <v>661.41091318319252</v>
      </c>
      <c r="I488" s="32">
        <f t="shared" si="49"/>
        <v>1904.4109131831924</v>
      </c>
      <c r="J488">
        <f t="shared" si="50"/>
        <v>293.62132906430924</v>
      </c>
      <c r="K488">
        <f t="shared" si="53"/>
        <v>81.556831211340764</v>
      </c>
      <c r="L488">
        <f t="shared" si="54"/>
        <v>9.6761526059779477E-4</v>
      </c>
    </row>
    <row r="489" spans="1:12" x14ac:dyDescent="0.25">
      <c r="A489">
        <f>Dynamics!A497</f>
        <v>4.7899999999999423</v>
      </c>
      <c r="B489">
        <f>Dynamics!B497</f>
        <v>30.237626364088094</v>
      </c>
      <c r="C489">
        <f>Dynamics!O497+Dynamics!P497</f>
        <v>0.61730700317471143</v>
      </c>
      <c r="D489">
        <f>Dynamics!$M$9*Dynamics!$M$14*Thrust!C489</f>
        <v>1331.8170189903224</v>
      </c>
      <c r="E489">
        <f t="shared" si="51"/>
        <v>1.3234094712131486</v>
      </c>
      <c r="F489">
        <f t="shared" si="52"/>
        <v>44.001258349407948</v>
      </c>
      <c r="G489">
        <f>F488*Dynamics!$S$1+G488</f>
        <v>254.13753911466986</v>
      </c>
      <c r="H489">
        <f>G489*Dynamics!$S$1+H488</f>
        <v>663.95228857433926</v>
      </c>
      <c r="I489" s="32">
        <f t="shared" si="49"/>
        <v>1906.9522885743393</v>
      </c>
      <c r="J489">
        <f t="shared" si="50"/>
        <v>293.60481012426681</v>
      </c>
      <c r="K489">
        <f t="shared" si="53"/>
        <v>81.532718823862325</v>
      </c>
      <c r="L489">
        <f t="shared" si="54"/>
        <v>9.673836081932714E-4</v>
      </c>
    </row>
    <row r="490" spans="1:12" x14ac:dyDescent="0.25">
      <c r="A490">
        <f>Dynamics!A498</f>
        <v>4.7999999999999421</v>
      </c>
      <c r="B490">
        <f>Dynamics!B498</f>
        <v>30.231453294056344</v>
      </c>
      <c r="C490">
        <f>Dynamics!O498+Dynamics!P498</f>
        <v>0.61723582904487151</v>
      </c>
      <c r="D490">
        <f>Dynamics!$M$9*Dynamics!$M$14*Thrust!C490</f>
        <v>1331.6634634386355</v>
      </c>
      <c r="E490">
        <f t="shared" si="51"/>
        <v>1.327685765334522</v>
      </c>
      <c r="F490">
        <f t="shared" si="52"/>
        <v>44.005022343231239</v>
      </c>
      <c r="G490">
        <f>F489*Dynamics!$S$1+G489</f>
        <v>254.57755169816394</v>
      </c>
      <c r="H490">
        <f>G490*Dynamics!$S$1+H489</f>
        <v>666.49806409132088</v>
      </c>
      <c r="I490" s="32">
        <f t="shared" si="49"/>
        <v>1909.4980640913209</v>
      </c>
      <c r="J490">
        <f t="shared" si="50"/>
        <v>293.58826258340639</v>
      </c>
      <c r="K490">
        <f t="shared" si="53"/>
        <v>81.508570476106357</v>
      </c>
      <c r="L490">
        <f t="shared" si="54"/>
        <v>9.6715159724690837E-4</v>
      </c>
    </row>
    <row r="491" spans="1:12" x14ac:dyDescent="0.25">
      <c r="A491">
        <f>Dynamics!A499</f>
        <v>4.8099999999999419</v>
      </c>
      <c r="B491">
        <f>Dynamics!B499</f>
        <v>30.225280935765895</v>
      </c>
      <c r="C491">
        <f>Dynamics!O499+Dynamics!P499</f>
        <v>0.61716465382556362</v>
      </c>
      <c r="D491">
        <f>Dynamics!$M$9*Dynamics!$M$14*Thrust!C491</f>
        <v>1331.5099055364617</v>
      </c>
      <c r="E491">
        <f t="shared" si="51"/>
        <v>1.3319677165691548</v>
      </c>
      <c r="F491">
        <f t="shared" si="52"/>
        <v>44.008786573291331</v>
      </c>
      <c r="G491">
        <f>F490*Dynamics!$S$1+G490</f>
        <v>255.01760192159625</v>
      </c>
      <c r="H491">
        <f>G491*Dynamics!$S$1+H490</f>
        <v>669.04824011053688</v>
      </c>
      <c r="I491" s="32">
        <f t="shared" si="49"/>
        <v>1912.0482401105369</v>
      </c>
      <c r="J491">
        <f t="shared" si="50"/>
        <v>293.57168643928151</v>
      </c>
      <c r="K491">
        <f t="shared" si="53"/>
        <v>81.48438619347489</v>
      </c>
      <c r="L491">
        <f t="shared" si="54"/>
        <v>9.6691922793975247E-4</v>
      </c>
    </row>
    <row r="492" spans="1:12" x14ac:dyDescent="0.25">
      <c r="A492">
        <f>Dynamics!A500</f>
        <v>4.8199999999999417</v>
      </c>
      <c r="B492">
        <f>Dynamics!B500</f>
        <v>30.219109289227642</v>
      </c>
      <c r="C492">
        <f>Dynamics!O500+Dynamics!P500</f>
        <v>0.61709347751569865</v>
      </c>
      <c r="D492">
        <f>Dynamics!$M$9*Dynamics!$M$14*Thrust!C492</f>
        <v>1331.3563452814517</v>
      </c>
      <c r="E492">
        <f t="shared" si="51"/>
        <v>1.336255316107585</v>
      </c>
      <c r="F492">
        <f t="shared" si="52"/>
        <v>44.012551039664928</v>
      </c>
      <c r="G492">
        <f>F491*Dynamics!$S$1+G491</f>
        <v>255.45768978732917</v>
      </c>
      <c r="H492">
        <f>G492*Dynamics!$S$1+H491</f>
        <v>671.60281700841017</v>
      </c>
      <c r="I492" s="32">
        <f t="shared" si="49"/>
        <v>1914.6028170084101</v>
      </c>
      <c r="J492">
        <f t="shared" si="50"/>
        <v>293.55508168944533</v>
      </c>
      <c r="K492">
        <f t="shared" si="53"/>
        <v>81.460166001414436</v>
      </c>
      <c r="L492">
        <f t="shared" si="54"/>
        <v>9.6668650045320386E-4</v>
      </c>
    </row>
    <row r="493" spans="1:12" x14ac:dyDescent="0.25">
      <c r="A493">
        <f>Dynamics!A501</f>
        <v>4.8299999999999415</v>
      </c>
      <c r="B493">
        <f>Dynamics!B501</f>
        <v>30.212938354452483</v>
      </c>
      <c r="C493">
        <f>Dynamics!O501+Dynamics!P501</f>
        <v>0.61702230011418757</v>
      </c>
      <c r="D493">
        <f>Dynamics!$M$9*Dynamics!$M$14*Thrust!C493</f>
        <v>1331.2027826712554</v>
      </c>
      <c r="E493">
        <f t="shared" si="51"/>
        <v>1.3405485551240872</v>
      </c>
      <c r="F493">
        <f t="shared" si="52"/>
        <v>44.016315742429249</v>
      </c>
      <c r="G493">
        <f>F492*Dynamics!$S$1+G492</f>
        <v>255.89781529772583</v>
      </c>
      <c r="H493">
        <f>G493*Dynamics!$S$1+H492</f>
        <v>674.16179516138743</v>
      </c>
      <c r="I493" s="32">
        <f t="shared" si="49"/>
        <v>1917.1617951613875</v>
      </c>
      <c r="J493">
        <f t="shared" si="50"/>
        <v>293.53844833145098</v>
      </c>
      <c r="K493">
        <f t="shared" si="53"/>
        <v>81.435909925415487</v>
      </c>
      <c r="L493">
        <f t="shared" si="54"/>
        <v>9.664534149690082E-4</v>
      </c>
    </row>
    <row r="494" spans="1:12" x14ac:dyDescent="0.25">
      <c r="A494">
        <f>Dynamics!A502</f>
        <v>4.8399999999999412</v>
      </c>
      <c r="B494">
        <f>Dynamics!B502</f>
        <v>30.206768131451341</v>
      </c>
      <c r="C494">
        <f>Dynamics!O502+Dynamics!P502</f>
        <v>0.61695112161994026</v>
      </c>
      <c r="D494">
        <f>Dynamics!$M$9*Dynamics!$M$14*Thrust!C494</f>
        <v>1331.049217703521</v>
      </c>
      <c r="E494">
        <f t="shared" si="51"/>
        <v>1.3448474247766791</v>
      </c>
      <c r="F494">
        <f t="shared" si="52"/>
        <v>44.020080681661995</v>
      </c>
      <c r="G494">
        <f>F493*Dynamics!$S$1+G493</f>
        <v>256.33797845515011</v>
      </c>
      <c r="H494">
        <f>G494*Dynamics!$S$1+H493</f>
        <v>676.72517494593899</v>
      </c>
      <c r="I494" s="32">
        <f t="shared" si="49"/>
        <v>1919.725174945939</v>
      </c>
      <c r="J494">
        <f t="shared" si="50"/>
        <v>293.5217863628514</v>
      </c>
      <c r="K494">
        <f t="shared" si="53"/>
        <v>81.411617991012719</v>
      </c>
      <c r="L494">
        <f t="shared" si="54"/>
        <v>9.6621997166925996E-4</v>
      </c>
    </row>
    <row r="495" spans="1:12" x14ac:dyDescent="0.25">
      <c r="A495">
        <f>Dynamics!A503</f>
        <v>4.849999999999941</v>
      </c>
      <c r="B495">
        <f>Dynamics!B503</f>
        <v>30.200598620235141</v>
      </c>
      <c r="C495">
        <f>Dynamics!O503+Dynamics!P503</f>
        <v>0.61687994203186669</v>
      </c>
      <c r="D495">
        <f>Dynamics!$M$9*Dynamics!$M$14*Thrust!C495</f>
        <v>1330.895650375897</v>
      </c>
      <c r="E495">
        <f t="shared" si="51"/>
        <v>1.349151916207139</v>
      </c>
      <c r="F495">
        <f t="shared" si="52"/>
        <v>44.023845857441422</v>
      </c>
      <c r="G495">
        <f>F494*Dynamics!$S$1+G494</f>
        <v>256.77817926196673</v>
      </c>
      <c r="H495">
        <f>G495*Dynamics!$S$1+H494</f>
        <v>679.2929567385587</v>
      </c>
      <c r="I495" s="32">
        <f t="shared" si="49"/>
        <v>1922.2929567385586</v>
      </c>
      <c r="J495">
        <f t="shared" si="50"/>
        <v>293.50509578119937</v>
      </c>
      <c r="K495">
        <f t="shared" si="53"/>
        <v>81.387290223785016</v>
      </c>
      <c r="L495">
        <f t="shared" si="54"/>
        <v>9.6598617073640402E-4</v>
      </c>
    </row>
    <row r="496" spans="1:12" x14ac:dyDescent="0.25">
      <c r="A496">
        <f>Dynamics!A504</f>
        <v>4.8599999999999408</v>
      </c>
      <c r="B496">
        <f>Dynamics!B504</f>
        <v>30.194429820814825</v>
      </c>
      <c r="C496">
        <f>Dynamics!O504+Dynamics!P504</f>
        <v>0.61680876134887586</v>
      </c>
      <c r="D496">
        <f>Dynamics!$M$9*Dynamics!$M$14*Thrust!C496</f>
        <v>1330.7420806860296</v>
      </c>
      <c r="E496">
        <f t="shared" si="51"/>
        <v>1.3534620205410277</v>
      </c>
      <c r="F496">
        <f t="shared" si="52"/>
        <v>44.027611269846254</v>
      </c>
      <c r="G496">
        <f>F495*Dynamics!$S$1+G495</f>
        <v>257.21841772054114</v>
      </c>
      <c r="H496">
        <f>G496*Dynamics!$S$1+H495</f>
        <v>681.86514091576407</v>
      </c>
      <c r="I496" s="32">
        <f t="shared" si="49"/>
        <v>1924.8651409157642</v>
      </c>
      <c r="J496">
        <f t="shared" si="50"/>
        <v>293.48837658404756</v>
      </c>
      <c r="K496">
        <f t="shared" si="53"/>
        <v>81.362926649355217</v>
      </c>
      <c r="L496">
        <f t="shared" si="54"/>
        <v>9.6575201235323091E-4</v>
      </c>
    </row>
    <row r="497" spans="1:12" x14ac:dyDescent="0.25">
      <c r="A497">
        <f>Dynamics!A505</f>
        <v>4.8699999999999406</v>
      </c>
      <c r="B497">
        <f>Dynamics!B505</f>
        <v>30.188261733201337</v>
      </c>
      <c r="C497">
        <f>Dynamics!O505+Dynamics!P505</f>
        <v>0.61673757956987718</v>
      </c>
      <c r="D497">
        <f>Dynamics!$M$9*Dynamics!$M$14*Thrust!C497</f>
        <v>1330.5885086315657</v>
      </c>
      <c r="E497">
        <f t="shared" si="51"/>
        <v>1.3577777288876955</v>
      </c>
      <c r="F497">
        <f t="shared" si="52"/>
        <v>44.0313769189558</v>
      </c>
      <c r="G497">
        <f>F496*Dynamics!$S$1+G496</f>
        <v>257.65869383323962</v>
      </c>
      <c r="H497">
        <f>G497*Dynamics!$S$1+H496</f>
        <v>684.44172785409648</v>
      </c>
      <c r="I497" s="32">
        <f t="shared" si="49"/>
        <v>1927.4417278540964</v>
      </c>
      <c r="J497">
        <f t="shared" si="50"/>
        <v>293.47162876894839</v>
      </c>
      <c r="K497">
        <f t="shared" si="53"/>
        <v>81.338527293390328</v>
      </c>
      <c r="L497">
        <f t="shared" si="54"/>
        <v>9.6551749670288135E-4</v>
      </c>
    </row>
    <row r="498" spans="1:12" x14ac:dyDescent="0.25">
      <c r="A498">
        <f>Dynamics!A506</f>
        <v>4.8799999999999404</v>
      </c>
      <c r="B498">
        <f>Dynamics!B506</f>
        <v>30.182094357405639</v>
      </c>
      <c r="C498">
        <f>Dynamics!O506+Dynamics!P506</f>
        <v>0.61666639669377865</v>
      </c>
      <c r="D498">
        <f>Dynamics!$M$9*Dynamics!$M$14*Thrust!C498</f>
        <v>1330.4349342101495</v>
      </c>
      <c r="E498">
        <f t="shared" si="51"/>
        <v>1.3620990323403066</v>
      </c>
      <c r="F498">
        <f t="shared" si="52"/>
        <v>44.035142804849819</v>
      </c>
      <c r="G498">
        <f>F497*Dynamics!$S$1+G497</f>
        <v>258.0990076024292</v>
      </c>
      <c r="H498">
        <f>G498*Dynamics!$S$1+H497</f>
        <v>687.02271793012073</v>
      </c>
      <c r="I498" s="32">
        <f t="shared" si="49"/>
        <v>1930.0227179301207</v>
      </c>
      <c r="J498">
        <f t="shared" si="50"/>
        <v>293.4548523334542</v>
      </c>
      <c r="K498">
        <f t="shared" si="53"/>
        <v>81.314092181601353</v>
      </c>
      <c r="L498">
        <f t="shared" si="54"/>
        <v>9.6528262396884331E-4</v>
      </c>
    </row>
    <row r="499" spans="1:12" x14ac:dyDescent="0.25">
      <c r="A499">
        <f>Dynamics!A507</f>
        <v>4.8899999999999402</v>
      </c>
      <c r="B499">
        <f>Dynamics!B507</f>
        <v>30.175927693438698</v>
      </c>
      <c r="C499">
        <f>Dynamics!O507+Dynamics!P507</f>
        <v>0.61659521271948836</v>
      </c>
      <c r="D499">
        <f>Dynamics!$M$9*Dynamics!$M$14*Thrust!C499</f>
        <v>1330.2813574194254</v>
      </c>
      <c r="E499">
        <f t="shared" si="51"/>
        <v>1.3664259219758497</v>
      </c>
      <c r="F499">
        <f t="shared" si="52"/>
        <v>44.038908927608617</v>
      </c>
      <c r="G499">
        <f>F498*Dynamics!$S$1+G498</f>
        <v>258.53935903047767</v>
      </c>
      <c r="H499">
        <f>G499*Dynamics!$S$1+H498</f>
        <v>689.6081115204255</v>
      </c>
      <c r="I499" s="32">
        <f t="shared" si="49"/>
        <v>1932.6081115204256</v>
      </c>
      <c r="J499">
        <f t="shared" si="50"/>
        <v>293.43804727511724</v>
      </c>
      <c r="K499">
        <f t="shared" si="53"/>
        <v>81.289621339743164</v>
      </c>
      <c r="L499">
        <f t="shared" si="54"/>
        <v>9.6504739433495121E-4</v>
      </c>
    </row>
    <row r="500" spans="1:12" x14ac:dyDescent="0.25">
      <c r="A500">
        <f>Dynamics!A508</f>
        <v>4.89999999999994</v>
      </c>
      <c r="B500">
        <f>Dynamics!B508</f>
        <v>30.169761741311504</v>
      </c>
      <c r="C500">
        <f>Dynamics!O508+Dynamics!P508</f>
        <v>0.61652402764591419</v>
      </c>
      <c r="D500">
        <f>Dynamics!$M$9*Dynamics!$M$14*Thrust!C500</f>
        <v>1330.1277782570369</v>
      </c>
      <c r="E500">
        <f t="shared" si="51"/>
        <v>1.3707583888551533</v>
      </c>
      <c r="F500">
        <f t="shared" si="52"/>
        <v>44.04267528731301</v>
      </c>
      <c r="G500">
        <f>F499*Dynamics!$S$1+G499</f>
        <v>258.97974811975376</v>
      </c>
      <c r="H500">
        <f>G500*Dynamics!$S$1+H499</f>
        <v>692.19790900162309</v>
      </c>
      <c r="I500" s="32">
        <f t="shared" si="49"/>
        <v>1935.197909001623</v>
      </c>
      <c r="J500">
        <f t="shared" si="50"/>
        <v>293.42121359148945</v>
      </c>
      <c r="K500">
        <f t="shared" si="53"/>
        <v>81.265114793614785</v>
      </c>
      <c r="L500">
        <f t="shared" si="54"/>
        <v>9.6481180798539006E-4</v>
      </c>
    </row>
    <row r="501" spans="1:12" x14ac:dyDescent="0.25">
      <c r="A501">
        <f>Dynamics!A509</f>
        <v>4.9099999999999397</v>
      </c>
      <c r="B501">
        <f>Dynamics!B509</f>
        <v>30.163596501035045</v>
      </c>
      <c r="C501">
        <f>Dynamics!O509+Dynamics!P509</f>
        <v>0.61645284147196289</v>
      </c>
      <c r="D501">
        <f>Dynamics!$M$9*Dynamics!$M$14*Thrust!C501</f>
        <v>1329.9741967206253</v>
      </c>
      <c r="E501">
        <f t="shared" si="51"/>
        <v>1.3750964240229104</v>
      </c>
      <c r="F501">
        <f t="shared" si="52"/>
        <v>44.046441884044306</v>
      </c>
      <c r="G501">
        <f>F500*Dynamics!$S$1+G500</f>
        <v>259.42017487262689</v>
      </c>
      <c r="H501">
        <f>G501*Dynamics!$S$1+H500</f>
        <v>694.79211075034937</v>
      </c>
      <c r="I501" s="32">
        <f t="shared" si="49"/>
        <v>1937.7921107503494</v>
      </c>
      <c r="J501">
        <f t="shared" si="50"/>
        <v>293.40435128012274</v>
      </c>
      <c r="K501">
        <f t="shared" si="53"/>
        <v>81.240572569058997</v>
      </c>
      <c r="L501">
        <f t="shared" si="54"/>
        <v>9.6457586510468999E-4</v>
      </c>
    </row>
    <row r="502" spans="1:12" x14ac:dyDescent="0.25">
      <c r="A502">
        <f>Dynamics!A510</f>
        <v>4.9199999999999395</v>
      </c>
      <c r="B502">
        <f>Dynamics!B510</f>
        <v>30.157431972620326</v>
      </c>
      <c r="C502">
        <f>Dynamics!O510+Dynamics!P510</f>
        <v>0.61638165419654134</v>
      </c>
      <c r="D502">
        <f>Dynamics!$M$9*Dynamics!$M$14*Thrust!C502</f>
        <v>1329.8206128078325</v>
      </c>
      <c r="E502">
        <f t="shared" si="51"/>
        <v>1.3794400185076836</v>
      </c>
      <c r="F502">
        <f t="shared" si="52"/>
        <v>44.050208717884374</v>
      </c>
      <c r="G502">
        <f>F501*Dynamics!$S$1+G501</f>
        <v>259.86063929146735</v>
      </c>
      <c r="H502">
        <f>G502*Dynamics!$S$1+H501</f>
        <v>697.39071714326406</v>
      </c>
      <c r="I502" s="32">
        <f t="shared" si="49"/>
        <v>1940.3907171432641</v>
      </c>
      <c r="J502">
        <f t="shared" si="50"/>
        <v>293.38746033856876</v>
      </c>
      <c r="K502">
        <f t="shared" si="53"/>
        <v>81.215994691962564</v>
      </c>
      <c r="L502">
        <f t="shared" si="54"/>
        <v>9.643395658777297E-4</v>
      </c>
    </row>
    <row r="503" spans="1:12" x14ac:dyDescent="0.25">
      <c r="A503">
        <f>Dynamics!A511</f>
        <v>4.9299999999999393</v>
      </c>
      <c r="B503">
        <f>Dynamics!B511</f>
        <v>30.151268156078359</v>
      </c>
      <c r="C503">
        <f>Dynamics!O511+Dynamics!P511</f>
        <v>0.61631046581855575</v>
      </c>
      <c r="D503">
        <f>Dynamics!$M$9*Dynamics!$M$14*Thrust!C503</f>
        <v>1329.6670265162986</v>
      </c>
      <c r="E503">
        <f t="shared" si="51"/>
        <v>1.3837891633219304</v>
      </c>
      <c r="F503">
        <f t="shared" si="52"/>
        <v>44.053975788915558</v>
      </c>
      <c r="G503">
        <f>F502*Dynamics!$S$1+G502</f>
        <v>260.30114137864621</v>
      </c>
      <c r="H503">
        <f>G503*Dynamics!$S$1+H502</f>
        <v>699.99372855705053</v>
      </c>
      <c r="I503" s="32">
        <f t="shared" si="49"/>
        <v>1942.9937285570504</v>
      </c>
      <c r="J503">
        <f t="shared" si="50"/>
        <v>293.3705407643792</v>
      </c>
      <c r="K503">
        <f t="shared" si="53"/>
        <v>81.191381188256088</v>
      </c>
      <c r="L503">
        <f t="shared" si="54"/>
        <v>9.6410291048973503E-4</v>
      </c>
    </row>
    <row r="504" spans="1:12" x14ac:dyDescent="0.25">
      <c r="A504">
        <f>Dynamics!A512</f>
        <v>4.9399999999999391</v>
      </c>
      <c r="B504">
        <f>Dynamics!B512</f>
        <v>30.145105051420174</v>
      </c>
      <c r="C504">
        <f>Dynamics!O512+Dynamics!P512</f>
        <v>0.61623927633691189</v>
      </c>
      <c r="D504">
        <f>Dynamics!$M$9*Dynamics!$M$14*Thrust!C504</f>
        <v>1329.5134378436628</v>
      </c>
      <c r="E504">
        <f t="shared" si="51"/>
        <v>1.3881438494620126</v>
      </c>
      <c r="F504">
        <f t="shared" si="52"/>
        <v>44.057743097220722</v>
      </c>
      <c r="G504">
        <f>F503*Dynamics!$S$1+G503</f>
        <v>260.74168113653536</v>
      </c>
      <c r="H504">
        <f>G504*Dynamics!$S$1+H503</f>
        <v>702.60114536841593</v>
      </c>
      <c r="I504" s="32">
        <f t="shared" si="49"/>
        <v>1945.6011453684159</v>
      </c>
      <c r="J504">
        <f t="shared" si="50"/>
        <v>293.35359255510531</v>
      </c>
      <c r="K504">
        <f t="shared" si="53"/>
        <v>81.166732083913985</v>
      </c>
      <c r="L504">
        <f t="shared" si="54"/>
        <v>9.638658991262788E-4</v>
      </c>
    </row>
    <row r="505" spans="1:12" x14ac:dyDescent="0.25">
      <c r="A505">
        <f>Dynamics!A513</f>
        <v>4.9499999999999389</v>
      </c>
      <c r="B505">
        <f>Dynamics!B513</f>
        <v>30.138942658656806</v>
      </c>
      <c r="C505">
        <f>Dynamics!O513+Dynamics!P513</f>
        <v>0.6161680857505154</v>
      </c>
      <c r="D505">
        <f>Dynamics!$M$9*Dynamics!$M$14*Thrust!C505</f>
        <v>1329.359846787564</v>
      </c>
      <c r="E505">
        <f t="shared" si="51"/>
        <v>1.3925040679082175</v>
      </c>
      <c r="F505">
        <f t="shared" si="52"/>
        <v>44.061510642883285</v>
      </c>
      <c r="G505">
        <f>F504*Dynamics!$S$1+G504</f>
        <v>261.18225856750757</v>
      </c>
      <c r="H505">
        <f>G505*Dynamics!$S$1+H504</f>
        <v>705.21296795409103</v>
      </c>
      <c r="I505" s="32">
        <f t="shared" si="49"/>
        <v>1948.212967954091</v>
      </c>
      <c r="J505">
        <f t="shared" si="50"/>
        <v>293.33661570829838</v>
      </c>
      <c r="K505">
        <f t="shared" si="53"/>
        <v>81.14204740495444</v>
      </c>
      <c r="L505">
        <f t="shared" si="54"/>
        <v>9.6362853197328076E-4</v>
      </c>
    </row>
    <row r="506" spans="1:12" x14ac:dyDescent="0.25">
      <c r="A506">
        <f>Dynamics!A514</f>
        <v>4.9599999999999387</v>
      </c>
      <c r="B506">
        <f>Dynamics!B514</f>
        <v>30.1327809777993</v>
      </c>
      <c r="C506">
        <f>Dynamics!O514+Dynamics!P514</f>
        <v>0.61609689405827084</v>
      </c>
      <c r="D506">
        <f>Dynamics!$M$9*Dynamics!$M$14*Thrust!C506</f>
        <v>1329.206253345639</v>
      </c>
      <c r="E506">
        <f t="shared" si="51"/>
        <v>1.3968698096247731</v>
      </c>
      <c r="F506">
        <f t="shared" si="52"/>
        <v>44.06527842598711</v>
      </c>
      <c r="G506">
        <f>F505*Dynamics!$S$1+G505</f>
        <v>261.6228736739364</v>
      </c>
      <c r="H506">
        <f>G506*Dynamics!$S$1+H505</f>
        <v>707.82919669083037</v>
      </c>
      <c r="I506" s="32">
        <f t="shared" si="49"/>
        <v>1950.8291966908305</v>
      </c>
      <c r="J506">
        <f t="shared" si="50"/>
        <v>293.31961022150961</v>
      </c>
      <c r="K506">
        <f t="shared" si="53"/>
        <v>81.117327177439464</v>
      </c>
      <c r="L506">
        <f t="shared" si="54"/>
        <v>9.6339080921700759E-4</v>
      </c>
    </row>
    <row r="507" spans="1:12" x14ac:dyDescent="0.25">
      <c r="A507">
        <f>Dynamics!A515</f>
        <v>4.9699999999999385</v>
      </c>
      <c r="B507">
        <f>Dynamics!B515</f>
        <v>30.126620008858715</v>
      </c>
      <c r="C507">
        <f>Dynamics!O515+Dynamics!P515</f>
        <v>0.61602570125908296</v>
      </c>
      <c r="D507">
        <f>Dynamics!$M$9*Dynamics!$M$14*Thrust!C507</f>
        <v>1329.0526575155247</v>
      </c>
      <c r="E507">
        <f t="shared" si="51"/>
        <v>1.4012410655598619</v>
      </c>
      <c r="F507">
        <f t="shared" si="52"/>
        <v>44.069046446616639</v>
      </c>
      <c r="G507">
        <f>F506*Dynamics!$S$1+G506</f>
        <v>262.06352645819629</v>
      </c>
      <c r="H507">
        <f>G507*Dynamics!$S$1+H506</f>
        <v>710.44983195541238</v>
      </c>
      <c r="I507" s="32">
        <f t="shared" si="49"/>
        <v>1953.4498319554123</v>
      </c>
      <c r="J507">
        <f t="shared" si="50"/>
        <v>293.30257609228983</v>
      </c>
      <c r="K507">
        <f t="shared" si="53"/>
        <v>81.092571427474695</v>
      </c>
      <c r="L507">
        <f t="shared" si="54"/>
        <v>9.6315273104407304E-4</v>
      </c>
    </row>
    <row r="508" spans="1:12" x14ac:dyDescent="0.25">
      <c r="A508">
        <f>Dynamics!A516</f>
        <v>4.9799999999999383</v>
      </c>
      <c r="B508">
        <f>Dynamics!B516</f>
        <v>30.120459751846127</v>
      </c>
      <c r="C508">
        <f>Dynamics!O516+Dynamics!P516</f>
        <v>0.61595450735185586</v>
      </c>
      <c r="D508">
        <f>Dynamics!$M$9*Dynamics!$M$14*Thrust!C508</f>
        <v>1328.8990592948569</v>
      </c>
      <c r="E508">
        <f t="shared" si="51"/>
        <v>1.4056178266456423</v>
      </c>
      <c r="F508">
        <f t="shared" si="52"/>
        <v>44.072814704856796</v>
      </c>
      <c r="G508">
        <f>F507*Dynamics!$S$1+G507</f>
        <v>262.50421692266247</v>
      </c>
      <c r="H508">
        <f>G508*Dynamics!$S$1+H507</f>
        <v>713.074874124639</v>
      </c>
      <c r="I508" s="32">
        <f t="shared" si="49"/>
        <v>1956.0748741246389</v>
      </c>
      <c r="J508">
        <f t="shared" si="50"/>
        <v>293.28551331818983</v>
      </c>
      <c r="K508">
        <f t="shared" si="53"/>
        <v>81.067780181209542</v>
      </c>
      <c r="L508">
        <f t="shared" si="54"/>
        <v>9.6291429764143682E-4</v>
      </c>
    </row>
    <row r="509" spans="1:12" x14ac:dyDescent="0.25">
      <c r="A509">
        <f>Dynamics!A517</f>
        <v>4.989999999999938</v>
      </c>
      <c r="B509">
        <f>Dynamics!B517</f>
        <v>30.114300206772608</v>
      </c>
      <c r="C509">
        <f>Dynamics!O517+Dynamics!P517</f>
        <v>0.61588331233549298</v>
      </c>
      <c r="D509">
        <f>Dynamics!$M$9*Dynamics!$M$14*Thrust!C509</f>
        <v>1328.7454586812696</v>
      </c>
      <c r="E509">
        <f t="shared" si="51"/>
        <v>1.4100000837982614</v>
      </c>
      <c r="F509">
        <f t="shared" si="52"/>
        <v>44.076583200793024</v>
      </c>
      <c r="G509">
        <f>F508*Dynamics!$S$1+G508</f>
        <v>262.94494506971103</v>
      </c>
      <c r="H509">
        <f>G509*Dynamics!$S$1+H508</f>
        <v>715.70432357533616</v>
      </c>
      <c r="I509" s="32">
        <f t="shared" si="49"/>
        <v>1958.7043235753363</v>
      </c>
      <c r="J509">
        <f t="shared" si="50"/>
        <v>293.26842189676029</v>
      </c>
      <c r="K509">
        <f t="shared" si="53"/>
        <v>81.042953464837069</v>
      </c>
      <c r="L509">
        <f t="shared" si="54"/>
        <v>9.6267550919640625E-4</v>
      </c>
    </row>
    <row r="510" spans="1:12" x14ac:dyDescent="0.25">
      <c r="A510">
        <f>Dynamics!A518</f>
        <v>4.9999999999999378</v>
      </c>
      <c r="B510">
        <f>Dynamics!B518</f>
        <v>30.108141373649254</v>
      </c>
      <c r="C510">
        <f>Dynamics!O518+Dynamics!P518</f>
        <v>0.61581211620889753</v>
      </c>
      <c r="D510">
        <f>Dynamics!$M$9*Dynamics!$M$14*Thrust!C510</f>
        <v>1328.5918556723966</v>
      </c>
      <c r="E510">
        <f t="shared" si="51"/>
        <v>1.4143878279178732</v>
      </c>
      <c r="F510">
        <f t="shared" si="52"/>
        <v>44.08035193451127</v>
      </c>
      <c r="G510">
        <f>F509*Dynamics!$S$1+G509</f>
        <v>263.38571090171894</v>
      </c>
      <c r="H510">
        <f>G510*Dynamics!$S$1+H509</f>
        <v>718.33818068435335</v>
      </c>
      <c r="I510" s="32">
        <f t="shared" si="49"/>
        <v>1961.3381806843533</v>
      </c>
      <c r="J510">
        <f t="shared" si="50"/>
        <v>293.25130182555171</v>
      </c>
      <c r="K510">
        <f t="shared" si="53"/>
        <v>81.018091304593938</v>
      </c>
      <c r="L510">
        <f t="shared" si="54"/>
        <v>9.6243636589663309E-4</v>
      </c>
    </row>
    <row r="511" spans="1:12" x14ac:dyDescent="0.25">
      <c r="A511">
        <f>Dynamics!A519</f>
        <v>5.0099999999999376</v>
      </c>
      <c r="B511">
        <f>Dynamics!B519</f>
        <v>30.101983252487166</v>
      </c>
      <c r="C511">
        <f>Dynamics!O519+Dynamics!P519</f>
        <v>0.61574091897097216</v>
      </c>
      <c r="D511">
        <f>Dynamics!$M$9*Dynamics!$M$14*Thrust!C511</f>
        <v>1328.4382502658705</v>
      </c>
      <c r="E511">
        <f t="shared" si="51"/>
        <v>1.4187810498886528</v>
      </c>
      <c r="F511">
        <f t="shared" si="52"/>
        <v>44.084120906098015</v>
      </c>
      <c r="G511">
        <f>F510*Dynamics!$S$1+G510</f>
        <v>263.82651442106408</v>
      </c>
      <c r="H511">
        <f>G511*Dynamics!$S$1+H510</f>
        <v>720.97644582856401</v>
      </c>
      <c r="I511" s="32">
        <f t="shared" si="49"/>
        <v>1963.976445828564</v>
      </c>
      <c r="J511">
        <f t="shared" si="50"/>
        <v>293.23415310211431</v>
      </c>
      <c r="K511">
        <f t="shared" si="53"/>
        <v>80.993193726760452</v>
      </c>
      <c r="L511">
        <f t="shared" si="54"/>
        <v>9.6219686793011776E-4</v>
      </c>
    </row>
    <row r="512" spans="1:12" x14ac:dyDescent="0.25">
      <c r="A512">
        <f>Dynamics!A520</f>
        <v>5.0199999999999374</v>
      </c>
      <c r="B512">
        <f>Dynamics!B520</f>
        <v>30.095825843297455</v>
      </c>
      <c r="C512">
        <f>Dynamics!O520+Dynamics!P520</f>
        <v>0.61566972062061909</v>
      </c>
      <c r="D512">
        <f>Dynamics!$M$9*Dynamics!$M$14*Thrust!C512</f>
        <v>1328.2846424593226</v>
      </c>
      <c r="E512">
        <f t="shared" si="51"/>
        <v>1.42317974057882</v>
      </c>
      <c r="F512">
        <f t="shared" si="52"/>
        <v>44.087890115640235</v>
      </c>
      <c r="G512">
        <f>F511*Dynamics!$S$1+G511</f>
        <v>264.26735563012505</v>
      </c>
      <c r="H512">
        <f>G512*Dynamics!$S$1+H511</f>
        <v>723.61911938486526</v>
      </c>
      <c r="I512" s="32">
        <f t="shared" si="49"/>
        <v>1966.6191193848654</v>
      </c>
      <c r="J512">
        <f t="shared" si="50"/>
        <v>293.21697572399836</v>
      </c>
      <c r="K512">
        <f t="shared" si="53"/>
        <v>80.96826075766036</v>
      </c>
      <c r="L512">
        <f t="shared" si="54"/>
        <v>9.6195701548520399E-4</v>
      </c>
    </row>
    <row r="513" spans="1:12" x14ac:dyDescent="0.25">
      <c r="A513">
        <f>Dynamics!A521</f>
        <v>5.0299999999999372</v>
      </c>
      <c r="B513">
        <f>Dynamics!B521</f>
        <v>30.089669146091246</v>
      </c>
      <c r="C513">
        <f>Dynamics!O521+Dynamics!P521</f>
        <v>0.61559852115674052</v>
      </c>
      <c r="D513">
        <f>Dynamics!$M$9*Dynamics!$M$14*Thrust!C513</f>
        <v>1328.1310322503848</v>
      </c>
      <c r="E513">
        <f t="shared" si="51"/>
        <v>1.4275838908406444</v>
      </c>
      <c r="F513">
        <f t="shared" si="52"/>
        <v>44.091659563225463</v>
      </c>
      <c r="G513">
        <f>F512*Dynamics!$S$1+G512</f>
        <v>264.70823453128145</v>
      </c>
      <c r="H513">
        <f>G513*Dynamics!$S$1+H512</f>
        <v>726.26620173017807</v>
      </c>
      <c r="I513" s="32">
        <f t="shared" si="49"/>
        <v>1969.2662017301782</v>
      </c>
      <c r="J513">
        <f t="shared" si="50"/>
        <v>293.19976968875386</v>
      </c>
      <c r="K513">
        <f t="shared" si="53"/>
        <v>80.943292423661035</v>
      </c>
      <c r="L513">
        <f t="shared" si="54"/>
        <v>9.6171680875058293E-4</v>
      </c>
    </row>
    <row r="514" spans="1:12" x14ac:dyDescent="0.25">
      <c r="A514">
        <f>Dynamics!A522</f>
        <v>5.039999999999937</v>
      </c>
      <c r="B514">
        <f>Dynamics!B522</f>
        <v>30.083513160879679</v>
      </c>
      <c r="C514">
        <f>Dynamics!O522+Dynamics!P522</f>
        <v>0.61552732057823756</v>
      </c>
      <c r="D514">
        <f>Dynamics!$M$9*Dynamics!$M$14*Thrust!C514</f>
        <v>1327.9774196366859</v>
      </c>
      <c r="E514">
        <f t="shared" si="51"/>
        <v>1.4319934915104744</v>
      </c>
      <c r="F514">
        <f t="shared" si="52"/>
        <v>44.09542924894167</v>
      </c>
      <c r="G514">
        <f>F513*Dynamics!$S$1+G513</f>
        <v>265.14915112691369</v>
      </c>
      <c r="H514">
        <f>G514*Dynamics!$S$1+H513</f>
        <v>728.91769324144718</v>
      </c>
      <c r="I514" s="32">
        <f t="shared" si="49"/>
        <v>1971.9176932414471</v>
      </c>
      <c r="J514">
        <f t="shared" si="50"/>
        <v>293.18253499393057</v>
      </c>
      <c r="K514">
        <f t="shared" si="53"/>
        <v>80.918288751173364</v>
      </c>
      <c r="L514">
        <f t="shared" si="54"/>
        <v>9.6147624791529198E-4</v>
      </c>
    </row>
    <row r="515" spans="1:12" x14ac:dyDescent="0.25">
      <c r="A515">
        <f>Dynamics!A523</f>
        <v>5.0499999999999368</v>
      </c>
      <c r="B515">
        <f>Dynamics!B523</f>
        <v>30.077357887673898</v>
      </c>
      <c r="C515">
        <f>Dynamics!O523+Dynamics!P523</f>
        <v>0.61545611888401119</v>
      </c>
      <c r="D515">
        <f>Dynamics!$M$9*Dynamics!$M$14*Thrust!C515</f>
        <v>1327.8238046158554</v>
      </c>
      <c r="E515">
        <f t="shared" si="51"/>
        <v>1.4364085334087464</v>
      </c>
      <c r="F515">
        <f t="shared" si="52"/>
        <v>44.099199172877412</v>
      </c>
      <c r="G515">
        <f>F514*Dynamics!$S$1+G514</f>
        <v>265.59010541940313</v>
      </c>
      <c r="H515">
        <f>G515*Dynamics!$S$1+H514</f>
        <v>731.57359429564121</v>
      </c>
      <c r="I515" s="32">
        <f t="shared" si="49"/>
        <v>1974.5735942956412</v>
      </c>
      <c r="J515">
        <f t="shared" si="50"/>
        <v>293.16527163707832</v>
      </c>
      <c r="K515">
        <f t="shared" si="53"/>
        <v>80.893249766651593</v>
      </c>
      <c r="L515">
        <f t="shared" si="54"/>
        <v>9.6123533316871295E-4</v>
      </c>
    </row>
    <row r="516" spans="1:12" x14ac:dyDescent="0.25">
      <c r="A516">
        <f>Dynamics!A524</f>
        <v>5.0599999999999365</v>
      </c>
      <c r="B516">
        <f>Dynamics!B524</f>
        <v>30.071203326485058</v>
      </c>
      <c r="C516">
        <f>Dynamics!O524+Dynamics!P524</f>
        <v>0.61538491607296208</v>
      </c>
      <c r="D516">
        <f>Dynamics!$M$9*Dynamics!$M$14*Thrust!C516</f>
        <v>1327.6701871855209</v>
      </c>
      <c r="E516">
        <f t="shared" si="51"/>
        <v>1.4408290073400056</v>
      </c>
      <c r="F516">
        <f t="shared" si="52"/>
        <v>44.102969335121728</v>
      </c>
      <c r="G516">
        <f>F515*Dynamics!$S$1+G515</f>
        <v>266.0310974111319</v>
      </c>
      <c r="H516">
        <f>G516*Dynamics!$S$1+H515</f>
        <v>734.23390526975254</v>
      </c>
      <c r="I516" s="32">
        <f t="shared" si="49"/>
        <v>1977.2339052697525</v>
      </c>
      <c r="J516">
        <f t="shared" si="50"/>
        <v>293.14797961574664</v>
      </c>
      <c r="K516">
        <f t="shared" si="53"/>
        <v>80.868175496593494</v>
      </c>
      <c r="L516">
        <f t="shared" si="54"/>
        <v>9.6099406470057352E-4</v>
      </c>
    </row>
    <row r="517" spans="1:12" x14ac:dyDescent="0.25">
      <c r="A517">
        <f>Dynamics!A525</f>
        <v>5.0699999999999363</v>
      </c>
      <c r="B517">
        <f>Dynamics!B525</f>
        <v>30.06504947732433</v>
      </c>
      <c r="C517">
        <f>Dynamics!O525+Dynamics!P525</f>
        <v>0.61531371214399011</v>
      </c>
      <c r="D517">
        <f>Dynamics!$M$9*Dynamics!$M$14*Thrust!C517</f>
        <v>1327.5165673433091</v>
      </c>
      <c r="E517">
        <f t="shared" si="51"/>
        <v>1.4452549040929183</v>
      </c>
      <c r="F517">
        <f t="shared" si="52"/>
        <v>44.106739735764151</v>
      </c>
      <c r="G517">
        <f>F516*Dynamics!$S$1+G516</f>
        <v>266.47212710448309</v>
      </c>
      <c r="H517">
        <f>G517*Dynamics!$S$1+H516</f>
        <v>736.89862654079741</v>
      </c>
      <c r="I517" s="32">
        <f t="shared" si="49"/>
        <v>1979.8986265407975</v>
      </c>
      <c r="J517">
        <f t="shared" si="50"/>
        <v>293.13065892748483</v>
      </c>
      <c r="K517">
        <f t="shared" si="53"/>
        <v>80.843065967540142</v>
      </c>
      <c r="L517">
        <f t="shared" si="54"/>
        <v>9.6075244270094659E-4</v>
      </c>
    </row>
    <row r="518" spans="1:12" x14ac:dyDescent="0.25">
      <c r="A518">
        <f>Dynamics!A526</f>
        <v>5.0799999999999361</v>
      </c>
      <c r="B518">
        <f>Dynamics!B526</f>
        <v>30.058896340202889</v>
      </c>
      <c r="C518">
        <f>Dynamics!O526+Dynamics!P526</f>
        <v>0.61524250709599493</v>
      </c>
      <c r="D518">
        <f>Dynamics!$M$9*Dynamics!$M$14*Thrust!C518</f>
        <v>1327.3629450868464</v>
      </c>
      <c r="E518">
        <f t="shared" si="51"/>
        <v>1.4496862144402942</v>
      </c>
      <c r="F518">
        <f t="shared" si="52"/>
        <v>44.110510374894773</v>
      </c>
      <c r="G518">
        <f>F517*Dynamics!$S$1+G517</f>
        <v>266.91319450184074</v>
      </c>
      <c r="H518">
        <f>G518*Dynamics!$S$1+H517</f>
        <v>739.56775848581583</v>
      </c>
      <c r="I518" s="32">
        <f t="shared" si="49"/>
        <v>1982.5677584858158</v>
      </c>
      <c r="J518">
        <f t="shared" si="50"/>
        <v>293.11330956984222</v>
      </c>
      <c r="K518">
        <f t="shared" si="53"/>
        <v>80.817921206076079</v>
      </c>
      <c r="L518">
        <f t="shared" si="54"/>
        <v>9.6051046736025101E-4</v>
      </c>
    </row>
    <row r="519" spans="1:12" x14ac:dyDescent="0.25">
      <c r="A519">
        <f>Dynamics!A527</f>
        <v>5.0899999999999359</v>
      </c>
      <c r="B519">
        <f>Dynamics!B527</f>
        <v>30.052743915131927</v>
      </c>
      <c r="C519">
        <f>Dynamics!O527+Dynamics!P527</f>
        <v>0.61517130092787586</v>
      </c>
      <c r="D519">
        <f>Dynamics!$M$9*Dynamics!$M$14*Thrust!C519</f>
        <v>1327.2093204137577</v>
      </c>
      <c r="E519">
        <f t="shared" si="51"/>
        <v>1.4541229291391018</v>
      </c>
      <c r="F519">
        <f t="shared" si="52"/>
        <v>44.114281252604172</v>
      </c>
      <c r="G519">
        <f>F518*Dynamics!$S$1+G518</f>
        <v>267.35429960558969</v>
      </c>
      <c r="H519">
        <f>G519*Dynamics!$S$1+H518</f>
        <v>742.24130148187169</v>
      </c>
      <c r="I519" s="32">
        <f t="shared" si="49"/>
        <v>1985.2413014818717</v>
      </c>
      <c r="J519">
        <f t="shared" si="50"/>
        <v>293.09593154036781</v>
      </c>
      <c r="K519">
        <f t="shared" si="53"/>
        <v>80.792741238829024</v>
      </c>
      <c r="L519">
        <f t="shared" si="54"/>
        <v>9.6026813886924945E-4</v>
      </c>
    </row>
    <row r="520" spans="1:12" x14ac:dyDescent="0.25">
      <c r="A520">
        <f>Dynamics!A528</f>
        <v>5.0999999999999357</v>
      </c>
      <c r="B520">
        <f>Dynamics!B528</f>
        <v>30.04659220212265</v>
      </c>
      <c r="C520">
        <f>Dynamics!O528+Dynamics!P528</f>
        <v>0.61510009363853158</v>
      </c>
      <c r="D520">
        <f>Dynamics!$M$9*Dynamics!$M$14*Thrust!C520</f>
        <v>1327.0556933216671</v>
      </c>
      <c r="E520">
        <f t="shared" si="51"/>
        <v>1.4585650389304825</v>
      </c>
      <c r="F520">
        <f t="shared" si="52"/>
        <v>44.118052368983449</v>
      </c>
      <c r="G520">
        <f>F519*Dynamics!$S$1+G519</f>
        <v>267.79544241811573</v>
      </c>
      <c r="H520">
        <f>G520*Dynamics!$S$1+H519</f>
        <v>744.91925590605285</v>
      </c>
      <c r="I520" s="32">
        <f t="shared" si="49"/>
        <v>1987.919255906053</v>
      </c>
      <c r="J520">
        <f t="shared" si="50"/>
        <v>293.07852483661065</v>
      </c>
      <c r="K520">
        <f t="shared" si="53"/>
        <v>80.767526092470078</v>
      </c>
      <c r="L520">
        <f t="shared" si="54"/>
        <v>9.6002545741904978E-4</v>
      </c>
    </row>
    <row r="521" spans="1:12" x14ac:dyDescent="0.25">
      <c r="A521">
        <f>Dynamics!A529</f>
        <v>5.1099999999999355</v>
      </c>
      <c r="B521">
        <f>Dynamics!B529</f>
        <v>30.040441201186265</v>
      </c>
      <c r="C521">
        <f>Dynamics!O529+Dynamics!P529</f>
        <v>0.61502888522686028</v>
      </c>
      <c r="D521">
        <f>Dynamics!$M$9*Dynamics!$M$14*Thrust!C521</f>
        <v>1326.9020638081975</v>
      </c>
      <c r="E521">
        <f t="shared" si="51"/>
        <v>1.4630125345397706</v>
      </c>
      <c r="F521">
        <f t="shared" si="52"/>
        <v>44.121823724124184</v>
      </c>
      <c r="G521">
        <f>F520*Dynamics!$S$1+G520</f>
        <v>268.23662294180554</v>
      </c>
      <c r="H521">
        <f>G521*Dynamics!$S$1+H520</f>
        <v>747.60162213547096</v>
      </c>
      <c r="I521" s="32">
        <f t="shared" si="49"/>
        <v>1990.601622135471</v>
      </c>
      <c r="J521">
        <f t="shared" si="50"/>
        <v>293.06108945611942</v>
      </c>
      <c r="K521">
        <f t="shared" si="53"/>
        <v>80.742275793713617</v>
      </c>
      <c r="L521">
        <f t="shared" si="54"/>
        <v>9.5978242320110497E-4</v>
      </c>
    </row>
    <row r="522" spans="1:12" x14ac:dyDescent="0.25">
      <c r="A522">
        <f>Dynamics!A530</f>
        <v>5.1199999999999353</v>
      </c>
      <c r="B522">
        <f>Dynamics!B530</f>
        <v>30.034290912333997</v>
      </c>
      <c r="C522">
        <f>Dynamics!O530+Dynamics!P530</f>
        <v>0.61495767569175996</v>
      </c>
      <c r="D522">
        <f>Dynamics!$M$9*Dynamics!$M$14*Thrust!C522</f>
        <v>1326.7484318709714</v>
      </c>
      <c r="E522">
        <f t="shared" si="51"/>
        <v>1.4674654066765109</v>
      </c>
      <c r="F522">
        <f t="shared" si="52"/>
        <v>44.125595318118535</v>
      </c>
      <c r="G522">
        <f>F521*Dynamics!$S$1+G521</f>
        <v>268.67784117904677</v>
      </c>
      <c r="H522">
        <f>G522*Dynamics!$S$1+H521</f>
        <v>750.2884005472614</v>
      </c>
      <c r="I522" s="32">
        <f t="shared" si="49"/>
        <v>1993.2884005472615</v>
      </c>
      <c r="J522">
        <f t="shared" si="50"/>
        <v>293.04362539644279</v>
      </c>
      <c r="K522">
        <f t="shared" si="53"/>
        <v>80.716990369317159</v>
      </c>
      <c r="L522">
        <f t="shared" si="54"/>
        <v>9.5953903640721256E-4</v>
      </c>
    </row>
    <row r="523" spans="1:12" x14ac:dyDescent="0.25">
      <c r="A523">
        <f>Dynamics!A531</f>
        <v>5.1299999999999351</v>
      </c>
      <c r="B523">
        <f>Dynamics!B531</f>
        <v>30.028141335577079</v>
      </c>
      <c r="C523">
        <f>Dynamics!O531+Dynamics!P531</f>
        <v>0.61488646503212785</v>
      </c>
      <c r="D523">
        <f>Dynamics!$M$9*Dynamics!$M$14*Thrust!C523</f>
        <v>1326.5947975076094</v>
      </c>
      <c r="E523">
        <f t="shared" si="51"/>
        <v>1.471923646034474</v>
      </c>
      <c r="F523">
        <f t="shared" si="52"/>
        <v>44.1293671510591</v>
      </c>
      <c r="G523">
        <f>F522*Dynamics!$S$1+G522</f>
        <v>269.11909713222798</v>
      </c>
      <c r="H523">
        <f>G523*Dynamics!$S$1+H522</f>
        <v>752.97959151858367</v>
      </c>
      <c r="I523" s="32">
        <f t="shared" ref="I523:I586" si="55">H523+$B$4</f>
        <v>1995.9795915185837</v>
      </c>
      <c r="J523">
        <f t="shared" ref="J523:J586" si="56">$B$2-$F$1*I523</f>
        <v>293.02613265512923</v>
      </c>
      <c r="K523">
        <f t="shared" si="53"/>
        <v>80.69166984608151</v>
      </c>
      <c r="L523">
        <f t="shared" si="54"/>
        <v>9.5929529722951431E-4</v>
      </c>
    </row>
    <row r="524" spans="1:12" x14ac:dyDescent="0.25">
      <c r="A524">
        <f>Dynamics!A532</f>
        <v>5.1399999999999348</v>
      </c>
      <c r="B524">
        <f>Dynamics!B532</f>
        <v>30.021992470926758</v>
      </c>
      <c r="C524">
        <f>Dynamics!O532+Dynamics!P532</f>
        <v>0.61481525324686082</v>
      </c>
      <c r="D524">
        <f>Dynamics!$M$9*Dynamics!$M$14*Thrust!C524</f>
        <v>1326.4411607157319</v>
      </c>
      <c r="E524">
        <f t="shared" si="51"/>
        <v>1.4763872432916763</v>
      </c>
      <c r="F524">
        <f t="shared" si="52"/>
        <v>44.133139223039038</v>
      </c>
      <c r="G524">
        <f>F523*Dynamics!$S$1+G523</f>
        <v>269.56039080373858</v>
      </c>
      <c r="H524">
        <f>G524*Dynamics!$S$1+H523</f>
        <v>755.67519542662103</v>
      </c>
      <c r="I524" s="32">
        <f t="shared" si="55"/>
        <v>1998.675195426621</v>
      </c>
      <c r="J524">
        <f t="shared" si="56"/>
        <v>293.00861122972697</v>
      </c>
      <c r="K524">
        <f t="shared" si="53"/>
        <v>80.666314250850533</v>
      </c>
      <c r="L524">
        <f t="shared" si="54"/>
        <v>9.5905120586049645E-4</v>
      </c>
    </row>
    <row r="525" spans="1:12" x14ac:dyDescent="0.25">
      <c r="A525">
        <f>Dynamics!A533</f>
        <v>5.1499999999999346</v>
      </c>
      <c r="B525">
        <f>Dynamics!B533</f>
        <v>30.015844318394286</v>
      </c>
      <c r="C525">
        <f>Dynamics!O533+Dynamics!P533</f>
        <v>0.61474404033485575</v>
      </c>
      <c r="D525">
        <f>Dynamics!$M$9*Dynamics!$M$14*Thrust!C525</f>
        <v>1326.2875214929588</v>
      </c>
      <c r="E525">
        <f t="shared" si="51"/>
        <v>1.4808561891103935</v>
      </c>
      <c r="F525">
        <f t="shared" si="52"/>
        <v>44.136911534152027</v>
      </c>
      <c r="G525">
        <f>F524*Dynamics!$S$1+G524</f>
        <v>270.00172219596897</v>
      </c>
      <c r="H525">
        <f>G525*Dynamics!$S$1+H524</f>
        <v>758.37521264858071</v>
      </c>
      <c r="I525" s="32">
        <f t="shared" si="55"/>
        <v>2001.3752126485806</v>
      </c>
      <c r="J525">
        <f t="shared" si="56"/>
        <v>292.99106111778423</v>
      </c>
      <c r="K525">
        <f t="shared" si="53"/>
        <v>80.640923610511237</v>
      </c>
      <c r="L525">
        <f t="shared" si="54"/>
        <v>9.5880676249298876E-4</v>
      </c>
    </row>
    <row r="526" spans="1:12" x14ac:dyDescent="0.25">
      <c r="A526">
        <f>Dynamics!A534</f>
        <v>5.1599999999999344</v>
      </c>
      <c r="B526">
        <f>Dynamics!B534</f>
        <v>30.00969687799094</v>
      </c>
      <c r="C526">
        <f>Dynamics!O534+Dynamics!P534</f>
        <v>0.61467282629500841</v>
      </c>
      <c r="D526">
        <f>Dynamics!$M$9*Dynamics!$M$14*Thrust!C526</f>
        <v>1326.1338798369077</v>
      </c>
      <c r="E526">
        <f t="shared" si="51"/>
        <v>1.4853304741371789</v>
      </c>
      <c r="F526">
        <f t="shared" si="52"/>
        <v>44.140684084492221</v>
      </c>
      <c r="G526">
        <f>F525*Dynamics!$S$1+G525</f>
        <v>270.44309131131047</v>
      </c>
      <c r="H526">
        <f>G526*Dynamics!$S$1+H525</f>
        <v>761.07964356169384</v>
      </c>
      <c r="I526" s="32">
        <f t="shared" si="55"/>
        <v>2004.079643561694</v>
      </c>
      <c r="J526">
        <f t="shared" si="56"/>
        <v>292.97348231684902</v>
      </c>
      <c r="K526">
        <f t="shared" si="53"/>
        <v>80.615497951993731</v>
      </c>
      <c r="L526">
        <f t="shared" si="54"/>
        <v>9.5856196732016551E-4</v>
      </c>
    </row>
    <row r="527" spans="1:12" x14ac:dyDescent="0.25">
      <c r="A527">
        <f>Dynamics!A535</f>
        <v>5.1699999999999342</v>
      </c>
      <c r="B527">
        <f>Dynamics!B535</f>
        <v>30.003550149727989</v>
      </c>
      <c r="C527">
        <f>Dynamics!O535+Dynamics!P535</f>
        <v>0.61460161112621459</v>
      </c>
      <c r="D527">
        <f>Dynamics!$M$9*Dynamics!$M$14*Thrust!C527</f>
        <v>1325.9802357451961</v>
      </c>
      <c r="E527">
        <f t="shared" si="51"/>
        <v>1.4898100890028849</v>
      </c>
      <c r="F527">
        <f t="shared" si="52"/>
        <v>44.144456874154301</v>
      </c>
      <c r="G527">
        <f>F526*Dynamics!$S$1+G526</f>
        <v>270.8844981521554</v>
      </c>
      <c r="H527">
        <f>G527*Dynamics!$S$1+H526</f>
        <v>763.78848854321541</v>
      </c>
      <c r="I527" s="32">
        <f t="shared" si="55"/>
        <v>2006.7884885432154</v>
      </c>
      <c r="J527">
        <f t="shared" si="56"/>
        <v>292.95587482446911</v>
      </c>
      <c r="K527">
        <f t="shared" si="53"/>
        <v>80.590037302271128</v>
      </c>
      <c r="L527">
        <f t="shared" si="54"/>
        <v>9.5831682053554453E-4</v>
      </c>
    </row>
    <row r="528" spans="1:12" x14ac:dyDescent="0.25">
      <c r="A528">
        <f>Dynamics!A536</f>
        <v>5.179999999999934</v>
      </c>
      <c r="B528">
        <f>Dynamics!B536</f>
        <v>29.997404133616726</v>
      </c>
      <c r="C528">
        <f>Dynamics!O536+Dynamics!P536</f>
        <v>0.61453039482736926</v>
      </c>
      <c r="D528">
        <f>Dynamics!$M$9*Dynamics!$M$14*Thrust!C528</f>
        <v>1325.8265892154404</v>
      </c>
      <c r="E528">
        <f t="shared" si="51"/>
        <v>1.4942950243226758</v>
      </c>
      <c r="F528">
        <f t="shared" si="52"/>
        <v>44.148229903233492</v>
      </c>
      <c r="G528">
        <f>F527*Dynamics!$S$1+G527</f>
        <v>271.32594272089693</v>
      </c>
      <c r="H528">
        <f>G528*Dynamics!$S$1+H527</f>
        <v>766.50174797042439</v>
      </c>
      <c r="I528" s="32">
        <f t="shared" si="55"/>
        <v>2009.5017479704243</v>
      </c>
      <c r="J528">
        <f t="shared" si="56"/>
        <v>292.93823863819222</v>
      </c>
      <c r="K528">
        <f t="shared" si="53"/>
        <v>80.564541688359682</v>
      </c>
      <c r="L528">
        <f t="shared" si="54"/>
        <v>9.5807132233298865E-4</v>
      </c>
    </row>
    <row r="529" spans="1:12" x14ac:dyDescent="0.25">
      <c r="A529">
        <f>Dynamics!A537</f>
        <v>5.1899999999999338</v>
      </c>
      <c r="B529">
        <f>Dynamics!B537</f>
        <v>29.991258829668453</v>
      </c>
      <c r="C529">
        <f>Dynamics!O537+Dynamics!P537</f>
        <v>0.61445917739736711</v>
      </c>
      <c r="D529">
        <f>Dynamics!$M$9*Dynamics!$M$14*Thrust!C529</f>
        <v>1325.6729402452556</v>
      </c>
      <c r="E529">
        <f t="shared" si="51"/>
        <v>1.4987852706960485</v>
      </c>
      <c r="F529">
        <f t="shared" si="52"/>
        <v>44.152003171825449</v>
      </c>
      <c r="G529">
        <f>F528*Dynamics!$S$1+G528</f>
        <v>271.76742501992925</v>
      </c>
      <c r="H529">
        <f>G529*Dynamics!$S$1+H528</f>
        <v>769.21942222062364</v>
      </c>
      <c r="I529" s="32">
        <f t="shared" si="55"/>
        <v>2012.2194222206235</v>
      </c>
      <c r="J529">
        <f t="shared" si="56"/>
        <v>292.92057375556595</v>
      </c>
      <c r="K529">
        <f t="shared" si="53"/>
        <v>80.539011137318468</v>
      </c>
      <c r="L529">
        <f t="shared" si="54"/>
        <v>9.5782547290670168E-4</v>
      </c>
    </row>
    <row r="530" spans="1:12" x14ac:dyDescent="0.25">
      <c r="A530">
        <f>Dynamics!A538</f>
        <v>5.1999999999999336</v>
      </c>
      <c r="B530">
        <f>Dynamics!B538</f>
        <v>29.985114237894479</v>
      </c>
      <c r="C530">
        <f>Dynamics!O538+Dynamics!P538</f>
        <v>0.61438795883510278</v>
      </c>
      <c r="D530">
        <f>Dynamics!$M$9*Dynamics!$M$14*Thrust!C530</f>
        <v>1325.5192888322572</v>
      </c>
      <c r="E530">
        <f t="shared" si="51"/>
        <v>1.5032808187068447</v>
      </c>
      <c r="F530">
        <f t="shared" si="52"/>
        <v>44.155776680026463</v>
      </c>
      <c r="G530">
        <f>F529*Dynamics!$S$1+G529</f>
        <v>272.2089450516475</v>
      </c>
      <c r="H530">
        <f>G530*Dynamics!$S$1+H529</f>
        <v>771.94151167114012</v>
      </c>
      <c r="I530" s="32">
        <f t="shared" si="55"/>
        <v>2014.9415116711402</v>
      </c>
      <c r="J530">
        <f t="shared" si="56"/>
        <v>292.90288017413758</v>
      </c>
      <c r="K530">
        <f t="shared" si="53"/>
        <v>80.513445676249574</v>
      </c>
      <c r="L530">
        <f t="shared" si="54"/>
        <v>9.5757927245123319E-4</v>
      </c>
    </row>
    <row r="531" spans="1:12" x14ac:dyDescent="0.25">
      <c r="A531">
        <f>Dynamics!A539</f>
        <v>5.2099999999999334</v>
      </c>
      <c r="B531">
        <f>Dynamics!B539</f>
        <v>29.978970358306128</v>
      </c>
      <c r="C531">
        <f>Dynamics!O539+Dynamics!P539</f>
        <v>0.61431673913946983</v>
      </c>
      <c r="D531">
        <f>Dynamics!$M$9*Dynamics!$M$14*Thrust!C531</f>
        <v>1325.3656349740579</v>
      </c>
      <c r="E531">
        <f t="shared" si="51"/>
        <v>1.5077816589232773</v>
      </c>
      <c r="F531">
        <f t="shared" si="52"/>
        <v>44.159550427933219</v>
      </c>
      <c r="G531">
        <f>F530*Dynamics!$S$1+G530</f>
        <v>272.65050281844776</v>
      </c>
      <c r="H531">
        <f>G531*Dynamics!$S$1+H530</f>
        <v>774.66801669932465</v>
      </c>
      <c r="I531" s="32">
        <f t="shared" si="55"/>
        <v>2017.6680166993247</v>
      </c>
      <c r="J531">
        <f t="shared" si="56"/>
        <v>292.88515789145441</v>
      </c>
      <c r="K531">
        <f t="shared" si="53"/>
        <v>80.487845332297979</v>
      </c>
      <c r="L531">
        <f t="shared" si="54"/>
        <v>9.5733272116147426E-4</v>
      </c>
    </row>
    <row r="532" spans="1:12" x14ac:dyDescent="0.25">
      <c r="A532">
        <f>Dynamics!A540</f>
        <v>5.2199999999999331</v>
      </c>
      <c r="B532">
        <f>Dynamics!B540</f>
        <v>29.972827190914735</v>
      </c>
      <c r="C532">
        <f>Dynamics!O540+Dynamics!P540</f>
        <v>0.61424551830936147</v>
      </c>
      <c r="D532">
        <f>Dynamics!$M$9*Dynamics!$M$14*Thrust!C532</f>
        <v>1325.2119786682697</v>
      </c>
      <c r="E532">
        <f t="shared" si="51"/>
        <v>1.5122877818979381</v>
      </c>
      <c r="F532">
        <f t="shared" si="52"/>
        <v>44.163324415642961</v>
      </c>
      <c r="G532">
        <f>F531*Dynamics!$S$1+G531</f>
        <v>273.09209832272711</v>
      </c>
      <c r="H532">
        <f>G532*Dynamics!$S$1+H531</f>
        <v>777.39893768255195</v>
      </c>
      <c r="I532" s="32">
        <f t="shared" si="55"/>
        <v>2020.3989376825521</v>
      </c>
      <c r="J532">
        <f t="shared" si="56"/>
        <v>292.86740690506343</v>
      </c>
      <c r="K532">
        <f t="shared" si="53"/>
        <v>80.462210132651634</v>
      </c>
      <c r="L532">
        <f t="shared" si="54"/>
        <v>9.5708581923266097E-4</v>
      </c>
    </row>
    <row r="533" spans="1:12" x14ac:dyDescent="0.25">
      <c r="A533">
        <f>Dynamics!A541</f>
        <v>5.2299999999999329</v>
      </c>
      <c r="B533">
        <f>Dynamics!B541</f>
        <v>29.96668473573164</v>
      </c>
      <c r="C533">
        <f>Dynamics!O541+Dynamics!P541</f>
        <v>0.61417429634367082</v>
      </c>
      <c r="D533">
        <f>Dynamics!$M$9*Dynamics!$M$14*Thrust!C533</f>
        <v>1325.0583199125049</v>
      </c>
      <c r="E533">
        <f t="shared" si="51"/>
        <v>1.5167991781678249</v>
      </c>
      <c r="F533">
        <f t="shared" si="52"/>
        <v>44.16709864325346</v>
      </c>
      <c r="G533">
        <f>F532*Dynamics!$S$1+G532</f>
        <v>273.53373156688355</v>
      </c>
      <c r="H533">
        <f>G533*Dynamics!$S$1+H532</f>
        <v>780.1342749982208</v>
      </c>
      <c r="I533" s="32">
        <f t="shared" si="55"/>
        <v>2023.1342749982209</v>
      </c>
      <c r="J533">
        <f t="shared" si="56"/>
        <v>292.84962721251156</v>
      </c>
      <c r="K533">
        <f t="shared" si="53"/>
        <v>80.436540104541152</v>
      </c>
      <c r="L533">
        <f t="shared" si="54"/>
        <v>9.5683856686037017E-4</v>
      </c>
    </row>
    <row r="534" spans="1:12" x14ac:dyDescent="0.25">
      <c r="A534">
        <f>Dynamics!A542</f>
        <v>5.2399999999999327</v>
      </c>
      <c r="B534">
        <f>Dynamics!B542</f>
        <v>29.960542992768204</v>
      </c>
      <c r="C534">
        <f>Dynamics!O542+Dynamics!P542</f>
        <v>0.61410307324129054</v>
      </c>
      <c r="D534">
        <f>Dynamics!$M$9*Dynamics!$M$14*Thrust!C534</f>
        <v>1324.9046587043742</v>
      </c>
      <c r="E534">
        <f t="shared" si="51"/>
        <v>1.5213158382543512</v>
      </c>
      <c r="F534">
        <f t="shared" si="52"/>
        <v>44.170873110862999</v>
      </c>
      <c r="G534">
        <f>F533*Dynamics!$S$1+G533</f>
        <v>273.97540255331609</v>
      </c>
      <c r="H534">
        <f>G534*Dynamics!$S$1+H533</f>
        <v>782.87402902375402</v>
      </c>
      <c r="I534" s="32">
        <f t="shared" si="55"/>
        <v>2025.874029023754</v>
      </c>
      <c r="J534">
        <f t="shared" si="56"/>
        <v>292.83181881134561</v>
      </c>
      <c r="K534">
        <f t="shared" si="53"/>
        <v>80.410835275240103</v>
      </c>
      <c r="L534">
        <f t="shared" si="54"/>
        <v>9.5659096424052293E-4</v>
      </c>
    </row>
    <row r="535" spans="1:12" x14ac:dyDescent="0.25">
      <c r="A535">
        <f>Dynamics!A543</f>
        <v>5.2499999999999325</v>
      </c>
      <c r="B535">
        <f>Dynamics!B543</f>
        <v>29.954401962035792</v>
      </c>
      <c r="C535">
        <f>Dynamics!O543+Dynamics!P543</f>
        <v>0.61403184900111252</v>
      </c>
      <c r="D535">
        <f>Dynamics!$M$9*Dynamics!$M$14*Thrust!C535</f>
        <v>1324.7509950414872</v>
      </c>
      <c r="E535">
        <f t="shared" si="51"/>
        <v>1.5258377526633693</v>
      </c>
      <c r="F535">
        <f t="shared" si="52"/>
        <v>44.17464781857035</v>
      </c>
      <c r="G535">
        <f>F534*Dynamics!$S$1+G534</f>
        <v>274.41711128442472</v>
      </c>
      <c r="H535">
        <f>G535*Dynamics!$S$1+H534</f>
        <v>785.61820013659826</v>
      </c>
      <c r="I535" s="32">
        <f t="shared" si="55"/>
        <v>2028.6182001365983</v>
      </c>
      <c r="J535">
        <f t="shared" si="56"/>
        <v>292.81398169911211</v>
      </c>
      <c r="K535">
        <f t="shared" si="53"/>
        <v>80.385095672064764</v>
      </c>
      <c r="L535">
        <f t="shared" si="54"/>
        <v>9.5634301156938262E-4</v>
      </c>
    </row>
    <row r="536" spans="1:12" x14ac:dyDescent="0.25">
      <c r="A536">
        <f>Dynamics!A544</f>
        <v>5.2599999999999323</v>
      </c>
      <c r="B536">
        <f>Dynamics!B544</f>
        <v>29.948261643545781</v>
      </c>
      <c r="C536">
        <f>Dynamics!O544+Dynamics!P544</f>
        <v>0.6139606236220283</v>
      </c>
      <c r="D536">
        <f>Dynamics!$M$9*Dynamics!$M$14*Thrust!C536</f>
        <v>1324.5973289214519</v>
      </c>
      <c r="E536">
        <f t="shared" si="51"/>
        <v>1.5303649118851865</v>
      </c>
      <c r="F536">
        <f t="shared" si="52"/>
        <v>44.178422766474789</v>
      </c>
      <c r="G536">
        <f>F535*Dynamics!$S$1+G535</f>
        <v>274.8588577626104</v>
      </c>
      <c r="H536">
        <f>G536*Dynamics!$S$1+H535</f>
        <v>788.36678871422441</v>
      </c>
      <c r="I536" s="32">
        <f t="shared" si="55"/>
        <v>2031.3667887142244</v>
      </c>
      <c r="J536">
        <f t="shared" si="56"/>
        <v>292.79611587335756</v>
      </c>
      <c r="K536">
        <f t="shared" si="53"/>
        <v>80.359321322374086</v>
      </c>
      <c r="L536">
        <f t="shared" si="54"/>
        <v>9.5609470904355423E-4</v>
      </c>
    </row>
    <row r="537" spans="1:12" x14ac:dyDescent="0.25">
      <c r="A537">
        <f>Dynamics!A545</f>
        <v>5.2699999999999321</v>
      </c>
      <c r="B537">
        <f>Dynamics!B545</f>
        <v>29.942122037309559</v>
      </c>
      <c r="C537">
        <f>Dynamics!O545+Dynamics!P545</f>
        <v>0.61388939710292878</v>
      </c>
      <c r="D537">
        <f>Dynamics!$M$9*Dynamics!$M$14*Thrust!C537</f>
        <v>1324.4436603418758</v>
      </c>
      <c r="E537">
        <f t="shared" si="51"/>
        <v>1.5348973063945794</v>
      </c>
      <c r="F537">
        <f t="shared" si="52"/>
        <v>44.18219795467612</v>
      </c>
      <c r="G537">
        <f>F536*Dynamics!$S$1+G536</f>
        <v>275.30064199027515</v>
      </c>
      <c r="H537">
        <f>G537*Dynamics!$S$1+H536</f>
        <v>791.11979513412712</v>
      </c>
      <c r="I537" s="32">
        <f t="shared" si="55"/>
        <v>2034.1197951341271</v>
      </c>
      <c r="J537">
        <f t="shared" si="56"/>
        <v>292.77822133162817</v>
      </c>
      <c r="K537">
        <f t="shared" si="53"/>
        <v>80.333512253569907</v>
      </c>
      <c r="L537">
        <f t="shared" si="54"/>
        <v>9.558460568599872E-4</v>
      </c>
    </row>
    <row r="538" spans="1:12" x14ac:dyDescent="0.25">
      <c r="A538">
        <f>Dynamics!A546</f>
        <v>5.2799999999999319</v>
      </c>
      <c r="B538">
        <f>Dynamics!B546</f>
        <v>29.935983143338532</v>
      </c>
      <c r="C538">
        <f>Dynamics!O546+Dynamics!P546</f>
        <v>0.61381816944270517</v>
      </c>
      <c r="D538">
        <f>Dynamics!$M$9*Dynamics!$M$14*Thrust!C538</f>
        <v>1324.2899893003669</v>
      </c>
      <c r="E538">
        <f t="shared" si="51"/>
        <v>1.5394349266508227</v>
      </c>
      <c r="F538">
        <f t="shared" si="52"/>
        <v>44.185973383274685</v>
      </c>
      <c r="G538">
        <f>F537*Dynamics!$S$1+G537</f>
        <v>275.74246396982193</v>
      </c>
      <c r="H538">
        <f>G538*Dynamics!$S$1+H537</f>
        <v>793.87721977382535</v>
      </c>
      <c r="I538" s="32">
        <f t="shared" si="55"/>
        <v>2036.8772197738253</v>
      </c>
      <c r="J538">
        <f t="shared" si="56"/>
        <v>292.76029807147012</v>
      </c>
      <c r="K538">
        <f t="shared" si="53"/>
        <v>80.3076684930965</v>
      </c>
      <c r="L538">
        <f t="shared" si="54"/>
        <v>9.5559705521597099E-4</v>
      </c>
    </row>
    <row r="539" spans="1:12" x14ac:dyDescent="0.25">
      <c r="A539">
        <f>Dynamics!A547</f>
        <v>5.2899999999999316</v>
      </c>
      <c r="B539">
        <f>Dynamics!B547</f>
        <v>29.929844961644104</v>
      </c>
      <c r="C539">
        <f>Dynamics!O547+Dynamics!P547</f>
        <v>0.61374694064024748</v>
      </c>
      <c r="D539">
        <f>Dynamics!$M$9*Dynamics!$M$14*Thrust!C539</f>
        <v>1324.13631579453</v>
      </c>
      <c r="E539">
        <f t="shared" ref="E539:E602" si="57">0.5*L538*G538^2*$F$4*$B$5</f>
        <v>1.5439777630976919</v>
      </c>
      <c r="F539">
        <f t="shared" ref="F539:F602" si="58">(D539-E539)/B539</f>
        <v>44.189749052371297</v>
      </c>
      <c r="G539">
        <f>F538*Dynamics!$S$1+G538</f>
        <v>276.18432370365468</v>
      </c>
      <c r="H539">
        <f>G539*Dynamics!$S$1+H538</f>
        <v>796.63906301086195</v>
      </c>
      <c r="I539" s="32">
        <f t="shared" si="55"/>
        <v>2039.6390630108619</v>
      </c>
      <c r="J539">
        <f t="shared" si="56"/>
        <v>292.74234609042941</v>
      </c>
      <c r="K539">
        <f t="shared" ref="K539:K602" si="59">$B$3*(1-$F$1*I539/$B$2)^($B$1*$F$3/($F$2*$F$1))</f>
        <v>80.281790068440884</v>
      </c>
      <c r="L539">
        <f t="shared" ref="L539:L602" si="60">K539*$F$3/($F$2*J539)</f>
        <v>9.5534770430913722E-4</v>
      </c>
    </row>
    <row r="540" spans="1:12" x14ac:dyDescent="0.25">
      <c r="A540">
        <f>Dynamics!A548</f>
        <v>5.2999999999999314</v>
      </c>
      <c r="B540">
        <f>Dynamics!B548</f>
        <v>29.923707492237703</v>
      </c>
      <c r="C540">
        <f>Dynamics!O548+Dynamics!P548</f>
        <v>0.61367571069444526</v>
      </c>
      <c r="D540">
        <f>Dynamics!$M$9*Dynamics!$M$14*Thrust!C540</f>
        <v>1323.9826398219698</v>
      </c>
      <c r="E540">
        <f t="shared" si="57"/>
        <v>1.5485258061634921</v>
      </c>
      <c r="F540">
        <f t="shared" si="58"/>
        <v>44.193524962067265</v>
      </c>
      <c r="G540">
        <f>F539*Dynamics!$S$1+G539</f>
        <v>276.62622119417841</v>
      </c>
      <c r="H540">
        <f>G540*Dynamics!$S$1+H539</f>
        <v>799.40532522280375</v>
      </c>
      <c r="I540" s="32">
        <f t="shared" si="55"/>
        <v>2042.4053252228036</v>
      </c>
      <c r="J540">
        <f t="shared" si="56"/>
        <v>292.72436538605177</v>
      </c>
      <c r="K540">
        <f t="shared" si="59"/>
        <v>80.255877007132682</v>
      </c>
      <c r="L540">
        <f t="shared" si="60"/>
        <v>9.550980043374612E-4</v>
      </c>
    </row>
    <row r="541" spans="1:12" x14ac:dyDescent="0.25">
      <c r="A541">
        <f>Dynamics!A549</f>
        <v>5.3099999999999312</v>
      </c>
      <c r="B541">
        <f>Dynamics!B549</f>
        <v>29.917570735130756</v>
      </c>
      <c r="C541">
        <f>Dynamics!O549+Dynamics!P549</f>
        <v>0.61360447960418785</v>
      </c>
      <c r="D541">
        <f>Dynamics!$M$9*Dynamics!$M$14*Thrust!C541</f>
        <v>1323.8289613802897</v>
      </c>
      <c r="E541">
        <f t="shared" si="57"/>
        <v>1.5530790462610751</v>
      </c>
      <c r="F541">
        <f t="shared" si="58"/>
        <v>44.197301112464459</v>
      </c>
      <c r="G541">
        <f>F540*Dynamics!$S$1+G540</f>
        <v>277.06815644379907</v>
      </c>
      <c r="H541">
        <f>G541*Dynamics!$S$1+H540</f>
        <v>802.1760067872417</v>
      </c>
      <c r="I541" s="32">
        <f t="shared" si="55"/>
        <v>2045.1760067872417</v>
      </c>
      <c r="J541">
        <f t="shared" si="56"/>
        <v>292.70635595588294</v>
      </c>
      <c r="K541">
        <f t="shared" si="59"/>
        <v>80.22992933674405</v>
      </c>
      <c r="L541">
        <f t="shared" si="60"/>
        <v>9.5484795549925815E-4</v>
      </c>
    </row>
    <row r="542" spans="1:12" x14ac:dyDescent="0.25">
      <c r="A542">
        <f>Dynamics!A550</f>
        <v>5.319999999999931</v>
      </c>
      <c r="B542">
        <f>Dynamics!B550</f>
        <v>29.911434690334715</v>
      </c>
      <c r="C542">
        <f>Dynamics!O550+Dynamics!P550</f>
        <v>0.61353324736836456</v>
      </c>
      <c r="D542">
        <f>Dynamics!$M$9*Dynamics!$M$14*Thrust!C542</f>
        <v>1323.6752804670937</v>
      </c>
      <c r="E542">
        <f t="shared" si="57"/>
        <v>1.5576374737878518</v>
      </c>
      <c r="F542">
        <f t="shared" si="58"/>
        <v>44.201077503665232</v>
      </c>
      <c r="G542">
        <f>F541*Dynamics!$S$1+G541</f>
        <v>277.51012945492369</v>
      </c>
      <c r="H542">
        <f>G542*Dynamics!$S$1+H541</f>
        <v>804.95110808179095</v>
      </c>
      <c r="I542" s="32">
        <f t="shared" si="55"/>
        <v>2047.9511080817911</v>
      </c>
      <c r="J542">
        <f t="shared" si="56"/>
        <v>292.68831779746836</v>
      </c>
      <c r="K542">
        <f t="shared" si="59"/>
        <v>80.20394708488962</v>
      </c>
      <c r="L542">
        <f t="shared" si="60"/>
        <v>9.5459755799318536E-4</v>
      </c>
    </row>
    <row r="543" spans="1:12" x14ac:dyDescent="0.25">
      <c r="A543">
        <f>Dynamics!A551</f>
        <v>5.3299999999999308</v>
      </c>
      <c r="B543">
        <f>Dynamics!B551</f>
        <v>29.905299357861033</v>
      </c>
      <c r="C543">
        <f>Dynamics!O551+Dynamics!P551</f>
        <v>0.61346201398586342</v>
      </c>
      <c r="D543">
        <f>Dynamics!$M$9*Dynamics!$M$14*Thrust!C543</f>
        <v>1323.5215970799827</v>
      </c>
      <c r="E543">
        <f t="shared" si="57"/>
        <v>1.5622010791258154</v>
      </c>
      <c r="F543">
        <f t="shared" si="58"/>
        <v>44.204854135772464</v>
      </c>
      <c r="G543">
        <f>F542*Dynamics!$S$1+G542</f>
        <v>277.95214022996032</v>
      </c>
      <c r="H543">
        <f>G543*Dynamics!$S$1+H542</f>
        <v>807.73062948409051</v>
      </c>
      <c r="I543" s="32">
        <f t="shared" si="55"/>
        <v>2050.7306294840905</v>
      </c>
      <c r="J543">
        <f t="shared" si="56"/>
        <v>292.67025090835341</v>
      </c>
      <c r="K543">
        <f t="shared" si="59"/>
        <v>80.177930279226558</v>
      </c>
      <c r="L543">
        <f t="shared" si="60"/>
        <v>9.5434681201824107E-4</v>
      </c>
    </row>
    <row r="544" spans="1:12" x14ac:dyDescent="0.25">
      <c r="A544">
        <f>Dynamics!A552</f>
        <v>5.3399999999999306</v>
      </c>
      <c r="B544">
        <f>Dynamics!B552</f>
        <v>29.899164737721172</v>
      </c>
      <c r="C544">
        <f>Dynamics!O552+Dynamics!P552</f>
        <v>0.61339077945557252</v>
      </c>
      <c r="D544">
        <f>Dynamics!$M$9*Dynamics!$M$14*Thrust!C544</f>
        <v>1323.3679112165578</v>
      </c>
      <c r="E544">
        <f t="shared" si="57"/>
        <v>1.566769852641559</v>
      </c>
      <c r="F544">
        <f t="shared" si="58"/>
        <v>44.208631008889519</v>
      </c>
      <c r="G544">
        <f>F543*Dynamics!$S$1+G543</f>
        <v>278.39418877131806</v>
      </c>
      <c r="H544">
        <f>G544*Dynamics!$S$1+H543</f>
        <v>810.51457137180364</v>
      </c>
      <c r="I544" s="32">
        <f t="shared" si="55"/>
        <v>2053.5145713718039</v>
      </c>
      <c r="J544">
        <f t="shared" si="56"/>
        <v>292.65215528608326</v>
      </c>
      <c r="K544">
        <f t="shared" si="59"/>
        <v>80.151878947454477</v>
      </c>
      <c r="L544">
        <f t="shared" si="60"/>
        <v>9.5409571777376639E-4</v>
      </c>
    </row>
    <row r="545" spans="1:12" x14ac:dyDescent="0.25">
      <c r="A545">
        <f>Dynamics!A553</f>
        <v>5.3499999999999304</v>
      </c>
      <c r="B545">
        <f>Dynamics!B553</f>
        <v>29.893030829926616</v>
      </c>
      <c r="C545">
        <f>Dynamics!O553+Dynamics!P553</f>
        <v>0.61331954377637954</v>
      </c>
      <c r="D545">
        <f>Dynamics!$M$9*Dynamics!$M$14*Thrust!C545</f>
        <v>1323.214222874419</v>
      </c>
      <c r="E545">
        <f t="shared" si="57"/>
        <v>1.5713437846862937</v>
      </c>
      <c r="F545">
        <f t="shared" si="58"/>
        <v>44.212408123120284</v>
      </c>
      <c r="G545">
        <f>F544*Dynamics!$S$1+G544</f>
        <v>278.83627508140694</v>
      </c>
      <c r="H545">
        <f>G545*Dynamics!$S$1+H544</f>
        <v>813.30293412261767</v>
      </c>
      <c r="I545" s="32">
        <f t="shared" si="55"/>
        <v>2056.3029341226174</v>
      </c>
      <c r="J545">
        <f t="shared" si="56"/>
        <v>292.634030928203</v>
      </c>
      <c r="K545">
        <f t="shared" si="59"/>
        <v>80.125793117315425</v>
      </c>
      <c r="L545">
        <f t="shared" si="60"/>
        <v>9.5384427545944174E-4</v>
      </c>
    </row>
    <row r="546" spans="1:12" x14ac:dyDescent="0.25">
      <c r="A546">
        <f>Dynamics!A554</f>
        <v>5.3599999999999302</v>
      </c>
      <c r="B546">
        <f>Dynamics!B554</f>
        <v>29.886897634488854</v>
      </c>
      <c r="C546">
        <f>Dynamics!O554+Dynamics!P554</f>
        <v>0.61324830694717136</v>
      </c>
      <c r="D546">
        <f>Dynamics!$M$9*Dynamics!$M$14*Thrust!C546</f>
        <v>1323.060532051165</v>
      </c>
      <c r="E546">
        <f t="shared" si="57"/>
        <v>1.5759228655958639</v>
      </c>
      <c r="F546">
        <f t="shared" si="58"/>
        <v>44.216185478569159</v>
      </c>
      <c r="G546">
        <f>F545*Dynamics!$S$1+G545</f>
        <v>279.27839916263815</v>
      </c>
      <c r="H546">
        <f>G546*Dynamics!$S$1+H545</f>
        <v>816.09571811424405</v>
      </c>
      <c r="I546" s="32">
        <f t="shared" si="55"/>
        <v>2059.0957181142439</v>
      </c>
      <c r="J546">
        <f t="shared" si="56"/>
        <v>292.61587783225741</v>
      </c>
      <c r="K546">
        <f t="shared" si="59"/>
        <v>80.099672816593767</v>
      </c>
      <c r="L546">
        <f t="shared" si="60"/>
        <v>9.5359248527528931E-4</v>
      </c>
    </row>
    <row r="547" spans="1:12" x14ac:dyDescent="0.25">
      <c r="A547">
        <f>Dynamics!A555</f>
        <v>5.3699999999999299</v>
      </c>
      <c r="B547">
        <f>Dynamics!B555</f>
        <v>29.880765151419382</v>
      </c>
      <c r="C547">
        <f>Dynamics!O555+Dynamics!P555</f>
        <v>0.61317706896683466</v>
      </c>
      <c r="D547">
        <f>Dynamics!$M$9*Dynamics!$M$14*Thrust!C547</f>
        <v>1322.9068387443938</v>
      </c>
      <c r="E547">
        <f t="shared" si="57"/>
        <v>1.5805070856907701</v>
      </c>
      <c r="F547">
        <f t="shared" si="58"/>
        <v>44.219963075341063</v>
      </c>
      <c r="G547">
        <f>F546*Dynamics!$S$1+G546</f>
        <v>279.72056101742385</v>
      </c>
      <c r="H547">
        <f>G547*Dynamics!$S$1+H546</f>
        <v>818.89292372441832</v>
      </c>
      <c r="I547" s="32">
        <f t="shared" si="55"/>
        <v>2061.8929237244183</v>
      </c>
      <c r="J547">
        <f t="shared" si="56"/>
        <v>292.5976959957913</v>
      </c>
      <c r="K547">
        <f t="shared" si="59"/>
        <v>80.073518073116233</v>
      </c>
      <c r="L547">
        <f t="shared" si="60"/>
        <v>9.5334034742167151E-4</v>
      </c>
    </row>
    <row r="548" spans="1:12" x14ac:dyDescent="0.25">
      <c r="A548">
        <f>Dynamics!A556</f>
        <v>5.3799999999999297</v>
      </c>
      <c r="B548">
        <f>Dynamics!B556</f>
        <v>29.874633380729712</v>
      </c>
      <c r="C548">
        <f>Dynamics!O556+Dynamics!P556</f>
        <v>0.61310582983425554</v>
      </c>
      <c r="D548">
        <f>Dynamics!$M$9*Dynamics!$M$14*Thrust!C548</f>
        <v>1322.7531429517023</v>
      </c>
      <c r="E548">
        <f t="shared" si="57"/>
        <v>1.5850964352761827</v>
      </c>
      <c r="F548">
        <f t="shared" si="58"/>
        <v>44.223740913541398</v>
      </c>
      <c r="G548">
        <f>F547*Dynamics!$S$1+G547</f>
        <v>280.16276064817725</v>
      </c>
      <c r="H548">
        <f>G548*Dynamics!$S$1+H547</f>
        <v>821.69455133090014</v>
      </c>
      <c r="I548" s="32">
        <f t="shared" si="55"/>
        <v>2064.6945513309001</v>
      </c>
      <c r="J548">
        <f t="shared" si="56"/>
        <v>292.57948541634914</v>
      </c>
      <c r="K548">
        <f t="shared" si="59"/>
        <v>80.047328914751873</v>
      </c>
      <c r="L548">
        <f t="shared" si="60"/>
        <v>9.5308786209929216E-4</v>
      </c>
    </row>
    <row r="549" spans="1:12" x14ac:dyDescent="0.25">
      <c r="A549">
        <f>Dynamics!A557</f>
        <v>5.3899999999999295</v>
      </c>
      <c r="B549">
        <f>Dynamics!B557</f>
        <v>29.868502322431372</v>
      </c>
      <c r="C549">
        <f>Dynamics!O557+Dynamics!P557</f>
        <v>0.61303458954831991</v>
      </c>
      <c r="D549">
        <f>Dynamics!$M$9*Dynamics!$M$14*Thrust!C549</f>
        <v>1322.5994446706868</v>
      </c>
      <c r="E549">
        <f t="shared" si="57"/>
        <v>1.5896909046419656</v>
      </c>
      <c r="F549">
        <f t="shared" si="58"/>
        <v>44.227518993276107</v>
      </c>
      <c r="G549">
        <f>F548*Dynamics!$S$1+G548</f>
        <v>280.60499805731268</v>
      </c>
      <c r="H549">
        <f>G549*Dynamics!$S$1+H548</f>
        <v>824.50060131147325</v>
      </c>
      <c r="I549" s="32">
        <f t="shared" si="55"/>
        <v>2067.5006013114735</v>
      </c>
      <c r="J549">
        <f t="shared" si="56"/>
        <v>292.56124609147543</v>
      </c>
      <c r="K549">
        <f t="shared" si="59"/>
        <v>80.021105369411956</v>
      </c>
      <c r="L549">
        <f t="shared" si="60"/>
        <v>9.5283502950919432E-4</v>
      </c>
    </row>
    <row r="550" spans="1:12" x14ac:dyDescent="0.25">
      <c r="A550">
        <f>Dynamics!A558</f>
        <v>5.3999999999999293</v>
      </c>
      <c r="B550">
        <f>Dynamics!B558</f>
        <v>29.862371976535886</v>
      </c>
      <c r="C550">
        <f>Dynamics!O558+Dynamics!P558</f>
        <v>0.61296334810791286</v>
      </c>
      <c r="D550">
        <f>Dynamics!$M$9*Dynamics!$M$14*Thrust!C550</f>
        <v>1322.4457438989418</v>
      </c>
      <c r="E550">
        <f t="shared" si="57"/>
        <v>1.5942904840626895</v>
      </c>
      <c r="F550">
        <f t="shared" si="58"/>
        <v>44.231297314651606</v>
      </c>
      <c r="G550">
        <f>F549*Dynamics!$S$1+G549</f>
        <v>281.04727324724547</v>
      </c>
      <c r="H550">
        <f>G550*Dynamics!$S$1+H549</f>
        <v>827.31107404394572</v>
      </c>
      <c r="I550" s="32">
        <f t="shared" si="55"/>
        <v>2070.3110740439456</v>
      </c>
      <c r="J550">
        <f t="shared" si="56"/>
        <v>292.54297801871434</v>
      </c>
      <c r="K550">
        <f t="shared" si="59"/>
        <v>79.994847465050071</v>
      </c>
      <c r="L550">
        <f t="shared" si="60"/>
        <v>9.5258184985276269E-4</v>
      </c>
    </row>
    <row r="551" spans="1:12" x14ac:dyDescent="0.25">
      <c r="A551">
        <f>Dynamics!A559</f>
        <v>5.4099999999999291</v>
      </c>
      <c r="B551">
        <f>Dynamics!B559</f>
        <v>29.856242343054809</v>
      </c>
      <c r="C551">
        <f>Dynamics!O559+Dynamics!P559</f>
        <v>0.61289210551191931</v>
      </c>
      <c r="D551">
        <f>Dynamics!$M$9*Dynamics!$M$14*Thrust!C551</f>
        <v>1322.2920406340618</v>
      </c>
      <c r="E551">
        <f t="shared" si="57"/>
        <v>1.5988951637976545</v>
      </c>
      <c r="F551">
        <f t="shared" si="58"/>
        <v>44.235075877774861</v>
      </c>
      <c r="G551">
        <f>F550*Dynamics!$S$1+G550</f>
        <v>281.48958622039197</v>
      </c>
      <c r="H551">
        <f>G551*Dynamics!$S$1+H550</f>
        <v>830.12596990614963</v>
      </c>
      <c r="I551" s="32">
        <f t="shared" si="55"/>
        <v>2073.1259699061497</v>
      </c>
      <c r="J551">
        <f t="shared" si="56"/>
        <v>292.52468119561001</v>
      </c>
      <c r="K551">
        <f t="shared" si="59"/>
        <v>79.968555229661902</v>
      </c>
      <c r="L551">
        <f t="shared" si="60"/>
        <v>9.52328323331721E-4</v>
      </c>
    </row>
    <row r="552" spans="1:12" x14ac:dyDescent="0.25">
      <c r="A552">
        <f>Dynamics!A560</f>
        <v>5.4199999999999289</v>
      </c>
      <c r="B552">
        <f>Dynamics!B560</f>
        <v>29.850113421999687</v>
      </c>
      <c r="C552">
        <f>Dynamics!O560+Dynamics!P560</f>
        <v>0.61282086175922346</v>
      </c>
      <c r="D552">
        <f>Dynamics!$M$9*Dynamics!$M$14*Thrust!C552</f>
        <v>1322.1383348736395</v>
      </c>
      <c r="E552">
        <f t="shared" si="57"/>
        <v>1.6035049340909058</v>
      </c>
      <c r="F552">
        <f t="shared" si="58"/>
        <v>44.238854682753313</v>
      </c>
      <c r="G552">
        <f>F551*Dynamics!$S$1+G551</f>
        <v>281.93193697916973</v>
      </c>
      <c r="H552">
        <f>G552*Dynamics!$S$1+H551</f>
        <v>832.94528927594138</v>
      </c>
      <c r="I552" s="32">
        <f t="shared" si="55"/>
        <v>2075.9452892759414</v>
      </c>
      <c r="J552">
        <f t="shared" si="56"/>
        <v>292.50635561970637</v>
      </c>
      <c r="K552">
        <f t="shared" si="59"/>
        <v>79.942228691285393</v>
      </c>
      <c r="L552">
        <f t="shared" si="60"/>
        <v>9.5207445014813385E-4</v>
      </c>
    </row>
    <row r="553" spans="1:12" x14ac:dyDescent="0.25">
      <c r="A553">
        <f>Dynamics!A561</f>
        <v>5.4299999999999287</v>
      </c>
      <c r="B553">
        <f>Dynamics!B561</f>
        <v>29.843985213382098</v>
      </c>
      <c r="C553">
        <f>Dynamics!O561+Dynamics!P561</f>
        <v>0.61274961684870932</v>
      </c>
      <c r="D553">
        <f>Dynamics!$M$9*Dynamics!$M$14*Thrust!C553</f>
        <v>1321.9846266152667</v>
      </c>
      <c r="E553">
        <f t="shared" si="57"/>
        <v>1.6081197851712548</v>
      </c>
      <c r="F553">
        <f t="shared" si="58"/>
        <v>44.242633729694923</v>
      </c>
      <c r="G553">
        <f>F552*Dynamics!$S$1+G552</f>
        <v>282.37432552599728</v>
      </c>
      <c r="H553">
        <f>G553*Dynamics!$S$1+H552</f>
        <v>835.76903253120133</v>
      </c>
      <c r="I553" s="32">
        <f t="shared" si="55"/>
        <v>2078.7690325312014</v>
      </c>
      <c r="J553">
        <f t="shared" si="56"/>
        <v>292.4880012885472</v>
      </c>
      <c r="K553">
        <f t="shared" si="59"/>
        <v>79.915867878000512</v>
      </c>
      <c r="L553">
        <f t="shared" si="60"/>
        <v>9.5182023050440466E-4</v>
      </c>
    </row>
    <row r="554" spans="1:12" x14ac:dyDescent="0.25">
      <c r="A554">
        <f>Dynamics!A562</f>
        <v>5.4399999999999284</v>
      </c>
      <c r="B554">
        <f>Dynamics!B562</f>
        <v>29.837857717213609</v>
      </c>
      <c r="C554">
        <f>Dynamics!O562+Dynamics!P562</f>
        <v>0.61267837077926035</v>
      </c>
      <c r="D554">
        <f>Dynamics!$M$9*Dynamics!$M$14*Thrust!C554</f>
        <v>1321.8309158565353</v>
      </c>
      <c r="E554">
        <f t="shared" si="57"/>
        <v>1.6127397072522953</v>
      </c>
      <c r="F554">
        <f t="shared" si="58"/>
        <v>44.246413018708196</v>
      </c>
      <c r="G554">
        <f>F553*Dynamics!$S$1+G553</f>
        <v>282.8167518632942</v>
      </c>
      <c r="H554">
        <f>G554*Dynamics!$S$1+H553</f>
        <v>838.59720004983433</v>
      </c>
      <c r="I554" s="32">
        <f t="shared" si="55"/>
        <v>2081.5972000498341</v>
      </c>
      <c r="J554">
        <f t="shared" si="56"/>
        <v>292.46961819967606</v>
      </c>
      <c r="K554">
        <f t="shared" si="59"/>
        <v>79.889472817929388</v>
      </c>
      <c r="L554">
        <f t="shared" si="60"/>
        <v>9.515656646032775E-4</v>
      </c>
    </row>
    <row r="555" spans="1:12" x14ac:dyDescent="0.25">
      <c r="A555">
        <f>Dynamics!A563</f>
        <v>5.4499999999999282</v>
      </c>
      <c r="B555">
        <f>Dynamics!B563</f>
        <v>29.831730933505817</v>
      </c>
      <c r="C555">
        <f>Dynamics!O563+Dynamics!P563</f>
        <v>0.61260712354975955</v>
      </c>
      <c r="D555">
        <f>Dynamics!$M$9*Dynamics!$M$14*Thrust!C555</f>
        <v>1321.6772025950347</v>
      </c>
      <c r="E555">
        <f t="shared" si="57"/>
        <v>1.6173646905324239</v>
      </c>
      <c r="F555">
        <f t="shared" si="58"/>
        <v>44.250192549902074</v>
      </c>
      <c r="G555">
        <f>F554*Dynamics!$S$1+G554</f>
        <v>283.25921599348129</v>
      </c>
      <c r="H555">
        <f>G555*Dynamics!$S$1+H554</f>
        <v>841.42979220976918</v>
      </c>
      <c r="I555" s="32">
        <f t="shared" si="55"/>
        <v>2084.4297922097694</v>
      </c>
      <c r="J555">
        <f t="shared" si="56"/>
        <v>292.45120635063648</v>
      </c>
      <c r="K555">
        <f t="shared" si="59"/>
        <v>79.863043539236131</v>
      </c>
      <c r="L555">
        <f t="shared" si="60"/>
        <v>9.5131075264783525E-4</v>
      </c>
    </row>
    <row r="556" spans="1:12" x14ac:dyDescent="0.25">
      <c r="A556">
        <f>Dynamics!A564</f>
        <v>5.459999999999928</v>
      </c>
      <c r="B556">
        <f>Dynamics!B564</f>
        <v>29.825604862270318</v>
      </c>
      <c r="C556">
        <f>Dynamics!O564+Dynamics!P564</f>
        <v>0.61253587515908936</v>
      </c>
      <c r="D556">
        <f>Dynamics!$M$9*Dynamics!$M$14*Thrust!C556</f>
        <v>1321.5234868283542</v>
      </c>
      <c r="E556">
        <f t="shared" si="57"/>
        <v>1.6219947251948588</v>
      </c>
      <c r="F556">
        <f t="shared" si="58"/>
        <v>44.253972323386066</v>
      </c>
      <c r="G556">
        <f>F555*Dynamics!$S$1+G555</f>
        <v>283.70171791898031</v>
      </c>
      <c r="H556">
        <f>G556*Dynamics!$S$1+H555</f>
        <v>844.26680938895902</v>
      </c>
      <c r="I556" s="32">
        <f t="shared" si="55"/>
        <v>2087.2668093889588</v>
      </c>
      <c r="J556">
        <f t="shared" si="56"/>
        <v>292.4327657389718</v>
      </c>
      <c r="K556">
        <f t="shared" si="59"/>
        <v>79.836580070126928</v>
      </c>
      <c r="L556">
        <f t="shared" si="60"/>
        <v>9.5105549484149983E-4</v>
      </c>
    </row>
    <row r="557" spans="1:12" x14ac:dyDescent="0.25">
      <c r="A557">
        <f>Dynamics!A565</f>
        <v>5.4699999999999278</v>
      </c>
      <c r="B557">
        <f>Dynamics!B565</f>
        <v>29.819479503518728</v>
      </c>
      <c r="C557">
        <f>Dynamics!O565+Dynamics!P565</f>
        <v>0.6124646256061318</v>
      </c>
      <c r="D557">
        <f>Dynamics!$M$9*Dynamics!$M$14*Thrust!C557</f>
        <v>1321.3697685540817</v>
      </c>
      <c r="E557">
        <f t="shared" si="57"/>
        <v>1.6266298014076559</v>
      </c>
      <c r="F557">
        <f t="shared" si="58"/>
        <v>44.257752339270141</v>
      </c>
      <c r="G557">
        <f>F556*Dynamics!$S$1+G556</f>
        <v>284.14425764221414</v>
      </c>
      <c r="H557">
        <f>G557*Dynamics!$S$1+H556</f>
        <v>847.10825196538121</v>
      </c>
      <c r="I557" s="32">
        <f t="shared" si="55"/>
        <v>2090.108251965381</v>
      </c>
      <c r="J557">
        <f t="shared" si="56"/>
        <v>292.414296362225</v>
      </c>
      <c r="K557">
        <f t="shared" si="59"/>
        <v>79.810082438849889</v>
      </c>
      <c r="L557">
        <f t="shared" si="60"/>
        <v>9.5079989138803392E-4</v>
      </c>
    </row>
    <row r="558" spans="1:12" x14ac:dyDescent="0.25">
      <c r="A558">
        <f>Dynamics!A566</f>
        <v>5.4799999999999276</v>
      </c>
      <c r="B558">
        <f>Dynamics!B566</f>
        <v>29.813354857262667</v>
      </c>
      <c r="C558">
        <f>Dynamics!O566+Dynamics!P566</f>
        <v>0.61239337488976897</v>
      </c>
      <c r="D558">
        <f>Dynamics!$M$9*Dynamics!$M$14*Thrust!C558</f>
        <v>1321.2160477698055</v>
      </c>
      <c r="E558">
        <f t="shared" si="57"/>
        <v>1.6312699093237331</v>
      </c>
      <c r="F558">
        <f t="shared" si="58"/>
        <v>44.261532597664868</v>
      </c>
      <c r="G558">
        <f>F557*Dynamics!$S$1+G557</f>
        <v>284.58683516560683</v>
      </c>
      <c r="H558">
        <f>G558*Dynamics!$S$1+H557</f>
        <v>849.95412031703734</v>
      </c>
      <c r="I558" s="32">
        <f t="shared" si="55"/>
        <v>2092.9541203170375</v>
      </c>
      <c r="J558">
        <f t="shared" si="56"/>
        <v>292.39579821793927</v>
      </c>
      <c r="K558">
        <f t="shared" si="59"/>
        <v>79.783550673695132</v>
      </c>
      <c r="L558">
        <f t="shared" si="60"/>
        <v>9.5054394249153727E-4</v>
      </c>
    </row>
    <row r="559" spans="1:12" x14ac:dyDescent="0.25">
      <c r="A559">
        <f>Dynamics!A567</f>
        <v>5.4899999999999274</v>
      </c>
      <c r="B559">
        <f>Dynamics!B567</f>
        <v>29.807230923513771</v>
      </c>
      <c r="C559">
        <f>Dynamics!O567+Dynamics!P567</f>
        <v>0.61232212300888145</v>
      </c>
      <c r="D559">
        <f>Dynamics!$M$9*Dynamics!$M$14*Thrust!C559</f>
        <v>1321.0623244731103</v>
      </c>
      <c r="E559">
        <f t="shared" si="57"/>
        <v>1.6359150390808823</v>
      </c>
      <c r="F559">
        <f t="shared" si="58"/>
        <v>44.265313098681197</v>
      </c>
      <c r="G559">
        <f>F558*Dynamics!$S$1+G558</f>
        <v>285.02945049158348</v>
      </c>
      <c r="H559">
        <f>G559*Dynamics!$S$1+H558</f>
        <v>852.80441482195317</v>
      </c>
      <c r="I559" s="32">
        <f t="shared" si="55"/>
        <v>2095.8044148219533</v>
      </c>
      <c r="J559">
        <f t="shared" si="56"/>
        <v>292.37727130365732</v>
      </c>
      <c r="K559">
        <f t="shared" si="59"/>
        <v>79.756984802994552</v>
      </c>
      <c r="L559">
        <f t="shared" si="60"/>
        <v>9.50287648356449E-4</v>
      </c>
    </row>
    <row r="560" spans="1:12" x14ac:dyDescent="0.25">
      <c r="A560">
        <f>Dynamics!A568</f>
        <v>5.4999999999999272</v>
      </c>
      <c r="B560">
        <f>Dynamics!B568</f>
        <v>29.80110770228368</v>
      </c>
      <c r="C560">
        <f>Dynamics!O568+Dynamics!P568</f>
        <v>0.61225086996235023</v>
      </c>
      <c r="D560">
        <f>Dynamics!$M$9*Dynamics!$M$14*Thrust!C560</f>
        <v>1320.9085986615819</v>
      </c>
      <c r="E560">
        <f t="shared" si="57"/>
        <v>1.640565180801794</v>
      </c>
      <c r="F560">
        <f t="shared" si="58"/>
        <v>44.269093842430685</v>
      </c>
      <c r="G560">
        <f>F559*Dynamics!$S$1+G559</f>
        <v>285.47210362257027</v>
      </c>
      <c r="H560">
        <f>G560*Dynamics!$S$1+H559</f>
        <v>855.65913585817884</v>
      </c>
      <c r="I560" s="32">
        <f t="shared" si="55"/>
        <v>2098.6591358581791</v>
      </c>
      <c r="J560">
        <f t="shared" si="56"/>
        <v>292.35871561692181</v>
      </c>
      <c r="K560">
        <f t="shared" si="59"/>
        <v>79.730384855122054</v>
      </c>
      <c r="L560">
        <f t="shared" si="60"/>
        <v>9.5003100918754802E-4</v>
      </c>
    </row>
    <row r="561" spans="1:12" x14ac:dyDescent="0.25">
      <c r="A561">
        <f>Dynamics!A569</f>
        <v>5.509999999999927</v>
      </c>
      <c r="B561">
        <f>Dynamics!B569</f>
        <v>29.794985193584058</v>
      </c>
      <c r="C561">
        <f>Dynamics!O569+Dynamics!P569</f>
        <v>0.61217961574905566</v>
      </c>
      <c r="D561">
        <f>Dynamics!$M$9*Dynamics!$M$14*Thrust!C561</f>
        <v>1320.7548703328048</v>
      </c>
      <c r="E561">
        <f t="shared" si="57"/>
        <v>1.6452203245940742</v>
      </c>
      <c r="F561">
        <f t="shared" si="58"/>
        <v>44.272874829025355</v>
      </c>
      <c r="G561">
        <f>F560*Dynamics!$S$1+G560</f>
        <v>285.91479456099461</v>
      </c>
      <c r="H561">
        <f>G561*Dynamics!$S$1+H560</f>
        <v>858.51828380378879</v>
      </c>
      <c r="I561" s="32">
        <f t="shared" si="55"/>
        <v>2101.518283803789</v>
      </c>
      <c r="J561">
        <f t="shared" si="56"/>
        <v>292.34013115527534</v>
      </c>
      <c r="K561">
        <f t="shared" si="59"/>
        <v>79.703750858493251</v>
      </c>
      <c r="L561">
        <f t="shared" si="60"/>
        <v>9.4977402518995051E-4</v>
      </c>
    </row>
    <row r="562" spans="1:12" x14ac:dyDescent="0.25">
      <c r="A562">
        <f>Dynamics!A570</f>
        <v>5.5199999999999267</v>
      </c>
      <c r="B562">
        <f>Dynamics!B570</f>
        <v>29.788863397426567</v>
      </c>
      <c r="C562">
        <f>Dynamics!O570+Dynamics!P570</f>
        <v>0.6121083603678773</v>
      </c>
      <c r="D562">
        <f>Dynamics!$M$9*Dynamics!$M$14*Thrust!C562</f>
        <v>1320.6011394843615</v>
      </c>
      <c r="E562">
        <f t="shared" si="57"/>
        <v>1.6498804605502624</v>
      </c>
      <c r="F562">
        <f t="shared" si="58"/>
        <v>44.276656058577721</v>
      </c>
      <c r="G562">
        <f>F561*Dynamics!$S$1+G561</f>
        <v>286.35752330928489</v>
      </c>
      <c r="H562">
        <f>G562*Dynamics!$S$1+H561</f>
        <v>861.38185903688168</v>
      </c>
      <c r="I562" s="32">
        <f t="shared" si="55"/>
        <v>2104.3818590368819</v>
      </c>
      <c r="J562">
        <f t="shared" si="56"/>
        <v>292.32151791626029</v>
      </c>
      <c r="K562">
        <f t="shared" si="59"/>
        <v>79.67708284156565</v>
      </c>
      <c r="L562">
        <f t="shared" si="60"/>
        <v>9.4951669656911106E-4</v>
      </c>
    </row>
    <row r="563" spans="1:12" x14ac:dyDescent="0.25">
      <c r="A563">
        <f>Dynamics!A571</f>
        <v>5.5299999999999265</v>
      </c>
      <c r="B563">
        <f>Dynamics!B571</f>
        <v>29.782742313822887</v>
      </c>
      <c r="C563">
        <f>Dynamics!O571+Dynamics!P571</f>
        <v>0.61203710381769449</v>
      </c>
      <c r="D563">
        <f>Dynamics!$M$9*Dynamics!$M$14*Thrust!C563</f>
        <v>1320.4474061138344</v>
      </c>
      <c r="E563">
        <f t="shared" si="57"/>
        <v>1.6545455787478511</v>
      </c>
      <c r="F563">
        <f t="shared" si="58"/>
        <v>44.280437531200846</v>
      </c>
      <c r="G563">
        <f>F562*Dynamics!$S$1+G562</f>
        <v>286.80028986987065</v>
      </c>
      <c r="H563">
        <f>G563*Dynamics!$S$1+H562</f>
        <v>864.24986193558038</v>
      </c>
      <c r="I563" s="32">
        <f t="shared" si="55"/>
        <v>2107.2498619355802</v>
      </c>
      <c r="J563">
        <f t="shared" si="56"/>
        <v>292.30287589741874</v>
      </c>
      <c r="K563">
        <f t="shared" si="59"/>
        <v>79.650380832838394</v>
      </c>
      <c r="L563">
        <f t="shared" si="60"/>
        <v>9.4925902353082306E-4</v>
      </c>
    </row>
    <row r="564" spans="1:12" x14ac:dyDescent="0.25">
      <c r="A564">
        <f>Dynamics!A572</f>
        <v>5.5399999999999263</v>
      </c>
      <c r="B564">
        <f>Dynamics!B572</f>
        <v>29.776621942784711</v>
      </c>
      <c r="C564">
        <f>Dynamics!O572+Dynamics!P572</f>
        <v>0.61196584609738636</v>
      </c>
      <c r="D564">
        <f>Dynamics!$M$9*Dynamics!$M$14*Thrust!C564</f>
        <v>1320.2936702188053</v>
      </c>
      <c r="E564">
        <f t="shared" si="57"/>
        <v>1.6592156692493065</v>
      </c>
      <c r="F564">
        <f t="shared" si="58"/>
        <v>44.284219247008288</v>
      </c>
      <c r="G564">
        <f>F563*Dynamics!$S$1+G563</f>
        <v>287.24309424518265</v>
      </c>
      <c r="H564">
        <f>G564*Dynamics!$S$1+H563</f>
        <v>867.12229287803223</v>
      </c>
      <c r="I564" s="32">
        <f t="shared" si="55"/>
        <v>2110.1222928780321</v>
      </c>
      <c r="J564">
        <f t="shared" si="56"/>
        <v>292.28420509629279</v>
      </c>
      <c r="K564">
        <f t="shared" si="59"/>
        <v>79.623644860852409</v>
      </c>
      <c r="L564">
        <f t="shared" si="60"/>
        <v>9.4900100628121751E-4</v>
      </c>
    </row>
    <row r="565" spans="1:12" x14ac:dyDescent="0.25">
      <c r="A565">
        <f>Dynamics!A573</f>
        <v>5.5499999999999261</v>
      </c>
      <c r="B565">
        <f>Dynamics!B573</f>
        <v>29.770502284323737</v>
      </c>
      <c r="C565">
        <f>Dynamics!O573+Dynamics!P573</f>
        <v>0.61189458720583134</v>
      </c>
      <c r="D565">
        <f>Dynamics!$M$9*Dynamics!$M$14*Thrust!C565</f>
        <v>1320.1399317968544</v>
      </c>
      <c r="E565">
        <f t="shared" si="57"/>
        <v>1.6638907221020869</v>
      </c>
      <c r="F565">
        <f t="shared" si="58"/>
        <v>44.288001206114103</v>
      </c>
      <c r="G565">
        <f>F564*Dynamics!$S$1+G564</f>
        <v>287.68593643765274</v>
      </c>
      <c r="H565">
        <f>G565*Dynamics!$S$1+H564</f>
        <v>869.99915224240874</v>
      </c>
      <c r="I565" s="32">
        <f t="shared" si="55"/>
        <v>2112.9991522424089</v>
      </c>
      <c r="J565">
        <f t="shared" si="56"/>
        <v>292.26550551042436</v>
      </c>
      <c r="K565">
        <f t="shared" si="59"/>
        <v>79.596874954190341</v>
      </c>
      <c r="L565">
        <f t="shared" si="60"/>
        <v>9.4874264502676359E-4</v>
      </c>
    </row>
    <row r="566" spans="1:12" x14ac:dyDescent="0.25">
      <c r="A566">
        <f>Dynamics!A574</f>
        <v>5.5599999999999259</v>
      </c>
      <c r="B566">
        <f>Dynamics!B574</f>
        <v>29.76438333845168</v>
      </c>
      <c r="C566">
        <f>Dynamics!O574+Dynamics!P574</f>
        <v>0.61182332714190701</v>
      </c>
      <c r="D566">
        <f>Dynamics!$M$9*Dynamics!$M$14*Thrust!C566</f>
        <v>1319.98619084556</v>
      </c>
      <c r="E566">
        <f t="shared" si="57"/>
        <v>1.668570727338661</v>
      </c>
      <c r="F566">
        <f t="shared" si="58"/>
        <v>44.291783408632824</v>
      </c>
      <c r="G566">
        <f>F565*Dynamics!$S$1+G565</f>
        <v>288.1288164497139</v>
      </c>
      <c r="H566">
        <f>G566*Dynamics!$S$1+H565</f>
        <v>872.8804404069059</v>
      </c>
      <c r="I566" s="32">
        <f t="shared" si="55"/>
        <v>2115.880440406906</v>
      </c>
      <c r="J566">
        <f t="shared" si="56"/>
        <v>292.24677713735514</v>
      </c>
      <c r="K566">
        <f t="shared" si="59"/>
        <v>79.570071141476376</v>
      </c>
      <c r="L566">
        <f t="shared" si="60"/>
        <v>9.4848393997426787E-4</v>
      </c>
    </row>
    <row r="567" spans="1:12" x14ac:dyDescent="0.25">
      <c r="A567">
        <f>Dynamics!A575</f>
        <v>5.5699999999999257</v>
      </c>
      <c r="B567">
        <f>Dynamics!B575</f>
        <v>29.758265105180261</v>
      </c>
      <c r="C567">
        <f>Dynamics!O575+Dynamics!P575</f>
        <v>0.61175206590449116</v>
      </c>
      <c r="D567">
        <f>Dynamics!$M$9*Dynamics!$M$14*Thrust!C567</f>
        <v>1319.8324473625009</v>
      </c>
      <c r="E567">
        <f t="shared" si="57"/>
        <v>1.6732556749765279</v>
      </c>
      <c r="F567">
        <f t="shared" si="58"/>
        <v>44.295565854679545</v>
      </c>
      <c r="G567">
        <f>F566*Dynamics!$S$1+G566</f>
        <v>288.5717342838002</v>
      </c>
      <c r="H567">
        <f>G567*Dynamics!$S$1+H566</f>
        <v>875.76615774974391</v>
      </c>
      <c r="I567" s="32">
        <f t="shared" si="55"/>
        <v>2118.7661577497438</v>
      </c>
      <c r="J567">
        <f t="shared" si="56"/>
        <v>292.22801997462665</v>
      </c>
      <c r="K567">
        <f t="shared" si="59"/>
        <v>79.543233451376324</v>
      </c>
      <c r="L567">
        <f t="shared" si="60"/>
        <v>9.4822489133087381E-4</v>
      </c>
    </row>
    <row r="568" spans="1:12" x14ac:dyDescent="0.25">
      <c r="A568">
        <f>Dynamics!A576</f>
        <v>5.5799999999999255</v>
      </c>
      <c r="B568">
        <f>Dynamics!B576</f>
        <v>29.752147584521214</v>
      </c>
      <c r="C568">
        <f>Dynamics!O576+Dynamics!P576</f>
        <v>0.61168080349246112</v>
      </c>
      <c r="D568">
        <f>Dynamics!$M$9*Dynamics!$M$14*Thrust!C568</f>
        <v>1319.6787013452556</v>
      </c>
      <c r="E568">
        <f t="shared" si="57"/>
        <v>1.6779455550182338</v>
      </c>
      <c r="F568">
        <f t="shared" si="58"/>
        <v>44.29934854436987</v>
      </c>
      <c r="G568">
        <f>F567*Dynamics!$S$1+G567</f>
        <v>289.01468994234699</v>
      </c>
      <c r="H568">
        <f>G568*Dynamics!$S$1+H567</f>
        <v>878.6563046491674</v>
      </c>
      <c r="I568" s="32">
        <f t="shared" si="55"/>
        <v>2121.6563046491674</v>
      </c>
      <c r="J568">
        <f t="shared" si="56"/>
        <v>292.20923401978041</v>
      </c>
      <c r="K568">
        <f t="shared" si="59"/>
        <v>79.51636191259766</v>
      </c>
      <c r="L568">
        <f t="shared" si="60"/>
        <v>9.4796549930406364E-4</v>
      </c>
    </row>
    <row r="569" spans="1:12" x14ac:dyDescent="0.25">
      <c r="A569">
        <f>Dynamics!A577</f>
        <v>5.5899999999999253</v>
      </c>
      <c r="B569">
        <f>Dynamics!B577</f>
        <v>29.74603077648629</v>
      </c>
      <c r="C569">
        <f>Dynamics!O577+Dynamics!P577</f>
        <v>0.61160953990469313</v>
      </c>
      <c r="D569">
        <f>Dynamics!$M$9*Dynamics!$M$14*Thrust!C569</f>
        <v>1319.5249527913988</v>
      </c>
      <c r="E569">
        <f t="shared" si="57"/>
        <v>1.6826403574513982</v>
      </c>
      <c r="F569">
        <f t="shared" si="58"/>
        <v>44.303131477819839</v>
      </c>
      <c r="G569">
        <f>F568*Dynamics!$S$1+G568</f>
        <v>289.4576834277907</v>
      </c>
      <c r="H569">
        <f>G569*Dynamics!$S$1+H568</f>
        <v>881.55088148344532</v>
      </c>
      <c r="I569" s="32">
        <f t="shared" si="55"/>
        <v>2124.5508814834452</v>
      </c>
      <c r="J569">
        <f t="shared" si="56"/>
        <v>292.19041927035761</v>
      </c>
      <c r="K569">
        <f t="shared" si="59"/>
        <v>79.489456553889241</v>
      </c>
      <c r="L569">
        <f t="shared" si="60"/>
        <v>9.4770576410165561E-4</v>
      </c>
    </row>
    <row r="570" spans="1:12" x14ac:dyDescent="0.25">
      <c r="A570">
        <f>Dynamics!A578</f>
        <v>5.599999999999925</v>
      </c>
      <c r="B570">
        <f>Dynamics!B578</f>
        <v>29.739914681087242</v>
      </c>
      <c r="C570">
        <f>Dynamics!O578+Dynamics!P578</f>
        <v>0.6115382751400632</v>
      </c>
      <c r="D570">
        <f>Dynamics!$M$9*Dynamics!$M$14*Thrust!C570</f>
        <v>1319.371201698506</v>
      </c>
      <c r="E570">
        <f t="shared" si="57"/>
        <v>1.6873400722487264</v>
      </c>
      <c r="F570">
        <f t="shared" si="58"/>
        <v>44.306914655146045</v>
      </c>
      <c r="G570">
        <f>F569*Dynamics!$S$1+G569</f>
        <v>289.90071474256888</v>
      </c>
      <c r="H570">
        <f>G570*Dynamics!$S$1+H569</f>
        <v>884.44988863087099</v>
      </c>
      <c r="I570" s="32">
        <f t="shared" si="55"/>
        <v>2127.4498886308711</v>
      </c>
      <c r="J570">
        <f t="shared" si="56"/>
        <v>292.17157572389931</v>
      </c>
      <c r="K570">
        <f t="shared" si="59"/>
        <v>79.462517404041492</v>
      </c>
      <c r="L570">
        <f t="shared" si="60"/>
        <v>9.4744568593180549E-4</v>
      </c>
    </row>
    <row r="571" spans="1:12" x14ac:dyDescent="0.25">
      <c r="A571">
        <f>Dynamics!A579</f>
        <v>5.6099999999999248</v>
      </c>
      <c r="B571">
        <f>Dynamics!B579</f>
        <v>29.733799298335843</v>
      </c>
      <c r="C571">
        <f>Dynamics!O579+Dynamics!P579</f>
        <v>0.61146700919744734</v>
      </c>
      <c r="D571">
        <f>Dynamics!$M$9*Dynamics!$M$14*Thrust!C571</f>
        <v>1319.2174480641522</v>
      </c>
      <c r="E571">
        <f t="shared" si="57"/>
        <v>1.6920446893680308</v>
      </c>
      <c r="F571">
        <f t="shared" si="58"/>
        <v>44.310698076465599</v>
      </c>
      <c r="G571">
        <f>F570*Dynamics!$S$1+G570</f>
        <v>290.34378388912035</v>
      </c>
      <c r="H571">
        <f>G571*Dynamics!$S$1+H570</f>
        <v>887.35332646976224</v>
      </c>
      <c r="I571" s="32">
        <f t="shared" si="55"/>
        <v>2130.3533264697621</v>
      </c>
      <c r="J571">
        <f t="shared" si="56"/>
        <v>292.15270337794652</v>
      </c>
      <c r="K571">
        <f t="shared" si="59"/>
        <v>79.43554449188629</v>
      </c>
      <c r="L571">
        <f t="shared" si="60"/>
        <v>9.4718526500300567E-4</v>
      </c>
    </row>
    <row r="572" spans="1:12" x14ac:dyDescent="0.25">
      <c r="A572">
        <f>Dynamics!A580</f>
        <v>5.6199999999999246</v>
      </c>
      <c r="B572">
        <f>Dynamics!B580</f>
        <v>29.727684628243868</v>
      </c>
      <c r="C572">
        <f>Dynamics!O580+Dynamics!P580</f>
        <v>0.61139574207572067</v>
      </c>
      <c r="D572">
        <f>Dynamics!$M$9*Dynamics!$M$14*Thrust!C572</f>
        <v>1319.0636918859104</v>
      </c>
      <c r="E572">
        <f t="shared" si="57"/>
        <v>1.6967541987522523</v>
      </c>
      <c r="F572">
        <f t="shared" si="58"/>
        <v>44.314481741896103</v>
      </c>
      <c r="G572">
        <f>F571*Dynamics!$S$1+G571</f>
        <v>290.78689086988499</v>
      </c>
      <c r="H572">
        <f>G572*Dynamics!$S$1+H571</f>
        <v>890.26119537846114</v>
      </c>
      <c r="I572" s="32">
        <f t="shared" si="55"/>
        <v>2133.2611953784613</v>
      </c>
      <c r="J572">
        <f t="shared" si="56"/>
        <v>292.13380223003998</v>
      </c>
      <c r="K572">
        <f t="shared" si="59"/>
        <v>79.408537846296952</v>
      </c>
      <c r="L572">
        <f t="shared" si="60"/>
        <v>9.4692450152408607E-4</v>
      </c>
    </row>
    <row r="573" spans="1:12" x14ac:dyDescent="0.25">
      <c r="A573">
        <f>Dynamics!A581</f>
        <v>5.6299999999999244</v>
      </c>
      <c r="B573">
        <f>Dynamics!B581</f>
        <v>29.721570670823112</v>
      </c>
      <c r="C573">
        <f>Dynamics!O581+Dynamics!P581</f>
        <v>0.61132447377375765</v>
      </c>
      <c r="D573">
        <f>Dynamics!$M$9*Dynamics!$M$14*Thrust!C573</f>
        <v>1318.9099331613522</v>
      </c>
      <c r="E573">
        <f t="shared" si="57"/>
        <v>1.7014685903294788</v>
      </c>
      <c r="F573">
        <f t="shared" si="58"/>
        <v>44.318265651555613</v>
      </c>
      <c r="G573">
        <f>F572*Dynamics!$S$1+G572</f>
        <v>291.23003568730394</v>
      </c>
      <c r="H573">
        <f>G573*Dynamics!$S$1+H572</f>
        <v>893.1734957353342</v>
      </c>
      <c r="I573" s="32">
        <f t="shared" si="55"/>
        <v>2136.1734957353342</v>
      </c>
      <c r="J573">
        <f t="shared" si="56"/>
        <v>292.11487227772034</v>
      </c>
      <c r="K573">
        <f t="shared" si="59"/>
        <v>79.381497496188004</v>
      </c>
      <c r="L573">
        <f t="shared" si="60"/>
        <v>9.4666339570421076E-4</v>
      </c>
    </row>
    <row r="574" spans="1:12" x14ac:dyDescent="0.25">
      <c r="A574">
        <f>Dynamics!A582</f>
        <v>5.6399999999999242</v>
      </c>
      <c r="B574">
        <f>Dynamics!B582</f>
        <v>29.715457426085372</v>
      </c>
      <c r="C574">
        <f>Dynamics!O582+Dynamics!P582</f>
        <v>0.61125320429043317</v>
      </c>
      <c r="D574">
        <f>Dynamics!$M$9*Dynamics!$M$14*Thrust!C574</f>
        <v>1318.7561718880506</v>
      </c>
      <c r="E574">
        <f t="shared" si="57"/>
        <v>1.7061878540129611</v>
      </c>
      <c r="F574">
        <f t="shared" si="58"/>
        <v>44.322049805562827</v>
      </c>
      <c r="G574">
        <f>F573*Dynamics!$S$1+G573</f>
        <v>291.67321834381949</v>
      </c>
      <c r="H574">
        <f>G574*Dynamics!$S$1+H573</f>
        <v>896.09022791877237</v>
      </c>
      <c r="I574" s="32">
        <f t="shared" si="55"/>
        <v>2139.0902279187721</v>
      </c>
      <c r="J574">
        <f t="shared" si="56"/>
        <v>292.09591351852799</v>
      </c>
      <c r="K574">
        <f t="shared" si="59"/>
        <v>79.354423470515584</v>
      </c>
      <c r="L574">
        <f t="shared" si="60"/>
        <v>9.4640194775288359E-4</v>
      </c>
    </row>
    <row r="575" spans="1:12" x14ac:dyDescent="0.25">
      <c r="A575">
        <f>Dynamics!A583</f>
        <v>5.649999999999924</v>
      </c>
      <c r="B575">
        <f>Dynamics!B583</f>
        <v>29.70934489404247</v>
      </c>
      <c r="C575">
        <f>Dynamics!O583+Dynamics!P583</f>
        <v>0.61118193362462059</v>
      </c>
      <c r="D575">
        <f>Dynamics!$M$9*Dynamics!$M$14*Thrust!C575</f>
        <v>1318.6024080635746</v>
      </c>
      <c r="E575">
        <f t="shared" si="57"/>
        <v>1.7109119797011412</v>
      </c>
      <c r="F575">
        <f t="shared" si="58"/>
        <v>44.325834204036788</v>
      </c>
      <c r="G575">
        <f>F574*Dynamics!$S$1+G574</f>
        <v>292.11643884187509</v>
      </c>
      <c r="H575">
        <f>G575*Dynamics!$S$1+H574</f>
        <v>899.01139230719116</v>
      </c>
      <c r="I575" s="32">
        <f t="shared" si="55"/>
        <v>2142.0113923071913</v>
      </c>
      <c r="J575">
        <f t="shared" si="56"/>
        <v>292.07692595000327</v>
      </c>
      <c r="K575">
        <f t="shared" si="59"/>
        <v>79.327315798276871</v>
      </c>
      <c r="L575">
        <f t="shared" si="60"/>
        <v>9.4614015787994137E-4</v>
      </c>
    </row>
    <row r="576" spans="1:12" x14ac:dyDescent="0.25">
      <c r="A576">
        <f>Dynamics!A584</f>
        <v>5.6599999999999238</v>
      </c>
      <c r="B576">
        <f>Dynamics!B584</f>
        <v>29.703233074706223</v>
      </c>
      <c r="C576">
        <f>Dynamics!O584+Dynamics!P584</f>
        <v>0.61111066177519324</v>
      </c>
      <c r="D576">
        <f>Dynamics!$M$9*Dynamics!$M$14*Thrust!C576</f>
        <v>1318.4486416854936</v>
      </c>
      <c r="E576">
        <f t="shared" si="57"/>
        <v>1.7156409572776616</v>
      </c>
      <c r="F576">
        <f t="shared" si="58"/>
        <v>44.329618847097137</v>
      </c>
      <c r="G576">
        <f>F575*Dynamics!$S$1+G575</f>
        <v>292.55969718391549</v>
      </c>
      <c r="H576">
        <f>G576*Dynamics!$S$1+H575</f>
        <v>901.93698927903029</v>
      </c>
      <c r="I576" s="32">
        <f t="shared" si="55"/>
        <v>2144.9369892790301</v>
      </c>
      <c r="J576">
        <f t="shared" si="56"/>
        <v>292.05790956968633</v>
      </c>
      <c r="K576">
        <f t="shared" si="59"/>
        <v>79.300174508510423</v>
      </c>
      <c r="L576">
        <f t="shared" si="60"/>
        <v>9.4587802629555909E-4</v>
      </c>
    </row>
    <row r="577" spans="1:12" x14ac:dyDescent="0.25">
      <c r="A577">
        <f>Dynamics!A585</f>
        <v>5.6699999999999235</v>
      </c>
      <c r="B577">
        <f>Dynamics!B585</f>
        <v>29.697121968088471</v>
      </c>
      <c r="C577">
        <f>Dynamics!O585+Dynamics!P585</f>
        <v>0.61103938874102448</v>
      </c>
      <c r="D577">
        <f>Dynamics!$M$9*Dynamics!$M$14*Thrust!C577</f>
        <v>1318.2948727513767</v>
      </c>
      <c r="E577">
        <f t="shared" si="57"/>
        <v>1.7203747766113942</v>
      </c>
      <c r="F577">
        <f t="shared" si="58"/>
        <v>44.333403734864007</v>
      </c>
      <c r="G577">
        <f>F576*Dynamics!$S$1+G576</f>
        <v>293.00299337238647</v>
      </c>
      <c r="H577">
        <f>G577*Dynamics!$S$1+H576</f>
        <v>904.86701921275414</v>
      </c>
      <c r="I577" s="32">
        <f t="shared" si="55"/>
        <v>2147.8670192127543</v>
      </c>
      <c r="J577">
        <f t="shared" si="56"/>
        <v>292.0388643751171</v>
      </c>
      <c r="K577">
        <f t="shared" si="59"/>
        <v>79.272999630296013</v>
      </c>
      <c r="L577">
        <f t="shared" si="60"/>
        <v>9.4561555321024619E-4</v>
      </c>
    </row>
    <row r="578" spans="1:12" x14ac:dyDescent="0.25">
      <c r="A578">
        <f>Dynamics!A586</f>
        <v>5.6799999999999233</v>
      </c>
      <c r="B578">
        <f>Dynamics!B586</f>
        <v>29.69101157420106</v>
      </c>
      <c r="C578">
        <f>Dynamics!O586+Dynamics!P586</f>
        <v>0.61096811452098621</v>
      </c>
      <c r="D578">
        <f>Dynamics!$M$9*Dynamics!$M$14*Thrust!C578</f>
        <v>1318.1411012587903</v>
      </c>
      <c r="E578">
        <f t="shared" si="57"/>
        <v>1.7251134275564517</v>
      </c>
      <c r="F578">
        <f t="shared" si="58"/>
        <v>44.337188867458003</v>
      </c>
      <c r="G578">
        <f>F577*Dynamics!$S$1+G577</f>
        <v>293.44632740973509</v>
      </c>
      <c r="H578">
        <f>G578*Dynamics!$S$1+H577</f>
        <v>907.80148248685146</v>
      </c>
      <c r="I578" s="32">
        <f t="shared" si="55"/>
        <v>2150.8014824868515</v>
      </c>
      <c r="J578">
        <f t="shared" si="56"/>
        <v>292.01979036383545</v>
      </c>
      <c r="K578">
        <f t="shared" si="59"/>
        <v>79.245791192754623</v>
      </c>
      <c r="L578">
        <f t="shared" si="60"/>
        <v>9.4535273883484898E-4</v>
      </c>
    </row>
    <row r="579" spans="1:12" x14ac:dyDescent="0.25">
      <c r="A579">
        <f>Dynamics!A587</f>
        <v>5.6899999999999231</v>
      </c>
      <c r="B579">
        <f>Dynamics!B587</f>
        <v>29.684901893055851</v>
      </c>
      <c r="C579">
        <f>Dynamics!O587+Dynamics!P587</f>
        <v>0.61089683911395087</v>
      </c>
      <c r="D579">
        <f>Dynamics!$M$9*Dynamics!$M$14*Thrust!C579</f>
        <v>1317.9873272053017</v>
      </c>
      <c r="E579">
        <f t="shared" si="57"/>
        <v>1.7298568999522153</v>
      </c>
      <c r="F579">
        <f t="shared" si="58"/>
        <v>44.340974245000275</v>
      </c>
      <c r="G579">
        <f>F578*Dynamics!$S$1+G578</f>
        <v>293.88969929840965</v>
      </c>
      <c r="H579">
        <f>G579*Dynamics!$S$1+H578</f>
        <v>910.7403794798355</v>
      </c>
      <c r="I579" s="32">
        <f t="shared" si="55"/>
        <v>2153.7403794798356</v>
      </c>
      <c r="J579">
        <f t="shared" si="56"/>
        <v>292.0006875333811</v>
      </c>
      <c r="K579">
        <f t="shared" si="59"/>
        <v>79.218549225048292</v>
      </c>
      <c r="L579">
        <f t="shared" si="60"/>
        <v>9.4508958338054784E-4</v>
      </c>
    </row>
    <row r="580" spans="1:12" x14ac:dyDescent="0.25">
      <c r="A580">
        <f>Dynamics!A588</f>
        <v>5.6999999999999229</v>
      </c>
      <c r="B580">
        <f>Dynamics!B588</f>
        <v>29.678792924664712</v>
      </c>
      <c r="C580">
        <f>Dynamics!O588+Dynamics!P588</f>
        <v>0.61082556251878972</v>
      </c>
      <c r="D580">
        <f>Dynamics!$M$9*Dynamics!$M$14*Thrust!C580</f>
        <v>1317.8335505884754</v>
      </c>
      <c r="E580">
        <f t="shared" si="57"/>
        <v>1.734605183623348</v>
      </c>
      <c r="F580">
        <f t="shared" si="58"/>
        <v>44.344759867612446</v>
      </c>
      <c r="G580">
        <f>F579*Dynamics!$S$1+G579</f>
        <v>294.33310904085965</v>
      </c>
      <c r="H580">
        <f>G580*Dynamics!$S$1+H579</f>
        <v>913.6837105702441</v>
      </c>
      <c r="I580" s="32">
        <f t="shared" si="55"/>
        <v>2156.6837105702443</v>
      </c>
      <c r="J580">
        <f t="shared" si="56"/>
        <v>291.98155588129339</v>
      </c>
      <c r="K580">
        <f t="shared" si="59"/>
        <v>79.191273756380212</v>
      </c>
      <c r="L580">
        <f t="shared" si="60"/>
        <v>9.4482608705885964E-4</v>
      </c>
    </row>
    <row r="581" spans="1:12" x14ac:dyDescent="0.25">
      <c r="A581">
        <f>Dynamics!A589</f>
        <v>5.7099999999999227</v>
      </c>
      <c r="B581">
        <f>Dynamics!B589</f>
        <v>29.672684669039523</v>
      </c>
      <c r="C581">
        <f>Dynamics!O589+Dynamics!P589</f>
        <v>0.61075428473437421</v>
      </c>
      <c r="D581">
        <f>Dynamics!$M$9*Dynamics!$M$14*Thrust!C581</f>
        <v>1317.6797714058771</v>
      </c>
      <c r="E581">
        <f t="shared" si="57"/>
        <v>1.7393582683798194</v>
      </c>
      <c r="F581">
        <f t="shared" si="58"/>
        <v>44.3485457354167</v>
      </c>
      <c r="G581">
        <f>F580*Dynamics!$S$1+G580</f>
        <v>294.77655663953578</v>
      </c>
      <c r="H581">
        <f>G581*Dynamics!$S$1+H580</f>
        <v>916.63147613663944</v>
      </c>
      <c r="I581" s="32">
        <f t="shared" si="55"/>
        <v>2159.6314761366393</v>
      </c>
      <c r="J581">
        <f t="shared" si="56"/>
        <v>291.96239540511186</v>
      </c>
      <c r="K581">
        <f t="shared" si="59"/>
        <v>79.16396481599466</v>
      </c>
      <c r="L581">
        <f t="shared" si="60"/>
        <v>9.4456225008163533E-4</v>
      </c>
    </row>
    <row r="582" spans="1:12" x14ac:dyDescent="0.25">
      <c r="A582">
        <f>Dynamics!A590</f>
        <v>5.7199999999999225</v>
      </c>
      <c r="B582">
        <f>Dynamics!B590</f>
        <v>29.66657712619218</v>
      </c>
      <c r="C582">
        <f>Dynamics!O590+Dynamics!P590</f>
        <v>0.61068300575957446</v>
      </c>
      <c r="D582">
        <f>Dynamics!$M$9*Dynamics!$M$14*Thrust!C582</f>
        <v>1317.5259896550685</v>
      </c>
      <c r="E582">
        <f t="shared" si="57"/>
        <v>1.7441161440169217</v>
      </c>
      <c r="F582">
        <f t="shared" si="58"/>
        <v>44.352331848535613</v>
      </c>
      <c r="G582">
        <f>F581*Dynamics!$S$1+G581</f>
        <v>295.22004209688993</v>
      </c>
      <c r="H582">
        <f>G582*Dynamics!$S$1+H581</f>
        <v>919.58367655760833</v>
      </c>
      <c r="I582" s="32">
        <f t="shared" si="55"/>
        <v>2162.5836765576082</v>
      </c>
      <c r="J582">
        <f t="shared" si="56"/>
        <v>291.94320610237554</v>
      </c>
      <c r="K582">
        <f t="shared" si="59"/>
        <v>79.136622433176939</v>
      </c>
      <c r="L582">
        <f t="shared" si="60"/>
        <v>9.4429807266106249E-4</v>
      </c>
    </row>
    <row r="583" spans="1:12" x14ac:dyDescent="0.25">
      <c r="A583">
        <f>Dynamics!A591</f>
        <v>5.7299999999999223</v>
      </c>
      <c r="B583">
        <f>Dynamics!B591</f>
        <v>29.660470296134584</v>
      </c>
      <c r="C583">
        <f>Dynamics!O591+Dynamics!P591</f>
        <v>0.6106117255932606</v>
      </c>
      <c r="D583">
        <f>Dynamics!$M$9*Dynamics!$M$14*Thrust!C583</f>
        <v>1317.3722053336126</v>
      </c>
      <c r="E583">
        <f t="shared" si="57"/>
        <v>1.7488788003152933</v>
      </c>
      <c r="F583">
        <f t="shared" si="58"/>
        <v>44.356118207092358</v>
      </c>
      <c r="G583">
        <f>F582*Dynamics!$S$1+G582</f>
        <v>295.66356541537527</v>
      </c>
      <c r="H583">
        <f>G583*Dynamics!$S$1+H582</f>
        <v>922.54031221176206</v>
      </c>
      <c r="I583" s="32">
        <f t="shared" si="55"/>
        <v>2165.5403122117623</v>
      </c>
      <c r="J583">
        <f t="shared" si="56"/>
        <v>291.92398797062356</v>
      </c>
      <c r="K583">
        <f t="shared" si="59"/>
        <v>79.109246637253321</v>
      </c>
      <c r="L583">
        <f t="shared" si="60"/>
        <v>9.4403355500966165E-4</v>
      </c>
    </row>
    <row r="584" spans="1:12" x14ac:dyDescent="0.25">
      <c r="A584">
        <f>Dynamics!A592</f>
        <v>5.7399999999999221</v>
      </c>
      <c r="B584">
        <f>Dynamics!B592</f>
        <v>29.654364178878652</v>
      </c>
      <c r="C584">
        <f>Dynamics!O592+Dynamics!P592</f>
        <v>0.61054044423430276</v>
      </c>
      <c r="D584">
        <f>Dynamics!$M$9*Dynamics!$M$14*Thrust!C584</f>
        <v>1317.2184184390715</v>
      </c>
      <c r="E584">
        <f t="shared" si="57"/>
        <v>1.7536462270409354</v>
      </c>
      <c r="F584">
        <f t="shared" si="58"/>
        <v>44.359904811210605</v>
      </c>
      <c r="G584">
        <f>F583*Dynamics!$S$1+G583</f>
        <v>296.10712659744621</v>
      </c>
      <c r="H584">
        <f>G584*Dynamics!$S$1+H583</f>
        <v>925.50138347773657</v>
      </c>
      <c r="I584" s="32">
        <f t="shared" si="55"/>
        <v>2168.5013834777365</v>
      </c>
      <c r="J584">
        <f t="shared" si="56"/>
        <v>291.9047410073947</v>
      </c>
      <c r="K584">
        <f t="shared" si="59"/>
        <v>79.081837457590993</v>
      </c>
      <c r="L584">
        <f t="shared" si="60"/>
        <v>9.4376869734028891E-4</v>
      </c>
    </row>
    <row r="585" spans="1:12" x14ac:dyDescent="0.25">
      <c r="A585">
        <f>Dynamics!A593</f>
        <v>5.7499999999999218</v>
      </c>
      <c r="B585">
        <f>Dynamics!B593</f>
        <v>29.648258774436307</v>
      </c>
      <c r="C585">
        <f>Dynamics!O593+Dynamics!P593</f>
        <v>0.61046916168156995</v>
      </c>
      <c r="D585">
        <f>Dynamics!$M$9*Dynamics!$M$14*Thrust!C585</f>
        <v>1317.0646289690048</v>
      </c>
      <c r="E585">
        <f t="shared" si="57"/>
        <v>1.758418413945235</v>
      </c>
      <c r="F585">
        <f t="shared" si="58"/>
        <v>44.363691661014485</v>
      </c>
      <c r="G585">
        <f>F584*Dynamics!$S$1+G584</f>
        <v>296.55072564555832</v>
      </c>
      <c r="H585">
        <f>G585*Dynamics!$S$1+H584</f>
        <v>928.46689073419213</v>
      </c>
      <c r="I585" s="32">
        <f t="shared" si="55"/>
        <v>2171.466890734192</v>
      </c>
      <c r="J585">
        <f t="shared" si="56"/>
        <v>291.88546521022778</v>
      </c>
      <c r="K585">
        <f t="shared" si="59"/>
        <v>79.054394923598167</v>
      </c>
      <c r="L585">
        <f t="shared" si="60"/>
        <v>9.4350349986613497E-4</v>
      </c>
    </row>
    <row r="586" spans="1:12" x14ac:dyDescent="0.25">
      <c r="A586">
        <f>Dynamics!A594</f>
        <v>5.7599999999999216</v>
      </c>
      <c r="B586">
        <f>Dynamics!B594</f>
        <v>29.642154082819495</v>
      </c>
      <c r="C586">
        <f>Dynamics!O594+Dynamics!P594</f>
        <v>0.61039787793393085</v>
      </c>
      <c r="D586">
        <f>Dynamics!$M$9*Dynamics!$M$14*Thrust!C586</f>
        <v>1316.9108369209721</v>
      </c>
      <c r="E586">
        <f t="shared" si="57"/>
        <v>1.7631953507649833</v>
      </c>
      <c r="F586">
        <f t="shared" si="58"/>
        <v>44.36747875662865</v>
      </c>
      <c r="G586">
        <f>F585*Dynamics!$S$1+G585</f>
        <v>296.99436256216848</v>
      </c>
      <c r="H586">
        <f>G586*Dynamics!$S$1+H585</f>
        <v>931.43683435981382</v>
      </c>
      <c r="I586" s="32">
        <f t="shared" si="55"/>
        <v>2174.4368343598139</v>
      </c>
      <c r="J586">
        <f t="shared" si="56"/>
        <v>291.86616057666123</v>
      </c>
      <c r="K586">
        <f t="shared" si="59"/>
        <v>79.026919064723756</v>
      </c>
      <c r="L586">
        <f t="shared" si="60"/>
        <v>9.4323796280072389E-4</v>
      </c>
    </row>
    <row r="587" spans="1:12" x14ac:dyDescent="0.25">
      <c r="A587">
        <f>Dynamics!A595</f>
        <v>5.7699999999999214</v>
      </c>
      <c r="B587">
        <f>Dynamics!B595</f>
        <v>29.636050104040155</v>
      </c>
      <c r="C587">
        <f>Dynamics!O595+Dynamics!P595</f>
        <v>0.61032659299025382</v>
      </c>
      <c r="D587">
        <f>Dynamics!$M$9*Dynamics!$M$14*Thrust!C587</f>
        <v>1316.7570422925319</v>
      </c>
      <c r="E587">
        <f t="shared" si="57"/>
        <v>1.7679770272223947</v>
      </c>
      <c r="F587">
        <f t="shared" si="58"/>
        <v>44.371266098178275</v>
      </c>
      <c r="G587">
        <f>F586*Dynamics!$S$1+G586</f>
        <v>297.43803734973477</v>
      </c>
      <c r="H587">
        <f>G587*Dynamics!$S$1+H586</f>
        <v>934.41121473331111</v>
      </c>
      <c r="I587" s="32">
        <f t="shared" ref="I587:I650" si="61">H587+$B$4</f>
        <v>2177.4112147333112</v>
      </c>
      <c r="J587">
        <f t="shared" ref="J587:J650" si="62">$B$2-$F$1*I587</f>
        <v>291.84682710423345</v>
      </c>
      <c r="K587">
        <f t="shared" si="59"/>
        <v>78.9994099104577</v>
      </c>
      <c r="L587">
        <f t="shared" si="60"/>
        <v>9.4297208635791511E-4</v>
      </c>
    </row>
    <row r="588" spans="1:12" x14ac:dyDescent="0.25">
      <c r="A588">
        <f>Dynamics!A596</f>
        <v>5.7799999999999212</v>
      </c>
      <c r="B588">
        <f>Dynamics!B596</f>
        <v>29.62994683811025</v>
      </c>
      <c r="C588">
        <f>Dynamics!O596+Dynamics!P596</f>
        <v>0.61025530684940665</v>
      </c>
      <c r="D588">
        <f>Dynamics!$M$9*Dynamics!$M$14*Thrust!C588</f>
        <v>1316.6032450812413</v>
      </c>
      <c r="E588">
        <f t="shared" si="57"/>
        <v>1.7727634330251321</v>
      </c>
      <c r="F588">
        <f t="shared" si="58"/>
        <v>44.375053685788991</v>
      </c>
      <c r="G588">
        <f>F587*Dynamics!$S$1+G587</f>
        <v>297.88175001071653</v>
      </c>
      <c r="H588">
        <f>G588*Dynamics!$S$1+H587</f>
        <v>937.39003223341831</v>
      </c>
      <c r="I588" s="32">
        <f t="shared" si="61"/>
        <v>2180.3900322334184</v>
      </c>
      <c r="J588">
        <f t="shared" si="62"/>
        <v>291.82746479048279</v>
      </c>
      <c r="K588">
        <f t="shared" si="59"/>
        <v>78.971867490330581</v>
      </c>
      <c r="L588">
        <f t="shared" si="60"/>
        <v>9.4270587075190055E-4</v>
      </c>
    </row>
    <row r="589" spans="1:12" x14ac:dyDescent="0.25">
      <c r="A589">
        <f>Dynamics!A597</f>
        <v>5.789999999999921</v>
      </c>
      <c r="B589">
        <f>Dynamics!B597</f>
        <v>29.623844285041756</v>
      </c>
      <c r="C589">
        <f>Dynamics!O597+Dynamics!P597</f>
        <v>0.61018401951025669</v>
      </c>
      <c r="D589">
        <f>Dynamics!$M$9*Dynamics!$M$14*Thrust!C589</f>
        <v>1316.4494452846568</v>
      </c>
      <c r="E589">
        <f t="shared" si="57"/>
        <v>1.7775545578663186</v>
      </c>
      <c r="F589">
        <f t="shared" si="58"/>
        <v>44.378841519586977</v>
      </c>
      <c r="G589">
        <f>F588*Dynamics!$S$1+G588</f>
        <v>298.32550054757439</v>
      </c>
      <c r="H589">
        <f>G589*Dynamics!$S$1+H588</f>
        <v>940.37328723889402</v>
      </c>
      <c r="I589" s="32">
        <f t="shared" si="61"/>
        <v>2183.3732872388941</v>
      </c>
      <c r="J589">
        <f t="shared" si="62"/>
        <v>291.80807363294718</v>
      </c>
      <c r="K589">
        <f t="shared" si="59"/>
        <v>78.944291833913795</v>
      </c>
      <c r="L589">
        <f t="shared" si="60"/>
        <v>9.4243931619720719E-4</v>
      </c>
    </row>
    <row r="590" spans="1:12" x14ac:dyDescent="0.25">
      <c r="A590">
        <f>Dynamics!A598</f>
        <v>5.7999999999999208</v>
      </c>
      <c r="B590">
        <f>Dynamics!B598</f>
        <v>29.617742444846655</v>
      </c>
      <c r="C590">
        <f>Dynamics!O598+Dynamics!P598</f>
        <v>0.61011273097167074</v>
      </c>
      <c r="D590">
        <f>Dynamics!$M$9*Dynamics!$M$14*Thrust!C590</f>
        <v>1316.2956429003334</v>
      </c>
      <c r="E590">
        <f t="shared" si="57"/>
        <v>1.7823503914245671</v>
      </c>
      <c r="F590">
        <f t="shared" si="58"/>
        <v>44.382629599698873</v>
      </c>
      <c r="G590">
        <f>F589*Dynamics!$S$1+G589</f>
        <v>298.76928896277025</v>
      </c>
      <c r="H590">
        <f>G590*Dynamics!$S$1+H589</f>
        <v>943.36098012852176</v>
      </c>
      <c r="I590" s="32">
        <f t="shared" si="61"/>
        <v>2186.360980128522</v>
      </c>
      <c r="J590">
        <f t="shared" si="62"/>
        <v>291.78865362916463</v>
      </c>
      <c r="K590">
        <f t="shared" si="59"/>
        <v>78.916682970819437</v>
      </c>
      <c r="L590">
        <f t="shared" si="60"/>
        <v>9.4217242290869441E-4</v>
      </c>
    </row>
    <row r="591" spans="1:12" x14ac:dyDescent="0.25">
      <c r="A591">
        <f>Dynamics!A599</f>
        <v>5.8099999999999206</v>
      </c>
      <c r="B591">
        <f>Dynamics!B599</f>
        <v>29.611641317536936</v>
      </c>
      <c r="C591">
        <f>Dynamics!O599+Dynamics!P599</f>
        <v>0.61004144123251536</v>
      </c>
      <c r="D591">
        <f>Dynamics!$M$9*Dynamics!$M$14*Thrust!C591</f>
        <v>1316.1418379258262</v>
      </c>
      <c r="E591">
        <f t="shared" si="57"/>
        <v>1.7871509233639944</v>
      </c>
      <c r="F591">
        <f t="shared" si="58"/>
        <v>44.38641792625188</v>
      </c>
      <c r="G591">
        <f>F590*Dynamics!$S$1+G590</f>
        <v>299.21311525876723</v>
      </c>
      <c r="H591">
        <f>G591*Dynamics!$S$1+H590</f>
        <v>946.35311128110948</v>
      </c>
      <c r="I591" s="32">
        <f t="shared" si="61"/>
        <v>2189.3531112811097</v>
      </c>
      <c r="J591">
        <f t="shared" si="62"/>
        <v>291.76920477667278</v>
      </c>
      <c r="K591">
        <f t="shared" si="59"/>
        <v>78.889040930700318</v>
      </c>
      <c r="L591">
        <f t="shared" si="60"/>
        <v>9.4190519110155595E-4</v>
      </c>
    </row>
    <row r="592" spans="1:12" x14ac:dyDescent="0.25">
      <c r="A592">
        <f>Dynamics!A600</f>
        <v>5.8199999999999203</v>
      </c>
      <c r="B592">
        <f>Dynamics!B600</f>
        <v>29.605540903124613</v>
      </c>
      <c r="C592">
        <f>Dynamics!O600+Dynamics!P600</f>
        <v>0.60997015029165624</v>
      </c>
      <c r="D592">
        <f>Dynamics!$M$9*Dynamics!$M$14*Thrust!C592</f>
        <v>1315.9880303586874</v>
      </c>
      <c r="E592">
        <f t="shared" si="57"/>
        <v>1.7919561433342446</v>
      </c>
      <c r="F592">
        <f t="shared" si="58"/>
        <v>44.390206499373598</v>
      </c>
      <c r="G592">
        <f>F591*Dynamics!$S$1+G591</f>
        <v>299.65697943802974</v>
      </c>
      <c r="H592">
        <f>G592*Dynamics!$S$1+H591</f>
        <v>949.3496810754898</v>
      </c>
      <c r="I592" s="32">
        <f t="shared" si="61"/>
        <v>2192.3496810754896</v>
      </c>
      <c r="J592">
        <f t="shared" si="62"/>
        <v>291.7497270730093</v>
      </c>
      <c r="K592">
        <f t="shared" si="59"/>
        <v>78.86136574324982</v>
      </c>
      <c r="L592">
        <f t="shared" si="60"/>
        <v>9.4163762099131821E-4</v>
      </c>
    </row>
    <row r="593" spans="1:12" x14ac:dyDescent="0.25">
      <c r="A593">
        <f>Dynamics!A601</f>
        <v>5.8299999999999201</v>
      </c>
      <c r="B593">
        <f>Dynamics!B601</f>
        <v>29.599441201621698</v>
      </c>
      <c r="C593">
        <f>Dynamics!O601+Dynamics!P601</f>
        <v>0.60989885814795952</v>
      </c>
      <c r="D593">
        <f>Dynamics!$M$9*Dynamics!$M$14*Thrust!C593</f>
        <v>1315.8342201964711</v>
      </c>
      <c r="E593">
        <f t="shared" si="57"/>
        <v>1.7967660409705071</v>
      </c>
      <c r="F593">
        <f t="shared" si="58"/>
        <v>44.393995319192278</v>
      </c>
      <c r="G593">
        <f>F592*Dynamics!$S$1+G592</f>
        <v>300.10088150302346</v>
      </c>
      <c r="H593">
        <f>G593*Dynamics!$S$1+H592</f>
        <v>952.35068989052002</v>
      </c>
      <c r="I593" s="32">
        <f t="shared" si="61"/>
        <v>2195.3506898905198</v>
      </c>
      <c r="J593">
        <f t="shared" si="62"/>
        <v>291.73022051571161</v>
      </c>
      <c r="K593">
        <f t="shared" si="59"/>
        <v>78.833657438201953</v>
      </c>
      <c r="L593">
        <f t="shared" si="60"/>
        <v>9.4136971279384061E-4</v>
      </c>
    </row>
    <row r="594" spans="1:12" x14ac:dyDescent="0.25">
      <c r="A594">
        <f>Dynamics!A602</f>
        <v>5.8399999999999199</v>
      </c>
      <c r="B594">
        <f>Dynamics!B602</f>
        <v>29.593342213040216</v>
      </c>
      <c r="C594">
        <f>Dynamics!O602+Dynamics!P602</f>
        <v>0.60982756480028966</v>
      </c>
      <c r="D594">
        <f>Dynamics!$M$9*Dynamics!$M$14*Thrust!C594</f>
        <v>1315.6804074367271</v>
      </c>
      <c r="E594">
        <f t="shared" si="57"/>
        <v>1.8015806058935389</v>
      </c>
      <c r="F594">
        <f t="shared" si="58"/>
        <v>44.397784385836516</v>
      </c>
      <c r="G594">
        <f>F593*Dynamics!$S$1+G593</f>
        <v>300.5448214562154</v>
      </c>
      <c r="H594">
        <f>G594*Dynamics!$S$1+H593</f>
        <v>955.35613810508221</v>
      </c>
      <c r="I594" s="32">
        <f t="shared" si="61"/>
        <v>2198.3561381050822</v>
      </c>
      <c r="J594">
        <f t="shared" si="62"/>
        <v>291.71068510231697</v>
      </c>
      <c r="K594">
        <f t="shared" si="59"/>
        <v>78.80591604533133</v>
      </c>
      <c r="L594">
        <f t="shared" si="60"/>
        <v>9.411014667253158E-4</v>
      </c>
    </row>
    <row r="595" spans="1:12" x14ac:dyDescent="0.25">
      <c r="A595">
        <f>Dynamics!A603</f>
        <v>5.8499999999999197</v>
      </c>
      <c r="B595">
        <f>Dynamics!B603</f>
        <v>29.587243937392213</v>
      </c>
      <c r="C595">
        <f>Dynamics!O603+Dynamics!P603</f>
        <v>0.60975627024751122</v>
      </c>
      <c r="D595">
        <f>Dynamics!$M$9*Dynamics!$M$14*Thrust!C595</f>
        <v>1315.5265920770062</v>
      </c>
      <c r="E595">
        <f t="shared" si="57"/>
        <v>1.8063998277096855</v>
      </c>
      <c r="F595">
        <f t="shared" si="58"/>
        <v>44.401573699435502</v>
      </c>
      <c r="G595">
        <f>F594*Dynamics!$S$1+G594</f>
        <v>300.98879930007377</v>
      </c>
      <c r="H595">
        <f>G595*Dynamics!$S$1+H594</f>
        <v>958.3660260980829</v>
      </c>
      <c r="I595" s="32">
        <f t="shared" si="61"/>
        <v>2201.3660260980828</v>
      </c>
      <c r="J595">
        <f t="shared" si="62"/>
        <v>291.69112083036248</v>
      </c>
      <c r="K595">
        <f t="shared" si="59"/>
        <v>78.778141594453004</v>
      </c>
      <c r="L595">
        <f t="shared" si="60"/>
        <v>9.4083288300226913E-4</v>
      </c>
    </row>
    <row r="596" spans="1:12" x14ac:dyDescent="0.25">
      <c r="A596">
        <f>Dynamics!A604</f>
        <v>5.8599999999999195</v>
      </c>
      <c r="B596">
        <f>Dynamics!B604</f>
        <v>29.581146374689737</v>
      </c>
      <c r="C596">
        <f>Dynamics!O604+Dynamics!P604</f>
        <v>0.60968497448848857</v>
      </c>
      <c r="D596">
        <f>Dynamics!$M$9*Dynamics!$M$14*Thrust!C596</f>
        <v>1315.372774114858</v>
      </c>
      <c r="E596">
        <f t="shared" si="57"/>
        <v>1.8112236960108998</v>
      </c>
      <c r="F596">
        <f t="shared" si="58"/>
        <v>44.405363260118897</v>
      </c>
      <c r="G596">
        <f>F595*Dynamics!$S$1+G595</f>
        <v>301.43281503706811</v>
      </c>
      <c r="H596">
        <f>G596*Dynamics!$S$1+H595</f>
        <v>961.38035424845361</v>
      </c>
      <c r="I596" s="32">
        <f t="shared" si="61"/>
        <v>2204.3803542484538</v>
      </c>
      <c r="J596">
        <f t="shared" si="62"/>
        <v>291.67152769738505</v>
      </c>
      <c r="K596">
        <f t="shared" si="59"/>
        <v>78.750334115422532</v>
      </c>
      <c r="L596">
        <f t="shared" si="60"/>
        <v>9.4056396184155752E-4</v>
      </c>
    </row>
    <row r="597" spans="1:12" x14ac:dyDescent="0.25">
      <c r="A597">
        <f>Dynamics!A605</f>
        <v>5.8699999999999193</v>
      </c>
      <c r="B597">
        <f>Dynamics!B605</f>
        <v>29.575049524944852</v>
      </c>
      <c r="C597">
        <f>Dynamics!O605+Dynamics!P605</f>
        <v>0.60961367752208517</v>
      </c>
      <c r="D597">
        <f>Dynamics!$M$9*Dynamics!$M$14*Thrust!C597</f>
        <v>1315.2189535478303</v>
      </c>
      <c r="E597">
        <f t="shared" si="57"/>
        <v>1.8160522003747623</v>
      </c>
      <c r="F597">
        <f t="shared" si="58"/>
        <v>44.40915306801687</v>
      </c>
      <c r="G597">
        <f>F596*Dynamics!$S$1+G596</f>
        <v>301.87686866966931</v>
      </c>
      <c r="H597">
        <f>G597*Dynamics!$S$1+H596</f>
        <v>964.39912293515033</v>
      </c>
      <c r="I597" s="32">
        <f t="shared" si="61"/>
        <v>2207.3991229351504</v>
      </c>
      <c r="J597">
        <f t="shared" si="62"/>
        <v>291.65190570092153</v>
      </c>
      <c r="K597">
        <f t="shared" si="59"/>
        <v>78.722493638135873</v>
      </c>
      <c r="L597">
        <f t="shared" si="60"/>
        <v>9.4029470346037073E-4</v>
      </c>
    </row>
    <row r="598" spans="1:12" x14ac:dyDescent="0.25">
      <c r="A598">
        <f>Dynamics!A606</f>
        <v>5.8799999999999191</v>
      </c>
      <c r="B598">
        <f>Dynamics!B606</f>
        <v>29.568953388169632</v>
      </c>
      <c r="C598">
        <f>Dynamics!O606+Dynamics!P606</f>
        <v>0.60954237934716415</v>
      </c>
      <c r="D598">
        <f>Dynamics!$M$9*Dynamics!$M$14*Thrust!C598</f>
        <v>1315.0651303734708</v>
      </c>
      <c r="E598">
        <f t="shared" si="57"/>
        <v>1.8208853303645043</v>
      </c>
      <c r="F598">
        <f t="shared" si="58"/>
        <v>44.412943123260078</v>
      </c>
      <c r="G598">
        <f>F597*Dynamics!$S$1+G597</f>
        <v>302.32096020034948</v>
      </c>
      <c r="H598">
        <f>G598*Dynamics!$S$1+H597</f>
        <v>967.42233253715381</v>
      </c>
      <c r="I598" s="32">
        <f t="shared" si="61"/>
        <v>2210.422332537154</v>
      </c>
      <c r="J598">
        <f t="shared" si="62"/>
        <v>291.63225483850852</v>
      </c>
      <c r="K598">
        <f t="shared" si="59"/>
        <v>78.694620192529527</v>
      </c>
      <c r="L598">
        <f t="shared" si="60"/>
        <v>9.4002510807623203E-4</v>
      </c>
    </row>
    <row r="599" spans="1:12" x14ac:dyDescent="0.25">
      <c r="A599">
        <f>Dynamics!A607</f>
        <v>5.8899999999999189</v>
      </c>
      <c r="B599">
        <f>Dynamics!B607</f>
        <v>29.56285796437616</v>
      </c>
      <c r="C599">
        <f>Dynamics!O607+Dynamics!P607</f>
        <v>0.60947107996258831</v>
      </c>
      <c r="D599">
        <f>Dynamics!$M$9*Dynamics!$M$14*Thrust!C599</f>
        <v>1314.9113045893255</v>
      </c>
      <c r="E599">
        <f t="shared" si="57"/>
        <v>1.825723075529029</v>
      </c>
      <c r="F599">
        <f t="shared" si="58"/>
        <v>44.416733425979686</v>
      </c>
      <c r="G599">
        <f>F598*Dynamics!$S$1+G598</f>
        <v>302.7650896315821</v>
      </c>
      <c r="H599">
        <f>G599*Dynamics!$S$1+H598</f>
        <v>970.44998343346958</v>
      </c>
      <c r="I599" s="32">
        <f t="shared" si="61"/>
        <v>2213.4499834334697</v>
      </c>
      <c r="J599">
        <f t="shared" si="62"/>
        <v>291.61257510768246</v>
      </c>
      <c r="K599">
        <f t="shared" si="59"/>
        <v>78.666713808580155</v>
      </c>
      <c r="L599">
        <f t="shared" si="60"/>
        <v>9.3975517590699407E-4</v>
      </c>
    </row>
    <row r="600" spans="1:12" x14ac:dyDescent="0.25">
      <c r="A600">
        <f>Dynamics!A608</f>
        <v>5.8999999999999186</v>
      </c>
      <c r="B600">
        <f>Dynamics!B608</f>
        <v>29.556763253576534</v>
      </c>
      <c r="C600">
        <f>Dynamics!O608+Dynamics!P608</f>
        <v>0.60939977936721978</v>
      </c>
      <c r="D600">
        <f>Dynamics!$M$9*Dynamics!$M$14*Thrust!C600</f>
        <v>1314.75747619294</v>
      </c>
      <c r="E600">
        <f t="shared" si="57"/>
        <v>1.8305654254029271</v>
      </c>
      <c r="F600">
        <f t="shared" si="58"/>
        <v>44.420523976307372</v>
      </c>
      <c r="G600">
        <f>F599*Dynamics!$S$1+G599</f>
        <v>303.20925696584192</v>
      </c>
      <c r="H600">
        <f>G600*Dynamics!$S$1+H599</f>
        <v>973.48207600312799</v>
      </c>
      <c r="I600" s="32">
        <f t="shared" si="61"/>
        <v>2216.482076003128</v>
      </c>
      <c r="J600">
        <f t="shared" si="62"/>
        <v>291.59286650597966</v>
      </c>
      <c r="K600">
        <f t="shared" si="59"/>
        <v>78.638774516304863</v>
      </c>
      <c r="L600">
        <f t="shared" si="60"/>
        <v>9.3948490717084352E-4</v>
      </c>
    </row>
    <row r="601" spans="1:12" x14ac:dyDescent="0.25">
      <c r="A601">
        <f>Dynamics!A609</f>
        <v>5.9099999999999184</v>
      </c>
      <c r="B601">
        <f>Dynamics!B609</f>
        <v>29.550669255782864</v>
      </c>
      <c r="C601">
        <f>Dynamics!O609+Dynamics!P609</f>
        <v>0.60932847755992048</v>
      </c>
      <c r="D601">
        <f>Dynamics!$M$9*Dynamics!$M$14*Thrust!C601</f>
        <v>1314.6036451818586</v>
      </c>
      <c r="E601">
        <f t="shared" si="57"/>
        <v>1.8354123695065028</v>
      </c>
      <c r="F601">
        <f t="shared" si="58"/>
        <v>44.424314774375283</v>
      </c>
      <c r="G601">
        <f>F600*Dynamics!$S$1+G600</f>
        <v>303.65346220560497</v>
      </c>
      <c r="H601">
        <f>G601*Dynamics!$S$1+H600</f>
        <v>976.51861062518401</v>
      </c>
      <c r="I601" s="32">
        <f t="shared" si="61"/>
        <v>2219.518610625184</v>
      </c>
      <c r="J601">
        <f t="shared" si="62"/>
        <v>291.57312903093629</v>
      </c>
      <c r="K601">
        <f t="shared" si="59"/>
        <v>78.610802345760973</v>
      </c>
      <c r="L601">
        <f t="shared" si="60"/>
        <v>9.3921430208629723E-4</v>
      </c>
    </row>
    <row r="602" spans="1:12" x14ac:dyDescent="0.25">
      <c r="A602">
        <f>Dynamics!A610</f>
        <v>5.9199999999999182</v>
      </c>
      <c r="B602">
        <f>Dynamics!B610</f>
        <v>29.544575971007262</v>
      </c>
      <c r="C602">
        <f>Dynamics!O610+Dynamics!P610</f>
        <v>0.60925717453955153</v>
      </c>
      <c r="D602">
        <f>Dynamics!$M$9*Dynamics!$M$14*Thrust!C602</f>
        <v>1314.4498115536244</v>
      </c>
      <c r="E602">
        <f t="shared" si="57"/>
        <v>1.8402638973457921</v>
      </c>
      <c r="F602">
        <f t="shared" si="58"/>
        <v>44.428105820316091</v>
      </c>
      <c r="G602">
        <f>F601*Dynamics!$S$1+G601</f>
        <v>304.09770535334872</v>
      </c>
      <c r="H602">
        <f>G602*Dynamics!$S$1+H601</f>
        <v>979.55958767871755</v>
      </c>
      <c r="I602" s="32">
        <f t="shared" si="61"/>
        <v>2222.5595876787174</v>
      </c>
      <c r="J602">
        <f t="shared" si="62"/>
        <v>291.55336268008836</v>
      </c>
      <c r="K602">
        <f t="shared" si="59"/>
        <v>78.582797327046066</v>
      </c>
      <c r="L602">
        <f t="shared" si="60"/>
        <v>9.3894336087220367E-4</v>
      </c>
    </row>
    <row r="603" spans="1:12" x14ac:dyDescent="0.25">
      <c r="A603">
        <f>Dynamics!A611</f>
        <v>5.929999999999918</v>
      </c>
      <c r="B603">
        <f>Dynamics!B611</f>
        <v>29.538483399261867</v>
      </c>
      <c r="C603">
        <f>Dynamics!O611+Dynamics!P611</f>
        <v>0.60918587030497373</v>
      </c>
      <c r="D603">
        <f>Dynamics!$M$9*Dynamics!$M$14*Thrust!C603</f>
        <v>1314.2959753057794</v>
      </c>
      <c r="E603">
        <f t="shared" ref="E603:E666" si="63">0.5*L602*G602^2*$F$4*$B$5</f>
        <v>1.8451199984125841</v>
      </c>
      <c r="F603">
        <f t="shared" ref="F603:F666" si="64">(D603-E603)/B603</f>
        <v>44.431897114262924</v>
      </c>
      <c r="G603">
        <f>F602*Dynamics!$S$1+G602</f>
        <v>304.54198641155187</v>
      </c>
      <c r="H603">
        <f>G603*Dynamics!$S$1+H602</f>
        <v>982.60500754283305</v>
      </c>
      <c r="I603" s="32">
        <f t="shared" si="61"/>
        <v>2225.6050075428329</v>
      </c>
      <c r="J603">
        <f t="shared" si="62"/>
        <v>291.53356745097159</v>
      </c>
      <c r="K603">
        <f t="shared" ref="K603:K666" si="65">$B$3*(1-$F$1*I603/$B$2)^($B$1*$F$3/($F$2*$F$1))</f>
        <v>78.554759490297982</v>
      </c>
      <c r="L603">
        <f t="shared" ref="L603:L666" si="66">K603*$F$3/($F$2*J603)</f>
        <v>9.3867208374774386E-4</v>
      </c>
    </row>
    <row r="604" spans="1:12" x14ac:dyDescent="0.25">
      <c r="A604">
        <f>Dynamics!A612</f>
        <v>5.9399999999999178</v>
      </c>
      <c r="B604">
        <f>Dynamics!B612</f>
        <v>29.53239154055882</v>
      </c>
      <c r="C604">
        <f>Dynamics!O612+Dynamics!P612</f>
        <v>0.60911456485504756</v>
      </c>
      <c r="D604">
        <f>Dynamics!$M$9*Dynamics!$M$14*Thrust!C604</f>
        <v>1314.1421364358653</v>
      </c>
      <c r="E604">
        <f t="shared" si="63"/>
        <v>1.849980662184445</v>
      </c>
      <c r="F604">
        <f t="shared" si="64"/>
        <v>44.435688656349477</v>
      </c>
      <c r="G604">
        <f>F603*Dynamics!$S$1+G603</f>
        <v>304.98630538269452</v>
      </c>
      <c r="H604">
        <f>G604*Dynamics!$S$1+H603</f>
        <v>985.65487059665998</v>
      </c>
      <c r="I604" s="32">
        <f t="shared" si="61"/>
        <v>2228.6548705966597</v>
      </c>
      <c r="J604">
        <f t="shared" si="62"/>
        <v>291.51374334112171</v>
      </c>
      <c r="K604">
        <f t="shared" si="65"/>
        <v>78.526688865694567</v>
      </c>
      <c r="L604">
        <f t="shared" si="66"/>
        <v>9.3840047093242786E-4</v>
      </c>
    </row>
    <row r="605" spans="1:12" x14ac:dyDescent="0.25">
      <c r="A605">
        <f>Dynamics!A613</f>
        <v>5.9499999999999176</v>
      </c>
      <c r="B605">
        <f>Dynamics!B613</f>
        <v>29.526300394910269</v>
      </c>
      <c r="C605">
        <f>Dynamics!O613+Dynamics!P613</f>
        <v>0.6090432581886327</v>
      </c>
      <c r="D605">
        <f>Dynamics!$M$9*Dynamics!$M$14*Thrust!C605</f>
        <v>1313.9882949414218</v>
      </c>
      <c r="E605">
        <f t="shared" si="63"/>
        <v>1.854845878124733</v>
      </c>
      <c r="F605">
        <f t="shared" si="64"/>
        <v>44.439480446709879</v>
      </c>
      <c r="G605">
        <f>F604*Dynamics!$S$1+G604</f>
        <v>305.43066226925799</v>
      </c>
      <c r="H605">
        <f>G605*Dynamics!$S$1+H604</f>
        <v>988.70917721935257</v>
      </c>
      <c r="I605" s="32">
        <f t="shared" si="61"/>
        <v>2231.7091772193526</v>
      </c>
      <c r="J605">
        <f t="shared" si="62"/>
        <v>291.49389034807422</v>
      </c>
      <c r="K605">
        <f t="shared" si="65"/>
        <v>78.498585483453866</v>
      </c>
      <c r="L605">
        <f t="shared" si="66"/>
        <v>9.381285226460975E-4</v>
      </c>
    </row>
    <row r="606" spans="1:12" x14ac:dyDescent="0.25">
      <c r="A606">
        <f>Dynamics!A614</f>
        <v>5.9599999999999174</v>
      </c>
      <c r="B606">
        <f>Dynamics!B614</f>
        <v>29.52020996232838</v>
      </c>
      <c r="C606">
        <f>Dynamics!O614+Dynamics!P614</f>
        <v>0.60897195030458895</v>
      </c>
      <c r="D606">
        <f>Dynamics!$M$9*Dynamics!$M$14*Thrust!C606</f>
        <v>1313.8344508199891</v>
      </c>
      <c r="E606">
        <f t="shared" si="63"/>
        <v>1.8597156356826219</v>
      </c>
      <c r="F606">
        <f t="shared" si="64"/>
        <v>44.443272485478808</v>
      </c>
      <c r="G606">
        <f>F605*Dynamics!$S$1+G605</f>
        <v>305.87505707372509</v>
      </c>
      <c r="H606">
        <f>G606*Dynamics!$S$1+H605</f>
        <v>991.76792779008986</v>
      </c>
      <c r="I606" s="32">
        <f t="shared" si="61"/>
        <v>2234.7679277900897</v>
      </c>
      <c r="J606">
        <f t="shared" si="62"/>
        <v>291.47400846936443</v>
      </c>
      <c r="K606">
        <f t="shared" si="65"/>
        <v>78.470449373834072</v>
      </c>
      <c r="L606">
        <f t="shared" si="66"/>
        <v>9.3785623910892617E-4</v>
      </c>
    </row>
    <row r="607" spans="1:12" x14ac:dyDescent="0.25">
      <c r="A607">
        <f>Dynamics!A615</f>
        <v>5.9699999999999172</v>
      </c>
      <c r="B607">
        <f>Dynamics!B615</f>
        <v>29.514120242825335</v>
      </c>
      <c r="C607">
        <f>Dynamics!O615+Dynamics!P615</f>
        <v>0.60890064120177478</v>
      </c>
      <c r="D607">
        <f>Dynamics!$M$9*Dynamics!$M$14*Thrust!C607</f>
        <v>1313.6806040691044</v>
      </c>
      <c r="E607">
        <f t="shared" si="63"/>
        <v>1.8645899242931274</v>
      </c>
      <c r="F607">
        <f t="shared" si="64"/>
        <v>44.447064772791393</v>
      </c>
      <c r="G607">
        <f>F606*Dynamics!$S$1+G606</f>
        <v>306.31948979857987</v>
      </c>
      <c r="H607">
        <f>G607*Dynamics!$S$1+H606</f>
        <v>994.83112268807565</v>
      </c>
      <c r="I607" s="32">
        <f t="shared" si="61"/>
        <v>2237.8311226880755</v>
      </c>
      <c r="J607">
        <f t="shared" si="62"/>
        <v>291.45409770252752</v>
      </c>
      <c r="K607">
        <f t="shared" si="65"/>
        <v>78.442280567133281</v>
      </c>
      <c r="L607">
        <f t="shared" si="66"/>
        <v>9.3758362054141607E-4</v>
      </c>
    </row>
    <row r="608" spans="1:12" x14ac:dyDescent="0.25">
      <c r="A608">
        <f>Dynamics!A616</f>
        <v>5.9799999999999169</v>
      </c>
      <c r="B608">
        <f>Dynamics!B616</f>
        <v>29.508031236413316</v>
      </c>
      <c r="C608">
        <f>Dynamics!O616+Dynamics!P616</f>
        <v>0.60882933087904878</v>
      </c>
      <c r="D608">
        <f>Dynamics!$M$9*Dynamics!$M$14*Thrust!C608</f>
        <v>1313.5267546863051</v>
      </c>
      <c r="E608">
        <f t="shared" si="63"/>
        <v>1.8694687333771187</v>
      </c>
      <c r="F608">
        <f t="shared" si="64"/>
        <v>44.450857308783277</v>
      </c>
      <c r="G608">
        <f>F607*Dynamics!$S$1+G607</f>
        <v>306.76396044630781</v>
      </c>
      <c r="H608">
        <f>G608*Dynamics!$S$1+H607</f>
        <v>997.89876229253878</v>
      </c>
      <c r="I608" s="32">
        <f t="shared" si="61"/>
        <v>2240.8987622925388</v>
      </c>
      <c r="J608">
        <f t="shared" si="62"/>
        <v>291.43415804509851</v>
      </c>
      <c r="K608">
        <f t="shared" si="65"/>
        <v>78.414079093689693</v>
      </c>
      <c r="L608">
        <f t="shared" si="66"/>
        <v>9.373106671644011E-4</v>
      </c>
    </row>
    <row r="609" spans="1:12" x14ac:dyDescent="0.25">
      <c r="A609">
        <f>Dynamics!A617</f>
        <v>5.9899999999999167</v>
      </c>
      <c r="B609">
        <f>Dynamics!B617</f>
        <v>29.501942943104527</v>
      </c>
      <c r="C609">
        <f>Dynamics!O617+Dynamics!P617</f>
        <v>0.6087580193352693</v>
      </c>
      <c r="D609">
        <f>Dynamics!$M$9*Dynamics!$M$14*Thrust!C609</f>
        <v>1313.3729026691281</v>
      </c>
      <c r="E609">
        <f t="shared" si="63"/>
        <v>1.8743520523413482</v>
      </c>
      <c r="F609">
        <f t="shared" si="64"/>
        <v>44.454650093590622</v>
      </c>
      <c r="G609">
        <f>F608*Dynamics!$S$1+G608</f>
        <v>307.20846901939564</v>
      </c>
      <c r="H609">
        <f>G609*Dynamics!$S$1+H608</f>
        <v>1000.9708469827327</v>
      </c>
      <c r="I609" s="32">
        <f t="shared" si="61"/>
        <v>2243.9708469827328</v>
      </c>
      <c r="J609">
        <f t="shared" si="62"/>
        <v>291.41418949461223</v>
      </c>
      <c r="K609">
        <f t="shared" si="65"/>
        <v>78.385844983881341</v>
      </c>
      <c r="L609">
        <f t="shared" si="66"/>
        <v>9.3703737919904472E-4</v>
      </c>
    </row>
    <row r="610" spans="1:12" x14ac:dyDescent="0.25">
      <c r="A610">
        <f>Dynamics!A618</f>
        <v>5.9999999999999165</v>
      </c>
      <c r="B610">
        <f>Dynamics!B618</f>
        <v>29.495855362911175</v>
      </c>
      <c r="C610">
        <f>Dynamics!O618+Dynamics!P618</f>
        <v>0.60868670656929347</v>
      </c>
      <c r="D610">
        <f>Dynamics!$M$9*Dynamics!$M$14*Thrust!C610</f>
        <v>1313.2190480151075</v>
      </c>
      <c r="E610">
        <f t="shared" si="63"/>
        <v>1.8792398705784672</v>
      </c>
      <c r="F610">
        <f t="shared" si="64"/>
        <v>44.458443127350037</v>
      </c>
      <c r="G610">
        <f>F609*Dynamics!$S$1+G609</f>
        <v>307.65301552033156</v>
      </c>
      <c r="H610">
        <f>G610*Dynamics!$S$1+H609</f>
        <v>1004.047377137936</v>
      </c>
      <c r="I610" s="32">
        <f t="shared" si="61"/>
        <v>2247.0473771379361</v>
      </c>
      <c r="J610">
        <f t="shared" si="62"/>
        <v>291.39419204860343</v>
      </c>
      <c r="K610">
        <f t="shared" si="65"/>
        <v>78.357578268126289</v>
      </c>
      <c r="L610">
        <f t="shared" si="66"/>
        <v>9.3676375686684021E-4</v>
      </c>
    </row>
    <row r="611" spans="1:12" x14ac:dyDescent="0.25">
      <c r="A611">
        <f>Dynamics!A619</f>
        <v>6.0099999999999163</v>
      </c>
      <c r="B611">
        <f>Dynamics!B619</f>
        <v>29.489768495845482</v>
      </c>
      <c r="C611">
        <f>Dynamics!O619+Dynamics!P619</f>
        <v>0.60861539257997854</v>
      </c>
      <c r="D611">
        <f>Dynamics!$M$9*Dynamics!$M$14*Thrust!C611</f>
        <v>1313.065190721778</v>
      </c>
      <c r="E611">
        <f t="shared" si="63"/>
        <v>1.884132177467049</v>
      </c>
      <c r="F611">
        <f t="shared" si="64"/>
        <v>44.462236410198678</v>
      </c>
      <c r="G611">
        <f>F610*Dynamics!$S$1+G610</f>
        <v>308.09759995160505</v>
      </c>
      <c r="H611">
        <f>G611*Dynamics!$S$1+H610</f>
        <v>1007.128353137452</v>
      </c>
      <c r="I611" s="32">
        <f t="shared" si="61"/>
        <v>2250.128353137452</v>
      </c>
      <c r="J611">
        <f t="shared" si="62"/>
        <v>291.37416570460658</v>
      </c>
      <c r="K611">
        <f t="shared" si="65"/>
        <v>78.329278976882421</v>
      </c>
      <c r="L611">
        <f t="shared" si="66"/>
        <v>9.3648980038961091E-4</v>
      </c>
    </row>
    <row r="612" spans="1:12" x14ac:dyDescent="0.25">
      <c r="A612">
        <f>Dynamics!A620</f>
        <v>6.0199999999999161</v>
      </c>
      <c r="B612">
        <f>Dynamics!B620</f>
        <v>29.483682341919682</v>
      </c>
      <c r="C612">
        <f>Dynamics!O620+Dynamics!P620</f>
        <v>0.60854407736618088</v>
      </c>
      <c r="D612">
        <f>Dynamics!$M$9*Dynamics!$M$14*Thrust!C612</f>
        <v>1312.9113307866726</v>
      </c>
      <c r="E612">
        <f t="shared" si="63"/>
        <v>1.8890289623716101</v>
      </c>
      <c r="F612">
        <f t="shared" si="64"/>
        <v>44.466029942274176</v>
      </c>
      <c r="G612">
        <f>F611*Dynamics!$S$1+G611</f>
        <v>308.54222231570702</v>
      </c>
      <c r="H612">
        <f>G612*Dynamics!$S$1+H611</f>
        <v>1010.213775360609</v>
      </c>
      <c r="I612" s="32">
        <f t="shared" si="61"/>
        <v>2253.2137753606089</v>
      </c>
      <c r="J612">
        <f t="shared" si="62"/>
        <v>291.35411046015605</v>
      </c>
      <c r="K612">
        <f t="shared" si="65"/>
        <v>78.300947140647409</v>
      </c>
      <c r="L612">
        <f t="shared" si="66"/>
        <v>9.362155099895094E-4</v>
      </c>
    </row>
    <row r="613" spans="1:12" x14ac:dyDescent="0.25">
      <c r="A613">
        <f>Dynamics!A621</f>
        <v>6.0299999999999159</v>
      </c>
      <c r="B613">
        <f>Dynamics!B621</f>
        <v>29.477596901146022</v>
      </c>
      <c r="C613">
        <f>Dynamics!O621+Dynamics!P621</f>
        <v>0.60847276092675695</v>
      </c>
      <c r="D613">
        <f>Dynamics!$M$9*Dynamics!$M$14*Thrust!C613</f>
        <v>1312.7574682073237</v>
      </c>
      <c r="E613">
        <f t="shared" si="63"/>
        <v>1.8939302146426327</v>
      </c>
      <c r="F613">
        <f t="shared" si="64"/>
        <v>44.469823723714661</v>
      </c>
      <c r="G613">
        <f>F612*Dynamics!$S$1+G612</f>
        <v>308.98688261512979</v>
      </c>
      <c r="H613">
        <f>G613*Dynamics!$S$1+H612</f>
        <v>1013.3036441867603</v>
      </c>
      <c r="I613" s="32">
        <f t="shared" si="61"/>
        <v>2256.3036441867603</v>
      </c>
      <c r="J613">
        <f t="shared" si="62"/>
        <v>291.33402631278608</v>
      </c>
      <c r="K613">
        <f t="shared" si="65"/>
        <v>78.272582789958705</v>
      </c>
      <c r="L613">
        <f t="shared" si="66"/>
        <v>9.3594088588901711E-4</v>
      </c>
    </row>
    <row r="614" spans="1:12" x14ac:dyDescent="0.25">
      <c r="A614">
        <f>Dynamics!A622</f>
        <v>6.0399999999999157</v>
      </c>
      <c r="B614">
        <f>Dynamics!B622</f>
        <v>29.471512173536752</v>
      </c>
      <c r="C614">
        <f>Dynamics!O622+Dynamics!P622</f>
        <v>0.60840144326056189</v>
      </c>
      <c r="D614">
        <f>Dynamics!$M$9*Dynamics!$M$14*Thrust!C614</f>
        <v>1312.6036029812615</v>
      </c>
      <c r="E614">
        <f t="shared" si="63"/>
        <v>1.8988359236165833</v>
      </c>
      <c r="F614">
        <f t="shared" si="64"/>
        <v>44.473617754658726</v>
      </c>
      <c r="G614">
        <f>F613*Dynamics!$S$1+G613</f>
        <v>309.43158085236695</v>
      </c>
      <c r="H614">
        <f>G614*Dynamics!$S$1+H613</f>
        <v>1016.3979599952839</v>
      </c>
      <c r="I614" s="32">
        <f t="shared" si="61"/>
        <v>2259.3979599952841</v>
      </c>
      <c r="J614">
        <f t="shared" si="62"/>
        <v>291.31391326003063</v>
      </c>
      <c r="K614">
        <f t="shared" si="65"/>
        <v>78.244185955393661</v>
      </c>
      <c r="L614">
        <f t="shared" si="66"/>
        <v>9.3566592831094669E-4</v>
      </c>
    </row>
    <row r="615" spans="1:12" x14ac:dyDescent="0.25">
      <c r="A615">
        <f>Dynamics!A623</f>
        <v>6.0499999999999154</v>
      </c>
      <c r="B615">
        <f>Dynamics!B623</f>
        <v>29.465428159104146</v>
      </c>
      <c r="C615">
        <f>Dynamics!O623+Dynamics!P623</f>
        <v>0.60833012436645129</v>
      </c>
      <c r="D615">
        <f>Dynamics!$M$9*Dynamics!$M$14*Thrust!C615</f>
        <v>1312.449735106017</v>
      </c>
      <c r="E615">
        <f t="shared" si="63"/>
        <v>1.9037460786159379</v>
      </c>
      <c r="F615">
        <f t="shared" si="64"/>
        <v>44.477412035245521</v>
      </c>
      <c r="G615">
        <f>F614*Dynamics!$S$1+G614</f>
        <v>309.87631702991354</v>
      </c>
      <c r="H615">
        <f>G615*Dynamics!$S$1+H614</f>
        <v>1019.496723165583</v>
      </c>
      <c r="I615" s="32">
        <f t="shared" si="61"/>
        <v>2262.4967231655828</v>
      </c>
      <c r="J615">
        <f t="shared" si="62"/>
        <v>291.29377129942372</v>
      </c>
      <c r="K615">
        <f t="shared" si="65"/>
        <v>78.215756667569224</v>
      </c>
      <c r="L615">
        <f t="shared" si="66"/>
        <v>9.3539063747843823E-4</v>
      </c>
    </row>
    <row r="616" spans="1:12" x14ac:dyDescent="0.25">
      <c r="A616">
        <f>Dynamics!A624</f>
        <v>6.0599999999999152</v>
      </c>
      <c r="B616">
        <f>Dynamics!B624</f>
        <v>29.459344857860483</v>
      </c>
      <c r="C616">
        <f>Dynamics!O624+Dynamics!P624</f>
        <v>0.60825880424327983</v>
      </c>
      <c r="D616">
        <f>Dynamics!$M$9*Dynamics!$M$14*Thrust!C616</f>
        <v>1312.2958645791191</v>
      </c>
      <c r="E616">
        <f t="shared" si="63"/>
        <v>1.9086606689492003</v>
      </c>
      <c r="F616">
        <f t="shared" si="64"/>
        <v>44.481206565614656</v>
      </c>
      <c r="G616">
        <f>F615*Dynamics!$S$1+G615</f>
        <v>310.321091150266</v>
      </c>
      <c r="H616">
        <f>G616*Dynamics!$S$1+H615</f>
        <v>1022.5999340770857</v>
      </c>
      <c r="I616" s="32">
        <f t="shared" si="61"/>
        <v>2265.5999340770859</v>
      </c>
      <c r="J616">
        <f t="shared" si="62"/>
        <v>291.27360042849892</v>
      </c>
      <c r="K616">
        <f t="shared" si="65"/>
        <v>78.187294957141901</v>
      </c>
      <c r="L616">
        <f t="shared" si="66"/>
        <v>9.3511501361496E-4</v>
      </c>
    </row>
    <row r="617" spans="1:12" x14ac:dyDescent="0.25">
      <c r="A617">
        <f>Dynamics!A625</f>
        <v>6.069999999999915</v>
      </c>
      <c r="B617">
        <f>Dynamics!B625</f>
        <v>29.453262269818048</v>
      </c>
      <c r="C617">
        <f>Dynamics!O625+Dynamics!P625</f>
        <v>0.60818748288990132</v>
      </c>
      <c r="D617">
        <f>Dynamics!$M$9*Dynamics!$M$14*Thrust!C617</f>
        <v>1312.1419913980951</v>
      </c>
      <c r="E617">
        <f t="shared" si="63"/>
        <v>1.9135796839109234</v>
      </c>
      <c r="F617">
        <f t="shared" si="64"/>
        <v>44.485001345906198</v>
      </c>
      <c r="G617">
        <f>F616*Dynamics!$S$1+G616</f>
        <v>310.76590321592215</v>
      </c>
      <c r="H617">
        <f>G617*Dynamics!$S$1+H616</f>
        <v>1025.707593109245</v>
      </c>
      <c r="I617" s="32">
        <f t="shared" si="61"/>
        <v>2268.707593109245</v>
      </c>
      <c r="J617">
        <f t="shared" si="62"/>
        <v>291.25340064478991</v>
      </c>
      <c r="K617">
        <f t="shared" si="65"/>
        <v>78.158800854808007</v>
      </c>
      <c r="L617">
        <f t="shared" si="66"/>
        <v>9.3483905694431008E-4</v>
      </c>
    </row>
    <row r="618" spans="1:12" x14ac:dyDescent="0.25">
      <c r="A618">
        <f>Dynamics!A626</f>
        <v>6.0799999999999148</v>
      </c>
      <c r="B618">
        <f>Dynamics!B626</f>
        <v>29.44718039498915</v>
      </c>
      <c r="C618">
        <f>Dynamics!O626+Dynamics!P626</f>
        <v>0.60811616030517002</v>
      </c>
      <c r="D618">
        <f>Dynamics!$M$9*Dynamics!$M$14*Thrust!C618</f>
        <v>1311.9881155604728</v>
      </c>
      <c r="E618">
        <f t="shared" si="63"/>
        <v>1.9185031127817327</v>
      </c>
      <c r="F618">
        <f t="shared" si="64"/>
        <v>44.488796376260787</v>
      </c>
      <c r="G618">
        <f>F617*Dynamics!$S$1+G617</f>
        <v>311.21075322938123</v>
      </c>
      <c r="H618">
        <f>G618*Dynamics!$S$1+H617</f>
        <v>1028.8197006415387</v>
      </c>
      <c r="I618" s="32">
        <f t="shared" si="61"/>
        <v>2271.8197006415385</v>
      </c>
      <c r="J618">
        <f t="shared" si="62"/>
        <v>291.23317194583001</v>
      </c>
      <c r="K618">
        <f t="shared" si="65"/>
        <v>78.130274391303345</v>
      </c>
      <c r="L618">
        <f t="shared" si="66"/>
        <v>9.3456276769061486E-4</v>
      </c>
    </row>
    <row r="619" spans="1:12" x14ac:dyDescent="0.25">
      <c r="A619">
        <f>Dynamics!A627</f>
        <v>6.0899999999999146</v>
      </c>
      <c r="B619">
        <f>Dynamics!B627</f>
        <v>29.441099233386097</v>
      </c>
      <c r="C619">
        <f>Dynamics!O627+Dynamics!P627</f>
        <v>0.60804483648793894</v>
      </c>
      <c r="D619">
        <f>Dynamics!$M$9*Dynamics!$M$14*Thrust!C619</f>
        <v>1311.8342370637781</v>
      </c>
      <c r="E619">
        <f t="shared" si="63"/>
        <v>1.9234309448283482</v>
      </c>
      <c r="F619">
        <f t="shared" si="64"/>
        <v>44.492591656819513</v>
      </c>
      <c r="G619">
        <f>F618*Dynamics!$S$1+G618</f>
        <v>311.65564119314382</v>
      </c>
      <c r="H619">
        <f>G619*Dynamics!$S$1+H618</f>
        <v>1031.9362570534702</v>
      </c>
      <c r="I619" s="32">
        <f t="shared" si="61"/>
        <v>2274.9362570534704</v>
      </c>
      <c r="J619">
        <f t="shared" si="62"/>
        <v>291.21291432915245</v>
      </c>
      <c r="K619">
        <f t="shared" si="65"/>
        <v>78.101715597403299</v>
      </c>
      <c r="L619">
        <f t="shared" si="66"/>
        <v>9.3428614607832944E-4</v>
      </c>
    </row>
    <row r="620" spans="1:12" x14ac:dyDescent="0.25">
      <c r="A620">
        <f>Dynamics!A628</f>
        <v>6.0999999999999144</v>
      </c>
      <c r="B620">
        <f>Dynamics!B628</f>
        <v>29.435018785021221</v>
      </c>
      <c r="C620">
        <f>Dynamics!O628+Dynamics!P628</f>
        <v>0.60797351143706091</v>
      </c>
      <c r="D620">
        <f>Dynamics!$M$9*Dynamics!$M$14*Thrust!C620</f>
        <v>1311.6803559055356</v>
      </c>
      <c r="E620">
        <f t="shared" si="63"/>
        <v>1.928363169303605</v>
      </c>
      <c r="F620">
        <f t="shared" si="64"/>
        <v>44.496387187723954</v>
      </c>
      <c r="G620">
        <f>F619*Dynamics!$S$1+G619</f>
        <v>312.10056710971202</v>
      </c>
      <c r="H620">
        <f>G620*Dynamics!$S$1+H619</f>
        <v>1035.0572627245672</v>
      </c>
      <c r="I620" s="32">
        <f t="shared" si="61"/>
        <v>2278.0572627245674</v>
      </c>
      <c r="J620">
        <f t="shared" si="62"/>
        <v>291.1926277922903</v>
      </c>
      <c r="K620">
        <f t="shared" si="65"/>
        <v>78.073124503922685</v>
      </c>
      <c r="L620">
        <f t="shared" si="66"/>
        <v>9.3400919233223528E-4</v>
      </c>
    </row>
    <row r="621" spans="1:12" x14ac:dyDescent="0.25">
      <c r="A621">
        <f>Dynamics!A629</f>
        <v>6.1099999999999142</v>
      </c>
      <c r="B621">
        <f>Dynamics!B629</f>
        <v>29.428939049906848</v>
      </c>
      <c r="C621">
        <f>Dynamics!O629+Dynamics!P629</f>
        <v>0.60790218515138827</v>
      </c>
      <c r="D621">
        <f>Dynamics!$M$9*Dynamics!$M$14*Thrust!C621</f>
        <v>1311.5264720832695</v>
      </c>
      <c r="E621">
        <f t="shared" si="63"/>
        <v>1.9332997754464731</v>
      </c>
      <c r="F621">
        <f t="shared" si="64"/>
        <v>44.500182969116182</v>
      </c>
      <c r="G621">
        <f>F620*Dynamics!$S$1+G620</f>
        <v>312.54553098158925</v>
      </c>
      <c r="H621">
        <f>G621*Dynamics!$S$1+H620</f>
        <v>1038.182718034383</v>
      </c>
      <c r="I621" s="32">
        <f t="shared" si="61"/>
        <v>2281.182718034383</v>
      </c>
      <c r="J621">
        <f t="shared" si="62"/>
        <v>291.17231233277653</v>
      </c>
      <c r="K621">
        <f t="shared" si="65"/>
        <v>78.044501141715827</v>
      </c>
      <c r="L621">
        <f t="shared" si="66"/>
        <v>9.337319066774428E-4</v>
      </c>
    </row>
    <row r="622" spans="1:12" x14ac:dyDescent="0.25">
      <c r="A622">
        <f>Dynamics!A630</f>
        <v>6.119999999999914</v>
      </c>
      <c r="B622">
        <f>Dynamics!B630</f>
        <v>29.422860028055336</v>
      </c>
      <c r="C622">
        <f>Dynamics!O630+Dynamics!P630</f>
        <v>0.60783085762977274</v>
      </c>
      <c r="D622">
        <f>Dynamics!$M$9*Dynamics!$M$14*Thrust!C622</f>
        <v>1311.3725855945022</v>
      </c>
      <c r="E622">
        <f t="shared" si="63"/>
        <v>1.9382407524820813</v>
      </c>
      <c r="F622">
        <f t="shared" si="64"/>
        <v>44.503979001138781</v>
      </c>
      <c r="G622">
        <f>F621*Dynamics!$S$1+G621</f>
        <v>312.99053281128039</v>
      </c>
      <c r="H622">
        <f>G622*Dynamics!$S$1+H621</f>
        <v>1041.3126233624957</v>
      </c>
      <c r="I622" s="32">
        <f t="shared" si="61"/>
        <v>2284.3126233624957</v>
      </c>
      <c r="J622">
        <f t="shared" si="62"/>
        <v>291.15196794814381</v>
      </c>
      <c r="K622">
        <f t="shared" si="65"/>
        <v>78.015845541676512</v>
      </c>
      <c r="L622">
        <f t="shared" si="66"/>
        <v>9.3345428933939132E-4</v>
      </c>
    </row>
    <row r="623" spans="1:12" x14ac:dyDescent="0.25">
      <c r="A623">
        <f>Dynamics!A631</f>
        <v>6.1299999999999137</v>
      </c>
      <c r="B623">
        <f>Dynamics!B631</f>
        <v>29.416781719479037</v>
      </c>
      <c r="C623">
        <f>Dynamics!O631+Dynamics!P631</f>
        <v>0.60775952887106588</v>
      </c>
      <c r="D623">
        <f>Dynamics!$M$9*Dynamics!$M$14*Thrust!C623</f>
        <v>1311.2186964367563</v>
      </c>
      <c r="E623">
        <f t="shared" si="63"/>
        <v>1.9431860896217428</v>
      </c>
      <c r="F623">
        <f t="shared" si="64"/>
        <v>44.507775283934812</v>
      </c>
      <c r="G623">
        <f>F622*Dynamics!$S$1+G622</f>
        <v>313.43557260129177</v>
      </c>
      <c r="H623">
        <f>G623*Dynamics!$S$1+H622</f>
        <v>1044.4469790885087</v>
      </c>
      <c r="I623" s="32">
        <f t="shared" si="61"/>
        <v>2287.4469790885087</v>
      </c>
      <c r="J623">
        <f t="shared" si="62"/>
        <v>291.13159463592467</v>
      </c>
      <c r="K623">
        <f t="shared" si="65"/>
        <v>77.987157734737735</v>
      </c>
      <c r="L623">
        <f t="shared" si="66"/>
        <v>9.3317634054384526E-4</v>
      </c>
    </row>
    <row r="624" spans="1:12" x14ac:dyDescent="0.25">
      <c r="A624">
        <f>Dynamics!A632</f>
        <v>6.1399999999999135</v>
      </c>
      <c r="B624">
        <f>Dynamics!B632</f>
        <v>29.410704124190325</v>
      </c>
      <c r="C624">
        <f>Dynamics!O632+Dynamics!P632</f>
        <v>0.6076881988741184</v>
      </c>
      <c r="D624">
        <f>Dynamics!$M$9*Dynamics!$M$14*Thrust!C624</f>
        <v>1311.0648046075519</v>
      </c>
      <c r="E624">
        <f t="shared" si="63"/>
        <v>1.9481357760629665</v>
      </c>
      <c r="F624">
        <f t="shared" si="64"/>
        <v>44.511571817647827</v>
      </c>
      <c r="G624">
        <f>F623*Dynamics!$S$1+G623</f>
        <v>313.88065035413109</v>
      </c>
      <c r="H624">
        <f>G624*Dynamics!$S$1+H623</f>
        <v>1047.5857855920499</v>
      </c>
      <c r="I624" s="32">
        <f t="shared" si="61"/>
        <v>2290.5857855920499</v>
      </c>
      <c r="J624">
        <f t="shared" si="62"/>
        <v>291.11119239365166</v>
      </c>
      <c r="K624">
        <f t="shared" si="65"/>
        <v>77.95843775187204</v>
      </c>
      <c r="L624">
        <f t="shared" si="66"/>
        <v>9.3289806051689817E-4</v>
      </c>
    </row>
    <row r="625" spans="1:12" x14ac:dyDescent="0.25">
      <c r="A625">
        <f>Dynamics!A633</f>
        <v>6.1499999999999133</v>
      </c>
      <c r="B625">
        <f>Dynamics!B633</f>
        <v>29.404627242201585</v>
      </c>
      <c r="C625">
        <f>Dynamics!O633+Dynamics!P633</f>
        <v>0.607616867637781</v>
      </c>
      <c r="D625">
        <f>Dynamics!$M$9*Dynamics!$M$14*Thrust!C625</f>
        <v>1310.9109101044098</v>
      </c>
      <c r="E625">
        <f t="shared" si="63"/>
        <v>1.9530898009894899</v>
      </c>
      <c r="F625">
        <f t="shared" si="64"/>
        <v>44.515368602421908</v>
      </c>
      <c r="G625">
        <f>F624*Dynamics!$S$1+G624</f>
        <v>314.32576607230754</v>
      </c>
      <c r="H625">
        <f>G625*Dynamics!$S$1+H624</f>
        <v>1050.729043252773</v>
      </c>
      <c r="I625" s="32">
        <f t="shared" si="61"/>
        <v>2293.729043252773</v>
      </c>
      <c r="J625">
        <f t="shared" si="62"/>
        <v>291.09076121885698</v>
      </c>
      <c r="K625">
        <f t="shared" si="65"/>
        <v>77.929685624091064</v>
      </c>
      <c r="L625">
        <f t="shared" si="66"/>
        <v>9.3261944948496908E-4</v>
      </c>
    </row>
    <row r="626" spans="1:12" x14ac:dyDescent="0.25">
      <c r="A626">
        <f>Dynamics!A634</f>
        <v>6.1599999999999131</v>
      </c>
      <c r="B626">
        <f>Dynamics!B634</f>
        <v>29.398551073525205</v>
      </c>
      <c r="C626">
        <f>Dynamics!O634+Dynamics!P634</f>
        <v>0.60754553516090326</v>
      </c>
      <c r="D626">
        <f>Dynamics!$M$9*Dynamics!$M$14*Thrust!C626</f>
        <v>1310.7570129248477</v>
      </c>
      <c r="E626">
        <f t="shared" si="63"/>
        <v>1.9580481535712926</v>
      </c>
      <c r="F626">
        <f t="shared" si="64"/>
        <v>44.519165638401553</v>
      </c>
      <c r="G626">
        <f>F625*Dynamics!$S$1+G625</f>
        <v>314.77091975833179</v>
      </c>
      <c r="H626">
        <f>G626*Dynamics!$S$1+H625</f>
        <v>1053.8767524503562</v>
      </c>
      <c r="I626" s="32">
        <f t="shared" si="61"/>
        <v>2296.8767524503564</v>
      </c>
      <c r="J626">
        <f t="shared" si="62"/>
        <v>291.07030110907266</v>
      </c>
      <c r="K626">
        <f t="shared" si="65"/>
        <v>77.900901382445795</v>
      </c>
      <c r="L626">
        <f t="shared" si="66"/>
        <v>9.3234050767480577E-4</v>
      </c>
    </row>
    <row r="627" spans="1:12" x14ac:dyDescent="0.25">
      <c r="A627">
        <f>Dynamics!A635</f>
        <v>6.1699999999999129</v>
      </c>
      <c r="B627">
        <f>Dynamics!B635</f>
        <v>29.392475618173599</v>
      </c>
      <c r="C627">
        <f>Dynamics!O635+Dynamics!P635</f>
        <v>0.60747420144233499</v>
      </c>
      <c r="D627">
        <f>Dynamics!$M$9*Dynamics!$M$14*Thrust!C627</f>
        <v>1310.6031130663841</v>
      </c>
      <c r="E627">
        <f t="shared" si="63"/>
        <v>1.963010822964627</v>
      </c>
      <c r="F627">
        <f t="shared" si="64"/>
        <v>44.522962925731818</v>
      </c>
      <c r="G627">
        <f>F626*Dynamics!$S$1+G626</f>
        <v>315.21611141471578</v>
      </c>
      <c r="H627">
        <f>G627*Dynamics!$S$1+H626</f>
        <v>1057.0289135645035</v>
      </c>
      <c r="I627" s="32">
        <f t="shared" si="61"/>
        <v>2300.0289135645035</v>
      </c>
      <c r="J627">
        <f t="shared" si="62"/>
        <v>291.04981206183072</v>
      </c>
      <c r="K627">
        <f t="shared" si="65"/>
        <v>77.872085058026485</v>
      </c>
      <c r="L627">
        <f t="shared" si="66"/>
        <v>9.3206123531348211E-4</v>
      </c>
    </row>
    <row r="628" spans="1:12" x14ac:dyDescent="0.25">
      <c r="A628">
        <f>Dynamics!A636</f>
        <v>6.1799999999999127</v>
      </c>
      <c r="B628">
        <f>Dynamics!B636</f>
        <v>29.386400876159176</v>
      </c>
      <c r="C628">
        <f>Dynamics!O636+Dynamics!P636</f>
        <v>0.6074028664809249</v>
      </c>
      <c r="D628">
        <f>Dynamics!$M$9*Dynamics!$M$14*Thrust!C628</f>
        <v>1310.4492105265356</v>
      </c>
      <c r="E628">
        <f t="shared" si="63"/>
        <v>1.9679777983120312</v>
      </c>
      <c r="F628">
        <f t="shared" si="64"/>
        <v>44.52676046455823</v>
      </c>
      <c r="G628">
        <f>F627*Dynamics!$S$1+G627</f>
        <v>315.6613410439731</v>
      </c>
      <c r="H628">
        <f>G628*Dynamics!$S$1+H627</f>
        <v>1060.1855269749433</v>
      </c>
      <c r="I628" s="32">
        <f t="shared" si="61"/>
        <v>2303.1855269749431</v>
      </c>
      <c r="J628">
        <f t="shared" si="62"/>
        <v>291.02929407466286</v>
      </c>
      <c r="K628">
        <f t="shared" si="65"/>
        <v>77.843236681962338</v>
      </c>
      <c r="L628">
        <f t="shared" si="66"/>
        <v>9.3178163262839695E-4</v>
      </c>
    </row>
    <row r="629" spans="1:12" x14ac:dyDescent="0.25">
      <c r="A629">
        <f>Dynamics!A637</f>
        <v>6.1899999999999125</v>
      </c>
      <c r="B629">
        <f>Dynamics!B637</f>
        <v>29.380326847494366</v>
      </c>
      <c r="C629">
        <f>Dynamics!O637+Dynamics!P637</f>
        <v>0.60733153027552178</v>
      </c>
      <c r="D629">
        <f>Dynamics!$M$9*Dynamics!$M$14*Thrust!C629</f>
        <v>1310.295305302818</v>
      </c>
      <c r="E629">
        <f t="shared" si="63"/>
        <v>1.9729490687423545</v>
      </c>
      <c r="F629">
        <f t="shared" si="64"/>
        <v>44.530558255026797</v>
      </c>
      <c r="G629">
        <f>F628*Dynamics!$S$1+G628</f>
        <v>316.1066086486187</v>
      </c>
      <c r="H629">
        <f>G629*Dynamics!$S$1+H628</f>
        <v>1063.3465930614295</v>
      </c>
      <c r="I629" s="32">
        <f t="shared" si="61"/>
        <v>2306.3465930614293</v>
      </c>
      <c r="J629">
        <f t="shared" si="62"/>
        <v>291.0087471451007</v>
      </c>
      <c r="K629">
        <f t="shared" si="65"/>
        <v>77.814356285421908</v>
      </c>
      <c r="L629">
        <f t="shared" si="66"/>
        <v>9.3150169984727784E-4</v>
      </c>
    </row>
    <row r="630" spans="1:12" x14ac:dyDescent="0.25">
      <c r="A630">
        <f>Dynamics!A638</f>
        <v>6.1999999999999122</v>
      </c>
      <c r="B630">
        <f>Dynamics!B638</f>
        <v>29.374253532191609</v>
      </c>
      <c r="C630">
        <f>Dynamics!O638+Dynamics!P638</f>
        <v>0.60726019282497345</v>
      </c>
      <c r="D630">
        <f>Dynamics!$M$9*Dynamics!$M$14*Thrust!C630</f>
        <v>1310.1413973927456</v>
      </c>
      <c r="E630">
        <f t="shared" si="63"/>
        <v>1.9779246233707839</v>
      </c>
      <c r="F630">
        <f t="shared" si="64"/>
        <v>44.53435629728402</v>
      </c>
      <c r="G630">
        <f>F629*Dynamics!$S$1+G629</f>
        <v>316.55191423116895</v>
      </c>
      <c r="H630">
        <f>G630*Dynamics!$S$1+H629</f>
        <v>1066.5121122037413</v>
      </c>
      <c r="I630" s="32">
        <f t="shared" si="61"/>
        <v>2309.5121122037413</v>
      </c>
      <c r="J630">
        <f t="shared" si="62"/>
        <v>290.98817127067571</v>
      </c>
      <c r="K630">
        <f t="shared" si="65"/>
        <v>77.785443899612702</v>
      </c>
      <c r="L630">
        <f t="shared" si="66"/>
        <v>9.3122143719817706E-4</v>
      </c>
    </row>
    <row r="631" spans="1:12" x14ac:dyDescent="0.25">
      <c r="A631">
        <f>Dynamics!A639</f>
        <v>6.209999999999912</v>
      </c>
      <c r="B631">
        <f>Dynamics!B639</f>
        <v>29.36818093026336</v>
      </c>
      <c r="C631">
        <f>Dynamics!O639+Dynamics!P639</f>
        <v>0.60718885412812751</v>
      </c>
      <c r="D631">
        <f>Dynamics!$M$9*Dynamics!$M$14*Thrust!C631</f>
        <v>1309.9874867938322</v>
      </c>
      <c r="E631">
        <f t="shared" si="63"/>
        <v>1.9829044512988587</v>
      </c>
      <c r="F631">
        <f t="shared" si="64"/>
        <v>44.538154591476896</v>
      </c>
      <c r="G631">
        <f>F630*Dynamics!$S$1+G630</f>
        <v>316.99725779414177</v>
      </c>
      <c r="H631">
        <f>G631*Dynamics!$S$1+H630</f>
        <v>1069.6820847816828</v>
      </c>
      <c r="I631" s="32">
        <f t="shared" si="61"/>
        <v>2312.6820847816825</v>
      </c>
      <c r="J631">
        <f t="shared" si="62"/>
        <v>290.96756644891906</v>
      </c>
      <c r="K631">
        <f t="shared" si="65"/>
        <v>77.756499555781289</v>
      </c>
      <c r="L631">
        <f t="shared" si="66"/>
        <v>9.3094084490947355E-4</v>
      </c>
    </row>
    <row r="632" spans="1:12" x14ac:dyDescent="0.25">
      <c r="A632">
        <f>Dynamics!A640</f>
        <v>6.2199999999999118</v>
      </c>
      <c r="B632">
        <f>Dynamics!B640</f>
        <v>29.362109041722078</v>
      </c>
      <c r="C632">
        <f>Dynamics!O640+Dynamics!P640</f>
        <v>0.60711751418383109</v>
      </c>
      <c r="D632">
        <f>Dynamics!$M$9*Dynamics!$M$14*Thrust!C632</f>
        <v>1309.8335735035905</v>
      </c>
      <c r="E632">
        <f t="shared" si="63"/>
        <v>1.9878885416144991</v>
      </c>
      <c r="F632">
        <f t="shared" si="64"/>
        <v>44.54195313775292</v>
      </c>
      <c r="G632">
        <f>F631*Dynamics!$S$1+G631</f>
        <v>317.44263934005653</v>
      </c>
      <c r="H632">
        <f>G632*Dynamics!$S$1+H631</f>
        <v>1072.8565111750834</v>
      </c>
      <c r="I632" s="32">
        <f t="shared" si="61"/>
        <v>2315.8565111750831</v>
      </c>
      <c r="J632">
        <f t="shared" si="62"/>
        <v>290.94693267736199</v>
      </c>
      <c r="K632">
        <f t="shared" si="65"/>
        <v>77.727523285213209</v>
      </c>
      <c r="L632">
        <f t="shared" si="66"/>
        <v>9.3065992320987066E-4</v>
      </c>
    </row>
    <row r="633" spans="1:12" x14ac:dyDescent="0.25">
      <c r="A633">
        <f>Dynamics!A641</f>
        <v>6.2299999999999116</v>
      </c>
      <c r="B633">
        <f>Dynamics!B641</f>
        <v>29.356037866580241</v>
      </c>
      <c r="C633">
        <f>Dynamics!O641+Dynamics!P641</f>
        <v>0.60704617299093078</v>
      </c>
      <c r="D633">
        <f>Dynamics!$M$9*Dynamics!$M$14*Thrust!C633</f>
        <v>1309.6796575195324</v>
      </c>
      <c r="E633">
        <f t="shared" si="63"/>
        <v>1.9928768833920225</v>
      </c>
      <c r="F633">
        <f t="shared" si="64"/>
        <v>44.545751936260061</v>
      </c>
      <c r="G633">
        <f>F632*Dynamics!$S$1+G632</f>
        <v>317.88805887143405</v>
      </c>
      <c r="H633">
        <f>G633*Dynamics!$S$1+H632</f>
        <v>1076.0353917637976</v>
      </c>
      <c r="I633" s="32">
        <f t="shared" si="61"/>
        <v>2319.0353917637976</v>
      </c>
      <c r="J633">
        <f t="shared" si="62"/>
        <v>290.92626995353532</v>
      </c>
      <c r="K633">
        <f t="shared" si="65"/>
        <v>77.698515119233022</v>
      </c>
      <c r="L633">
        <f t="shared" si="66"/>
        <v>9.3037867232839927E-4</v>
      </c>
    </row>
    <row r="634" spans="1:12" x14ac:dyDescent="0.25">
      <c r="A634">
        <f>Dynamics!A642</f>
        <v>6.2399999999999114</v>
      </c>
      <c r="B634">
        <f>Dynamics!B642</f>
        <v>29.349967404850332</v>
      </c>
      <c r="C634">
        <f>Dynamics!O642+Dynamics!P642</f>
        <v>0.60697483054827261</v>
      </c>
      <c r="D634">
        <f>Dynamics!$M$9*Dynamics!$M$14*Thrust!C634</f>
        <v>1309.5257388391676</v>
      </c>
      <c r="E634">
        <f t="shared" si="63"/>
        <v>1.9978694656921723</v>
      </c>
      <c r="F634">
        <f t="shared" si="64"/>
        <v>44.549550987146759</v>
      </c>
      <c r="G634">
        <f>F633*Dynamics!$S$1+G633</f>
        <v>318.33351639079666</v>
      </c>
      <c r="H634">
        <f>G634*Dynamics!$S$1+H633</f>
        <v>1079.2187269277056</v>
      </c>
      <c r="I634" s="32">
        <f t="shared" si="61"/>
        <v>2322.2187269277056</v>
      </c>
      <c r="J634">
        <f t="shared" si="62"/>
        <v>290.90557827496991</v>
      </c>
      <c r="K634">
        <f t="shared" si="65"/>
        <v>77.669475089204141</v>
      </c>
      <c r="L634">
        <f t="shared" si="66"/>
        <v>9.3009709249441464E-4</v>
      </c>
    </row>
    <row r="635" spans="1:12" x14ac:dyDescent="0.25">
      <c r="A635">
        <f>Dynamics!A643</f>
        <v>6.2499999999999112</v>
      </c>
      <c r="B635">
        <f>Dynamics!B643</f>
        <v>29.343897656544847</v>
      </c>
      <c r="C635">
        <f>Dynamics!O643+Dynamics!P643</f>
        <v>0.60690348685470252</v>
      </c>
      <c r="D635">
        <f>Dynamics!$M$9*Dynamics!$M$14*Thrust!C635</f>
        <v>1309.3718174600069</v>
      </c>
      <c r="E635">
        <f t="shared" si="63"/>
        <v>2.002866277562136</v>
      </c>
      <c r="F635">
        <f t="shared" si="64"/>
        <v>44.55335029056203</v>
      </c>
      <c r="G635">
        <f>F634*Dynamics!$S$1+G634</f>
        <v>318.77901190066814</v>
      </c>
      <c r="H635">
        <f>G635*Dynamics!$S$1+H634</f>
        <v>1082.4065170467122</v>
      </c>
      <c r="I635" s="32">
        <f t="shared" si="61"/>
        <v>2325.406517046712</v>
      </c>
      <c r="J635">
        <f t="shared" si="62"/>
        <v>290.88485763919635</v>
      </c>
      <c r="K635">
        <f t="shared" si="65"/>
        <v>77.640403226528846</v>
      </c>
      <c r="L635">
        <f t="shared" si="66"/>
        <v>9.2981518393759678E-4</v>
      </c>
    </row>
    <row r="636" spans="1:12" x14ac:dyDescent="0.25">
      <c r="A636">
        <f>Dynamics!A644</f>
        <v>6.259999999999911</v>
      </c>
      <c r="B636">
        <f>Dynamics!B644</f>
        <v>29.337828621676302</v>
      </c>
      <c r="C636">
        <f>Dynamics!O644+Dynamics!P644</f>
        <v>0.60683214190906531</v>
      </c>
      <c r="D636">
        <f>Dynamics!$M$9*Dynamics!$M$14*Thrust!C636</f>
        <v>1309.2178933795576</v>
      </c>
      <c r="E636">
        <f t="shared" si="63"/>
        <v>2.007867308035566</v>
      </c>
      <c r="F636">
        <f t="shared" si="64"/>
        <v>44.557149846655243</v>
      </c>
      <c r="G636">
        <f>F635*Dynamics!$S$1+G635</f>
        <v>319.22454540357376</v>
      </c>
      <c r="H636">
        <f>G636*Dynamics!$S$1+H635</f>
        <v>1085.5987625007479</v>
      </c>
      <c r="I636" s="32">
        <f t="shared" si="61"/>
        <v>2328.5987625007479</v>
      </c>
      <c r="J636">
        <f t="shared" si="62"/>
        <v>290.86410804374515</v>
      </c>
      <c r="K636">
        <f t="shared" si="65"/>
        <v>77.611299562648242</v>
      </c>
      <c r="L636">
        <f t="shared" si="66"/>
        <v>9.295329468879507E-4</v>
      </c>
    </row>
    <row r="637" spans="1:12" x14ac:dyDescent="0.25">
      <c r="A637">
        <f>Dynamics!A645</f>
        <v>6.2699999999999108</v>
      </c>
      <c r="B637">
        <f>Dynamics!B645</f>
        <v>29.331760300257212</v>
      </c>
      <c r="C637">
        <f>Dynamics!O645+Dynamics!P645</f>
        <v>0.6067607957102058</v>
      </c>
      <c r="D637">
        <f>Dynamics!$M$9*Dynamics!$M$14*Thrust!C637</f>
        <v>1309.0639665953277</v>
      </c>
      <c r="E637">
        <f t="shared" si="63"/>
        <v>2.012872546132606</v>
      </c>
      <c r="F637">
        <f t="shared" si="64"/>
        <v>44.560949655576358</v>
      </c>
      <c r="G637">
        <f>F636*Dynamics!$S$1+G636</f>
        <v>319.67011690204032</v>
      </c>
      <c r="H637">
        <f>G637*Dynamics!$S$1+H636</f>
        <v>1088.7954636697682</v>
      </c>
      <c r="I637" s="32">
        <f t="shared" si="61"/>
        <v>2331.7954636697682</v>
      </c>
      <c r="J637">
        <f t="shared" si="62"/>
        <v>290.8433294861465</v>
      </c>
      <c r="K637">
        <f t="shared" si="65"/>
        <v>77.582164129042241</v>
      </c>
      <c r="L637">
        <f t="shared" si="66"/>
        <v>9.2925038157580747E-4</v>
      </c>
    </row>
    <row r="638" spans="1:12" x14ac:dyDescent="0.25">
      <c r="A638">
        <f>Dynamics!A646</f>
        <v>6.2799999999999105</v>
      </c>
      <c r="B638">
        <f>Dynamics!B646</f>
        <v>29.325692692300109</v>
      </c>
      <c r="C638">
        <f>Dynamics!O646+Dynamics!P646</f>
        <v>0.60668944825696824</v>
      </c>
      <c r="D638">
        <f>Dynamics!$M$9*Dynamics!$M$14*Thrust!C638</f>
        <v>1308.9100371048232</v>
      </c>
      <c r="E638">
        <f t="shared" si="63"/>
        <v>2.0178819808599124</v>
      </c>
      <c r="F638">
        <f t="shared" si="64"/>
        <v>44.564749717475792</v>
      </c>
      <c r="G638">
        <f>F637*Dynamics!$S$1+G637</f>
        <v>320.11572639859611</v>
      </c>
      <c r="H638">
        <f>G638*Dynamics!$S$1+H637</f>
        <v>1091.9966209337542</v>
      </c>
      <c r="I638" s="32">
        <f t="shared" si="61"/>
        <v>2334.9966209337545</v>
      </c>
      <c r="J638">
        <f t="shared" si="62"/>
        <v>290.82252196393057</v>
      </c>
      <c r="K638">
        <f t="shared" si="65"/>
        <v>77.552996957229439</v>
      </c>
      <c r="L638">
        <f t="shared" si="66"/>
        <v>9.2896748823182124E-4</v>
      </c>
    </row>
    <row r="639" spans="1:12" x14ac:dyDescent="0.25">
      <c r="A639">
        <f>Dynamics!A647</f>
        <v>6.2899999999999103</v>
      </c>
      <c r="B639">
        <f>Dynamics!B647</f>
        <v>29.31962579781754</v>
      </c>
      <c r="C639">
        <f>Dynamics!O647+Dynamics!P647</f>
        <v>0.60661809954819634</v>
      </c>
      <c r="D639">
        <f>Dynamics!$M$9*Dynamics!$M$14*Thrust!C639</f>
        <v>1308.7561049055503</v>
      </c>
      <c r="E639">
        <f t="shared" si="63"/>
        <v>2.0228956012106751</v>
      </c>
      <c r="F639">
        <f t="shared" si="64"/>
        <v>44.568550032504461</v>
      </c>
      <c r="G639">
        <f>F638*Dynamics!$S$1+G638</f>
        <v>320.56137389577088</v>
      </c>
      <c r="H639">
        <f>G639*Dynamics!$S$1+H638</f>
        <v>1095.2022346727119</v>
      </c>
      <c r="I639" s="32">
        <f t="shared" si="61"/>
        <v>2338.2022346727117</v>
      </c>
      <c r="J639">
        <f t="shared" si="62"/>
        <v>290.80168547462739</v>
      </c>
      <c r="K639">
        <f t="shared" si="65"/>
        <v>77.523798078767157</v>
      </c>
      <c r="L639">
        <f t="shared" si="66"/>
        <v>9.2868426708697085E-4</v>
      </c>
    </row>
    <row r="640" spans="1:12" x14ac:dyDescent="0.25">
      <c r="A640">
        <f>Dynamics!A648</f>
        <v>6.2999999999999101</v>
      </c>
      <c r="B640">
        <f>Dynamics!B648</f>
        <v>29.313559616822058</v>
      </c>
      <c r="C640">
        <f>Dynamics!O648+Dynamics!P648</f>
        <v>0.60654674958273336</v>
      </c>
      <c r="D640">
        <f>Dynamics!$M$9*Dynamics!$M$14*Thrust!C640</f>
        <v>1308.6021699950124</v>
      </c>
      <c r="E640">
        <f t="shared" si="63"/>
        <v>2.0279133961646396</v>
      </c>
      <c r="F640">
        <f t="shared" si="64"/>
        <v>44.572350600813735</v>
      </c>
      <c r="G640">
        <f>F639*Dynamics!$S$1+G639</f>
        <v>321.00705939609594</v>
      </c>
      <c r="H640">
        <f>G640*Dynamics!$S$1+H639</f>
        <v>1098.412305266673</v>
      </c>
      <c r="I640" s="32">
        <f t="shared" si="61"/>
        <v>2341.4123052666728</v>
      </c>
      <c r="J640">
        <f t="shared" si="62"/>
        <v>290.78082001576661</v>
      </c>
      <c r="K640">
        <f t="shared" si="65"/>
        <v>77.494567525251384</v>
      </c>
      <c r="L640">
        <f t="shared" si="66"/>
        <v>9.2840071837256013E-4</v>
      </c>
    </row>
    <row r="641" spans="1:12" x14ac:dyDescent="0.25">
      <c r="A641">
        <f>Dynamics!A649</f>
        <v>6.3099999999999099</v>
      </c>
      <c r="B641">
        <f>Dynamics!B649</f>
        <v>29.307494149326232</v>
      </c>
      <c r="C641">
        <f>Dynamics!O649+Dynamics!P649</f>
        <v>0.60647539835942199</v>
      </c>
      <c r="D641">
        <f>Dynamics!$M$9*Dynamics!$M$14*Thrust!C641</f>
        <v>1308.4482323707134</v>
      </c>
      <c r="E641">
        <f t="shared" si="63"/>
        <v>2.0329353546881341</v>
      </c>
      <c r="F641">
        <f t="shared" si="64"/>
        <v>44.57615142255549</v>
      </c>
      <c r="G641">
        <f>F640*Dynamics!$S$1+G640</f>
        <v>321.4527829021041</v>
      </c>
      <c r="H641">
        <f>G641*Dynamics!$S$1+H640</f>
        <v>1101.6268330956941</v>
      </c>
      <c r="I641" s="32">
        <f t="shared" si="61"/>
        <v>2344.6268330956941</v>
      </c>
      <c r="J641">
        <f t="shared" si="62"/>
        <v>290.75992558487798</v>
      </c>
      <c r="K641">
        <f t="shared" si="65"/>
        <v>77.465305328316688</v>
      </c>
      <c r="L641">
        <f t="shared" si="66"/>
        <v>9.2811684232021628E-4</v>
      </c>
    </row>
    <row r="642" spans="1:12" x14ac:dyDescent="0.25">
      <c r="A642">
        <f>Dynamics!A650</f>
        <v>6.3199999999999097</v>
      </c>
      <c r="B642">
        <f>Dynamics!B650</f>
        <v>29.301429395342637</v>
      </c>
      <c r="C642">
        <f>Dynamics!O650+Dynamics!P650</f>
        <v>0.60640404587710461</v>
      </c>
      <c r="D642">
        <f>Dynamics!$M$9*Dynamics!$M$14*Thrust!C642</f>
        <v>1308.2942920301557</v>
      </c>
      <c r="E642">
        <f t="shared" si="63"/>
        <v>2.0379614657340879</v>
      </c>
      <c r="F642">
        <f t="shared" si="64"/>
        <v>44.579952497882125</v>
      </c>
      <c r="G642">
        <f>F641*Dynamics!$S$1+G641</f>
        <v>321.89854441632968</v>
      </c>
      <c r="H642">
        <f>G642*Dynamics!$S$1+H641</f>
        <v>1104.8458185398574</v>
      </c>
      <c r="I642" s="32">
        <f t="shared" si="61"/>
        <v>2347.8458185398576</v>
      </c>
      <c r="J642">
        <f t="shared" si="62"/>
        <v>290.73900217949091</v>
      </c>
      <c r="K642">
        <f t="shared" si="65"/>
        <v>77.436011519636239</v>
      </c>
      <c r="L642">
        <f t="shared" si="66"/>
        <v>9.2783263916189026E-4</v>
      </c>
    </row>
    <row r="643" spans="1:12" x14ac:dyDescent="0.25">
      <c r="A643">
        <f>Dynamics!A651</f>
        <v>6.3299999999999095</v>
      </c>
      <c r="B643">
        <f>Dynamics!B651</f>
        <v>29.295365354883863</v>
      </c>
      <c r="C643">
        <f>Dynamics!O651+Dynamics!P651</f>
        <v>0.60633269213462315</v>
      </c>
      <c r="D643">
        <f>Dynamics!$M$9*Dynamics!$M$14*Thrust!C643</f>
        <v>1308.1403489708403</v>
      </c>
      <c r="E643">
        <f t="shared" si="63"/>
        <v>2.0429917182420536</v>
      </c>
      <c r="F643">
        <f t="shared" si="64"/>
        <v>44.583753826946463</v>
      </c>
      <c r="G643">
        <f>F642*Dynamics!$S$1+G642</f>
        <v>322.34434394130852</v>
      </c>
      <c r="H643">
        <f>G643*Dynamics!$S$1+H642</f>
        <v>1108.0692619792706</v>
      </c>
      <c r="I643" s="32">
        <f t="shared" si="61"/>
        <v>2351.0692619792708</v>
      </c>
      <c r="J643">
        <f t="shared" si="62"/>
        <v>290.71804979713477</v>
      </c>
      <c r="K643">
        <f t="shared" si="65"/>
        <v>77.406686130921628</v>
      </c>
      <c r="L643">
        <f t="shared" si="66"/>
        <v>9.2754810912985602E-4</v>
      </c>
    </row>
    <row r="644" spans="1:12" x14ac:dyDescent="0.25">
      <c r="A644">
        <f>Dynamics!A652</f>
        <v>6.3399999999999093</v>
      </c>
      <c r="B644">
        <f>Dynamics!B652</f>
        <v>29.28930202796252</v>
      </c>
      <c r="C644">
        <f>Dynamics!O652+Dynamics!P652</f>
        <v>0.60626133713081864</v>
      </c>
      <c r="D644">
        <f>Dynamics!$M$9*Dynamics!$M$14*Thrust!C644</f>
        <v>1307.9864031902673</v>
      </c>
      <c r="E644">
        <f t="shared" si="63"/>
        <v>2.0480261011382317</v>
      </c>
      <c r="F644">
        <f t="shared" si="64"/>
        <v>44.587555409901832</v>
      </c>
      <c r="G644">
        <f>F643*Dynamics!$S$1+G643</f>
        <v>322.790181479578</v>
      </c>
      <c r="H644">
        <f>G644*Dynamics!$S$1+H643</f>
        <v>1111.2971637940664</v>
      </c>
      <c r="I644" s="32">
        <f t="shared" si="61"/>
        <v>2354.2971637940664</v>
      </c>
      <c r="J644">
        <f t="shared" si="62"/>
        <v>290.69706843533856</v>
      </c>
      <c r="K644">
        <f t="shared" si="65"/>
        <v>77.377329193923089</v>
      </c>
      <c r="L644">
        <f t="shared" si="66"/>
        <v>9.2726325245671287E-4</v>
      </c>
    </row>
    <row r="645" spans="1:12" x14ac:dyDescent="0.25">
      <c r="A645">
        <f>Dynamics!A653</f>
        <v>6.3499999999999091</v>
      </c>
      <c r="B645">
        <f>Dynamics!B653</f>
        <v>29.283239414591211</v>
      </c>
      <c r="C645">
        <f>Dynamics!O653+Dynamics!P653</f>
        <v>0.60618998086453213</v>
      </c>
      <c r="D645">
        <f>Dynamics!$M$9*Dynamics!$M$14*Thrust!C645</f>
        <v>1307.832454685936</v>
      </c>
      <c r="E645">
        <f t="shared" si="63"/>
        <v>2.0530646033354953</v>
      </c>
      <c r="F645">
        <f t="shared" si="64"/>
        <v>44.591357246902078</v>
      </c>
      <c r="G645">
        <f>F644*Dynamics!$S$1+G644</f>
        <v>323.23605703367701</v>
      </c>
      <c r="H645">
        <f>G645*Dynamics!$S$1+H644</f>
        <v>1114.5295243644032</v>
      </c>
      <c r="I645" s="32">
        <f t="shared" si="61"/>
        <v>2357.5295243644032</v>
      </c>
      <c r="J645">
        <f t="shared" si="62"/>
        <v>290.67605809163138</v>
      </c>
      <c r="K645">
        <f t="shared" si="65"/>
        <v>77.347940740429124</v>
      </c>
      <c r="L645">
        <f t="shared" si="66"/>
        <v>9.2697806937538073E-4</v>
      </c>
    </row>
    <row r="646" spans="1:12" x14ac:dyDescent="0.25">
      <c r="A646">
        <f>Dynamics!A654</f>
        <v>6.3599999999999088</v>
      </c>
      <c r="B646">
        <f>Dynamics!B654</f>
        <v>29.277177514782565</v>
      </c>
      <c r="C646">
        <f>Dynamics!O654+Dynamics!P654</f>
        <v>0.60611862333460387</v>
      </c>
      <c r="D646">
        <f>Dynamics!$M$9*Dynamics!$M$14*Thrust!C646</f>
        <v>1307.6785034553443</v>
      </c>
      <c r="E646">
        <f t="shared" si="63"/>
        <v>2.0581072137334062</v>
      </c>
      <c r="F646">
        <f t="shared" si="64"/>
        <v>44.595159338101496</v>
      </c>
      <c r="G646">
        <f>F645*Dynamics!$S$1+G645</f>
        <v>323.68197060614602</v>
      </c>
      <c r="H646">
        <f>G646*Dynamics!$S$1+H645</f>
        <v>1117.7663440704646</v>
      </c>
      <c r="I646" s="32">
        <f t="shared" si="61"/>
        <v>2360.7663440704646</v>
      </c>
      <c r="J646">
        <f t="shared" si="62"/>
        <v>290.65501876354199</v>
      </c>
      <c r="K646">
        <f t="shared" si="65"/>
        <v>77.318520802266747</v>
      </c>
      <c r="L646">
        <f t="shared" si="66"/>
        <v>9.2669256011910497E-4</v>
      </c>
    </row>
    <row r="647" spans="1:12" x14ac:dyDescent="0.25">
      <c r="A647">
        <f>Dynamics!A655</f>
        <v>6.3699999999999086</v>
      </c>
      <c r="B647">
        <f>Dynamics!B655</f>
        <v>29.271116328549219</v>
      </c>
      <c r="C647">
        <f>Dynamics!O655+Dynamics!P655</f>
        <v>0.60604726453987379</v>
      </c>
      <c r="D647">
        <f>Dynamics!$M$9*Dynamics!$M$14*Thrust!C647</f>
        <v>1307.5245494959895</v>
      </c>
      <c r="E647">
        <f t="shared" si="63"/>
        <v>2.0631539212182481</v>
      </c>
      <c r="F647">
        <f t="shared" si="64"/>
        <v>44.598961683654878</v>
      </c>
      <c r="G647">
        <f>F646*Dynamics!$S$1+G646</f>
        <v>324.12792219952706</v>
      </c>
      <c r="H647">
        <f>G647*Dynamics!$S$1+H646</f>
        <v>1121.0076232924598</v>
      </c>
      <c r="I647" s="32">
        <f t="shared" si="61"/>
        <v>2364.0076232924598</v>
      </c>
      <c r="J647">
        <f t="shared" si="62"/>
        <v>290.63395044859902</v>
      </c>
      <c r="K647">
        <f t="shared" si="65"/>
        <v>77.289069411301242</v>
      </c>
      <c r="L647">
        <f t="shared" si="66"/>
        <v>9.2640672492145149E-4</v>
      </c>
    </row>
    <row r="648" spans="1:12" x14ac:dyDescent="0.25">
      <c r="A648">
        <f>Dynamics!A656</f>
        <v>6.3799999999999084</v>
      </c>
      <c r="B648">
        <f>Dynamics!B656</f>
        <v>29.265055855903821</v>
      </c>
      <c r="C648">
        <f>Dynamics!O656+Dynamics!P656</f>
        <v>0.60597590447918115</v>
      </c>
      <c r="D648">
        <f>Dynamics!$M$9*Dynamics!$M$14*Thrust!C648</f>
        <v>1307.3705928053676</v>
      </c>
      <c r="E648">
        <f t="shared" si="63"/>
        <v>2.0682047146630373</v>
      </c>
      <c r="F648">
        <f t="shared" si="64"/>
        <v>44.602764283717491</v>
      </c>
      <c r="G648">
        <f>F647*Dynamics!$S$1+G647</f>
        <v>324.57391181636359</v>
      </c>
      <c r="H648">
        <f>G648*Dynamics!$S$1+H647</f>
        <v>1124.2533624106234</v>
      </c>
      <c r="I648" s="32">
        <f t="shared" si="61"/>
        <v>2367.2533624106236</v>
      </c>
      <c r="J648">
        <f t="shared" si="62"/>
        <v>290.61285314433093</v>
      </c>
      <c r="K648">
        <f t="shared" si="65"/>
        <v>77.259586599436275</v>
      </c>
      <c r="L648">
        <f t="shared" si="66"/>
        <v>9.2612056401631109E-4</v>
      </c>
    </row>
    <row r="649" spans="1:12" x14ac:dyDescent="0.25">
      <c r="A649">
        <f>Dynamics!A657</f>
        <v>6.3899999999999082</v>
      </c>
      <c r="B649">
        <f>Dynamics!B657</f>
        <v>29.258996096859029</v>
      </c>
      <c r="C649">
        <f>Dynamics!O657+Dynamics!P657</f>
        <v>0.60590454315136488</v>
      </c>
      <c r="D649">
        <f>Dynamics!$M$9*Dynamics!$M$14*Thrust!C649</f>
        <v>1307.216633380973</v>
      </c>
      <c r="E649">
        <f t="shared" si="63"/>
        <v>2.0732595829275566</v>
      </c>
      <c r="F649">
        <f t="shared" si="64"/>
        <v>44.606567138445108</v>
      </c>
      <c r="G649">
        <f>F648*Dynamics!$S$1+G648</f>
        <v>325.01993945920077</v>
      </c>
      <c r="H649">
        <f>G649*Dynamics!$S$1+H648</f>
        <v>1127.5035618052154</v>
      </c>
      <c r="I649" s="32">
        <f t="shared" si="61"/>
        <v>2370.5035618052152</v>
      </c>
      <c r="J649">
        <f t="shared" si="62"/>
        <v>290.59172684826609</v>
      </c>
      <c r="K649">
        <f t="shared" si="65"/>
        <v>77.230072398613629</v>
      </c>
      <c r="L649">
        <f t="shared" si="66"/>
        <v>9.2583407763789389E-4</v>
      </c>
    </row>
    <row r="650" spans="1:12" x14ac:dyDescent="0.25">
      <c r="A650">
        <f>Dynamics!A658</f>
        <v>6.399999999999908</v>
      </c>
      <c r="B650">
        <f>Dynamics!B658</f>
        <v>29.252937051427516</v>
      </c>
      <c r="C650">
        <f>Dynamics!O658+Dynamics!P658</f>
        <v>0.60583318055526381</v>
      </c>
      <c r="D650">
        <f>Dynamics!$M$9*Dynamics!$M$14*Thrust!C650</f>
        <v>1307.0626712203009</v>
      </c>
      <c r="E650">
        <f t="shared" si="63"/>
        <v>2.0783185148583678</v>
      </c>
      <c r="F650">
        <f t="shared" si="64"/>
        <v>44.61037024799397</v>
      </c>
      <c r="G650">
        <f>F649*Dynamics!$S$1+G649</f>
        <v>325.46600513058524</v>
      </c>
      <c r="H650">
        <f>G650*Dynamics!$S$1+H649</f>
        <v>1130.7582218565212</v>
      </c>
      <c r="I650" s="32">
        <f t="shared" si="61"/>
        <v>2373.7582218565212</v>
      </c>
      <c r="J650">
        <f t="shared" si="62"/>
        <v>290.57057155793262</v>
      </c>
      <c r="K650">
        <f t="shared" si="65"/>
        <v>77.200526840813453</v>
      </c>
      <c r="L650">
        <f t="shared" si="66"/>
        <v>9.2554726602073483E-4</v>
      </c>
    </row>
    <row r="651" spans="1:12" x14ac:dyDescent="0.25">
      <c r="A651">
        <f>Dynamics!A659</f>
        <v>6.4099999999999078</v>
      </c>
      <c r="B651">
        <f>Dynamics!B659</f>
        <v>29.246878719621961</v>
      </c>
      <c r="C651">
        <f>Dynamics!O659+Dynamics!P659</f>
        <v>0.60576181668971529</v>
      </c>
      <c r="D651">
        <f>Dynamics!$M$9*Dynamics!$M$14*Thrust!C651</f>
        <v>1306.9087063208431</v>
      </c>
      <c r="E651">
        <f t="shared" si="63"/>
        <v>2.0833814992888451</v>
      </c>
      <c r="F651">
        <f t="shared" si="64"/>
        <v>44.614173612520801</v>
      </c>
      <c r="G651">
        <f>F650*Dynamics!$S$1+G650</f>
        <v>325.91210883306519</v>
      </c>
      <c r="H651">
        <f>G651*Dynamics!$S$1+H650</f>
        <v>1134.0173429448519</v>
      </c>
      <c r="I651" s="32">
        <f t="shared" ref="I651:I714" si="67">H651+$B$4</f>
        <v>2377.0173429448519</v>
      </c>
      <c r="J651">
        <f t="shared" ref="J651:J714" si="68">$B$2-$F$1*I651</f>
        <v>290.54938727085846</v>
      </c>
      <c r="K651">
        <f t="shared" si="65"/>
        <v>77.170949958054024</v>
      </c>
      <c r="L651">
        <f t="shared" si="66"/>
        <v>9.2526012939969052E-4</v>
      </c>
    </row>
    <row r="652" spans="1:12" x14ac:dyDescent="0.25">
      <c r="A652">
        <f>Dynamics!A660</f>
        <v>6.4199999999999076</v>
      </c>
      <c r="B652">
        <f>Dynamics!B660</f>
        <v>29.240821101455065</v>
      </c>
      <c r="C652">
        <f>Dynamics!O660+Dynamics!P660</f>
        <v>0.60569045155355705</v>
      </c>
      <c r="D652">
        <f>Dynamics!$M$9*Dynamics!$M$14*Thrust!C652</f>
        <v>1306.7547386800918</v>
      </c>
      <c r="E652">
        <f t="shared" si="63"/>
        <v>2.0884485250391931</v>
      </c>
      <c r="F652">
        <f t="shared" si="64"/>
        <v>44.617977232182803</v>
      </c>
      <c r="G652">
        <f>F651*Dynamics!$S$1+G651</f>
        <v>326.35825056919037</v>
      </c>
      <c r="H652">
        <f>G652*Dynamics!$S$1+H651</f>
        <v>1137.2809254505437</v>
      </c>
      <c r="I652" s="32">
        <f t="shared" si="67"/>
        <v>2380.2809254505437</v>
      </c>
      <c r="J652">
        <f t="shared" si="68"/>
        <v>290.52817398457148</v>
      </c>
      <c r="K652">
        <f t="shared" si="65"/>
        <v>77.141341782391706</v>
      </c>
      <c r="L652">
        <f t="shared" si="66"/>
        <v>9.2497266800993798E-4</v>
      </c>
    </row>
    <row r="653" spans="1:12" x14ac:dyDescent="0.25">
      <c r="A653">
        <f>Dynamics!A661</f>
        <v>6.4299999999999073</v>
      </c>
      <c r="B653">
        <f>Dynamics!B661</f>
        <v>29.23476419693953</v>
      </c>
      <c r="C653">
        <f>Dynamics!O661+Dynamics!P661</f>
        <v>0.60561908514562612</v>
      </c>
      <c r="D653">
        <f>Dynamics!$M$9*Dynamics!$M$14*Thrust!C653</f>
        <v>1306.6007682955378</v>
      </c>
      <c r="E653">
        <f t="shared" si="63"/>
        <v>2.0935195809164648</v>
      </c>
      <c r="F653">
        <f t="shared" si="64"/>
        <v>44.621781107137679</v>
      </c>
      <c r="G653">
        <f>F652*Dynamics!$S$1+G652</f>
        <v>326.80443034151222</v>
      </c>
      <c r="H653">
        <f>G653*Dynamics!$S$1+H652</f>
        <v>1140.5489697539588</v>
      </c>
      <c r="I653" s="32">
        <f t="shared" si="67"/>
        <v>2383.5489697539588</v>
      </c>
      <c r="J653">
        <f t="shared" si="68"/>
        <v>290.50693169659928</v>
      </c>
      <c r="K653">
        <f t="shared" si="65"/>
        <v>77.111702345920975</v>
      </c>
      <c r="L653">
        <f t="shared" si="66"/>
        <v>9.2468488208697697E-4</v>
      </c>
    </row>
    <row r="654" spans="1:12" x14ac:dyDescent="0.25">
      <c r="A654">
        <f>Dynamics!A662</f>
        <v>6.4399999999999071</v>
      </c>
      <c r="B654">
        <f>Dynamics!B662</f>
        <v>29.228708006088073</v>
      </c>
      <c r="C654">
        <f>Dynamics!O662+Dynamics!P662</f>
        <v>0.60554771746475888</v>
      </c>
      <c r="D654">
        <f>Dynamics!$M$9*Dynamics!$M$14*Thrust!C654</f>
        <v>1306.4467951646709</v>
      </c>
      <c r="E654">
        <f t="shared" si="63"/>
        <v>2.098594655714598</v>
      </c>
      <c r="F654">
        <f t="shared" si="64"/>
        <v>44.625585237543596</v>
      </c>
      <c r="G654">
        <f>F653*Dynamics!$S$1+G653</f>
        <v>327.25064815258361</v>
      </c>
      <c r="H654">
        <f>G654*Dynamics!$S$1+H653</f>
        <v>1143.8214762354846</v>
      </c>
      <c r="I654" s="32">
        <f t="shared" si="67"/>
        <v>2386.8214762354846</v>
      </c>
      <c r="J654">
        <f t="shared" si="68"/>
        <v>290.48566040446934</v>
      </c>
      <c r="K654">
        <f t="shared" si="65"/>
        <v>77.082031680774364</v>
      </c>
      <c r="L654">
        <f t="shared" si="66"/>
        <v>9.2439677186662819E-4</v>
      </c>
    </row>
    <row r="655" spans="1:12" x14ac:dyDescent="0.25">
      <c r="A655">
        <f>Dynamics!A663</f>
        <v>6.4499999999999069</v>
      </c>
      <c r="B655">
        <f>Dynamics!B663</f>
        <v>29.222652528913425</v>
      </c>
      <c r="C655">
        <f>Dynamics!O663+Dynamics!P663</f>
        <v>0.60547634850979148</v>
      </c>
      <c r="D655">
        <f>Dynamics!$M$9*Dynamics!$M$14*Thrust!C655</f>
        <v>1306.2928192849802</v>
      </c>
      <c r="E655">
        <f t="shared" si="63"/>
        <v>2.1036737382144244</v>
      </c>
      <c r="F655">
        <f t="shared" si="64"/>
        <v>44.629389623559234</v>
      </c>
      <c r="G655">
        <f>F654*Dynamics!$S$1+G654</f>
        <v>327.69690400495904</v>
      </c>
      <c r="H655">
        <f>G655*Dynamics!$S$1+H654</f>
        <v>1147.0984452755342</v>
      </c>
      <c r="I655" s="32">
        <f t="shared" si="67"/>
        <v>2390.0984452755342</v>
      </c>
      <c r="J655">
        <f t="shared" si="68"/>
        <v>290.46436010570903</v>
      </c>
      <c r="K655">
        <f t="shared" si="65"/>
        <v>77.05232981912232</v>
      </c>
      <c r="L655">
        <f t="shared" si="66"/>
        <v>9.241083375850325E-4</v>
      </c>
    </row>
    <row r="656" spans="1:12" x14ac:dyDescent="0.25">
      <c r="A656">
        <f>Dynamics!A664</f>
        <v>6.4599999999999067</v>
      </c>
      <c r="B656">
        <f>Dynamics!B664</f>
        <v>29.216597765428329</v>
      </c>
      <c r="C656">
        <f>Dynamics!O664+Dynamics!P664</f>
        <v>0.60540497827955908</v>
      </c>
      <c r="D656">
        <f>Dynamics!$M$9*Dynamics!$M$14*Thrust!C656</f>
        <v>1306.1388406539522</v>
      </c>
      <c r="E656">
        <f t="shared" si="63"/>
        <v>2.1087568171836977</v>
      </c>
      <c r="F656">
        <f t="shared" si="64"/>
        <v>44.633194265343668</v>
      </c>
      <c r="G656">
        <f>F655*Dynamics!$S$1+G655</f>
        <v>328.14319790119464</v>
      </c>
      <c r="H656">
        <f>G656*Dynamics!$S$1+H655</f>
        <v>1150.3798772545463</v>
      </c>
      <c r="I656" s="32">
        <f t="shared" si="67"/>
        <v>2393.379877254546</v>
      </c>
      <c r="J656">
        <f t="shared" si="68"/>
        <v>290.44303079784544</v>
      </c>
      <c r="K656">
        <f t="shared" si="65"/>
        <v>77.022596793173378</v>
      </c>
      <c r="L656">
        <f t="shared" si="66"/>
        <v>9.2381957947865417E-4</v>
      </c>
    </row>
    <row r="657" spans="1:12" x14ac:dyDescent="0.25">
      <c r="A657">
        <f>Dynamics!A665</f>
        <v>6.4699999999999065</v>
      </c>
      <c r="B657">
        <f>Dynamics!B665</f>
        <v>29.210543715645532</v>
      </c>
      <c r="C657">
        <f>Dynamics!O665+Dynamics!P665</f>
        <v>0.60533360677289716</v>
      </c>
      <c r="D657">
        <f>Dynamics!$M$9*Dynamics!$M$14*Thrust!C657</f>
        <v>1305.9848592690748</v>
      </c>
      <c r="E657">
        <f t="shared" si="63"/>
        <v>2.1138438813771248</v>
      </c>
      <c r="F657">
        <f t="shared" si="64"/>
        <v>44.636999163056601</v>
      </c>
      <c r="G657">
        <f>F656*Dynamics!$S$1+G656</f>
        <v>328.58952984384808</v>
      </c>
      <c r="H657">
        <f>G657*Dynamics!$S$1+H656</f>
        <v>1153.6657725529847</v>
      </c>
      <c r="I657" s="32">
        <f t="shared" si="67"/>
        <v>2396.6657725529849</v>
      </c>
      <c r="J657">
        <f t="shared" si="68"/>
        <v>290.42167247840558</v>
      </c>
      <c r="K657">
        <f t="shared" si="65"/>
        <v>76.992832635173883</v>
      </c>
      <c r="L657">
        <f t="shared" si="66"/>
        <v>9.2353049778427624E-4</v>
      </c>
    </row>
    <row r="658" spans="1:12" x14ac:dyDescent="0.25">
      <c r="A658">
        <f>Dynamics!A666</f>
        <v>6.4799999999999063</v>
      </c>
      <c r="B658">
        <f>Dynamics!B666</f>
        <v>29.204490379577805</v>
      </c>
      <c r="C658">
        <f>Dynamics!O666+Dynamics!P666</f>
        <v>0.60526223398863999</v>
      </c>
      <c r="D658">
        <f>Dynamics!$M$9*Dynamics!$M$14*Thrust!C658</f>
        <v>1305.830875127833</v>
      </c>
      <c r="E658">
        <f t="shared" si="63"/>
        <v>2.1189349195363776</v>
      </c>
      <c r="F658">
        <f t="shared" si="64"/>
        <v>44.640804316858066</v>
      </c>
      <c r="G658">
        <f>F657*Dynamics!$S$1+G657</f>
        <v>329.03589983547863</v>
      </c>
      <c r="H658">
        <f>G658*Dynamics!$S$1+H657</f>
        <v>1156.9561315513395</v>
      </c>
      <c r="I658" s="32">
        <f t="shared" si="67"/>
        <v>2399.9561315513392</v>
      </c>
      <c r="J658">
        <f t="shared" si="68"/>
        <v>290.40028514491632</v>
      </c>
      <c r="K658">
        <f t="shared" si="65"/>
        <v>76.963037377408085</v>
      </c>
      <c r="L658">
        <f t="shared" si="66"/>
        <v>9.2324109273900267E-4</v>
      </c>
    </row>
    <row r="659" spans="1:12" x14ac:dyDescent="0.25">
      <c r="A659">
        <f>Dynamics!A667</f>
        <v>6.4899999999999061</v>
      </c>
      <c r="B659">
        <f>Dynamics!B667</f>
        <v>29.198437757237919</v>
      </c>
      <c r="C659">
        <f>Dynamics!O667+Dynamics!P667</f>
        <v>0.60519085992562172</v>
      </c>
      <c r="D659">
        <f>Dynamics!$M$9*Dynamics!$M$14*Thrust!C659</f>
        <v>1305.6768882277115</v>
      </c>
      <c r="E659">
        <f t="shared" si="63"/>
        <v>2.1240299203901207</v>
      </c>
      <c r="F659">
        <f t="shared" si="64"/>
        <v>44.644609726908676</v>
      </c>
      <c r="G659">
        <f>F658*Dynamics!$S$1+G658</f>
        <v>329.48230787864719</v>
      </c>
      <c r="H659">
        <f>G659*Dynamics!$S$1+H658</f>
        <v>1160.250954630126</v>
      </c>
      <c r="I659" s="32">
        <f t="shared" si="67"/>
        <v>2403.2509546301262</v>
      </c>
      <c r="J659">
        <f t="shared" si="68"/>
        <v>290.37886879490418</v>
      </c>
      <c r="K659">
        <f t="shared" si="65"/>
        <v>76.933211052198004</v>
      </c>
      <c r="L659">
        <f t="shared" si="66"/>
        <v>9.22951364580258E-4</v>
      </c>
    </row>
    <row r="660" spans="1:12" x14ac:dyDescent="0.25">
      <c r="A660">
        <f>Dynamics!A668</f>
        <v>6.4999999999999059</v>
      </c>
      <c r="B660">
        <f>Dynamics!B668</f>
        <v>29.192385848638661</v>
      </c>
      <c r="C660">
        <f>Dynamics!O668+Dynamics!P668</f>
        <v>0.60511948458267595</v>
      </c>
      <c r="D660">
        <f>Dynamics!$M$9*Dynamics!$M$14*Thrust!C660</f>
        <v>1305.5228985661936</v>
      </c>
      <c r="E660">
        <f t="shared" si="63"/>
        <v>2.1291288726540372</v>
      </c>
      <c r="F660">
        <f t="shared" si="64"/>
        <v>44.648415393369469</v>
      </c>
      <c r="G660">
        <f>F659*Dynamics!$S$1+G659</f>
        <v>329.92875397591627</v>
      </c>
      <c r="H660">
        <f>G660*Dynamics!$S$1+H659</f>
        <v>1163.5502421698852</v>
      </c>
      <c r="I660" s="32">
        <f t="shared" si="67"/>
        <v>2406.5502421698852</v>
      </c>
      <c r="J660">
        <f t="shared" si="68"/>
        <v>290.35742342589572</v>
      </c>
      <c r="K660">
        <f t="shared" si="65"/>
        <v>76.903353691903504</v>
      </c>
      <c r="L660">
        <f t="shared" si="66"/>
        <v>9.2266131354578707E-4</v>
      </c>
    </row>
    <row r="661" spans="1:12" x14ac:dyDescent="0.25">
      <c r="A661">
        <f>Dynamics!A669</f>
        <v>6.5099999999999056</v>
      </c>
      <c r="B661">
        <f>Dynamics!B669</f>
        <v>29.186334653792834</v>
      </c>
      <c r="C661">
        <f>Dynamics!O669+Dynamics!P669</f>
        <v>0.60504810795863562</v>
      </c>
      <c r="D661">
        <f>Dynamics!$M$9*Dynamics!$M$14*Thrust!C661</f>
        <v>1305.3689061407617</v>
      </c>
      <c r="E661">
        <f t="shared" si="63"/>
        <v>2.1342317650308495</v>
      </c>
      <c r="F661">
        <f t="shared" si="64"/>
        <v>44.652221316402006</v>
      </c>
      <c r="G661">
        <f>F660*Dynamics!$S$1+G660</f>
        <v>330.37523812984995</v>
      </c>
      <c r="H661">
        <f>G661*Dynamics!$S$1+H660</f>
        <v>1166.8539945511836</v>
      </c>
      <c r="I661" s="32">
        <f t="shared" si="67"/>
        <v>2409.8539945511839</v>
      </c>
      <c r="J661">
        <f t="shared" si="68"/>
        <v>290.33594903541729</v>
      </c>
      <c r="K661">
        <f t="shared" si="65"/>
        <v>76.873465328922052</v>
      </c>
      <c r="L661">
        <f t="shared" si="66"/>
        <v>9.2237093987365324E-4</v>
      </c>
    </row>
    <row r="662" spans="1:12" x14ac:dyDescent="0.25">
      <c r="A662">
        <f>Dynamics!A670</f>
        <v>6.5199999999999054</v>
      </c>
      <c r="B662">
        <f>Dynamics!B670</f>
        <v>29.180284172713247</v>
      </c>
      <c r="C662">
        <f>Dynamics!O670+Dynamics!P670</f>
        <v>0.60497673005233343</v>
      </c>
      <c r="D662">
        <f>Dynamics!$M$9*Dynamics!$M$14*Thrust!C662</f>
        <v>1305.2149109488973</v>
      </c>
      <c r="E662">
        <f t="shared" si="63"/>
        <v>2.1393385862103402</v>
      </c>
      <c r="F662">
        <f t="shared" si="64"/>
        <v>44.656027496168285</v>
      </c>
      <c r="G662">
        <f>F661*Dynamics!$S$1+G661</f>
        <v>330.82176034301398</v>
      </c>
      <c r="H662">
        <f>G662*Dynamics!$S$1+H661</f>
        <v>1170.1622121546138</v>
      </c>
      <c r="I662" s="32">
        <f t="shared" si="67"/>
        <v>2413.1622121546138</v>
      </c>
      <c r="J662">
        <f t="shared" si="68"/>
        <v>290.314445620995</v>
      </c>
      <c r="K662">
        <f t="shared" si="65"/>
        <v>76.843545995688956</v>
      </c>
      <c r="L662">
        <f t="shared" si="66"/>
        <v>9.2208024380224167E-4</v>
      </c>
    </row>
    <row r="663" spans="1:12" x14ac:dyDescent="0.25">
      <c r="A663">
        <f>Dynamics!A671</f>
        <v>6.5299999999999052</v>
      </c>
      <c r="B663">
        <f>Dynamics!B671</f>
        <v>29.174234405412726</v>
      </c>
      <c r="C663">
        <f>Dynamics!O671+Dynamics!P671</f>
        <v>0.60490535086260155</v>
      </c>
      <c r="D663">
        <f>Dynamics!$M$9*Dynamics!$M$14*Thrust!C663</f>
        <v>1305.0609129880809</v>
      </c>
      <c r="E663">
        <f t="shared" si="63"/>
        <v>2.1444493248693841</v>
      </c>
      <c r="F663">
        <f t="shared" si="64"/>
        <v>44.659833932830814</v>
      </c>
      <c r="G663">
        <f>F662*Dynamics!$S$1+G662</f>
        <v>331.26832061797563</v>
      </c>
      <c r="H663">
        <f>G663*Dynamics!$S$1+H662</f>
        <v>1173.4748953607937</v>
      </c>
      <c r="I663" s="32">
        <f t="shared" si="67"/>
        <v>2416.4748953607937</v>
      </c>
      <c r="J663">
        <f t="shared" si="68"/>
        <v>290.29291318015487</v>
      </c>
      <c r="K663">
        <f t="shared" si="65"/>
        <v>76.8135957246771</v>
      </c>
      <c r="L663">
        <f t="shared" si="66"/>
        <v>9.2178922557025562E-4</v>
      </c>
    </row>
    <row r="664" spans="1:12" x14ac:dyDescent="0.25">
      <c r="A664">
        <f>Dynamics!A672</f>
        <v>6.539999999999905</v>
      </c>
      <c r="B664">
        <f>Dynamics!B672</f>
        <v>29.1681853519041</v>
      </c>
      <c r="C664">
        <f>Dynamics!O672+Dynamics!P672</f>
        <v>0.60483397038827136</v>
      </c>
      <c r="D664">
        <f>Dynamics!$M$9*Dynamics!$M$14*Thrust!C664</f>
        <v>1304.906912255791</v>
      </c>
      <c r="E664">
        <f t="shared" si="63"/>
        <v>2.1495639696719615</v>
      </c>
      <c r="F664">
        <f t="shared" si="64"/>
        <v>44.663640626552549</v>
      </c>
      <c r="G664">
        <f>F663*Dynamics!$S$1+G663</f>
        <v>331.71491895730395</v>
      </c>
      <c r="H664">
        <f>G664*Dynamics!$S$1+H663</f>
        <v>1176.7920445503667</v>
      </c>
      <c r="I664" s="32">
        <f t="shared" si="67"/>
        <v>2419.7920445503669</v>
      </c>
      <c r="J664">
        <f t="shared" si="68"/>
        <v>290.27135171042261</v>
      </c>
      <c r="K664">
        <f t="shared" si="65"/>
        <v>76.783614548396926</v>
      </c>
      <c r="L664">
        <f t="shared" si="66"/>
        <v>9.2149788541671842E-4</v>
      </c>
    </row>
    <row r="665" spans="1:12" x14ac:dyDescent="0.25">
      <c r="A665">
        <f>Dynamics!A673</f>
        <v>6.5499999999999048</v>
      </c>
      <c r="B665">
        <f>Dynamics!B673</f>
        <v>29.162137012200215</v>
      </c>
      <c r="C665">
        <f>Dynamics!O673+Dynamics!P673</f>
        <v>0.60476258862817422</v>
      </c>
      <c r="D665">
        <f>Dynamics!$M$9*Dynamics!$M$14*Thrust!C665</f>
        <v>1304.7529087495066</v>
      </c>
      <c r="E665">
        <f t="shared" si="63"/>
        <v>2.154682509269191</v>
      </c>
      <c r="F665">
        <f t="shared" si="64"/>
        <v>44.667447577496979</v>
      </c>
      <c r="G665">
        <f>F664*Dynamics!$S$1+G664</f>
        <v>332.16155536356945</v>
      </c>
      <c r="H665">
        <f>G665*Dynamics!$S$1+H664</f>
        <v>1180.1136601040023</v>
      </c>
      <c r="I665" s="32">
        <f t="shared" si="67"/>
        <v>2423.1136601040025</v>
      </c>
      <c r="J665">
        <f t="shared" si="68"/>
        <v>290.24976120932399</v>
      </c>
      <c r="K665">
        <f t="shared" si="65"/>
        <v>76.753602499396465</v>
      </c>
      <c r="L665">
        <f t="shared" si="66"/>
        <v>9.2120622358097171E-4</v>
      </c>
    </row>
    <row r="666" spans="1:12" x14ac:dyDescent="0.25">
      <c r="A666">
        <f>Dynamics!A674</f>
        <v>6.5599999999999046</v>
      </c>
      <c r="B666">
        <f>Dynamics!B674</f>
        <v>29.156089386313933</v>
      </c>
      <c r="C666">
        <f>Dynamics!O674+Dynamics!P674</f>
        <v>0.60469120558114087</v>
      </c>
      <c r="D666">
        <f>Dynamics!$M$9*Dynamics!$M$14*Thrust!C666</f>
        <v>1304.5989024667047</v>
      </c>
      <c r="E666">
        <f t="shared" si="63"/>
        <v>2.1598049322993451</v>
      </c>
      <c r="F666">
        <f t="shared" si="64"/>
        <v>44.671254785828005</v>
      </c>
      <c r="G666">
        <f>F665*Dynamics!$S$1+G665</f>
        <v>332.6082298393444</v>
      </c>
      <c r="H666">
        <f>G666*Dynamics!$S$1+H665</f>
        <v>1183.4397424023957</v>
      </c>
      <c r="I666" s="32">
        <f t="shared" si="67"/>
        <v>2426.4397424023955</v>
      </c>
      <c r="J666">
        <f t="shared" si="68"/>
        <v>290.2281416743844</v>
      </c>
      <c r="K666">
        <f t="shared" si="65"/>
        <v>76.723559610261219</v>
      </c>
      <c r="L666">
        <f t="shared" si="66"/>
        <v>9.2091424030267641E-4</v>
      </c>
    </row>
    <row r="667" spans="1:12" x14ac:dyDescent="0.25">
      <c r="A667">
        <f>Dynamics!A675</f>
        <v>6.5699999999999044</v>
      </c>
      <c r="B667">
        <f>Dynamics!B675</f>
        <v>29.150042474258122</v>
      </c>
      <c r="C667">
        <f>Dynamics!O675+Dynamics!P675</f>
        <v>0.604619821246001</v>
      </c>
      <c r="D667">
        <f>Dynamics!$M$9*Dynamics!$M$14*Thrust!C667</f>
        <v>1304.444893404861</v>
      </c>
      <c r="E667">
        <f t="shared" ref="E667:E730" si="69">0.5*L666*G666^2*$F$4*$B$5</f>
        <v>2.1649312273878789</v>
      </c>
      <c r="F667">
        <f t="shared" ref="F667:F730" si="70">(D667-E667)/B667</f>
        <v>44.675062251710031</v>
      </c>
      <c r="G667">
        <f>F666*Dynamics!$S$1+G666</f>
        <v>333.05494238720269</v>
      </c>
      <c r="H667">
        <f>G667*Dynamics!$S$1+H666</f>
        <v>1186.7702918262678</v>
      </c>
      <c r="I667" s="32">
        <f t="shared" si="67"/>
        <v>2429.7702918262676</v>
      </c>
      <c r="J667">
        <f t="shared" si="68"/>
        <v>290.20649310312928</v>
      </c>
      <c r="K667">
        <f t="shared" ref="K667:K730" si="71">$B$3*(1-$F$1*I667/$B$2)^($B$1*$F$3/($F$2*$F$1))</f>
        <v>76.693485913614225</v>
      </c>
      <c r="L667">
        <f t="shared" ref="L667:L730" si="72">K667*$F$3/($F$2*J667)</f>
        <v>9.2062193582181213E-4</v>
      </c>
    </row>
    <row r="668" spans="1:12" x14ac:dyDescent="0.25">
      <c r="A668">
        <f>Dynamics!A676</f>
        <v>6.5799999999999041</v>
      </c>
      <c r="B668">
        <f>Dynamics!B676</f>
        <v>29.143996276045662</v>
      </c>
      <c r="C668">
        <f>Dynamics!O676+Dynamics!P676</f>
        <v>0.60454843562158478</v>
      </c>
      <c r="D668">
        <f>Dynamics!$M$9*Dynamics!$M$14*Thrust!C668</f>
        <v>1304.290881561451</v>
      </c>
      <c r="E668">
        <f t="shared" si="69"/>
        <v>2.1700613831474533</v>
      </c>
      <c r="F668">
        <f t="shared" si="70"/>
        <v>44.678869975307961</v>
      </c>
      <c r="G668">
        <f>F667*Dynamics!$S$1+G667</f>
        <v>333.50169300971976</v>
      </c>
      <c r="H668">
        <f>G668*Dynamics!$S$1+H667</f>
        <v>1190.105308756365</v>
      </c>
      <c r="I668" s="32">
        <f t="shared" si="67"/>
        <v>2433.105308756365</v>
      </c>
      <c r="J668">
        <f t="shared" si="68"/>
        <v>290.18481549308365</v>
      </c>
      <c r="K668">
        <f t="shared" si="71"/>
        <v>76.663381442115863</v>
      </c>
      <c r="L668">
        <f t="shared" si="72"/>
        <v>9.2032931037867697E-4</v>
      </c>
    </row>
    <row r="669" spans="1:12" x14ac:dyDescent="0.25">
      <c r="A669">
        <f>Dynamics!A677</f>
        <v>6.5899999999999039</v>
      </c>
      <c r="B669">
        <f>Dynamics!B677</f>
        <v>29.137950791689448</v>
      </c>
      <c r="C669">
        <f>Dynamics!O677+Dynamics!P677</f>
        <v>0.60447704870672114</v>
      </c>
      <c r="D669">
        <f>Dynamics!$M$9*Dynamics!$M$14*Thrust!C669</f>
        <v>1304.1368669339486</v>
      </c>
      <c r="E669">
        <f t="shared" si="69"/>
        <v>2.1751953881779569</v>
      </c>
      <c r="F669">
        <f t="shared" si="70"/>
        <v>44.682677956787138</v>
      </c>
      <c r="G669">
        <f>F668*Dynamics!$S$1+G668</f>
        <v>333.94848170947284</v>
      </c>
      <c r="H669">
        <f>G669*Dynamics!$S$1+H668</f>
        <v>1193.4447935734597</v>
      </c>
      <c r="I669" s="32">
        <f t="shared" si="67"/>
        <v>2436.4447935734597</v>
      </c>
      <c r="J669">
        <f t="shared" si="68"/>
        <v>290.1631088417725</v>
      </c>
      <c r="K669">
        <f t="shared" si="71"/>
        <v>76.633246228463932</v>
      </c>
      <c r="L669">
        <f t="shared" si="72"/>
        <v>9.2003636421388783E-4</v>
      </c>
    </row>
    <row r="670" spans="1:12" x14ac:dyDescent="0.25">
      <c r="A670">
        <f>Dynamics!A678</f>
        <v>6.5999999999999037</v>
      </c>
      <c r="B670">
        <f>Dynamics!B678</f>
        <v>29.131906021202379</v>
      </c>
      <c r="C670">
        <f>Dynamics!O678+Dynamics!P678</f>
        <v>0.60440566050023892</v>
      </c>
      <c r="D670">
        <f>Dynamics!$M$9*Dynamics!$M$14*Thrust!C670</f>
        <v>1303.9828495198267</v>
      </c>
      <c r="E670">
        <f t="shared" si="69"/>
        <v>2.1803332310665331</v>
      </c>
      <c r="F670">
        <f t="shared" si="70"/>
        <v>44.686486196313432</v>
      </c>
      <c r="G670">
        <f>F669*Dynamics!$S$1+G669</f>
        <v>334.3953084890407</v>
      </c>
      <c r="H670">
        <f>G670*Dynamics!$S$1+H669</f>
        <v>1196.7887466583502</v>
      </c>
      <c r="I670" s="32">
        <f t="shared" si="67"/>
        <v>2439.7887466583502</v>
      </c>
      <c r="J670">
        <f t="shared" si="68"/>
        <v>290.14137314672075</v>
      </c>
      <c r="K670">
        <f t="shared" si="71"/>
        <v>76.603080305393448</v>
      </c>
      <c r="L670">
        <f t="shared" si="72"/>
        <v>9.1974309756837731E-4</v>
      </c>
    </row>
    <row r="671" spans="1:12" x14ac:dyDescent="0.25">
      <c r="A671">
        <f>Dynamics!A679</f>
        <v>6.6099999999999035</v>
      </c>
      <c r="B671">
        <f>Dynamics!B679</f>
        <v>29.125861964597377</v>
      </c>
      <c r="C671">
        <f>Dynamics!O679+Dynamics!P679</f>
        <v>0.60433427100096615</v>
      </c>
      <c r="D671">
        <f>Dynamics!$M$9*Dynamics!$M$14*Thrust!C671</f>
        <v>1303.8288293165572</v>
      </c>
      <c r="E671">
        <f t="shared" si="69"/>
        <v>2.1854749003875962</v>
      </c>
      <c r="F671">
        <f t="shared" si="70"/>
        <v>44.690294694053115</v>
      </c>
      <c r="G671">
        <f>F670*Dynamics!$S$1+G670</f>
        <v>334.84217335100385</v>
      </c>
      <c r="H671">
        <f>G671*Dynamics!$S$1+H670</f>
        <v>1200.1371683918603</v>
      </c>
      <c r="I671" s="32">
        <f t="shared" si="67"/>
        <v>2443.1371683918605</v>
      </c>
      <c r="J671">
        <f t="shared" si="68"/>
        <v>290.11960840545294</v>
      </c>
      <c r="K671">
        <f t="shared" si="71"/>
        <v>76.572883705676844</v>
      </c>
      <c r="L671">
        <f t="shared" si="72"/>
        <v>9.194495106833987E-4</v>
      </c>
    </row>
    <row r="672" spans="1:12" x14ac:dyDescent="0.25">
      <c r="A672">
        <f>Dynamics!A680</f>
        <v>6.6199999999999033</v>
      </c>
      <c r="B672">
        <f>Dynamics!B680</f>
        <v>29.119818621887369</v>
      </c>
      <c r="C672">
        <f>Dynamics!O680+Dynamics!P680</f>
        <v>0.60426288020773067</v>
      </c>
      <c r="D672">
        <f>Dynamics!$M$9*Dynamics!$M$14*Thrust!C672</f>
        <v>1303.6748063216112</v>
      </c>
      <c r="E672">
        <f t="shared" si="69"/>
        <v>2.1906203847028674</v>
      </c>
      <c r="F672">
        <f t="shared" si="70"/>
        <v>44.694103450173003</v>
      </c>
      <c r="G672">
        <f>F671*Dynamics!$S$1+G671</f>
        <v>335.2890762979444</v>
      </c>
      <c r="H672">
        <f>G672*Dynamics!$S$1+H671</f>
        <v>1203.4900591548399</v>
      </c>
      <c r="I672" s="32">
        <f t="shared" si="67"/>
        <v>2446.4900591548399</v>
      </c>
      <c r="J672">
        <f t="shared" si="68"/>
        <v>290.09781461549352</v>
      </c>
      <c r="K672">
        <f t="shared" si="71"/>
        <v>76.542656462123702</v>
      </c>
      <c r="L672">
        <f t="shared" si="72"/>
        <v>9.1915560380052125E-4</v>
      </c>
    </row>
    <row r="673" spans="1:12" x14ac:dyDescent="0.25">
      <c r="A673">
        <f>Dynamics!A681</f>
        <v>6.6299999999999031</v>
      </c>
      <c r="B673">
        <f>Dynamics!B681</f>
        <v>29.113775993085291</v>
      </c>
      <c r="C673">
        <f>Dynamics!O681+Dynamics!P681</f>
        <v>0.6041914881193593</v>
      </c>
      <c r="D673">
        <f>Dynamics!$M$9*Dynamics!$M$14*Thrust!C673</f>
        <v>1303.5207805324571</v>
      </c>
      <c r="E673">
        <f t="shared" si="69"/>
        <v>2.1957696725613878</v>
      </c>
      <c r="F673">
        <f t="shared" si="70"/>
        <v>44.697912464840314</v>
      </c>
      <c r="G673">
        <f>F672*Dynamics!$S$1+G672</f>
        <v>335.73601733244612</v>
      </c>
      <c r="H673">
        <f>G673*Dynamics!$S$1+H672</f>
        <v>1206.8474193281643</v>
      </c>
      <c r="I673" s="32">
        <f t="shared" si="67"/>
        <v>2449.8474193281645</v>
      </c>
      <c r="J673">
        <f t="shared" si="68"/>
        <v>290.07599177436691</v>
      </c>
      <c r="K673">
        <f t="shared" si="71"/>
        <v>76.512398607580877</v>
      </c>
      <c r="L673">
        <f t="shared" si="72"/>
        <v>9.1886137716163253E-4</v>
      </c>
    </row>
    <row r="674" spans="1:12" x14ac:dyDescent="0.25">
      <c r="A674">
        <f>Dynamics!A682</f>
        <v>6.6399999999999029</v>
      </c>
      <c r="B674">
        <f>Dynamics!B682</f>
        <v>29.107734078204096</v>
      </c>
      <c r="C674">
        <f>Dynamics!O682+Dynamics!P682</f>
        <v>0.60412009473467942</v>
      </c>
      <c r="D674">
        <f>Dynamics!$M$9*Dynamics!$M$14*Thrust!C674</f>
        <v>1303.3667519465655</v>
      </c>
      <c r="E674">
        <f t="shared" si="69"/>
        <v>2.2009227524995496</v>
      </c>
      <c r="F674">
        <f t="shared" si="70"/>
        <v>44.701721738222844</v>
      </c>
      <c r="G674">
        <f>F673*Dynamics!$S$1+G673</f>
        <v>336.18299645709453</v>
      </c>
      <c r="H674">
        <f>G674*Dynamics!$S$1+H673</f>
        <v>1210.2092492927352</v>
      </c>
      <c r="I674" s="32">
        <f t="shared" si="67"/>
        <v>2453.209249292735</v>
      </c>
      <c r="J674">
        <f t="shared" si="68"/>
        <v>290.05413987959724</v>
      </c>
      <c r="K674">
        <f t="shared" si="71"/>
        <v>76.482110174932274</v>
      </c>
      <c r="L674">
        <f t="shared" si="72"/>
        <v>9.1856683100893647E-4</v>
      </c>
    </row>
    <row r="675" spans="1:12" x14ac:dyDescent="0.25">
      <c r="A675">
        <f>Dynamics!A683</f>
        <v>6.6499999999999027</v>
      </c>
      <c r="B675">
        <f>Dynamics!B683</f>
        <v>29.101692877256749</v>
      </c>
      <c r="C675">
        <f>Dynamics!O683+Dynamics!P683</f>
        <v>0.60404870005251676</v>
      </c>
      <c r="D675">
        <f>Dynamics!$M$9*Dynamics!$M$14*Thrust!C675</f>
        <v>1303.2127205614029</v>
      </c>
      <c r="E675">
        <f t="shared" si="69"/>
        <v>2.2060796130411151</v>
      </c>
      <c r="F675">
        <f t="shared" si="70"/>
        <v>44.70553127048877</v>
      </c>
      <c r="G675">
        <f>F674*Dynamics!$S$1+G674</f>
        <v>336.63001367447674</v>
      </c>
      <c r="H675">
        <f>G675*Dynamics!$S$1+H674</f>
        <v>1213.5755494294799</v>
      </c>
      <c r="I675" s="32">
        <f t="shared" si="67"/>
        <v>2456.5755494294799</v>
      </c>
      <c r="J675">
        <f t="shared" si="68"/>
        <v>290.03225892870836</v>
      </c>
      <c r="K675">
        <f t="shared" si="71"/>
        <v>76.451791197098913</v>
      </c>
      <c r="L675">
        <f t="shared" si="72"/>
        <v>9.1827196558495435E-4</v>
      </c>
    </row>
    <row r="676" spans="1:12" x14ac:dyDescent="0.25">
      <c r="A676">
        <f>Dynamics!A684</f>
        <v>6.6599999999999024</v>
      </c>
      <c r="B676">
        <f>Dynamics!B684</f>
        <v>29.095652390256227</v>
      </c>
      <c r="C676">
        <f>Dynamics!O684+Dynamics!P684</f>
        <v>0.60397730407169725</v>
      </c>
      <c r="D676">
        <f>Dynamics!$M$9*Dynamics!$M$14*Thrust!C676</f>
        <v>1303.0586863744361</v>
      </c>
      <c r="E676">
        <f t="shared" si="69"/>
        <v>2.2112402426972433</v>
      </c>
      <c r="F676">
        <f t="shared" si="70"/>
        <v>44.709341061806768</v>
      </c>
      <c r="G676">
        <f>F675*Dynamics!$S$1+G675</f>
        <v>337.07706898718163</v>
      </c>
      <c r="H676">
        <f>G676*Dynamics!$S$1+H675</f>
        <v>1216.9463201193516</v>
      </c>
      <c r="I676" s="32">
        <f t="shared" si="67"/>
        <v>2459.9463201193516</v>
      </c>
      <c r="J676">
        <f t="shared" si="68"/>
        <v>290.01034891922421</v>
      </c>
      <c r="K676">
        <f t="shared" si="71"/>
        <v>76.421441707038881</v>
      </c>
      <c r="L676">
        <f t="shared" si="72"/>
        <v>9.1797678113252382E-4</v>
      </c>
    </row>
    <row r="677" spans="1:12" x14ac:dyDescent="0.25">
      <c r="A677">
        <f>Dynamics!A685</f>
        <v>6.6699999999999022</v>
      </c>
      <c r="B677">
        <f>Dynamics!B685</f>
        <v>29.089612617215508</v>
      </c>
      <c r="C677">
        <f>Dynamics!O685+Dynamics!P685</f>
        <v>0.60390590679104605</v>
      </c>
      <c r="D677">
        <f>Dynamics!$M$9*Dynamics!$M$14*Thrust!C677</f>
        <v>1302.9046493831304</v>
      </c>
      <c r="E677">
        <f t="shared" si="69"/>
        <v>2.2164046299665143</v>
      </c>
      <c r="F677">
        <f t="shared" si="70"/>
        <v>44.713151112346004</v>
      </c>
      <c r="G677">
        <f>F676*Dynamics!$S$1+G676</f>
        <v>337.52416239779973</v>
      </c>
      <c r="H677">
        <f>G677*Dynamics!$S$1+H676</f>
        <v>1220.3215617433295</v>
      </c>
      <c r="I677" s="32">
        <f t="shared" si="67"/>
        <v>2463.3215617433298</v>
      </c>
      <c r="J677">
        <f t="shared" si="68"/>
        <v>289.98840984866837</v>
      </c>
      <c r="K677">
        <f t="shared" si="71"/>
        <v>76.391061737747322</v>
      </c>
      <c r="L677">
        <f t="shared" si="72"/>
        <v>9.1768127789479978E-4</v>
      </c>
    </row>
    <row r="678" spans="1:12" x14ac:dyDescent="0.25">
      <c r="A678">
        <f>Dynamics!A686</f>
        <v>6.679999999999902</v>
      </c>
      <c r="B678">
        <f>Dynamics!B686</f>
        <v>29.083573558147599</v>
      </c>
      <c r="C678">
        <f>Dynamics!O686+Dynamics!P686</f>
        <v>0.603834508209388</v>
      </c>
      <c r="D678">
        <f>Dynamics!$M$9*Dynamics!$M$14*Thrust!C678</f>
        <v>1302.7506095849508</v>
      </c>
      <c r="E678">
        <f t="shared" si="69"/>
        <v>2.221572763334954</v>
      </c>
      <c r="F678">
        <f t="shared" si="70"/>
        <v>44.716961422276114</v>
      </c>
      <c r="G678">
        <f>F677*Dynamics!$S$1+G677</f>
        <v>337.9712939089232</v>
      </c>
      <c r="H678">
        <f>G678*Dynamics!$S$1+H677</f>
        <v>1223.7012746824187</v>
      </c>
      <c r="I678" s="32">
        <f t="shared" si="67"/>
        <v>2466.7012746824184</v>
      </c>
      <c r="J678">
        <f t="shared" si="68"/>
        <v>289.96644171456427</v>
      </c>
      <c r="K678">
        <f t="shared" si="71"/>
        <v>76.360651322256274</v>
      </c>
      <c r="L678">
        <f t="shared" si="72"/>
        <v>9.1738545611525326E-4</v>
      </c>
    </row>
    <row r="679" spans="1:12" x14ac:dyDescent="0.25">
      <c r="A679">
        <f>Dynamics!A687</f>
        <v>6.6899999999999018</v>
      </c>
      <c r="B679">
        <f>Dynamics!B687</f>
        <v>29.077535213065502</v>
      </c>
      <c r="C679">
        <f>Dynamics!O687+Dynamics!P687</f>
        <v>0.60376310832554736</v>
      </c>
      <c r="D679">
        <f>Dynamics!$M$9*Dynamics!$M$14*Thrust!C679</f>
        <v>1302.5965669773602</v>
      </c>
      <c r="E679">
        <f t="shared" si="69"/>
        <v>2.2267446312760537</v>
      </c>
      <c r="F679">
        <f t="shared" si="70"/>
        <v>44.720771991767201</v>
      </c>
      <c r="G679">
        <f>F678*Dynamics!$S$1+G678</f>
        <v>338.41846352314599</v>
      </c>
      <c r="H679">
        <f>G679*Dynamics!$S$1+H678</f>
        <v>1227.08545931765</v>
      </c>
      <c r="I679" s="32">
        <f t="shared" si="67"/>
        <v>2470.08545931765</v>
      </c>
      <c r="J679">
        <f t="shared" si="68"/>
        <v>289.9444445144353</v>
      </c>
      <c r="K679">
        <f t="shared" si="71"/>
        <v>76.330210493634695</v>
      </c>
      <c r="L679">
        <f t="shared" si="72"/>
        <v>9.1708931603767081E-4</v>
      </c>
    </row>
    <row r="680" spans="1:12" x14ac:dyDescent="0.25">
      <c r="A680">
        <f>Dynamics!A688</f>
        <v>6.6999999999999016</v>
      </c>
      <c r="B680">
        <f>Dynamics!B688</f>
        <v>29.07149758198225</v>
      </c>
      <c r="C680">
        <f>Dynamics!O688+Dynamics!P688</f>
        <v>0.60369170713834786</v>
      </c>
      <c r="D680">
        <f>Dynamics!$M$9*Dynamics!$M$14*Thrust!C680</f>
        <v>1302.4425215578212</v>
      </c>
      <c r="E680">
        <f t="shared" si="69"/>
        <v>2.2319202222508019</v>
      </c>
      <c r="F680">
        <f t="shared" si="70"/>
        <v>44.724582820989816</v>
      </c>
      <c r="G680">
        <f>F679*Dynamics!$S$1+G679</f>
        <v>338.86567124306367</v>
      </c>
      <c r="H680">
        <f>G680*Dynamics!$S$1+H679</f>
        <v>1230.4741160300807</v>
      </c>
      <c r="I680" s="32">
        <f t="shared" si="67"/>
        <v>2473.4741160300809</v>
      </c>
      <c r="J680">
        <f t="shared" si="68"/>
        <v>289.92241824580447</v>
      </c>
      <c r="K680">
        <f t="shared" si="71"/>
        <v>76.299739284988377</v>
      </c>
      <c r="L680">
        <f t="shared" si="72"/>
        <v>9.1679285790615469E-4</v>
      </c>
    </row>
    <row r="681" spans="1:12" x14ac:dyDescent="0.25">
      <c r="A681">
        <f>Dynamics!A689</f>
        <v>6.7099999999999014</v>
      </c>
      <c r="B681">
        <f>Dynamics!B689</f>
        <v>29.065460664910866</v>
      </c>
      <c r="C681">
        <f>Dynamics!O689+Dynamics!P689</f>
        <v>0.60362030464661276</v>
      </c>
      <c r="D681">
        <f>Dynamics!$M$9*Dynamics!$M$14*Thrust!C681</f>
        <v>1302.288473323795</v>
      </c>
      <c r="E681">
        <f t="shared" si="69"/>
        <v>2.2370995247076984</v>
      </c>
      <c r="F681">
        <f t="shared" si="70"/>
        <v>44.728393910115038</v>
      </c>
      <c r="G681">
        <f>F680*Dynamics!$S$1+G680</f>
        <v>339.31291707127355</v>
      </c>
      <c r="H681">
        <f>G681*Dynamics!$S$1+H680</f>
        <v>1233.8672452007934</v>
      </c>
      <c r="I681" s="32">
        <f t="shared" si="67"/>
        <v>2476.8672452007931</v>
      </c>
      <c r="J681">
        <f t="shared" si="68"/>
        <v>289.90036290619486</v>
      </c>
      <c r="K681">
        <f t="shared" si="71"/>
        <v>76.269237729460102</v>
      </c>
      <c r="L681">
        <f t="shared" si="72"/>
        <v>9.1649608196512494E-4</v>
      </c>
    </row>
    <row r="682" spans="1:12" x14ac:dyDescent="0.25">
      <c r="A682">
        <f>Dynamics!A690</f>
        <v>6.7199999999999012</v>
      </c>
      <c r="B682">
        <f>Dynamics!B690</f>
        <v>29.059424461864399</v>
      </c>
      <c r="C682">
        <f>Dynamics!O690+Dynamics!P690</f>
        <v>0.60354890084916479</v>
      </c>
      <c r="D682">
        <f>Dynamics!$M$9*Dynamics!$M$14*Thrust!C682</f>
        <v>1302.1344222727414</v>
      </c>
      <c r="E682">
        <f t="shared" si="69"/>
        <v>2.242282527082792</v>
      </c>
      <c r="F682">
        <f t="shared" si="70"/>
        <v>44.732205259314348</v>
      </c>
      <c r="G682">
        <f>F681*Dynamics!$S$1+G681</f>
        <v>339.76020101037471</v>
      </c>
      <c r="H682">
        <f>G682*Dynamics!$S$1+H681</f>
        <v>1237.2648472108972</v>
      </c>
      <c r="I682" s="32">
        <f t="shared" si="67"/>
        <v>2480.2648472108972</v>
      </c>
      <c r="J682">
        <f t="shared" si="68"/>
        <v>289.87827849312919</v>
      </c>
      <c r="K682">
        <f t="shared" si="71"/>
        <v>76.238705860229189</v>
      </c>
      <c r="L682">
        <f t="shared" si="72"/>
        <v>9.1619898845931419E-4</v>
      </c>
    </row>
    <row r="683" spans="1:12" x14ac:dyDescent="0.25">
      <c r="A683">
        <f>Dynamics!A691</f>
        <v>6.729999999999901</v>
      </c>
      <c r="B683">
        <f>Dynamics!B691</f>
        <v>29.053388972855906</v>
      </c>
      <c r="C683">
        <f>Dynamics!O691+Dynamics!P691</f>
        <v>0.60347749574482645</v>
      </c>
      <c r="D683">
        <f>Dynamics!$M$9*Dynamics!$M$14*Thrust!C683</f>
        <v>1301.9803684021203</v>
      </c>
      <c r="E683">
        <f t="shared" si="69"/>
        <v>2.2474692177996927</v>
      </c>
      <c r="F683">
        <f t="shared" si="70"/>
        <v>44.736016868759755</v>
      </c>
      <c r="G683">
        <f>F682*Dynamics!$S$1+G682</f>
        <v>340.20752306296788</v>
      </c>
      <c r="H683">
        <f>G683*Dynamics!$S$1+H682</f>
        <v>1240.6669224415268</v>
      </c>
      <c r="I683" s="32">
        <f t="shared" si="67"/>
        <v>2483.6669224415268</v>
      </c>
      <c r="J683">
        <f t="shared" si="68"/>
        <v>289.85616500413005</v>
      </c>
      <c r="K683">
        <f t="shared" si="71"/>
        <v>76.208143710511877</v>
      </c>
      <c r="L683">
        <f t="shared" si="72"/>
        <v>9.1590157763377241E-4</v>
      </c>
    </row>
    <row r="684" spans="1:12" x14ac:dyDescent="0.25">
      <c r="A684">
        <f>Dynamics!A692</f>
        <v>6.7399999999999007</v>
      </c>
      <c r="B684">
        <f>Dynamics!B692</f>
        <v>29.047354197898457</v>
      </c>
      <c r="C684">
        <f>Dynamics!O692+Dynamics!P692</f>
        <v>0.60340608933241935</v>
      </c>
      <c r="D684">
        <f>Dynamics!$M$9*Dynamics!$M$14*Thrust!C684</f>
        <v>1301.8263117093893</v>
      </c>
      <c r="E684">
        <f t="shared" si="69"/>
        <v>2.2526595852696025</v>
      </c>
      <c r="F684">
        <f t="shared" si="70"/>
        <v>44.739828738623721</v>
      </c>
      <c r="G684">
        <f>F683*Dynamics!$S$1+G683</f>
        <v>340.6548832316555</v>
      </c>
      <c r="H684">
        <f>G684*Dynamics!$S$1+H683</f>
        <v>1244.0734712738433</v>
      </c>
      <c r="I684" s="32">
        <f t="shared" si="67"/>
        <v>2487.0734712738431</v>
      </c>
      <c r="J684">
        <f t="shared" si="68"/>
        <v>289.83402243672003</v>
      </c>
      <c r="K684">
        <f t="shared" si="71"/>
        <v>76.177551313560983</v>
      </c>
      <c r="L684">
        <f t="shared" si="72"/>
        <v>9.1560384973386321E-4</v>
      </c>
    </row>
    <row r="685" spans="1:12" x14ac:dyDescent="0.25">
      <c r="A685">
        <f>Dynamics!A693</f>
        <v>6.7499999999999005</v>
      </c>
      <c r="B685">
        <f>Dynamics!B693</f>
        <v>29.041320137005133</v>
      </c>
      <c r="C685">
        <f>Dynamics!O693+Dynamics!P693</f>
        <v>0.60333468161076464</v>
      </c>
      <c r="D685">
        <f>Dynamics!$M$9*Dynamics!$M$14*Thrust!C685</f>
        <v>1301.6722521920049</v>
      </c>
      <c r="E685">
        <f t="shared" si="69"/>
        <v>2.2578536178913371</v>
      </c>
      <c r="F685">
        <f t="shared" si="70"/>
        <v>44.743640869079123</v>
      </c>
      <c r="G685">
        <f>F684*Dynamics!$S$1+G684</f>
        <v>341.10228151904175</v>
      </c>
      <c r="H685">
        <f>G685*Dynamics!$S$1+H684</f>
        <v>1247.4844940890337</v>
      </c>
      <c r="I685" s="32">
        <f t="shared" si="67"/>
        <v>2490.4844940890334</v>
      </c>
      <c r="J685">
        <f t="shared" si="68"/>
        <v>289.81185078842128</v>
      </c>
      <c r="K685">
        <f t="shared" si="71"/>
        <v>76.146928702665988</v>
      </c>
      <c r="L685">
        <f t="shared" si="72"/>
        <v>9.1530580500526584E-4</v>
      </c>
    </row>
    <row r="686" spans="1:12" x14ac:dyDescent="0.25">
      <c r="A686">
        <f>Dynamics!A694</f>
        <v>6.7599999999999003</v>
      </c>
      <c r="B686">
        <f>Dynamics!B694</f>
        <v>29.035286790189026</v>
      </c>
      <c r="C686">
        <f>Dynamics!O694+Dynamics!P694</f>
        <v>0.6032632725786834</v>
      </c>
      <c r="D686">
        <f>Dynamics!$M$9*Dynamics!$M$14*Thrust!C686</f>
        <v>1301.5181898474239</v>
      </c>
      <c r="E686">
        <f t="shared" si="69"/>
        <v>2.2630513040513516</v>
      </c>
      <c r="F686">
        <f t="shared" si="70"/>
        <v>44.747453260299416</v>
      </c>
      <c r="G686">
        <f>F685*Dynamics!$S$1+G685</f>
        <v>341.54971792773256</v>
      </c>
      <c r="H686">
        <f>G686*Dynamics!$S$1+H685</f>
        <v>1250.8999912683109</v>
      </c>
      <c r="I686" s="32">
        <f t="shared" si="67"/>
        <v>2493.8999912683112</v>
      </c>
      <c r="J686">
        <f t="shared" si="68"/>
        <v>289.78965005675599</v>
      </c>
      <c r="K686">
        <f t="shared" si="71"/>
        <v>76.116275911153011</v>
      </c>
      <c r="L686">
        <f t="shared" si="72"/>
        <v>9.1500744369397416E-4</v>
      </c>
    </row>
    <row r="687" spans="1:12" x14ac:dyDescent="0.25">
      <c r="A687">
        <f>Dynamics!A695</f>
        <v>6.7699999999999001</v>
      </c>
      <c r="B687">
        <f>Dynamics!B695</f>
        <v>29.029254157463239</v>
      </c>
      <c r="C687">
        <f>Dynamics!O695+Dynamics!P695</f>
        <v>0.60319186223499588</v>
      </c>
      <c r="D687">
        <f>Dynamics!$M$9*Dynamics!$M$14*Thrust!C687</f>
        <v>1301.3641246731008</v>
      </c>
      <c r="E687">
        <f t="shared" si="69"/>
        <v>2.2682526321237666</v>
      </c>
      <c r="F687">
        <f t="shared" si="70"/>
        <v>44.751265912458443</v>
      </c>
      <c r="G687">
        <f>F686*Dynamics!$S$1+G686</f>
        <v>341.99719246033555</v>
      </c>
      <c r="H687">
        <f>G687*Dynamics!$S$1+H686</f>
        <v>1254.3199631929142</v>
      </c>
      <c r="I687" s="32">
        <f t="shared" si="67"/>
        <v>2497.3199631929142</v>
      </c>
      <c r="J687">
        <f t="shared" si="68"/>
        <v>289.76742023924606</v>
      </c>
      <c r="K687">
        <f t="shared" si="71"/>
        <v>76.085592972384646</v>
      </c>
      <c r="L687">
        <f t="shared" si="72"/>
        <v>9.1470876604629603E-4</v>
      </c>
    </row>
    <row r="688" spans="1:12" x14ac:dyDescent="0.25">
      <c r="A688">
        <f>Dynamics!A696</f>
        <v>6.7799999999998999</v>
      </c>
      <c r="B688">
        <f>Dynamics!B696</f>
        <v>29.023222238840891</v>
      </c>
      <c r="C688">
        <f>Dynamics!O696+Dynamics!P696</f>
        <v>0.60312045057852182</v>
      </c>
      <c r="D688">
        <f>Dynamics!$M$9*Dynamics!$M$14*Thrust!C688</f>
        <v>1301.2100566664892</v>
      </c>
      <c r="E688">
        <f t="shared" si="69"/>
        <v>2.2734575904703904</v>
      </c>
      <c r="F688">
        <f t="shared" si="70"/>
        <v>44.755078825730514</v>
      </c>
      <c r="G688">
        <f>F687*Dynamics!$S$1+G687</f>
        <v>342.44470511946014</v>
      </c>
      <c r="H688">
        <f>G688*Dynamics!$S$1+H687</f>
        <v>1257.7444102441088</v>
      </c>
      <c r="I688" s="32">
        <f t="shared" si="67"/>
        <v>2500.7444102441086</v>
      </c>
      <c r="J688">
        <f t="shared" si="68"/>
        <v>289.74516133341331</v>
      </c>
      <c r="K688">
        <f t="shared" si="71"/>
        <v>76.054879919760026</v>
      </c>
      <c r="L688">
        <f t="shared" si="72"/>
        <v>9.1440977230885351E-4</v>
      </c>
    </row>
    <row r="689" spans="1:12" x14ac:dyDescent="0.25">
      <c r="A689">
        <f>Dynamics!A697</f>
        <v>6.7899999999998997</v>
      </c>
      <c r="B689">
        <f>Dynamics!B697</f>
        <v>29.017191034335106</v>
      </c>
      <c r="C689">
        <f>Dynamics!O697+Dynamics!P697</f>
        <v>0.60304903760808071</v>
      </c>
      <c r="D689">
        <f>Dynamics!$M$9*Dynamics!$M$14*Thrust!C689</f>
        <v>1301.0559858250424</v>
      </c>
      <c r="E689">
        <f t="shared" si="69"/>
        <v>2.2786661674407429</v>
      </c>
      <c r="F689">
        <f t="shared" si="70"/>
        <v>44.758892000290466</v>
      </c>
      <c r="G689">
        <f>F688*Dynamics!$S$1+G688</f>
        <v>342.89225590771747</v>
      </c>
      <c r="H689">
        <f>G689*Dynamics!$S$1+H688</f>
        <v>1261.173332803186</v>
      </c>
      <c r="I689" s="32">
        <f t="shared" si="67"/>
        <v>2504.173332803186</v>
      </c>
      <c r="J689">
        <f t="shared" si="68"/>
        <v>289.72287333677929</v>
      </c>
      <c r="K689">
        <f t="shared" si="71"/>
        <v>76.024136786714706</v>
      </c>
      <c r="L689">
        <f t="shared" si="72"/>
        <v>9.1411046272858265E-4</v>
      </c>
    </row>
    <row r="690" spans="1:12" x14ac:dyDescent="0.25">
      <c r="A690">
        <f>Dynamics!A698</f>
        <v>6.7999999999998995</v>
      </c>
      <c r="B690">
        <f>Dynamics!B698</f>
        <v>29.011160543959026</v>
      </c>
      <c r="C690">
        <f>Dynamics!O698+Dynamics!P698</f>
        <v>0.60297762332249094</v>
      </c>
      <c r="D690">
        <f>Dynamics!$M$9*Dynamics!$M$14*Thrust!C690</f>
        <v>1300.9019121462111</v>
      </c>
      <c r="E690">
        <f t="shared" si="69"/>
        <v>2.2838783513720839</v>
      </c>
      <c r="F690">
        <f t="shared" si="70"/>
        <v>44.762705436313517</v>
      </c>
      <c r="G690">
        <f>F689*Dynamics!$S$1+G689</f>
        <v>343.33984482772036</v>
      </c>
      <c r="H690">
        <f>G690*Dynamics!$S$1+H689</f>
        <v>1264.6067312514631</v>
      </c>
      <c r="I690" s="32">
        <f t="shared" si="67"/>
        <v>2507.6067312514633</v>
      </c>
      <c r="J690">
        <f t="shared" si="68"/>
        <v>289.70055624686552</v>
      </c>
      <c r="K690">
        <f t="shared" si="71"/>
        <v>75.993363606720678</v>
      </c>
      <c r="L690">
        <f t="shared" si="72"/>
        <v>9.1381083755273304E-4</v>
      </c>
    </row>
    <row r="691" spans="1:12" x14ac:dyDescent="0.25">
      <c r="A691">
        <f>Dynamics!A699</f>
        <v>6.8099999999998992</v>
      </c>
      <c r="B691">
        <f>Dynamics!B699</f>
        <v>29.005130767725799</v>
      </c>
      <c r="C691">
        <f>Dynamics!O699+Dynamics!P699</f>
        <v>0.60290620772057124</v>
      </c>
      <c r="D691">
        <f>Dynamics!$M$9*Dynamics!$M$14*Thrust!C691</f>
        <v>1300.7478356274466</v>
      </c>
      <c r="E691">
        <f t="shared" si="69"/>
        <v>2.289094130589433</v>
      </c>
      <c r="F691">
        <f t="shared" si="70"/>
        <v>44.766519133975464</v>
      </c>
      <c r="G691">
        <f>F690*Dynamics!$S$1+G690</f>
        <v>343.78747188208348</v>
      </c>
      <c r="H691">
        <f>G691*Dynamics!$S$1+H690</f>
        <v>1268.044605970284</v>
      </c>
      <c r="I691" s="32">
        <f t="shared" si="67"/>
        <v>2511.044605970284</v>
      </c>
      <c r="J691">
        <f t="shared" si="68"/>
        <v>289.67821006119317</v>
      </c>
      <c r="K691">
        <f t="shared" si="71"/>
        <v>75.962560413286283</v>
      </c>
      <c r="L691">
        <f t="shared" si="72"/>
        <v>9.1351089702886848E-4</v>
      </c>
    </row>
    <row r="692" spans="1:12" x14ac:dyDescent="0.25">
      <c r="A692">
        <f>Dynamics!A700</f>
        <v>6.819999999999899</v>
      </c>
      <c r="B692">
        <f>Dynamics!B700</f>
        <v>28.999101705648595</v>
      </c>
      <c r="C692">
        <f>Dynamics!O700+Dynamics!P700</f>
        <v>0.60283479080113933</v>
      </c>
      <c r="D692">
        <f>Dynamics!$M$9*Dynamics!$M$14*Thrust!C692</f>
        <v>1300.5937562661984</v>
      </c>
      <c r="E692">
        <f t="shared" si="69"/>
        <v>2.2943134934056002</v>
      </c>
      <c r="F692">
        <f t="shared" si="70"/>
        <v>44.770333093452457</v>
      </c>
      <c r="G692">
        <f>F691*Dynamics!$S$1+G691</f>
        <v>344.23513707342323</v>
      </c>
      <c r="H692">
        <f>G692*Dynamics!$S$1+H691</f>
        <v>1271.4869573410183</v>
      </c>
      <c r="I692" s="32">
        <f t="shared" si="67"/>
        <v>2514.4869573410183</v>
      </c>
      <c r="J692">
        <f t="shared" si="68"/>
        <v>289.65583477728336</v>
      </c>
      <c r="K692">
        <f t="shared" si="71"/>
        <v>75.931727239956189</v>
      </c>
      <c r="L692">
        <f t="shared" si="72"/>
        <v>9.1321064140486533E-4</v>
      </c>
    </row>
    <row r="693" spans="1:12" x14ac:dyDescent="0.25">
      <c r="A693">
        <f>Dynamics!A701</f>
        <v>6.8299999999998988</v>
      </c>
      <c r="B693">
        <f>Dynamics!B701</f>
        <v>28.993073357740581</v>
      </c>
      <c r="C693">
        <f>Dynamics!O701+Dynamics!P701</f>
        <v>0.60276337256301238</v>
      </c>
      <c r="D693">
        <f>Dynamics!$M$9*Dynamics!$M$14*Thrust!C693</f>
        <v>1300.4396740599143</v>
      </c>
      <c r="E693">
        <f t="shared" si="69"/>
        <v>2.2995364281212058</v>
      </c>
      <c r="F693">
        <f t="shared" si="70"/>
        <v>44.774147314921173</v>
      </c>
      <c r="G693">
        <f>F692*Dynamics!$S$1+G692</f>
        <v>344.68284040435776</v>
      </c>
      <c r="H693">
        <f>G693*Dynamics!$S$1+H692</f>
        <v>1274.9337857450619</v>
      </c>
      <c r="I693" s="32">
        <f t="shared" si="67"/>
        <v>2517.9337857450619</v>
      </c>
      <c r="J693">
        <f t="shared" si="68"/>
        <v>289.63343039265709</v>
      </c>
      <c r="K693">
        <f t="shared" si="71"/>
        <v>75.900864120311269</v>
      </c>
      <c r="L693">
        <f t="shared" si="72"/>
        <v>9.1291007092891266E-4</v>
      </c>
    </row>
    <row r="694" spans="1:12" x14ac:dyDescent="0.25">
      <c r="A694">
        <f>Dynamics!A702</f>
        <v>6.8399999999998986</v>
      </c>
      <c r="B694">
        <f>Dynamics!B702</f>
        <v>28.987045724014951</v>
      </c>
      <c r="C694">
        <f>Dynamics!O702+Dynamics!P702</f>
        <v>0.60269195300500744</v>
      </c>
      <c r="D694">
        <f>Dynamics!$M$9*Dynamics!$M$14*Thrust!C694</f>
        <v>1300.2855890060423</v>
      </c>
      <c r="E694">
        <f t="shared" si="69"/>
        <v>2.3047629230247053</v>
      </c>
      <c r="F694">
        <f t="shared" si="70"/>
        <v>44.777961798558756</v>
      </c>
      <c r="G694">
        <f>F693*Dynamics!$S$1+G693</f>
        <v>345.13058187750698</v>
      </c>
      <c r="H694">
        <f>G694*Dynamics!$S$1+H693</f>
        <v>1278.385091563837</v>
      </c>
      <c r="I694" s="32">
        <f t="shared" si="67"/>
        <v>2521.3850915638368</v>
      </c>
      <c r="J694">
        <f t="shared" si="68"/>
        <v>289.61099690483508</v>
      </c>
      <c r="K694">
        <f t="shared" si="71"/>
        <v>75.869971087968679</v>
      </c>
      <c r="L694">
        <f t="shared" si="72"/>
        <v>9.126091858495135E-4</v>
      </c>
    </row>
    <row r="695" spans="1:12" x14ac:dyDescent="0.25">
      <c r="A695">
        <f>Dynamics!A703</f>
        <v>6.8499999999998984</v>
      </c>
      <c r="B695">
        <f>Dynamics!B703</f>
        <v>28.981018804484904</v>
      </c>
      <c r="C695">
        <f>Dynamics!O703+Dynamics!P703</f>
        <v>0.60262053212594069</v>
      </c>
      <c r="D695">
        <f>Dynamics!$M$9*Dynamics!$M$14*Thrust!C695</f>
        <v>1300.1315011020283</v>
      </c>
      <c r="E695">
        <f t="shared" si="69"/>
        <v>2.3099929663924179</v>
      </c>
      <c r="F695">
        <f t="shared" si="70"/>
        <v>44.781776544542801</v>
      </c>
      <c r="G695">
        <f>F694*Dynamics!$S$1+G694</f>
        <v>345.57836149549257</v>
      </c>
      <c r="H695">
        <f>G695*Dynamics!$S$1+H694</f>
        <v>1281.840875178792</v>
      </c>
      <c r="I695" s="32">
        <f t="shared" si="67"/>
        <v>2524.840875178792</v>
      </c>
      <c r="J695">
        <f t="shared" si="68"/>
        <v>289.58853431133787</v>
      </c>
      <c r="K695">
        <f t="shared" si="71"/>
        <v>75.839048176581699</v>
      </c>
      <c r="L695">
        <f t="shared" si="72"/>
        <v>9.123079864154825E-4</v>
      </c>
    </row>
    <row r="696" spans="1:12" x14ac:dyDescent="0.25">
      <c r="A696">
        <f>Dynamics!A704</f>
        <v>6.8599999999998982</v>
      </c>
      <c r="B696">
        <f>Dynamics!B704</f>
        <v>28.974992599163642</v>
      </c>
      <c r="C696">
        <f>Dynamics!O704+Dynamics!P704</f>
        <v>0.60254910992462807</v>
      </c>
      <c r="D696">
        <f>Dynamics!$M$9*Dynamics!$M$14*Thrust!C696</f>
        <v>1299.9774103453176</v>
      </c>
      <c r="E696">
        <f t="shared" si="69"/>
        <v>2.3152265464885491</v>
      </c>
      <c r="F696">
        <f t="shared" si="70"/>
        <v>44.785591553051368</v>
      </c>
      <c r="G696">
        <f>F695*Dynamics!$S$1+G695</f>
        <v>346.02617926093802</v>
      </c>
      <c r="H696">
        <f>G696*Dynamics!$S$1+H695</f>
        <v>1285.3011369714013</v>
      </c>
      <c r="I696" s="32">
        <f t="shared" si="67"/>
        <v>2528.3011369714013</v>
      </c>
      <c r="J696">
        <f t="shared" si="68"/>
        <v>289.56604260968589</v>
      </c>
      <c r="K696">
        <f t="shared" si="71"/>
        <v>75.808095419839816</v>
      </c>
      <c r="L696">
        <f t="shared" si="72"/>
        <v>9.1200647287594775E-4</v>
      </c>
    </row>
    <row r="697" spans="1:12" x14ac:dyDescent="0.25">
      <c r="A697">
        <f>Dynamics!A705</f>
        <v>6.869999999999898</v>
      </c>
      <c r="B697">
        <f>Dynamics!B705</f>
        <v>28.968967108064398</v>
      </c>
      <c r="C697">
        <f>Dynamics!O705+Dynamics!P705</f>
        <v>0.60247768639988497</v>
      </c>
      <c r="D697">
        <f>Dynamics!$M$9*Dynamics!$M$14*Thrust!C697</f>
        <v>1299.8233167333549</v>
      </c>
      <c r="E697">
        <f t="shared" si="69"/>
        <v>2.3204636515652162</v>
      </c>
      <c r="F697">
        <f t="shared" si="70"/>
        <v>44.78940682426299</v>
      </c>
      <c r="G697">
        <f>F696*Dynamics!$S$1+G696</f>
        <v>346.47403517646853</v>
      </c>
      <c r="H697">
        <f>G697*Dynamics!$S$1+H696</f>
        <v>1288.765877323166</v>
      </c>
      <c r="I697" s="32">
        <f t="shared" si="67"/>
        <v>2531.765877323166</v>
      </c>
      <c r="J697">
        <f t="shared" si="68"/>
        <v>289.54352179739942</v>
      </c>
      <c r="K697">
        <f t="shared" si="71"/>
        <v>75.777112851468431</v>
      </c>
      <c r="L697">
        <f t="shared" si="72"/>
        <v>9.117046454803475E-4</v>
      </c>
    </row>
    <row r="698" spans="1:12" x14ac:dyDescent="0.25">
      <c r="A698">
        <f>Dynamics!A706</f>
        <v>6.8799999999998978</v>
      </c>
      <c r="B698">
        <f>Dynamics!B706</f>
        <v>28.962942331200399</v>
      </c>
      <c r="C698">
        <f>Dynamics!O706+Dynamics!P706</f>
        <v>0.60240626155052601</v>
      </c>
      <c r="D698">
        <f>Dynamics!$M$9*Dynamics!$M$14*Thrust!C698</f>
        <v>1299.6692202635822</v>
      </c>
      <c r="E698">
        <f t="shared" si="69"/>
        <v>2.3257042698624693</v>
      </c>
      <c r="F698">
        <f t="shared" si="70"/>
        <v>44.793222358356644</v>
      </c>
      <c r="G698">
        <f>F697*Dynamics!$S$1+G697</f>
        <v>346.92192924471118</v>
      </c>
      <c r="H698">
        <f>G698*Dynamics!$S$1+H697</f>
        <v>1292.2350966156132</v>
      </c>
      <c r="I698" s="32">
        <f t="shared" si="67"/>
        <v>2535.2350966156132</v>
      </c>
      <c r="J698">
        <f t="shared" si="68"/>
        <v>289.52097187199854</v>
      </c>
      <c r="K698">
        <f t="shared" si="71"/>
        <v>75.746100505229165</v>
      </c>
      <c r="L698">
        <f t="shared" si="72"/>
        <v>9.1140250447843435E-4</v>
      </c>
    </row>
    <row r="699" spans="1:12" x14ac:dyDescent="0.25">
      <c r="A699">
        <f>Dynamics!A707</f>
        <v>6.8899999999998975</v>
      </c>
      <c r="B699">
        <f>Dynamics!B707</f>
        <v>28.956918268584893</v>
      </c>
      <c r="C699">
        <f>Dynamics!O707+Dynamics!P707</f>
        <v>0.60233483537536558</v>
      </c>
      <c r="D699">
        <f>Dynamics!$M$9*Dynamics!$M$14*Thrust!C699</f>
        <v>1299.5151209334422</v>
      </c>
      <c r="E699">
        <f t="shared" si="69"/>
        <v>2.3309483896083263</v>
      </c>
      <c r="F699">
        <f t="shared" si="70"/>
        <v>44.797038155511792</v>
      </c>
      <c r="G699">
        <f>F698*Dynamics!$S$1+G698</f>
        <v>347.36986146829474</v>
      </c>
      <c r="H699">
        <f>G699*Dynamics!$S$1+H698</f>
        <v>1295.7087952302961</v>
      </c>
      <c r="I699" s="32">
        <f t="shared" si="67"/>
        <v>2538.7087952302963</v>
      </c>
      <c r="J699">
        <f t="shared" si="68"/>
        <v>289.49839283100306</v>
      </c>
      <c r="K699">
        <f t="shared" si="71"/>
        <v>75.71505841491944</v>
      </c>
      <c r="L699">
        <f t="shared" si="72"/>
        <v>9.1110005012027086E-4</v>
      </c>
    </row>
    <row r="700" spans="1:12" x14ac:dyDescent="0.25">
      <c r="A700">
        <f>Dynamics!A708</f>
        <v>6.8999999999998973</v>
      </c>
      <c r="B700">
        <f>Dynamics!B708</f>
        <v>28.950894920231139</v>
      </c>
      <c r="C700">
        <f>Dynamics!O708+Dynamics!P708</f>
        <v>0.60226340787321775</v>
      </c>
      <c r="D700">
        <f>Dynamics!$M$9*Dynamics!$M$14*Thrust!C700</f>
        <v>1299.3610187403758</v>
      </c>
      <c r="E700">
        <f t="shared" si="69"/>
        <v>2.3361959990187855</v>
      </c>
      <c r="F700">
        <f t="shared" si="70"/>
        <v>44.800854215908352</v>
      </c>
      <c r="G700">
        <f>F699*Dynamics!$S$1+G699</f>
        <v>347.81783184984988</v>
      </c>
      <c r="H700">
        <f>G700*Dynamics!$S$1+H699</f>
        <v>1299.1869735487946</v>
      </c>
      <c r="I700" s="32">
        <f t="shared" si="67"/>
        <v>2542.1869735487944</v>
      </c>
      <c r="J700">
        <f t="shared" si="68"/>
        <v>289.47578467193284</v>
      </c>
      <c r="K700">
        <f t="shared" si="71"/>
        <v>75.683986614372813</v>
      </c>
      <c r="L700">
        <f t="shared" si="72"/>
        <v>9.1079728265623227E-4</v>
      </c>
    </row>
    <row r="701" spans="1:12" x14ac:dyDescent="0.25">
      <c r="A701">
        <f>Dynamics!A709</f>
        <v>6.9099999999998971</v>
      </c>
      <c r="B701">
        <f>Dynamics!B709</f>
        <v>28.944872286152407</v>
      </c>
      <c r="C701">
        <f>Dynamics!O709+Dynamics!P709</f>
        <v>0.60219197904289545</v>
      </c>
      <c r="D701">
        <f>Dynamics!$M$9*Dynamics!$M$14*Thrust!C701</f>
        <v>1299.2069136818222</v>
      </c>
      <c r="E701">
        <f t="shared" si="69"/>
        <v>2.3414470862978622</v>
      </c>
      <c r="F701">
        <f t="shared" si="70"/>
        <v>44.804670539726693</v>
      </c>
      <c r="G701">
        <f>F700*Dynamics!$S$1+G700</f>
        <v>348.26584039200895</v>
      </c>
      <c r="H701">
        <f>G701*Dynamics!$S$1+H700</f>
        <v>1302.6696319527148</v>
      </c>
      <c r="I701" s="32">
        <f t="shared" si="67"/>
        <v>2545.6696319527146</v>
      </c>
      <c r="J701">
        <f t="shared" si="68"/>
        <v>289.45314739230736</v>
      </c>
      <c r="K701">
        <f t="shared" si="71"/>
        <v>75.652885137458568</v>
      </c>
      <c r="L701">
        <f t="shared" si="72"/>
        <v>9.1049420233700455E-4</v>
      </c>
    </row>
    <row r="702" spans="1:12" x14ac:dyDescent="0.25">
      <c r="A702">
        <f>Dynamics!A710</f>
        <v>6.9199999999998969</v>
      </c>
      <c r="B702">
        <f>Dynamics!B710</f>
        <v>28.938850366361976</v>
      </c>
      <c r="C702">
        <f>Dynamics!O710+Dynamics!P710</f>
        <v>0.60212054888321176</v>
      </c>
      <c r="D702">
        <f>Dynamics!$M$9*Dynamics!$M$14*Thrust!C702</f>
        <v>1299.0528057552206</v>
      </c>
      <c r="E702">
        <f t="shared" si="69"/>
        <v>2.3467016396376055</v>
      </c>
      <c r="F702">
        <f t="shared" si="70"/>
        <v>44.808487127147664</v>
      </c>
      <c r="G702">
        <f>F701*Dynamics!$S$1+G701</f>
        <v>348.7138870974062</v>
      </c>
      <c r="H702">
        <f>G702*Dynamics!$S$1+H701</f>
        <v>1306.1567708236889</v>
      </c>
      <c r="I702" s="32">
        <f t="shared" si="67"/>
        <v>2549.1567708236889</v>
      </c>
      <c r="J702">
        <f t="shared" si="68"/>
        <v>289.43048098964601</v>
      </c>
      <c r="K702">
        <f t="shared" si="71"/>
        <v>75.62175401808183</v>
      </c>
      <c r="L702">
        <f t="shared" si="72"/>
        <v>9.1019080941358364E-4</v>
      </c>
    </row>
    <row r="703" spans="1:12" x14ac:dyDescent="0.25">
      <c r="A703">
        <f>Dynamics!A711</f>
        <v>6.9299999999998967</v>
      </c>
      <c r="B703">
        <f>Dynamics!B711</f>
        <v>28.932829160873144</v>
      </c>
      <c r="C703">
        <f>Dynamics!O711+Dynamics!P711</f>
        <v>0.60204911739297906</v>
      </c>
      <c r="D703">
        <f>Dynamics!$M$9*Dynamics!$M$14*Thrust!C703</f>
        <v>1298.8986949580087</v>
      </c>
      <c r="E703">
        <f t="shared" si="69"/>
        <v>2.3519596472181243</v>
      </c>
      <c r="F703">
        <f t="shared" si="70"/>
        <v>44.81230397835256</v>
      </c>
      <c r="G703">
        <f>F702*Dynamics!$S$1+G702</f>
        <v>349.16197196867768</v>
      </c>
      <c r="H703">
        <f>G703*Dynamics!$S$1+H702</f>
        <v>1309.6483905433756</v>
      </c>
      <c r="I703" s="32">
        <f t="shared" si="67"/>
        <v>2552.6483905433756</v>
      </c>
      <c r="J703">
        <f t="shared" si="68"/>
        <v>289.40778546146805</v>
      </c>
      <c r="K703">
        <f t="shared" si="71"/>
        <v>75.590593290183634</v>
      </c>
      <c r="L703">
        <f t="shared" si="72"/>
        <v>9.0988710413727862E-4</v>
      </c>
    </row>
    <row r="704" spans="1:12" x14ac:dyDescent="0.25">
      <c r="A704">
        <f>Dynamics!A712</f>
        <v>6.9399999999998965</v>
      </c>
      <c r="B704">
        <f>Dynamics!B712</f>
        <v>28.926808669699216</v>
      </c>
      <c r="C704">
        <f>Dynamics!O712+Dynamics!P712</f>
        <v>0.60197768457100886</v>
      </c>
      <c r="D704">
        <f>Dynamics!$M$9*Dynamics!$M$14*Thrust!C704</f>
        <v>1298.7445812876224</v>
      </c>
      <c r="E704">
        <f t="shared" si="69"/>
        <v>2.357221097207622</v>
      </c>
      <c r="F704">
        <f t="shared" si="70"/>
        <v>44.81612109352313</v>
      </c>
      <c r="G704">
        <f>F703*Dynamics!$S$1+G703</f>
        <v>349.6100950084612</v>
      </c>
      <c r="H704">
        <f>G704*Dynamics!$S$1+H703</f>
        <v>1313.1444914934602</v>
      </c>
      <c r="I704" s="32">
        <f t="shared" si="67"/>
        <v>2556.14449149346</v>
      </c>
      <c r="J704">
        <f t="shared" si="68"/>
        <v>289.38506080529248</v>
      </c>
      <c r="K704">
        <f t="shared" si="71"/>
        <v>75.559402987740668</v>
      </c>
      <c r="L704">
        <f t="shared" si="72"/>
        <v>9.0958308675970743E-4</v>
      </c>
    </row>
    <row r="705" spans="1:12" x14ac:dyDescent="0.25">
      <c r="A705">
        <f>Dynamics!A713</f>
        <v>6.9499999999998963</v>
      </c>
      <c r="B705">
        <f>Dynamics!B713</f>
        <v>28.920788892853505</v>
      </c>
      <c r="C705">
        <f>Dynamics!O713+Dynamics!P713</f>
        <v>0.60190625041611301</v>
      </c>
      <c r="D705">
        <f>Dynamics!$M$9*Dynamics!$M$14*Thrust!C705</f>
        <v>1298.5904647414982</v>
      </c>
      <c r="E705">
        <f t="shared" si="69"/>
        <v>2.3624859777624079</v>
      </c>
      <c r="F705">
        <f t="shared" si="70"/>
        <v>44.819938472841635</v>
      </c>
      <c r="G705">
        <f>F704*Dynamics!$S$1+G704</f>
        <v>350.05825621939641</v>
      </c>
      <c r="H705">
        <f>G705*Dynamics!$S$1+H704</f>
        <v>1316.6450740556543</v>
      </c>
      <c r="I705" s="32">
        <f t="shared" si="67"/>
        <v>2559.6450740556543</v>
      </c>
      <c r="J705">
        <f t="shared" si="68"/>
        <v>289.36230701863826</v>
      </c>
      <c r="K705">
        <f t="shared" si="71"/>
        <v>75.528183144765322</v>
      </c>
      <c r="L705">
        <f t="shared" si="72"/>
        <v>9.0927875753279823E-4</v>
      </c>
    </row>
    <row r="706" spans="1:12" x14ac:dyDescent="0.25">
      <c r="A706">
        <f>Dynamics!A714</f>
        <v>6.959999999999896</v>
      </c>
      <c r="B706">
        <f>Dynamics!B714</f>
        <v>28.914769830349343</v>
      </c>
      <c r="C706">
        <f>Dynamics!O714+Dynamics!P714</f>
        <v>0.60183481492710211</v>
      </c>
      <c r="D706">
        <f>Dynamics!$M$9*Dynamics!$M$14*Thrust!C706</f>
        <v>1298.4363453170704</v>
      </c>
      <c r="E706">
        <f t="shared" si="69"/>
        <v>2.36775427702693</v>
      </c>
      <c r="F706">
        <f t="shared" si="70"/>
        <v>44.823756116490749</v>
      </c>
      <c r="G706">
        <f>F705*Dynamics!$S$1+G705</f>
        <v>350.50645560412482</v>
      </c>
      <c r="H706">
        <f>G706*Dynamics!$S$1+H705</f>
        <v>1320.1501386116956</v>
      </c>
      <c r="I706" s="32">
        <f t="shared" si="67"/>
        <v>2563.1501386116956</v>
      </c>
      <c r="J706">
        <f t="shared" si="68"/>
        <v>289.339524099024</v>
      </c>
      <c r="K706">
        <f t="shared" si="71"/>
        <v>75.496933795305679</v>
      </c>
      <c r="L706">
        <f t="shared" si="72"/>
        <v>9.0897411670879053E-4</v>
      </c>
    </row>
    <row r="707" spans="1:12" x14ac:dyDescent="0.25">
      <c r="A707">
        <f>Dynamics!A715</f>
        <v>6.9699999999998958</v>
      </c>
      <c r="B707">
        <f>Dynamics!B715</f>
        <v>28.908751482200074</v>
      </c>
      <c r="C707">
        <f>Dynamics!O715+Dynamics!P715</f>
        <v>0.60176337810278635</v>
      </c>
      <c r="D707">
        <f>Dynamics!$M$9*Dynamics!$M$14*Thrust!C707</f>
        <v>1298.2822230117715</v>
      </c>
      <c r="E707">
        <f t="shared" si="69"/>
        <v>2.3730259831338034</v>
      </c>
      <c r="F707">
        <f t="shared" si="70"/>
        <v>44.827574024653579</v>
      </c>
      <c r="G707">
        <f>F706*Dynamics!$S$1+G706</f>
        <v>350.95469316528971</v>
      </c>
      <c r="H707">
        <f>G707*Dynamics!$S$1+H706</f>
        <v>1323.6596855433486</v>
      </c>
      <c r="I707" s="32">
        <f t="shared" si="67"/>
        <v>2566.6596855433486</v>
      </c>
      <c r="J707">
        <f t="shared" si="68"/>
        <v>289.31671204396821</v>
      </c>
      <c r="K707">
        <f t="shared" si="71"/>
        <v>75.465654973445368</v>
      </c>
      <c r="L707">
        <f t="shared" si="72"/>
        <v>9.0866916454023308E-4</v>
      </c>
    </row>
    <row r="708" spans="1:12" x14ac:dyDescent="0.25">
      <c r="A708">
        <f>Dynamics!A716</f>
        <v>6.9799999999998956</v>
      </c>
      <c r="B708">
        <f>Dynamics!B716</f>
        <v>28.902733848419047</v>
      </c>
      <c r="C708">
        <f>Dynamics!O716+Dynamics!P716</f>
        <v>0.60169193994197556</v>
      </c>
      <c r="D708">
        <f>Dynamics!$M$9*Dynamics!$M$14*Thrust!C708</f>
        <v>1298.1280978230343</v>
      </c>
      <c r="E708">
        <f t="shared" si="69"/>
        <v>2.3783010842038292</v>
      </c>
      <c r="F708">
        <f t="shared" si="70"/>
        <v>44.831392197513757</v>
      </c>
      <c r="G708">
        <f>F707*Dynamics!$S$1+G707</f>
        <v>351.40296890553623</v>
      </c>
      <c r="H708">
        <f>G708*Dynamics!$S$1+H707</f>
        <v>1327.173715232404</v>
      </c>
      <c r="I708" s="32">
        <f t="shared" si="67"/>
        <v>2570.173715232404</v>
      </c>
      <c r="J708">
        <f t="shared" si="68"/>
        <v>289.29387085098938</v>
      </c>
      <c r="K708">
        <f t="shared" si="71"/>
        <v>75.43434671330364</v>
      </c>
      <c r="L708">
        <f t="shared" si="72"/>
        <v>9.0836390127998416E-4</v>
      </c>
    </row>
    <row r="709" spans="1:12" x14ac:dyDescent="0.25">
      <c r="A709">
        <f>Dynamics!A717</f>
        <v>6.9899999999998954</v>
      </c>
      <c r="B709">
        <f>Dynamics!B717</f>
        <v>28.896716929019625</v>
      </c>
      <c r="C709">
        <f>Dynamics!O717+Dynamics!P717</f>
        <v>0.60162050044347926</v>
      </c>
      <c r="D709">
        <f>Dynamics!$M$9*Dynamics!$M$14*Thrust!C709</f>
        <v>1297.9739697482898</v>
      </c>
      <c r="E709">
        <f t="shared" si="69"/>
        <v>2.3835795683460228</v>
      </c>
      <c r="F709">
        <f t="shared" si="70"/>
        <v>44.835210635255343</v>
      </c>
      <c r="G709">
        <f>F708*Dynamics!$S$1+G708</f>
        <v>351.85128282751134</v>
      </c>
      <c r="H709">
        <f>G709*Dynamics!$S$1+H708</f>
        <v>1330.6922280606791</v>
      </c>
      <c r="I709" s="32">
        <f t="shared" si="67"/>
        <v>2573.6922280606791</v>
      </c>
      <c r="J709">
        <f t="shared" si="68"/>
        <v>289.27100051760556</v>
      </c>
      <c r="K709">
        <f t="shared" si="71"/>
        <v>75.403009049035191</v>
      </c>
      <c r="L709">
        <f t="shared" si="72"/>
        <v>9.0805832718121203E-4</v>
      </c>
    </row>
    <row r="710" spans="1:12" x14ac:dyDescent="0.25">
      <c r="A710">
        <f>Dynamics!A718</f>
        <v>6.9999999999998952</v>
      </c>
      <c r="B710">
        <f>Dynamics!B718</f>
        <v>28.89070072401519</v>
      </c>
      <c r="C710">
        <f>Dynamics!O718+Dynamics!P718</f>
        <v>0.60154905960610627</v>
      </c>
      <c r="D710">
        <f>Dynamics!$M$9*Dynamics!$M$14*Thrust!C710</f>
        <v>1297.8198387849686</v>
      </c>
      <c r="E710">
        <f t="shared" si="69"/>
        <v>2.38886142365764</v>
      </c>
      <c r="F710">
        <f t="shared" si="70"/>
        <v>44.839029338062865</v>
      </c>
      <c r="G710">
        <f>F709*Dynamics!$S$1+G709</f>
        <v>352.2996349338639</v>
      </c>
      <c r="H710">
        <f>G710*Dynamics!$S$1+H709</f>
        <v>1334.2152244100178</v>
      </c>
      <c r="I710" s="32">
        <f t="shared" si="67"/>
        <v>2577.215224410018</v>
      </c>
      <c r="J710">
        <f t="shared" si="68"/>
        <v>289.24810104133491</v>
      </c>
      <c r="K710">
        <f t="shared" si="71"/>
        <v>75.371642014830172</v>
      </c>
      <c r="L710">
        <f t="shared" si="72"/>
        <v>9.0775244249739295E-4</v>
      </c>
    </row>
    <row r="711" spans="1:12" x14ac:dyDescent="0.25">
      <c r="A711">
        <f>Dynamics!A719</f>
        <v>7.009999999999895</v>
      </c>
      <c r="B711">
        <f>Dynamics!B719</f>
        <v>28.88468523341913</v>
      </c>
      <c r="C711">
        <f>Dynamics!O719+Dynamics!P719</f>
        <v>0.60147761742866446</v>
      </c>
      <c r="D711">
        <f>Dynamics!$M$9*Dynamics!$M$14*Thrust!C711</f>
        <v>1297.6657049304986</v>
      </c>
      <c r="E711">
        <f t="shared" si="69"/>
        <v>2.3941466382241989</v>
      </c>
      <c r="F711">
        <f t="shared" si="70"/>
        <v>44.842848306121248</v>
      </c>
      <c r="G711">
        <f>F710*Dynamics!$S$1+G710</f>
        <v>352.74802522724451</v>
      </c>
      <c r="H711">
        <f>G711*Dynamics!$S$1+H710</f>
        <v>1337.7427046622902</v>
      </c>
      <c r="I711" s="32">
        <f t="shared" si="67"/>
        <v>2580.7427046622902</v>
      </c>
      <c r="J711">
        <f t="shared" si="68"/>
        <v>289.22517241969513</v>
      </c>
      <c r="K711">
        <f t="shared" si="71"/>
        <v>75.340245644914233</v>
      </c>
      <c r="L711">
        <f t="shared" si="72"/>
        <v>9.0744624748231449E-4</v>
      </c>
    </row>
    <row r="712" spans="1:12" x14ac:dyDescent="0.25">
      <c r="A712">
        <f>Dynamics!A720</f>
        <v>7.0199999999998948</v>
      </c>
      <c r="B712">
        <f>Dynamics!B720</f>
        <v>28.878670457244844</v>
      </c>
      <c r="C712">
        <f>Dynamics!O720+Dynamics!P720</f>
        <v>0.60140617390996221</v>
      </c>
      <c r="D712">
        <f>Dynamics!$M$9*Dynamics!$M$14*Thrust!C712</f>
        <v>1297.5115681823086</v>
      </c>
      <c r="E712">
        <f t="shared" si="69"/>
        <v>2.3994352001195147</v>
      </c>
      <c r="F712">
        <f t="shared" si="70"/>
        <v>44.846667539615972</v>
      </c>
      <c r="G712">
        <f>F711*Dynamics!$S$1+G711</f>
        <v>353.19645371030572</v>
      </c>
      <c r="H712">
        <f>G712*Dynamics!$S$1+H711</f>
        <v>1341.2746691993932</v>
      </c>
      <c r="I712" s="32">
        <f t="shared" si="67"/>
        <v>2584.2746691993934</v>
      </c>
      <c r="J712">
        <f t="shared" si="68"/>
        <v>289.20221465020393</v>
      </c>
      <c r="K712">
        <f t="shared" si="71"/>
        <v>75.308819973548225</v>
      </c>
      <c r="L712">
        <f t="shared" si="72"/>
        <v>9.0713974239007005E-4</v>
      </c>
    </row>
    <row r="713" spans="1:12" x14ac:dyDescent="0.25">
      <c r="A713">
        <f>Dynamics!A721</f>
        <v>7.0299999999998946</v>
      </c>
      <c r="B713">
        <f>Dynamics!B721</f>
        <v>28.872656395505743</v>
      </c>
      <c r="C713">
        <f>Dynamics!O721+Dynamics!P721</f>
        <v>0.60133472904880669</v>
      </c>
      <c r="D713">
        <f>Dynamics!$M$9*Dynamics!$M$14*Thrust!C713</f>
        <v>1297.3574285378254</v>
      </c>
      <c r="E713">
        <f t="shared" si="69"/>
        <v>2.4047270974057109</v>
      </c>
      <c r="F713">
        <f t="shared" si="70"/>
        <v>44.850487038732929</v>
      </c>
      <c r="G713">
        <f>F712*Dynamics!$S$1+G712</f>
        <v>353.64492038570188</v>
      </c>
      <c r="H713">
        <f>G713*Dynamics!$S$1+H712</f>
        <v>1344.8111184032502</v>
      </c>
      <c r="I713" s="32">
        <f t="shared" si="67"/>
        <v>2587.8111184032505</v>
      </c>
      <c r="J713">
        <f t="shared" si="68"/>
        <v>289.1792277303789</v>
      </c>
      <c r="K713">
        <f t="shared" si="71"/>
        <v>75.277365035028481</v>
      </c>
      <c r="L713">
        <f t="shared" si="72"/>
        <v>9.0683292747506397E-4</v>
      </c>
    </row>
    <row r="714" spans="1:12" x14ac:dyDescent="0.25">
      <c r="A714">
        <f>Dynamics!A722</f>
        <v>7.0399999999998943</v>
      </c>
      <c r="B714">
        <f>Dynamics!B722</f>
        <v>28.866643048215256</v>
      </c>
      <c r="C714">
        <f>Dynamics!O722+Dynamics!P722</f>
        <v>0.60126328284400443</v>
      </c>
      <c r="D714">
        <f>Dynamics!$M$9*Dynamics!$M$14*Thrust!C714</f>
        <v>1297.2032859944741</v>
      </c>
      <c r="E714">
        <f t="shared" si="69"/>
        <v>2.410022318133259</v>
      </c>
      <c r="F714">
        <f t="shared" si="70"/>
        <v>44.854306803658424</v>
      </c>
      <c r="G714">
        <f>F713*Dynamics!$S$1+G713</f>
        <v>354.09342525608923</v>
      </c>
      <c r="H714">
        <f>G714*Dynamics!$S$1+H713</f>
        <v>1348.3520526558111</v>
      </c>
      <c r="I714" s="32">
        <f t="shared" si="67"/>
        <v>2591.3520526558113</v>
      </c>
      <c r="J714">
        <f t="shared" si="68"/>
        <v>289.15621165773723</v>
      </c>
      <c r="K714">
        <f t="shared" si="71"/>
        <v>75.245880863686466</v>
      </c>
      <c r="L714">
        <f t="shared" si="72"/>
        <v>9.0652580299200724E-4</v>
      </c>
    </row>
    <row r="715" spans="1:12" x14ac:dyDescent="0.25">
      <c r="A715">
        <f>Dynamics!A723</f>
        <v>7.0499999999998941</v>
      </c>
      <c r="B715">
        <f>Dynamics!B723</f>
        <v>28.860630415386815</v>
      </c>
      <c r="C715">
        <f>Dynamics!O723+Dynamics!P723</f>
        <v>0.60119183529436204</v>
      </c>
      <c r="D715">
        <f>Dynamics!$M$9*Dynamics!$M$14*Thrust!C715</f>
        <v>1297.04914054968</v>
      </c>
      <c r="E715">
        <f t="shared" si="69"/>
        <v>2.4153208503409944</v>
      </c>
      <c r="F715">
        <f t="shared" si="70"/>
        <v>44.858126834579309</v>
      </c>
      <c r="G715">
        <f>F714*Dynamics!$S$1+G714</f>
        <v>354.54196832412583</v>
      </c>
      <c r="H715">
        <f>G715*Dynamics!$S$1+H714</f>
        <v>1351.8974723390525</v>
      </c>
      <c r="I715" s="32">
        <f t="shared" ref="I715:I778" si="73">H715+$B$4</f>
        <v>2594.8974723390525</v>
      </c>
      <c r="J715">
        <f t="shared" ref="J715:J778" si="74">$B$2-$F$1*I715</f>
        <v>289.13316642979618</v>
      </c>
      <c r="K715">
        <f t="shared" si="71"/>
        <v>75.214367493888986</v>
      </c>
      <c r="L715">
        <f t="shared" si="72"/>
        <v>9.0621836919592066E-4</v>
      </c>
    </row>
    <row r="716" spans="1:12" x14ac:dyDescent="0.25">
      <c r="A716">
        <f>Dynamics!A724</f>
        <v>7.0599999999998939</v>
      </c>
      <c r="B716">
        <f>Dynamics!B724</f>
        <v>28.854618497033872</v>
      </c>
      <c r="C716">
        <f>Dynamics!O724+Dynamics!P724</f>
        <v>0.60112038639868504</v>
      </c>
      <c r="D716">
        <f>Dynamics!$M$9*Dynamics!$M$14*Thrust!C716</f>
        <v>1296.894992200866</v>
      </c>
      <c r="E716">
        <f t="shared" si="69"/>
        <v>2.4206226820561509</v>
      </c>
      <c r="F716">
        <f t="shared" si="70"/>
        <v>44.86194713168279</v>
      </c>
      <c r="G716">
        <f>F715*Dynamics!$S$1+G715</f>
        <v>354.99054959247161</v>
      </c>
      <c r="H716">
        <f>G716*Dynamics!$S$1+H715</f>
        <v>1355.4473778349773</v>
      </c>
      <c r="I716" s="32">
        <f t="shared" si="73"/>
        <v>2598.4473778349775</v>
      </c>
      <c r="J716">
        <f t="shared" si="74"/>
        <v>289.11009204407264</v>
      </c>
      <c r="K716">
        <f t="shared" si="71"/>
        <v>75.182824960037891</v>
      </c>
      <c r="L716">
        <f t="shared" si="72"/>
        <v>9.0591062634213094E-4</v>
      </c>
    </row>
    <row r="717" spans="1:12" x14ac:dyDescent="0.25">
      <c r="A717">
        <f>Dynamics!A725</f>
        <v>7.0699999999998937</v>
      </c>
      <c r="B717">
        <f>Dynamics!B725</f>
        <v>28.848607293169884</v>
      </c>
      <c r="C717">
        <f>Dynamics!O725+Dynamics!P725</f>
        <v>0.60104893615577881</v>
      </c>
      <c r="D717">
        <f>Dynamics!$M$9*Dynamics!$M$14*Thrust!C717</f>
        <v>1296.7408409454549</v>
      </c>
      <c r="E717">
        <f t="shared" si="69"/>
        <v>2.4259278012943737</v>
      </c>
      <c r="F717">
        <f t="shared" si="70"/>
        <v>44.865767695156599</v>
      </c>
      <c r="G717">
        <f>F716*Dynamics!$S$1+G716</f>
        <v>355.43916906378843</v>
      </c>
      <c r="H717">
        <f>G717*Dynamics!$S$1+H716</f>
        <v>1359.0017695256151</v>
      </c>
      <c r="I717" s="32">
        <f t="shared" si="73"/>
        <v>2602.0017695256151</v>
      </c>
      <c r="J717">
        <f t="shared" si="74"/>
        <v>289.08698849808349</v>
      </c>
      <c r="K717">
        <f t="shared" si="71"/>
        <v>75.151253296570204</v>
      </c>
      <c r="L717">
        <f t="shared" si="72"/>
        <v>9.0560257468627365E-4</v>
      </c>
    </row>
    <row r="718" spans="1:12" x14ac:dyDescent="0.25">
      <c r="A718">
        <f>Dynamics!A726</f>
        <v>7.0799999999998935</v>
      </c>
      <c r="B718">
        <f>Dynamics!B726</f>
        <v>28.842596803808327</v>
      </c>
      <c r="C718">
        <f>Dynamics!O726+Dynamics!P726</f>
        <v>0.60097748456444833</v>
      </c>
      <c r="D718">
        <f>Dynamics!$M$9*Dynamics!$M$14*Thrust!C718</f>
        <v>1296.5866867808681</v>
      </c>
      <c r="E718">
        <f t="shared" si="69"/>
        <v>2.4312361960597606</v>
      </c>
      <c r="F718">
        <f t="shared" si="70"/>
        <v>44.86958852518891</v>
      </c>
      <c r="G718">
        <f>F717*Dynamics!$S$1+G717</f>
        <v>355.88782674073997</v>
      </c>
      <c r="H718">
        <f>G718*Dynamics!$S$1+H717</f>
        <v>1362.5606477930226</v>
      </c>
      <c r="I718" s="32">
        <f t="shared" si="73"/>
        <v>2605.5606477930223</v>
      </c>
      <c r="J718">
        <f t="shared" si="74"/>
        <v>289.06385578934538</v>
      </c>
      <c r="K718">
        <f t="shared" si="71"/>
        <v>75.119652537958032</v>
      </c>
      <c r="L718">
        <f t="shared" si="72"/>
        <v>9.0529421448429129E-4</v>
      </c>
    </row>
    <row r="719" spans="1:12" x14ac:dyDescent="0.25">
      <c r="A719">
        <f>Dynamics!A727</f>
        <v>7.0899999999998933</v>
      </c>
      <c r="B719">
        <f>Dynamics!B727</f>
        <v>28.836587028962683</v>
      </c>
      <c r="C719">
        <f>Dynamics!O727+Dynamics!P727</f>
        <v>0.60090603162349765</v>
      </c>
      <c r="D719">
        <f>Dynamics!$M$9*Dynamics!$M$14*Thrust!C719</f>
        <v>1296.4325297045259</v>
      </c>
      <c r="E719">
        <f t="shared" si="69"/>
        <v>2.4365478543448758</v>
      </c>
      <c r="F719">
        <f t="shared" si="70"/>
        <v>44.873409621968328</v>
      </c>
      <c r="G719">
        <f>F718*Dynamics!$S$1+G718</f>
        <v>356.33652262599185</v>
      </c>
      <c r="H719">
        <f>G719*Dynamics!$S$1+H718</f>
        <v>1366.1240130192825</v>
      </c>
      <c r="I719" s="32">
        <f t="shared" si="73"/>
        <v>2609.1240130192828</v>
      </c>
      <c r="J719">
        <f t="shared" si="74"/>
        <v>289.04069391537467</v>
      </c>
      <c r="K719">
        <f t="shared" si="71"/>
        <v>75.088022718708544</v>
      </c>
      <c r="L719">
        <f t="shared" si="72"/>
        <v>9.0498554599243439E-4</v>
      </c>
    </row>
    <row r="720" spans="1:12" x14ac:dyDescent="0.25">
      <c r="A720">
        <f>Dynamics!A728</f>
        <v>7.0999999999998931</v>
      </c>
      <c r="B720">
        <f>Dynamics!B728</f>
        <v>28.830577968646448</v>
      </c>
      <c r="C720">
        <f>Dynamics!O728+Dynamics!P728</f>
        <v>0.60083457733173062</v>
      </c>
      <c r="D720">
        <f>Dynamics!$M$9*Dynamics!$M$14*Thrust!C720</f>
        <v>1296.2783697138475</v>
      </c>
      <c r="E720">
        <f t="shared" si="69"/>
        <v>2.4418627641307844</v>
      </c>
      <c r="F720">
        <f t="shared" si="70"/>
        <v>44.87723098568393</v>
      </c>
      <c r="G720">
        <f>F719*Dynamics!$S$1+G719</f>
        <v>356.78525672221156</v>
      </c>
      <c r="H720">
        <f>G720*Dynamics!$S$1+H719</f>
        <v>1369.6918655865047</v>
      </c>
      <c r="I720" s="32">
        <f t="shared" si="73"/>
        <v>2612.6918655865047</v>
      </c>
      <c r="J720">
        <f t="shared" si="74"/>
        <v>289.0175028736877</v>
      </c>
      <c r="K720">
        <f t="shared" si="71"/>
        <v>75.056363873363708</v>
      </c>
      <c r="L720">
        <f t="shared" si="72"/>
        <v>9.0467656946725805E-4</v>
      </c>
    </row>
    <row r="721" spans="1:12" x14ac:dyDescent="0.25">
      <c r="A721">
        <f>Dynamics!A729</f>
        <v>7.1099999999998929</v>
      </c>
      <c r="B721">
        <f>Dynamics!B729</f>
        <v>28.824569622873131</v>
      </c>
      <c r="C721">
        <f>Dynamics!O729+Dynamics!P729</f>
        <v>0.60076312168795054</v>
      </c>
      <c r="D721">
        <f>Dynamics!$M$9*Dynamics!$M$14*Thrust!C721</f>
        <v>1296.1242068062506</v>
      </c>
      <c r="E721">
        <f t="shared" si="69"/>
        <v>2.4471809133870672</v>
      </c>
      <c r="F721">
        <f t="shared" si="70"/>
        <v>44.881052616525224</v>
      </c>
      <c r="G721">
        <f>F720*Dynamics!$S$1+G720</f>
        <v>357.23402903206841</v>
      </c>
      <c r="H721">
        <f>G721*Dynamics!$S$1+H720</f>
        <v>1373.2642058768254</v>
      </c>
      <c r="I721" s="32">
        <f t="shared" si="73"/>
        <v>2616.2642058768251</v>
      </c>
      <c r="J721">
        <f t="shared" si="74"/>
        <v>288.99428266180064</v>
      </c>
      <c r="K721">
        <f t="shared" si="71"/>
        <v>75.024676036500651</v>
      </c>
      <c r="L721">
        <f t="shared" si="72"/>
        <v>9.04367285165627E-4</v>
      </c>
    </row>
    <row r="722" spans="1:12" x14ac:dyDescent="0.25">
      <c r="A722">
        <f>Dynamics!A730</f>
        <v>7.1199999999998926</v>
      </c>
      <c r="B722">
        <f>Dynamics!B730</f>
        <v>28.818561991656253</v>
      </c>
      <c r="C722">
        <f>Dynamics!O730+Dynamics!P730</f>
        <v>0.60069166469096003</v>
      </c>
      <c r="D722">
        <f>Dynamics!$M$9*Dynamics!$M$14*Thrust!C722</f>
        <v>1295.9700409791526</v>
      </c>
      <c r="E722">
        <f t="shared" si="69"/>
        <v>2.452502290071862</v>
      </c>
      <c r="F722">
        <f t="shared" si="70"/>
        <v>44.884874514682195</v>
      </c>
      <c r="G722">
        <f>F721*Dynamics!$S$1+G721</f>
        <v>357.68283955823364</v>
      </c>
      <c r="H722">
        <f>G722*Dynamics!$S$1+H721</f>
        <v>1376.8410342724078</v>
      </c>
      <c r="I722" s="32">
        <f t="shared" si="73"/>
        <v>2619.8410342724078</v>
      </c>
      <c r="J722">
        <f t="shared" si="74"/>
        <v>288.97103327722937</v>
      </c>
      <c r="K722">
        <f t="shared" si="71"/>
        <v>74.992959242731231</v>
      </c>
      <c r="L722">
        <f t="shared" si="72"/>
        <v>9.0405769334471052E-4</v>
      </c>
    </row>
    <row r="723" spans="1:12" x14ac:dyDescent="0.25">
      <c r="A723">
        <f>Dynamics!A731</f>
        <v>7.1299999999998924</v>
      </c>
      <c r="B723">
        <f>Dynamics!B731</f>
        <v>28.812555075009342</v>
      </c>
      <c r="C723">
        <f>Dynamics!O731+Dynamics!P731</f>
        <v>0.60062020633956148</v>
      </c>
      <c r="D723">
        <f>Dynamics!$M$9*Dynamics!$M$14*Thrust!C723</f>
        <v>1295.8158722299693</v>
      </c>
      <c r="E723">
        <f t="shared" si="69"/>
        <v>2.4578268821318749</v>
      </c>
      <c r="F723">
        <f t="shared" si="70"/>
        <v>44.888696680345276</v>
      </c>
      <c r="G723">
        <f>F722*Dynamics!$S$1+G722</f>
        <v>358.13168830338049</v>
      </c>
      <c r="H723">
        <f>G723*Dynamics!$S$1+H722</f>
        <v>1380.4223511554417</v>
      </c>
      <c r="I723" s="32">
        <f t="shared" si="73"/>
        <v>2623.4223511554419</v>
      </c>
      <c r="J723">
        <f t="shared" si="74"/>
        <v>288.9477547174896</v>
      </c>
      <c r="K723">
        <f t="shared" si="71"/>
        <v>74.961213526702167</v>
      </c>
      <c r="L723">
        <f t="shared" si="72"/>
        <v>9.0374779426198528E-4</v>
      </c>
    </row>
    <row r="724" spans="1:12" x14ac:dyDescent="0.25">
      <c r="A724">
        <f>Dynamics!A732</f>
        <v>7.1399999999998922</v>
      </c>
      <c r="B724">
        <f>Dynamics!B732</f>
        <v>28.806548872945946</v>
      </c>
      <c r="C724">
        <f>Dynamics!O732+Dynamics!P732</f>
        <v>0.60054874663255653</v>
      </c>
      <c r="D724">
        <f>Dynamics!$M$9*Dynamics!$M$14*Thrust!C724</f>
        <v>1295.6617005561152</v>
      </c>
      <c r="E724">
        <f t="shared" si="69"/>
        <v>2.4631546775024185</v>
      </c>
      <c r="F724">
        <f t="shared" si="70"/>
        <v>44.892519113705333</v>
      </c>
      <c r="G724">
        <f>F723*Dynamics!$S$1+G723</f>
        <v>358.58057527018394</v>
      </c>
      <c r="H724">
        <f>G724*Dynamics!$S$1+H723</f>
        <v>1384.0081569081435</v>
      </c>
      <c r="I724" s="32">
        <f t="shared" si="73"/>
        <v>2627.0081569081435</v>
      </c>
      <c r="J724">
        <f t="shared" si="74"/>
        <v>288.92444698009706</v>
      </c>
      <c r="K724">
        <f t="shared" si="71"/>
        <v>74.929438923094878</v>
      </c>
      <c r="L724">
        <f t="shared" si="72"/>
        <v>9.0343758817523138E-4</v>
      </c>
    </row>
    <row r="725" spans="1:12" x14ac:dyDescent="0.25">
      <c r="A725">
        <f>Dynamics!A733</f>
        <v>7.149999999999892</v>
      </c>
      <c r="B725">
        <f>Dynamics!B733</f>
        <v>28.800543385479621</v>
      </c>
      <c r="C725">
        <f>Dynamics!O733+Dynamics!P733</f>
        <v>0.60047728556874647</v>
      </c>
      <c r="D725">
        <f>Dynamics!$M$9*Dynamics!$M$14*Thrust!C725</f>
        <v>1295.5075259550042</v>
      </c>
      <c r="E725">
        <f t="shared" si="69"/>
        <v>2.4684856641074231</v>
      </c>
      <c r="F725">
        <f t="shared" si="70"/>
        <v>44.896341814953693</v>
      </c>
      <c r="G725">
        <f>F724*Dynamics!$S$1+G724</f>
        <v>359.02950046132099</v>
      </c>
      <c r="H725">
        <f>G725*Dynamics!$S$1+H724</f>
        <v>1387.5984519127567</v>
      </c>
      <c r="I725" s="32">
        <f t="shared" si="73"/>
        <v>2630.5984519127569</v>
      </c>
      <c r="J725">
        <f t="shared" si="74"/>
        <v>288.90111006256706</v>
      </c>
      <c r="K725">
        <f t="shared" si="71"/>
        <v>74.897635466625715</v>
      </c>
      <c r="L725">
        <f t="shared" si="72"/>
        <v>9.0312707534253873E-4</v>
      </c>
    </row>
    <row r="726" spans="1:12" x14ac:dyDescent="0.25">
      <c r="A726">
        <f>Dynamics!A734</f>
        <v>7.1599999999998918</v>
      </c>
      <c r="B726">
        <f>Dynamics!B734</f>
        <v>28.794538612623931</v>
      </c>
      <c r="C726">
        <f>Dynamics!O734+Dynamics!P734</f>
        <v>0.60040582314693203</v>
      </c>
      <c r="D726">
        <f>Dynamics!$M$9*Dynamics!$M$14*Thrust!C726</f>
        <v>1295.3533484240493</v>
      </c>
      <c r="E726">
        <f t="shared" si="69"/>
        <v>2.473819829859484</v>
      </c>
      <c r="F726">
        <f t="shared" si="70"/>
        <v>44.900164784282161</v>
      </c>
      <c r="G726">
        <f>F725*Dynamics!$S$1+G725</f>
        <v>359.47846387947055</v>
      </c>
      <c r="H726">
        <f>G726*Dynamics!$S$1+H725</f>
        <v>1391.1932365515513</v>
      </c>
      <c r="I726" s="32">
        <f t="shared" si="73"/>
        <v>2634.1932365515513</v>
      </c>
      <c r="J726">
        <f t="shared" si="74"/>
        <v>288.87774396241491</v>
      </c>
      <c r="K726">
        <f t="shared" si="71"/>
        <v>74.865803192045462</v>
      </c>
      <c r="L726">
        <f t="shared" si="72"/>
        <v>9.0281625602229914E-4</v>
      </c>
    </row>
    <row r="727" spans="1:12" x14ac:dyDescent="0.25">
      <c r="A727">
        <f>Dynamics!A735</f>
        <v>7.1699999999998916</v>
      </c>
      <c r="B727">
        <f>Dynamics!B735</f>
        <v>28.788534554392463</v>
      </c>
      <c r="C727">
        <f>Dynamics!O735+Dynamics!P735</f>
        <v>0.60033435936591351</v>
      </c>
      <c r="D727">
        <f>Dynamics!$M$9*Dynamics!$M$14*Thrust!C727</f>
        <v>1295.1991679606617</v>
      </c>
      <c r="E727">
        <f t="shared" si="69"/>
        <v>2.4791571626598663</v>
      </c>
      <c r="F727">
        <f t="shared" si="70"/>
        <v>44.903988021882924</v>
      </c>
      <c r="G727">
        <f>F726*Dynamics!$S$1+G726</f>
        <v>359.92746552731336</v>
      </c>
      <c r="H727">
        <f>G727*Dynamics!$S$1+H726</f>
        <v>1394.7925112068244</v>
      </c>
      <c r="I727" s="32">
        <f t="shared" si="73"/>
        <v>2637.7925112068242</v>
      </c>
      <c r="J727">
        <f t="shared" si="74"/>
        <v>288.85434867715566</v>
      </c>
      <c r="K727">
        <f t="shared" si="71"/>
        <v>74.833942134139733</v>
      </c>
      <c r="L727">
        <f t="shared" si="72"/>
        <v>9.0250513047321183E-4</v>
      </c>
    </row>
    <row r="728" spans="1:12" x14ac:dyDescent="0.25">
      <c r="A728">
        <f>Dynamics!A736</f>
        <v>7.1799999999998914</v>
      </c>
      <c r="B728">
        <f>Dynamics!B736</f>
        <v>28.782531210798805</v>
      </c>
      <c r="C728">
        <f>Dynamics!O736+Dynamics!P736</f>
        <v>0.60026289422449042</v>
      </c>
      <c r="D728">
        <f>Dynamics!$M$9*Dynamics!$M$14*Thrust!C728</f>
        <v>1295.0449845622516</v>
      </c>
      <c r="E728">
        <f t="shared" si="69"/>
        <v>2.4844976503985454</v>
      </c>
      <c r="F728">
        <f t="shared" si="70"/>
        <v>44.907811527948674</v>
      </c>
      <c r="G728">
        <f>F727*Dynamics!$S$1+G727</f>
        <v>360.37650540753219</v>
      </c>
      <c r="H728">
        <f>G728*Dynamics!$S$1+H727</f>
        <v>1398.3962762608996</v>
      </c>
      <c r="I728" s="32">
        <f t="shared" si="73"/>
        <v>2641.3962762608999</v>
      </c>
      <c r="J728">
        <f t="shared" si="74"/>
        <v>288.83092420430415</v>
      </c>
      <c r="K728">
        <f t="shared" si="71"/>
        <v>74.802052327728617</v>
      </c>
      <c r="L728">
        <f t="shared" si="72"/>
        <v>9.0219369895428022E-4</v>
      </c>
    </row>
    <row r="729" spans="1:12" x14ac:dyDescent="0.25">
      <c r="A729">
        <f>Dynamics!A737</f>
        <v>7.1899999999998911</v>
      </c>
      <c r="B729">
        <f>Dynamics!B737</f>
        <v>28.77652858185656</v>
      </c>
      <c r="C729">
        <f>Dynamics!O737+Dynamics!P737</f>
        <v>0.60019142772146217</v>
      </c>
      <c r="D729">
        <f>Dynamics!$M$9*Dynamics!$M$14*Thrust!C729</f>
        <v>1294.8907982262288</v>
      </c>
      <c r="E729">
        <f t="shared" si="69"/>
        <v>2.4898412809542272</v>
      </c>
      <c r="F729">
        <f t="shared" si="70"/>
        <v>44.911635302672543</v>
      </c>
      <c r="G729">
        <f>F728*Dynamics!$S$1+G728</f>
        <v>360.82558352281166</v>
      </c>
      <c r="H729">
        <f>G729*Dynamics!$S$1+H728</f>
        <v>1402.0045320961278</v>
      </c>
      <c r="I729" s="32">
        <f t="shared" si="73"/>
        <v>2645.0045320961281</v>
      </c>
      <c r="J729">
        <f t="shared" si="74"/>
        <v>288.80747054137515</v>
      </c>
      <c r="K729">
        <f t="shared" si="71"/>
        <v>74.77013380766671</v>
      </c>
      <c r="L729">
        <f t="shared" si="72"/>
        <v>9.0188196172481198E-4</v>
      </c>
    </row>
    <row r="730" spans="1:12" x14ac:dyDescent="0.25">
      <c r="A730">
        <f>Dynamics!A738</f>
        <v>7.1999999999998909</v>
      </c>
      <c r="B730">
        <f>Dynamics!B738</f>
        <v>28.770526667579347</v>
      </c>
      <c r="C730">
        <f>Dynamics!O738+Dynamics!P738</f>
        <v>0.60011995985562716</v>
      </c>
      <c r="D730">
        <f>Dynamics!$M$9*Dynamics!$M$14*Thrust!C730</f>
        <v>1294.7366089500008</v>
      </c>
      <c r="E730">
        <f t="shared" si="69"/>
        <v>2.4951880421943731</v>
      </c>
      <c r="F730">
        <f t="shared" si="70"/>
        <v>44.915459346248085</v>
      </c>
      <c r="G730">
        <f>F729*Dynamics!$S$1+G729</f>
        <v>361.27469987583839</v>
      </c>
      <c r="H730">
        <f>G730*Dynamics!$S$1+H729</f>
        <v>1405.6172790948863</v>
      </c>
      <c r="I730" s="32">
        <f t="shared" si="73"/>
        <v>2648.6172790948863</v>
      </c>
      <c r="J730">
        <f t="shared" si="74"/>
        <v>288.78398768588323</v>
      </c>
      <c r="K730">
        <f t="shared" si="71"/>
        <v>74.738186608843193</v>
      </c>
      <c r="L730">
        <f t="shared" si="72"/>
        <v>9.0156991904442071E-4</v>
      </c>
    </row>
    <row r="731" spans="1:12" x14ac:dyDescent="0.25">
      <c r="A731">
        <f>Dynamics!A739</f>
        <v>7.2099999999998907</v>
      </c>
      <c r="B731">
        <f>Dynamics!B739</f>
        <v>28.764525467980789</v>
      </c>
      <c r="C731">
        <f>Dynamics!O739+Dynamics!P739</f>
        <v>0.6000484906257838</v>
      </c>
      <c r="D731">
        <f>Dynamics!$M$9*Dynamics!$M$14*Thrust!C731</f>
        <v>1294.5824167309752</v>
      </c>
      <c r="E731">
        <f t="shared" ref="E731:E794" si="75">0.5*L730*G730^2*$F$4*$B$5</f>
        <v>2.5005379219752344</v>
      </c>
      <c r="F731">
        <f t="shared" ref="F731:F794" si="76">(D731-E731)/B731</f>
        <v>44.919283658869325</v>
      </c>
      <c r="G731">
        <f>F730*Dynamics!$S$1+G730</f>
        <v>361.72385446930087</v>
      </c>
      <c r="H731">
        <f>G731*Dynamics!$S$1+H730</f>
        <v>1409.2345176395793</v>
      </c>
      <c r="I731" s="32">
        <f t="shared" si="73"/>
        <v>2652.2345176395793</v>
      </c>
      <c r="J731">
        <f t="shared" si="74"/>
        <v>288.76047563534274</v>
      </c>
      <c r="K731">
        <f t="shared" ref="K731:K794" si="77">$B$3*(1-$F$1*I731/$B$2)^($B$1*$F$3/($F$2*$F$1))</f>
        <v>74.706210766181641</v>
      </c>
      <c r="L731">
        <f t="shared" ref="L731:L794" si="78">K731*$F$3/($F$2*J731)</f>
        <v>9.0125757117302395E-4</v>
      </c>
    </row>
    <row r="732" spans="1:12" x14ac:dyDescent="0.25">
      <c r="A732">
        <f>Dynamics!A740</f>
        <v>7.2199999999998905</v>
      </c>
      <c r="B732">
        <f>Dynamics!B740</f>
        <v>28.75852498307453</v>
      </c>
      <c r="C732">
        <f>Dynamics!O740+Dynamics!P740</f>
        <v>0.59997702003072961</v>
      </c>
      <c r="D732">
        <f>Dynamics!$M$9*Dynamics!$M$14*Thrust!C732</f>
        <v>1294.4282215665578</v>
      </c>
      <c r="E732">
        <f t="shared" si="75"/>
        <v>2.5058909081418697</v>
      </c>
      <c r="F732">
        <f t="shared" si="76"/>
        <v>44.923108240730727</v>
      </c>
      <c r="G732">
        <f>F731*Dynamics!$S$1+G731</f>
        <v>362.17304730588955</v>
      </c>
      <c r="H732">
        <f>G732*Dynamics!$S$1+H731</f>
        <v>1412.8562481126382</v>
      </c>
      <c r="I732" s="32">
        <f t="shared" si="73"/>
        <v>2655.8562481126382</v>
      </c>
      <c r="J732">
        <f t="shared" si="74"/>
        <v>288.73693438726787</v>
      </c>
      <c r="K732">
        <f t="shared" si="77"/>
        <v>74.674206314639903</v>
      </c>
      <c r="L732">
        <f t="shared" si="78"/>
        <v>9.0094491837084171E-4</v>
      </c>
    </row>
    <row r="733" spans="1:12" x14ac:dyDescent="0.25">
      <c r="A733">
        <f>Dynamics!A741</f>
        <v>7.2299999999998903</v>
      </c>
      <c r="B733">
        <f>Dynamics!B741</f>
        <v>28.752525212874225</v>
      </c>
      <c r="C733">
        <f>Dynamics!O741+Dynamics!P741</f>
        <v>0.599905548069262</v>
      </c>
      <c r="D733">
        <f>Dynamics!$M$9*Dynamics!$M$14*Thrust!C733</f>
        <v>1294.2740234541541</v>
      </c>
      <c r="E733">
        <f t="shared" si="75"/>
        <v>2.5112469885281712</v>
      </c>
      <c r="F733">
        <f t="shared" si="76"/>
        <v>44.926933092027213</v>
      </c>
      <c r="G733">
        <f>F732*Dynamics!$S$1+G732</f>
        <v>362.62227838829688</v>
      </c>
      <c r="H733">
        <f>G733*Dynamics!$S$1+H732</f>
        <v>1416.4824708965211</v>
      </c>
      <c r="I733" s="32">
        <f t="shared" si="73"/>
        <v>2659.4824708965211</v>
      </c>
      <c r="J733">
        <f t="shared" si="74"/>
        <v>288.71336393917261</v>
      </c>
      <c r="K733">
        <f t="shared" si="77"/>
        <v>74.642173289210362</v>
      </c>
      <c r="L733">
        <f t="shared" si="78"/>
        <v>9.0063196089840028E-4</v>
      </c>
    </row>
    <row r="734" spans="1:12" x14ac:dyDescent="0.25">
      <c r="A734">
        <f>Dynamics!A742</f>
        <v>7.2399999999998901</v>
      </c>
      <c r="B734">
        <f>Dynamics!B742</f>
        <v>28.746526157393532</v>
      </c>
      <c r="C734">
        <f>Dynamics!O742+Dynamics!P742</f>
        <v>0.59983407474017747</v>
      </c>
      <c r="D734">
        <f>Dynamics!$M$9*Dynamics!$M$14*Thrust!C734</f>
        <v>1294.1198223911674</v>
      </c>
      <c r="E734">
        <f t="shared" si="75"/>
        <v>2.5166061509569033</v>
      </c>
      <c r="F734">
        <f t="shared" si="76"/>
        <v>44.930758212954139</v>
      </c>
      <c r="G734">
        <f>F733*Dynamics!$S$1+G733</f>
        <v>363.07154771921716</v>
      </c>
      <c r="H734">
        <f>G734*Dynamics!$S$1+H733</f>
        <v>1420.1131863737132</v>
      </c>
      <c r="I734" s="32">
        <f t="shared" si="73"/>
        <v>2663.1131863737132</v>
      </c>
      <c r="J734">
        <f t="shared" si="74"/>
        <v>288.68976428857087</v>
      </c>
      <c r="K734">
        <f t="shared" si="77"/>
        <v>74.610111724919506</v>
      </c>
      <c r="L734">
        <f t="shared" si="78"/>
        <v>9.003186990165276E-4</v>
      </c>
    </row>
    <row r="735" spans="1:12" x14ac:dyDescent="0.25">
      <c r="A735">
        <f>Dynamics!A743</f>
        <v>7.2499999999998899</v>
      </c>
      <c r="B735">
        <f>Dynamics!B743</f>
        <v>28.740527816646129</v>
      </c>
      <c r="C735">
        <f>Dynamics!O743+Dynamics!P743</f>
        <v>0.59976260004227211</v>
      </c>
      <c r="D735">
        <f>Dynamics!$M$9*Dynamics!$M$14*Thrust!C735</f>
        <v>1293.9656183750003</v>
      </c>
      <c r="E735">
        <f t="shared" si="75"/>
        <v>2.521968383239714</v>
      </c>
      <c r="F735">
        <f t="shared" si="76"/>
        <v>44.934583603707296</v>
      </c>
      <c r="G735">
        <f>F734*Dynamics!$S$1+G734</f>
        <v>363.52085530134673</v>
      </c>
      <c r="H735">
        <f>G735*Dynamics!$S$1+H734</f>
        <v>1423.7483949267266</v>
      </c>
      <c r="I735" s="32">
        <f t="shared" si="73"/>
        <v>2666.7483949267266</v>
      </c>
      <c r="J735">
        <f t="shared" si="74"/>
        <v>288.66613543297626</v>
      </c>
      <c r="K735">
        <f t="shared" si="77"/>
        <v>74.578021656828156</v>
      </c>
      <c r="L735">
        <f t="shared" si="78"/>
        <v>9.0000513298635646E-4</v>
      </c>
    </row>
    <row r="736" spans="1:12" x14ac:dyDescent="0.25">
      <c r="A736">
        <f>Dynamics!A744</f>
        <v>7.2599999999998897</v>
      </c>
      <c r="B736">
        <f>Dynamics!B744</f>
        <v>28.734530190645707</v>
      </c>
      <c r="C736">
        <f>Dynamics!O744+Dynamics!P744</f>
        <v>0.59969112397434154</v>
      </c>
      <c r="D736">
        <f>Dynamics!$M$9*Dynamics!$M$14*Thrust!C736</f>
        <v>1293.8114114030548</v>
      </c>
      <c r="E736">
        <f t="shared" si="75"/>
        <v>2.5273336731771701</v>
      </c>
      <c r="F736">
        <f t="shared" si="76"/>
        <v>44.938409264482928</v>
      </c>
      <c r="G736">
        <f>F735*Dynamics!$S$1+G735</f>
        <v>363.97020113738381</v>
      </c>
      <c r="H736">
        <f>G736*Dynamics!$S$1+H735</f>
        <v>1427.3880969381005</v>
      </c>
      <c r="I736" s="32">
        <f t="shared" si="73"/>
        <v>2670.3880969381007</v>
      </c>
      <c r="J736">
        <f t="shared" si="74"/>
        <v>288.64247736990234</v>
      </c>
      <c r="K736">
        <f t="shared" si="77"/>
        <v>74.545903120031298</v>
      </c>
      <c r="L736">
        <f t="shared" si="78"/>
        <v>8.9969126306932185E-4</v>
      </c>
    </row>
    <row r="737" spans="1:12" x14ac:dyDescent="0.25">
      <c r="A737">
        <f>Dynamics!A745</f>
        <v>7.2699999999998894</v>
      </c>
      <c r="B737">
        <f>Dynamics!B745</f>
        <v>28.728533279405962</v>
      </c>
      <c r="C737">
        <f>Dynamics!O745+Dynamics!P745</f>
        <v>0.59961964653518085</v>
      </c>
      <c r="D737">
        <f>Dynamics!$M$9*Dynamics!$M$14*Thrust!C737</f>
        <v>1293.6572014727308</v>
      </c>
      <c r="E737">
        <f t="shared" si="75"/>
        <v>2.5327020085587812</v>
      </c>
      <c r="F737">
        <f t="shared" si="76"/>
        <v>44.942235195477735</v>
      </c>
      <c r="G737">
        <f>F736*Dynamics!$S$1+G736</f>
        <v>364.41958523002864</v>
      </c>
      <c r="H737">
        <f>G737*Dynamics!$S$1+H736</f>
        <v>1431.0322927904008</v>
      </c>
      <c r="I737" s="32">
        <f t="shared" si="73"/>
        <v>2674.0322927904008</v>
      </c>
      <c r="J737">
        <f t="shared" si="74"/>
        <v>288.61879009686237</v>
      </c>
      <c r="K737">
        <f t="shared" si="77"/>
        <v>74.513756149658022</v>
      </c>
      <c r="L737">
        <f t="shared" si="78"/>
        <v>8.9937708952716176E-4</v>
      </c>
    </row>
    <row r="738" spans="1:12" x14ac:dyDescent="0.25">
      <c r="A738">
        <f>Dynamics!A746</f>
        <v>7.2799999999998892</v>
      </c>
      <c r="B738">
        <f>Dynamics!B746</f>
        <v>28.722537082940612</v>
      </c>
      <c r="C738">
        <f>Dynamics!O746+Dynamics!P746</f>
        <v>0.59954816772358477</v>
      </c>
      <c r="D738">
        <f>Dynamics!$M$9*Dynamics!$M$14*Thrust!C738</f>
        <v>1293.5029885814281</v>
      </c>
      <c r="E738">
        <f t="shared" si="75"/>
        <v>2.5380733771630282</v>
      </c>
      <c r="F738">
        <f t="shared" si="76"/>
        <v>44.946061396888837</v>
      </c>
      <c r="G738">
        <f>F737*Dynamics!$S$1+G737</f>
        <v>364.8690075819834</v>
      </c>
      <c r="H738">
        <f>G738*Dynamics!$S$1+H737</f>
        <v>1434.6809828662206</v>
      </c>
      <c r="I738" s="32">
        <f t="shared" si="73"/>
        <v>2677.6809828662208</v>
      </c>
      <c r="J738">
        <f t="shared" si="74"/>
        <v>288.59507361136957</v>
      </c>
      <c r="K738">
        <f t="shared" si="77"/>
        <v>74.481580780871525</v>
      </c>
      <c r="L738">
        <f t="shared" si="78"/>
        <v>8.9906261262191669E-4</v>
      </c>
    </row>
    <row r="739" spans="1:12" x14ac:dyDescent="0.25">
      <c r="A739">
        <f>Dynamics!A747</f>
        <v>7.289999999999889</v>
      </c>
      <c r="B739">
        <f>Dynamics!B747</f>
        <v>28.716541601263376</v>
      </c>
      <c r="C739">
        <f>Dynamics!O747+Dynamics!P747</f>
        <v>0.59947668753834726</v>
      </c>
      <c r="D739">
        <f>Dynamics!$M$9*Dynamics!$M$14*Thrust!C739</f>
        <v>1293.3487727265451</v>
      </c>
      <c r="E739">
        <f t="shared" si="75"/>
        <v>2.5434477667573838</v>
      </c>
      <c r="F739">
        <f t="shared" si="76"/>
        <v>44.949887868913819</v>
      </c>
      <c r="G739">
        <f>F738*Dynamics!$S$1+G738</f>
        <v>365.31846819595228</v>
      </c>
      <c r="H739">
        <f>G739*Dynamics!$S$1+H738</f>
        <v>1438.3341675481802</v>
      </c>
      <c r="I739" s="32">
        <f t="shared" si="73"/>
        <v>2681.3341675481802</v>
      </c>
      <c r="J739">
        <f t="shared" si="74"/>
        <v>288.57132791093682</v>
      </c>
      <c r="K739">
        <f t="shared" si="77"/>
        <v>74.449377048869039</v>
      </c>
      <c r="L739">
        <f t="shared" si="78"/>
        <v>8.9874783261593028E-4</v>
      </c>
    </row>
    <row r="740" spans="1:12" x14ac:dyDescent="0.25">
      <c r="A740">
        <f>Dynamics!A748</f>
        <v>7.2999999999998888</v>
      </c>
      <c r="B740">
        <f>Dynamics!B748</f>
        <v>28.710546834387991</v>
      </c>
      <c r="C740">
        <f>Dynamics!O748+Dynamics!P748</f>
        <v>0.59940520597826186</v>
      </c>
      <c r="D740">
        <f>Dynamics!$M$9*Dynamics!$M$14*Thrust!C740</f>
        <v>1293.1945539054786</v>
      </c>
      <c r="E740">
        <f t="shared" si="75"/>
        <v>2.5488251650983527</v>
      </c>
      <c r="F740">
        <f t="shared" si="76"/>
        <v>44.953714611750705</v>
      </c>
      <c r="G740">
        <f>F739*Dynamics!$S$1+G739</f>
        <v>365.76796707464143</v>
      </c>
      <c r="H740">
        <f>G740*Dynamics!$S$1+H739</f>
        <v>1441.9918472189265</v>
      </c>
      <c r="I740" s="32">
        <f t="shared" si="73"/>
        <v>2684.9918472189265</v>
      </c>
      <c r="J740">
        <f t="shared" si="74"/>
        <v>288.54755299307698</v>
      </c>
      <c r="K740">
        <f t="shared" si="77"/>
        <v>74.417144988881788</v>
      </c>
      <c r="L740">
        <f t="shared" si="78"/>
        <v>8.9843274977184759E-4</v>
      </c>
    </row>
    <row r="741" spans="1:12" x14ac:dyDescent="0.25">
      <c r="A741">
        <f>Dynamics!A749</f>
        <v>7.3099999999998886</v>
      </c>
      <c r="B741">
        <f>Dynamics!B749</f>
        <v>28.704552782328211</v>
      </c>
      <c r="C741">
        <f>Dynamics!O749+Dynamics!P749</f>
        <v>0.59933372304212185</v>
      </c>
      <c r="D741">
        <f>Dynamics!$M$9*Dynamics!$M$14*Thrust!C741</f>
        <v>1293.0403321156252</v>
      </c>
      <c r="E741">
        <f t="shared" si="75"/>
        <v>2.5542055599314821</v>
      </c>
      <c r="F741">
        <f t="shared" si="76"/>
        <v>44.957541625597941</v>
      </c>
      <c r="G741">
        <f>F740*Dynamics!$S$1+G740</f>
        <v>366.21750422075894</v>
      </c>
      <c r="H741">
        <f>G741*Dynamics!$S$1+H740</f>
        <v>1445.6540222611341</v>
      </c>
      <c r="I741" s="32">
        <f t="shared" si="73"/>
        <v>2688.6540222611338</v>
      </c>
      <c r="J741">
        <f t="shared" si="74"/>
        <v>288.52374885530264</v>
      </c>
      <c r="K741">
        <f t="shared" si="77"/>
        <v>74.384884636174945</v>
      </c>
      <c r="L741">
        <f t="shared" si="78"/>
        <v>8.9811736435261647E-4</v>
      </c>
    </row>
    <row r="742" spans="1:12" x14ac:dyDescent="0.25">
      <c r="A742">
        <f>Dynamics!A750</f>
        <v>7.3199999999998884</v>
      </c>
      <c r="B742">
        <f>Dynamics!B750</f>
        <v>28.698559445097789</v>
      </c>
      <c r="C742">
        <f>Dynamics!O750+Dynamics!P750</f>
        <v>0.59926223872871953</v>
      </c>
      <c r="D742">
        <f>Dynamics!$M$9*Dynamics!$M$14*Thrust!C742</f>
        <v>1292.8861073543792</v>
      </c>
      <c r="E742">
        <f t="shared" si="75"/>
        <v>2.5595889389914008</v>
      </c>
      <c r="F742">
        <f t="shared" si="76"/>
        <v>44.961368910654429</v>
      </c>
      <c r="G742">
        <f>F741*Dynamics!$S$1+G741</f>
        <v>366.66707963701492</v>
      </c>
      <c r="H742">
        <f>G742*Dynamics!$S$1+H741</f>
        <v>1449.3206930575043</v>
      </c>
      <c r="I742" s="32">
        <f t="shared" si="73"/>
        <v>2692.3206930575043</v>
      </c>
      <c r="J742">
        <f t="shared" si="74"/>
        <v>288.49991549512623</v>
      </c>
      <c r="K742">
        <f t="shared" si="77"/>
        <v>74.352596026047465</v>
      </c>
      <c r="L742">
        <f t="shared" si="78"/>
        <v>8.978016766214848E-4</v>
      </c>
    </row>
    <row r="743" spans="1:12" x14ac:dyDescent="0.25">
      <c r="A743">
        <f>Dynamics!A751</f>
        <v>7.3299999999998882</v>
      </c>
      <c r="B743">
        <f>Dynamics!B751</f>
        <v>28.6925668227105</v>
      </c>
      <c r="C743">
        <f>Dynamics!O751+Dynamics!P751</f>
        <v>0.59919075303684688</v>
      </c>
      <c r="D743">
        <f>Dynamics!$M$9*Dynamics!$M$14*Thrust!C743</f>
        <v>1292.7318796191346</v>
      </c>
      <c r="E743">
        <f t="shared" si="75"/>
        <v>2.5649752900018363</v>
      </c>
      <c r="F743">
        <f t="shared" si="76"/>
        <v>44.965196467119512</v>
      </c>
      <c r="G743">
        <f>F742*Dynamics!$S$1+G742</f>
        <v>367.11669332612149</v>
      </c>
      <c r="H743">
        <f>G743*Dynamics!$S$1+H742</f>
        <v>1452.9918599907655</v>
      </c>
      <c r="I743" s="32">
        <f t="shared" si="73"/>
        <v>2695.9918599907655</v>
      </c>
      <c r="J743">
        <f t="shared" si="74"/>
        <v>288.47605291006005</v>
      </c>
      <c r="K743">
        <f t="shared" si="77"/>
        <v>74.320279193832278</v>
      </c>
      <c r="L743">
        <f t="shared" si="78"/>
        <v>8.9748568684200369E-4</v>
      </c>
    </row>
    <row r="744" spans="1:12" x14ac:dyDescent="0.25">
      <c r="A744">
        <f>Dynamics!A752</f>
        <v>7.3399999999998879</v>
      </c>
      <c r="B744">
        <f>Dynamics!B752</f>
        <v>28.686574915180131</v>
      </c>
      <c r="C744">
        <f>Dynamics!O752+Dynamics!P752</f>
        <v>0.59911926596529574</v>
      </c>
      <c r="D744">
        <f>Dynamics!$M$9*Dynamics!$M$14*Thrust!C744</f>
        <v>1292.5776489072846</v>
      </c>
      <c r="E744">
        <f t="shared" si="75"/>
        <v>2.5703646006756524</v>
      </c>
      <c r="F744">
        <f t="shared" si="76"/>
        <v>44.96902429519298</v>
      </c>
      <c r="G744">
        <f>F743*Dynamics!$S$1+G743</f>
        <v>367.5663452907927</v>
      </c>
      <c r="H744">
        <f>G744*Dynamics!$S$1+H743</f>
        <v>1456.6675234436734</v>
      </c>
      <c r="I744" s="32">
        <f t="shared" si="73"/>
        <v>2699.6675234436734</v>
      </c>
      <c r="J744">
        <f t="shared" si="74"/>
        <v>288.45216109761611</v>
      </c>
      <c r="K744">
        <f t="shared" si="77"/>
        <v>74.287934174896009</v>
      </c>
      <c r="L744">
        <f t="shared" si="78"/>
        <v>8.9716939527802457E-4</v>
      </c>
    </row>
    <row r="745" spans="1:12" x14ac:dyDescent="0.25">
      <c r="A745">
        <f>Dynamics!A753</f>
        <v>7.3499999999998877</v>
      </c>
      <c r="B745">
        <f>Dynamics!B753</f>
        <v>28.680583722520481</v>
      </c>
      <c r="C745">
        <f>Dynamics!O753+Dynamics!P753</f>
        <v>0.59904777751285676</v>
      </c>
      <c r="D745">
        <f>Dynamics!$M$9*Dynamics!$M$14*Thrust!C745</f>
        <v>1292.4234152162203</v>
      </c>
      <c r="E745">
        <f t="shared" si="75"/>
        <v>2.5757568587148647</v>
      </c>
      <c r="F745">
        <f t="shared" si="76"/>
        <v>44.972852395075044</v>
      </c>
      <c r="G745">
        <f>F744*Dynamics!$S$1+G744</f>
        <v>368.01603553374463</v>
      </c>
      <c r="H745">
        <f>G745*Dynamics!$S$1+H744</f>
        <v>1460.3476837990108</v>
      </c>
      <c r="I745" s="32">
        <f t="shared" si="73"/>
        <v>2703.3476837990111</v>
      </c>
      <c r="J745">
        <f t="shared" si="74"/>
        <v>288.42824005530645</v>
      </c>
      <c r="K745">
        <f t="shared" si="77"/>
        <v>74.255561004639077</v>
      </c>
      <c r="L745">
        <f t="shared" si="78"/>
        <v>8.9685280219369988E-4</v>
      </c>
    </row>
    <row r="746" spans="1:12" x14ac:dyDescent="0.25">
      <c r="A746">
        <f>Dynamics!A754</f>
        <v>7.3599999999998875</v>
      </c>
      <c r="B746">
        <f>Dynamics!B754</f>
        <v>28.674593244745353</v>
      </c>
      <c r="C746">
        <f>Dynamics!O754+Dynamics!P754</f>
        <v>0.59897628767832078</v>
      </c>
      <c r="D746">
        <f>Dynamics!$M$9*Dynamics!$M$14*Thrust!C746</f>
        <v>1292.2691785433328</v>
      </c>
      <c r="E746">
        <f t="shared" si="75"/>
        <v>2.5811520518106779</v>
      </c>
      <c r="F746">
        <f t="shared" si="76"/>
        <v>44.976680766966368</v>
      </c>
      <c r="G746">
        <f>F745*Dynamics!$S$1+G745</f>
        <v>368.46576405769537</v>
      </c>
      <c r="H746">
        <f>G746*Dynamics!$S$1+H745</f>
        <v>1464.0323414395878</v>
      </c>
      <c r="I746" s="32">
        <f t="shared" si="73"/>
        <v>2707.032341439588</v>
      </c>
      <c r="J746">
        <f t="shared" si="74"/>
        <v>288.40428978064267</v>
      </c>
      <c r="K746">
        <f t="shared" si="77"/>
        <v>74.223159718495538</v>
      </c>
      <c r="L746">
        <f t="shared" si="78"/>
        <v>8.9653590785348353E-4</v>
      </c>
    </row>
    <row r="747" spans="1:12" x14ac:dyDescent="0.25">
      <c r="A747">
        <f>Dynamics!A755</f>
        <v>7.3699999999998873</v>
      </c>
      <c r="B747">
        <f>Dynamics!B755</f>
        <v>28.668603481868569</v>
      </c>
      <c r="C747">
        <f>Dynamics!O755+Dynamics!P755</f>
        <v>0.59890479646047745</v>
      </c>
      <c r="D747">
        <f>Dynamics!$M$9*Dynamics!$M$14*Thrust!C747</f>
        <v>1292.1149388860108</v>
      </c>
      <c r="E747">
        <f t="shared" si="75"/>
        <v>2.5865501676435079</v>
      </c>
      <c r="F747">
        <f t="shared" si="76"/>
        <v>44.980509411068049</v>
      </c>
      <c r="G747">
        <f>F746*Dynamics!$S$1+G746</f>
        <v>368.91553086536504</v>
      </c>
      <c r="H747">
        <f>G747*Dynamics!$S$1+H746</f>
        <v>1467.7214967482414</v>
      </c>
      <c r="I747" s="32">
        <f t="shared" si="73"/>
        <v>2710.7214967482414</v>
      </c>
      <c r="J747">
        <f t="shared" si="74"/>
        <v>288.38031027113641</v>
      </c>
      <c r="K747">
        <f t="shared" si="77"/>
        <v>74.190730351933027</v>
      </c>
      <c r="L747">
        <f t="shared" si="78"/>
        <v>8.9621871252212784E-4</v>
      </c>
    </row>
    <row r="748" spans="1:12" x14ac:dyDescent="0.25">
      <c r="A748">
        <f>Dynamics!A756</f>
        <v>7.3799999999998871</v>
      </c>
      <c r="B748">
        <f>Dynamics!B756</f>
        <v>28.662614433903961</v>
      </c>
      <c r="C748">
        <f>Dynamics!O756+Dynamics!P756</f>
        <v>0.59883330385811628</v>
      </c>
      <c r="D748">
        <f>Dynamics!$M$9*Dynamics!$M$14*Thrust!C748</f>
        <v>1291.9606962416431</v>
      </c>
      <c r="E748">
        <f t="shared" si="75"/>
        <v>2.5919511938830024</v>
      </c>
      <c r="F748">
        <f t="shared" si="76"/>
        <v>44.984338327581618</v>
      </c>
      <c r="G748">
        <f>F747*Dynamics!$S$1+G747</f>
        <v>369.36533595947571</v>
      </c>
      <c r="H748">
        <f>G748*Dynamics!$S$1+H747</f>
        <v>1471.4151501078361</v>
      </c>
      <c r="I748" s="32">
        <f t="shared" si="73"/>
        <v>2714.4151501078359</v>
      </c>
      <c r="J748">
        <f t="shared" si="74"/>
        <v>288.35630152429906</v>
      </c>
      <c r="K748">
        <f t="shared" si="77"/>
        <v>74.158272940452889</v>
      </c>
      <c r="L748">
        <f t="shared" si="78"/>
        <v>8.9590121646468759E-4</v>
      </c>
    </row>
    <row r="749" spans="1:12" x14ac:dyDescent="0.25">
      <c r="A749">
        <f>Dynamics!A757</f>
        <v>7.3899999999998869</v>
      </c>
      <c r="B749">
        <f>Dynamics!B757</f>
        <v>28.656626100865381</v>
      </c>
      <c r="C749">
        <f>Dynamics!O757+Dynamics!P757</f>
        <v>0.59876180987002658</v>
      </c>
      <c r="D749">
        <f>Dynamics!$M$9*Dynamics!$M$14*Thrust!C749</f>
        <v>1291.8064506076171</v>
      </c>
      <c r="E749">
        <f t="shared" si="75"/>
        <v>2.5973551181880836</v>
      </c>
      <c r="F749">
        <f t="shared" si="76"/>
        <v>44.988167516709062</v>
      </c>
      <c r="G749">
        <f>F748*Dynamics!$S$1+G748</f>
        <v>369.81517934275155</v>
      </c>
      <c r="H749">
        <f>G749*Dynamics!$S$1+H748</f>
        <v>1475.1133019012636</v>
      </c>
      <c r="I749" s="32">
        <f t="shared" si="73"/>
        <v>2718.1133019012636</v>
      </c>
      <c r="J749">
        <f t="shared" si="74"/>
        <v>288.33226353764178</v>
      </c>
      <c r="K749">
        <f t="shared" si="77"/>
        <v>74.12578751958992</v>
      </c>
      <c r="L749">
        <f t="shared" si="78"/>
        <v>8.9558341994651661E-4</v>
      </c>
    </row>
    <row r="750" spans="1:12" x14ac:dyDescent="0.25">
      <c r="A750">
        <f>Dynamics!A758</f>
        <v>7.3999999999998867</v>
      </c>
      <c r="B750">
        <f>Dynamics!B758</f>
        <v>28.650638482766681</v>
      </c>
      <c r="C750">
        <f>Dynamics!O758+Dynamics!P758</f>
        <v>0.59869031449499632</v>
      </c>
      <c r="D750">
        <f>Dynamics!$M$9*Dynamics!$M$14*Thrust!C750</f>
        <v>1291.6522019813181</v>
      </c>
      <c r="E750">
        <f t="shared" si="75"/>
        <v>2.6027619282069612</v>
      </c>
      <c r="F750">
        <f t="shared" si="76"/>
        <v>44.991996978652764</v>
      </c>
      <c r="G750">
        <f>F749*Dynamics!$S$1+G749</f>
        <v>370.26506101791864</v>
      </c>
      <c r="H750">
        <f>G750*Dynamics!$S$1+H749</f>
        <v>1478.8159525114429</v>
      </c>
      <c r="I750" s="32">
        <f t="shared" si="73"/>
        <v>2721.8159525114429</v>
      </c>
      <c r="J750">
        <f t="shared" si="74"/>
        <v>288.30819630867563</v>
      </c>
      <c r="K750">
        <f t="shared" si="77"/>
        <v>74.093274124912412</v>
      </c>
      <c r="L750">
        <f t="shared" si="78"/>
        <v>8.9526532323326862E-4</v>
      </c>
    </row>
    <row r="751" spans="1:12" x14ac:dyDescent="0.25">
      <c r="A751">
        <f>Dynamics!A759</f>
        <v>7.4099999999998865</v>
      </c>
      <c r="B751">
        <f>Dynamics!B759</f>
        <v>28.64465157962173</v>
      </c>
      <c r="C751">
        <f>Dynamics!O759+Dynamics!P759</f>
        <v>0.59861881773181358</v>
      </c>
      <c r="D751">
        <f>Dynamics!$M$9*Dynamics!$M$14*Thrust!C751</f>
        <v>1291.4979503601317</v>
      </c>
      <c r="E751">
        <f t="shared" si="75"/>
        <v>2.6081716115771658</v>
      </c>
      <c r="F751">
        <f t="shared" si="76"/>
        <v>44.995826713615592</v>
      </c>
      <c r="G751">
        <f>F750*Dynamics!$S$1+G750</f>
        <v>370.71498098770519</v>
      </c>
      <c r="H751">
        <f>G751*Dynamics!$S$1+H750</f>
        <v>1482.52310232132</v>
      </c>
      <c r="I751" s="32">
        <f t="shared" si="73"/>
        <v>2725.52310232132</v>
      </c>
      <c r="J751">
        <f t="shared" si="74"/>
        <v>288.28409983491144</v>
      </c>
      <c r="K751">
        <f t="shared" si="77"/>
        <v>74.060732792022051</v>
      </c>
      <c r="L751">
        <f t="shared" si="78"/>
        <v>8.9494692659089622E-4</v>
      </c>
    </row>
    <row r="752" spans="1:12" x14ac:dyDescent="0.25">
      <c r="A752">
        <f>Dynamics!A760</f>
        <v>7.4199999999998862</v>
      </c>
      <c r="B752">
        <f>Dynamics!B760</f>
        <v>28.638665391444412</v>
      </c>
      <c r="C752">
        <f>Dynamics!O760+Dynamics!P760</f>
        <v>0.59854731957926555</v>
      </c>
      <c r="D752">
        <f>Dynamics!$M$9*Dynamics!$M$14*Thrust!C752</f>
        <v>1291.3436957414408</v>
      </c>
      <c r="E752">
        <f t="shared" si="75"/>
        <v>2.6135841559255746</v>
      </c>
      <c r="F752">
        <f t="shared" si="76"/>
        <v>44.99965672180079</v>
      </c>
      <c r="G752">
        <f>F751*Dynamics!$S$1+G751</f>
        <v>371.16493925484133</v>
      </c>
      <c r="H752">
        <f>G752*Dynamics!$S$1+H751</f>
        <v>1486.2347517138685</v>
      </c>
      <c r="I752" s="32">
        <f t="shared" si="73"/>
        <v>2729.2347517138687</v>
      </c>
      <c r="J752">
        <f t="shared" si="74"/>
        <v>288.25997411385987</v>
      </c>
      <c r="K752">
        <f t="shared" si="77"/>
        <v>74.028163556553963</v>
      </c>
      <c r="L752">
        <f t="shared" si="78"/>
        <v>8.9462823028565205E-4</v>
      </c>
    </row>
    <row r="753" spans="1:12" x14ac:dyDescent="0.25">
      <c r="A753">
        <f>Dynamics!A761</f>
        <v>7.429999999999886</v>
      </c>
      <c r="B753">
        <f>Dynamics!B761</f>
        <v>28.63267991824862</v>
      </c>
      <c r="C753">
        <f>Dynamics!O761+Dynamics!P761</f>
        <v>0.59847582003613942</v>
      </c>
      <c r="D753">
        <f>Dynamics!$M$9*Dynamics!$M$14*Thrust!C753</f>
        <v>1291.1894381226293</v>
      </c>
      <c r="E753">
        <f t="shared" si="75"/>
        <v>2.6189995488684388</v>
      </c>
      <c r="F753">
        <f t="shared" si="76"/>
        <v>45.003487003412118</v>
      </c>
      <c r="G753">
        <f>F752*Dynamics!$S$1+G752</f>
        <v>371.61493582205935</v>
      </c>
      <c r="H753">
        <f>G753*Dynamics!$S$1+H752</f>
        <v>1489.950901072089</v>
      </c>
      <c r="I753" s="32">
        <f t="shared" si="73"/>
        <v>2732.950901072089</v>
      </c>
      <c r="J753">
        <f t="shared" si="74"/>
        <v>288.23581914303145</v>
      </c>
      <c r="K753">
        <f t="shared" si="77"/>
        <v>73.995566454176554</v>
      </c>
      <c r="L753">
        <f t="shared" si="78"/>
        <v>8.9430923458408732E-4</v>
      </c>
    </row>
    <row r="754" spans="1:12" x14ac:dyDescent="0.25">
      <c r="A754">
        <f>Dynamics!A762</f>
        <v>7.4399999999998858</v>
      </c>
      <c r="B754">
        <f>Dynamics!B762</f>
        <v>28.626695160048261</v>
      </c>
      <c r="C754">
        <f>Dynamics!O762+Dynamics!P762</f>
        <v>0.59840431910122138</v>
      </c>
      <c r="D754">
        <f>Dynamics!$M$9*Dynamics!$M$14*Thrust!C754</f>
        <v>1291.0351775010781</v>
      </c>
      <c r="E754">
        <f t="shared" si="75"/>
        <v>2.624417778011412</v>
      </c>
      <c r="F754">
        <f t="shared" si="76"/>
        <v>45.007317558653696</v>
      </c>
      <c r="G754">
        <f>F753*Dynamics!$S$1+G753</f>
        <v>372.06497069209348</v>
      </c>
      <c r="H754">
        <f>G754*Dynamics!$S$1+H753</f>
        <v>1493.67155077901</v>
      </c>
      <c r="I754" s="32">
        <f t="shared" si="73"/>
        <v>2736.67155077901</v>
      </c>
      <c r="J754">
        <f t="shared" si="74"/>
        <v>288.21163491993644</v>
      </c>
      <c r="K754">
        <f t="shared" si="77"/>
        <v>73.962941520591556</v>
      </c>
      <c r="L754">
        <f t="shared" si="78"/>
        <v>8.9398993975305238E-4</v>
      </c>
    </row>
    <row r="755" spans="1:12" x14ac:dyDescent="0.25">
      <c r="A755">
        <f>Dynamics!A763</f>
        <v>7.4499999999998856</v>
      </c>
      <c r="B755">
        <f>Dynamics!B763</f>
        <v>28.620711116857247</v>
      </c>
      <c r="C755">
        <f>Dynamics!O763+Dynamics!P763</f>
        <v>0.59833281677329719</v>
      </c>
      <c r="D755">
        <f>Dynamics!$M$9*Dynamics!$M$14*Thrust!C755</f>
        <v>1290.8809138741678</v>
      </c>
      <c r="E755">
        <f t="shared" si="75"/>
        <v>2.6298388309495766</v>
      </c>
      <c r="F755">
        <f t="shared" si="76"/>
        <v>45.011148387730103</v>
      </c>
      <c r="G755">
        <f>F754*Dynamics!$S$1+G754</f>
        <v>372.51504386767999</v>
      </c>
      <c r="H755">
        <f>G755*Dynamics!$S$1+H754</f>
        <v>1497.3967012176868</v>
      </c>
      <c r="I755" s="32">
        <f t="shared" si="73"/>
        <v>2740.3967012176868</v>
      </c>
      <c r="J755">
        <f t="shared" si="74"/>
        <v>288.18742144208505</v>
      </c>
      <c r="K755">
        <f t="shared" si="77"/>
        <v>73.930288791533812</v>
      </c>
      <c r="L755">
        <f t="shared" si="78"/>
        <v>8.9367034605969474E-4</v>
      </c>
    </row>
    <row r="756" spans="1:12" x14ac:dyDescent="0.25">
      <c r="A756">
        <f>Dynamics!A764</f>
        <v>7.4599999999998854</v>
      </c>
      <c r="B756">
        <f>Dynamics!B764</f>
        <v>28.614727788689514</v>
      </c>
      <c r="C756">
        <f>Dynamics!O764+Dynamics!P764</f>
        <v>0.59826131305115215</v>
      </c>
      <c r="D756">
        <f>Dynamics!$M$9*Dynamics!$M$14*Thrust!C756</f>
        <v>1290.7266472392778</v>
      </c>
      <c r="E756">
        <f t="shared" si="75"/>
        <v>2.6352626952674671</v>
      </c>
      <c r="F756">
        <f t="shared" si="76"/>
        <v>45.014979490846372</v>
      </c>
      <c r="G756">
        <f>F755*Dynamics!$S$1+G755</f>
        <v>372.96515535155731</v>
      </c>
      <c r="H756">
        <f>G756*Dynamics!$S$1+H755</f>
        <v>1501.1263527712024</v>
      </c>
      <c r="I756" s="32">
        <f t="shared" si="73"/>
        <v>2744.1263527712026</v>
      </c>
      <c r="J756">
        <f t="shared" si="74"/>
        <v>288.1631787069872</v>
      </c>
      <c r="K756">
        <f t="shared" si="77"/>
        <v>73.897608302771545</v>
      </c>
      <c r="L756">
        <f t="shared" si="78"/>
        <v>8.9335045377146279E-4</v>
      </c>
    </row>
    <row r="757" spans="1:12" x14ac:dyDescent="0.25">
      <c r="A757">
        <f>Dynamics!A765</f>
        <v>7.4699999999998852</v>
      </c>
      <c r="B757">
        <f>Dynamics!B765</f>
        <v>28.608745175559001</v>
      </c>
      <c r="C757">
        <f>Dynamics!O765+Dynamics!P765</f>
        <v>0.59818980793357135</v>
      </c>
      <c r="D757">
        <f>Dynamics!$M$9*Dynamics!$M$14*Thrust!C757</f>
        <v>1290.5723775937865</v>
      </c>
      <c r="E757">
        <f t="shared" si="75"/>
        <v>2.64068935853911</v>
      </c>
      <c r="F757">
        <f t="shared" si="76"/>
        <v>45.018810868207957</v>
      </c>
      <c r="G757">
        <f>F756*Dynamics!$S$1+G756</f>
        <v>373.41530514646576</v>
      </c>
      <c r="H757">
        <f>G757*Dynamics!$S$1+H756</f>
        <v>1504.8605058226669</v>
      </c>
      <c r="I757" s="32">
        <f t="shared" si="73"/>
        <v>2747.8605058226667</v>
      </c>
      <c r="J757">
        <f t="shared" si="74"/>
        <v>288.13890671215268</v>
      </c>
      <c r="K757">
        <f t="shared" si="77"/>
        <v>73.864900090105877</v>
      </c>
      <c r="L757">
        <f t="shared" si="78"/>
        <v>8.9303026315610005E-4</v>
      </c>
    </row>
    <row r="758" spans="1:12" x14ac:dyDescent="0.25">
      <c r="A758">
        <f>Dynamics!A766</f>
        <v>7.479999999999885</v>
      </c>
      <c r="B758">
        <f>Dynamics!B766</f>
        <v>28.602763277479667</v>
      </c>
      <c r="C758">
        <f>Dynamics!O766+Dynamics!P766</f>
        <v>0.59811830141933864</v>
      </c>
      <c r="D758">
        <f>Dynamics!$M$9*Dynamics!$M$14*Thrust!C758</f>
        <v>1290.4181049350705</v>
      </c>
      <c r="E758">
        <f t="shared" si="75"/>
        <v>2.6461188083280338</v>
      </c>
      <c r="F758">
        <f t="shared" si="76"/>
        <v>45.022642520020689</v>
      </c>
      <c r="G758">
        <f>F757*Dynamics!$S$1+G757</f>
        <v>373.86549325514784</v>
      </c>
      <c r="H758">
        <f>G758*Dynamics!$S$1+H757</f>
        <v>1508.5991607552185</v>
      </c>
      <c r="I758" s="32">
        <f t="shared" si="73"/>
        <v>2751.5991607552187</v>
      </c>
      <c r="J758">
        <f t="shared" si="74"/>
        <v>288.11460545509107</v>
      </c>
      <c r="K758">
        <f t="shared" si="77"/>
        <v>73.832164189371127</v>
      </c>
      <c r="L758">
        <f t="shared" si="78"/>
        <v>8.9270977448164927E-4</v>
      </c>
    </row>
    <row r="759" spans="1:12" x14ac:dyDescent="0.25">
      <c r="A759">
        <f>Dynamics!A767</f>
        <v>7.4899999999998847</v>
      </c>
      <c r="B759">
        <f>Dynamics!B767</f>
        <v>28.596782094465475</v>
      </c>
      <c r="C759">
        <f>Dynamics!O767+Dynamics!P767</f>
        <v>0.59804679350723811</v>
      </c>
      <c r="D759">
        <f>Dynamics!$M$9*Dynamics!$M$14*Thrust!C759</f>
        <v>1290.2638292605063</v>
      </c>
      <c r="E759">
        <f t="shared" si="75"/>
        <v>2.6515510321873101</v>
      </c>
      <c r="F759">
        <f t="shared" si="76"/>
        <v>45.026474446490923</v>
      </c>
      <c r="G759">
        <f>F758*Dynamics!$S$1+G758</f>
        <v>374.31571968034802</v>
      </c>
      <c r="H759">
        <f>G759*Dynamics!$S$1+H758</f>
        <v>1512.3423179520219</v>
      </c>
      <c r="I759" s="32">
        <f t="shared" si="73"/>
        <v>2755.3423179520219</v>
      </c>
      <c r="J759">
        <f t="shared" si="74"/>
        <v>288.09027493331183</v>
      </c>
      <c r="K759">
        <f t="shared" si="77"/>
        <v>73.799400636434598</v>
      </c>
      <c r="L759">
        <f t="shared" si="78"/>
        <v>8.923889880164507E-4</v>
      </c>
    </row>
    <row r="760" spans="1:12" x14ac:dyDescent="0.25">
      <c r="A760">
        <f>Dynamics!A768</f>
        <v>7.4999999999998845</v>
      </c>
      <c r="B760">
        <f>Dynamics!B768</f>
        <v>28.5908016265304</v>
      </c>
      <c r="C760">
        <f>Dynamics!O768+Dynamics!P768</f>
        <v>0.59797528419605295</v>
      </c>
      <c r="D760">
        <f>Dynamics!$M$9*Dynamics!$M$14*Thrust!C760</f>
        <v>1290.1095505674689</v>
      </c>
      <c r="E760">
        <f t="shared" si="75"/>
        <v>2.6569860176595745</v>
      </c>
      <c r="F760">
        <f t="shared" si="76"/>
        <v>45.030306647825405</v>
      </c>
      <c r="G760">
        <f>F759*Dynamics!$S$1+G759</f>
        <v>374.76598442481293</v>
      </c>
      <c r="H760">
        <f>G760*Dynamics!$S$1+H759</f>
        <v>1516.08997779627</v>
      </c>
      <c r="I760" s="32">
        <f t="shared" si="73"/>
        <v>2759.08997779627</v>
      </c>
      <c r="J760">
        <f t="shared" si="74"/>
        <v>288.06591514432426</v>
      </c>
      <c r="K760">
        <f t="shared" si="77"/>
        <v>73.766609467196602</v>
      </c>
      <c r="L760">
        <f t="shared" si="78"/>
        <v>8.9206790402914134E-4</v>
      </c>
    </row>
    <row r="761" spans="1:12" x14ac:dyDescent="0.25">
      <c r="A761">
        <f>Dynamics!A769</f>
        <v>7.5099999999998843</v>
      </c>
      <c r="B761">
        <f>Dynamics!B769</f>
        <v>28.584821873688441</v>
      </c>
      <c r="C761">
        <f>Dynamics!O769+Dynamics!P769</f>
        <v>0.59790377348456591</v>
      </c>
      <c r="D761">
        <f>Dynamics!$M$9*Dynamics!$M$14*Thrust!C761</f>
        <v>1289.955268853332</v>
      </c>
      <c r="E761">
        <f t="shared" si="75"/>
        <v>2.6624237522770575</v>
      </c>
      <c r="F761">
        <f t="shared" si="76"/>
        <v>45.034139124231281</v>
      </c>
      <c r="G761">
        <f>F760*Dynamics!$S$1+G760</f>
        <v>375.21628749129115</v>
      </c>
      <c r="H761">
        <f>G761*Dynamics!$S$1+H760</f>
        <v>1519.842140671183</v>
      </c>
      <c r="I761" s="32">
        <f t="shared" si="73"/>
        <v>2762.8421406711832</v>
      </c>
      <c r="J761">
        <f t="shared" si="74"/>
        <v>288.04152608563732</v>
      </c>
      <c r="K761">
        <f t="shared" si="77"/>
        <v>73.733790717590338</v>
      </c>
      <c r="L761">
        <f t="shared" si="78"/>
        <v>8.9174652278865602E-4</v>
      </c>
    </row>
    <row r="762" spans="1:12" x14ac:dyDescent="0.25">
      <c r="A762">
        <f>Dynamics!A770</f>
        <v>7.5199999999998841</v>
      </c>
      <c r="B762">
        <f>Dynamics!B770</f>
        <v>28.578842835953594</v>
      </c>
      <c r="C762">
        <f>Dynamics!O770+Dynamics!P770</f>
        <v>0.59783226137155887</v>
      </c>
      <c r="D762">
        <f>Dynamics!$M$9*Dynamics!$M$14*Thrust!C762</f>
        <v>1289.8009841154674</v>
      </c>
      <c r="E762">
        <f t="shared" si="75"/>
        <v>2.6678642235616108</v>
      </c>
      <c r="F762">
        <f t="shared" si="76"/>
        <v>45.037971875916156</v>
      </c>
      <c r="G762">
        <f>F761*Dynamics!$S$1+G761</f>
        <v>375.66662888253347</v>
      </c>
      <c r="H762">
        <f>G762*Dynamics!$S$1+H761</f>
        <v>1523.5988069600082</v>
      </c>
      <c r="I762" s="32">
        <f t="shared" si="73"/>
        <v>2766.598806960008</v>
      </c>
      <c r="J762">
        <f t="shared" si="74"/>
        <v>288.01710775475993</v>
      </c>
      <c r="K762">
        <f t="shared" si="77"/>
        <v>73.700944423581817</v>
      </c>
      <c r="L762">
        <f t="shared" si="78"/>
        <v>8.9142484456422469E-4</v>
      </c>
    </row>
    <row r="763" spans="1:12" x14ac:dyDescent="0.25">
      <c r="A763">
        <f>Dynamics!A771</f>
        <v>7.5299999999998839</v>
      </c>
      <c r="B763">
        <f>Dynamics!B771</f>
        <v>28.57286451333988</v>
      </c>
      <c r="C763">
        <f>Dynamics!O771+Dynamics!P771</f>
        <v>0.59776074785581368</v>
      </c>
      <c r="D763">
        <f>Dynamics!$M$9*Dynamics!$M$14*Thrust!C763</f>
        <v>1289.6466963512471</v>
      </c>
      <c r="E763">
        <f t="shared" si="75"/>
        <v>2.6733074190247308</v>
      </c>
      <c r="F763">
        <f t="shared" si="76"/>
        <v>45.041804903088035</v>
      </c>
      <c r="G763">
        <f>F762*Dynamics!$S$1+G762</f>
        <v>376.11700860129264</v>
      </c>
      <c r="H763">
        <f>G763*Dynamics!$S$1+H762</f>
        <v>1527.3599770460212</v>
      </c>
      <c r="I763" s="32">
        <f t="shared" si="73"/>
        <v>2770.3599770460214</v>
      </c>
      <c r="J763">
        <f t="shared" si="74"/>
        <v>287.99266014920084</v>
      </c>
      <c r="K763">
        <f t="shared" si="77"/>
        <v>73.668070621169988</v>
      </c>
      <c r="L763">
        <f t="shared" si="78"/>
        <v>8.9110286962537611E-4</v>
      </c>
    </row>
    <row r="764" spans="1:12" x14ac:dyDescent="0.25">
      <c r="A764">
        <f>Dynamics!A772</f>
        <v>7.5399999999998837</v>
      </c>
      <c r="B764">
        <f>Dynamics!B772</f>
        <v>28.56688690586132</v>
      </c>
      <c r="C764">
        <f>Dynamics!O772+Dynamics!P772</f>
        <v>0.59768923293611187</v>
      </c>
      <c r="D764">
        <f>Dynamics!$M$9*Dynamics!$M$14*Thrust!C764</f>
        <v>1289.4924055580425</v>
      </c>
      <c r="E764">
        <f t="shared" si="75"/>
        <v>2.6787533261675973</v>
      </c>
      <c r="F764">
        <f t="shared" si="76"/>
        <v>45.045638205955434</v>
      </c>
      <c r="G764">
        <f>F763*Dynamics!$S$1+G763</f>
        <v>376.56742665032351</v>
      </c>
      <c r="H764">
        <f>G764*Dynamics!$S$1+H763</f>
        <v>1531.1256513125245</v>
      </c>
      <c r="I764" s="32">
        <f t="shared" si="73"/>
        <v>2774.1256513125245</v>
      </c>
      <c r="J764">
        <f t="shared" si="74"/>
        <v>287.9681832664686</v>
      </c>
      <c r="K764">
        <f t="shared" si="77"/>
        <v>73.635169346386462</v>
      </c>
      <c r="L764">
        <f t="shared" si="78"/>
        <v>8.9078059824193308E-4</v>
      </c>
    </row>
    <row r="765" spans="1:12" x14ac:dyDescent="0.25">
      <c r="A765">
        <f>Dynamics!A773</f>
        <v>7.5499999999998835</v>
      </c>
      <c r="B765">
        <f>Dynamics!B773</f>
        <v>28.560910013531959</v>
      </c>
      <c r="C765">
        <f>Dynamics!O773+Dynamics!P773</f>
        <v>0.59761771661123331</v>
      </c>
      <c r="D765">
        <f>Dynamics!$M$9*Dynamics!$M$14*Thrust!C765</f>
        <v>1289.338111733221</v>
      </c>
      <c r="E765">
        <f t="shared" si="75"/>
        <v>2.6842019324810864</v>
      </c>
      <c r="F765">
        <f t="shared" si="76"/>
        <v>45.049471784727182</v>
      </c>
      <c r="G765">
        <f>F764*Dynamics!$S$1+G764</f>
        <v>377.01788303238305</v>
      </c>
      <c r="H765">
        <f>G765*Dynamics!$S$1+H764</f>
        <v>1534.8958301428484</v>
      </c>
      <c r="I765" s="32">
        <f t="shared" si="73"/>
        <v>2777.8958301428484</v>
      </c>
      <c r="J765">
        <f t="shared" si="74"/>
        <v>287.94367710407147</v>
      </c>
      <c r="K765">
        <f t="shared" si="77"/>
        <v>73.60224063529553</v>
      </c>
      <c r="L765">
        <f t="shared" si="78"/>
        <v>8.9045803068401501E-4</v>
      </c>
    </row>
    <row r="766" spans="1:12" x14ac:dyDescent="0.25">
      <c r="A766">
        <f>Dynamics!A774</f>
        <v>7.5599999999998833</v>
      </c>
      <c r="B766">
        <f>Dynamics!B774</f>
        <v>28.554933836365848</v>
      </c>
      <c r="C766">
        <f>Dynamics!O774+Dynamics!P774</f>
        <v>0.59754619887995875</v>
      </c>
      <c r="D766">
        <f>Dynamics!$M$9*Dynamics!$M$14*Thrust!C766</f>
        <v>1289.1838148741522</v>
      </c>
      <c r="E766">
        <f t="shared" si="75"/>
        <v>2.6896532254458081</v>
      </c>
      <c r="F766">
        <f t="shared" si="76"/>
        <v>45.053305639612603</v>
      </c>
      <c r="G766">
        <f>F765*Dynamics!$S$1+G765</f>
        <v>377.46837775023033</v>
      </c>
      <c r="H766">
        <f>G766*Dynamics!$S$1+H765</f>
        <v>1538.6705139203507</v>
      </c>
      <c r="I766" s="32">
        <f t="shared" si="73"/>
        <v>2781.6705139203505</v>
      </c>
      <c r="J766">
        <f t="shared" si="74"/>
        <v>287.91914165951772</v>
      </c>
      <c r="K766">
        <f t="shared" si="77"/>
        <v>73.569284523994313</v>
      </c>
      <c r="L766">
        <f t="shared" si="78"/>
        <v>8.9013516722203853E-4</v>
      </c>
    </row>
    <row r="767" spans="1:12" x14ac:dyDescent="0.25">
      <c r="A767">
        <f>Dynamics!A775</f>
        <v>7.569999999999883</v>
      </c>
      <c r="B767">
        <f>Dynamics!B775</f>
        <v>28.548958374377047</v>
      </c>
      <c r="C767">
        <f>Dynamics!O775+Dynamics!P775</f>
        <v>0.5974746797410676</v>
      </c>
      <c r="D767">
        <f>Dynamics!$M$9*Dynamics!$M$14*Thrust!C767</f>
        <v>1289.0295149782028</v>
      </c>
      <c r="E767">
        <f t="shared" si="75"/>
        <v>2.695107192532137</v>
      </c>
      <c r="F767">
        <f t="shared" si="76"/>
        <v>45.057139770821472</v>
      </c>
      <c r="G767">
        <f>F766*Dynamics!$S$1+G766</f>
        <v>377.91891080662646</v>
      </c>
      <c r="H767">
        <f>G767*Dynamics!$S$1+H766</f>
        <v>1542.4497030284169</v>
      </c>
      <c r="I767" s="32">
        <f t="shared" si="73"/>
        <v>2785.4497030284169</v>
      </c>
      <c r="J767">
        <f t="shared" si="74"/>
        <v>287.89457693031528</v>
      </c>
      <c r="K767">
        <f t="shared" si="77"/>
        <v>73.536301048612344</v>
      </c>
      <c r="L767">
        <f t="shared" si="78"/>
        <v>8.8981200812671384E-4</v>
      </c>
    </row>
    <row r="768" spans="1:12" x14ac:dyDescent="0.25">
      <c r="A768">
        <f>Dynamics!A776</f>
        <v>7.5799999999998828</v>
      </c>
      <c r="B768">
        <f>Dynamics!B776</f>
        <v>28.542983627579638</v>
      </c>
      <c r="C768">
        <f>Dynamics!O776+Dynamics!P776</f>
        <v>0.59740315919333875</v>
      </c>
      <c r="D768">
        <f>Dynamics!$M$9*Dynamics!$M$14*Thrust!C768</f>
        <v>1288.875212042738</v>
      </c>
      <c r="E768">
        <f t="shared" si="75"/>
        <v>2.7005638212002285</v>
      </c>
      <c r="F768">
        <f t="shared" si="76"/>
        <v>45.060974178563889</v>
      </c>
      <c r="G768">
        <f>F767*Dynamics!$S$1+G767</f>
        <v>378.36948220433464</v>
      </c>
      <c r="H768">
        <f>G768*Dynamics!$S$1+H767</f>
        <v>1546.2333978504603</v>
      </c>
      <c r="I768" s="32">
        <f t="shared" si="73"/>
        <v>2789.2333978504603</v>
      </c>
      <c r="J768">
        <f t="shared" si="74"/>
        <v>287.86998291397202</v>
      </c>
      <c r="K768">
        <f t="shared" si="77"/>
        <v>73.50329024531186</v>
      </c>
      <c r="L768">
        <f t="shared" si="78"/>
        <v>8.8948855366904737E-4</v>
      </c>
    </row>
    <row r="769" spans="1:12" x14ac:dyDescent="0.25">
      <c r="A769">
        <f>Dynamics!A777</f>
        <v>7.5899999999998826</v>
      </c>
      <c r="B769">
        <f>Dynamics!B777</f>
        <v>28.537009595987705</v>
      </c>
      <c r="C769">
        <f>Dynamics!O777+Dynamics!P777</f>
        <v>0.59733163723555094</v>
      </c>
      <c r="D769">
        <f>Dynamics!$M$9*Dynamics!$M$14*Thrust!C769</f>
        <v>1288.7209060651232</v>
      </c>
      <c r="E769">
        <f t="shared" si="75"/>
        <v>2.7060230989000562</v>
      </c>
      <c r="F769">
        <f t="shared" si="76"/>
        <v>45.06480886305048</v>
      </c>
      <c r="G769">
        <f>F768*Dynamics!$S$1+G768</f>
        <v>378.82009194612027</v>
      </c>
      <c r="H769">
        <f>G769*Dynamics!$S$1+H768</f>
        <v>1550.0215987699214</v>
      </c>
      <c r="I769" s="32">
        <f t="shared" si="73"/>
        <v>2793.0215987699212</v>
      </c>
      <c r="J769">
        <f t="shared" si="74"/>
        <v>287.84535960799553</v>
      </c>
      <c r="K769">
        <f t="shared" si="77"/>
        <v>73.470252150287436</v>
      </c>
      <c r="L769">
        <f t="shared" si="78"/>
        <v>8.8916480412033945E-4</v>
      </c>
    </row>
    <row r="770" spans="1:12" x14ac:dyDescent="0.25">
      <c r="A770">
        <f>Dynamics!A778</f>
        <v>7.5999999999998824</v>
      </c>
      <c r="B770">
        <f>Dynamics!B778</f>
        <v>28.53103627961535</v>
      </c>
      <c r="C770">
        <f>Dynamics!O778+Dynamics!P778</f>
        <v>0.59726011386648203</v>
      </c>
      <c r="D770">
        <f>Dynamics!$M$9*Dynamics!$M$14*Thrust!C770</f>
        <v>1288.5665970427217</v>
      </c>
      <c r="E770">
        <f t="shared" si="75"/>
        <v>2.7114850130714334</v>
      </c>
      <c r="F770">
        <f t="shared" si="76"/>
        <v>45.068643824492234</v>
      </c>
      <c r="G770">
        <f>F769*Dynamics!$S$1+G769</f>
        <v>379.27074003475076</v>
      </c>
      <c r="H770">
        <f>G770*Dynamics!$S$1+H769</f>
        <v>1553.814306170269</v>
      </c>
      <c r="I770" s="32">
        <f t="shared" si="73"/>
        <v>2796.814306170269</v>
      </c>
      <c r="J770">
        <f t="shared" si="74"/>
        <v>287.82070700989323</v>
      </c>
      <c r="K770">
        <f t="shared" si="77"/>
        <v>73.437186799766295</v>
      </c>
      <c r="L770">
        <f t="shared" si="78"/>
        <v>8.8884075975218728E-4</v>
      </c>
    </row>
    <row r="771" spans="1:12" x14ac:dyDescent="0.25">
      <c r="A771">
        <f>Dynamics!A779</f>
        <v>7.6099999999998822</v>
      </c>
      <c r="B771">
        <f>Dynamics!B779</f>
        <v>28.525063678476684</v>
      </c>
      <c r="C771">
        <f>Dynamics!O779+Dynamics!P779</f>
        <v>0.59718858908490968</v>
      </c>
      <c r="D771">
        <f>Dynamics!$M$9*Dynamics!$M$14*Thrust!C771</f>
        <v>1288.4122849728963</v>
      </c>
      <c r="E771">
        <f t="shared" si="75"/>
        <v>2.7169495511440509</v>
      </c>
      <c r="F771">
        <f t="shared" si="76"/>
        <v>45.072479063100616</v>
      </c>
      <c r="G771">
        <f>F770*Dynamics!$S$1+G770</f>
        <v>379.72142647299569</v>
      </c>
      <c r="H771">
        <f>G771*Dynamics!$S$1+H770</f>
        <v>1557.611520434999</v>
      </c>
      <c r="I771" s="32">
        <f t="shared" si="73"/>
        <v>2800.611520434999</v>
      </c>
      <c r="J771">
        <f t="shared" si="74"/>
        <v>287.79602511717252</v>
      </c>
      <c r="K771">
        <f t="shared" si="77"/>
        <v>73.404094230007942</v>
      </c>
      <c r="L771">
        <f t="shared" si="78"/>
        <v>8.8851642083648014E-4</v>
      </c>
    </row>
    <row r="772" spans="1:12" x14ac:dyDescent="0.25">
      <c r="A772">
        <f>Dynamics!A780</f>
        <v>7.619999999999882</v>
      </c>
      <c r="B772">
        <f>Dynamics!B780</f>
        <v>28.519091792585833</v>
      </c>
      <c r="C772">
        <f>Dynamics!O780+Dynamics!P780</f>
        <v>0.59711706288961064</v>
      </c>
      <c r="D772">
        <f>Dynamics!$M$9*Dynamics!$M$14*Thrust!C772</f>
        <v>1288.2579698530078</v>
      </c>
      <c r="E772">
        <f t="shared" si="75"/>
        <v>2.7224167005374929</v>
      </c>
      <c r="F772">
        <f t="shared" si="76"/>
        <v>45.076314579087459</v>
      </c>
      <c r="G772">
        <f>F771*Dynamics!$S$1+G771</f>
        <v>380.17215126362669</v>
      </c>
      <c r="H772">
        <f>G772*Dynamics!$S$1+H771</f>
        <v>1561.4132419476352</v>
      </c>
      <c r="I772" s="32">
        <f t="shared" si="73"/>
        <v>2804.4132419476355</v>
      </c>
      <c r="J772">
        <f t="shared" si="74"/>
        <v>287.77131392734037</v>
      </c>
      <c r="K772">
        <f t="shared" si="77"/>
        <v>73.370974477304244</v>
      </c>
      <c r="L772">
        <f t="shared" si="78"/>
        <v>8.8819178764540363E-4</v>
      </c>
    </row>
    <row r="773" spans="1:12" x14ac:dyDescent="0.25">
      <c r="A773">
        <f>Dynamics!A781</f>
        <v>7.6299999999998818</v>
      </c>
      <c r="B773">
        <f>Dynamics!B781</f>
        <v>28.513120621956936</v>
      </c>
      <c r="C773">
        <f>Dynamics!O781+Dynamics!P781</f>
        <v>0.59704553527936166</v>
      </c>
      <c r="D773">
        <f>Dynamics!$M$9*Dynamics!$M$14*Thrust!C773</f>
        <v>1288.1036516804172</v>
      </c>
      <c r="E773">
        <f t="shared" si="75"/>
        <v>2.7278864486612728</v>
      </c>
      <c r="F773">
        <f t="shared" si="76"/>
        <v>45.080150372665059</v>
      </c>
      <c r="G773">
        <f>F772*Dynamics!$S$1+G772</f>
        <v>380.62291440941755</v>
      </c>
      <c r="H773">
        <f>G773*Dynamics!$S$1+H772</f>
        <v>1565.2194710917295</v>
      </c>
      <c r="I773" s="32">
        <f t="shared" si="73"/>
        <v>2808.2194710917292</v>
      </c>
      <c r="J773">
        <f t="shared" si="74"/>
        <v>287.74657343790375</v>
      </c>
      <c r="K773">
        <f t="shared" si="77"/>
        <v>73.337827577979354</v>
      </c>
      <c r="L773">
        <f t="shared" si="78"/>
        <v>8.8786686045143532E-4</v>
      </c>
    </row>
    <row r="774" spans="1:12" x14ac:dyDescent="0.25">
      <c r="A774">
        <f>Dynamics!A782</f>
        <v>7.6399999999998816</v>
      </c>
      <c r="B774">
        <f>Dynamics!B782</f>
        <v>28.507150166604145</v>
      </c>
      <c r="C774">
        <f>Dynamics!O782+Dynamics!P782</f>
        <v>0.5969740062529385</v>
      </c>
      <c r="D774">
        <f>Dynamics!$M$9*Dynamics!$M$14*Thrust!C774</f>
        <v>1287.9493304524833</v>
      </c>
      <c r="E774">
        <f t="shared" si="75"/>
        <v>2.7333587829148569</v>
      </c>
      <c r="F774">
        <f t="shared" si="76"/>
        <v>45.083986444046126</v>
      </c>
      <c r="G774">
        <f>F773*Dynamics!$S$1+G773</f>
        <v>381.07371591314421</v>
      </c>
      <c r="H774">
        <f>G774*Dynamics!$S$1+H773</f>
        <v>1569.0302082508608</v>
      </c>
      <c r="I774" s="32">
        <f t="shared" si="73"/>
        <v>2812.0302082508606</v>
      </c>
      <c r="J774">
        <f t="shared" si="74"/>
        <v>287.72180364636938</v>
      </c>
      <c r="K774">
        <f t="shared" si="77"/>
        <v>73.304653568389682</v>
      </c>
      <c r="L774">
        <f t="shared" si="78"/>
        <v>8.8754163952734779E-4</v>
      </c>
    </row>
    <row r="775" spans="1:12" x14ac:dyDescent="0.25">
      <c r="A775">
        <f>Dynamics!A783</f>
        <v>7.6499999999998813</v>
      </c>
      <c r="B775">
        <f>Dynamics!B783</f>
        <v>28.501180426541616</v>
      </c>
      <c r="C775">
        <f>Dynamics!O783+Dynamics!P783</f>
        <v>0.59690247580911648</v>
      </c>
      <c r="D775">
        <f>Dynamics!$M$9*Dynamics!$M$14*Thrust!C775</f>
        <v>1287.7950061665638</v>
      </c>
      <c r="E775">
        <f t="shared" si="75"/>
        <v>2.738833690687696</v>
      </c>
      <c r="F775">
        <f t="shared" si="76"/>
        <v>45.087822793443756</v>
      </c>
      <c r="G775">
        <f>F774*Dynamics!$S$1+G774</f>
        <v>381.52455577758468</v>
      </c>
      <c r="H775">
        <f>G775*Dynamics!$S$1+H774</f>
        <v>1572.8454538086366</v>
      </c>
      <c r="I775" s="32">
        <f t="shared" si="73"/>
        <v>2815.8454538086366</v>
      </c>
      <c r="J775">
        <f t="shared" si="74"/>
        <v>287.69700455024383</v>
      </c>
      <c r="K775">
        <f t="shared" si="77"/>
        <v>73.271452484923842</v>
      </c>
      <c r="L775">
        <f t="shared" si="78"/>
        <v>8.8721612514620636E-4</v>
      </c>
    </row>
    <row r="776" spans="1:12" x14ac:dyDescent="0.25">
      <c r="A776">
        <f>Dynamics!A784</f>
        <v>7.6599999999998811</v>
      </c>
      <c r="B776">
        <f>Dynamics!B784</f>
        <v>28.495211401783525</v>
      </c>
      <c r="C776">
        <f>Dynamics!O784+Dynamics!P784</f>
        <v>0.59683094394667047</v>
      </c>
      <c r="D776">
        <f>Dynamics!$M$9*Dynamics!$M$14*Thrust!C776</f>
        <v>1287.6406788200154</v>
      </c>
      <c r="E776">
        <f t="shared" si="75"/>
        <v>2.7443111593592517</v>
      </c>
      <c r="F776">
        <f t="shared" si="76"/>
        <v>45.091659421071498</v>
      </c>
      <c r="G776">
        <f>F775*Dynamics!$S$1+G775</f>
        <v>381.97543400551911</v>
      </c>
      <c r="H776">
        <f>G776*Dynamics!$S$1+H775</f>
        <v>1576.6652081486918</v>
      </c>
      <c r="I776" s="32">
        <f t="shared" si="73"/>
        <v>2819.6652081486918</v>
      </c>
      <c r="J776">
        <f t="shared" si="74"/>
        <v>287.6721761470335</v>
      </c>
      <c r="K776">
        <f t="shared" si="77"/>
        <v>73.238224364002562</v>
      </c>
      <c r="L776">
        <f t="shared" si="78"/>
        <v>8.8689031758137037E-4</v>
      </c>
    </row>
    <row r="777" spans="1:12" x14ac:dyDescent="0.25">
      <c r="A777">
        <f>Dynamics!A785</f>
        <v>7.6699999999998809</v>
      </c>
      <c r="B777">
        <f>Dynamics!B785</f>
        <v>28.489243092344058</v>
      </c>
      <c r="C777">
        <f>Dynamics!O785+Dynamics!P785</f>
        <v>0.59675941066437488</v>
      </c>
      <c r="D777">
        <f>Dynamics!$M$9*Dynamics!$M$14*Thrust!C777</f>
        <v>1287.4863484101941</v>
      </c>
      <c r="E777">
        <f t="shared" si="75"/>
        <v>2.7497911762990253</v>
      </c>
      <c r="F777">
        <f t="shared" si="76"/>
        <v>45.095496327143337</v>
      </c>
      <c r="G777">
        <f>F776*Dynamics!$S$1+G776</f>
        <v>382.4263505997298</v>
      </c>
      <c r="H777">
        <f>G777*Dynamics!$S$1+H776</f>
        <v>1580.4894716546892</v>
      </c>
      <c r="I777" s="32">
        <f t="shared" si="73"/>
        <v>2823.4894716546892</v>
      </c>
      <c r="J777">
        <f t="shared" si="74"/>
        <v>287.64731843424454</v>
      </c>
      <c r="K777">
        <f t="shared" si="77"/>
        <v>73.204969242078647</v>
      </c>
      <c r="L777">
        <f t="shared" si="78"/>
        <v>8.8656421710649094E-4</v>
      </c>
    </row>
    <row r="778" spans="1:12" x14ac:dyDescent="0.25">
      <c r="A778">
        <f>Dynamics!A786</f>
        <v>7.6799999999998807</v>
      </c>
      <c r="B778">
        <f>Dynamics!B786</f>
        <v>28.483275498237415</v>
      </c>
      <c r="C778">
        <f>Dynamics!O786+Dynamics!P786</f>
        <v>0.59668787596100359</v>
      </c>
      <c r="D778">
        <f>Dynamics!$M$9*Dynamics!$M$14*Thrust!C778</f>
        <v>1287.3320149344545</v>
      </c>
      <c r="E778">
        <f t="shared" si="75"/>
        <v>2.7552737288665843</v>
      </c>
      <c r="F778">
        <f t="shared" si="76"/>
        <v>45.099333511873638</v>
      </c>
      <c r="G778">
        <f>F777*Dynamics!$S$1+G777</f>
        <v>382.87730556300124</v>
      </c>
      <c r="H778">
        <f>G778*Dynamics!$S$1+H777</f>
        <v>1584.3182447103193</v>
      </c>
      <c r="I778" s="32">
        <f t="shared" si="73"/>
        <v>2827.318244710319</v>
      </c>
      <c r="J778">
        <f t="shared" si="74"/>
        <v>287.6224314093829</v>
      </c>
      <c r="K778">
        <f t="shared" si="77"/>
        <v>73.171687155636917</v>
      </c>
      <c r="L778">
        <f t="shared" si="78"/>
        <v>8.86237823995513E-4</v>
      </c>
    </row>
    <row r="779" spans="1:12" x14ac:dyDescent="0.25">
      <c r="A779">
        <f>Dynamics!A787</f>
        <v>7.6899999999998805</v>
      </c>
      <c r="B779">
        <f>Dynamics!B787</f>
        <v>28.477308619477803</v>
      </c>
      <c r="C779">
        <f>Dynamics!O787+Dynamics!P787</f>
        <v>0.59661633983532969</v>
      </c>
      <c r="D779">
        <f>Dynamics!$M$9*Dynamics!$M$14*Thrust!C779</f>
        <v>1287.1776783901498</v>
      </c>
      <c r="E779">
        <f t="shared" si="75"/>
        <v>2.7607588044115947</v>
      </c>
      <c r="F779">
        <f t="shared" si="76"/>
        <v>45.103170975477212</v>
      </c>
      <c r="G779">
        <f>F778*Dynamics!$S$1+G778</f>
        <v>383.32829889811995</v>
      </c>
      <c r="H779">
        <f>G779*Dynamics!$S$1+H778</f>
        <v>1588.1515276993005</v>
      </c>
      <c r="I779" s="32">
        <f t="shared" ref="I779:I842" si="79">H779+$B$4</f>
        <v>2831.1515276993005</v>
      </c>
      <c r="J779">
        <f t="shared" ref="J779:J842" si="80">$B$2-$F$1*I779</f>
        <v>287.59751506995457</v>
      </c>
      <c r="K779">
        <f t="shared" si="77"/>
        <v>73.138378141194295</v>
      </c>
      <c r="L779">
        <f t="shared" si="78"/>
        <v>8.8591113852267323E-4</v>
      </c>
    </row>
    <row r="780" spans="1:12" x14ac:dyDescent="0.25">
      <c r="A780">
        <f>Dynamics!A788</f>
        <v>7.6999999999998803</v>
      </c>
      <c r="B780">
        <f>Dynamics!B788</f>
        <v>28.471342456079451</v>
      </c>
      <c r="C780">
        <f>Dynamics!O788+Dynamics!P788</f>
        <v>0.59654480228612605</v>
      </c>
      <c r="D780">
        <f>Dynamics!$M$9*Dynamics!$M$14*Thrust!C780</f>
        <v>1287.0233387746323</v>
      </c>
      <c r="E780">
        <f t="shared" si="75"/>
        <v>2.7662463902738428</v>
      </c>
      <c r="F780">
        <f t="shared" si="76"/>
        <v>45.107008718169261</v>
      </c>
      <c r="G780">
        <f>F779*Dynamics!$S$1+G779</f>
        <v>383.77933060787473</v>
      </c>
      <c r="H780">
        <f>G780*Dynamics!$S$1+H779</f>
        <v>1591.9893210053792</v>
      </c>
      <c r="I780" s="32">
        <f t="shared" si="79"/>
        <v>2834.9893210053792</v>
      </c>
      <c r="J780">
        <f t="shared" si="80"/>
        <v>287.57256941346503</v>
      </c>
      <c r="K780">
        <f t="shared" si="77"/>
        <v>73.105042235299521</v>
      </c>
      <c r="L780">
        <f t="shared" si="78"/>
        <v>8.855841609625016E-4</v>
      </c>
    </row>
    <row r="781" spans="1:12" x14ac:dyDescent="0.25">
      <c r="A781">
        <f>Dynamics!A789</f>
        <v>7.7099999999998801</v>
      </c>
      <c r="B781">
        <f>Dynamics!B789</f>
        <v>28.465377008056588</v>
      </c>
      <c r="C781">
        <f>Dynamics!O789+Dynamics!P789</f>
        <v>0.5964732633121651</v>
      </c>
      <c r="D781">
        <f>Dynamics!$M$9*Dynamics!$M$14*Thrust!C781</f>
        <v>1286.8689960852535</v>
      </c>
      <c r="E781">
        <f t="shared" si="75"/>
        <v>2.7717364737832737</v>
      </c>
      <c r="F781">
        <f t="shared" si="76"/>
        <v>45.110846740165456</v>
      </c>
      <c r="G781">
        <f>F780*Dynamics!$S$1+G780</f>
        <v>384.2304006950564</v>
      </c>
      <c r="H781">
        <f>G781*Dynamics!$S$1+H780</f>
        <v>1595.8316250123298</v>
      </c>
      <c r="I781" s="32">
        <f t="shared" si="79"/>
        <v>2838.8316250123298</v>
      </c>
      <c r="J781">
        <f t="shared" si="80"/>
        <v>287.54759443741983</v>
      </c>
      <c r="K781">
        <f t="shared" si="77"/>
        <v>73.071679474533155</v>
      </c>
      <c r="L781">
        <f t="shared" si="78"/>
        <v>8.8525689158981745E-4</v>
      </c>
    </row>
    <row r="782" spans="1:12" x14ac:dyDescent="0.25">
      <c r="A782">
        <f>Dynamics!A790</f>
        <v>7.7199999999998798</v>
      </c>
      <c r="B782">
        <f>Dynamics!B790</f>
        <v>28.459412275423468</v>
      </c>
      <c r="C782">
        <f>Dynamics!O790+Dynamics!P790</f>
        <v>0.59640172291221827</v>
      </c>
      <c r="D782">
        <f>Dynamics!$M$9*Dynamics!$M$14*Thrust!C782</f>
        <v>1286.714650319363</v>
      </c>
      <c r="E782">
        <f t="shared" si="75"/>
        <v>2.7772290422600028</v>
      </c>
      <c r="F782">
        <f t="shared" si="76"/>
        <v>45.114685041681824</v>
      </c>
      <c r="G782">
        <f>F781*Dynamics!$S$1+G781</f>
        <v>384.68150916245804</v>
      </c>
      <c r="H782">
        <f>G782*Dynamics!$S$1+H781</f>
        <v>1599.6784401039545</v>
      </c>
      <c r="I782" s="32">
        <f t="shared" si="79"/>
        <v>2842.6784401039545</v>
      </c>
      <c r="J782">
        <f t="shared" si="80"/>
        <v>287.52259013932428</v>
      </c>
      <c r="K782">
        <f t="shared" si="77"/>
        <v>73.03828989550766</v>
      </c>
      <c r="L782">
        <f t="shared" si="78"/>
        <v>8.8492933067973361E-4</v>
      </c>
    </row>
    <row r="783" spans="1:12" x14ac:dyDescent="0.25">
      <c r="A783">
        <f>Dynamics!A791</f>
        <v>7.7299999999998796</v>
      </c>
      <c r="B783">
        <f>Dynamics!B791</f>
        <v>28.453448258194346</v>
      </c>
      <c r="C783">
        <f>Dynamics!O791+Dynamics!P791</f>
        <v>0.59633018108505698</v>
      </c>
      <c r="D783">
        <f>Dynamics!$M$9*Dynamics!$M$14*Thrust!C783</f>
        <v>1286.5603014743101</v>
      </c>
      <c r="E783">
        <f t="shared" si="75"/>
        <v>2.7827240830143616</v>
      </c>
      <c r="F783">
        <f t="shared" si="76"/>
        <v>45.118523622934845</v>
      </c>
      <c r="G783">
        <f>F782*Dynamics!$S$1+G782</f>
        <v>385.13265601287486</v>
      </c>
      <c r="H783">
        <f>G783*Dynamics!$S$1+H782</f>
        <v>1603.5297666640831</v>
      </c>
      <c r="I783" s="32">
        <f t="shared" si="79"/>
        <v>2846.5297666640831</v>
      </c>
      <c r="J783">
        <f t="shared" si="80"/>
        <v>287.49755651668346</v>
      </c>
      <c r="K783">
        <f t="shared" si="77"/>
        <v>73.004873534867343</v>
      </c>
      <c r="L783">
        <f t="shared" si="78"/>
        <v>8.846014785076551E-4</v>
      </c>
    </row>
    <row r="784" spans="1:12" x14ac:dyDescent="0.25">
      <c r="A784">
        <f>Dynamics!A792</f>
        <v>7.7399999999998794</v>
      </c>
      <c r="B784">
        <f>Dynamics!B792</f>
        <v>28.447484956383494</v>
      </c>
      <c r="C784">
        <f>Dynamics!O792+Dynamics!P792</f>
        <v>0.59625863782945154</v>
      </c>
      <c r="D784">
        <f>Dynamics!$M$9*Dynamics!$M$14*Thrust!C784</f>
        <v>1286.4059495474419</v>
      </c>
      <c r="E784">
        <f t="shared" si="75"/>
        <v>2.7882215833469215</v>
      </c>
      <c r="F784">
        <f t="shared" si="76"/>
        <v>45.122362484141384</v>
      </c>
      <c r="G784">
        <f>F783*Dynamics!$S$1+G783</f>
        <v>385.58384124910418</v>
      </c>
      <c r="H784">
        <f>G784*Dynamics!$S$1+H783</f>
        <v>1607.3856050765742</v>
      </c>
      <c r="I784" s="32">
        <f t="shared" si="79"/>
        <v>2850.3856050765744</v>
      </c>
      <c r="J784">
        <f t="shared" si="80"/>
        <v>287.47249356700229</v>
      </c>
      <c r="K784">
        <f t="shared" si="77"/>
        <v>72.971430429288091</v>
      </c>
      <c r="L784">
        <f t="shared" si="78"/>
        <v>8.8427333534927643E-4</v>
      </c>
    </row>
    <row r="785" spans="1:12" x14ac:dyDescent="0.25">
      <c r="A785">
        <f>Dynamics!A793</f>
        <v>7.7499999999998792</v>
      </c>
      <c r="B785">
        <f>Dynamics!B793</f>
        <v>28.441522370005199</v>
      </c>
      <c r="C785">
        <f>Dynamics!O793+Dynamics!P793</f>
        <v>0.5961870931441724</v>
      </c>
      <c r="D785">
        <f>Dynamics!$M$9*Dynamics!$M$14*Thrust!C785</f>
        <v>1286.2515945361054</v>
      </c>
      <c r="E785">
        <f t="shared" si="75"/>
        <v>2.7937215305485137</v>
      </c>
      <c r="F785">
        <f t="shared" si="76"/>
        <v>45.12620162551876</v>
      </c>
      <c r="G785">
        <f>F784*Dynamics!$S$1+G784</f>
        <v>386.0350648739456</v>
      </c>
      <c r="H785">
        <f>G785*Dynamics!$S$1+H784</f>
        <v>1611.2459557253137</v>
      </c>
      <c r="I785" s="32">
        <f t="shared" si="79"/>
        <v>2854.2459557253137</v>
      </c>
      <c r="J785">
        <f t="shared" si="80"/>
        <v>287.44740128778545</v>
      </c>
      <c r="K785">
        <f t="shared" si="77"/>
        <v>72.937960615477479</v>
      </c>
      <c r="L785">
        <f t="shared" si="78"/>
        <v>8.8394490148058311E-4</v>
      </c>
    </row>
    <row r="786" spans="1:12" x14ac:dyDescent="0.25">
      <c r="A786">
        <f>Dynamics!A794</f>
        <v>7.759999999999879</v>
      </c>
      <c r="B786">
        <f>Dynamics!B794</f>
        <v>28.435560499073759</v>
      </c>
      <c r="C786">
        <f>Dynamics!O794+Dynamics!P794</f>
        <v>0.59611554702798897</v>
      </c>
      <c r="D786">
        <f>Dynamics!$M$9*Dynamics!$M$14*Thrust!C786</f>
        <v>1286.097236437646</v>
      </c>
      <c r="E786">
        <f t="shared" si="75"/>
        <v>2.799223911900266</v>
      </c>
      <c r="F786">
        <f t="shared" si="76"/>
        <v>45.130041047284685</v>
      </c>
      <c r="G786">
        <f>F785*Dynamics!$S$1+G785</f>
        <v>386.48632689020081</v>
      </c>
      <c r="H786">
        <f>G786*Dynamics!$S$1+H785</f>
        <v>1615.1108189942156</v>
      </c>
      <c r="I786" s="32">
        <f t="shared" si="79"/>
        <v>2858.1108189942156</v>
      </c>
      <c r="J786">
        <f t="shared" si="80"/>
        <v>287.42227967653758</v>
      </c>
      <c r="K786">
        <f t="shared" si="77"/>
        <v>72.90446413017473</v>
      </c>
      <c r="L786">
        <f t="shared" si="78"/>
        <v>8.8361617717785197E-4</v>
      </c>
    </row>
    <row r="787" spans="1:12" x14ac:dyDescent="0.25">
      <c r="A787">
        <f>Dynamics!A795</f>
        <v>7.7699999999998788</v>
      </c>
      <c r="B787">
        <f>Dynamics!B795</f>
        <v>28.429599343603478</v>
      </c>
      <c r="C787">
        <f>Dynamics!O795+Dynamics!P795</f>
        <v>0.59604399947967024</v>
      </c>
      <c r="D787">
        <f>Dynamics!$M$9*Dynamics!$M$14*Thrust!C787</f>
        <v>1285.9428752494077</v>
      </c>
      <c r="E787">
        <f t="shared" si="75"/>
        <v>2.8047287146736313</v>
      </c>
      <c r="F787">
        <f t="shared" si="76"/>
        <v>45.133880749657273</v>
      </c>
      <c r="G787">
        <f>F786*Dynamics!$S$1+G786</f>
        <v>386.93762730067368</v>
      </c>
      <c r="H787">
        <f>G787*Dynamics!$S$1+H786</f>
        <v>1618.9801952672224</v>
      </c>
      <c r="I787" s="32">
        <f t="shared" si="79"/>
        <v>2861.9801952672224</v>
      </c>
      <c r="J787">
        <f t="shared" si="80"/>
        <v>287.39712873076303</v>
      </c>
      <c r="K787">
        <f t="shared" si="77"/>
        <v>72.870941010150659</v>
      </c>
      <c r="L787">
        <f t="shared" si="78"/>
        <v>8.8328716271765019E-4</v>
      </c>
    </row>
    <row r="788" spans="1:12" x14ac:dyDescent="0.25">
      <c r="A788">
        <f>Dynamics!A796</f>
        <v>7.7799999999998786</v>
      </c>
      <c r="B788">
        <f>Dynamics!B796</f>
        <v>28.423638903608683</v>
      </c>
      <c r="C788">
        <f>Dynamics!O796+Dynamics!P796</f>
        <v>0.59597245049798508</v>
      </c>
      <c r="D788">
        <f>Dynamics!$M$9*Dynamics!$M$14*Thrust!C788</f>
        <v>1285.7885109687343</v>
      </c>
      <c r="E788">
        <f t="shared" si="75"/>
        <v>2.8102359261304115</v>
      </c>
      <c r="F788">
        <f t="shared" si="76"/>
        <v>45.13772073285508</v>
      </c>
      <c r="G788">
        <f>F787*Dynamics!$S$1+G787</f>
        <v>387.38896610817028</v>
      </c>
      <c r="H788">
        <f>G788*Dynamics!$S$1+H787</f>
        <v>1622.854084928304</v>
      </c>
      <c r="I788" s="32">
        <f t="shared" si="79"/>
        <v>2865.854084928304</v>
      </c>
      <c r="J788">
        <f t="shared" si="80"/>
        <v>287.37194844796602</v>
      </c>
      <c r="K788">
        <f t="shared" si="77"/>
        <v>72.837391292207471</v>
      </c>
      <c r="L788">
        <f t="shared" si="78"/>
        <v>8.829578583768341E-4</v>
      </c>
    </row>
    <row r="789" spans="1:12" x14ac:dyDescent="0.25">
      <c r="A789">
        <f>Dynamics!A797</f>
        <v>7.7899999999998784</v>
      </c>
      <c r="B789">
        <f>Dynamics!B797</f>
        <v>28.4176791791037</v>
      </c>
      <c r="C789">
        <f>Dynamics!O797+Dynamics!P797</f>
        <v>0.59590090008170105</v>
      </c>
      <c r="D789">
        <f>Dynamics!$M$9*Dynamics!$M$14*Thrust!C789</f>
        <v>1285.6341435929669</v>
      </c>
      <c r="E789">
        <f t="shared" si="75"/>
        <v>2.8157455335227888</v>
      </c>
      <c r="F789">
        <f t="shared" si="76"/>
        <v>45.141560997097031</v>
      </c>
      <c r="G789">
        <f>F788*Dynamics!$S$1+G788</f>
        <v>387.84034331549884</v>
      </c>
      <c r="H789">
        <f>G789*Dynamics!$S$1+H788</f>
        <v>1626.732488361459</v>
      </c>
      <c r="I789" s="32">
        <f t="shared" si="79"/>
        <v>2869.7324883614592</v>
      </c>
      <c r="J789">
        <f t="shared" si="80"/>
        <v>287.3467388256505</v>
      </c>
      <c r="K789">
        <f t="shared" si="77"/>
        <v>72.803815013178891</v>
      </c>
      <c r="L789">
        <f t="shared" si="78"/>
        <v>8.8262826443255061E-4</v>
      </c>
    </row>
    <row r="790" spans="1:12" x14ac:dyDescent="0.25">
      <c r="A790">
        <f>Dynamics!A798</f>
        <v>7.7999999999998781</v>
      </c>
      <c r="B790">
        <f>Dynamics!B798</f>
        <v>28.411720170102885</v>
      </c>
      <c r="C790">
        <f>Dynamics!O798+Dynamics!P798</f>
        <v>0.59582934822958589</v>
      </c>
      <c r="D790">
        <f>Dynamics!$M$9*Dynamics!$M$14*Thrust!C790</f>
        <v>1285.4797731194469</v>
      </c>
      <c r="E790">
        <f t="shared" si="75"/>
        <v>2.8212575240933555</v>
      </c>
      <c r="F790">
        <f t="shared" si="76"/>
        <v>45.145401542602507</v>
      </c>
      <c r="G790">
        <f>F789*Dynamics!$S$1+G789</f>
        <v>388.29175892546982</v>
      </c>
      <c r="H790">
        <f>G790*Dynamics!$S$1+H789</f>
        <v>1630.6154059507137</v>
      </c>
      <c r="I790" s="32">
        <f t="shared" si="79"/>
        <v>2873.6154059507135</v>
      </c>
      <c r="J790">
        <f t="shared" si="80"/>
        <v>287.32149986132038</v>
      </c>
      <c r="K790">
        <f t="shared" si="77"/>
        <v>72.770212209930037</v>
      </c>
      <c r="L790">
        <f t="shared" si="78"/>
        <v>8.8229838116223578E-4</v>
      </c>
    </row>
    <row r="791" spans="1:12" x14ac:dyDescent="0.25">
      <c r="A791">
        <f>Dynamics!A799</f>
        <v>7.8099999999998779</v>
      </c>
      <c r="B791">
        <f>Dynamics!B799</f>
        <v>28.405761876620588</v>
      </c>
      <c r="C791">
        <f>Dynamics!O799+Dynamics!P799</f>
        <v>0.59575779494040659</v>
      </c>
      <c r="D791">
        <f>Dynamics!$M$9*Dynamics!$M$14*Thrust!C791</f>
        <v>1285.3253995455143</v>
      </c>
      <c r="E791">
        <f t="shared" si="75"/>
        <v>2.8267718850751402</v>
      </c>
      <c r="F791">
        <f t="shared" si="76"/>
        <v>45.149242369591285</v>
      </c>
      <c r="G791">
        <f>F790*Dynamics!$S$1+G790</f>
        <v>388.74321294089583</v>
      </c>
      <c r="H791">
        <f>G791*Dynamics!$S$1+H790</f>
        <v>1634.5028380801227</v>
      </c>
      <c r="I791" s="32">
        <f t="shared" si="79"/>
        <v>2877.5028380801227</v>
      </c>
      <c r="J791">
        <f t="shared" si="80"/>
        <v>287.29623155247918</v>
      </c>
      <c r="K791">
        <f t="shared" si="77"/>
        <v>72.736582919357346</v>
      </c>
      <c r="L791">
        <f t="shared" si="78"/>
        <v>8.8196820884361537E-4</v>
      </c>
    </row>
    <row r="792" spans="1:12" x14ac:dyDescent="0.25">
      <c r="A792">
        <f>Dynamics!A800</f>
        <v>7.8199999999998777</v>
      </c>
      <c r="B792">
        <f>Dynamics!B800</f>
        <v>28.399804298671185</v>
      </c>
      <c r="C792">
        <f>Dynamics!O800+Dynamics!P800</f>
        <v>0.59568624021292937</v>
      </c>
      <c r="D792">
        <f>Dynamics!$M$9*Dynamics!$M$14*Thrust!C792</f>
        <v>1285.1710228685072</v>
      </c>
      <c r="E792">
        <f t="shared" si="75"/>
        <v>2.8322886036916377</v>
      </c>
      <c r="F792">
        <f t="shared" si="76"/>
        <v>45.153083478283527</v>
      </c>
      <c r="G792">
        <f>F791*Dynamics!$S$1+G791</f>
        <v>389.19470536459175</v>
      </c>
      <c r="H792">
        <f>G792*Dynamics!$S$1+H791</f>
        <v>1638.3947851337687</v>
      </c>
      <c r="I792" s="32">
        <f t="shared" si="79"/>
        <v>2881.3947851337689</v>
      </c>
      <c r="J792">
        <f t="shared" si="80"/>
        <v>287.27093389663048</v>
      </c>
      <c r="K792">
        <f t="shared" si="77"/>
        <v>72.702927178388634</v>
      </c>
      <c r="L792">
        <f t="shared" si="78"/>
        <v>8.8163774775470473E-4</v>
      </c>
    </row>
    <row r="793" spans="1:12" x14ac:dyDescent="0.25">
      <c r="A793">
        <f>Dynamics!A801</f>
        <v>7.8299999999998775</v>
      </c>
      <c r="B793">
        <f>Dynamics!B801</f>
        <v>28.393847436269056</v>
      </c>
      <c r="C793">
        <f>Dynamics!O801+Dynamics!P801</f>
        <v>0.59561468404592033</v>
      </c>
      <c r="D793">
        <f>Dynamics!$M$9*Dynamics!$M$14*Thrust!C793</f>
        <v>1285.0166430857632</v>
      </c>
      <c r="E793">
        <f t="shared" si="75"/>
        <v>2.8378076671568429</v>
      </c>
      <c r="F793">
        <f t="shared" si="76"/>
        <v>45.156924868899857</v>
      </c>
      <c r="G793">
        <f>F792*Dynamics!$S$1+G792</f>
        <v>389.64623619937458</v>
      </c>
      <c r="H793">
        <f>G793*Dynamics!$S$1+H792</f>
        <v>1642.2912474957625</v>
      </c>
      <c r="I793" s="32">
        <f t="shared" si="79"/>
        <v>2885.2912474957625</v>
      </c>
      <c r="J793">
        <f t="shared" si="80"/>
        <v>287.24560689127753</v>
      </c>
      <c r="K793">
        <f t="shared" si="77"/>
        <v>72.669245023982825</v>
      </c>
      <c r="L793">
        <f t="shared" si="78"/>
        <v>8.813069981738063E-4</v>
      </c>
    </row>
    <row r="794" spans="1:12" x14ac:dyDescent="0.25">
      <c r="A794">
        <f>Dynamics!A802</f>
        <v>7.8399999999998773</v>
      </c>
      <c r="B794">
        <f>Dynamics!B802</f>
        <v>28.387891289428595</v>
      </c>
      <c r="C794">
        <f>Dynamics!O802+Dynamics!P802</f>
        <v>0.59554312643814467</v>
      </c>
      <c r="D794">
        <f>Dynamics!$M$9*Dynamics!$M$14*Thrust!C794</f>
        <v>1284.8622601946188</v>
      </c>
      <c r="E794">
        <f t="shared" si="75"/>
        <v>2.8433290626752656</v>
      </c>
      <c r="F794">
        <f t="shared" si="76"/>
        <v>45.160766541661239</v>
      </c>
      <c r="G794">
        <f>F793*Dynamics!$S$1+G793</f>
        <v>390.09780544806358</v>
      </c>
      <c r="H794">
        <f>G794*Dynamics!$S$1+H793</f>
        <v>1646.1922255502432</v>
      </c>
      <c r="I794" s="32">
        <f t="shared" si="79"/>
        <v>2889.1922255502432</v>
      </c>
      <c r="J794">
        <f t="shared" si="80"/>
        <v>287.22025053392343</v>
      </c>
      <c r="K794">
        <f t="shared" si="77"/>
        <v>72.635536493130061</v>
      </c>
      <c r="L794">
        <f t="shared" si="78"/>
        <v>8.8097596037951147E-4</v>
      </c>
    </row>
    <row r="795" spans="1:12" x14ac:dyDescent="0.25">
      <c r="A795">
        <f>Dynamics!A803</f>
        <v>7.8499999999998771</v>
      </c>
      <c r="B795">
        <f>Dynamics!B803</f>
        <v>28.381935858164216</v>
      </c>
      <c r="C795">
        <f>Dynamics!O803+Dynamics!P803</f>
        <v>0.59547156738836715</v>
      </c>
      <c r="D795">
        <f>Dynamics!$M$9*Dynamics!$M$14*Thrust!C795</f>
        <v>1284.7078741924086</v>
      </c>
      <c r="E795">
        <f t="shared" ref="E795:E858" si="81">0.5*L794*G794^2*$F$4*$B$5</f>
        <v>2.8488527774419734</v>
      </c>
      <c r="F795">
        <f t="shared" ref="F795:F858" si="82">(D795-E795)/B795</f>
        <v>45.164608496789093</v>
      </c>
      <c r="G795">
        <f>F794*Dynamics!$S$1+G794</f>
        <v>390.54941311348017</v>
      </c>
      <c r="H795">
        <f>G795*Dynamics!$S$1+H794</f>
        <v>1650.0977196813781</v>
      </c>
      <c r="I795" s="32">
        <f t="shared" si="79"/>
        <v>2893.0977196813783</v>
      </c>
      <c r="J795">
        <f t="shared" si="80"/>
        <v>287.19486482207105</v>
      </c>
      <c r="K795">
        <f t="shared" ref="K795:K858" si="83">$B$3*(1-$F$1*I795/$B$2)^($B$1*$F$3/($F$2*$F$1))</f>
        <v>72.601801622851681</v>
      </c>
      <c r="L795">
        <f t="shared" ref="L795:L858" si="84">K795*$F$3/($F$2*J795)</f>
        <v>8.8064463465070144E-4</v>
      </c>
    </row>
    <row r="796" spans="1:12" x14ac:dyDescent="0.25">
      <c r="A796">
        <f>Dynamics!A804</f>
        <v>7.8599999999998769</v>
      </c>
      <c r="B796">
        <f>Dynamics!B804</f>
        <v>28.375981142490332</v>
      </c>
      <c r="C796">
        <f>Dynamics!O804+Dynamics!P804</f>
        <v>0.59540000689535222</v>
      </c>
      <c r="D796">
        <f>Dynamics!$M$9*Dynamics!$M$14*Thrust!C796</f>
        <v>1284.553485076467</v>
      </c>
      <c r="E796">
        <f t="shared" si="81"/>
        <v>2.854378798642617</v>
      </c>
      <c r="F796">
        <f t="shared" si="82"/>
        <v>45.168450734505249</v>
      </c>
      <c r="G796">
        <f>F795*Dynamics!$S$1+G795</f>
        <v>391.00105919844805</v>
      </c>
      <c r="H796">
        <f>G796*Dynamics!$S$1+H795</f>
        <v>1654.0077302733625</v>
      </c>
      <c r="I796" s="32">
        <f t="shared" si="79"/>
        <v>2897.0077302733625</v>
      </c>
      <c r="J796">
        <f t="shared" si="80"/>
        <v>287.16944975322315</v>
      </c>
      <c r="K796">
        <f t="shared" si="83"/>
        <v>72.56804045020003</v>
      </c>
      <c r="L796">
        <f t="shared" si="84"/>
        <v>8.8031302126654395E-4</v>
      </c>
    </row>
    <row r="797" spans="1:12" x14ac:dyDescent="0.25">
      <c r="A797">
        <f>Dynamics!A805</f>
        <v>7.8699999999998766</v>
      </c>
      <c r="B797">
        <f>Dynamics!B805</f>
        <v>28.370027142421378</v>
      </c>
      <c r="C797">
        <f>Dynamics!O805+Dynamics!P805</f>
        <v>0.59532844495786363</v>
      </c>
      <c r="D797">
        <f>Dynamics!$M$9*Dynamics!$M$14*Thrust!C797</f>
        <v>1284.3990928441272</v>
      </c>
      <c r="E797">
        <f t="shared" si="81"/>
        <v>2.8599071134534548</v>
      </c>
      <c r="F797">
        <f t="shared" si="82"/>
        <v>45.172293255031924</v>
      </c>
      <c r="G797">
        <f>F796*Dynamics!$S$1+G796</f>
        <v>391.45274370579313</v>
      </c>
      <c r="H797">
        <f>G797*Dynamics!$S$1+H796</f>
        <v>1657.9222577104206</v>
      </c>
      <c r="I797" s="32">
        <f t="shared" si="79"/>
        <v>2900.9222577104206</v>
      </c>
      <c r="J797">
        <f t="shared" si="80"/>
        <v>287.14400532488224</v>
      </c>
      <c r="K797">
        <f t="shared" si="83"/>
        <v>72.534253012258517</v>
      </c>
      <c r="L797">
        <f t="shared" si="84"/>
        <v>8.7998112050649471E-4</v>
      </c>
    </row>
    <row r="798" spans="1:12" x14ac:dyDescent="0.25">
      <c r="A798">
        <f>Dynamics!A806</f>
        <v>7.8799999999998764</v>
      </c>
      <c r="B798">
        <f>Dynamics!B806</f>
        <v>28.3640738579718</v>
      </c>
      <c r="C798">
        <f>Dynamics!O806+Dynamics!P806</f>
        <v>0.5952568815746645</v>
      </c>
      <c r="D798">
        <f>Dynamics!$M$9*Dynamics!$M$14*Thrust!C798</f>
        <v>1284.2446974927202</v>
      </c>
      <c r="E798">
        <f t="shared" si="81"/>
        <v>2.8654377090413869</v>
      </c>
      <c r="F798">
        <f t="shared" si="82"/>
        <v>45.17613605859173</v>
      </c>
      <c r="G798">
        <f>F797*Dynamics!$S$1+G797</f>
        <v>391.90446663834342</v>
      </c>
      <c r="H798">
        <f>G798*Dynamics!$S$1+H797</f>
        <v>1661.8413023768039</v>
      </c>
      <c r="I798" s="32">
        <f t="shared" si="79"/>
        <v>2904.8413023768039</v>
      </c>
      <c r="J798">
        <f t="shared" si="80"/>
        <v>287.11853153455075</v>
      </c>
      <c r="K798">
        <f t="shared" si="83"/>
        <v>72.500439346141448</v>
      </c>
      <c r="L798">
        <f t="shared" si="84"/>
        <v>8.7964893265029631E-4</v>
      </c>
    </row>
    <row r="799" spans="1:12" x14ac:dyDescent="0.25">
      <c r="A799">
        <f>Dynamics!A807</f>
        <v>7.8899999999998762</v>
      </c>
      <c r="B799">
        <f>Dynamics!B807</f>
        <v>28.358121289156053</v>
      </c>
      <c r="C799">
        <f>Dynamics!O807+Dynamics!P807</f>
        <v>0.59518531674451725</v>
      </c>
      <c r="D799">
        <f>Dynamics!$M$9*Dynamics!$M$14*Thrust!C799</f>
        <v>1284.0902990195762</v>
      </c>
      <c r="E799">
        <f t="shared" si="81"/>
        <v>2.8709705725639751</v>
      </c>
      <c r="F799">
        <f t="shared" si="82"/>
        <v>45.179979145407685</v>
      </c>
      <c r="G799">
        <f>F798*Dynamics!$S$1+G798</f>
        <v>392.35622799892934</v>
      </c>
      <c r="H799">
        <f>G799*Dynamics!$S$1+H798</f>
        <v>1665.7648646567932</v>
      </c>
      <c r="I799" s="32">
        <f t="shared" si="79"/>
        <v>2908.7648646567932</v>
      </c>
      <c r="J799">
        <f t="shared" si="80"/>
        <v>287.09302837973087</v>
      </c>
      <c r="K799">
        <f t="shared" si="83"/>
        <v>72.466599488994106</v>
      </c>
      <c r="L799">
        <f t="shared" si="84"/>
        <v>8.7931645797797943E-4</v>
      </c>
    </row>
    <row r="800" spans="1:12" x14ac:dyDescent="0.25">
      <c r="A800">
        <f>Dynamics!A808</f>
        <v>7.899999999999876</v>
      </c>
      <c r="B800">
        <f>Dynamics!B808</f>
        <v>28.352169435988607</v>
      </c>
      <c r="C800">
        <f>Dynamics!O808+Dynamics!P808</f>
        <v>0.59511375046618453</v>
      </c>
      <c r="D800">
        <f>Dynamics!$M$9*Dynamics!$M$14*Thrust!C800</f>
        <v>1283.9358974220256</v>
      </c>
      <c r="E800">
        <f t="shared" si="81"/>
        <v>2.8765056911694868</v>
      </c>
      <c r="F800">
        <f t="shared" si="82"/>
        <v>45.18382251570327</v>
      </c>
      <c r="G800">
        <f>F799*Dynamics!$S$1+G799</f>
        <v>392.80802779038339</v>
      </c>
      <c r="H800">
        <f>G800*Dynamics!$S$1+H799</f>
        <v>1669.6929449346969</v>
      </c>
      <c r="I800" s="32">
        <f t="shared" si="79"/>
        <v>2912.6929449346972</v>
      </c>
      <c r="J800">
        <f t="shared" si="80"/>
        <v>287.06749585792448</v>
      </c>
      <c r="K800">
        <f t="shared" si="83"/>
        <v>72.432733477992613</v>
      </c>
      <c r="L800">
        <f t="shared" si="84"/>
        <v>8.7898369676986149E-4</v>
      </c>
    </row>
    <row r="801" spans="1:12" x14ac:dyDescent="0.25">
      <c r="A801">
        <f>Dynamics!A809</f>
        <v>7.9099999999998758</v>
      </c>
      <c r="B801">
        <f>Dynamics!B809</f>
        <v>28.346218298483947</v>
      </c>
      <c r="C801">
        <f>Dynamics!O809+Dynamics!P809</f>
        <v>0.59504218273842757</v>
      </c>
      <c r="D801">
        <f>Dynamics!$M$9*Dynamics!$M$14*Thrust!C801</f>
        <v>1283.7814926973961</v>
      </c>
      <c r="E801">
        <f t="shared" si="81"/>
        <v>2.8820430519969138</v>
      </c>
      <c r="F801">
        <f t="shared" si="82"/>
        <v>45.18766616970229</v>
      </c>
      <c r="G801">
        <f>F800*Dynamics!$S$1+G800</f>
        <v>393.25986601554041</v>
      </c>
      <c r="H801">
        <f>G801*Dynamics!$S$1+H800</f>
        <v>1673.6255435948524</v>
      </c>
      <c r="I801" s="32">
        <f t="shared" si="79"/>
        <v>2916.6255435948524</v>
      </c>
      <c r="J801">
        <f t="shared" si="80"/>
        <v>287.04193396663345</v>
      </c>
      <c r="K801">
        <f t="shared" si="83"/>
        <v>72.398841350343957</v>
      </c>
      <c r="L801">
        <f t="shared" si="84"/>
        <v>8.7865064930654671E-4</v>
      </c>
    </row>
    <row r="802" spans="1:12" x14ac:dyDescent="0.25">
      <c r="A802">
        <f>Dynamics!A810</f>
        <v>7.9199999999998756</v>
      </c>
      <c r="B802">
        <f>Dynamics!B810</f>
        <v>28.340267876656561</v>
      </c>
      <c r="C802">
        <f>Dynamics!O810+Dynamics!P810</f>
        <v>0.59497061356000758</v>
      </c>
      <c r="D802">
        <f>Dynamics!$M$9*Dynamics!$M$14*Thrust!C802</f>
        <v>1283.6270848430145</v>
      </c>
      <c r="E802">
        <f t="shared" si="81"/>
        <v>2.8875826421760018</v>
      </c>
      <c r="F802">
        <f t="shared" si="82"/>
        <v>45.191510107629</v>
      </c>
      <c r="G802">
        <f>F801*Dynamics!$S$1+G801</f>
        <v>393.71174267723745</v>
      </c>
      <c r="H802">
        <f>G802*Dynamics!$S$1+H801</f>
        <v>1677.5626610216248</v>
      </c>
      <c r="I802" s="32">
        <f t="shared" si="79"/>
        <v>2920.562661021625</v>
      </c>
      <c r="J802">
        <f t="shared" si="80"/>
        <v>287.01634270335944</v>
      </c>
      <c r="K802">
        <f t="shared" si="83"/>
        <v>72.36492314328575</v>
      </c>
      <c r="L802">
        <f t="shared" si="84"/>
        <v>8.7831731586892432E-4</v>
      </c>
    </row>
    <row r="803" spans="1:12" x14ac:dyDescent="0.25">
      <c r="A803">
        <f>Dynamics!A811</f>
        <v>7.9299999999998754</v>
      </c>
      <c r="B803">
        <f>Dynamics!B811</f>
        <v>28.334318170520962</v>
      </c>
      <c r="C803">
        <f>Dynamics!O811+Dynamics!P811</f>
        <v>0.59489904292968532</v>
      </c>
      <c r="D803">
        <f>Dynamics!$M$9*Dynamics!$M$14*Thrust!C803</f>
        <v>1283.4726738562076</v>
      </c>
      <c r="E803">
        <f t="shared" si="81"/>
        <v>2.8931244488272809</v>
      </c>
      <c r="F803">
        <f t="shared" si="82"/>
        <v>45.195354329708053</v>
      </c>
      <c r="G803">
        <f>F802*Dynamics!$S$1+G802</f>
        <v>394.16365777831373</v>
      </c>
      <c r="H803">
        <f>G803*Dynamics!$S$1+H802</f>
        <v>1681.5042975994079</v>
      </c>
      <c r="I803" s="32">
        <f t="shared" si="79"/>
        <v>2924.5042975994079</v>
      </c>
      <c r="J803">
        <f t="shared" si="80"/>
        <v>286.99072206560385</v>
      </c>
      <c r="K803">
        <f t="shared" si="83"/>
        <v>72.330978894086371</v>
      </c>
      <c r="L803">
        <f t="shared" si="84"/>
        <v>8.779836967381711E-4</v>
      </c>
    </row>
    <row r="804" spans="1:12" x14ac:dyDescent="0.25">
      <c r="A804">
        <f>Dynamics!A812</f>
        <v>7.9399999999998752</v>
      </c>
      <c r="B804">
        <f>Dynamics!B812</f>
        <v>28.328369180091663</v>
      </c>
      <c r="C804">
        <f>Dynamics!O812+Dynamics!P812</f>
        <v>0.59482747084622056</v>
      </c>
      <c r="D804">
        <f>Dynamics!$M$9*Dynamics!$M$14*Thrust!C804</f>
        <v>1283.3182597342993</v>
      </c>
      <c r="E804">
        <f t="shared" si="81"/>
        <v>2.898668459062097</v>
      </c>
      <c r="F804">
        <f t="shared" si="82"/>
        <v>45.199198836164499</v>
      </c>
      <c r="G804">
        <f>F803*Dynamics!$S$1+G803</f>
        <v>394.6156113216108</v>
      </c>
      <c r="H804">
        <f>G804*Dynamics!$S$1+H803</f>
        <v>1685.450453712624</v>
      </c>
      <c r="I804" s="32">
        <f t="shared" si="79"/>
        <v>2928.450453712624</v>
      </c>
      <c r="J804">
        <f t="shared" si="80"/>
        <v>286.96507205086795</v>
      </c>
      <c r="K804">
        <f t="shared" si="83"/>
        <v>72.297008640044879</v>
      </c>
      <c r="L804">
        <f t="shared" si="84"/>
        <v>8.7764979219574941E-4</v>
      </c>
    </row>
    <row r="805" spans="1:12" x14ac:dyDescent="0.25">
      <c r="A805">
        <f>Dynamics!A813</f>
        <v>7.9499999999998749</v>
      </c>
      <c r="B805">
        <f>Dynamics!B813</f>
        <v>28.322420905383201</v>
      </c>
      <c r="C805">
        <f>Dynamics!O813+Dynamics!P813</f>
        <v>0.59475589730837264</v>
      </c>
      <c r="D805">
        <f>Dynamics!$M$9*Dynamics!$M$14*Thrust!C805</f>
        <v>1283.1638424746134</v>
      </c>
      <c r="E805">
        <f t="shared" si="81"/>
        <v>2.9042146599826388</v>
      </c>
      <c r="F805">
        <f t="shared" si="82"/>
        <v>45.203043627223742</v>
      </c>
      <c r="G805">
        <f>F804*Dynamics!$S$1+G804</f>
        <v>395.06760330997247</v>
      </c>
      <c r="H805">
        <f>G805*Dynamics!$S$1+H804</f>
        <v>1689.4011297457237</v>
      </c>
      <c r="I805" s="32">
        <f t="shared" si="79"/>
        <v>2932.4011297457237</v>
      </c>
      <c r="J805">
        <f t="shared" si="80"/>
        <v>286.93939265665279</v>
      </c>
      <c r="K805">
        <f t="shared" si="83"/>
        <v>72.263012418490874</v>
      </c>
      <c r="L805">
        <f t="shared" si="84"/>
        <v>8.7731560252340697E-4</v>
      </c>
    </row>
    <row r="806" spans="1:12" x14ac:dyDescent="0.25">
      <c r="A806">
        <f>Dynamics!A814</f>
        <v>7.9599999999998747</v>
      </c>
      <c r="B806">
        <f>Dynamics!B814</f>
        <v>28.316473346410117</v>
      </c>
      <c r="C806">
        <f>Dynamics!O814+Dynamics!P814</f>
        <v>0.59468432231490065</v>
      </c>
      <c r="D806">
        <f>Dynamics!$M$9*Dynamics!$M$14*Thrust!C806</f>
        <v>1283.0094220744722</v>
      </c>
      <c r="E806">
        <f t="shared" si="81"/>
        <v>2.9097630386819664</v>
      </c>
      <c r="F806">
        <f t="shared" si="82"/>
        <v>45.206888703111666</v>
      </c>
      <c r="G806">
        <f>F805*Dynamics!$S$1+G805</f>
        <v>395.51963374624472</v>
      </c>
      <c r="H806">
        <f>G806*Dynamics!$S$1+H805</f>
        <v>1693.3563260831861</v>
      </c>
      <c r="I806" s="32">
        <f t="shared" si="79"/>
        <v>2936.3563260831861</v>
      </c>
      <c r="J806">
        <f t="shared" si="80"/>
        <v>286.9136838804593</v>
      </c>
      <c r="K806">
        <f t="shared" si="83"/>
        <v>72.228990266784493</v>
      </c>
      <c r="L806">
        <f t="shared" si="84"/>
        <v>8.7698112800317651E-4</v>
      </c>
    </row>
    <row r="807" spans="1:12" x14ac:dyDescent="0.25">
      <c r="A807">
        <f>Dynamics!A815</f>
        <v>7.9699999999998745</v>
      </c>
      <c r="B807">
        <f>Dynamics!B815</f>
        <v>28.310526503186971</v>
      </c>
      <c r="C807">
        <f>Dynamics!O815+Dynamics!P815</f>
        <v>0.59461274586456325</v>
      </c>
      <c r="D807">
        <f>Dynamics!$M$9*Dynamics!$M$14*Thrust!C807</f>
        <v>1282.8549985311981</v>
      </c>
      <c r="E807">
        <f t="shared" si="81"/>
        <v>2.9153135822440421</v>
      </c>
      <c r="F807">
        <f t="shared" si="82"/>
        <v>45.210734064054542</v>
      </c>
      <c r="G807">
        <f>F806*Dynamics!$S$1+G806</f>
        <v>395.97170263327581</v>
      </c>
      <c r="H807">
        <f>G807*Dynamics!$S$1+H806</f>
        <v>1697.3160431095189</v>
      </c>
      <c r="I807" s="32">
        <f t="shared" si="79"/>
        <v>2940.3160431095189</v>
      </c>
      <c r="J807">
        <f t="shared" si="80"/>
        <v>286.88794571978815</v>
      </c>
      <c r="K807">
        <f t="shared" si="83"/>
        <v>72.194942222316328</v>
      </c>
      <c r="L807">
        <f t="shared" si="84"/>
        <v>8.7664636891737584E-4</v>
      </c>
    </row>
    <row r="808" spans="1:12" x14ac:dyDescent="0.25">
      <c r="A808">
        <f>Dynamics!A816</f>
        <v>7.9799999999998743</v>
      </c>
      <c r="B808">
        <f>Dynamics!B816</f>
        <v>28.304580375728325</v>
      </c>
      <c r="C808">
        <f>Dynamics!O816+Dynamics!P816</f>
        <v>0.59454116795611778</v>
      </c>
      <c r="D808">
        <f>Dynamics!$M$9*Dynamics!$M$14*Thrust!C808</f>
        <v>1282.7005718421096</v>
      </c>
      <c r="E808">
        <f t="shared" si="81"/>
        <v>2.9208662777437562</v>
      </c>
      <c r="F808">
        <f t="shared" si="82"/>
        <v>45.214579710278961</v>
      </c>
      <c r="G808">
        <f>F807*Dynamics!$S$1+G807</f>
        <v>396.42380997391638</v>
      </c>
      <c r="H808">
        <f>G808*Dynamics!$S$1+H807</f>
        <v>1701.280281209258</v>
      </c>
      <c r="I808" s="32">
        <f t="shared" si="79"/>
        <v>2944.2802812092577</v>
      </c>
      <c r="J808">
        <f t="shared" si="80"/>
        <v>286.86217817213981</v>
      </c>
      <c r="K808">
        <f t="shared" si="83"/>
        <v>72.160868322507454</v>
      </c>
      <c r="L808">
        <f t="shared" si="84"/>
        <v>8.7631132554860842E-4</v>
      </c>
    </row>
    <row r="809" spans="1:12" x14ac:dyDescent="0.25">
      <c r="A809">
        <f>Dynamics!A817</f>
        <v>7.9899999999998741</v>
      </c>
      <c r="B809">
        <f>Dynamics!B817</f>
        <v>28.298634964048762</v>
      </c>
      <c r="C809">
        <f>Dynamics!O817+Dynamics!P817</f>
        <v>0.59446958858832188</v>
      </c>
      <c r="D809">
        <f>Dynamics!$M$9*Dynamics!$M$14*Thrust!C809</f>
        <v>1282.5461420045265</v>
      </c>
      <c r="E809">
        <f t="shared" si="81"/>
        <v>2.9264211122469677</v>
      </c>
      <c r="F809">
        <f t="shared" si="82"/>
        <v>45.218425642011987</v>
      </c>
      <c r="G809">
        <f>F808*Dynamics!$S$1+G808</f>
        <v>396.87595577101916</v>
      </c>
      <c r="H809">
        <f>G809*Dynamics!$S$1+H808</f>
        <v>1705.2490407669682</v>
      </c>
      <c r="I809" s="32">
        <f t="shared" si="79"/>
        <v>2948.2490407669684</v>
      </c>
      <c r="J809">
        <f t="shared" si="80"/>
        <v>286.8363812350147</v>
      </c>
      <c r="K809">
        <f t="shared" si="83"/>
        <v>72.1267686048093</v>
      </c>
      <c r="L809">
        <f t="shared" si="84"/>
        <v>8.7597599817976104E-4</v>
      </c>
    </row>
    <row r="810" spans="1:12" x14ac:dyDescent="0.25">
      <c r="A810">
        <f>Dynamics!A818</f>
        <v>7.9999999999998739</v>
      </c>
      <c r="B810">
        <f>Dynamics!B818</f>
        <v>28.292690268162879</v>
      </c>
      <c r="C810">
        <f>Dynamics!O818+Dynamics!P818</f>
        <v>0.59439800775993235</v>
      </c>
      <c r="D810">
        <f>Dynamics!$M$9*Dynamics!$M$14*Thrust!C810</f>
        <v>1282.3917090157668</v>
      </c>
      <c r="E810">
        <f t="shared" si="81"/>
        <v>2.9319780728105163</v>
      </c>
      <c r="F810">
        <f t="shared" si="82"/>
        <v>45.222271859481076</v>
      </c>
      <c r="G810">
        <f>F809*Dynamics!$S$1+G809</f>
        <v>397.3281400274393</v>
      </c>
      <c r="H810">
        <f>G810*Dynamics!$S$1+H809</f>
        <v>1709.2223221672425</v>
      </c>
      <c r="I810" s="32">
        <f t="shared" si="79"/>
        <v>2952.2223221672425</v>
      </c>
      <c r="J810">
        <f t="shared" si="80"/>
        <v>286.81055490591291</v>
      </c>
      <c r="K810">
        <f t="shared" si="83"/>
        <v>72.092643106703605</v>
      </c>
      <c r="L810">
        <f t="shared" si="84"/>
        <v>8.7564038709400552E-4</v>
      </c>
    </row>
    <row r="811" spans="1:12" x14ac:dyDescent="0.25">
      <c r="A811">
        <f>Dynamics!A819</f>
        <v>8.0099999999998737</v>
      </c>
      <c r="B811">
        <f>Dynamics!B819</f>
        <v>28.286746288085279</v>
      </c>
      <c r="C811">
        <f>Dynamics!O819+Dynamics!P819</f>
        <v>0.59432642546970549</v>
      </c>
      <c r="D811">
        <f>Dynamics!$M$9*Dynamics!$M$14*Thrust!C811</f>
        <v>1282.237272873147</v>
      </c>
      <c r="E811">
        <f t="shared" si="81"/>
        <v>2.9375371464822662</v>
      </c>
      <c r="F811">
        <f t="shared" si="82"/>
        <v>45.226118362914058</v>
      </c>
      <c r="G811">
        <f>F810*Dynamics!$S$1+G810</f>
        <v>397.78036274603409</v>
      </c>
      <c r="H811">
        <f>G811*Dynamics!$S$1+H810</f>
        <v>1713.2001257947029</v>
      </c>
      <c r="I811" s="32">
        <f t="shared" si="79"/>
        <v>2956.2001257947031</v>
      </c>
      <c r="J811">
        <f t="shared" si="80"/>
        <v>286.78469918233441</v>
      </c>
      <c r="K811">
        <f t="shared" si="83"/>
        <v>72.05849186570228</v>
      </c>
      <c r="L811">
        <f t="shared" si="84"/>
        <v>8.753044925747962E-4</v>
      </c>
    </row>
    <row r="812" spans="1:12" x14ac:dyDescent="0.25">
      <c r="A812">
        <f>Dynamics!A820</f>
        <v>8.0199999999998735</v>
      </c>
      <c r="B812">
        <f>Dynamics!B820</f>
        <v>28.280803023830583</v>
      </c>
      <c r="C812">
        <f>Dynamics!O820+Dynamics!P820</f>
        <v>0.59425484171639675</v>
      </c>
      <c r="D812">
        <f>Dynamics!$M$9*Dynamics!$M$14*Thrust!C812</f>
        <v>1282.0828335739823</v>
      </c>
      <c r="E812">
        <f t="shared" si="81"/>
        <v>2.9430983203011252</v>
      </c>
      <c r="F812">
        <f t="shared" si="82"/>
        <v>45.229965152539158</v>
      </c>
      <c r="G812">
        <f>F811*Dynamics!$S$1+G811</f>
        <v>398.23262392966325</v>
      </c>
      <c r="H812">
        <f>G812*Dynamics!$S$1+H811</f>
        <v>1717.1824520339994</v>
      </c>
      <c r="I812" s="32">
        <f t="shared" si="79"/>
        <v>2960.1824520339997</v>
      </c>
      <c r="J812">
        <f t="shared" si="80"/>
        <v>286.75881406177899</v>
      </c>
      <c r="K812">
        <f t="shared" si="83"/>
        <v>72.02431491934766</v>
      </c>
      <c r="L812">
        <f t="shared" si="84"/>
        <v>8.7496831490587368E-4</v>
      </c>
    </row>
    <row r="813" spans="1:12" x14ac:dyDescent="0.25">
      <c r="A813">
        <f>Dynamics!A821</f>
        <v>8.0299999999998732</v>
      </c>
      <c r="B813">
        <f>Dynamics!B821</f>
        <v>28.274860475413419</v>
      </c>
      <c r="C813">
        <f>Dynamics!O821+Dynamics!P821</f>
        <v>0.59418325649876158</v>
      </c>
      <c r="D813">
        <f>Dynamics!$M$9*Dynamics!$M$14*Thrust!C813</f>
        <v>1281.9283911155876</v>
      </c>
      <c r="E813">
        <f t="shared" si="81"/>
        <v>2.9486615812970878</v>
      </c>
      <c r="F813">
        <f t="shared" si="82"/>
        <v>45.233812228585009</v>
      </c>
      <c r="G813">
        <f>F812*Dynamics!$S$1+G812</f>
        <v>398.68492358118863</v>
      </c>
      <c r="H813">
        <f>G813*Dynamics!$S$1+H812</f>
        <v>1721.1693012698113</v>
      </c>
      <c r="I813" s="32">
        <f t="shared" si="79"/>
        <v>2964.1693012698115</v>
      </c>
      <c r="J813">
        <f t="shared" si="80"/>
        <v>286.73289954174624</v>
      </c>
      <c r="K813">
        <f t="shared" si="83"/>
        <v>71.99011230521198</v>
      </c>
      <c r="L813">
        <f t="shared" si="84"/>
        <v>8.7463185437125913E-4</v>
      </c>
    </row>
    <row r="814" spans="1:12" x14ac:dyDescent="0.25">
      <c r="A814">
        <f>Dynamics!A822</f>
        <v>8.039999999999873</v>
      </c>
      <c r="B814">
        <f>Dynamics!B822</f>
        <v>28.26891864284843</v>
      </c>
      <c r="C814">
        <f>Dynamics!O822+Dynamics!P822</f>
        <v>0.5941116698155543</v>
      </c>
      <c r="D814">
        <f>Dynamics!$M$9*Dynamics!$M$14*Thrust!C814</f>
        <v>1281.773945495275</v>
      </c>
      <c r="E814">
        <f t="shared" si="81"/>
        <v>2.9542269164912462</v>
      </c>
      <c r="F814">
        <f t="shared" si="82"/>
        <v>45.237659591280618</v>
      </c>
      <c r="G814">
        <f>F813*Dynamics!$S$1+G813</f>
        <v>399.13726170347445</v>
      </c>
      <c r="H814">
        <f>G814*Dynamics!$S$1+H813</f>
        <v>1725.1606738868461</v>
      </c>
      <c r="I814" s="32">
        <f t="shared" si="79"/>
        <v>2968.1606738868459</v>
      </c>
      <c r="J814">
        <f t="shared" si="80"/>
        <v>286.70695561973548</v>
      </c>
      <c r="K814">
        <f t="shared" si="83"/>
        <v>71.955884060897716</v>
      </c>
      <c r="L814">
        <f t="shared" si="84"/>
        <v>8.7429511125525824E-4</v>
      </c>
    </row>
    <row r="815" spans="1:12" x14ac:dyDescent="0.25">
      <c r="A815">
        <f>Dynamics!A823</f>
        <v>8.0499999999998728</v>
      </c>
      <c r="B815">
        <f>Dynamics!B823</f>
        <v>28.262977526150276</v>
      </c>
      <c r="C815">
        <f>Dynamics!O823+Dynamics!P823</f>
        <v>0.59404008166552946</v>
      </c>
      <c r="D815">
        <f>Dynamics!$M$9*Dynamics!$M$14*Thrust!C815</f>
        <v>1281.6194967103581</v>
      </c>
      <c r="E815">
        <f t="shared" si="81"/>
        <v>2.9597943128958351</v>
      </c>
      <c r="F815">
        <f t="shared" si="82"/>
        <v>45.241507240855441</v>
      </c>
      <c r="G815">
        <f>F814*Dynamics!$S$1+G814</f>
        <v>399.58963829938727</v>
      </c>
      <c r="H815">
        <f>G815*Dynamics!$S$1+H814</f>
        <v>1729.1565702698399</v>
      </c>
      <c r="I815" s="32">
        <f t="shared" si="79"/>
        <v>2972.1565702698399</v>
      </c>
      <c r="J815">
        <f t="shared" si="80"/>
        <v>286.68098229324602</v>
      </c>
      <c r="K815">
        <f t="shared" si="83"/>
        <v>71.921630224037401</v>
      </c>
      <c r="L815">
        <f t="shared" si="84"/>
        <v>8.7395808584246008E-4</v>
      </c>
    </row>
    <row r="816" spans="1:12" x14ac:dyDescent="0.25">
      <c r="A816">
        <f>Dynamics!A824</f>
        <v>8.0599999999998726</v>
      </c>
      <c r="B816">
        <f>Dynamics!B824</f>
        <v>28.257037125333621</v>
      </c>
      <c r="C816">
        <f>Dynamics!O824+Dynamics!P824</f>
        <v>0.59396849204744007</v>
      </c>
      <c r="D816">
        <f>Dynamics!$M$9*Dynamics!$M$14*Thrust!C816</f>
        <v>1281.465044758146</v>
      </c>
      <c r="E816">
        <f t="shared" si="81"/>
        <v>2.9653637575142593</v>
      </c>
      <c r="F816">
        <f t="shared" si="82"/>
        <v>45.245355177539224</v>
      </c>
      <c r="G816">
        <f>F815*Dynamics!$S$1+G815</f>
        <v>400.04205337179582</v>
      </c>
      <c r="H816">
        <f>G816*Dynamics!$S$1+H815</f>
        <v>1733.1569908035578</v>
      </c>
      <c r="I816" s="32">
        <f t="shared" si="79"/>
        <v>2976.1569908035581</v>
      </c>
      <c r="J816">
        <f t="shared" si="80"/>
        <v>286.65497955977685</v>
      </c>
      <c r="K816">
        <f t="shared" si="83"/>
        <v>71.88735083229345</v>
      </c>
      <c r="L816">
        <f t="shared" si="84"/>
        <v>8.7362077841773497E-4</v>
      </c>
    </row>
    <row r="817" spans="1:12" x14ac:dyDescent="0.25">
      <c r="A817">
        <f>Dynamics!A825</f>
        <v>8.0699999999998724</v>
      </c>
      <c r="B817">
        <f>Dynamics!B825</f>
        <v>28.251097440413147</v>
      </c>
      <c r="C817">
        <f>Dynamics!O825+Dynamics!P825</f>
        <v>0.59389690096003955</v>
      </c>
      <c r="D817">
        <f>Dynamics!$M$9*Dynamics!$M$14*Thrust!C817</f>
        <v>1281.3105896359496</v>
      </c>
      <c r="E817">
        <f t="shared" si="81"/>
        <v>2.9709352373411124</v>
      </c>
      <c r="F817">
        <f t="shared" si="82"/>
        <v>45.249203401562227</v>
      </c>
      <c r="G817">
        <f>F816*Dynamics!$S$1+G816</f>
        <v>400.49450692357124</v>
      </c>
      <c r="H817">
        <f>G817*Dynamics!$S$1+H816</f>
        <v>1737.1619358727935</v>
      </c>
      <c r="I817" s="32">
        <f t="shared" si="79"/>
        <v>2980.1619358727935</v>
      </c>
      <c r="J817">
        <f t="shared" si="80"/>
        <v>286.62894741682686</v>
      </c>
      <c r="K817">
        <f t="shared" si="83"/>
        <v>71.853045923358309</v>
      </c>
      <c r="L817">
        <f t="shared" si="84"/>
        <v>8.7328318926623645E-4</v>
      </c>
    </row>
    <row r="818" spans="1:12" x14ac:dyDescent="0.25">
      <c r="A818">
        <f>Dynamics!A826</f>
        <v>8.0799999999998722</v>
      </c>
      <c r="B818">
        <f>Dynamics!B826</f>
        <v>28.245158471403546</v>
      </c>
      <c r="C818">
        <f>Dynamics!O826+Dynamics!P826</f>
        <v>0.59382530840208014</v>
      </c>
      <c r="D818">
        <f>Dynamics!$M$9*Dynamics!$M$14*Thrust!C818</f>
        <v>1281.1561313410768</v>
      </c>
      <c r="E818">
        <f t="shared" si="81"/>
        <v>2.9765087393622212</v>
      </c>
      <c r="F818">
        <f t="shared" si="82"/>
        <v>45.253051913155005</v>
      </c>
      <c r="G818">
        <f>F817*Dynamics!$S$1+G817</f>
        <v>400.94699895758686</v>
      </c>
      <c r="H818">
        <f>G818*Dynamics!$S$1+H817</f>
        <v>1741.1714058623693</v>
      </c>
      <c r="I818" s="32">
        <f t="shared" si="79"/>
        <v>2984.1714058623693</v>
      </c>
      <c r="J818">
        <f t="shared" si="80"/>
        <v>286.60288586189461</v>
      </c>
      <c r="K818">
        <f t="shared" si="83"/>
        <v>71.818715534954293</v>
      </c>
      <c r="L818">
        <f t="shared" si="84"/>
        <v>8.7294531867340036E-4</v>
      </c>
    </row>
    <row r="819" spans="1:12" x14ac:dyDescent="0.25">
      <c r="A819">
        <f>Dynamics!A827</f>
        <v>8.089999999999872</v>
      </c>
      <c r="B819">
        <f>Dynamics!B827</f>
        <v>28.239220218319524</v>
      </c>
      <c r="C819">
        <f>Dynamics!O827+Dynamics!P827</f>
        <v>0.59375371437231383</v>
      </c>
      <c r="D819">
        <f>Dynamics!$M$9*Dynamics!$M$14*Thrust!C819</f>
        <v>1281.0016698708353</v>
      </c>
      <c r="E819">
        <f t="shared" si="81"/>
        <v>2.982084250554665</v>
      </c>
      <c r="F819">
        <f t="shared" si="82"/>
        <v>45.256900712548564</v>
      </c>
      <c r="G819">
        <f>F818*Dynamics!$S$1+G818</f>
        <v>401.39952947671839</v>
      </c>
      <c r="H819">
        <f>G819*Dynamics!$S$1+H818</f>
        <v>1745.1854011571365</v>
      </c>
      <c r="I819" s="32">
        <f t="shared" si="79"/>
        <v>2988.1854011571368</v>
      </c>
      <c r="J819">
        <f t="shared" si="80"/>
        <v>286.57679489247863</v>
      </c>
      <c r="K819">
        <f t="shared" si="83"/>
        <v>71.784359704833435</v>
      </c>
      <c r="L819">
        <f t="shared" si="84"/>
        <v>8.726071669249428E-4</v>
      </c>
    </row>
    <row r="820" spans="1:12" x14ac:dyDescent="0.25">
      <c r="A820">
        <f>Dynamics!A828</f>
        <v>8.0999999999998717</v>
      </c>
      <c r="B820">
        <f>Dynamics!B828</f>
        <v>28.233282681175801</v>
      </c>
      <c r="C820">
        <f>Dynamics!O828+Dynamics!P828</f>
        <v>0.59368211886949207</v>
      </c>
      <c r="D820">
        <f>Dynamics!$M$9*Dynamics!$M$14*Thrust!C820</f>
        <v>1280.8472052225309</v>
      </c>
      <c r="E820">
        <f t="shared" si="81"/>
        <v>2.9876617578868072</v>
      </c>
      <c r="F820">
        <f t="shared" si="82"/>
        <v>45.260749799974249</v>
      </c>
      <c r="G820">
        <f>F819*Dynamics!$S$1+G819</f>
        <v>401.85209848384386</v>
      </c>
      <c r="H820">
        <f>G820*Dynamics!$S$1+H819</f>
        <v>1749.203922141975</v>
      </c>
      <c r="I820" s="32">
        <f t="shared" si="79"/>
        <v>2992.203922141975</v>
      </c>
      <c r="J820">
        <f t="shared" si="80"/>
        <v>286.55067450607714</v>
      </c>
      <c r="K820">
        <f t="shared" si="83"/>
        <v>71.749978470777691</v>
      </c>
      <c r="L820">
        <f t="shared" si="84"/>
        <v>8.7226873430686297E-4</v>
      </c>
    </row>
    <row r="821" spans="1:12" x14ac:dyDescent="0.25">
      <c r="A821">
        <f>Dynamics!A829</f>
        <v>8.1099999999998715</v>
      </c>
      <c r="B821">
        <f>Dynamics!B829</f>
        <v>28.227345859987107</v>
      </c>
      <c r="C821">
        <f>Dynamics!O829+Dynamics!P829</f>
        <v>0.59361052189236574</v>
      </c>
      <c r="D821">
        <f>Dynamics!$M$9*Dynamics!$M$14*Thrust!C821</f>
        <v>1280.6927373934689</v>
      </c>
      <c r="E821">
        <f t="shared" si="81"/>
        <v>2.9932412483183315</v>
      </c>
      <c r="F821">
        <f t="shared" si="82"/>
        <v>45.26459917566384</v>
      </c>
      <c r="G821">
        <f>F820*Dynamics!$S$1+G820</f>
        <v>402.3047059818436</v>
      </c>
      <c r="H821">
        <f>G821*Dynamics!$S$1+H820</f>
        <v>1753.2269692017935</v>
      </c>
      <c r="I821" s="32">
        <f t="shared" si="79"/>
        <v>2996.2269692017935</v>
      </c>
      <c r="J821">
        <f t="shared" si="80"/>
        <v>286.52452470018835</v>
      </c>
      <c r="K821">
        <f t="shared" si="83"/>
        <v>71.715571870598538</v>
      </c>
      <c r="L821">
        <f t="shared" si="84"/>
        <v>8.719300211054397E-4</v>
      </c>
    </row>
    <row r="822" spans="1:12" x14ac:dyDescent="0.25">
      <c r="A822">
        <f>Dynamics!A830</f>
        <v>8.1199999999998713</v>
      </c>
      <c r="B822">
        <f>Dynamics!B830</f>
        <v>28.221409754768182</v>
      </c>
      <c r="C822">
        <f>Dynamics!O830+Dynamics!P830</f>
        <v>0.59353892343968506</v>
      </c>
      <c r="D822">
        <f>Dynamics!$M$9*Dynamics!$M$14*Thrust!C822</f>
        <v>1280.538266380953</v>
      </c>
      <c r="E822">
        <f t="shared" si="81"/>
        <v>2.9988227088002617</v>
      </c>
      <c r="F822">
        <f t="shared" si="82"/>
        <v>45.268448839849491</v>
      </c>
      <c r="G822">
        <f>F821*Dynamics!$S$1+G821</f>
        <v>402.75735197360024</v>
      </c>
      <c r="H822">
        <f>G822*Dynamics!$S$1+H821</f>
        <v>1757.2545427215296</v>
      </c>
      <c r="I822" s="32">
        <f t="shared" si="79"/>
        <v>3000.2545427215296</v>
      </c>
      <c r="J822">
        <f t="shared" si="80"/>
        <v>286.49834547231006</v>
      </c>
      <c r="K822">
        <f t="shared" si="83"/>
        <v>71.681139942137307</v>
      </c>
      <c r="L822">
        <f t="shared" si="84"/>
        <v>8.7159102760723487E-4</v>
      </c>
    </row>
    <row r="823" spans="1:12" x14ac:dyDescent="0.25">
      <c r="A823">
        <f>Dynamics!A831</f>
        <v>8.1299999999998711</v>
      </c>
      <c r="B823">
        <f>Dynamics!B831</f>
        <v>28.215474365533787</v>
      </c>
      <c r="C823">
        <f>Dynamics!O831+Dynamics!P831</f>
        <v>0.59346732351019982</v>
      </c>
      <c r="D823">
        <f>Dynamics!$M$9*Dynamics!$M$14*Thrust!C823</f>
        <v>1280.383792182286</v>
      </c>
      <c r="E823">
        <f t="shared" si="81"/>
        <v>3.0044061262750033</v>
      </c>
      <c r="F823">
        <f t="shared" si="82"/>
        <v>45.272298792763728</v>
      </c>
      <c r="G823">
        <f>F822*Dynamics!$S$1+G822</f>
        <v>403.21003646199875</v>
      </c>
      <c r="H823">
        <f>G823*Dynamics!$S$1+H822</f>
        <v>1761.2866430861495</v>
      </c>
      <c r="I823" s="32">
        <f t="shared" si="79"/>
        <v>3004.2866430861495</v>
      </c>
      <c r="J823">
        <f t="shared" si="80"/>
        <v>286.47213681994003</v>
      </c>
      <c r="K823">
        <f t="shared" si="83"/>
        <v>71.646682723264803</v>
      </c>
      <c r="L823">
        <f t="shared" si="84"/>
        <v>8.7125175409908881E-4</v>
      </c>
    </row>
    <row r="824" spans="1:12" x14ac:dyDescent="0.25">
      <c r="A824">
        <f>Dynamics!A832</f>
        <v>8.1399999999998709</v>
      </c>
      <c r="B824">
        <f>Dynamics!B832</f>
        <v>28.209539692298684</v>
      </c>
      <c r="C824">
        <f>Dynamics!O832+Dynamics!P832</f>
        <v>0.59339572210265901</v>
      </c>
      <c r="D824">
        <f>Dynamics!$M$9*Dynamics!$M$14*Thrust!C824</f>
        <v>1280.2293147947689</v>
      </c>
      <c r="E824">
        <f t="shared" si="81"/>
        <v>3.00999148767636</v>
      </c>
      <c r="F824">
        <f t="shared" si="82"/>
        <v>45.27614903463946</v>
      </c>
      <c r="G824">
        <f>F823*Dynamics!$S$1+G823</f>
        <v>403.6627594499264</v>
      </c>
      <c r="H824">
        <f>G824*Dynamics!$S$1+H823</f>
        <v>1765.3232706806489</v>
      </c>
      <c r="I824" s="32">
        <f t="shared" si="79"/>
        <v>3008.3232706806489</v>
      </c>
      <c r="J824">
        <f t="shared" si="80"/>
        <v>286.44589874057579</v>
      </c>
      <c r="K824">
        <f t="shared" si="83"/>
        <v>71.612200251881418</v>
      </c>
      <c r="L824">
        <f t="shared" si="84"/>
        <v>8.7091220086812351E-4</v>
      </c>
    </row>
    <row r="825" spans="1:12" x14ac:dyDescent="0.25">
      <c r="A825">
        <f>Dynamics!A833</f>
        <v>8.1499999999998707</v>
      </c>
      <c r="B825">
        <f>Dynamics!B833</f>
        <v>28.203605735077659</v>
      </c>
      <c r="C825">
        <f>Dynamics!O833+Dynamics!P833</f>
        <v>0.59332411921581185</v>
      </c>
      <c r="D825">
        <f>Dynamics!$M$9*Dynamics!$M$14*Thrust!C825</f>
        <v>1280.0748342157028</v>
      </c>
      <c r="E825">
        <f t="shared" si="81"/>
        <v>3.0155787799295748</v>
      </c>
      <c r="F825">
        <f t="shared" si="82"/>
        <v>45.279999565710021</v>
      </c>
      <c r="G825">
        <f>F824*Dynamics!$S$1+G824</f>
        <v>404.1155209402728</v>
      </c>
      <c r="H825">
        <f>G825*Dynamics!$S$1+H824</f>
        <v>1769.3644258900515</v>
      </c>
      <c r="I825" s="32">
        <f t="shared" si="79"/>
        <v>3012.3644258900513</v>
      </c>
      <c r="J825">
        <f t="shared" si="80"/>
        <v>286.41963123171467</v>
      </c>
      <c r="K825">
        <f t="shared" si="83"/>
        <v>71.577692565917005</v>
      </c>
      <c r="L825">
        <f t="shared" si="84"/>
        <v>8.7057236820174081E-4</v>
      </c>
    </row>
    <row r="826" spans="1:12" x14ac:dyDescent="0.25">
      <c r="A826">
        <f>Dynamics!A834</f>
        <v>8.1599999999998705</v>
      </c>
      <c r="B826">
        <f>Dynamics!B834</f>
        <v>28.197672493885499</v>
      </c>
      <c r="C826">
        <f>Dynamics!O834+Dynamics!P834</f>
        <v>0.59325251484840591</v>
      </c>
      <c r="D826">
        <f>Dynamics!$M$9*Dynamics!$M$14*Thrust!C826</f>
        <v>1279.9203504423863</v>
      </c>
      <c r="E826">
        <f t="shared" si="81"/>
        <v>3.0211679899513539</v>
      </c>
      <c r="F826">
        <f t="shared" si="82"/>
        <v>45.28385038620911</v>
      </c>
      <c r="G826">
        <f>F825*Dynamics!$S$1+G825</f>
        <v>404.56832093592988</v>
      </c>
      <c r="H826">
        <f>G826*Dynamics!$S$1+H825</f>
        <v>1773.4101090994109</v>
      </c>
      <c r="I826" s="32">
        <f t="shared" si="79"/>
        <v>3016.4101090994109</v>
      </c>
      <c r="J826">
        <f t="shared" si="80"/>
        <v>286.39333429085383</v>
      </c>
      <c r="K826">
        <f t="shared" si="83"/>
        <v>71.5431597033309</v>
      </c>
      <c r="L826">
        <f t="shared" si="84"/>
        <v>8.7023225638762226E-4</v>
      </c>
    </row>
    <row r="827" spans="1:12" x14ac:dyDescent="0.25">
      <c r="A827">
        <f>Dynamics!A835</f>
        <v>8.1699999999998703</v>
      </c>
      <c r="B827">
        <f>Dynamics!B835</f>
        <v>28.191739968737014</v>
      </c>
      <c r="C827">
        <f>Dynamics!O835+Dynamics!P835</f>
        <v>0.59318090899918896</v>
      </c>
      <c r="D827">
        <f>Dynamics!$M$9*Dynamics!$M$14*Thrust!C827</f>
        <v>1279.765863472117</v>
      </c>
      <c r="E827">
        <f t="shared" si="81"/>
        <v>3.0267591046499009</v>
      </c>
      <c r="F827">
        <f t="shared" si="82"/>
        <v>45.287701496370772</v>
      </c>
      <c r="G827">
        <f>F826*Dynamics!$S$1+G826</f>
        <v>405.02115943979197</v>
      </c>
      <c r="H827">
        <f>G827*Dynamics!$S$1+H826</f>
        <v>1777.4603206938089</v>
      </c>
      <c r="I827" s="32">
        <f t="shared" si="79"/>
        <v>3020.4603206938091</v>
      </c>
      <c r="J827">
        <f t="shared" si="80"/>
        <v>286.36700791549026</v>
      </c>
      <c r="K827">
        <f t="shared" si="83"/>
        <v>71.508601702111747</v>
      </c>
      <c r="L827">
        <f t="shared" si="84"/>
        <v>8.6989186571372827E-4</v>
      </c>
    </row>
    <row r="828" spans="1:12" x14ac:dyDescent="0.25">
      <c r="A828">
        <f>Dynamics!A836</f>
        <v>8.17999999999987</v>
      </c>
      <c r="B828">
        <f>Dynamics!B836</f>
        <v>28.185808159647024</v>
      </c>
      <c r="C828">
        <f>Dynamics!O836+Dynamics!P836</f>
        <v>0.59310930166690834</v>
      </c>
      <c r="D828">
        <f>Dynamics!$M$9*Dynamics!$M$14*Thrust!C828</f>
        <v>1279.611373302193</v>
      </c>
      <c r="E828">
        <f t="shared" si="81"/>
        <v>3.0323521109249394</v>
      </c>
      <c r="F828">
        <f t="shared" si="82"/>
        <v>45.291552896429522</v>
      </c>
      <c r="G828">
        <f>F827*Dynamics!$S$1+G827</f>
        <v>405.47403645475566</v>
      </c>
      <c r="H828">
        <f>G828*Dynamics!$S$1+H827</f>
        <v>1781.5150610583564</v>
      </c>
      <c r="I828" s="32">
        <f t="shared" si="79"/>
        <v>3024.5150610583564</v>
      </c>
      <c r="J828">
        <f t="shared" si="80"/>
        <v>286.3406521031207</v>
      </c>
      <c r="K828">
        <f t="shared" si="83"/>
        <v>71.474018600277603</v>
      </c>
      <c r="L828">
        <f t="shared" si="84"/>
        <v>8.6955119646830016E-4</v>
      </c>
    </row>
    <row r="829" spans="1:12" x14ac:dyDescent="0.25">
      <c r="A829">
        <f>Dynamics!A837</f>
        <v>8.1899999999998698</v>
      </c>
      <c r="B829">
        <f>Dynamics!B837</f>
        <v>28.179877066630354</v>
      </c>
      <c r="C829">
        <f>Dynamics!O837+Dynamics!P837</f>
        <v>0.59303769285031005</v>
      </c>
      <c r="D829">
        <f>Dynamics!$M$9*Dynamics!$M$14*Thrust!C829</f>
        <v>1279.4568799299084</v>
      </c>
      <c r="E829">
        <f t="shared" si="81"/>
        <v>3.0379469956677556</v>
      </c>
      <c r="F829">
        <f t="shared" si="82"/>
        <v>45.295404586620158</v>
      </c>
      <c r="G829">
        <f>F828*Dynamics!$S$1+G828</f>
        <v>405.92695198371996</v>
      </c>
      <c r="H829">
        <f>G829*Dynamics!$S$1+H828</f>
        <v>1785.5743305781937</v>
      </c>
      <c r="I829" s="32">
        <f t="shared" si="79"/>
        <v>3028.5743305781934</v>
      </c>
      <c r="J829">
        <f t="shared" si="80"/>
        <v>286.31426685124177</v>
      </c>
      <c r="K829">
        <f t="shared" si="83"/>
        <v>71.439410435875672</v>
      </c>
      <c r="L829">
        <f t="shared" si="84"/>
        <v>8.692102489398565E-4</v>
      </c>
    </row>
    <row r="830" spans="1:12" x14ac:dyDescent="0.25">
      <c r="A830">
        <f>Dynamics!A838</f>
        <v>8.1999999999998696</v>
      </c>
      <c r="B830">
        <f>Dynamics!B838</f>
        <v>28.17394668970185</v>
      </c>
      <c r="C830">
        <f>Dynamics!O838+Dynamics!P838</f>
        <v>0.59296608254814054</v>
      </c>
      <c r="D830">
        <f>Dynamics!$M$9*Dynamics!$M$14*Thrust!C830</f>
        <v>1279.3023833525588</v>
      </c>
      <c r="E830">
        <f t="shared" si="81"/>
        <v>3.0435437457612147</v>
      </c>
      <c r="F830">
        <f t="shared" si="82"/>
        <v>45.299256567177927</v>
      </c>
      <c r="G830">
        <f>F829*Dynamics!$S$1+G829</f>
        <v>406.37990602958615</v>
      </c>
      <c r="H830">
        <f>G830*Dynamics!$S$1+H829</f>
        <v>1789.6381296384895</v>
      </c>
      <c r="I830" s="32">
        <f t="shared" si="79"/>
        <v>3032.6381296384898</v>
      </c>
      <c r="J830">
        <f t="shared" si="80"/>
        <v>286.28785215734979</v>
      </c>
      <c r="K830">
        <f t="shared" si="83"/>
        <v>71.404777246982476</v>
      </c>
      <c r="L830">
        <f t="shared" si="84"/>
        <v>8.6886902341719546E-4</v>
      </c>
    </row>
    <row r="831" spans="1:12" x14ac:dyDescent="0.25">
      <c r="A831">
        <f>Dynamics!A839</f>
        <v>8.2099999999998694</v>
      </c>
      <c r="B831">
        <f>Dynamics!B839</f>
        <v>28.16801702887637</v>
      </c>
      <c r="C831">
        <f>Dynamics!O839+Dynamics!P839</f>
        <v>0.59289447075914492</v>
      </c>
      <c r="D831">
        <f>Dynamics!$M$9*Dynamics!$M$14*Thrust!C831</f>
        <v>1279.147883567437</v>
      </c>
      <c r="E831">
        <f t="shared" si="81"/>
        <v>3.049142348079799</v>
      </c>
      <c r="F831">
        <f t="shared" si="82"/>
        <v>45.303108838338453</v>
      </c>
      <c r="G831">
        <f>F830*Dynamics!$S$1+G830</f>
        <v>406.83289859525792</v>
      </c>
      <c r="H831">
        <f>G831*Dynamics!$S$1+H830</f>
        <v>1793.7064586244421</v>
      </c>
      <c r="I831" s="32">
        <f t="shared" si="79"/>
        <v>3036.7064586244423</v>
      </c>
      <c r="J831">
        <f t="shared" si="80"/>
        <v>286.2614080189411</v>
      </c>
      <c r="K831">
        <f t="shared" si="83"/>
        <v>71.37011907170367</v>
      </c>
      <c r="L831">
        <f t="shared" si="84"/>
        <v>8.6852752018939374E-4</v>
      </c>
    </row>
    <row r="832" spans="1:12" x14ac:dyDescent="0.25">
      <c r="A832">
        <f>Dynamics!A840</f>
        <v>8.2199999999998692</v>
      </c>
      <c r="B832">
        <f>Dynamics!B840</f>
        <v>28.162088084168779</v>
      </c>
      <c r="C832">
        <f>Dynamics!O840+Dynamics!P840</f>
        <v>0.59282285748206809</v>
      </c>
      <c r="D832">
        <f>Dynamics!$M$9*Dynamics!$M$14*Thrust!C832</f>
        <v>1278.9933805718349</v>
      </c>
      <c r="E832">
        <f t="shared" si="81"/>
        <v>3.0547427894896395</v>
      </c>
      <c r="F832">
        <f t="shared" si="82"/>
        <v>45.306961400337705</v>
      </c>
      <c r="G832">
        <f>F831*Dynamics!$S$1+G831</f>
        <v>407.28592968364131</v>
      </c>
      <c r="H832">
        <f>G832*Dynamics!$S$1+H831</f>
        <v>1797.7793179212786</v>
      </c>
      <c r="I832" s="32">
        <f t="shared" si="79"/>
        <v>3040.7793179212786</v>
      </c>
      <c r="J832">
        <f t="shared" si="80"/>
        <v>286.23493443351168</v>
      </c>
      <c r="K832">
        <f t="shared" si="83"/>
        <v>71.335435948173966</v>
      </c>
      <c r="L832">
        <f t="shared" si="84"/>
        <v>8.6818573954580572E-4</v>
      </c>
    </row>
    <row r="833" spans="1:12" x14ac:dyDescent="0.25">
      <c r="A833">
        <f>Dynamics!A841</f>
        <v>8.229999999999869</v>
      </c>
      <c r="B833">
        <f>Dynamics!B841</f>
        <v>28.156159855593959</v>
      </c>
      <c r="C833">
        <f>Dynamics!O841+Dynamics!P841</f>
        <v>0.59275124271565438</v>
      </c>
      <c r="D833">
        <f>Dynamics!$M$9*Dynamics!$M$14*Thrust!C833</f>
        <v>1278.8388743630437</v>
      </c>
      <c r="E833">
        <f t="shared" si="81"/>
        <v>3.06034505684854</v>
      </c>
      <c r="F833">
        <f t="shared" si="82"/>
        <v>45.310814253412062</v>
      </c>
      <c r="G833">
        <f>F832*Dynamics!$S$1+G832</f>
        <v>407.73899929764468</v>
      </c>
      <c r="H833">
        <f>G833*Dynamics!$S$1+H832</f>
        <v>1801.8567079142549</v>
      </c>
      <c r="I833" s="32">
        <f t="shared" si="79"/>
        <v>3044.8567079142549</v>
      </c>
      <c r="J833">
        <f t="shared" si="80"/>
        <v>286.20843139855737</v>
      </c>
      <c r="K833">
        <f t="shared" si="83"/>
        <v>71.300727914557115</v>
      </c>
      <c r="L833">
        <f t="shared" si="84"/>
        <v>8.6784368177606332E-4</v>
      </c>
    </row>
    <row r="834" spans="1:12" x14ac:dyDescent="0.25">
      <c r="A834">
        <f>Dynamics!A842</f>
        <v>8.2399999999998688</v>
      </c>
      <c r="B834">
        <f>Dynamics!B842</f>
        <v>28.150232343166802</v>
      </c>
      <c r="C834">
        <f>Dynamics!O842+Dynamics!P842</f>
        <v>0.59267962645864769</v>
      </c>
      <c r="D834">
        <f>Dynamics!$M$9*Dynamics!$M$14*Thrust!C834</f>
        <v>1278.6843649383532</v>
      </c>
      <c r="E834">
        <f t="shared" si="81"/>
        <v>3.065949137006009</v>
      </c>
      <c r="F834">
        <f t="shared" si="82"/>
        <v>45.314667397798267</v>
      </c>
      <c r="G834">
        <f>F833*Dynamics!$S$1+G833</f>
        <v>408.1921074401788</v>
      </c>
      <c r="H834">
        <f>G834*Dynamics!$S$1+H833</f>
        <v>1805.9386289886568</v>
      </c>
      <c r="I834" s="32">
        <f t="shared" si="79"/>
        <v>3048.938628988657</v>
      </c>
      <c r="J834">
        <f t="shared" si="80"/>
        <v>286.18189891157374</v>
      </c>
      <c r="K834">
        <f t="shared" si="83"/>
        <v>71.265995009045923</v>
      </c>
      <c r="L834">
        <f t="shared" si="84"/>
        <v>8.6750134717007753E-4</v>
      </c>
    </row>
    <row r="835" spans="1:12" x14ac:dyDescent="0.25">
      <c r="A835">
        <f>Dynamics!A843</f>
        <v>8.2499999999998685</v>
      </c>
      <c r="B835">
        <f>Dynamics!B843</f>
        <v>28.144305546902217</v>
      </c>
      <c r="C835">
        <f>Dynamics!O843+Dynamics!P843</f>
        <v>0.59260800870979102</v>
      </c>
      <c r="D835">
        <f>Dynamics!$M$9*Dynamics!$M$14*Thrust!C835</f>
        <v>1278.5298522950518</v>
      </c>
      <c r="E835">
        <f t="shared" si="81"/>
        <v>3.0715550168032961</v>
      </c>
      <c r="F835">
        <f t="shared" si="82"/>
        <v>45.318520833733466</v>
      </c>
      <c r="G835">
        <f>F834*Dynamics!$S$1+G834</f>
        <v>408.64525411415678</v>
      </c>
      <c r="H835">
        <f>G835*Dynamics!$S$1+H834</f>
        <v>1810.0250815297984</v>
      </c>
      <c r="I835" s="32">
        <f t="shared" si="79"/>
        <v>3053.0250815297986</v>
      </c>
      <c r="J835">
        <f t="shared" si="80"/>
        <v>286.15533697005628</v>
      </c>
      <c r="K835">
        <f t="shared" si="83"/>
        <v>71.231237269862063</v>
      </c>
      <c r="L835">
        <f t="shared" si="84"/>
        <v>8.6715873601803486E-4</v>
      </c>
    </row>
    <row r="836" spans="1:12" x14ac:dyDescent="0.25">
      <c r="A836">
        <f>Dynamics!A844</f>
        <v>8.2599999999998683</v>
      </c>
      <c r="B836">
        <f>Dynamics!B844</f>
        <v>28.138379466815117</v>
      </c>
      <c r="C836">
        <f>Dynamics!O844+Dynamics!P844</f>
        <v>0.59253638946782716</v>
      </c>
      <c r="D836">
        <f>Dynamics!$M$9*Dynamics!$M$14*Thrust!C836</f>
        <v>1278.3753364304266</v>
      </c>
      <c r="E836">
        <f t="shared" si="81"/>
        <v>3.0771626830734142</v>
      </c>
      <c r="F836">
        <f t="shared" si="82"/>
        <v>45.322374561455149</v>
      </c>
      <c r="G836">
        <f>F835*Dynamics!$S$1+G835</f>
        <v>409.09843932249413</v>
      </c>
      <c r="H836">
        <f>G836*Dynamics!$S$1+H835</f>
        <v>1814.1160659230234</v>
      </c>
      <c r="I836" s="32">
        <f t="shared" si="79"/>
        <v>3057.1160659230236</v>
      </c>
      <c r="J836">
        <f t="shared" si="80"/>
        <v>286.12874557150036</v>
      </c>
      <c r="K836">
        <f t="shared" si="83"/>
        <v>71.19645473525614</v>
      </c>
      <c r="L836">
        <f t="shared" si="84"/>
        <v>8.668158486104001E-4</v>
      </c>
    </row>
    <row r="837" spans="1:12" x14ac:dyDescent="0.25">
      <c r="A837">
        <f>Dynamics!A845</f>
        <v>8.2699999999998681</v>
      </c>
      <c r="B837">
        <f>Dynamics!B845</f>
        <v>28.132454102920438</v>
      </c>
      <c r="C837">
        <f>Dynamics!O845+Dynamics!P845</f>
        <v>0.59246476873149823</v>
      </c>
      <c r="D837">
        <f>Dynamics!$M$9*Dynamics!$M$14*Thrust!C837</f>
        <v>1278.2208173417641</v>
      </c>
      <c r="E837">
        <f t="shared" si="81"/>
        <v>3.0827721226411762</v>
      </c>
      <c r="F837">
        <f t="shared" si="82"/>
        <v>45.326228581201185</v>
      </c>
      <c r="G837">
        <f>F836*Dynamics!$S$1+G836</f>
        <v>409.55166306810867</v>
      </c>
      <c r="H837">
        <f>G837*Dynamics!$S$1+H836</f>
        <v>1818.2115825537044</v>
      </c>
      <c r="I837" s="32">
        <f t="shared" si="79"/>
        <v>3061.2115825537044</v>
      </c>
      <c r="J837">
        <f t="shared" si="80"/>
        <v>286.10212471340094</v>
      </c>
      <c r="K837">
        <f t="shared" si="83"/>
        <v>71.161647443507505</v>
      </c>
      <c r="L837">
        <f t="shared" si="84"/>
        <v>8.6647268523791401E-4</v>
      </c>
    </row>
    <row r="838" spans="1:12" x14ac:dyDescent="0.25">
      <c r="A838">
        <f>Dynamics!A846</f>
        <v>8.2799999999998679</v>
      </c>
      <c r="B838">
        <f>Dynamics!B846</f>
        <v>28.126529455233126</v>
      </c>
      <c r="C838">
        <f>Dynamics!O846+Dynamics!P846</f>
        <v>0.592393146499546</v>
      </c>
      <c r="D838">
        <f>Dynamics!$M$9*Dynamics!$M$14*Thrust!C838</f>
        <v>1278.06629502635</v>
      </c>
      <c r="E838">
        <f t="shared" si="81"/>
        <v>3.0883833223232178</v>
      </c>
      <c r="F838">
        <f t="shared" si="82"/>
        <v>45.330082893209877</v>
      </c>
      <c r="G838">
        <f>F837*Dynamics!$S$1+G837</f>
        <v>410.00492535392067</v>
      </c>
      <c r="H838">
        <f>G838*Dynamics!$S$1+H837</f>
        <v>1822.3116318072437</v>
      </c>
      <c r="I838" s="32">
        <f t="shared" si="79"/>
        <v>3065.3116318072434</v>
      </c>
      <c r="J838">
        <f t="shared" si="80"/>
        <v>286.07547439325293</v>
      </c>
      <c r="K838">
        <f t="shared" si="83"/>
        <v>71.126815432924346</v>
      </c>
      <c r="L838">
        <f t="shared" si="84"/>
        <v>8.6612924619159433E-4</v>
      </c>
    </row>
    <row r="839" spans="1:12" x14ac:dyDescent="0.25">
      <c r="A839">
        <f>Dynamics!A847</f>
        <v>8.2899999999998677</v>
      </c>
      <c r="B839">
        <f>Dynamics!B847</f>
        <v>28.120605523768127</v>
      </c>
      <c r="C839">
        <f>Dynamics!O847+Dynamics!P847</f>
        <v>0.59232152277071115</v>
      </c>
      <c r="D839">
        <f>Dynamics!$M$9*Dynamics!$M$14*Thrust!C839</f>
        <v>1277.9117694814665</v>
      </c>
      <c r="E839">
        <f t="shared" si="81"/>
        <v>3.0939962689280378</v>
      </c>
      <c r="F839">
        <f t="shared" si="82"/>
        <v>45.333937497719802</v>
      </c>
      <c r="G839">
        <f>F838*Dynamics!$S$1+G838</f>
        <v>410.45822618285274</v>
      </c>
      <c r="H839">
        <f>G839*Dynamics!$S$1+H838</f>
        <v>1826.4162140690721</v>
      </c>
      <c r="I839" s="32">
        <f t="shared" si="79"/>
        <v>3069.4162140690723</v>
      </c>
      <c r="J839">
        <f t="shared" si="80"/>
        <v>286.04879460855102</v>
      </c>
      <c r="K839">
        <f t="shared" si="83"/>
        <v>71.091958741843399</v>
      </c>
      <c r="L839">
        <f t="shared" si="84"/>
        <v>8.6578553176273377E-4</v>
      </c>
    </row>
    <row r="840" spans="1:12" x14ac:dyDescent="0.25">
      <c r="A840">
        <f>Dynamics!A848</f>
        <v>8.2999999999998675</v>
      </c>
      <c r="B840">
        <f>Dynamics!B848</f>
        <v>28.11468230854042</v>
      </c>
      <c r="C840">
        <f>Dynamics!O848+Dynamics!P848</f>
        <v>0.59224989754373436</v>
      </c>
      <c r="D840">
        <f>Dynamics!$M$9*Dynamics!$M$14*Thrust!C840</f>
        <v>1277.7572407043976</v>
      </c>
      <c r="E840">
        <f t="shared" si="81"/>
        <v>3.0996109492560171</v>
      </c>
      <c r="F840">
        <f t="shared" si="82"/>
        <v>45.337792394970009</v>
      </c>
      <c r="G840">
        <f>F839*Dynamics!$S$1+G839</f>
        <v>410.91156555782993</v>
      </c>
      <c r="H840">
        <f>G840*Dynamics!$S$1+H839</f>
        <v>1830.5253297246504</v>
      </c>
      <c r="I840" s="32">
        <f t="shared" si="79"/>
        <v>3073.5253297246504</v>
      </c>
      <c r="J840">
        <f t="shared" si="80"/>
        <v>286.02208535678977</v>
      </c>
      <c r="K840">
        <f t="shared" si="83"/>
        <v>71.057077408630349</v>
      </c>
      <c r="L840">
        <f t="shared" si="84"/>
        <v>8.6544154224290346E-4</v>
      </c>
    </row>
    <row r="841" spans="1:12" x14ac:dyDescent="0.25">
      <c r="A841">
        <f>Dynamics!A849</f>
        <v>8.3099999999998673</v>
      </c>
      <c r="B841">
        <f>Dynamics!B849</f>
        <v>28.108759809564983</v>
      </c>
      <c r="C841">
        <f>Dynamics!O849+Dynamics!P849</f>
        <v>0.59217827081735563</v>
      </c>
      <c r="D841">
        <f>Dynamics!$M$9*Dynamics!$M$14*Thrust!C841</f>
        <v>1277.6027086924244</v>
      </c>
      <c r="E841">
        <f t="shared" si="81"/>
        <v>3.1052273500994665</v>
      </c>
      <c r="F841">
        <f t="shared" si="82"/>
        <v>45.341647585199851</v>
      </c>
      <c r="G841">
        <f>F840*Dynamics!$S$1+G840</f>
        <v>411.36494348177962</v>
      </c>
      <c r="H841">
        <f>G841*Dynamics!$S$1+H840</f>
        <v>1834.6389791594681</v>
      </c>
      <c r="I841" s="32">
        <f t="shared" si="79"/>
        <v>3077.6389791594684</v>
      </c>
      <c r="J841">
        <f t="shared" si="80"/>
        <v>285.99534663546348</v>
      </c>
      <c r="K841">
        <f t="shared" si="83"/>
        <v>71.022171471679087</v>
      </c>
      <c r="L841">
        <f t="shared" si="84"/>
        <v>8.6509727792394623E-4</v>
      </c>
    </row>
    <row r="842" spans="1:12" x14ac:dyDescent="0.25">
      <c r="A842">
        <f>Dynamics!A850</f>
        <v>8.3199999999998671</v>
      </c>
      <c r="B842">
        <f>Dynamics!B850</f>
        <v>28.102838026856812</v>
      </c>
      <c r="C842">
        <f>Dynamics!O850+Dynamics!P850</f>
        <v>0.59210664259031431</v>
      </c>
      <c r="D842">
        <f>Dynamics!$M$9*Dynamics!$M$14*Thrust!C842</f>
        <v>1277.4481734428271</v>
      </c>
      <c r="E842">
        <f t="shared" si="81"/>
        <v>3.1108454582426308</v>
      </c>
      <c r="F842">
        <f t="shared" si="82"/>
        <v>45.345503068649109</v>
      </c>
      <c r="G842">
        <f>F841*Dynamics!$S$1+G841</f>
        <v>411.81835995763163</v>
      </c>
      <c r="H842">
        <f>G842*Dynamics!$S$1+H841</f>
        <v>1838.7571627590444</v>
      </c>
      <c r="I842" s="32">
        <f t="shared" si="79"/>
        <v>3081.7571627590441</v>
      </c>
      <c r="J842">
        <f t="shared" si="80"/>
        <v>285.96857844206619</v>
      </c>
      <c r="K842">
        <f t="shared" si="83"/>
        <v>70.98724096941244</v>
      </c>
      <c r="L842">
        <f t="shared" si="84"/>
        <v>8.6475273909798528E-4</v>
      </c>
    </row>
    <row r="843" spans="1:12" x14ac:dyDescent="0.25">
      <c r="A843">
        <f>Dynamics!A851</f>
        <v>8.3299999999998668</v>
      </c>
      <c r="B843">
        <f>Dynamics!B851</f>
        <v>28.096916960430907</v>
      </c>
      <c r="C843">
        <f>Dynamics!O851+Dynamics!P851</f>
        <v>0.59203501286134907</v>
      </c>
      <c r="D843">
        <f>Dynamics!$M$9*Dynamics!$M$14*Thrust!C843</f>
        <v>1277.2936349528845</v>
      </c>
      <c r="E843">
        <f t="shared" si="81"/>
        <v>3.1164652604617542</v>
      </c>
      <c r="F843">
        <f t="shared" si="82"/>
        <v>45.349358845557887</v>
      </c>
      <c r="G843">
        <f>F842*Dynamics!$S$1+G842</f>
        <v>412.27181498831811</v>
      </c>
      <c r="H843">
        <f>G843*Dynamics!$S$1+H842</f>
        <v>1842.8798809089276</v>
      </c>
      <c r="I843" s="32">
        <f t="shared" ref="I843:I906" si="85">H843+$B$4</f>
        <v>3085.8798809089276</v>
      </c>
      <c r="J843">
        <f t="shared" ref="J843:J906" si="86">$B$2-$F$1*I843</f>
        <v>285.94178077409197</v>
      </c>
      <c r="K843">
        <f t="shared" si="83"/>
        <v>70.952285940281385</v>
      </c>
      <c r="L843">
        <f t="shared" si="84"/>
        <v>8.64407926057414E-4</v>
      </c>
    </row>
    <row r="844" spans="1:12" x14ac:dyDescent="0.25">
      <c r="A844">
        <f>Dynamics!A852</f>
        <v>8.3399999999998666</v>
      </c>
      <c r="B844">
        <f>Dynamics!B852</f>
        <v>28.090996610302295</v>
      </c>
      <c r="C844">
        <f>Dynamics!O852+Dynamics!P852</f>
        <v>0.59196338162919837</v>
      </c>
      <c r="D844">
        <f>Dynamics!$M$9*Dynamics!$M$14*Thrust!C844</f>
        <v>1277.1390932198751</v>
      </c>
      <c r="E844">
        <f t="shared" si="81"/>
        <v>3.1220867435250725</v>
      </c>
      <c r="F844">
        <f t="shared" si="82"/>
        <v>45.353214916166699</v>
      </c>
      <c r="G844">
        <f>F843*Dynamics!$S$1+G843</f>
        <v>412.72530857677367</v>
      </c>
      <c r="H844">
        <f>G844*Dynamics!$S$1+H843</f>
        <v>1847.0071339946953</v>
      </c>
      <c r="I844" s="32">
        <f t="shared" si="85"/>
        <v>3090.0071339946953</v>
      </c>
      <c r="J844">
        <f t="shared" si="86"/>
        <v>285.91495362903447</v>
      </c>
      <c r="K844">
        <f t="shared" si="83"/>
        <v>70.917306422765478</v>
      </c>
      <c r="L844">
        <f t="shared" si="84"/>
        <v>8.6406283909490301E-4</v>
      </c>
    </row>
    <row r="845" spans="1:12" x14ac:dyDescent="0.25">
      <c r="A845">
        <f>Dynamics!A853</f>
        <v>8.3499999999998664</v>
      </c>
      <c r="B845">
        <f>Dynamics!B853</f>
        <v>28.085076976486</v>
      </c>
      <c r="C845">
        <f>Dynamics!O853+Dynamics!P853</f>
        <v>0.59189174889259999</v>
      </c>
      <c r="D845">
        <f>Dynamics!$M$9*Dynamics!$M$14*Thrust!C845</f>
        <v>1276.9845482410753</v>
      </c>
      <c r="E845">
        <f t="shared" si="81"/>
        <v>3.1277098941928734</v>
      </c>
      <c r="F845">
        <f t="shared" si="82"/>
        <v>45.357071280716397</v>
      </c>
      <c r="G845">
        <f>F844*Dynamics!$S$1+G844</f>
        <v>413.17884072593534</v>
      </c>
      <c r="H845">
        <f>G845*Dynamics!$S$1+H844</f>
        <v>1851.1389224019547</v>
      </c>
      <c r="I845" s="32">
        <f t="shared" si="85"/>
        <v>3094.1389224019549</v>
      </c>
      <c r="J845">
        <f t="shared" si="86"/>
        <v>285.8880970043873</v>
      </c>
      <c r="K845">
        <f t="shared" si="83"/>
        <v>70.882302455372596</v>
      </c>
      <c r="L845">
        <f t="shared" si="84"/>
        <v>8.6371747850339691E-4</v>
      </c>
    </row>
    <row r="846" spans="1:12" x14ac:dyDescent="0.25">
      <c r="A846">
        <f>Dynamics!A854</f>
        <v>8.3599999999998662</v>
      </c>
      <c r="B846">
        <f>Dynamics!B854</f>
        <v>28.079158058997077</v>
      </c>
      <c r="C846">
        <f>Dynamics!O854+Dynamics!P854</f>
        <v>0.59182011465029094</v>
      </c>
      <c r="D846">
        <f>Dynamics!$M$9*Dynamics!$M$14*Thrust!C846</f>
        <v>1276.8300000137606</v>
      </c>
      <c r="E846">
        <f t="shared" si="81"/>
        <v>3.1333346992175137</v>
      </c>
      <c r="F846">
        <f t="shared" si="82"/>
        <v>45.360927939448217</v>
      </c>
      <c r="G846">
        <f>F845*Dynamics!$S$1+G845</f>
        <v>413.63241143874251</v>
      </c>
      <c r="H846">
        <f>G846*Dynamics!$S$1+H845</f>
        <v>1855.2752465163421</v>
      </c>
      <c r="I846" s="32">
        <f t="shared" si="85"/>
        <v>3098.2752465163421</v>
      </c>
      <c r="J846">
        <f t="shared" si="86"/>
        <v>285.86121089764379</v>
      </c>
      <c r="K846">
        <f t="shared" si="83"/>
        <v>70.84727407663901</v>
      </c>
      <c r="L846">
        <f t="shared" si="84"/>
        <v>8.6337184457611481E-4</v>
      </c>
    </row>
    <row r="847" spans="1:12" x14ac:dyDescent="0.25">
      <c r="A847">
        <f>Dynamics!A855</f>
        <v>8.369999999999866</v>
      </c>
      <c r="B847">
        <f>Dynamics!B855</f>
        <v>28.073239857850574</v>
      </c>
      <c r="C847">
        <f>Dynamics!O855+Dynamics!P855</f>
        <v>0.5917484789010079</v>
      </c>
      <c r="D847">
        <f>Dynamics!$M$9*Dynamics!$M$14*Thrust!C847</f>
        <v>1276.6754485352051</v>
      </c>
      <c r="E847">
        <f t="shared" si="81"/>
        <v>3.138961145343456</v>
      </c>
      <c r="F847">
        <f t="shared" si="82"/>
        <v>45.364784892603765</v>
      </c>
      <c r="G847">
        <f>F846*Dynamics!$S$1+G846</f>
        <v>414.08602071813698</v>
      </c>
      <c r="H847">
        <f>G847*Dynamics!$S$1+H846</f>
        <v>1859.4161067235234</v>
      </c>
      <c r="I847" s="32">
        <f t="shared" si="85"/>
        <v>3102.4161067235236</v>
      </c>
      <c r="J847">
        <f t="shared" si="86"/>
        <v>285.83429530629712</v>
      </c>
      <c r="K847">
        <f t="shared" si="83"/>
        <v>70.812221325129158</v>
      </c>
      <c r="L847">
        <f t="shared" si="84"/>
        <v>8.6302593760654981E-4</v>
      </c>
    </row>
    <row r="848" spans="1:12" x14ac:dyDescent="0.25">
      <c r="A848">
        <f>Dynamics!A856</f>
        <v>8.3799999999998658</v>
      </c>
      <c r="B848">
        <f>Dynamics!B856</f>
        <v>28.067322373061565</v>
      </c>
      <c r="C848">
        <f>Dynamics!O856+Dynamics!P856</f>
        <v>0.59167684164348699</v>
      </c>
      <c r="D848">
        <f>Dynamics!$M$9*Dynamics!$M$14*Thrust!C848</f>
        <v>1276.5208938026822</v>
      </c>
      <c r="E848">
        <f t="shared" si="81"/>
        <v>3.1445892193072948</v>
      </c>
      <c r="F848">
        <f t="shared" si="82"/>
        <v>45.368642140425017</v>
      </c>
      <c r="G848">
        <f>F847*Dynamics!$S$1+G847</f>
        <v>414.53966856706302</v>
      </c>
      <c r="H848">
        <f>G848*Dynamics!$S$1+H847</f>
        <v>1863.5615034091941</v>
      </c>
      <c r="I848" s="32">
        <f t="shared" si="85"/>
        <v>3106.5615034091943</v>
      </c>
      <c r="J848">
        <f t="shared" si="86"/>
        <v>285.80735022784023</v>
      </c>
      <c r="K848">
        <f t="shared" si="83"/>
        <v>70.777144239435657</v>
      </c>
      <c r="L848">
        <f t="shared" si="84"/>
        <v>8.6267975788846746E-4</v>
      </c>
    </row>
    <row r="849" spans="1:12" x14ac:dyDescent="0.25">
      <c r="A849">
        <f>Dynamics!A857</f>
        <v>8.3899999999998656</v>
      </c>
      <c r="B849">
        <f>Dynamics!B857</f>
        <v>28.061405604645127</v>
      </c>
      <c r="C849">
        <f>Dynamics!O857+Dynamics!P857</f>
        <v>0.59160520287646368</v>
      </c>
      <c r="D849">
        <f>Dynamics!$M$9*Dynamics!$M$14*Thrust!C849</f>
        <v>1276.3663358134638</v>
      </c>
      <c r="E849">
        <f t="shared" si="81"/>
        <v>3.150218907837786</v>
      </c>
      <c r="F849">
        <f t="shared" si="82"/>
        <v>45.372499683154324</v>
      </c>
      <c r="G849">
        <f>F848*Dynamics!$S$1+G848</f>
        <v>414.99335498846727</v>
      </c>
      <c r="H849">
        <f>G849*Dynamics!$S$1+H848</f>
        <v>1867.7114369590788</v>
      </c>
      <c r="I849" s="32">
        <f t="shared" si="85"/>
        <v>3110.711436959079</v>
      </c>
      <c r="J849">
        <f t="shared" si="86"/>
        <v>285.78037565976598</v>
      </c>
      <c r="K849">
        <f t="shared" si="83"/>
        <v>70.742042858179303</v>
      </c>
      <c r="L849">
        <f t="shared" si="84"/>
        <v>8.623333057159073E-4</v>
      </c>
    </row>
    <row r="850" spans="1:12" x14ac:dyDescent="0.25">
      <c r="A850">
        <f>Dynamics!A858</f>
        <v>8.3999999999998654</v>
      </c>
      <c r="B850">
        <f>Dynamics!B858</f>
        <v>28.055489552616365</v>
      </c>
      <c r="C850">
        <f>Dynamics!O858+Dynamics!P858</f>
        <v>0.59153356259867307</v>
      </c>
      <c r="D850">
        <f>Dynamics!$M$9*Dynamics!$M$14*Thrust!C850</f>
        <v>1276.2117745648209</v>
      </c>
      <c r="E850">
        <f t="shared" si="81"/>
        <v>3.1558501976558828</v>
      </c>
      <c r="F850">
        <f t="shared" si="82"/>
        <v>45.376357521034379</v>
      </c>
      <c r="G850">
        <f>F849*Dynamics!$S$1+G849</f>
        <v>415.44707998529884</v>
      </c>
      <c r="H850">
        <f>G850*Dynamics!$S$1+H849</f>
        <v>1871.8659077589318</v>
      </c>
      <c r="I850" s="32">
        <f t="shared" si="85"/>
        <v>3114.8659077589318</v>
      </c>
      <c r="J850">
        <f t="shared" si="86"/>
        <v>285.75337159956695</v>
      </c>
      <c r="K850">
        <f t="shared" si="83"/>
        <v>70.706917220008933</v>
      </c>
      <c r="L850">
        <f t="shared" si="84"/>
        <v>8.6198658138318186E-4</v>
      </c>
    </row>
    <row r="851" spans="1:12" x14ac:dyDescent="0.25">
      <c r="A851">
        <f>Dynamics!A859</f>
        <v>8.4099999999998651</v>
      </c>
      <c r="B851">
        <f>Dynamics!B859</f>
        <v>28.049574216990376</v>
      </c>
      <c r="C851">
        <f>Dynamics!O859+Dynamics!P859</f>
        <v>0.59146192080884941</v>
      </c>
      <c r="D851">
        <f>Dynamics!$M$9*Dynamics!$M$14*Thrust!C851</f>
        <v>1276.0572100540226</v>
      </c>
      <c r="E851">
        <f t="shared" si="81"/>
        <v>3.1614830754747629</v>
      </c>
      <c r="F851">
        <f t="shared" si="82"/>
        <v>45.380215654308252</v>
      </c>
      <c r="G851">
        <f>F850*Dynamics!$S$1+G850</f>
        <v>415.9008435605092</v>
      </c>
      <c r="H851">
        <f>G851*Dynamics!$S$1+H850</f>
        <v>1876.0249161945369</v>
      </c>
      <c r="I851" s="32">
        <f t="shared" si="85"/>
        <v>3119.0249161945367</v>
      </c>
      <c r="J851">
        <f t="shared" si="86"/>
        <v>285.72633804473548</v>
      </c>
      <c r="K851">
        <f t="shared" si="83"/>
        <v>70.67176736360156</v>
      </c>
      <c r="L851">
        <f t="shared" si="84"/>
        <v>8.6163958518487786E-4</v>
      </c>
    </row>
    <row r="852" spans="1:12" x14ac:dyDescent="0.25">
      <c r="A852">
        <f>Dynamics!A860</f>
        <v>8.4199999999998649</v>
      </c>
      <c r="B852">
        <f>Dynamics!B860</f>
        <v>28.043659597782288</v>
      </c>
      <c r="C852">
        <f>Dynamics!O860+Dynamics!P860</f>
        <v>0.59139027750572681</v>
      </c>
      <c r="D852">
        <f>Dynamics!$M$9*Dynamics!$M$14*Thrust!C852</f>
        <v>1275.9026422783377</v>
      </c>
      <c r="E852">
        <f t="shared" si="81"/>
        <v>3.1671175279998689</v>
      </c>
      <c r="F852">
        <f t="shared" si="82"/>
        <v>45.384074083219389</v>
      </c>
      <c r="G852">
        <f>F851*Dynamics!$S$1+G851</f>
        <v>416.35464571705228</v>
      </c>
      <c r="H852">
        <f>G852*Dynamics!$S$1+H851</f>
        <v>1880.1884626517074</v>
      </c>
      <c r="I852" s="32">
        <f t="shared" si="85"/>
        <v>3123.1884626517076</v>
      </c>
      <c r="J852">
        <f t="shared" si="86"/>
        <v>285.69927499276389</v>
      </c>
      <c r="K852">
        <f t="shared" si="83"/>
        <v>70.636593327661913</v>
      </c>
      <c r="L852">
        <f t="shared" si="84"/>
        <v>8.6129231741585125E-4</v>
      </c>
    </row>
    <row r="853" spans="1:12" x14ac:dyDescent="0.25">
      <c r="A853">
        <f>Dynamics!A861</f>
        <v>8.4299999999998647</v>
      </c>
      <c r="B853">
        <f>Dynamics!B861</f>
        <v>28.037745695007231</v>
      </c>
      <c r="C853">
        <f>Dynamics!O861+Dynamics!P861</f>
        <v>0.5913186326880383</v>
      </c>
      <c r="D853">
        <f>Dynamics!$M$9*Dynamics!$M$14*Thrust!C853</f>
        <v>1275.748071235033</v>
      </c>
      <c r="E853">
        <f t="shared" si="81"/>
        <v>3.1727535419289175</v>
      </c>
      <c r="F853">
        <f t="shared" si="82"/>
        <v>45.387932808011577</v>
      </c>
      <c r="G853">
        <f>F852*Dynamics!$S$1+G852</f>
        <v>416.8084864578845</v>
      </c>
      <c r="H853">
        <f>G853*Dynamics!$S$1+H852</f>
        <v>1884.3565475162861</v>
      </c>
      <c r="I853" s="32">
        <f t="shared" si="85"/>
        <v>3127.3565475162859</v>
      </c>
      <c r="J853">
        <f t="shared" si="86"/>
        <v>285.67218244114412</v>
      </c>
      <c r="K853">
        <f t="shared" si="83"/>
        <v>70.601395150922798</v>
      </c>
      <c r="L853">
        <f t="shared" si="84"/>
        <v>8.6094477837123269E-4</v>
      </c>
    </row>
    <row r="854" spans="1:12" x14ac:dyDescent="0.25">
      <c r="A854">
        <f>Dynamics!A862</f>
        <v>8.4399999999998645</v>
      </c>
      <c r="B854">
        <f>Dynamics!B862</f>
        <v>28.031832508680349</v>
      </c>
      <c r="C854">
        <f>Dynamics!O862+Dynamics!P862</f>
        <v>0.59124698635451711</v>
      </c>
      <c r="D854">
        <f>Dynamics!$M$9*Dynamics!$M$14*Thrust!C854</f>
        <v>1275.5934969213754</v>
      </c>
      <c r="E854">
        <f t="shared" si="81"/>
        <v>3.1783911039519523</v>
      </c>
      <c r="F854">
        <f t="shared" si="82"/>
        <v>45.391791828929016</v>
      </c>
      <c r="G854">
        <f>F853*Dynamics!$S$1+G853</f>
        <v>417.26236578596462</v>
      </c>
      <c r="H854">
        <f>G854*Dynamics!$S$1+H853</f>
        <v>1888.5291711741459</v>
      </c>
      <c r="I854" s="32">
        <f t="shared" si="85"/>
        <v>3131.5291711741456</v>
      </c>
      <c r="J854">
        <f t="shared" si="86"/>
        <v>285.64506038736806</v>
      </c>
      <c r="K854">
        <f t="shared" si="83"/>
        <v>70.56617287214489</v>
      </c>
      <c r="L854">
        <f t="shared" si="84"/>
        <v>8.6059696834642414E-4</v>
      </c>
    </row>
    <row r="855" spans="1:12" x14ac:dyDescent="0.25">
      <c r="A855">
        <f>Dynamics!A863</f>
        <v>8.4499999999998643</v>
      </c>
      <c r="B855">
        <f>Dynamics!B863</f>
        <v>28.025920038816807</v>
      </c>
      <c r="C855">
        <f>Dynamics!O863+Dynamics!P863</f>
        <v>0.59117533850389503</v>
      </c>
      <c r="D855">
        <f>Dynamics!$M$9*Dynamics!$M$14*Thrust!C855</f>
        <v>1275.4389193346287</v>
      </c>
      <c r="E855">
        <f t="shared" si="81"/>
        <v>3.1840302007513679</v>
      </c>
      <c r="F855">
        <f t="shared" si="82"/>
        <v>45.395651146216188</v>
      </c>
      <c r="G855">
        <f>F854*Dynamics!$S$1+G854</f>
        <v>417.7162837042539</v>
      </c>
      <c r="H855">
        <f>G855*Dynamics!$S$1+H854</f>
        <v>1892.7063340111883</v>
      </c>
      <c r="I855" s="32">
        <f t="shared" si="85"/>
        <v>3135.7063340111881</v>
      </c>
      <c r="J855">
        <f t="shared" si="86"/>
        <v>285.61790882892728</v>
      </c>
      <c r="K855">
        <f t="shared" si="83"/>
        <v>70.530926530116517</v>
      </c>
      <c r="L855">
        <f t="shared" si="84"/>
        <v>8.6024888763709868E-4</v>
      </c>
    </row>
    <row r="856" spans="1:12" x14ac:dyDescent="0.25">
      <c r="A856">
        <f>Dynamics!A864</f>
        <v>8.4599999999998641</v>
      </c>
      <c r="B856">
        <f>Dynamics!B864</f>
        <v>28.020008285431768</v>
      </c>
      <c r="C856">
        <f>Dynamics!O864+Dynamics!P864</f>
        <v>0.59110368913490374</v>
      </c>
      <c r="D856">
        <f>Dynamics!$M$9*Dynamics!$M$14*Thrust!C856</f>
        <v>1275.2843384720568</v>
      </c>
      <c r="E856">
        <f t="shared" si="81"/>
        <v>3.1896708190019356</v>
      </c>
      <c r="F856">
        <f t="shared" si="82"/>
        <v>45.399510760117991</v>
      </c>
      <c r="G856">
        <f>F855*Dynamics!$S$1+G855</f>
        <v>418.17024021571603</v>
      </c>
      <c r="H856">
        <f>G856*Dynamics!$S$1+H855</f>
        <v>1896.8880364133456</v>
      </c>
      <c r="I856" s="32">
        <f t="shared" si="85"/>
        <v>3139.8880364133456</v>
      </c>
      <c r="J856">
        <f t="shared" si="86"/>
        <v>285.59072776331323</v>
      </c>
      <c r="K856">
        <f t="shared" si="83"/>
        <v>70.495656163653933</v>
      </c>
      <c r="L856">
        <f t="shared" si="84"/>
        <v>8.5990053653920177E-4</v>
      </c>
    </row>
    <row r="857" spans="1:12" x14ac:dyDescent="0.25">
      <c r="A857">
        <f>Dynamics!A865</f>
        <v>8.4699999999998639</v>
      </c>
      <c r="B857">
        <f>Dynamics!B865</f>
        <v>28.014097248540416</v>
      </c>
      <c r="C857">
        <f>Dynamics!O865+Dynamics!P865</f>
        <v>0.59103203824627448</v>
      </c>
      <c r="D857">
        <f>Dynamics!$M$9*Dynamics!$M$14*Thrust!C857</f>
        <v>1275.129754330922</v>
      </c>
      <c r="E857">
        <f t="shared" si="81"/>
        <v>3.1953129453708438</v>
      </c>
      <c r="F857">
        <f t="shared" si="82"/>
        <v>45.403370670879681</v>
      </c>
      <c r="G857">
        <f>F856*Dynamics!$S$1+G856</f>
        <v>418.62423532331724</v>
      </c>
      <c r="H857">
        <f>G857*Dynamics!$S$1+H856</f>
        <v>1901.0742787665788</v>
      </c>
      <c r="I857" s="32">
        <f t="shared" si="85"/>
        <v>3144.0742787665786</v>
      </c>
      <c r="J857">
        <f t="shared" si="86"/>
        <v>285.56351718801722</v>
      </c>
      <c r="K857">
        <f t="shared" si="83"/>
        <v>70.460361811600862</v>
      </c>
      <c r="L857">
        <f t="shared" si="84"/>
        <v>8.5955191534894785E-4</v>
      </c>
    </row>
    <row r="858" spans="1:12" x14ac:dyDescent="0.25">
      <c r="A858">
        <f>Dynamics!A866</f>
        <v>8.4799999999998636</v>
      </c>
      <c r="B858">
        <f>Dynamics!B866</f>
        <v>28.008186928157954</v>
      </c>
      <c r="C858">
        <f>Dynamics!O866+Dynamics!P866</f>
        <v>0.5909603858367376</v>
      </c>
      <c r="D858">
        <f>Dynamics!$M$9*Dynamics!$M$14*Thrust!C858</f>
        <v>1274.9751669084853</v>
      </c>
      <c r="E858">
        <f t="shared" si="81"/>
        <v>3.2009565665177147</v>
      </c>
      <c r="F858">
        <f t="shared" si="82"/>
        <v>45.407230878746844</v>
      </c>
      <c r="G858">
        <f>F857*Dynamics!$S$1+G857</f>
        <v>419.07826903002604</v>
      </c>
      <c r="H858">
        <f>G858*Dynamics!$S$1+H857</f>
        <v>1905.265061456879</v>
      </c>
      <c r="I858" s="32">
        <f t="shared" si="85"/>
        <v>3148.2650614568793</v>
      </c>
      <c r="J858">
        <f t="shared" si="86"/>
        <v>285.5362771005303</v>
      </c>
      <c r="K858">
        <f t="shared" si="83"/>
        <v>70.42504351282885</v>
      </c>
      <c r="L858">
        <f t="shared" si="84"/>
        <v>8.5920302436282405E-4</v>
      </c>
    </row>
    <row r="859" spans="1:12" x14ac:dyDescent="0.25">
      <c r="A859">
        <f>Dynamics!A867</f>
        <v>8.4899999999998634</v>
      </c>
      <c r="B859">
        <f>Dynamics!B867</f>
        <v>28.002277324299587</v>
      </c>
      <c r="C859">
        <f>Dynamics!O867+Dynamics!P867</f>
        <v>0.59088873190502333</v>
      </c>
      <c r="D859">
        <f>Dynamics!$M$9*Dynamics!$M$14*Thrust!C859</f>
        <v>1274.8205762020073</v>
      </c>
      <c r="E859">
        <f t="shared" ref="E859:E922" si="87">0.5*L858*G858^2*$F$4*$B$5</f>
        <v>3.2066016690946531</v>
      </c>
      <c r="F859">
        <f t="shared" ref="F859:F922" si="88">(D859-E859)/B859</f>
        <v>45.41109138396547</v>
      </c>
      <c r="G859">
        <f>F858*Dynamics!$S$1+G858</f>
        <v>419.53234133881352</v>
      </c>
      <c r="H859">
        <f>G859*Dynamics!$S$1+H858</f>
        <v>1909.4603848702673</v>
      </c>
      <c r="I859" s="32">
        <f t="shared" si="85"/>
        <v>3152.4603848702673</v>
      </c>
      <c r="J859">
        <f t="shared" si="86"/>
        <v>285.50900749834324</v>
      </c>
      <c r="K859">
        <f t="shared" ref="K859:K922" si="89">$B$3*(1-$F$1*I859/$B$2)^($B$1*$F$3/($F$2*$F$1))</f>
        <v>70.389701306236844</v>
      </c>
      <c r="L859">
        <f t="shared" ref="L859:L922" si="90">K859*$F$3/($F$2*J859)</f>
        <v>8.5885386387758679E-4</v>
      </c>
    </row>
    <row r="860" spans="1:12" x14ac:dyDescent="0.25">
      <c r="A860">
        <f>Dynamics!A868</f>
        <v>8.4999999999998632</v>
      </c>
      <c r="B860">
        <f>Dynamics!B868</f>
        <v>27.996368436980536</v>
      </c>
      <c r="C860">
        <f>Dynamics!O868+Dynamics!P868</f>
        <v>0.59081707644986092</v>
      </c>
      <c r="D860">
        <f>Dynamics!$M$9*Dynamics!$M$14*Thrust!C860</f>
        <v>1274.6659822087461</v>
      </c>
      <c r="E860">
        <f t="shared" si="87"/>
        <v>3.2122482397462648</v>
      </c>
      <c r="F860">
        <f t="shared" si="88"/>
        <v>45.414952186781861</v>
      </c>
      <c r="G860">
        <f>F859*Dynamics!$S$1+G859</f>
        <v>419.98645225265318</v>
      </c>
      <c r="H860">
        <f>G860*Dynamics!$S$1+H859</f>
        <v>1913.6602493927937</v>
      </c>
      <c r="I860" s="32">
        <f t="shared" si="85"/>
        <v>3156.660249392794</v>
      </c>
      <c r="J860">
        <f t="shared" si="86"/>
        <v>285.48170837894685</v>
      </c>
      <c r="K860">
        <f t="shared" si="89"/>
        <v>70.35433523075146</v>
      </c>
      <c r="L860">
        <f t="shared" si="90"/>
        <v>8.5850443419026366E-4</v>
      </c>
    </row>
    <row r="861" spans="1:12" x14ac:dyDescent="0.25">
      <c r="A861">
        <f>Dynamics!A869</f>
        <v>8.509999999999863</v>
      </c>
      <c r="B861">
        <f>Dynamics!B869</f>
        <v>27.99046026621604</v>
      </c>
      <c r="C861">
        <f>Dynamics!O869+Dynamics!P869</f>
        <v>0.5907454194699796</v>
      </c>
      <c r="D861">
        <f>Dynamics!$M$9*Dynamics!$M$14*Thrust!C861</f>
        <v>1274.5113849259606</v>
      </c>
      <c r="E861">
        <f t="shared" si="87"/>
        <v>3.2178962651096965</v>
      </c>
      <c r="F861">
        <f t="shared" si="88"/>
        <v>45.418813287442731</v>
      </c>
      <c r="G861">
        <f>F860*Dynamics!$S$1+G860</f>
        <v>420.44060177452099</v>
      </c>
      <c r="H861">
        <f>G861*Dynamics!$S$1+H860</f>
        <v>1917.8646554105389</v>
      </c>
      <c r="I861" s="32">
        <f t="shared" si="85"/>
        <v>3160.8646554105389</v>
      </c>
      <c r="J861">
        <f t="shared" si="86"/>
        <v>285.4543797398315</v>
      </c>
      <c r="K861">
        <f t="shared" si="89"/>
        <v>70.318945325326581</v>
      </c>
      <c r="L861">
        <f t="shared" si="90"/>
        <v>8.581547355981504E-4</v>
      </c>
    </row>
    <row r="862" spans="1:12" x14ac:dyDescent="0.25">
      <c r="A862">
        <f>Dynamics!A870</f>
        <v>8.5199999999998628</v>
      </c>
      <c r="B862">
        <f>Dynamics!B870</f>
        <v>27.984552812021338</v>
      </c>
      <c r="C862">
        <f>Dynamics!O870+Dynamics!P870</f>
        <v>0.59067376096410695</v>
      </c>
      <c r="D862">
        <f>Dynamics!$M$9*Dynamics!$M$14*Thrust!C862</f>
        <v>1274.3567843509049</v>
      </c>
      <c r="E862">
        <f t="shared" si="87"/>
        <v>3.2235457318146543</v>
      </c>
      <c r="F862">
        <f t="shared" si="88"/>
        <v>45.422674686195052</v>
      </c>
      <c r="G862">
        <f>F861*Dynamics!$S$1+G861</f>
        <v>420.89478990739542</v>
      </c>
      <c r="H862">
        <f>G862*Dynamics!$S$1+H861</f>
        <v>1922.073603309613</v>
      </c>
      <c r="I862" s="32">
        <f t="shared" si="85"/>
        <v>3165.0736033096127</v>
      </c>
      <c r="J862">
        <f t="shared" si="86"/>
        <v>285.42702157848754</v>
      </c>
      <c r="K862">
        <f t="shared" si="89"/>
        <v>70.283531628943607</v>
      </c>
      <c r="L862">
        <f t="shared" si="90"/>
        <v>8.5780476839881332E-4</v>
      </c>
    </row>
    <row r="863" spans="1:12" x14ac:dyDescent="0.25">
      <c r="A863">
        <f>Dynamics!A871</f>
        <v>8.5299999999998626</v>
      </c>
      <c r="B863">
        <f>Dynamics!B871</f>
        <v>27.978646074411699</v>
      </c>
      <c r="C863">
        <f>Dynamics!O871+Dynamics!P871</f>
        <v>0.59060210093097143</v>
      </c>
      <c r="D863">
        <f>Dynamics!$M$9*Dynamics!$M$14*Thrust!C863</f>
        <v>1274.2021804808362</v>
      </c>
      <c r="E863">
        <f t="shared" si="87"/>
        <v>3.2291966264834495</v>
      </c>
      <c r="F863">
        <f t="shared" si="88"/>
        <v>45.426536383286276</v>
      </c>
      <c r="G863">
        <f>F862*Dynamics!$S$1+G862</f>
        <v>421.34901665425735</v>
      </c>
      <c r="H863">
        <f>G863*Dynamics!$S$1+H862</f>
        <v>1926.2870934761556</v>
      </c>
      <c r="I863" s="32">
        <f t="shared" si="85"/>
        <v>3169.2870934761559</v>
      </c>
      <c r="J863">
        <f t="shared" si="86"/>
        <v>285.39963389240501</v>
      </c>
      <c r="K863">
        <f t="shared" si="89"/>
        <v>70.24809418061129</v>
      </c>
      <c r="L863">
        <f t="shared" si="90"/>
        <v>8.5745453289008883E-4</v>
      </c>
    </row>
    <row r="864" spans="1:12" x14ac:dyDescent="0.25">
      <c r="A864">
        <f>Dynamics!A872</f>
        <v>8.5399999999998624</v>
      </c>
      <c r="B864">
        <f>Dynamics!B872</f>
        <v>27.972740053402386</v>
      </c>
      <c r="C864">
        <f>Dynamics!O872+Dynamics!P872</f>
        <v>0.59053043936930016</v>
      </c>
      <c r="D864">
        <f>Dynamics!$M$9*Dynamics!$M$14*Thrust!C864</f>
        <v>1274.0475733130083</v>
      </c>
      <c r="E864">
        <f t="shared" si="87"/>
        <v>3.2348489357310242</v>
      </c>
      <c r="F864">
        <f t="shared" si="88"/>
        <v>45.430398378964149</v>
      </c>
      <c r="G864">
        <f>F863*Dynamics!$S$1+G863</f>
        <v>421.80328201809021</v>
      </c>
      <c r="H864">
        <f>G864*Dynamics!$S$1+H863</f>
        <v>1930.5051262963366</v>
      </c>
      <c r="I864" s="32">
        <f t="shared" si="85"/>
        <v>3173.5051262963366</v>
      </c>
      <c r="J864">
        <f t="shared" si="86"/>
        <v>285.3722166790738</v>
      </c>
      <c r="K864">
        <f t="shared" si="89"/>
        <v>70.212633019365498</v>
      </c>
      <c r="L864">
        <f t="shared" si="90"/>
        <v>8.571040293700804E-4</v>
      </c>
    </row>
    <row r="865" spans="1:12" x14ac:dyDescent="0.25">
      <c r="A865">
        <f>Dynamics!A873</f>
        <v>8.5499999999998622</v>
      </c>
      <c r="B865">
        <f>Dynamics!B873</f>
        <v>27.966834749008694</v>
      </c>
      <c r="C865">
        <f>Dynamics!O873+Dynamics!P873</f>
        <v>0.59045877627781951</v>
      </c>
      <c r="D865">
        <f>Dynamics!$M$9*Dynamics!$M$14*Thrust!C865</f>
        <v>1273.8929628446731</v>
      </c>
      <c r="E865">
        <f t="shared" si="87"/>
        <v>3.2405026461649782</v>
      </c>
      <c r="F865">
        <f t="shared" si="88"/>
        <v>45.434260673476729</v>
      </c>
      <c r="G865">
        <f>F864*Dynamics!$S$1+G864</f>
        <v>422.25758600187987</v>
      </c>
      <c r="H865">
        <f>G865*Dynamics!$S$1+H864</f>
        <v>1934.7277021563555</v>
      </c>
      <c r="I865" s="32">
        <f t="shared" si="85"/>
        <v>3177.7277021563555</v>
      </c>
      <c r="J865">
        <f t="shared" si="86"/>
        <v>285.34476993598366</v>
      </c>
      <c r="K865">
        <f t="shared" si="89"/>
        <v>70.177148184269583</v>
      </c>
      <c r="L865">
        <f t="shared" si="90"/>
        <v>8.5675325813716217E-4</v>
      </c>
    </row>
    <row r="866" spans="1:12" x14ac:dyDescent="0.25">
      <c r="A866">
        <f>Dynamics!A874</f>
        <v>8.5599999999998619</v>
      </c>
      <c r="B866">
        <f>Dynamics!B874</f>
        <v>27.960930161245916</v>
      </c>
      <c r="C866">
        <f>Dynamics!O874+Dynamics!P874</f>
        <v>0.59038711165525559</v>
      </c>
      <c r="D866">
        <f>Dynamics!$M$9*Dynamics!$M$14*Thrust!C866</f>
        <v>1273.7383490730826</v>
      </c>
      <c r="E866">
        <f t="shared" si="87"/>
        <v>3.2461577443856076</v>
      </c>
      <c r="F866">
        <f t="shared" si="88"/>
        <v>45.438123267072491</v>
      </c>
      <c r="G866">
        <f>F865*Dynamics!$S$1+G865</f>
        <v>422.71192860861464</v>
      </c>
      <c r="H866">
        <f>G866*Dynamics!$S$1+H865</f>
        <v>1938.9548214424417</v>
      </c>
      <c r="I866" s="32">
        <f t="shared" si="85"/>
        <v>3181.9548214424417</v>
      </c>
      <c r="J866">
        <f t="shared" si="86"/>
        <v>285.31729366062416</v>
      </c>
      <c r="K866">
        <f t="shared" si="89"/>
        <v>70.141639714413714</v>
      </c>
      <c r="L866">
        <f t="shared" si="90"/>
        <v>8.5640221948997386E-4</v>
      </c>
    </row>
    <row r="867" spans="1:12" x14ac:dyDescent="0.25">
      <c r="A867">
        <f>Dynamics!A875</f>
        <v>8.5699999999998617</v>
      </c>
      <c r="B867">
        <f>Dynamics!B875</f>
        <v>27.955026290129364</v>
      </c>
      <c r="C867">
        <f>Dynamics!O875+Dynamics!P875</f>
        <v>0.59031544550033421</v>
      </c>
      <c r="D867">
        <f>Dynamics!$M$9*Dynamics!$M$14*Thrust!C867</f>
        <v>1273.5837319954874</v>
      </c>
      <c r="E867">
        <f t="shared" si="87"/>
        <v>3.251814216985927</v>
      </c>
      <c r="F867">
        <f t="shared" si="88"/>
        <v>45.441986160000241</v>
      </c>
      <c r="G867">
        <f>F866*Dynamics!$S$1+G866</f>
        <v>423.16630984128534</v>
      </c>
      <c r="H867">
        <f>G867*Dynamics!$S$1+H866</f>
        <v>1943.1864845408545</v>
      </c>
      <c r="I867" s="32">
        <f t="shared" si="85"/>
        <v>3186.1864845408545</v>
      </c>
      <c r="J867">
        <f t="shared" si="86"/>
        <v>285.28978785048446</v>
      </c>
      <c r="K867">
        <f t="shared" si="89"/>
        <v>70.10610764891554</v>
      </c>
      <c r="L867">
        <f t="shared" si="90"/>
        <v>8.5605091372742729E-4</v>
      </c>
    </row>
    <row r="868" spans="1:12" x14ac:dyDescent="0.25">
      <c r="A868">
        <f>Dynamics!A876</f>
        <v>8.5799999999998615</v>
      </c>
      <c r="B868">
        <f>Dynamics!B876</f>
        <v>27.949123135674363</v>
      </c>
      <c r="C868">
        <f>Dynamics!O876+Dynamics!P876</f>
        <v>0.59024377781178006</v>
      </c>
      <c r="D868">
        <f>Dynamics!$M$9*Dynamics!$M$14*Thrust!C868</f>
        <v>1273.4291116091363</v>
      </c>
      <c r="E868">
        <f t="shared" si="87"/>
        <v>3.257472050551717</v>
      </c>
      <c r="F868">
        <f t="shared" si="88"/>
        <v>45.445849352509121</v>
      </c>
      <c r="G868">
        <f>F867*Dynamics!$S$1+G867</f>
        <v>423.62072970288534</v>
      </c>
      <c r="H868">
        <f>G868*Dynamics!$S$1+H867</f>
        <v>1947.4226918378833</v>
      </c>
      <c r="I868" s="32">
        <f t="shared" si="85"/>
        <v>3190.4226918378836</v>
      </c>
      <c r="J868">
        <f t="shared" si="86"/>
        <v>285.26225250305379</v>
      </c>
      <c r="K868">
        <f t="shared" si="89"/>
        <v>70.070552026919387</v>
      </c>
      <c r="L868">
        <f t="shared" si="90"/>
        <v>8.556993411486972E-4</v>
      </c>
    </row>
    <row r="869" spans="1:12" x14ac:dyDescent="0.25">
      <c r="A869">
        <f>Dynamics!A877</f>
        <v>8.5899999999998613</v>
      </c>
      <c r="B869">
        <f>Dynamics!B877</f>
        <v>27.943220697896244</v>
      </c>
      <c r="C869">
        <f>Dynamics!O877+Dynamics!P877</f>
        <v>0.5901721085883177</v>
      </c>
      <c r="D869">
        <f>Dynamics!$M$9*Dynamics!$M$14*Thrust!C869</f>
        <v>1273.2744879112774</v>
      </c>
      <c r="E869">
        <f t="shared" si="87"/>
        <v>3.2631312316615326</v>
      </c>
      <c r="F869">
        <f t="shared" si="88"/>
        <v>45.449712844848655</v>
      </c>
      <c r="G869">
        <f>F868*Dynamics!$S$1+G868</f>
        <v>424.07518819641041</v>
      </c>
      <c r="H869">
        <f>G869*Dynamics!$S$1+H868</f>
        <v>1951.6634437198475</v>
      </c>
      <c r="I869" s="32">
        <f t="shared" si="85"/>
        <v>3194.6634437198472</v>
      </c>
      <c r="J869">
        <f t="shared" si="86"/>
        <v>285.23468761582097</v>
      </c>
      <c r="K869">
        <f t="shared" si="89"/>
        <v>70.034972887596879</v>
      </c>
      <c r="L869">
        <f t="shared" si="90"/>
        <v>8.5534750205323081E-4</v>
      </c>
    </row>
    <row r="870" spans="1:12" x14ac:dyDescent="0.25">
      <c r="A870">
        <f>Dynamics!A878</f>
        <v>8.5999999999998611</v>
      </c>
      <c r="B870">
        <f>Dynamics!B878</f>
        <v>27.93731897681036</v>
      </c>
      <c r="C870">
        <f>Dynamics!O878+Dynamics!P878</f>
        <v>0.59010043782867083</v>
      </c>
      <c r="D870">
        <f>Dynamics!$M$9*Dynamics!$M$14*Thrust!C870</f>
        <v>1273.1198608991574</v>
      </c>
      <c r="E870">
        <f t="shared" si="87"/>
        <v>3.2687917468867602</v>
      </c>
      <c r="F870">
        <f t="shared" si="88"/>
        <v>45.453576637268689</v>
      </c>
      <c r="G870">
        <f>F869*Dynamics!$S$1+G869</f>
        <v>424.52968532485892</v>
      </c>
      <c r="H870">
        <f>G870*Dynamics!$S$1+H869</f>
        <v>1955.9087405730961</v>
      </c>
      <c r="I870" s="32">
        <f t="shared" si="85"/>
        <v>3198.9087405730961</v>
      </c>
      <c r="J870">
        <f t="shared" si="86"/>
        <v>285.20709318627485</v>
      </c>
      <c r="K870">
        <f t="shared" si="89"/>
        <v>69.999370270146329</v>
      </c>
      <c r="L870">
        <f t="shared" si="90"/>
        <v>8.5499539674073802E-4</v>
      </c>
    </row>
    <row r="871" spans="1:12" x14ac:dyDescent="0.25">
      <c r="A871">
        <f>Dynamics!A879</f>
        <v>8.6099999999998609</v>
      </c>
      <c r="B871">
        <f>Dynamics!B879</f>
        <v>27.931417972432072</v>
      </c>
      <c r="C871">
        <f>Dynamics!O879+Dynamics!P879</f>
        <v>0.59002876553156303</v>
      </c>
      <c r="D871">
        <f>Dynamics!$M$9*Dynamics!$M$14*Thrust!C871</f>
        <v>1272.9652305700224</v>
      </c>
      <c r="E871">
        <f t="shared" si="87"/>
        <v>3.2744535827916259</v>
      </c>
      <c r="F871">
        <f t="shared" si="88"/>
        <v>45.457440730019442</v>
      </c>
      <c r="G871">
        <f>F870*Dynamics!$S$1+G870</f>
        <v>424.98422109123163</v>
      </c>
      <c r="H871">
        <f>G871*Dynamics!$S$1+H870</f>
        <v>1960.1585827840083</v>
      </c>
      <c r="I871" s="32">
        <f t="shared" si="85"/>
        <v>3203.1585827840081</v>
      </c>
      <c r="J871">
        <f t="shared" si="86"/>
        <v>285.17946921190395</v>
      </c>
      <c r="K871">
        <f t="shared" si="89"/>
        <v>69.963744213793063</v>
      </c>
      <c r="L871">
        <f t="shared" si="90"/>
        <v>8.546430255111985E-4</v>
      </c>
    </row>
    <row r="872" spans="1:12" x14ac:dyDescent="0.25">
      <c r="A872">
        <f>Dynamics!A880</f>
        <v>8.6199999999998607</v>
      </c>
      <c r="B872">
        <f>Dynamics!B880</f>
        <v>27.925517684776757</v>
      </c>
      <c r="C872">
        <f>Dynamics!O880+Dynamics!P880</f>
        <v>0.58995709169571664</v>
      </c>
      <c r="D872">
        <f>Dynamics!$M$9*Dynamics!$M$14*Thrust!C872</f>
        <v>1272.8105969211158</v>
      </c>
      <c r="E872">
        <f t="shared" si="87"/>
        <v>3.2801167259332433</v>
      </c>
      <c r="F872">
        <f t="shared" si="88"/>
        <v>45.46130512335143</v>
      </c>
      <c r="G872">
        <f>F871*Dynamics!$S$1+G871</f>
        <v>425.43879549853182</v>
      </c>
      <c r="H872">
        <f>G872*Dynamics!$S$1+H871</f>
        <v>1964.4129707389936</v>
      </c>
      <c r="I872" s="32">
        <f t="shared" si="85"/>
        <v>3207.4129707389939</v>
      </c>
      <c r="J872">
        <f t="shared" si="86"/>
        <v>285.15181569019654</v>
      </c>
      <c r="K872">
        <f t="shared" si="89"/>
        <v>69.928094757789225</v>
      </c>
      <c r="L872">
        <f t="shared" si="90"/>
        <v>8.5429038866485817E-4</v>
      </c>
    </row>
    <row r="873" spans="1:12" x14ac:dyDescent="0.25">
      <c r="A873">
        <f>Dynamics!A881</f>
        <v>8.6299999999998604</v>
      </c>
      <c r="B873">
        <f>Dynamics!B881</f>
        <v>27.919618113859801</v>
      </c>
      <c r="C873">
        <f>Dynamics!O881+Dynamics!P881</f>
        <v>0.58988541631985403</v>
      </c>
      <c r="D873">
        <f>Dynamics!$M$9*Dynamics!$M$14*Thrust!C873</f>
        <v>1272.6559599496811</v>
      </c>
      <c r="E873">
        <f t="shared" si="87"/>
        <v>3.2857811628616402</v>
      </c>
      <c r="F873">
        <f t="shared" si="88"/>
        <v>45.465169817515566</v>
      </c>
      <c r="G873">
        <f>F872*Dynamics!$S$1+G872</f>
        <v>425.89340854976535</v>
      </c>
      <c r="H873">
        <f>G873*Dynamics!$S$1+H872</f>
        <v>1968.6719048244913</v>
      </c>
      <c r="I873" s="32">
        <f t="shared" si="85"/>
        <v>3211.6719048244913</v>
      </c>
      <c r="J873">
        <f t="shared" si="86"/>
        <v>285.12413261864083</v>
      </c>
      <c r="K873">
        <f t="shared" si="89"/>
        <v>69.892421941413531</v>
      </c>
      <c r="L873">
        <f t="shared" si="90"/>
        <v>8.5393748650222699E-4</v>
      </c>
    </row>
    <row r="874" spans="1:12" x14ac:dyDescent="0.25">
      <c r="A874">
        <f>Dynamics!A882</f>
        <v>8.6399999999998602</v>
      </c>
      <c r="B874">
        <f>Dynamics!B882</f>
        <v>27.913719259696602</v>
      </c>
      <c r="C874">
        <f>Dynamics!O882+Dynamics!P882</f>
        <v>0.58981373940269688</v>
      </c>
      <c r="D874">
        <f>Dynamics!$M$9*Dynamics!$M$14*Thrust!C874</f>
        <v>1272.5013196529605</v>
      </c>
      <c r="E874">
        <f t="shared" si="87"/>
        <v>3.2914468801197811</v>
      </c>
      <c r="F874">
        <f t="shared" si="88"/>
        <v>45.469034812763105</v>
      </c>
      <c r="G874">
        <f>F873*Dynamics!$S$1+G873</f>
        <v>426.34806024794051</v>
      </c>
      <c r="H874">
        <f>G874*Dynamics!$S$1+H873</f>
        <v>1972.9353854269707</v>
      </c>
      <c r="I874" s="32">
        <f t="shared" si="85"/>
        <v>3215.9353854269707</v>
      </c>
      <c r="J874">
        <f t="shared" si="86"/>
        <v>285.09641999472467</v>
      </c>
      <c r="K874">
        <f t="shared" si="89"/>
        <v>69.856725803971656</v>
      </c>
      <c r="L874">
        <f t="shared" si="90"/>
        <v>8.5358431932408476E-4</v>
      </c>
    </row>
    <row r="875" spans="1:12" x14ac:dyDescent="0.25">
      <c r="A875">
        <f>Dynamics!A883</f>
        <v>8.64999999999986</v>
      </c>
      <c r="B875">
        <f>Dynamics!B883</f>
        <v>27.907821122302575</v>
      </c>
      <c r="C875">
        <f>Dynamics!O883+Dynamics!P883</f>
        <v>0.58974206094296611</v>
      </c>
      <c r="D875">
        <f>Dynamics!$M$9*Dynamics!$M$14*Thrust!C875</f>
        <v>1272.3466760281942</v>
      </c>
      <c r="E875">
        <f t="shared" si="87"/>
        <v>3.2971138642436224</v>
      </c>
      <c r="F875">
        <f t="shared" si="88"/>
        <v>45.472900109345616</v>
      </c>
      <c r="G875">
        <f>F874*Dynamics!$S$1+G874</f>
        <v>426.80275059606817</v>
      </c>
      <c r="H875">
        <f>G875*Dynamics!$S$1+H874</f>
        <v>1977.2034129329313</v>
      </c>
      <c r="I875" s="32">
        <f t="shared" si="85"/>
        <v>3220.2034129329313</v>
      </c>
      <c r="J875">
        <f t="shared" si="86"/>
        <v>285.06867781593593</v>
      </c>
      <c r="K875">
        <f t="shared" si="89"/>
        <v>69.821006384795737</v>
      </c>
      <c r="L875">
        <f t="shared" si="90"/>
        <v>8.5323088743147354E-4</v>
      </c>
    </row>
    <row r="876" spans="1:12" x14ac:dyDescent="0.25">
      <c r="A876">
        <f>Dynamics!A884</f>
        <v>8.6599999999998598</v>
      </c>
      <c r="B876">
        <f>Dynamics!B884</f>
        <v>27.901923701693146</v>
      </c>
      <c r="C876">
        <f>Dynamics!O884+Dynamics!P884</f>
        <v>0.58967038093938229</v>
      </c>
      <c r="D876">
        <f>Dynamics!$M$9*Dynamics!$M$14*Thrust!C876</f>
        <v>1272.1920290726223</v>
      </c>
      <c r="E876">
        <f t="shared" si="87"/>
        <v>3.3027821017621131</v>
      </c>
      <c r="F876">
        <f t="shared" si="88"/>
        <v>45.476765707515042</v>
      </c>
      <c r="G876">
        <f>F875*Dynamics!$S$1+G875</f>
        <v>427.25747959716165</v>
      </c>
      <c r="H876">
        <f>G876*Dynamics!$S$1+H875</f>
        <v>1981.475987728903</v>
      </c>
      <c r="I876" s="32">
        <f t="shared" si="85"/>
        <v>3224.475987728903</v>
      </c>
      <c r="J876">
        <f t="shared" si="86"/>
        <v>285.04090607976212</v>
      </c>
      <c r="K876">
        <f t="shared" si="89"/>
        <v>69.785263723244498</v>
      </c>
      <c r="L876">
        <f t="shared" si="90"/>
        <v>8.5287719112570244E-4</v>
      </c>
    </row>
    <row r="877" spans="1:12" x14ac:dyDescent="0.25">
      <c r="A877">
        <f>Dynamics!A885</f>
        <v>8.6699999999998596</v>
      </c>
      <c r="B877">
        <f>Dynamics!B885</f>
        <v>27.896026997883752</v>
      </c>
      <c r="C877">
        <f>Dynamics!O885+Dynamics!P885</f>
        <v>0.58959869939066523</v>
      </c>
      <c r="D877">
        <f>Dynamics!$M$9*Dynamics!$M$14*Thrust!C877</f>
        <v>1272.0373787834826</v>
      </c>
      <c r="E877">
        <f t="shared" si="87"/>
        <v>3.3084515791972522</v>
      </c>
      <c r="F877">
        <f t="shared" si="88"/>
        <v>45.480631607523669</v>
      </c>
      <c r="G877">
        <f>F876*Dynamics!$S$1+G876</f>
        <v>427.71224725423679</v>
      </c>
      <c r="H877">
        <f>G877*Dynamics!$S$1+H876</f>
        <v>1985.7531102014452</v>
      </c>
      <c r="I877" s="32">
        <f t="shared" si="85"/>
        <v>3228.7531102014455</v>
      </c>
      <c r="J877">
        <f t="shared" si="86"/>
        <v>285.01310478369061</v>
      </c>
      <c r="K877">
        <f t="shared" si="89"/>
        <v>69.749497858703208</v>
      </c>
      <c r="L877">
        <f t="shared" si="90"/>
        <v>8.5252323070834479E-4</v>
      </c>
    </row>
    <row r="878" spans="1:12" x14ac:dyDescent="0.25">
      <c r="A878">
        <f>Dynamics!A886</f>
        <v>8.6799999999998594</v>
      </c>
      <c r="B878">
        <f>Dynamics!B886</f>
        <v>27.890131010889846</v>
      </c>
      <c r="C878">
        <f>Dynamics!O886+Dynamics!P886</f>
        <v>0.58952701629553439</v>
      </c>
      <c r="D878">
        <f>Dynamics!$M$9*Dynamics!$M$14*Thrust!C878</f>
        <v>1271.8827251580124</v>
      </c>
      <c r="E878">
        <f t="shared" si="87"/>
        <v>3.3141222830641031</v>
      </c>
      <c r="F878">
        <f t="shared" si="88"/>
        <v>45.484497809624095</v>
      </c>
      <c r="G878">
        <f>F877*Dynamics!$S$1+G877</f>
        <v>428.16705357031202</v>
      </c>
      <c r="H878">
        <f>G878*Dynamics!$S$1+H877</f>
        <v>1990.0347807371484</v>
      </c>
      <c r="I878" s="32">
        <f t="shared" si="85"/>
        <v>3233.0347807371481</v>
      </c>
      <c r="J878">
        <f t="shared" si="86"/>
        <v>284.98527392520856</v>
      </c>
      <c r="K878">
        <f t="shared" si="89"/>
        <v>69.713708830583684</v>
      </c>
      <c r="L878">
        <f t="shared" si="90"/>
        <v>8.5216900648124063E-4</v>
      </c>
    </row>
    <row r="879" spans="1:12" x14ac:dyDescent="0.25">
      <c r="A879">
        <f>Dynamics!A887</f>
        <v>8.6899999999998592</v>
      </c>
      <c r="B879">
        <f>Dynamics!B887</f>
        <v>27.88423574072689</v>
      </c>
      <c r="C879">
        <f>Dynamics!O887+Dynamics!P887</f>
        <v>0.58945533165270836</v>
      </c>
      <c r="D879">
        <f>Dynamics!$M$9*Dynamics!$M$14*Thrust!C879</f>
        <v>1271.7280681934469</v>
      </c>
      <c r="E879">
        <f t="shared" si="87"/>
        <v>3.3197941998708438</v>
      </c>
      <c r="F879">
        <f t="shared" si="88"/>
        <v>45.48836431406928</v>
      </c>
      <c r="G879">
        <f>F878*Dynamics!$S$1+G878</f>
        <v>428.62189854840824</v>
      </c>
      <c r="H879">
        <f>G879*Dynamics!$S$1+H878</f>
        <v>1994.3209997226325</v>
      </c>
      <c r="I879" s="32">
        <f t="shared" si="85"/>
        <v>3237.3209997226322</v>
      </c>
      <c r="J879">
        <f t="shared" si="86"/>
        <v>284.95741350180288</v>
      </c>
      <c r="K879">
        <f t="shared" si="89"/>
        <v>69.677896678323933</v>
      </c>
      <c r="L879">
        <f t="shared" si="90"/>
        <v>8.518145187464914E-4</v>
      </c>
    </row>
    <row r="880" spans="1:12" x14ac:dyDescent="0.25">
      <c r="A880">
        <f>Dynamics!A888</f>
        <v>8.699999999999859</v>
      </c>
      <c r="B880">
        <f>Dynamics!B888</f>
        <v>27.878341187410363</v>
      </c>
      <c r="C880">
        <f>Dynamics!O888+Dynamics!P888</f>
        <v>0.58938364546090594</v>
      </c>
      <c r="D880">
        <f>Dynamics!$M$9*Dynamics!$M$14*Thrust!C880</f>
        <v>1271.5734078870223</v>
      </c>
      <c r="E880">
        <f t="shared" si="87"/>
        <v>3.3254673161187749</v>
      </c>
      <c r="F880">
        <f t="shared" si="88"/>
        <v>45.492231121112546</v>
      </c>
      <c r="G880">
        <f>F879*Dynamics!$S$1+G879</f>
        <v>429.07678219154894</v>
      </c>
      <c r="H880">
        <f>G880*Dynamics!$S$1+H879</f>
        <v>1998.611767544548</v>
      </c>
      <c r="I880" s="32">
        <f t="shared" si="85"/>
        <v>3241.611767544548</v>
      </c>
      <c r="J880">
        <f t="shared" si="86"/>
        <v>284.92952351096045</v>
      </c>
      <c r="K880">
        <f t="shared" si="89"/>
        <v>69.64206144138852</v>
      </c>
      <c r="L880">
        <f t="shared" si="90"/>
        <v>8.514597678064657E-4</v>
      </c>
    </row>
    <row r="881" spans="1:12" x14ac:dyDescent="0.25">
      <c r="A881">
        <f>Dynamics!A889</f>
        <v>8.7099999999998587</v>
      </c>
      <c r="B881">
        <f>Dynamics!B889</f>
        <v>27.872447350955753</v>
      </c>
      <c r="C881">
        <f>Dynamics!O889+Dynamics!P889</f>
        <v>0.58931195771884404</v>
      </c>
      <c r="D881">
        <f>Dynamics!$M$9*Dynamics!$M$14*Thrust!C881</f>
        <v>1271.4187442359703</v>
      </c>
      <c r="E881">
        <f t="shared" si="87"/>
        <v>3.331141618302377</v>
      </c>
      <c r="F881">
        <f t="shared" si="88"/>
        <v>45.496098231007508</v>
      </c>
      <c r="G881">
        <f>F880*Dynamics!$S$1+G880</f>
        <v>429.53170450276008</v>
      </c>
      <c r="H881">
        <f>G881*Dynamics!$S$1+H880</f>
        <v>2002.9070845895756</v>
      </c>
      <c r="I881" s="32">
        <f t="shared" si="85"/>
        <v>3245.9070845895758</v>
      </c>
      <c r="J881">
        <f t="shared" si="86"/>
        <v>284.90160395016778</v>
      </c>
      <c r="K881">
        <f t="shared" si="89"/>
        <v>69.606203159268119</v>
      </c>
      <c r="L881">
        <f t="shared" si="90"/>
        <v>8.5110475396379319E-4</v>
      </c>
    </row>
    <row r="882" spans="1:12" x14ac:dyDescent="0.25">
      <c r="A882">
        <f>Dynamics!A890</f>
        <v>8.7199999999998585</v>
      </c>
      <c r="B882">
        <f>Dynamics!B890</f>
        <v>27.866554231378565</v>
      </c>
      <c r="C882">
        <f>Dynamics!O890+Dynamics!P890</f>
        <v>0.58924026842524013</v>
      </c>
      <c r="D882">
        <f>Dynamics!$M$9*Dynamics!$M$14*Thrust!C882</f>
        <v>1271.2640772375237</v>
      </c>
      <c r="E882">
        <f t="shared" si="87"/>
        <v>3.3368170929093157</v>
      </c>
      <c r="F882">
        <f t="shared" si="88"/>
        <v>45.499965644008142</v>
      </c>
      <c r="G882">
        <f>F881*Dynamics!$S$1+G881</f>
        <v>429.98666548507015</v>
      </c>
      <c r="H882">
        <f>G882*Dynamics!$S$1+H881</f>
        <v>2007.2069512444264</v>
      </c>
      <c r="I882" s="32">
        <f t="shared" si="85"/>
        <v>3250.2069512444264</v>
      </c>
      <c r="J882">
        <f t="shared" si="86"/>
        <v>284.87365481691126</v>
      </c>
      <c r="K882">
        <f t="shared" si="89"/>
        <v>69.57032187147982</v>
      </c>
      <c r="L882">
        <f t="shared" si="90"/>
        <v>8.5074947752137046E-4</v>
      </c>
    </row>
    <row r="883" spans="1:12" x14ac:dyDescent="0.25">
      <c r="A883">
        <f>Dynamics!A891</f>
        <v>8.7299999999998583</v>
      </c>
      <c r="B883">
        <f>Dynamics!B891</f>
        <v>27.860661828694312</v>
      </c>
      <c r="C883">
        <f>Dynamics!O891+Dynamics!P891</f>
        <v>0.58916857757881103</v>
      </c>
      <c r="D883">
        <f>Dynamics!$M$9*Dynamics!$M$14*Thrust!C883</f>
        <v>1271.1094068889142</v>
      </c>
      <c r="E883">
        <f t="shared" si="87"/>
        <v>3.3424937264205017</v>
      </c>
      <c r="F883">
        <f t="shared" si="88"/>
        <v>45.503833360368795</v>
      </c>
      <c r="G883">
        <f>F882*Dynamics!$S$1+G882</f>
        <v>430.44166514151021</v>
      </c>
      <c r="H883">
        <f>G883*Dynamics!$S$1+H882</f>
        <v>2011.5113678958414</v>
      </c>
      <c r="I883" s="32">
        <f t="shared" si="85"/>
        <v>3254.5113678958414</v>
      </c>
      <c r="J883">
        <f t="shared" si="86"/>
        <v>284.84567610867703</v>
      </c>
      <c r="K883">
        <f t="shared" si="89"/>
        <v>69.534417617566675</v>
      </c>
      <c r="L883">
        <f t="shared" si="90"/>
        <v>8.5039393878235444E-4</v>
      </c>
    </row>
    <row r="884" spans="1:12" x14ac:dyDescent="0.25">
      <c r="A884">
        <f>Dynamics!A892</f>
        <v>8.7399999999998581</v>
      </c>
      <c r="B884">
        <f>Dynamics!B892</f>
        <v>27.854770142918525</v>
      </c>
      <c r="C884">
        <f>Dynamics!O892+Dynamics!P892</f>
        <v>0.58909688517827219</v>
      </c>
      <c r="D884">
        <f>Dynamics!$M$9*Dynamics!$M$14*Thrust!C884</f>
        <v>1270.9547331873705</v>
      </c>
      <c r="E884">
        <f t="shared" si="87"/>
        <v>3.3481715053101007</v>
      </c>
      <c r="F884">
        <f t="shared" si="88"/>
        <v>45.507701380344081</v>
      </c>
      <c r="G884">
        <f>F883*Dynamics!$S$1+G883</f>
        <v>430.8967034751139</v>
      </c>
      <c r="H884">
        <f>G884*Dynamics!$S$1+H883</f>
        <v>2015.8203349305925</v>
      </c>
      <c r="I884" s="32">
        <f t="shared" si="85"/>
        <v>3258.8203349305923</v>
      </c>
      <c r="J884">
        <f t="shared" si="86"/>
        <v>284.81766782295114</v>
      </c>
      <c r="K884">
        <f t="shared" si="89"/>
        <v>69.498490437098027</v>
      </c>
      <c r="L884">
        <f t="shared" si="90"/>
        <v>8.5003813805016734E-4</v>
      </c>
    </row>
    <row r="885" spans="1:12" x14ac:dyDescent="0.25">
      <c r="A885">
        <f>Dynamics!A893</f>
        <v>8.7499999999998579</v>
      </c>
      <c r="B885">
        <f>Dynamics!B893</f>
        <v>27.848879174066742</v>
      </c>
      <c r="C885">
        <f>Dynamics!O893+Dynamics!P893</f>
        <v>0.58902519122233921</v>
      </c>
      <c r="D885">
        <f>Dynamics!$M$9*Dynamics!$M$14*Thrust!C885</f>
        <v>1270.8000561301214</v>
      </c>
      <c r="E885">
        <f t="shared" si="87"/>
        <v>3.3538504160455789</v>
      </c>
      <c r="F885">
        <f t="shared" si="88"/>
        <v>45.511569704189</v>
      </c>
      <c r="G885">
        <f>F884*Dynamics!$S$1+G884</f>
        <v>431.35178048891731</v>
      </c>
      <c r="H885">
        <f>G885*Dynamics!$S$1+H884</f>
        <v>2020.1338527354817</v>
      </c>
      <c r="I885" s="32">
        <f t="shared" si="85"/>
        <v>3263.1338527354819</v>
      </c>
      <c r="J885">
        <f t="shared" si="86"/>
        <v>284.78962995721935</v>
      </c>
      <c r="K885">
        <f t="shared" si="89"/>
        <v>69.462540369669057</v>
      </c>
      <c r="L885">
        <f t="shared" si="90"/>
        <v>8.4968207562849125E-4</v>
      </c>
    </row>
    <row r="886" spans="1:12" x14ac:dyDescent="0.25">
      <c r="A886">
        <f>Dynamics!A894</f>
        <v>8.7599999999998577</v>
      </c>
      <c r="B886">
        <f>Dynamics!B894</f>
        <v>27.842988922154518</v>
      </c>
      <c r="C886">
        <f>Dynamics!O894+Dynamics!P894</f>
        <v>0.58895349570972699</v>
      </c>
      <c r="D886">
        <f>Dynamics!$M$9*Dynamics!$M$14*Thrust!C886</f>
        <v>1270.6453757143945</v>
      </c>
      <c r="E886">
        <f t="shared" si="87"/>
        <v>3.3595304450877186</v>
      </c>
      <c r="F886">
        <f t="shared" si="88"/>
        <v>45.51543833215888</v>
      </c>
      <c r="G886">
        <f>F885*Dynamics!$S$1+G885</f>
        <v>431.8068961859592</v>
      </c>
      <c r="H886">
        <f>G886*Dynamics!$S$1+H885</f>
        <v>2024.4519216973413</v>
      </c>
      <c r="I886" s="32">
        <f t="shared" si="85"/>
        <v>3267.4519216973413</v>
      </c>
      <c r="J886">
        <f t="shared" si="86"/>
        <v>284.7615625089673</v>
      </c>
      <c r="K886">
        <f t="shared" si="89"/>
        <v>69.426567454901175</v>
      </c>
      <c r="L886">
        <f t="shared" si="90"/>
        <v>8.4932575182127337E-4</v>
      </c>
    </row>
    <row r="887" spans="1:12" x14ac:dyDescent="0.25">
      <c r="A887">
        <f>Dynamics!A895</f>
        <v>8.7699999999998575</v>
      </c>
      <c r="B887">
        <f>Dynamics!B895</f>
        <v>27.837099387197419</v>
      </c>
      <c r="C887">
        <f>Dynamics!O895+Dynamics!P895</f>
        <v>0.58888179863914969</v>
      </c>
      <c r="D887">
        <f>Dynamics!$M$9*Dynamics!$M$14*Thrust!C887</f>
        <v>1270.4906919374157</v>
      </c>
      <c r="E887">
        <f t="shared" si="87"/>
        <v>3.3652115788906762</v>
      </c>
      <c r="F887">
        <f t="shared" si="88"/>
        <v>45.519307264509379</v>
      </c>
      <c r="G887">
        <f>F886*Dynamics!$S$1+G886</f>
        <v>432.2620505692808</v>
      </c>
      <c r="H887">
        <f>G887*Dynamics!$S$1+H886</f>
        <v>2028.7745422030341</v>
      </c>
      <c r="I887" s="32">
        <f t="shared" si="85"/>
        <v>3271.7745422030339</v>
      </c>
      <c r="J887">
        <f t="shared" si="86"/>
        <v>284.7334654756803</v>
      </c>
      <c r="K887">
        <f t="shared" si="89"/>
        <v>69.390571732441543</v>
      </c>
      <c r="L887">
        <f t="shared" si="90"/>
        <v>8.489691669327224E-4</v>
      </c>
    </row>
    <row r="888" spans="1:12" x14ac:dyDescent="0.25">
      <c r="A888">
        <f>Dynamics!A896</f>
        <v>8.7799999999998573</v>
      </c>
      <c r="B888">
        <f>Dynamics!B896</f>
        <v>27.831210569211031</v>
      </c>
      <c r="C888">
        <f>Dynamics!O896+Dynamics!P896</f>
        <v>0.58881010000932121</v>
      </c>
      <c r="D888">
        <f>Dynamics!$M$9*Dynamics!$M$14*Thrust!C888</f>
        <v>1270.33600479641</v>
      </c>
      <c r="E888">
        <f t="shared" si="87"/>
        <v>3.3708938039019909</v>
      </c>
      <c r="F888">
        <f t="shared" si="88"/>
        <v>45.523176501496479</v>
      </c>
      <c r="G888">
        <f>F887*Dynamics!$S$1+G887</f>
        <v>432.7172436419259</v>
      </c>
      <c r="H888">
        <f>G888*Dynamics!$S$1+H887</f>
        <v>2033.1017146394533</v>
      </c>
      <c r="I888" s="32">
        <f t="shared" si="85"/>
        <v>3276.1017146394533</v>
      </c>
      <c r="J888">
        <f t="shared" si="86"/>
        <v>284.70533885484355</v>
      </c>
      <c r="K888">
        <f t="shared" si="89"/>
        <v>69.354553241963231</v>
      </c>
      <c r="L888">
        <f t="shared" si="90"/>
        <v>8.4861232126730714E-4</v>
      </c>
    </row>
    <row r="889" spans="1:12" x14ac:dyDescent="0.25">
      <c r="A889">
        <f>Dynamics!A897</f>
        <v>8.789999999999857</v>
      </c>
      <c r="B889">
        <f>Dynamics!B897</f>
        <v>27.825322468210935</v>
      </c>
      <c r="C889">
        <f>Dynamics!O897+Dynamics!P897</f>
        <v>0.58873839981895448</v>
      </c>
      <c r="D889">
        <f>Dynamics!$M$9*Dynamics!$M$14*Thrust!C889</f>
        <v>1270.1813142886008</v>
      </c>
      <c r="E889">
        <f t="shared" si="87"/>
        <v>3.3765771065626242</v>
      </c>
      <c r="F889">
        <f t="shared" si="88"/>
        <v>45.527046043376515</v>
      </c>
      <c r="G889">
        <f>F888*Dynamics!$S$1+G888</f>
        <v>433.17247540694086</v>
      </c>
      <c r="H889">
        <f>G889*Dynamics!$S$1+H888</f>
        <v>2037.4334393935228</v>
      </c>
      <c r="I889" s="32">
        <f t="shared" si="85"/>
        <v>3280.4334393935228</v>
      </c>
      <c r="J889">
        <f t="shared" si="86"/>
        <v>284.6771826439421</v>
      </c>
      <c r="K889">
        <f t="shared" si="89"/>
        <v>69.318512023165212</v>
      </c>
      <c r="L889">
        <f t="shared" si="90"/>
        <v>8.4825521512976059E-4</v>
      </c>
    </row>
    <row r="890" spans="1:12" x14ac:dyDescent="0.25">
      <c r="A890">
        <f>Dynamics!A898</f>
        <v>8.7999999999998568</v>
      </c>
      <c r="B890">
        <f>Dynamics!B898</f>
        <v>27.819435084212746</v>
      </c>
      <c r="C890">
        <f>Dynamics!O898+Dynamics!P898</f>
        <v>0.58866669806676208</v>
      </c>
      <c r="D890">
        <f>Dynamics!$M$9*Dynamics!$M$14*Thrust!C890</f>
        <v>1270.0266204112106</v>
      </c>
      <c r="E890">
        <f t="shared" si="87"/>
        <v>3.3822614733070004</v>
      </c>
      <c r="F890">
        <f t="shared" si="88"/>
        <v>45.530915890406121</v>
      </c>
      <c r="G890">
        <f>F889*Dynamics!$S$1+G889</f>
        <v>433.62774586737464</v>
      </c>
      <c r="H890">
        <f>G890*Dynamics!$S$1+H889</f>
        <v>2041.7697168521966</v>
      </c>
      <c r="I890" s="32">
        <f t="shared" si="85"/>
        <v>3284.7697168521963</v>
      </c>
      <c r="J890">
        <f t="shared" si="86"/>
        <v>284.64899684046071</v>
      </c>
      <c r="K890">
        <f t="shared" si="89"/>
        <v>69.282448115772056</v>
      </c>
      <c r="L890">
        <f t="shared" si="90"/>
        <v>8.4789784882507383E-4</v>
      </c>
    </row>
    <row r="891" spans="1:12" x14ac:dyDescent="0.25">
      <c r="A891">
        <f>Dynamics!A899</f>
        <v>8.8099999999998566</v>
      </c>
      <c r="B891">
        <f>Dynamics!B899</f>
        <v>27.813548417232081</v>
      </c>
      <c r="C891">
        <f>Dynamics!O899+Dynamics!P899</f>
        <v>0.58859499475145605</v>
      </c>
      <c r="D891">
        <f>Dynamics!$M$9*Dynamics!$M$14*Thrust!C891</f>
        <v>1269.8719231614605</v>
      </c>
      <c r="E891">
        <f t="shared" si="87"/>
        <v>3.3879468905630219</v>
      </c>
      <c r="F891">
        <f t="shared" si="88"/>
        <v>45.534786042842285</v>
      </c>
      <c r="G891">
        <f>F890*Dynamics!$S$1+G890</f>
        <v>434.08305502627871</v>
      </c>
      <c r="H891">
        <f>G891*Dynamics!$S$1+H890</f>
        <v>2046.1105474024594</v>
      </c>
      <c r="I891" s="32">
        <f t="shared" si="85"/>
        <v>3289.1105474024594</v>
      </c>
      <c r="J891">
        <f t="shared" si="86"/>
        <v>284.62078144188399</v>
      </c>
      <c r="K891">
        <f t="shared" si="89"/>
        <v>69.246361559534122</v>
      </c>
      <c r="L891">
        <f t="shared" si="90"/>
        <v>8.4754022265850137E-4</v>
      </c>
    </row>
    <row r="892" spans="1:12" x14ac:dyDescent="0.25">
      <c r="A892">
        <f>Dynamics!A900</f>
        <v>8.8199999999998564</v>
      </c>
      <c r="B892">
        <f>Dynamics!B900</f>
        <v>27.807662467284565</v>
      </c>
      <c r="C892">
        <f>Dynamics!O900+Dynamics!P900</f>
        <v>0.58852328987174818</v>
      </c>
      <c r="D892">
        <f>Dynamics!$M$9*Dynamics!$M$14*Thrust!C892</f>
        <v>1269.7172225365714</v>
      </c>
      <c r="E892">
        <f t="shared" si="87"/>
        <v>3.3936333447521192</v>
      </c>
      <c r="F892">
        <f t="shared" si="88"/>
        <v>45.538656500942366</v>
      </c>
      <c r="G892">
        <f>F891*Dynamics!$S$1+G891</f>
        <v>434.53840288670716</v>
      </c>
      <c r="H892">
        <f>G892*Dynamics!$S$1+H891</f>
        <v>2050.4559314313265</v>
      </c>
      <c r="I892" s="32">
        <f t="shared" si="85"/>
        <v>3293.4559314313265</v>
      </c>
      <c r="J892">
        <f t="shared" si="86"/>
        <v>284.5925364456964</v>
      </c>
      <c r="K892">
        <f t="shared" si="89"/>
        <v>69.210252394227382</v>
      </c>
      <c r="L892">
        <f t="shared" si="90"/>
        <v>8.4718233693555642E-4</v>
      </c>
    </row>
    <row r="893" spans="1:12" x14ac:dyDescent="0.25">
      <c r="A893">
        <f>Dynamics!A901</f>
        <v>8.8299999999998562</v>
      </c>
      <c r="B893">
        <f>Dynamics!B901</f>
        <v>27.801777234385845</v>
      </c>
      <c r="C893">
        <f>Dynamics!O901+Dynamics!P901</f>
        <v>0.58845158342634885</v>
      </c>
      <c r="D893">
        <f>Dynamics!$M$9*Dynamics!$M$14*Thrust!C893</f>
        <v>1269.5625185337608</v>
      </c>
      <c r="E893">
        <f t="shared" si="87"/>
        <v>3.3993208222892677</v>
      </c>
      <c r="F893">
        <f t="shared" si="88"/>
        <v>45.542527264963958</v>
      </c>
      <c r="G893">
        <f>F892*Dynamics!$S$1+G892</f>
        <v>434.99378945171657</v>
      </c>
      <c r="H893">
        <f>G893*Dynamics!$S$1+H892</f>
        <v>2054.8058693258436</v>
      </c>
      <c r="I893" s="32">
        <f t="shared" si="85"/>
        <v>3297.8058693258436</v>
      </c>
      <c r="J893">
        <f t="shared" si="86"/>
        <v>284.56426184938204</v>
      </c>
      <c r="K893">
        <f t="shared" si="89"/>
        <v>69.174120659653397</v>
      </c>
      <c r="L893">
        <f t="shared" si="90"/>
        <v>8.4682419196201425E-4</v>
      </c>
    </row>
    <row r="894" spans="1:12" x14ac:dyDescent="0.25">
      <c r="A894">
        <f>Dynamics!A902</f>
        <v>8.839999999999856</v>
      </c>
      <c r="B894">
        <f>Dynamics!B902</f>
        <v>27.795892718551585</v>
      </c>
      <c r="C894">
        <f>Dynamics!O902+Dynamics!P902</f>
        <v>0.58837987541396852</v>
      </c>
      <c r="D894">
        <f>Dynamics!$M$9*Dynamics!$M$14*Thrust!C894</f>
        <v>1269.4078111502465</v>
      </c>
      <c r="E894">
        <f t="shared" si="87"/>
        <v>3.4050093095830367</v>
      </c>
      <c r="F894">
        <f t="shared" si="88"/>
        <v>45.546398335165023</v>
      </c>
      <c r="G894">
        <f>F893*Dynamics!$S$1+G893</f>
        <v>435.44921472436619</v>
      </c>
      <c r="H894">
        <f>G894*Dynamics!$S$1+H893</f>
        <v>2059.1603614730871</v>
      </c>
      <c r="I894" s="32">
        <f t="shared" si="85"/>
        <v>3302.1603614730871</v>
      </c>
      <c r="J894">
        <f t="shared" si="86"/>
        <v>284.53595765042496</v>
      </c>
      <c r="K894">
        <f t="shared" si="89"/>
        <v>69.137966395639268</v>
      </c>
      <c r="L894">
        <f t="shared" si="90"/>
        <v>8.4646578804390923E-4</v>
      </c>
    </row>
    <row r="895" spans="1:12" x14ac:dyDescent="0.25">
      <c r="A895">
        <f>Dynamics!A903</f>
        <v>8.8499999999998558</v>
      </c>
      <c r="B895">
        <f>Dynamics!B903</f>
        <v>27.790008919797444</v>
      </c>
      <c r="C895">
        <f>Dynamics!O903+Dynamics!P903</f>
        <v>0.5883081658333168</v>
      </c>
      <c r="D895">
        <f>Dynamics!$M$9*Dynamics!$M$14*Thrust!C895</f>
        <v>1269.2531003832451</v>
      </c>
      <c r="E895">
        <f t="shared" si="87"/>
        <v>3.4106987930356065</v>
      </c>
      <c r="F895">
        <f t="shared" si="88"/>
        <v>45.550269711803892</v>
      </c>
      <c r="G895">
        <f>F894*Dynamics!$S$1+G894</f>
        <v>435.90467870771784</v>
      </c>
      <c r="H895">
        <f>G895*Dynamics!$S$1+H894</f>
        <v>2063.5194082601643</v>
      </c>
      <c r="I895" s="32">
        <f t="shared" si="85"/>
        <v>3306.5194082601643</v>
      </c>
      <c r="J895">
        <f t="shared" si="86"/>
        <v>284.50762384630895</v>
      </c>
      <c r="K895">
        <f t="shared" si="89"/>
        <v>69.101789642037417</v>
      </c>
      <c r="L895">
        <f t="shared" si="90"/>
        <v>8.4610712548753434E-4</v>
      </c>
    </row>
    <row r="896" spans="1:12" x14ac:dyDescent="0.25">
      <c r="A896">
        <f>Dynamics!A904</f>
        <v>8.8599999999998555</v>
      </c>
      <c r="B896">
        <f>Dynamics!B904</f>
        <v>27.784125838139111</v>
      </c>
      <c r="C896">
        <f>Dynamics!O904+Dynamics!P904</f>
        <v>0.58823645468310315</v>
      </c>
      <c r="D896">
        <f>Dynamics!$M$9*Dynamics!$M$14*Thrust!C896</f>
        <v>1269.0983862299715</v>
      </c>
      <c r="E896">
        <f t="shared" si="87"/>
        <v>3.4163892590428029</v>
      </c>
      <c r="F896">
        <f t="shared" si="88"/>
        <v>45.554141395139176</v>
      </c>
      <c r="G896">
        <f>F895*Dynamics!$S$1+G895</f>
        <v>436.36018140483588</v>
      </c>
      <c r="H896">
        <f>G896*Dynamics!$S$1+H895</f>
        <v>2067.8830100742125</v>
      </c>
      <c r="I896" s="32">
        <f t="shared" si="85"/>
        <v>3310.8830100742125</v>
      </c>
      <c r="J896">
        <f t="shared" si="86"/>
        <v>284.47926043451764</v>
      </c>
      <c r="K896">
        <f t="shared" si="89"/>
        <v>69.065590438725835</v>
      </c>
      <c r="L896">
        <f t="shared" si="90"/>
        <v>8.4574820459944384E-4</v>
      </c>
    </row>
    <row r="897" spans="1:12" x14ac:dyDescent="0.25">
      <c r="A897">
        <f>Dynamics!A905</f>
        <v>8.8699999999998553</v>
      </c>
      <c r="B897">
        <f>Dynamics!B905</f>
        <v>27.77824347359228</v>
      </c>
      <c r="C897">
        <f>Dynamics!O905+Dynamics!P905</f>
        <v>0.58816474196203583</v>
      </c>
      <c r="D897">
        <f>Dynamics!$M$9*Dynamics!$M$14*Thrust!C897</f>
        <v>1268.9436686876395</v>
      </c>
      <c r="E897">
        <f t="shared" si="87"/>
        <v>3.4220806939941437</v>
      </c>
      <c r="F897">
        <f t="shared" si="88"/>
        <v>45.55801338542981</v>
      </c>
      <c r="G897">
        <f>F896*Dynamics!$S$1+G896</f>
        <v>436.81572281878726</v>
      </c>
      <c r="H897">
        <f>G897*Dynamics!$S$1+H896</f>
        <v>2072.2511673024005</v>
      </c>
      <c r="I897" s="32">
        <f t="shared" si="85"/>
        <v>3315.2511673024005</v>
      </c>
      <c r="J897">
        <f t="shared" si="86"/>
        <v>284.45086741253442</v>
      </c>
      <c r="K897">
        <f t="shared" si="89"/>
        <v>69.029368825607662</v>
      </c>
      <c r="L897">
        <f t="shared" si="90"/>
        <v>8.4538902568644884E-4</v>
      </c>
    </row>
    <row r="898" spans="1:12" x14ac:dyDescent="0.25">
      <c r="A898">
        <f>Dynamics!A906</f>
        <v>8.8799999999998551</v>
      </c>
      <c r="B898">
        <f>Dynamics!B906</f>
        <v>27.772361826172659</v>
      </c>
      <c r="C898">
        <f>Dynamics!O906+Dynamics!P906</f>
        <v>0.5880930276688231</v>
      </c>
      <c r="D898">
        <f>Dynamics!$M$9*Dynamics!$M$14*Thrust!C898</f>
        <v>1268.788947753462</v>
      </c>
      <c r="E898">
        <f t="shared" si="87"/>
        <v>3.4277730842728475</v>
      </c>
      <c r="F898">
        <f t="shared" si="88"/>
        <v>45.561885682935099</v>
      </c>
      <c r="G898">
        <f>F897*Dynamics!$S$1+G897</f>
        <v>437.27130295264158</v>
      </c>
      <c r="H898">
        <f>G898*Dynamics!$S$1+H897</f>
        <v>2076.623880331927</v>
      </c>
      <c r="I898" s="32">
        <f t="shared" si="85"/>
        <v>3319.623880331927</v>
      </c>
      <c r="J898">
        <f t="shared" si="86"/>
        <v>284.42244477784249</v>
      </c>
      <c r="K898">
        <f t="shared" si="89"/>
        <v>68.993124842611508</v>
      </c>
      <c r="L898">
        <f t="shared" si="90"/>
        <v>8.4502958905562141E-4</v>
      </c>
    </row>
    <row r="899" spans="1:12" x14ac:dyDescent="0.25">
      <c r="A899">
        <f>Dynamics!A907</f>
        <v>8.8899999999998549</v>
      </c>
      <c r="B899">
        <f>Dynamics!B907</f>
        <v>27.76648089589597</v>
      </c>
      <c r="C899">
        <f>Dynamics!O907+Dynamics!P907</f>
        <v>0.5880213118021721</v>
      </c>
      <c r="D899">
        <f>Dynamics!$M$9*Dynamics!$M$14*Thrust!C899</f>
        <v>1268.6342234246495</v>
      </c>
      <c r="E899">
        <f t="shared" si="87"/>
        <v>3.433466416255893</v>
      </c>
      <c r="F899">
        <f t="shared" si="88"/>
        <v>45.565758287914576</v>
      </c>
      <c r="G899">
        <f>F898*Dynamics!$S$1+G898</f>
        <v>437.72692180947092</v>
      </c>
      <c r="H899">
        <f>G899*Dynamics!$S$1+H898</f>
        <v>2081.0011495500216</v>
      </c>
      <c r="I899" s="32">
        <f t="shared" si="85"/>
        <v>3324.0011495500216</v>
      </c>
      <c r="J899">
        <f t="shared" si="86"/>
        <v>284.39399252792487</v>
      </c>
      <c r="K899">
        <f t="shared" si="89"/>
        <v>68.956858529691118</v>
      </c>
      <c r="L899">
        <f t="shared" si="90"/>
        <v>8.4466989501429124E-4</v>
      </c>
    </row>
    <row r="900" spans="1:12" x14ac:dyDescent="0.25">
      <c r="A900">
        <f>Dynamics!A908</f>
        <v>8.8999999999998547</v>
      </c>
      <c r="B900">
        <f>Dynamics!B908</f>
        <v>27.760600682777948</v>
      </c>
      <c r="C900">
        <f>Dynamics!O908+Dynamics!P908</f>
        <v>0.58794959436079008</v>
      </c>
      <c r="D900">
        <f>Dynamics!$M$9*Dynamics!$M$14*Thrust!C900</f>
        <v>1268.4794956984131</v>
      </c>
      <c r="E900">
        <f t="shared" si="87"/>
        <v>3.4391606763140299</v>
      </c>
      <c r="F900">
        <f t="shared" si="88"/>
        <v>45.569631200628223</v>
      </c>
      <c r="G900">
        <f>F899*Dynamics!$S$1+G899</f>
        <v>438.18257939235008</v>
      </c>
      <c r="H900">
        <f>G900*Dynamics!$S$1+H899</f>
        <v>2085.382975343945</v>
      </c>
      <c r="I900" s="32">
        <f t="shared" si="85"/>
        <v>3328.382975343945</v>
      </c>
      <c r="J900">
        <f t="shared" si="86"/>
        <v>284.36551066026436</v>
      </c>
      <c r="K900">
        <f t="shared" si="89"/>
        <v>68.920569926825266</v>
      </c>
      <c r="L900">
        <f t="shared" si="90"/>
        <v>8.4430994387004452E-4</v>
      </c>
    </row>
    <row r="901" spans="1:12" x14ac:dyDescent="0.25">
      <c r="A901">
        <f>Dynamics!A909</f>
        <v>8.9099999999998545</v>
      </c>
      <c r="B901">
        <f>Dynamics!B909</f>
        <v>27.754721186834342</v>
      </c>
      <c r="C901">
        <f>Dynamics!O909+Dynamics!P909</f>
        <v>0.58787787534338298</v>
      </c>
      <c r="D901">
        <f>Dynamics!$M$9*Dynamics!$M$14*Thrust!C901</f>
        <v>1268.3247645719609</v>
      </c>
      <c r="E901">
        <f t="shared" si="87"/>
        <v>3.4448558508118161</v>
      </c>
      <c r="F901">
        <f t="shared" si="88"/>
        <v>45.573504421336224</v>
      </c>
      <c r="G901">
        <f>F900*Dynamics!$S$1+G900</f>
        <v>438.63827570435637</v>
      </c>
      <c r="H901">
        <f>G901*Dynamics!$S$1+H900</f>
        <v>2089.7693581009885</v>
      </c>
      <c r="I901" s="32">
        <f t="shared" si="85"/>
        <v>3332.7693581009885</v>
      </c>
      <c r="J901">
        <f t="shared" si="86"/>
        <v>284.33699917234355</v>
      </c>
      <c r="K901">
        <f t="shared" si="89"/>
        <v>68.88425907401799</v>
      </c>
      <c r="L901">
        <f t="shared" si="90"/>
        <v>8.4394973593072736E-4</v>
      </c>
    </row>
    <row r="902" spans="1:12" x14ac:dyDescent="0.25">
      <c r="A902">
        <f>Dynamics!A910</f>
        <v>8.9199999999998543</v>
      </c>
      <c r="B902">
        <f>Dynamics!B910</f>
        <v>27.748842408080908</v>
      </c>
      <c r="C902">
        <f>Dynamics!O910+Dynamics!P910</f>
        <v>0.58780615474865705</v>
      </c>
      <c r="D902">
        <f>Dynamics!$M$9*Dynamics!$M$14*Thrust!C902</f>
        <v>1268.1700300425018</v>
      </c>
      <c r="E902">
        <f t="shared" si="87"/>
        <v>3.4505519261076611</v>
      </c>
      <c r="F902">
        <f t="shared" si="88"/>
        <v>45.577377950299201</v>
      </c>
      <c r="G902">
        <f>F901*Dynamics!$S$1+G901</f>
        <v>439.09401074856976</v>
      </c>
      <c r="H902">
        <f>G902*Dynamics!$S$1+H901</f>
        <v>2094.1602982084742</v>
      </c>
      <c r="I902" s="32">
        <f t="shared" si="85"/>
        <v>3337.1602982084742</v>
      </c>
      <c r="J902">
        <f t="shared" si="86"/>
        <v>284.3084580616449</v>
      </c>
      <c r="K902">
        <f t="shared" si="89"/>
        <v>68.847926011298341</v>
      </c>
      <c r="L902">
        <f t="shared" si="90"/>
        <v>8.4358927150444279E-4</v>
      </c>
    </row>
    <row r="903" spans="1:12" x14ac:dyDescent="0.25">
      <c r="A903">
        <f>Dynamics!A911</f>
        <v>8.9299999999998541</v>
      </c>
      <c r="B903">
        <f>Dynamics!B911</f>
        <v>27.742964346533423</v>
      </c>
      <c r="C903">
        <f>Dynamics!O911+Dynamics!P911</f>
        <v>0.58773443257531688</v>
      </c>
      <c r="D903">
        <f>Dynamics!$M$9*Dynamics!$M$14*Thrust!C903</f>
        <v>1268.0152921072406</v>
      </c>
      <c r="E903">
        <f t="shared" si="87"/>
        <v>3.4562488885538487</v>
      </c>
      <c r="F903">
        <f t="shared" si="88"/>
        <v>45.581251787777958</v>
      </c>
      <c r="G903">
        <f>F902*Dynamics!$S$1+G902</f>
        <v>439.54978452807273</v>
      </c>
      <c r="H903">
        <f>G903*Dynamics!$S$1+H902</f>
        <v>2098.5557960537549</v>
      </c>
      <c r="I903" s="32">
        <f t="shared" si="85"/>
        <v>3341.5557960537549</v>
      </c>
      <c r="J903">
        <f t="shared" si="86"/>
        <v>284.27988732565058</v>
      </c>
      <c r="K903">
        <f t="shared" si="89"/>
        <v>68.811570778720252</v>
      </c>
      <c r="L903">
        <f t="shared" si="90"/>
        <v>8.4322855089955049E-4</v>
      </c>
    </row>
    <row r="904" spans="1:12" x14ac:dyDescent="0.25">
      <c r="A904">
        <f>Dynamics!A912</f>
        <v>8.9399999999998538</v>
      </c>
      <c r="B904">
        <f>Dynamics!B912</f>
        <v>27.737087002207669</v>
      </c>
      <c r="C904">
        <f>Dynamics!O912+Dynamics!P912</f>
        <v>0.58766270882206728</v>
      </c>
      <c r="D904">
        <f>Dynamics!$M$9*Dynamics!$M$14*Thrust!C904</f>
        <v>1267.8605507633836</v>
      </c>
      <c r="E904">
        <f t="shared" si="87"/>
        <v>3.4619467244965678</v>
      </c>
      <c r="F904">
        <f t="shared" si="88"/>
        <v>45.585125934033741</v>
      </c>
      <c r="G904">
        <f>F903*Dynamics!$S$1+G903</f>
        <v>440.00559704595054</v>
      </c>
      <c r="H904">
        <f>G904*Dynamics!$S$1+H903</f>
        <v>2102.9558520242144</v>
      </c>
      <c r="I904" s="32">
        <f t="shared" si="85"/>
        <v>3345.9558520242144</v>
      </c>
      <c r="J904">
        <f t="shared" si="86"/>
        <v>284.2512869618426</v>
      </c>
      <c r="K904">
        <f t="shared" si="89"/>
        <v>68.775193416362626</v>
      </c>
      <c r="L904">
        <f t="shared" si="90"/>
        <v>8.4286757442466719E-4</v>
      </c>
    </row>
    <row r="905" spans="1:12" x14ac:dyDescent="0.25">
      <c r="A905">
        <f>Dynamics!A913</f>
        <v>8.9499999999998536</v>
      </c>
      <c r="B905">
        <f>Dynamics!B913</f>
        <v>27.731210375119449</v>
      </c>
      <c r="C905">
        <f>Dynamics!O913+Dynamics!P913</f>
        <v>0.58759098348761218</v>
      </c>
      <c r="D905">
        <f>Dynamics!$M$9*Dynamics!$M$14*Thrust!C905</f>
        <v>1267.705806008134</v>
      </c>
      <c r="E905">
        <f t="shared" si="87"/>
        <v>3.4676454202759537</v>
      </c>
      <c r="F905">
        <f t="shared" si="88"/>
        <v>45.589000389328035</v>
      </c>
      <c r="G905">
        <f>F904*Dynamics!$S$1+G904</f>
        <v>440.4614483052909</v>
      </c>
      <c r="H905">
        <f>G905*Dynamics!$S$1+H904</f>
        <v>2107.3604665072671</v>
      </c>
      <c r="I905" s="32">
        <f t="shared" si="85"/>
        <v>3350.3604665072671</v>
      </c>
      <c r="J905">
        <f t="shared" si="86"/>
        <v>284.22265696770279</v>
      </c>
      <c r="K905">
        <f t="shared" si="89"/>
        <v>68.738793964329233</v>
      </c>
      <c r="L905">
        <f t="shared" si="90"/>
        <v>8.4250634238866638E-4</v>
      </c>
    </row>
    <row r="906" spans="1:12" x14ac:dyDescent="0.25">
      <c r="A906">
        <f>Dynamics!A914</f>
        <v>8.9599999999998534</v>
      </c>
      <c r="B906">
        <f>Dynamics!B914</f>
        <v>27.725334465284572</v>
      </c>
      <c r="C906">
        <f>Dynamics!O914+Dynamics!P914</f>
        <v>0.58751925657065496</v>
      </c>
      <c r="D906">
        <f>Dynamics!$M$9*Dynamics!$M$14*Thrust!C906</f>
        <v>1267.5510578386948</v>
      </c>
      <c r="E906">
        <f t="shared" si="87"/>
        <v>3.473344962226113</v>
      </c>
      <c r="F906">
        <f t="shared" si="88"/>
        <v>45.592875153922662</v>
      </c>
      <c r="G906">
        <f>F905*Dynamics!$S$1+G905</f>
        <v>440.91733830918417</v>
      </c>
      <c r="H906">
        <f>G906*Dynamics!$S$1+H905</f>
        <v>2111.769639890359</v>
      </c>
      <c r="I906" s="32">
        <f t="shared" si="85"/>
        <v>3354.769639890359</v>
      </c>
      <c r="J906">
        <f t="shared" si="86"/>
        <v>284.19399734071266</v>
      </c>
      <c r="K906">
        <f t="shared" si="89"/>
        <v>68.702372462748613</v>
      </c>
      <c r="L906">
        <f t="shared" si="90"/>
        <v>8.4214485510067795E-4</v>
      </c>
    </row>
    <row r="907" spans="1:12" x14ac:dyDescent="0.25">
      <c r="A907">
        <f>Dynamics!A915</f>
        <v>8.9699999999998532</v>
      </c>
      <c r="B907">
        <f>Dynamics!B915</f>
        <v>27.719459272718865</v>
      </c>
      <c r="C907">
        <f>Dynamics!O915+Dynamics!P915</f>
        <v>0.58744752806989897</v>
      </c>
      <c r="D907">
        <f>Dynamics!$M$9*Dynamics!$M$14*Thrust!C907</f>
        <v>1267.3963062522682</v>
      </c>
      <c r="E907">
        <f t="shared" si="87"/>
        <v>3.4790453366751617</v>
      </c>
      <c r="F907">
        <f t="shared" si="88"/>
        <v>45.596750228079813</v>
      </c>
      <c r="G907">
        <f>F906*Dynamics!$S$1+G906</f>
        <v>441.37326706072338</v>
      </c>
      <c r="H907">
        <f>G907*Dynamics!$S$1+H906</f>
        <v>2116.1833725609663</v>
      </c>
      <c r="I907" s="32">
        <f t="shared" ref="I907:I970" si="91">H907+$B$4</f>
        <v>3359.1833725609663</v>
      </c>
      <c r="J907">
        <f t="shared" ref="J907:J970" si="92">$B$2-$F$1*I907</f>
        <v>284.16530807835375</v>
      </c>
      <c r="K907">
        <f t="shared" si="89"/>
        <v>68.665928951774077</v>
      </c>
      <c r="L907">
        <f t="shared" si="90"/>
        <v>8.4178311287008733E-4</v>
      </c>
    </row>
    <row r="908" spans="1:12" x14ac:dyDescent="0.25">
      <c r="A908">
        <f>Dynamics!A916</f>
        <v>8.979999999999853</v>
      </c>
      <c r="B908">
        <f>Dynamics!B916</f>
        <v>27.713584797438166</v>
      </c>
      <c r="C908">
        <f>Dynamics!O916+Dynamics!P916</f>
        <v>0.58737579798404582</v>
      </c>
      <c r="D908">
        <f>Dynamics!$M$9*Dynamics!$M$14*Thrust!C908</f>
        <v>1267.2415512460534</v>
      </c>
      <c r="E908">
        <f t="shared" si="87"/>
        <v>3.4847465299452534</v>
      </c>
      <c r="F908">
        <f t="shared" si="88"/>
        <v>45.600625612061904</v>
      </c>
      <c r="G908">
        <f>F907*Dynamics!$S$1+G907</f>
        <v>441.82923456300415</v>
      </c>
      <c r="H908">
        <f>G908*Dynamics!$S$1+H907</f>
        <v>2120.6016649065964</v>
      </c>
      <c r="I908" s="32">
        <f t="shared" si="91"/>
        <v>3363.6016649065964</v>
      </c>
      <c r="J908">
        <f t="shared" si="92"/>
        <v>284.1365891781071</v>
      </c>
      <c r="K908">
        <f t="shared" si="89"/>
        <v>68.629463471583534</v>
      </c>
      <c r="L908">
        <f t="shared" si="90"/>
        <v>8.4142111600653572E-4</v>
      </c>
    </row>
    <row r="909" spans="1:12" x14ac:dyDescent="0.25">
      <c r="A909">
        <f>Dynamics!A917</f>
        <v>8.9899999999998528</v>
      </c>
      <c r="B909">
        <f>Dynamics!B917</f>
        <v>27.707711039458324</v>
      </c>
      <c r="C909">
        <f>Dynamics!O917+Dynamics!P917</f>
        <v>0.58730406631179777</v>
      </c>
      <c r="D909">
        <f>Dynamics!$M$9*Dynamics!$M$14*Thrust!C909</f>
        <v>1267.0867928172499</v>
      </c>
      <c r="E909">
        <f t="shared" si="87"/>
        <v>3.4904485283526157</v>
      </c>
      <c r="F909">
        <f t="shared" si="88"/>
        <v>45.604501306131716</v>
      </c>
      <c r="G909">
        <f>F908*Dynamics!$S$1+G908</f>
        <v>442.28524081912479</v>
      </c>
      <c r="H909">
        <f>G909*Dynamics!$S$1+H908</f>
        <v>2125.0245173147878</v>
      </c>
      <c r="I909" s="32">
        <f t="shared" si="91"/>
        <v>3368.0245173147878</v>
      </c>
      <c r="J909">
        <f t="shared" si="92"/>
        <v>284.10784063745388</v>
      </c>
      <c r="K909">
        <f t="shared" si="89"/>
        <v>68.59297606237962</v>
      </c>
      <c r="L909">
        <f t="shared" si="90"/>
        <v>8.4105886481991988E-4</v>
      </c>
    </row>
    <row r="910" spans="1:12" x14ac:dyDescent="0.25">
      <c r="A910">
        <f>Dynamics!A918</f>
        <v>8.9999999999998526</v>
      </c>
      <c r="B910">
        <f>Dynamics!B918</f>
        <v>27.701837998795206</v>
      </c>
      <c r="C910">
        <f>Dynamics!O918+Dynamics!P918</f>
        <v>0.58723233305185552</v>
      </c>
      <c r="D910">
        <f>Dynamics!$M$9*Dynamics!$M$14*Thrust!C910</f>
        <v>1266.9320309630552</v>
      </c>
      <c r="E910">
        <f t="shared" si="87"/>
        <v>3.4961513182075836</v>
      </c>
      <c r="F910">
        <f t="shared" si="88"/>
        <v>45.608377310552328</v>
      </c>
      <c r="G910">
        <f>F909*Dynamics!$S$1+G909</f>
        <v>442.74128583218612</v>
      </c>
      <c r="H910">
        <f>G910*Dynamics!$S$1+H909</f>
        <v>2129.4519301731098</v>
      </c>
      <c r="I910" s="32">
        <f t="shared" si="91"/>
        <v>3372.4519301731098</v>
      </c>
      <c r="J910">
        <f t="shared" si="92"/>
        <v>284.07906245387477</v>
      </c>
      <c r="K910">
        <f t="shared" si="89"/>
        <v>68.556466764389356</v>
      </c>
      <c r="L910">
        <f t="shared" si="90"/>
        <v>8.4069635962039069E-4</v>
      </c>
    </row>
    <row r="911" spans="1:12" x14ac:dyDescent="0.25">
      <c r="A911">
        <f>Dynamics!A919</f>
        <v>9.0099999999998523</v>
      </c>
      <c r="B911">
        <f>Dynamics!B919</f>
        <v>27.695965675464688</v>
      </c>
      <c r="C911">
        <f>Dynamics!O919+Dynamics!P919</f>
        <v>0.5871605982029201</v>
      </c>
      <c r="D911">
        <f>Dynamics!$M$9*Dynamics!$M$14*Thrust!C911</f>
        <v>1266.7772656806665</v>
      </c>
      <c r="E911">
        <f t="shared" si="87"/>
        <v>3.5018548858146228</v>
      </c>
      <c r="F911">
        <f t="shared" si="88"/>
        <v>45.612253625587165</v>
      </c>
      <c r="G911">
        <f>F910*Dynamics!$S$1+G910</f>
        <v>443.19736960529167</v>
      </c>
      <c r="H911">
        <f>G911*Dynamics!$S$1+H910</f>
        <v>2133.8839038691626</v>
      </c>
      <c r="I911" s="32">
        <f t="shared" si="91"/>
        <v>3376.8839038691626</v>
      </c>
      <c r="J911">
        <f t="shared" si="92"/>
        <v>284.05025462485042</v>
      </c>
      <c r="K911">
        <f t="shared" si="89"/>
        <v>68.519935617864462</v>
      </c>
      <c r="L911">
        <f t="shared" si="90"/>
        <v>8.4033360071835556E-4</v>
      </c>
    </row>
    <row r="912" spans="1:12" x14ac:dyDescent="0.25">
      <c r="A912">
        <f>Dynamics!A920</f>
        <v>9.0199999999998521</v>
      </c>
      <c r="B912">
        <f>Dynamics!B920</f>
        <v>27.690094069482658</v>
      </c>
      <c r="C912">
        <f>Dynamics!O920+Dynamics!P920</f>
        <v>0.58708886176369091</v>
      </c>
      <c r="D912">
        <f>Dynamics!$M$9*Dynamics!$M$14*Thrust!C912</f>
        <v>1266.6224969672778</v>
      </c>
      <c r="E912">
        <f t="shared" si="87"/>
        <v>3.5075592174723811</v>
      </c>
      <c r="F912">
        <f t="shared" si="88"/>
        <v>45.616130251499882</v>
      </c>
      <c r="G912">
        <f>F911*Dynamics!$S$1+G911</f>
        <v>443.65349214154753</v>
      </c>
      <c r="H912">
        <f>G912*Dynamics!$S$1+H911</f>
        <v>2138.320438790578</v>
      </c>
      <c r="I912" s="32">
        <f t="shared" si="91"/>
        <v>3381.320438790578</v>
      </c>
      <c r="J912">
        <f t="shared" si="92"/>
        <v>284.02141714786126</v>
      </c>
      <c r="K912">
        <f t="shared" si="89"/>
        <v>68.483382663080903</v>
      </c>
      <c r="L912">
        <f t="shared" si="90"/>
        <v>8.3997058842447364E-4</v>
      </c>
    </row>
    <row r="913" spans="1:12" x14ac:dyDescent="0.25">
      <c r="A913">
        <f>Dynamics!A921</f>
        <v>9.0299999999998519</v>
      </c>
      <c r="B913">
        <f>Dynamics!B921</f>
        <v>27.684223180865022</v>
      </c>
      <c r="C913">
        <f>Dynamics!O921+Dynamics!P921</f>
        <v>0.58701712373286796</v>
      </c>
      <c r="D913">
        <f>Dynamics!$M$9*Dynamics!$M$14*Thrust!C913</f>
        <v>1266.4677248200844</v>
      </c>
      <c r="E913">
        <f t="shared" si="87"/>
        <v>3.5132642994736973</v>
      </c>
      <c r="F913">
        <f t="shared" si="88"/>
        <v>45.620007188554546</v>
      </c>
      <c r="G913">
        <f>F912*Dynamics!$S$1+G912</f>
        <v>444.10965344406253</v>
      </c>
      <c r="H913">
        <f>G913*Dynamics!$S$1+H912</f>
        <v>2142.7615353250185</v>
      </c>
      <c r="I913" s="32">
        <f t="shared" si="91"/>
        <v>3385.7615353250185</v>
      </c>
      <c r="J913">
        <f t="shared" si="92"/>
        <v>283.9925500203874</v>
      </c>
      <c r="K913">
        <f t="shared" si="89"/>
        <v>68.446807940339156</v>
      </c>
      <c r="L913">
        <f t="shared" si="90"/>
        <v>8.3960732304966105E-4</v>
      </c>
    </row>
    <row r="914" spans="1:12" x14ac:dyDescent="0.25">
      <c r="A914">
        <f>Dynamics!A922</f>
        <v>9.0399999999998517</v>
      </c>
      <c r="B914">
        <f>Dynamics!B922</f>
        <v>27.678353009627696</v>
      </c>
      <c r="C914">
        <f>Dynamics!O922+Dynamics!P922</f>
        <v>0.58694538410914954</v>
      </c>
      <c r="D914">
        <f>Dynamics!$M$9*Dynamics!$M$14*Thrust!C914</f>
        <v>1266.312949236278</v>
      </c>
      <c r="E914">
        <f t="shared" si="87"/>
        <v>3.5189701181056594</v>
      </c>
      <c r="F914">
        <f t="shared" si="88"/>
        <v>45.623884437015434</v>
      </c>
      <c r="G914">
        <f>F913*Dynamics!$S$1+G913</f>
        <v>444.56585351594805</v>
      </c>
      <c r="H914">
        <f>G914*Dynamics!$S$1+H913</f>
        <v>2147.207193860178</v>
      </c>
      <c r="I914" s="32">
        <f t="shared" si="91"/>
        <v>3390.207193860178</v>
      </c>
      <c r="J914">
        <f t="shared" si="92"/>
        <v>283.96365323990887</v>
      </c>
      <c r="K914">
        <f t="shared" si="89"/>
        <v>68.410211489963885</v>
      </c>
      <c r="L914">
        <f t="shared" si="90"/>
        <v>8.392438049050849E-4</v>
      </c>
    </row>
    <row r="915" spans="1:12" x14ac:dyDescent="0.25">
      <c r="A915">
        <f>Dynamics!A923</f>
        <v>9.0499999999998515</v>
      </c>
      <c r="B915">
        <f>Dynamics!B923</f>
        <v>27.672483555786602</v>
      </c>
      <c r="C915">
        <f>Dynamics!O923+Dynamics!P923</f>
        <v>0.58687364289123423</v>
      </c>
      <c r="D915">
        <f>Dynamics!$M$9*Dynamics!$M$14*Thrust!C915</f>
        <v>1266.1581702130507</v>
      </c>
      <c r="E915">
        <f t="shared" si="87"/>
        <v>3.5246766596496149</v>
      </c>
      <c r="F915">
        <f t="shared" si="88"/>
        <v>45.627761997147211</v>
      </c>
      <c r="G915">
        <f>F914*Dynamics!$S$1+G914</f>
        <v>445.0220923603182</v>
      </c>
      <c r="H915">
        <f>G915*Dynamics!$S$1+H914</f>
        <v>2151.657414783781</v>
      </c>
      <c r="I915" s="32">
        <f t="shared" si="91"/>
        <v>3394.657414783781</v>
      </c>
      <c r="J915">
        <f t="shared" si="92"/>
        <v>283.93472680390545</v>
      </c>
      <c r="K915">
        <f t="shared" si="89"/>
        <v>68.373593352304098</v>
      </c>
      <c r="L915">
        <f t="shared" si="90"/>
        <v>8.3888003430216773E-4</v>
      </c>
    </row>
    <row r="916" spans="1:12" x14ac:dyDescent="0.25">
      <c r="A916">
        <f>Dynamics!A924</f>
        <v>9.0599999999998513</v>
      </c>
      <c r="B916">
        <f>Dynamics!B924</f>
        <v>27.66661481935769</v>
      </c>
      <c r="C916">
        <f>Dynamics!O924+Dynamics!P924</f>
        <v>0.58680190007781974</v>
      </c>
      <c r="D916">
        <f>Dynamics!$M$9*Dynamics!$M$14*Thrust!C916</f>
        <v>1266.003387747593</v>
      </c>
      <c r="E916">
        <f t="shared" si="87"/>
        <v>3.5303839103812211</v>
      </c>
      <c r="F916">
        <f t="shared" si="88"/>
        <v>45.631639869214816</v>
      </c>
      <c r="G916">
        <f>F915*Dynamics!$S$1+G915</f>
        <v>445.47836998028964</v>
      </c>
      <c r="H916">
        <f>G916*Dynamics!$S$1+H915</f>
        <v>2156.1121984835841</v>
      </c>
      <c r="I916" s="32">
        <f t="shared" si="91"/>
        <v>3399.1121984835841</v>
      </c>
      <c r="J916">
        <f t="shared" si="92"/>
        <v>283.90577070985671</v>
      </c>
      <c r="K916">
        <f t="shared" si="89"/>
        <v>68.336953567732948</v>
      </c>
      <c r="L916">
        <f t="shared" si="90"/>
        <v>8.3851601155258428E-4</v>
      </c>
    </row>
    <row r="917" spans="1:12" x14ac:dyDescent="0.25">
      <c r="A917">
        <f>Dynamics!A925</f>
        <v>9.0699999999998511</v>
      </c>
      <c r="B917">
        <f>Dynamics!B925</f>
        <v>27.660746800356911</v>
      </c>
      <c r="C917">
        <f>Dynamics!O925+Dynamics!P925</f>
        <v>0.58673015566760289</v>
      </c>
      <c r="D917">
        <f>Dynamics!$M$9*Dynamics!$M$14*Thrust!C917</f>
        <v>1265.8486018370934</v>
      </c>
      <c r="E917">
        <f t="shared" si="87"/>
        <v>3.5360918565704673</v>
      </c>
      <c r="F917">
        <f t="shared" si="88"/>
        <v>45.635518053483466</v>
      </c>
      <c r="G917">
        <f>F916*Dynamics!$S$1+G916</f>
        <v>445.93468637898178</v>
      </c>
      <c r="H917">
        <f>G917*Dynamics!$S$1+H916</f>
        <v>2160.571545347374</v>
      </c>
      <c r="I917" s="32">
        <f t="shared" si="91"/>
        <v>3403.571545347374</v>
      </c>
      <c r="J917">
        <f t="shared" si="92"/>
        <v>283.87678495524204</v>
      </c>
      <c r="K917">
        <f t="shared" si="89"/>
        <v>68.300292176647744</v>
      </c>
      <c r="L917">
        <f t="shared" si="90"/>
        <v>8.3815173696826276E-4</v>
      </c>
    </row>
    <row r="918" spans="1:12" x14ac:dyDescent="0.25">
      <c r="A918">
        <f>Dynamics!A926</f>
        <v>9.0799999999998509</v>
      </c>
      <c r="B918">
        <f>Dynamics!B926</f>
        <v>27.654879498800234</v>
      </c>
      <c r="C918">
        <f>Dynamics!O926+Dynamics!P926</f>
        <v>0.5866584096592804</v>
      </c>
      <c r="D918">
        <f>Dynamics!$M$9*Dynamics!$M$14*Thrust!C918</f>
        <v>1265.69381247874</v>
      </c>
      <c r="E918">
        <f t="shared" si="87"/>
        <v>3.5418004844817146</v>
      </c>
      <c r="F918">
        <f t="shared" si="88"/>
        <v>45.639396550218741</v>
      </c>
      <c r="G918">
        <f>F917*Dynamics!$S$1+G917</f>
        <v>446.39104155951662</v>
      </c>
      <c r="H918">
        <f>G918*Dynamics!$S$1+H917</f>
        <v>2165.0354557629694</v>
      </c>
      <c r="I918" s="32">
        <f t="shared" si="91"/>
        <v>3408.0354557629694</v>
      </c>
      <c r="J918">
        <f t="shared" si="92"/>
        <v>283.84776953754067</v>
      </c>
      <c r="K918">
        <f t="shared" si="89"/>
        <v>68.263609219469771</v>
      </c>
      <c r="L918">
        <f t="shared" si="90"/>
        <v>8.3778721086138195E-4</v>
      </c>
    </row>
    <row r="919" spans="1:12" x14ac:dyDescent="0.25">
      <c r="A919">
        <f>Dynamics!A927</f>
        <v>9.0899999999998506</v>
      </c>
      <c r="B919">
        <f>Dynamics!B927</f>
        <v>27.649012914703643</v>
      </c>
      <c r="C919">
        <f>Dynamics!O927+Dynamics!P927</f>
        <v>0.5865866620515483</v>
      </c>
      <c r="D919">
        <f>Dynamics!$M$9*Dynamics!$M$14*Thrust!C919</f>
        <v>1265.5390196697194</v>
      </c>
      <c r="E919">
        <f t="shared" si="87"/>
        <v>3.5475097803737179</v>
      </c>
      <c r="F919">
        <f t="shared" si="88"/>
        <v>45.64327535968647</v>
      </c>
      <c r="G919">
        <f>F918*Dynamics!$S$1+G918</f>
        <v>446.8474355250188</v>
      </c>
      <c r="H919">
        <f>G919*Dynamics!$S$1+H918</f>
        <v>2169.5039301182196</v>
      </c>
      <c r="I919" s="32">
        <f t="shared" si="91"/>
        <v>3412.5039301182196</v>
      </c>
      <c r="J919">
        <f t="shared" si="92"/>
        <v>283.81872445423159</v>
      </c>
      <c r="K919">
        <f t="shared" si="89"/>
        <v>68.226904736644485</v>
      </c>
      <c r="L919">
        <f t="shared" si="90"/>
        <v>8.3742243354437596E-4</v>
      </c>
    </row>
    <row r="920" spans="1:12" x14ac:dyDescent="0.25">
      <c r="A920">
        <f>Dynamics!A928</f>
        <v>9.0999999999998504</v>
      </c>
      <c r="B920">
        <f>Dynamics!B928</f>
        <v>27.643147048083126</v>
      </c>
      <c r="C920">
        <f>Dynamics!O928+Dynamics!P928</f>
        <v>0.58651491284310153</v>
      </c>
      <c r="D920">
        <f>Dynamics!$M$9*Dynamics!$M$14*Thrust!C920</f>
        <v>1265.3842234072163</v>
      </c>
      <c r="E920">
        <f t="shared" si="87"/>
        <v>3.553219730499678</v>
      </c>
      <c r="F920">
        <f t="shared" si="88"/>
        <v>45.6471544821528</v>
      </c>
      <c r="G920">
        <f>F919*Dynamics!$S$1+G919</f>
        <v>447.30386827861565</v>
      </c>
      <c r="H920">
        <f>G920*Dynamics!$S$1+H919</f>
        <v>2173.9769688010056</v>
      </c>
      <c r="I920" s="32">
        <f t="shared" si="91"/>
        <v>3416.9769688010056</v>
      </c>
      <c r="J920">
        <f t="shared" si="92"/>
        <v>283.78964970279344</v>
      </c>
      <c r="K920">
        <f t="shared" si="89"/>
        <v>68.190178768641147</v>
      </c>
      <c r="L920">
        <f t="shared" si="90"/>
        <v>8.3705740532992836E-4</v>
      </c>
    </row>
    <row r="921" spans="1:12" x14ac:dyDescent="0.25">
      <c r="A921">
        <f>Dynamics!A929</f>
        <v>9.1099999999998502</v>
      </c>
      <c r="B921">
        <f>Dynamics!B929</f>
        <v>27.637281898954697</v>
      </c>
      <c r="C921">
        <f>Dynamics!O929+Dynamics!P929</f>
        <v>0.58644316203263547</v>
      </c>
      <c r="D921">
        <f>Dynamics!$M$9*Dynamics!$M$14*Thrust!C921</f>
        <v>1265.2294236884156</v>
      </c>
      <c r="E921">
        <f t="shared" si="87"/>
        <v>3.5589303211072583</v>
      </c>
      <c r="F921">
        <f t="shared" si="88"/>
        <v>45.651033917884213</v>
      </c>
      <c r="G921">
        <f>F920*Dynamics!$S$1+G920</f>
        <v>447.76033982343716</v>
      </c>
      <c r="H921">
        <f>G921*Dynamics!$S$1+H920</f>
        <v>2178.4545721992399</v>
      </c>
      <c r="I921" s="32">
        <f t="shared" si="91"/>
        <v>3421.4545721992399</v>
      </c>
      <c r="J921">
        <f t="shared" si="92"/>
        <v>283.76054528070495</v>
      </c>
      <c r="K921">
        <f t="shared" si="89"/>
        <v>68.153431355952961</v>
      </c>
      <c r="L921">
        <f t="shared" si="90"/>
        <v>8.3669212653097482E-4</v>
      </c>
    </row>
    <row r="922" spans="1:12" x14ac:dyDescent="0.25">
      <c r="A922">
        <f>Dynamics!A930</f>
        <v>9.11999999999985</v>
      </c>
      <c r="B922">
        <f>Dynamics!B930</f>
        <v>27.631417467334369</v>
      </c>
      <c r="C922">
        <f>Dynamics!O930+Dynamics!P930</f>
        <v>0.58637140961884404</v>
      </c>
      <c r="D922">
        <f>Dynamics!$M$9*Dynamics!$M$14*Thrust!C922</f>
        <v>1265.0746205104999</v>
      </c>
      <c r="E922">
        <f t="shared" si="87"/>
        <v>3.5646415384386203</v>
      </c>
      <c r="F922">
        <f t="shared" si="88"/>
        <v>45.654913667147476</v>
      </c>
      <c r="G922">
        <f>F921*Dynamics!$S$1+G921</f>
        <v>448.21685016261603</v>
      </c>
      <c r="H922">
        <f>G922*Dynamics!$S$1+H921</f>
        <v>2182.9367407008663</v>
      </c>
      <c r="I922" s="32">
        <f t="shared" si="91"/>
        <v>3425.9367407008663</v>
      </c>
      <c r="J922">
        <f t="shared" si="92"/>
        <v>283.73141118544436</v>
      </c>
      <c r="K922">
        <f t="shared" si="89"/>
        <v>68.116662539096907</v>
      </c>
      <c r="L922">
        <f t="shared" si="90"/>
        <v>8.3632659746070231E-4</v>
      </c>
    </row>
    <row r="923" spans="1:12" x14ac:dyDescent="0.25">
      <c r="A923">
        <f>Dynamics!A931</f>
        <v>9.1299999999998498</v>
      </c>
      <c r="B923">
        <f>Dynamics!B931</f>
        <v>27.625553753238183</v>
      </c>
      <c r="C923">
        <f>Dynamics!O931+Dynamics!P931</f>
        <v>0.58629965560042063</v>
      </c>
      <c r="D923">
        <f>Dynamics!$M$9*Dynamics!$M$14*Thrust!C923</f>
        <v>1264.9198138706502</v>
      </c>
      <c r="E923">
        <f t="shared" ref="E923:E986" si="93">0.5*L922*G922^2*$F$4*$B$5</f>
        <v>3.5703533687304652</v>
      </c>
      <c r="F923">
        <f t="shared" ref="F923:F986" si="94">(D923-E923)/B923</f>
        <v>45.658793730209595</v>
      </c>
      <c r="G923">
        <f>F922*Dynamics!$S$1+G922</f>
        <v>448.6733992992875</v>
      </c>
      <c r="H923">
        <f>G923*Dynamics!$S$1+H922</f>
        <v>2187.4234746938591</v>
      </c>
      <c r="I923" s="32">
        <f t="shared" si="91"/>
        <v>3430.4234746938591</v>
      </c>
      <c r="J923">
        <f t="shared" si="92"/>
        <v>283.70224741448993</v>
      </c>
      <c r="K923">
        <f t="shared" ref="K923:K986" si="95">$B$3*(1-$F$1*I923/$B$2)^($B$1*$F$3/($F$2*$F$1))</f>
        <v>68.079872358613798</v>
      </c>
      <c r="L923">
        <f t="shared" ref="L923:L986" si="96">K923*$F$3/($F$2*J923)</f>
        <v>8.359608184325489E-4</v>
      </c>
    </row>
    <row r="924" spans="1:12" x14ac:dyDescent="0.25">
      <c r="A924">
        <f>Dynamics!A932</f>
        <v>9.1399999999998496</v>
      </c>
      <c r="B924">
        <f>Dynamics!B932</f>
        <v>27.619690756682179</v>
      </c>
      <c r="C924">
        <f>Dynamics!O932+Dynamics!P932</f>
        <v>0.58622789997605851</v>
      </c>
      <c r="D924">
        <f>Dynamics!$M$9*Dynamics!$M$14*Thrust!C924</f>
        <v>1264.7650037660469</v>
      </c>
      <c r="E924">
        <f t="shared" si="93"/>
        <v>3.5760657982140582</v>
      </c>
      <c r="F924">
        <f t="shared" si="94"/>
        <v>45.662674107337956</v>
      </c>
      <c r="G924">
        <f>F923*Dynamics!$S$1+G923</f>
        <v>449.12998723658961</v>
      </c>
      <c r="H924">
        <f>G924*Dynamics!$S$1+H923</f>
        <v>2191.9147745662249</v>
      </c>
      <c r="I924" s="32">
        <f t="shared" si="91"/>
        <v>3434.9147745662249</v>
      </c>
      <c r="J924">
        <f t="shared" si="92"/>
        <v>283.67305396531953</v>
      </c>
      <c r="K924">
        <f t="shared" si="95"/>
        <v>68.043060855068106</v>
      </c>
      <c r="L924">
        <f t="shared" si="96"/>
        <v>8.3559478976020336E-4</v>
      </c>
    </row>
    <row r="925" spans="1:12" x14ac:dyDescent="0.25">
      <c r="A925">
        <f>Dynamics!A933</f>
        <v>9.1499999999998494</v>
      </c>
      <c r="B925">
        <f>Dynamics!B933</f>
        <v>27.613828477682418</v>
      </c>
      <c r="C925">
        <f>Dynamics!O933+Dynamics!P933</f>
        <v>0.58615614274445016</v>
      </c>
      <c r="D925">
        <f>Dynamics!$M$9*Dynamics!$M$14*Thrust!C925</f>
        <v>1264.6101901938696</v>
      </c>
      <c r="E925">
        <f t="shared" si="93"/>
        <v>3.5817788131152684</v>
      </c>
      <c r="F925">
        <f t="shared" si="94"/>
        <v>45.66655479880022</v>
      </c>
      <c r="G925">
        <f>F924*Dynamics!$S$1+G924</f>
        <v>449.58661397766298</v>
      </c>
      <c r="H925">
        <f>G925*Dynamics!$S$1+H924</f>
        <v>2196.4106407060017</v>
      </c>
      <c r="I925" s="32">
        <f t="shared" si="91"/>
        <v>3439.4106407060017</v>
      </c>
      <c r="J925">
        <f t="shared" si="92"/>
        <v>283.64383083541099</v>
      </c>
      <c r="K925">
        <f t="shared" si="95"/>
        <v>68.006228069047921</v>
      </c>
      <c r="L925">
        <f t="shared" si="96"/>
        <v>8.352285117576041E-4</v>
      </c>
    </row>
    <row r="926" spans="1:12" x14ac:dyDescent="0.25">
      <c r="A926">
        <f>Dynamics!A934</f>
        <v>9.1599999999998492</v>
      </c>
      <c r="B926">
        <f>Dynamics!B934</f>
        <v>27.607966916254973</v>
      </c>
      <c r="C926">
        <f>Dynamics!O934+Dynamics!P934</f>
        <v>0.58289696355853604</v>
      </c>
      <c r="D926">
        <f>Dynamics!$M$9*Dynamics!$M$14*Thrust!C926</f>
        <v>1257.5786316898898</v>
      </c>
      <c r="E926">
        <f t="shared" si="93"/>
        <v>3.5874923996545944</v>
      </c>
      <c r="F926">
        <f t="shared" si="94"/>
        <v>45.421350405629191</v>
      </c>
      <c r="G926">
        <f>F925*Dynamics!$S$1+G925</f>
        <v>450.04327952565097</v>
      </c>
      <c r="H926">
        <f>G926*Dynamics!$S$1+H925</f>
        <v>2200.9110735012582</v>
      </c>
      <c r="I926" s="32">
        <f t="shared" si="91"/>
        <v>3443.9110735012582</v>
      </c>
      <c r="J926">
        <f t="shared" si="92"/>
        <v>283.6145780222418</v>
      </c>
      <c r="K926">
        <f t="shared" si="95"/>
        <v>67.96937404116494</v>
      </c>
      <c r="L926">
        <f t="shared" si="96"/>
        <v>8.3486198473893992E-4</v>
      </c>
    </row>
    <row r="927" spans="1:12" x14ac:dyDescent="0.25">
      <c r="A927">
        <f>Dynamics!A935</f>
        <v>9.1699999999998489</v>
      </c>
      <c r="B927">
        <f>Dynamics!B935</f>
        <v>27.602137946619386</v>
      </c>
      <c r="C927">
        <f>Dynamics!O935+Dynamics!P935</f>
        <v>0.58121271971473576</v>
      </c>
      <c r="D927">
        <f>Dynamics!$M$9*Dynamics!$M$14*Thrust!C927</f>
        <v>1253.9449379139128</v>
      </c>
      <c r="E927">
        <f t="shared" si="93"/>
        <v>3.5932065440472059</v>
      </c>
      <c r="F927">
        <f t="shared" si="94"/>
        <v>45.299090012083802</v>
      </c>
      <c r="G927">
        <f>F926*Dynamics!$S$1+G926</f>
        <v>450.49749302970724</v>
      </c>
      <c r="H927">
        <f>G927*Dynamics!$S$1+H926</f>
        <v>2205.4160484315553</v>
      </c>
      <c r="I927" s="32">
        <f t="shared" si="91"/>
        <v>3448.4160484315553</v>
      </c>
      <c r="J927">
        <f t="shared" si="92"/>
        <v>283.58529568519486</v>
      </c>
      <c r="K927">
        <f t="shared" si="95"/>
        <v>67.932499015895957</v>
      </c>
      <c r="L927">
        <f t="shared" si="96"/>
        <v>8.3449521104624308E-4</v>
      </c>
    </row>
    <row r="928" spans="1:12" x14ac:dyDescent="0.25">
      <c r="A928">
        <f>Dynamics!A936</f>
        <v>9.1799999999998487</v>
      </c>
      <c r="B928">
        <f>Dynamics!B936</f>
        <v>27.59632581942224</v>
      </c>
      <c r="C928">
        <f>Dynamics!O936+Dynamics!P936</f>
        <v>0.57953050726223787</v>
      </c>
      <c r="D928">
        <f>Dynamics!$M$9*Dynamics!$M$14*Thrust!C928</f>
        <v>1250.3156267895095</v>
      </c>
      <c r="E928">
        <f t="shared" si="93"/>
        <v>3.5988814438538856</v>
      </c>
      <c r="F928">
        <f t="shared" si="94"/>
        <v>45.176910633089378</v>
      </c>
      <c r="G928">
        <f>F927*Dynamics!$S$1+G927</f>
        <v>450.95048392982807</v>
      </c>
      <c r="H928">
        <f>G928*Dynamics!$S$1+H927</f>
        <v>2209.9255532708535</v>
      </c>
      <c r="I928" s="32">
        <f t="shared" si="91"/>
        <v>3452.9255532708535</v>
      </c>
      <c r="J928">
        <f t="shared" si="92"/>
        <v>283.55598390373945</v>
      </c>
      <c r="K928">
        <f t="shared" si="95"/>
        <v>67.895603136814657</v>
      </c>
      <c r="L928">
        <f t="shared" si="96"/>
        <v>8.3412819201862296E-4</v>
      </c>
    </row>
    <row r="929" spans="1:12" x14ac:dyDescent="0.25">
      <c r="A929">
        <f>Dynamics!A937</f>
        <v>9.1899999999998485</v>
      </c>
      <c r="B929">
        <f>Dynamics!B937</f>
        <v>27.590530514349616</v>
      </c>
      <c r="C929">
        <f>Dynamics!O937+Dynamics!P937</f>
        <v>0.57785028635342739</v>
      </c>
      <c r="D929">
        <f>Dynamics!$M$9*Dynamics!$M$14*Thrust!C929</f>
        <v>1246.6906123469244</v>
      </c>
      <c r="E929">
        <f t="shared" si="93"/>
        <v>3.6045366761736894</v>
      </c>
      <c r="F929">
        <f t="shared" si="94"/>
        <v>45.054808751293542</v>
      </c>
      <c r="G929">
        <f>F928*Dynamics!$S$1+G928</f>
        <v>451.40225303615898</v>
      </c>
      <c r="H929">
        <f>G929*Dynamics!$S$1+H928</f>
        <v>2214.4395758012151</v>
      </c>
      <c r="I929" s="32">
        <f t="shared" si="91"/>
        <v>3457.4395758012151</v>
      </c>
      <c r="J929">
        <f t="shared" si="92"/>
        <v>283.52664275729211</v>
      </c>
      <c r="K929">
        <f t="shared" si="95"/>
        <v>67.858686547270054</v>
      </c>
      <c r="L929">
        <f t="shared" si="96"/>
        <v>8.3376092899339459E-4</v>
      </c>
    </row>
    <row r="930" spans="1:12" x14ac:dyDescent="0.25">
      <c r="A930">
        <f>Dynamics!A938</f>
        <v>9.1999999999998483</v>
      </c>
      <c r="B930">
        <f>Dynamics!B938</f>
        <v>27.584752011486081</v>
      </c>
      <c r="C930">
        <f>Dynamics!O938+Dynamics!P938</f>
        <v>0.57617201717109545</v>
      </c>
      <c r="D930">
        <f>Dynamics!$M$9*Dynamics!$M$14*Thrust!C930</f>
        <v>1243.069808682003</v>
      </c>
      <c r="E930">
        <f t="shared" si="93"/>
        <v>3.6101722106400813</v>
      </c>
      <c r="F930">
        <f t="shared" si="94"/>
        <v>44.932781558277611</v>
      </c>
      <c r="G930">
        <f>F929*Dynamics!$S$1+G929</f>
        <v>451.8528011236719</v>
      </c>
      <c r="H930">
        <f>G930*Dynamics!$S$1+H929</f>
        <v>2218.958103812452</v>
      </c>
      <c r="I930" s="32">
        <f t="shared" si="91"/>
        <v>3461.958103812452</v>
      </c>
      <c r="J930">
        <f t="shared" si="92"/>
        <v>283.49727232521906</v>
      </c>
      <c r="K930">
        <f t="shared" si="95"/>
        <v>67.821749390389058</v>
      </c>
      <c r="L930">
        <f t="shared" si="96"/>
        <v>8.3339342330610564E-4</v>
      </c>
    </row>
    <row r="931" spans="1:12" x14ac:dyDescent="0.25">
      <c r="A931">
        <f>Dynamics!A939</f>
        <v>9.2099999999998481</v>
      </c>
      <c r="B931">
        <f>Dynamics!B939</f>
        <v>27.578990291314373</v>
      </c>
      <c r="C931">
        <f>Dynamics!O939+Dynamics!P939</f>
        <v>0.57449565992245333</v>
      </c>
      <c r="D931">
        <f>Dynamics!$M$9*Dynamics!$M$14*Thrust!C931</f>
        <v>1239.4531299432758</v>
      </c>
      <c r="E931">
        <f t="shared" si="93"/>
        <v>3.6157880166752761</v>
      </c>
      <c r="F931">
        <f t="shared" si="94"/>
        <v>44.810826243911137</v>
      </c>
      <c r="G931">
        <f>F930*Dynamics!$S$1+G930</f>
        <v>452.30212893925466</v>
      </c>
      <c r="H931">
        <f>G931*Dynamics!$S$1+H930</f>
        <v>2223.4811251018446</v>
      </c>
      <c r="I931" s="32">
        <f t="shared" si="91"/>
        <v>3466.4811251018446</v>
      </c>
      <c r="J931">
        <f t="shared" si="92"/>
        <v>283.46787268683801</v>
      </c>
      <c r="K931">
        <f t="shared" si="95"/>
        <v>67.784791809078669</v>
      </c>
      <c r="L931">
        <f t="shared" si="96"/>
        <v>8.3302567629055745E-4</v>
      </c>
    </row>
    <row r="932" spans="1:12" x14ac:dyDescent="0.25">
      <c r="A932">
        <f>Dynamics!A940</f>
        <v>9.2199999999998479</v>
      </c>
      <c r="B932">
        <f>Dynamics!B940</f>
        <v>27.573245334715146</v>
      </c>
      <c r="C932">
        <f>Dynamics!O940+Dynamics!P940</f>
        <v>0.57282117483310968</v>
      </c>
      <c r="D932">
        <f>Dynamics!$M$9*Dynamics!$M$14*Thrust!C932</f>
        <v>1235.8404903189651</v>
      </c>
      <c r="E932">
        <f t="shared" si="93"/>
        <v>3.6213840636013406</v>
      </c>
      <c r="F932">
        <f t="shared" si="94"/>
        <v>44.688939995901769</v>
      </c>
      <c r="G932">
        <f>F931*Dynamics!$S$1+G931</f>
        <v>452.75023720169378</v>
      </c>
      <c r="H932">
        <f>G932*Dynamics!$S$1+H931</f>
        <v>2228.0086274738615</v>
      </c>
      <c r="I932" s="32">
        <f t="shared" si="91"/>
        <v>3471.0086274738615</v>
      </c>
      <c r="J932">
        <f t="shared" si="92"/>
        <v>283.43844392141989</v>
      </c>
      <c r="K932">
        <f t="shared" si="95"/>
        <v>67.747813946028131</v>
      </c>
      <c r="L932">
        <f t="shared" si="96"/>
        <v>8.3265768927882824E-4</v>
      </c>
    </row>
    <row r="933" spans="1:12" x14ac:dyDescent="0.25">
      <c r="A933">
        <f>Dynamics!A941</f>
        <v>9.2299999999998477</v>
      </c>
      <c r="B933">
        <f>Dynamics!B941</f>
        <v>27.567517122966816</v>
      </c>
      <c r="C933">
        <f>Dynamics!O941+Dynamics!P941</f>
        <v>0.57114852214100964</v>
      </c>
      <c r="D933">
        <f>Dynamics!$M$9*Dynamics!$M$14*Thrust!C933</f>
        <v>1232.231804023909</v>
      </c>
      <c r="E933">
        <f t="shared" si="93"/>
        <v>3.6269603206378576</v>
      </c>
      <c r="F933">
        <f t="shared" si="94"/>
        <v>44.567119999345401</v>
      </c>
      <c r="G933">
        <f>F932*Dynamics!$S$1+G932</f>
        <v>453.19712660165277</v>
      </c>
      <c r="H933">
        <f>G933*Dynamics!$S$1+H932</f>
        <v>2232.5405987398781</v>
      </c>
      <c r="I933" s="32">
        <f t="shared" si="91"/>
        <v>3475.5405987398781</v>
      </c>
      <c r="J933">
        <f t="shared" si="92"/>
        <v>283.40898610819079</v>
      </c>
      <c r="K933">
        <f t="shared" si="95"/>
        <v>67.710815943710728</v>
      </c>
      <c r="L933">
        <f t="shared" si="96"/>
        <v>8.3228946360128968E-4</v>
      </c>
    </row>
    <row r="934" spans="1:12" x14ac:dyDescent="0.25">
      <c r="A934">
        <f>Dynamics!A942</f>
        <v>9.2399999999998474</v>
      </c>
      <c r="B934">
        <f>Dynamics!B942</f>
        <v>27.561805637745408</v>
      </c>
      <c r="C934">
        <f>Dynamics!O942+Dynamics!P942</f>
        <v>0.56947766209033213</v>
      </c>
      <c r="D934">
        <f>Dynamics!$M$9*Dynamics!$M$14*Thrust!C934</f>
        <v>1228.6269852863941</v>
      </c>
      <c r="E934">
        <f t="shared" si="93"/>
        <v>3.6325167568995065</v>
      </c>
      <c r="F934">
        <f t="shared" si="94"/>
        <v>44.445363436272338</v>
      </c>
      <c r="G934">
        <f>F933*Dynamics!$S$1+G933</f>
        <v>453.64279780164622</v>
      </c>
      <c r="H934">
        <f>G934*Dynamics!$S$1+H933</f>
        <v>2237.0770267178946</v>
      </c>
      <c r="I934" s="32">
        <f t="shared" si="91"/>
        <v>3480.0770267178946</v>
      </c>
      <c r="J934">
        <f t="shared" si="92"/>
        <v>283.3794993263337</v>
      </c>
      <c r="K934">
        <f t="shared" si="95"/>
        <v>67.673797944386067</v>
      </c>
      <c r="L934">
        <f t="shared" si="96"/>
        <v>8.3192100058663123E-4</v>
      </c>
    </row>
    <row r="935" spans="1:12" x14ac:dyDescent="0.25">
      <c r="A935">
        <f>Dynamics!A943</f>
        <v>9.2499999999998472</v>
      </c>
      <c r="B935">
        <f>Dynamics!B943</f>
        <v>27.556110861124502</v>
      </c>
      <c r="C935">
        <f>Dynamics!O943+Dynamics!P943</f>
        <v>0.56780855492534588</v>
      </c>
      <c r="D935">
        <f>Dynamics!$M$9*Dynamics!$M$14*Thrust!C935</f>
        <v>1225.0259483349014</v>
      </c>
      <c r="E935">
        <f t="shared" si="93"/>
        <v>3.6380533413936398</v>
      </c>
      <c r="F935">
        <f t="shared" si="94"/>
        <v>44.323667485189731</v>
      </c>
      <c r="G935">
        <f>F934*Dynamics!$S$1+G934</f>
        <v>454.08725143600896</v>
      </c>
      <c r="H935">
        <f>G935*Dynamics!$S$1+H934</f>
        <v>2241.6178992322548</v>
      </c>
      <c r="I935" s="32">
        <f t="shared" si="91"/>
        <v>3484.6178992322548</v>
      </c>
      <c r="J935">
        <f t="shared" si="92"/>
        <v>283.34998365499035</v>
      </c>
      <c r="K935">
        <f t="shared" si="95"/>
        <v>67.63676009010203</v>
      </c>
      <c r="L935">
        <f t="shared" si="96"/>
        <v>8.3155230156187936E-4</v>
      </c>
    </row>
    <row r="936" spans="1:12" x14ac:dyDescent="0.25">
      <c r="A936">
        <f>Dynamics!A944</f>
        <v>9.259999999999847</v>
      </c>
      <c r="B936">
        <f>Dynamics!B944</f>
        <v>27.550432775575249</v>
      </c>
      <c r="C936">
        <f>Dynamics!O944+Dynamics!P944</f>
        <v>0.5661411608842144</v>
      </c>
      <c r="D936">
        <f>Dynamics!$M$9*Dynamics!$M$14*Thrust!C936</f>
        <v>1221.4286073847397</v>
      </c>
      <c r="E936">
        <f t="shared" si="93"/>
        <v>3.6435700430177822</v>
      </c>
      <c r="F936">
        <f t="shared" si="94"/>
        <v>44.202029320619076</v>
      </c>
      <c r="G936">
        <f>F935*Dynamics!$S$1+G935</f>
        <v>454.53048811086086</v>
      </c>
      <c r="H936">
        <f>G936*Dynamics!$S$1+H935</f>
        <v>2246.1632041133635</v>
      </c>
      <c r="I936" s="32">
        <f t="shared" si="91"/>
        <v>3489.1632041133635</v>
      </c>
      <c r="J936">
        <f t="shared" si="92"/>
        <v>283.32043917326314</v>
      </c>
      <c r="K936">
        <f t="shared" si="95"/>
        <v>67.599702522696916</v>
      </c>
      <c r="L936">
        <f t="shared" si="96"/>
        <v>8.3118336785241887E-4</v>
      </c>
    </row>
    <row r="937" spans="1:12" x14ac:dyDescent="0.25">
      <c r="A937">
        <f>Dynamics!A945</f>
        <v>9.2699999999998468</v>
      </c>
      <c r="B937">
        <f>Dynamics!B945</f>
        <v>27.544771363966408</v>
      </c>
      <c r="C937">
        <f>Dynamics!O945+Dynamics!P945</f>
        <v>0.56447544019275353</v>
      </c>
      <c r="D937">
        <f>Dynamics!$M$9*Dynamics!$M$14*Thrust!C937</f>
        <v>1217.8348766245786</v>
      </c>
      <c r="E937">
        <f t="shared" si="93"/>
        <v>3.6490668305570915</v>
      </c>
      <c r="F937">
        <f t="shared" si="94"/>
        <v>44.080446112629502</v>
      </c>
      <c r="G937">
        <f>F936*Dynamics!$S$1+G936</f>
        <v>454.97250840406707</v>
      </c>
      <c r="H937">
        <f>G937*Dynamics!$S$1+H936</f>
        <v>2250.7129291974043</v>
      </c>
      <c r="I937" s="32">
        <f t="shared" si="91"/>
        <v>3493.7129291974043</v>
      </c>
      <c r="J937">
        <f t="shared" si="92"/>
        <v>283.29086596021688</v>
      </c>
      <c r="K937">
        <f t="shared" si="95"/>
        <v>67.562625383801546</v>
      </c>
      <c r="L937">
        <f t="shared" si="96"/>
        <v>8.3081420078201518E-4</v>
      </c>
    </row>
    <row r="938" spans="1:12" x14ac:dyDescent="0.25">
      <c r="A938">
        <f>Dynamics!A946</f>
        <v>9.2799999999998466</v>
      </c>
      <c r="B938">
        <f>Dynamics!B946</f>
        <v>27.53912660956448</v>
      </c>
      <c r="C938">
        <f>Dynamics!O946+Dynamics!P946</f>
        <v>0.56281135305813845</v>
      </c>
      <c r="D938">
        <f>Dynamics!$M$9*Dynamics!$M$14*Thrust!C938</f>
        <v>1214.2446702028703</v>
      </c>
      <c r="E938">
        <f t="shared" si="93"/>
        <v>3.6545436726817759</v>
      </c>
      <c r="F938">
        <f t="shared" si="94"/>
        <v>43.95891502636632</v>
      </c>
      <c r="G938">
        <f>F937*Dynamics!$S$1+G937</f>
        <v>455.41331286519335</v>
      </c>
      <c r="H938">
        <f>G938*Dynamics!$S$1+H937</f>
        <v>2255.267062326056</v>
      </c>
      <c r="I938" s="32">
        <f t="shared" si="91"/>
        <v>3498.267062326056</v>
      </c>
      <c r="J938">
        <f t="shared" si="92"/>
        <v>283.26126409488063</v>
      </c>
      <c r="K938">
        <f t="shared" si="95"/>
        <v>67.525528814841138</v>
      </c>
      <c r="L938">
        <f t="shared" si="96"/>
        <v>8.3044480167283213E-4</v>
      </c>
    </row>
    <row r="939" spans="1:12" x14ac:dyDescent="0.25">
      <c r="A939">
        <f>Dynamics!A947</f>
        <v>9.2899999999998464</v>
      </c>
      <c r="B939">
        <f>Dynamics!B947</f>
        <v>27.5334984960339</v>
      </c>
      <c r="C939">
        <f>Dynamics!O947+Dynamics!P947</f>
        <v>0.5611488596625499</v>
      </c>
      <c r="D939">
        <f>Dynamics!$M$9*Dynamics!$M$14*Thrust!C939</f>
        <v>1210.6579022141439</v>
      </c>
      <c r="E939">
        <f t="shared" si="93"/>
        <v>3.6600005379444358</v>
      </c>
      <c r="F939">
        <f t="shared" si="94"/>
        <v>43.837433221574187</v>
      </c>
      <c r="G939">
        <f>F938*Dynamics!$S$1+G938</f>
        <v>455.852902015457</v>
      </c>
      <c r="H939">
        <f>G939*Dynamics!$S$1+H938</f>
        <v>2259.8255913462108</v>
      </c>
      <c r="I939" s="32">
        <f t="shared" si="91"/>
        <v>3502.8255913462108</v>
      </c>
      <c r="J939">
        <f t="shared" si="92"/>
        <v>283.23163365624964</v>
      </c>
      <c r="K939">
        <f t="shared" si="95"/>
        <v>67.488412957037525</v>
      </c>
      <c r="L939">
        <f t="shared" si="96"/>
        <v>8.3007517184545518E-4</v>
      </c>
    </row>
    <row r="940" spans="1:12" x14ac:dyDescent="0.25">
      <c r="A940">
        <f>Dynamics!A948</f>
        <v>9.2999999999998462</v>
      </c>
      <c r="B940">
        <f>Dynamics!B948</f>
        <v>27.527887007437272</v>
      </c>
      <c r="C940">
        <f>Dynamics!O948+Dynamics!P948</f>
        <v>0.55948792015676629</v>
      </c>
      <c r="D940">
        <f>Dynamics!$M$9*Dynamics!$M$14*Thrust!C940</f>
        <v>1207.0744866851774</v>
      </c>
      <c r="E940">
        <f t="shared" si="93"/>
        <v>3.6654373947773866</v>
      </c>
      <c r="F940">
        <f t="shared" si="94"/>
        <v>43.715997852115279</v>
      </c>
      <c r="G940">
        <f>F939*Dynamics!$S$1+G939</f>
        <v>456.29127634767275</v>
      </c>
      <c r="H940">
        <f>G940*Dynamics!$S$1+H939</f>
        <v>2264.3885041096873</v>
      </c>
      <c r="I940" s="32">
        <f t="shared" si="91"/>
        <v>3507.3885041096873</v>
      </c>
      <c r="J940">
        <f t="shared" si="92"/>
        <v>283.20197472328704</v>
      </c>
      <c r="K940">
        <f t="shared" si="95"/>
        <v>67.451277951411228</v>
      </c>
      <c r="L940">
        <f t="shared" si="96"/>
        <v>8.2970531261891266E-4</v>
      </c>
    </row>
    <row r="941" spans="1:12" x14ac:dyDescent="0.25">
      <c r="A941">
        <f>Dynamics!A949</f>
        <v>9.309999999999846</v>
      </c>
      <c r="B941">
        <f>Dynamics!B949</f>
        <v>27.522292128235705</v>
      </c>
      <c r="C941">
        <f>Dynamics!O949+Dynamics!P949</f>
        <v>0.55782849465369289</v>
      </c>
      <c r="D941">
        <f>Dynamics!$M$9*Dynamics!$M$14*Thrust!C941</f>
        <v>1203.4943375610401</v>
      </c>
      <c r="E941">
        <f t="shared" si="93"/>
        <v>3.6708542114899054</v>
      </c>
      <c r="F941">
        <f t="shared" si="94"/>
        <v>43.594606065481941</v>
      </c>
      <c r="G941">
        <f>F940*Dynamics!$S$1+G940</f>
        <v>456.7284363261939</v>
      </c>
      <c r="H941">
        <f>G941*Dynamics!$S$1+H940</f>
        <v>2268.9557884729493</v>
      </c>
      <c r="I941" s="32">
        <f t="shared" si="91"/>
        <v>3511.9557884729493</v>
      </c>
      <c r="J941">
        <f t="shared" si="92"/>
        <v>283.17228737492582</v>
      </c>
      <c r="K941">
        <f t="shared" si="95"/>
        <v>67.414123938783419</v>
      </c>
      <c r="L941">
        <f t="shared" si="96"/>
        <v>8.2933522531069464E-4</v>
      </c>
    </row>
    <row r="942" spans="1:12" x14ac:dyDescent="0.25">
      <c r="A942">
        <f>Dynamics!A950</f>
        <v>9.3199999999998457</v>
      </c>
      <c r="B942">
        <f>Dynamics!B950</f>
        <v>27.516713843289168</v>
      </c>
      <c r="C942">
        <f>Dynamics!O950+Dynamics!P950</f>
        <v>0.55617054322182213</v>
      </c>
      <c r="D942">
        <f>Dynamics!$M$9*Dynamics!$M$14*Thrust!C942</f>
        <v>1199.9173686909819</v>
      </c>
      <c r="E942">
        <f t="shared" si="93"/>
        <v>3.6762509562654246</v>
      </c>
      <c r="F942">
        <f t="shared" si="94"/>
        <v>43.473255002303198</v>
      </c>
      <c r="G942">
        <f>F941*Dynamics!$S$1+G941</f>
        <v>457.16438238684873</v>
      </c>
      <c r="H942">
        <f>G942*Dynamics!$S$1+H941</f>
        <v>2273.5274322968176</v>
      </c>
      <c r="I942" s="32">
        <f t="shared" si="91"/>
        <v>3516.5274322968176</v>
      </c>
      <c r="J942">
        <f t="shared" si="92"/>
        <v>283.14257169007067</v>
      </c>
      <c r="K942">
        <f t="shared" si="95"/>
        <v>67.376951059778108</v>
      </c>
      <c r="L942">
        <f t="shared" si="96"/>
        <v>8.2896491123677632E-4</v>
      </c>
    </row>
    <row r="943" spans="1:12" x14ac:dyDescent="0.25">
      <c r="A943">
        <f>Dynamics!A951</f>
        <v>9.3299999999998455</v>
      </c>
      <c r="B943">
        <f>Dynamics!B951</f>
        <v>27.51115213785695</v>
      </c>
      <c r="C943">
        <f>Dynamics!O951+Dynamics!P951</f>
        <v>0.55451402587863263</v>
      </c>
      <c r="D943">
        <f>Dynamics!$M$9*Dynamics!$M$14*Thrust!C943</f>
        <v>1196.3434938141922</v>
      </c>
      <c r="E943">
        <f t="shared" si="93"/>
        <v>3.6816275971586876</v>
      </c>
      <c r="F943">
        <f t="shared" si="94"/>
        <v>43.351941795845811</v>
      </c>
      <c r="G943">
        <f>F942*Dynamics!$S$1+G942</f>
        <v>457.59911493687179</v>
      </c>
      <c r="H943">
        <f>G943*Dynamics!$S$1+H942</f>
        <v>2278.1034234461863</v>
      </c>
      <c r="I943" s="32">
        <f t="shared" si="91"/>
        <v>3521.1034234461863</v>
      </c>
      <c r="J943">
        <f t="shared" si="92"/>
        <v>283.11282774759979</v>
      </c>
      <c r="K943">
        <f t="shared" si="95"/>
        <v>67.339759454824048</v>
      </c>
      <c r="L943">
        <f t="shared" si="96"/>
        <v>8.2859437171163596E-4</v>
      </c>
    </row>
    <row r="944" spans="1:12" x14ac:dyDescent="0.25">
      <c r="A944">
        <f>Dynamics!A952</f>
        <v>9.3399999999998453</v>
      </c>
      <c r="B944">
        <f>Dynamics!B952</f>
        <v>27.505606997598164</v>
      </c>
      <c r="C944">
        <f>Dynamics!O952+Dynamics!P952</f>
        <v>0.55285890258390913</v>
      </c>
      <c r="D944">
        <f>Dynamics!$M$9*Dynamics!$M$14*Thrust!C944</f>
        <v>1192.7726265453882</v>
      </c>
      <c r="E944">
        <f t="shared" si="93"/>
        <v>3.6869841020928145</v>
      </c>
      <c r="F944">
        <f t="shared" si="94"/>
        <v>43.230663571508472</v>
      </c>
      <c r="G944">
        <f>F943*Dynamics!$S$1+G943</f>
        <v>458.03263435483024</v>
      </c>
      <c r="H944">
        <f>G944*Dynamics!$S$1+H943</f>
        <v>2282.6837497897345</v>
      </c>
      <c r="I944" s="32">
        <f t="shared" si="91"/>
        <v>3525.6837497897345</v>
      </c>
      <c r="J944">
        <f t="shared" si="92"/>
        <v>283.08305562636673</v>
      </c>
      <c r="K944">
        <f t="shared" si="95"/>
        <v>67.302549264156937</v>
      </c>
      <c r="L944">
        <f t="shared" si="96"/>
        <v>8.2822360804827905E-4</v>
      </c>
    </row>
    <row r="945" spans="1:12" x14ac:dyDescent="0.25">
      <c r="A945">
        <f>Dynamics!A953</f>
        <v>9.3499999999998451</v>
      </c>
      <c r="B945">
        <f>Dynamics!B953</f>
        <v>27.500078408572325</v>
      </c>
      <c r="C945">
        <f>Dynamics!O953+Dynamics!P953</f>
        <v>0.55120513323299158</v>
      </c>
      <c r="D945">
        <f>Dynamics!$M$9*Dynamics!$M$14*Thrust!C945</f>
        <v>1189.2046803602495</v>
      </c>
      <c r="E945">
        <f t="shared" si="93"/>
        <v>3.6923204388563544</v>
      </c>
      <c r="F945">
        <f t="shared" si="94"/>
        <v>43.109417446309727</v>
      </c>
      <c r="G945">
        <f>F944*Dynamics!$S$1+G944</f>
        <v>458.4649409905453</v>
      </c>
      <c r="H945">
        <f>G945*Dynamics!$S$1+H944</f>
        <v>2287.26839919964</v>
      </c>
      <c r="I945" s="32">
        <f t="shared" si="91"/>
        <v>3530.26839919964</v>
      </c>
      <c r="J945">
        <f t="shared" si="92"/>
        <v>283.05325540520232</v>
      </c>
      <c r="K945">
        <f t="shared" si="95"/>
        <v>67.265320627821481</v>
      </c>
      <c r="L945">
        <f t="shared" si="96"/>
        <v>8.2785262155825779E-4</v>
      </c>
    </row>
    <row r="946" spans="1:12" x14ac:dyDescent="0.25">
      <c r="A946">
        <f>Dynamics!A954</f>
        <v>9.3599999999998449</v>
      </c>
      <c r="B946">
        <f>Dynamics!B954</f>
        <v>27.494566357239997</v>
      </c>
      <c r="C946">
        <f>Dynamics!O954+Dynamics!P954</f>
        <v>0.5495526776499442</v>
      </c>
      <c r="D946">
        <f>Dynamics!$M$9*Dynamics!$M$14*Thrust!C946</f>
        <v>1185.6395685806815</v>
      </c>
      <c r="E946">
        <f t="shared" si="93"/>
        <v>3.6976365751002387</v>
      </c>
      <c r="F946">
        <f t="shared" si="94"/>
        <v>42.988200528369013</v>
      </c>
      <c r="G946">
        <f>F945*Dynamics!$S$1+G945</f>
        <v>458.89603516500841</v>
      </c>
      <c r="H946">
        <f>G946*Dynamics!$S$1+H945</f>
        <v>2291.8573595512903</v>
      </c>
      <c r="I946" s="32">
        <f t="shared" si="91"/>
        <v>3534.8573595512903</v>
      </c>
      <c r="J946">
        <f t="shared" si="92"/>
        <v>283.02342716291662</v>
      </c>
      <c r="K946">
        <f t="shared" si="95"/>
        <v>67.228073685673451</v>
      </c>
      <c r="L946">
        <f t="shared" si="96"/>
        <v>8.2748141355169183E-4</v>
      </c>
    </row>
    <row r="947" spans="1:12" x14ac:dyDescent="0.25">
      <c r="A947">
        <f>Dynamics!A955</f>
        <v>9.3699999999998447</v>
      </c>
      <c r="B947">
        <f>Dynamics!B955</f>
        <v>27.489070830463497</v>
      </c>
      <c r="C947">
        <f>Dynamics!O955+Dynamics!P955</f>
        <v>0.54747904462349339</v>
      </c>
      <c r="D947">
        <f>Dynamics!$M$9*Dynamics!$M$14*Thrust!C947</f>
        <v>1181.1657820505359</v>
      </c>
      <c r="E947">
        <f t="shared" si="93"/>
        <v>3.7029324783346946</v>
      </c>
      <c r="F947">
        <f t="shared" si="94"/>
        <v>42.833854110024411</v>
      </c>
      <c r="G947">
        <f>F946*Dynamics!$S$1+G946</f>
        <v>459.32591717029209</v>
      </c>
      <c r="H947">
        <f>G947*Dynamics!$S$1+H946</f>
        <v>2296.4506187229931</v>
      </c>
      <c r="I947" s="32">
        <f t="shared" si="91"/>
        <v>3539.4506187229931</v>
      </c>
      <c r="J947">
        <f t="shared" si="92"/>
        <v>282.99357097830057</v>
      </c>
      <c r="K947">
        <f t="shared" si="95"/>
        <v>67.190808577381631</v>
      </c>
      <c r="L947">
        <f t="shared" si="96"/>
        <v>8.2710998533728965E-4</v>
      </c>
    </row>
    <row r="948" spans="1:12" x14ac:dyDescent="0.25">
      <c r="A948">
        <f>Dynamics!A956</f>
        <v>9.3799999999998445</v>
      </c>
      <c r="B948">
        <f>Dynamics!B956</f>
        <v>27.483596040017261</v>
      </c>
      <c r="C948">
        <f>Dynamics!O956+Dynamics!P956</f>
        <v>0.54479700102853479</v>
      </c>
      <c r="D948">
        <f>Dynamics!$M$9*Dynamics!$M$14*Thrust!C948</f>
        <v>1175.3793722300256</v>
      </c>
      <c r="E948">
        <f t="shared" si="93"/>
        <v>3.7082081159260873</v>
      </c>
      <c r="F948">
        <f t="shared" si="94"/>
        <v>42.631654256891913</v>
      </c>
      <c r="G948">
        <f>F947*Dynamics!$S$1+G947</f>
        <v>459.75425571139232</v>
      </c>
      <c r="H948">
        <f>G948*Dynamics!$S$1+H947</f>
        <v>2301.0481612801073</v>
      </c>
      <c r="I948" s="32">
        <f t="shared" si="91"/>
        <v>3544.0481612801073</v>
      </c>
      <c r="J948">
        <f t="shared" si="92"/>
        <v>282.96368695167928</v>
      </c>
      <c r="K948">
        <f t="shared" si="95"/>
        <v>67.153525469311376</v>
      </c>
      <c r="L948">
        <f t="shared" si="96"/>
        <v>8.2673833849034311E-4</v>
      </c>
    </row>
    <row r="949" spans="1:12" x14ac:dyDescent="0.25">
      <c r="A949">
        <f>Dynamics!A957</f>
        <v>9.3899999999998442</v>
      </c>
      <c r="B949">
        <f>Dynamics!B957</f>
        <v>27.478148070006974</v>
      </c>
      <c r="C949">
        <f>Dynamics!O957+Dynamics!P957</f>
        <v>0.54212470852243999</v>
      </c>
      <c r="D949">
        <f>Dynamics!$M$9*Dynamics!$M$14*Thrust!C949</f>
        <v>1169.6140000229489</v>
      </c>
      <c r="E949">
        <f t="shared" si="93"/>
        <v>3.713458100273336</v>
      </c>
      <c r="F949">
        <f t="shared" si="94"/>
        <v>42.430098962720223</v>
      </c>
      <c r="G949">
        <f>F948*Dynamics!$S$1+G948</f>
        <v>460.18057225396126</v>
      </c>
      <c r="H949">
        <f>G949*Dynamics!$S$1+H948</f>
        <v>2305.6499670026469</v>
      </c>
      <c r="I949" s="32">
        <f t="shared" si="91"/>
        <v>3548.6499670026469</v>
      </c>
      <c r="J949">
        <f t="shared" si="92"/>
        <v>282.93377521448281</v>
      </c>
      <c r="K949">
        <f t="shared" si="95"/>
        <v>67.116224566395601</v>
      </c>
      <c r="L949">
        <f t="shared" si="96"/>
        <v>8.2636647497122211E-4</v>
      </c>
    </row>
    <row r="950" spans="1:12" x14ac:dyDescent="0.25">
      <c r="A950">
        <f>Dynamics!A958</f>
        <v>9.399999999999844</v>
      </c>
      <c r="B950">
        <f>Dynamics!B958</f>
        <v>27.47272682292175</v>
      </c>
      <c r="C950">
        <f>Dynamics!O958+Dynamics!P958</f>
        <v>0.53946209578002768</v>
      </c>
      <c r="D950">
        <f>Dynamics!$M$9*Dynamics!$M$14*Thrust!C950</f>
        <v>1163.8695115478656</v>
      </c>
      <c r="E950">
        <f t="shared" si="93"/>
        <v>3.718674655938818</v>
      </c>
      <c r="F950">
        <f t="shared" si="94"/>
        <v>42.229184032942804</v>
      </c>
      <c r="G950">
        <f>F949*Dynamics!$S$1+G949</f>
        <v>460.60487324358849</v>
      </c>
      <c r="H950">
        <f>G950*Dynamics!$S$1+H949</f>
        <v>2310.2560157350827</v>
      </c>
      <c r="I950" s="32">
        <f t="shared" si="91"/>
        <v>3553.2560157350827</v>
      </c>
      <c r="J950">
        <f t="shared" si="92"/>
        <v>282.90383589772199</v>
      </c>
      <c r="K950">
        <f t="shared" si="95"/>
        <v>67.078906072762919</v>
      </c>
      <c r="L950">
        <f t="shared" si="96"/>
        <v>8.2599439673300727E-4</v>
      </c>
    </row>
    <row r="951" spans="1:12" x14ac:dyDescent="0.25">
      <c r="A951">
        <f>Dynamics!A959</f>
        <v>9.4099999999998438</v>
      </c>
      <c r="B951">
        <f>Dynamics!B959</f>
        <v>27.467332201963949</v>
      </c>
      <c r="C951">
        <f>Dynamics!O959+Dynamics!P959</f>
        <v>0.5368090922417722</v>
      </c>
      <c r="D951">
        <f>Dynamics!$M$9*Dynamics!$M$14*Thrust!C951</f>
        <v>1158.1457545752105</v>
      </c>
      <c r="E951">
        <f t="shared" si="93"/>
        <v>3.7238578351676623</v>
      </c>
      <c r="F951">
        <f t="shared" si="94"/>
        <v>42.028905037144462</v>
      </c>
      <c r="G951">
        <f>F950*Dynamics!$S$1+G950</f>
        <v>461.02716508391791</v>
      </c>
      <c r="H951">
        <f>G951*Dynamics!$S$1+H950</f>
        <v>2314.8662873859216</v>
      </c>
      <c r="I951" s="32">
        <f t="shared" si="91"/>
        <v>3557.8662873859216</v>
      </c>
      <c r="J951">
        <f t="shared" si="92"/>
        <v>282.87386913199151</v>
      </c>
      <c r="K951">
        <f t="shared" si="95"/>
        <v>67.04157019174157</v>
      </c>
      <c r="L951">
        <f t="shared" si="96"/>
        <v>8.2562210572152835E-4</v>
      </c>
    </row>
    <row r="952" spans="1:12" x14ac:dyDescent="0.25">
      <c r="A952">
        <f>Dynamics!A960</f>
        <v>9.4199999999998436</v>
      </c>
      <c r="B952">
        <f>Dynamics!B960</f>
        <v>27.461964111041532</v>
      </c>
      <c r="C952">
        <f>Dynamics!O960+Dynamics!P960</f>
        <v>0.53416562810299328</v>
      </c>
      <c r="D952">
        <f>Dynamics!$M$9*Dynamics!$M$14*Thrust!C952</f>
        <v>1152.442578503968</v>
      </c>
      <c r="E952">
        <f t="shared" si="93"/>
        <v>3.7290076903877623</v>
      </c>
      <c r="F952">
        <f t="shared" si="94"/>
        <v>41.829257593112985</v>
      </c>
      <c r="G952">
        <f>F951*Dynamics!$S$1+G951</f>
        <v>461.44745413428933</v>
      </c>
      <c r="H952">
        <f>G952*Dynamics!$S$1+H951</f>
        <v>2319.4807619272647</v>
      </c>
      <c r="I952" s="32">
        <f t="shared" si="91"/>
        <v>3562.4807619272647</v>
      </c>
      <c r="J952">
        <f t="shared" si="92"/>
        <v>282.84387504747281</v>
      </c>
      <c r="K952">
        <f t="shared" si="95"/>
        <v>67.004217125863548</v>
      </c>
      <c r="L952">
        <f t="shared" si="96"/>
        <v>8.2524960387540087E-4</v>
      </c>
    </row>
    <row r="953" spans="1:12" x14ac:dyDescent="0.25">
      <c r="A953">
        <f>Dynamics!A961</f>
        <v>9.4299999999998434</v>
      </c>
      <c r="B953">
        <f>Dynamics!B961</f>
        <v>27.456622454760502</v>
      </c>
      <c r="C953">
        <f>Dynamics!O961+Dynamics!P961</f>
        <v>0.53153163430323203</v>
      </c>
      <c r="D953">
        <f>Dynamics!$M$9*Dynamics!$M$14*Thrust!C953</f>
        <v>1146.7598343387538</v>
      </c>
      <c r="E953">
        <f t="shared" si="93"/>
        <v>3.7341242741628706</v>
      </c>
      <c r="F953">
        <f t="shared" si="94"/>
        <v>41.630237366155356</v>
      </c>
      <c r="G953">
        <f>F952*Dynamics!$S$1+G952</f>
        <v>461.86574671022044</v>
      </c>
      <c r="H953">
        <f>G953*Dynamics!$S$1+H952</f>
        <v>2324.099419394367</v>
      </c>
      <c r="I953" s="32">
        <f t="shared" si="91"/>
        <v>3567.099419394367</v>
      </c>
      <c r="J953">
        <f t="shared" si="92"/>
        <v>282.81385377393661</v>
      </c>
      <c r="K953">
        <f t="shared" si="95"/>
        <v>66.96684707686903</v>
      </c>
      <c r="L953">
        <f t="shared" si="96"/>
        <v>8.2487689312607082E-4</v>
      </c>
    </row>
    <row r="954" spans="1:12" x14ac:dyDescent="0.25">
      <c r="A954">
        <f>Dynamics!A962</f>
        <v>9.4399999999998432</v>
      </c>
      <c r="B954">
        <f>Dynamics!B962</f>
        <v>27.451307138417469</v>
      </c>
      <c r="C954">
        <f>Dynamics!O962+Dynamics!P962</f>
        <v>0.52890704251581144</v>
      </c>
      <c r="D954">
        <f>Dynamics!$M$9*Dynamics!$M$14*Thrust!C954</f>
        <v>1141.0973746672901</v>
      </c>
      <c r="E954">
        <f t="shared" si="93"/>
        <v>3.739207639191712</v>
      </c>
      <c r="F954">
        <f t="shared" si="94"/>
        <v>41.431840068423988</v>
      </c>
      <c r="G954">
        <f>F953*Dynamics!$S$1+G953</f>
        <v>462.28204908388199</v>
      </c>
      <c r="H954">
        <f>G954*Dynamics!$S$1+H953</f>
        <v>2328.7222398852059</v>
      </c>
      <c r="I954" s="32">
        <f t="shared" si="91"/>
        <v>3571.7222398852059</v>
      </c>
      <c r="J954">
        <f t="shared" si="92"/>
        <v>282.78380544074616</v>
      </c>
      <c r="K954">
        <f t="shared" si="95"/>
        <v>66.929460245710672</v>
      </c>
      <c r="L954">
        <f t="shared" si="96"/>
        <v>8.2450397539785404E-4</v>
      </c>
    </row>
    <row r="955" spans="1:12" x14ac:dyDescent="0.25">
      <c r="A955">
        <f>Dynamics!A963</f>
        <v>9.449999999999843</v>
      </c>
      <c r="B955">
        <f>Dynamics!B963</f>
        <v>27.446018067992313</v>
      </c>
      <c r="C955">
        <f>Dynamics!O963+Dynamics!P963</f>
        <v>0.52629178513757757</v>
      </c>
      <c r="D955">
        <f>Dynamics!$M$9*Dynamics!$M$14*Thrust!C955</f>
        <v>1135.4550536382733</v>
      </c>
      <c r="E955">
        <f t="shared" si="93"/>
        <v>3.7442578383070653</v>
      </c>
      <c r="F955">
        <f t="shared" si="94"/>
        <v>41.234061458254786</v>
      </c>
      <c r="G955">
        <f>F954*Dynamics!$S$1+G954</f>
        <v>462.69636748456622</v>
      </c>
      <c r="H955">
        <f>G955*Dynamics!$S$1+H954</f>
        <v>2333.3492035600516</v>
      </c>
      <c r="I955" s="32">
        <f t="shared" si="91"/>
        <v>3576.3492035600516</v>
      </c>
      <c r="J955">
        <f t="shared" si="92"/>
        <v>282.75373017685968</v>
      </c>
      <c r="K955">
        <f t="shared" si="95"/>
        <v>66.892056832557358</v>
      </c>
      <c r="L955">
        <f t="shared" si="96"/>
        <v>8.2413085260797149E-4</v>
      </c>
    </row>
    <row r="956" spans="1:12" x14ac:dyDescent="0.25">
      <c r="A956">
        <f>Dynamics!A964</f>
        <v>9.4599999999998428</v>
      </c>
      <c r="B956">
        <f>Dynamics!B964</f>
        <v>27.440755150140937</v>
      </c>
      <c r="C956">
        <f>Dynamics!O964+Dynamics!P964</f>
        <v>0.5236857952788182</v>
      </c>
      <c r="D956">
        <f>Dynamics!$M$9*Dynamics!$M$14*Thrust!C956</f>
        <v>1129.8327269396248</v>
      </c>
      <c r="E956">
        <f t="shared" si="93"/>
        <v>3.7492749244748245</v>
      </c>
      <c r="F956">
        <f t="shared" si="94"/>
        <v>41.036897339516777</v>
      </c>
      <c r="G956">
        <f>F955*Dynamics!$S$1+G955</f>
        <v>463.10870809914877</v>
      </c>
      <c r="H956">
        <f>G956*Dynamics!$S$1+H955</f>
        <v>2337.9802906410432</v>
      </c>
      <c r="I956" s="32">
        <f t="shared" si="91"/>
        <v>3580.9802906410432</v>
      </c>
      <c r="J956">
        <f t="shared" si="92"/>
        <v>282.7236281108332</v>
      </c>
      <c r="K956">
        <f t="shared" si="95"/>
        <v>66.854637036798664</v>
      </c>
      <c r="L956">
        <f t="shared" si="96"/>
        <v>8.2375752666659266E-4</v>
      </c>
    </row>
    <row r="957" spans="1:12" x14ac:dyDescent="0.25">
      <c r="A957">
        <f>Dynamics!A965</f>
        <v>9.4699999999998425</v>
      </c>
      <c r="B957">
        <f>Dynamics!B965</f>
        <v>27.435518292188149</v>
      </c>
      <c r="C957">
        <f>Dynamics!O965+Dynamics!P965</f>
        <v>0.52108900675335301</v>
      </c>
      <c r="D957">
        <f>Dynamics!$M$9*Dynamics!$M$14*Thrust!C957</f>
        <v>1124.2302517771091</v>
      </c>
      <c r="E957">
        <f t="shared" si="93"/>
        <v>3.7542589507930972</v>
      </c>
      <c r="F957">
        <f t="shared" si="94"/>
        <v>40.840343560972734</v>
      </c>
      <c r="G957">
        <f>F956*Dynamics!$S$1+G956</f>
        <v>463.51907707254395</v>
      </c>
      <c r="H957">
        <f>G957*Dynamics!$S$1+H956</f>
        <v>2342.6154814117685</v>
      </c>
      <c r="I957" s="32">
        <f t="shared" si="91"/>
        <v>3585.6154814117685</v>
      </c>
      <c r="J957">
        <f t="shared" si="92"/>
        <v>282.69349937082353</v>
      </c>
      <c r="K957">
        <f t="shared" si="95"/>
        <v>66.817201057048777</v>
      </c>
      <c r="L957">
        <f t="shared" si="96"/>
        <v>8.2338399947687086E-4</v>
      </c>
    </row>
    <row r="958" spans="1:12" x14ac:dyDescent="0.25">
      <c r="A958">
        <f>Dynamics!A966</f>
        <v>9.4799999999998423</v>
      </c>
      <c r="B958">
        <f>Dynamics!B966</f>
        <v>27.430307402120615</v>
      </c>
      <c r="C958">
        <f>Dynamics!O966+Dynamics!P966</f>
        <v>0.51850135406879405</v>
      </c>
      <c r="D958">
        <f>Dynamics!$M$9*Dynamics!$M$14*Thrust!C958</f>
        <v>1118.6474868533226</v>
      </c>
      <c r="E958">
        <f t="shared" si="93"/>
        <v>3.7592099704912605</v>
      </c>
      <c r="F958">
        <f t="shared" si="94"/>
        <v>40.644396015650933</v>
      </c>
      <c r="G958">
        <f>F957*Dynamics!$S$1+G957</f>
        <v>463.92748050815368</v>
      </c>
      <c r="H958">
        <f>G958*Dynamics!$S$1+H957</f>
        <v>2347.2547562168502</v>
      </c>
      <c r="I958" s="32">
        <f t="shared" si="91"/>
        <v>3590.2547562168502</v>
      </c>
      <c r="J958">
        <f t="shared" si="92"/>
        <v>282.66334408459045</v>
      </c>
      <c r="K958">
        <f t="shared" si="95"/>
        <v>66.779749091150549</v>
      </c>
      <c r="L958">
        <f t="shared" si="96"/>
        <v>8.2301027293498418E-4</v>
      </c>
    </row>
    <row r="959" spans="1:12" x14ac:dyDescent="0.25">
      <c r="A959">
        <f>Dynamics!A967</f>
        <v>9.4899999999998421</v>
      </c>
      <c r="B959">
        <f>Dynamics!B967</f>
        <v>27.425122388579926</v>
      </c>
      <c r="C959">
        <f>Dynamics!O967+Dynamics!P967</f>
        <v>0.51592277241697382</v>
      </c>
      <c r="D959">
        <f>Dynamics!$M$9*Dynamics!$M$14*Thrust!C959</f>
        <v>1113.0842923470414</v>
      </c>
      <c r="E959">
        <f t="shared" si="93"/>
        <v>3.7641280369290429</v>
      </c>
      <c r="F959">
        <f t="shared" si="94"/>
        <v>40.449050640227711</v>
      </c>
      <c r="G959">
        <f>F958*Dynamics!$S$1+G958</f>
        <v>464.33392446831022</v>
      </c>
      <c r="H959">
        <f>G959*Dynamics!$S$1+H958</f>
        <v>2351.8980954615331</v>
      </c>
      <c r="I959" s="32">
        <f t="shared" si="91"/>
        <v>3594.8980954615331</v>
      </c>
      <c r="J959">
        <f t="shared" si="92"/>
        <v>282.63316237950005</v>
      </c>
      <c r="K959">
        <f t="shared" si="95"/>
        <v>66.742281336179445</v>
      </c>
      <c r="L959">
        <f t="shared" si="96"/>
        <v>8.2263634893016988E-4</v>
      </c>
    </row>
    <row r="960" spans="1:12" x14ac:dyDescent="0.25">
      <c r="A960">
        <f>Dynamics!A968</f>
        <v>9.4999999999998419</v>
      </c>
      <c r="B960">
        <f>Dynamics!B968</f>
        <v>27.419963160855758</v>
      </c>
      <c r="C960">
        <f>Dynamics!O968+Dynamics!P968</f>
        <v>0.51335319766453158</v>
      </c>
      <c r="D960">
        <f>Dynamics!$M$9*Dynamics!$M$14*Thrust!C960</f>
        <v>1107.5405298929131</v>
      </c>
      <c r="E960">
        <f t="shared" si="93"/>
        <v>3.7690132035955761</v>
      </c>
      <c r="F960">
        <f t="shared" si="94"/>
        <v>40.254303414420406</v>
      </c>
      <c r="G960">
        <f>F959*Dynamics!$S$1+G959</f>
        <v>464.7384149747125</v>
      </c>
      <c r="H960">
        <f>G960*Dynamics!$S$1+H959</f>
        <v>2356.5454796112804</v>
      </c>
      <c r="I960" s="32">
        <f t="shared" si="91"/>
        <v>3599.5454796112804</v>
      </c>
      <c r="J960">
        <f t="shared" si="92"/>
        <v>282.60295438252666</v>
      </c>
      <c r="K960">
        <f t="shared" si="95"/>
        <v>66.704797988447567</v>
      </c>
      <c r="L960">
        <f t="shared" si="96"/>
        <v>8.22262229344765E-4</v>
      </c>
    </row>
    <row r="961" spans="1:12" x14ac:dyDescent="0.25">
      <c r="A961">
        <f>Dynamics!A969</f>
        <v>9.5099999999998417</v>
      </c>
      <c r="B961">
        <f>Dynamics!B969</f>
        <v>27.414829628879112</v>
      </c>
      <c r="C961">
        <f>Dynamics!O969+Dynamics!P969</f>
        <v>0.5107925663436651</v>
      </c>
      <c r="D961">
        <f>Dynamics!$M$9*Dynamics!$M$14*Thrust!C961</f>
        <v>1102.0160625615026</v>
      </c>
      <c r="E961">
        <f t="shared" si="93"/>
        <v>3.7738655241084684</v>
      </c>
      <c r="F961">
        <f t="shared" si="94"/>
        <v>40.060150360390807</v>
      </c>
      <c r="G961">
        <f>F960*Dynamics!$S$1+G960</f>
        <v>465.14095800885673</v>
      </c>
      <c r="H961">
        <f>G961*Dynamics!$S$1+H960</f>
        <v>2361.1968891913689</v>
      </c>
      <c r="I961" s="32">
        <f t="shared" si="91"/>
        <v>3604.1968891913689</v>
      </c>
      <c r="J961">
        <f t="shared" si="92"/>
        <v>282.57272022025609</v>
      </c>
      <c r="K961">
        <f t="shared" si="95"/>
        <v>66.667299243507543</v>
      </c>
      <c r="L961">
        <f t="shared" si="96"/>
        <v>8.2188791605424189E-4</v>
      </c>
    </row>
    <row r="962" spans="1:12" x14ac:dyDescent="0.25">
      <c r="A962">
        <f>Dynamics!A970</f>
        <v>9.5199999999998415</v>
      </c>
      <c r="B962">
        <f>Dynamics!B970</f>
        <v>27.409721703215673</v>
      </c>
      <c r="C962">
        <f>Dynamics!O970+Dynamics!P970</f>
        <v>0.50824081564303303</v>
      </c>
      <c r="D962">
        <f>Dynamics!$M$9*Dynamics!$M$14*Thrust!C962</f>
        <v>1096.5107548396647</v>
      </c>
      <c r="E962">
        <f t="shared" si="93"/>
        <v>3.7786850522128601</v>
      </c>
      <c r="F962">
        <f t="shared" si="94"/>
        <v>39.866587542158584</v>
      </c>
      <c r="G962">
        <f>F961*Dynamics!$S$1+G961</f>
        <v>465.54155951246065</v>
      </c>
      <c r="H962">
        <f>G962*Dynamics!$S$1+H961</f>
        <v>2365.8523047864933</v>
      </c>
      <c r="I962" s="32">
        <f t="shared" si="91"/>
        <v>3608.8523047864933</v>
      </c>
      <c r="J962">
        <f t="shared" si="92"/>
        <v>282.54246001888782</v>
      </c>
      <c r="K962">
        <f t="shared" si="95"/>
        <v>66.629785296156371</v>
      </c>
      <c r="L962">
        <f t="shared" si="96"/>
        <v>8.2151341092724433E-4</v>
      </c>
    </row>
    <row r="963" spans="1:12" x14ac:dyDescent="0.25">
      <c r="A963">
        <f>Dynamics!A971</f>
        <v>9.5299999999998413</v>
      </c>
      <c r="B963">
        <f>Dynamics!B971</f>
        <v>27.404639295059244</v>
      </c>
      <c r="C963">
        <f>Dynamics!O971+Dynamics!P971</f>
        <v>0.50569788339881527</v>
      </c>
      <c r="D963">
        <f>Dynamics!$M$9*Dynamics!$M$14*Thrust!C963</f>
        <v>1091.024472611258</v>
      </c>
      <c r="E963">
        <f t="shared" si="93"/>
        <v>3.7834718417804729</v>
      </c>
      <c r="F963">
        <f t="shared" si="94"/>
        <v>39.673611065024858</v>
      </c>
      <c r="G963">
        <f>F962*Dynamics!$S$1+G962</f>
        <v>465.94022538788226</v>
      </c>
      <c r="H963">
        <f>G963*Dynamics!$S$1+H962</f>
        <v>2370.5117070403721</v>
      </c>
      <c r="I963" s="32">
        <f t="shared" si="91"/>
        <v>3613.5117070403721</v>
      </c>
      <c r="J963">
        <f t="shared" si="92"/>
        <v>282.51217390423756</v>
      </c>
      <c r="K963">
        <f t="shared" si="95"/>
        <v>66.592256340439263</v>
      </c>
      <c r="L963">
        <f t="shared" si="96"/>
        <v>8.2113871582562491E-4</v>
      </c>
    </row>
    <row r="964" spans="1:12" x14ac:dyDescent="0.25">
      <c r="A964">
        <f>Dynamics!A972</f>
        <v>9.5399999999998411</v>
      </c>
      <c r="B964">
        <f>Dynamics!B972</f>
        <v>27.399582316225256</v>
      </c>
      <c r="C964">
        <f>Dynamics!O972+Dynamics!P972</f>
        <v>0.50316370808591837</v>
      </c>
      <c r="D964">
        <f>Dynamics!$M$9*Dynamics!$M$14*Thrust!C964</f>
        <v>1085.5570831381697</v>
      </c>
      <c r="E964">
        <f t="shared" si="93"/>
        <v>3.7882259468086712</v>
      </c>
      <c r="F964">
        <f t="shared" si="94"/>
        <v>39.481217075005119</v>
      </c>
      <c r="G964">
        <f>F963*Dynamics!$S$1+G963</f>
        <v>466.3369614985325</v>
      </c>
      <c r="H964">
        <f>G964*Dynamics!$S$1+H963</f>
        <v>2375.1750766553573</v>
      </c>
      <c r="I964" s="32">
        <f t="shared" si="91"/>
        <v>3618.1750766553573</v>
      </c>
      <c r="J964">
        <f t="shared" si="92"/>
        <v>282.48186200174018</v>
      </c>
      <c r="K964">
        <f t="shared" si="95"/>
        <v>66.55471256965339</v>
      </c>
      <c r="L964">
        <f t="shared" si="96"/>
        <v>8.2076383260447892E-4</v>
      </c>
    </row>
    <row r="965" spans="1:12" x14ac:dyDescent="0.25">
      <c r="A965">
        <f>Dynamics!A973</f>
        <v>9.5499999999998408</v>
      </c>
      <c r="B965">
        <f>Dynamics!B973</f>
        <v>27.394550679144398</v>
      </c>
      <c r="C965">
        <f>Dynamics!O973+Dynamics!P973</f>
        <v>0.5006382288093324</v>
      </c>
      <c r="D965">
        <f>Dynamics!$M$9*Dynamics!$M$14*Thrust!C965</f>
        <v>1080.1084550416685</v>
      </c>
      <c r="E965">
        <f t="shared" si="93"/>
        <v>3.7929474214195014</v>
      </c>
      <c r="F965">
        <f t="shared" si="94"/>
        <v>39.289401758272064</v>
      </c>
      <c r="G965">
        <f>F964*Dynamics!$S$1+G964</f>
        <v>466.73177366928257</v>
      </c>
      <c r="H965">
        <f>G965*Dynamics!$S$1+H964</f>
        <v>2379.8423943920502</v>
      </c>
      <c r="I965" s="32">
        <f t="shared" si="91"/>
        <v>3622.8423943920502</v>
      </c>
      <c r="J965">
        <f t="shared" si="92"/>
        <v>282.45152443645168</v>
      </c>
      <c r="K965">
        <f t="shared" si="95"/>
        <v>66.517154176351951</v>
      </c>
      <c r="L965">
        <f t="shared" si="96"/>
        <v>8.2038876311218457E-4</v>
      </c>
    </row>
    <row r="966" spans="1:12" x14ac:dyDescent="0.25">
      <c r="A966">
        <f>Dynamics!A974</f>
        <v>9.5599999999998406</v>
      </c>
      <c r="B966">
        <f>Dynamics!B974</f>
        <v>27.389544296856304</v>
      </c>
      <c r="C966">
        <f>Dynamics!O974+Dynamics!P974</f>
        <v>0.49812138529562838</v>
      </c>
      <c r="D966">
        <f>Dynamics!$M$9*Dynamics!$M$14*Thrust!C966</f>
        <v>1074.6784582840621</v>
      </c>
      <c r="E966">
        <f t="shared" si="93"/>
        <v>3.7976363198587588</v>
      </c>
      <c r="F966">
        <f t="shared" si="94"/>
        <v>39.098161340607483</v>
      </c>
      <c r="G966">
        <f>F965*Dynamics!$S$1+G965</f>
        <v>467.12466768686528</v>
      </c>
      <c r="H966">
        <f>G966*Dynamics!$S$1+H965</f>
        <v>2384.5136410689188</v>
      </c>
      <c r="I966" s="32">
        <f t="shared" si="91"/>
        <v>3627.5136410689188</v>
      </c>
      <c r="J966">
        <f t="shared" si="92"/>
        <v>282.42116133305205</v>
      </c>
      <c r="K966">
        <f t="shared" si="95"/>
        <v>66.479581352347338</v>
      </c>
      <c r="L966">
        <f t="shared" si="96"/>
        <v>8.2001350919043078E-4</v>
      </c>
    </row>
    <row r="967" spans="1:12" x14ac:dyDescent="0.25">
      <c r="A967">
        <f>Dynamics!A975</f>
        <v>9.5699999999998404</v>
      </c>
      <c r="B967">
        <f>Dynamics!B975</f>
        <v>27.384563083003346</v>
      </c>
      <c r="C967">
        <f>Dynamics!O975+Dynamics!P975</f>
        <v>0.49561311788459927</v>
      </c>
      <c r="D967">
        <f>Dynamics!$M$9*Dynamics!$M$14*Thrust!C967</f>
        <v>1069.2669641506611</v>
      </c>
      <c r="E967">
        <f t="shared" si="93"/>
        <v>3.802292696495003</v>
      </c>
      <c r="F967">
        <f t="shared" si="94"/>
        <v>38.907492086863471</v>
      </c>
      <c r="G967">
        <f>F966*Dynamics!$S$1+G966</f>
        <v>467.51564930027138</v>
      </c>
      <c r="H967">
        <f>G967*Dynamics!$S$1+H966</f>
        <v>2389.1887975619215</v>
      </c>
      <c r="I967" s="32">
        <f t="shared" si="91"/>
        <v>3632.1887975619215</v>
      </c>
      <c r="J967">
        <f t="shared" si="92"/>
        <v>282.39077281584753</v>
      </c>
      <c r="K967">
        <f t="shared" si="95"/>
        <v>66.441994288715478</v>
      </c>
      <c r="L967">
        <f t="shared" si="96"/>
        <v>8.1963807267426074E-4</v>
      </c>
    </row>
    <row r="968" spans="1:12" x14ac:dyDescent="0.25">
      <c r="A968">
        <f>Dynamics!A976</f>
        <v>9.5799999999998402</v>
      </c>
      <c r="B968">
        <f>Dynamics!B976</f>
        <v>27.379606951824503</v>
      </c>
      <c r="C968">
        <f>Dynamics!O976+Dynamics!P976</f>
        <v>0.49311336752103813</v>
      </c>
      <c r="D968">
        <f>Dynamics!$M$9*Dynamics!$M$14*Thrust!C968</f>
        <v>1063.8738452320413</v>
      </c>
      <c r="E968">
        <f t="shared" si="93"/>
        <v>3.8069166058186386</v>
      </c>
      <c r="F968">
        <f t="shared" si="94"/>
        <v>38.717390300432434</v>
      </c>
      <c r="G968">
        <f>F967*Dynamics!$S$1+G967</f>
        <v>467.90472422113999</v>
      </c>
      <c r="H968">
        <f>G968*Dynamics!$S$1+H967</f>
        <v>2393.8678448041328</v>
      </c>
      <c r="I968" s="32">
        <f t="shared" si="91"/>
        <v>3636.8678448041328</v>
      </c>
      <c r="J968">
        <f t="shared" si="92"/>
        <v>282.36035900877312</v>
      </c>
      <c r="K968">
        <f t="shared" si="95"/>
        <v>66.404393175799015</v>
      </c>
      <c r="L968">
        <f t="shared" si="96"/>
        <v>8.1926245539209932E-4</v>
      </c>
    </row>
    <row r="969" spans="1:12" x14ac:dyDescent="0.25">
      <c r="A969">
        <f>Dynamics!A977</f>
        <v>9.58999999999984</v>
      </c>
      <c r="B969">
        <f>Dynamics!B977</f>
        <v>27.374675818149292</v>
      </c>
      <c r="C969">
        <f>Dynamics!O977+Dynamics!P977</f>
        <v>0.49062207574665218</v>
      </c>
      <c r="D969">
        <f>Dynamics!$M$9*Dynamics!$M$14*Thrust!C969</f>
        <v>1058.4989754065994</v>
      </c>
      <c r="E969">
        <f t="shared" si="93"/>
        <v>3.8115081024409205</v>
      </c>
      <c r="F969">
        <f t="shared" si="94"/>
        <v>38.527852322726147</v>
      </c>
      <c r="G969">
        <f>F968*Dynamics!$S$1+G968</f>
        <v>468.29189812414432</v>
      </c>
      <c r="H969">
        <f>G969*Dynamics!$S$1+H968</f>
        <v>2398.5507637853743</v>
      </c>
      <c r="I969" s="32">
        <f t="shared" si="91"/>
        <v>3641.5507637853743</v>
      </c>
      <c r="J969">
        <f t="shared" si="92"/>
        <v>282.32992003539505</v>
      </c>
      <c r="K969">
        <f t="shared" si="95"/>
        <v>66.366778203211126</v>
      </c>
      <c r="L969">
        <f t="shared" si="96"/>
        <v>8.1888665916579021E-4</v>
      </c>
    </row>
    <row r="970" spans="1:12" x14ac:dyDescent="0.25">
      <c r="A970">
        <f>Dynamics!A978</f>
        <v>9.5999999999998398</v>
      </c>
      <c r="B970">
        <f>Dynamics!B978</f>
        <v>27.369769597391826</v>
      </c>
      <c r="C970">
        <f>Dynamics!O978+Dynamics!P978</f>
        <v>0.48813918469211037</v>
      </c>
      <c r="D970">
        <f>Dynamics!$M$9*Dynamics!$M$14*Thrust!C970</f>
        <v>1053.1422298233945</v>
      </c>
      <c r="E970">
        <f t="shared" si="93"/>
        <v>3.8160672410930117</v>
      </c>
      <c r="F970">
        <f t="shared" si="94"/>
        <v>38.33887453266307</v>
      </c>
      <c r="G970">
        <f>F969*Dynamics!$S$1+G969</f>
        <v>468.6771766473716</v>
      </c>
      <c r="H970">
        <f>G970*Dynamics!$S$1+H969</f>
        <v>2403.2375355518479</v>
      </c>
      <c r="I970" s="32">
        <f t="shared" si="91"/>
        <v>3646.2375355518479</v>
      </c>
      <c r="J970">
        <f t="shared" si="92"/>
        <v>282.29945601891296</v>
      </c>
      <c r="K970">
        <f t="shared" si="95"/>
        <v>66.329149559839138</v>
      </c>
      <c r="L970">
        <f t="shared" si="96"/>
        <v>8.1851068581063077E-4</v>
      </c>
    </row>
    <row r="971" spans="1:12" x14ac:dyDescent="0.25">
      <c r="A971">
        <f>Dynamics!A979</f>
        <v>9.6099999999998396</v>
      </c>
      <c r="B971">
        <f>Dynamics!B979</f>
        <v>27.364888205544904</v>
      </c>
      <c r="C971">
        <f>Dynamics!O979+Dynamics!P979</f>
        <v>0.48566463706922014</v>
      </c>
      <c r="D971">
        <f>Dynamics!$M$9*Dynamics!$M$14*Thrust!C971</f>
        <v>1047.8034848852708</v>
      </c>
      <c r="E971">
        <f t="shared" si="93"/>
        <v>3.8205940766250182</v>
      </c>
      <c r="F971">
        <f t="shared" si="94"/>
        <v>38.150453346164419</v>
      </c>
      <c r="G971">
        <f>F970*Dynamics!$S$1+G970</f>
        <v>469.06056539269821</v>
      </c>
      <c r="H971">
        <f>G971*Dynamics!$S$1+H970</f>
        <v>2407.9281412057749</v>
      </c>
      <c r="I971" s="32">
        <f t="shared" ref="I971:I1034" si="97">H971+$B$4</f>
        <v>3650.9281412057749</v>
      </c>
      <c r="J971">
        <f t="shared" ref="J971:J1034" si="98">$B$2-$F$1*I971</f>
        <v>282.26896708216248</v>
      </c>
      <c r="K971">
        <f t="shared" si="95"/>
        <v>66.291507433848025</v>
      </c>
      <c r="L971">
        <f t="shared" si="96"/>
        <v>8.1813453713540352E-4</v>
      </c>
    </row>
    <row r="972" spans="1:12" x14ac:dyDescent="0.25">
      <c r="A972">
        <f>Dynamics!A980</f>
        <v>9.6199999999998393</v>
      </c>
      <c r="B972">
        <f>Dynamics!B980</f>
        <v>27.36003155917421</v>
      </c>
      <c r="C972">
        <f>Dynamics!O980+Dynamics!P980</f>
        <v>0.48319837616323297</v>
      </c>
      <c r="D972">
        <f>Dynamics!$M$9*Dynamics!$M$14*Thrust!C972</f>
        <v>1042.482618232257</v>
      </c>
      <c r="E972">
        <f t="shared" si="93"/>
        <v>3.8250886640050203</v>
      </c>
      <c r="F972">
        <f t="shared" si="94"/>
        <v>37.962585215658322</v>
      </c>
      <c r="G972">
        <f>F971*Dynamics!$S$1+G971</f>
        <v>469.44206992615983</v>
      </c>
      <c r="H972">
        <f>G972*Dynamics!$S$1+H971</f>
        <v>2412.6225619050365</v>
      </c>
      <c r="I972" s="32">
        <f t="shared" si="97"/>
        <v>3655.6225619050365</v>
      </c>
      <c r="J972">
        <f t="shared" si="98"/>
        <v>282.23845334761728</v>
      </c>
      <c r="K972">
        <f t="shared" si="95"/>
        <v>66.253852012684007</v>
      </c>
      <c r="L972">
        <f t="shared" si="96"/>
        <v>8.1775821494241134E-4</v>
      </c>
    </row>
    <row r="973" spans="1:12" x14ac:dyDescent="0.25">
      <c r="A973">
        <f>Dynamics!A981</f>
        <v>9.6299999999998391</v>
      </c>
      <c r="B973">
        <f>Dynamics!B981</f>
        <v>27.355199575412581</v>
      </c>
      <c r="C973">
        <f>Dynamics!O981+Dynamics!P981</f>
        <v>0.48074034582527553</v>
      </c>
      <c r="D973">
        <f>Dynamics!$M$9*Dynamics!$M$14*Thrust!C973</f>
        <v>1037.1795087252362</v>
      </c>
      <c r="E973">
        <f t="shared" si="93"/>
        <v>3.8295510583181138</v>
      </c>
      <c r="F973">
        <f t="shared" si="94"/>
        <v>37.775266629592217</v>
      </c>
      <c r="G973">
        <f>F972*Dynamics!$S$1+G972</f>
        <v>469.82169577831644</v>
      </c>
      <c r="H973">
        <f>G973*Dynamics!$S$1+H972</f>
        <v>2417.3207788628197</v>
      </c>
      <c r="I973" s="32">
        <f t="shared" si="97"/>
        <v>3660.3207788628197</v>
      </c>
      <c r="J973">
        <f t="shared" si="98"/>
        <v>282.20791493739165</v>
      </c>
      <c r="K973">
        <f t="shared" si="95"/>
        <v>66.216183483078012</v>
      </c>
      <c r="L973">
        <f t="shared" si="96"/>
        <v>8.1738172102750913E-4</v>
      </c>
    </row>
    <row r="974" spans="1:12" x14ac:dyDescent="0.25">
      <c r="A974">
        <f>Dynamics!A982</f>
        <v>9.6399999999998389</v>
      </c>
      <c r="B974">
        <f>Dynamics!B982</f>
        <v>27.350392171954326</v>
      </c>
      <c r="C974">
        <f>Dynamics!O982+Dynamics!P982</f>
        <v>0.47829049046490218</v>
      </c>
      <c r="D974">
        <f>Dynamics!$M$9*Dynamics!$M$14*Thrust!C974</f>
        <v>1031.8940364298792</v>
      </c>
      <c r="E974">
        <f t="shared" si="93"/>
        <v>3.8339813147654351</v>
      </c>
      <c r="F974">
        <f t="shared" si="94"/>
        <v>37.588494111953118</v>
      </c>
      <c r="G974">
        <f>F973*Dynamics!$S$1+G973</f>
        <v>470.19944844461236</v>
      </c>
      <c r="H974">
        <f>G974*Dynamics!$S$1+H973</f>
        <v>2422.0227733472657</v>
      </c>
      <c r="I974" s="32">
        <f t="shared" si="97"/>
        <v>3665.0227733472657</v>
      </c>
      <c r="J974">
        <f t="shared" si="98"/>
        <v>282.17735197324276</v>
      </c>
      <c r="K974">
        <f t="shared" si="95"/>
        <v>66.178502031048993</v>
      </c>
      <c r="L974">
        <f t="shared" si="96"/>
        <v>8.1700505718013475E-4</v>
      </c>
    </row>
    <row r="975" spans="1:12" x14ac:dyDescent="0.25">
      <c r="A975">
        <f>Dynamics!A983</f>
        <v>9.6499999999998387</v>
      </c>
      <c r="B975">
        <f>Dynamics!B983</f>
        <v>27.345609267049678</v>
      </c>
      <c r="C975">
        <f>Dynamics!O983+Dynamics!P983</f>
        <v>0.47584875504277008</v>
      </c>
      <c r="D975">
        <f>Dynamics!$M$9*Dynamics!$M$14*Thrust!C975</f>
        <v>1026.6260826008397</v>
      </c>
      <c r="E975">
        <f t="shared" si="93"/>
        <v>3.8383794886631835</v>
      </c>
      <c r="F975">
        <f t="shared" si="94"/>
        <v>37.402264221795676</v>
      </c>
      <c r="G975">
        <f>F974*Dynamics!$S$1+G974</f>
        <v>470.57533338573188</v>
      </c>
      <c r="H975">
        <f>G975*Dynamics!$S$1+H974</f>
        <v>2426.7285266811232</v>
      </c>
      <c r="I975" s="32">
        <f t="shared" si="97"/>
        <v>3669.7285266811232</v>
      </c>
      <c r="J975">
        <f t="shared" si="98"/>
        <v>282.14676457657271</v>
      </c>
      <c r="K975">
        <f t="shared" si="95"/>
        <v>66.140807841907801</v>
      </c>
      <c r="L975">
        <f t="shared" si="96"/>
        <v>8.1662822518334768E-4</v>
      </c>
    </row>
    <row r="976" spans="1:12" x14ac:dyDescent="0.25">
      <c r="A976">
        <f>Dynamics!A984</f>
        <v>9.6599999999998385</v>
      </c>
      <c r="B976">
        <f>Dynamics!B984</f>
        <v>27.340850779499249</v>
      </c>
      <c r="C976">
        <f>Dynamics!O984+Dynamics!P984</f>
        <v>0.47341508506343105</v>
      </c>
      <c r="D976">
        <f>Dynamics!$M$9*Dynamics!$M$14*Thrust!C976</f>
        <v>1021.375529666205</v>
      </c>
      <c r="E976">
        <f t="shared" si="93"/>
        <v>3.842745635441684</v>
      </c>
      <c r="F976">
        <f t="shared" si="94"/>
        <v>37.216573552778065</v>
      </c>
      <c r="G976">
        <f>F975*Dynamics!$S$1+G975</f>
        <v>470.94935602794982</v>
      </c>
      <c r="H976">
        <f>G976*Dynamics!$S$1+H975</f>
        <v>2431.4380202414027</v>
      </c>
      <c r="I976" s="32">
        <f t="shared" si="97"/>
        <v>3674.4380202414027</v>
      </c>
      <c r="J976">
        <f t="shared" si="98"/>
        <v>282.1161528684309</v>
      </c>
      <c r="K976">
        <f t="shared" si="95"/>
        <v>66.103101100260005</v>
      </c>
      <c r="L976">
        <f t="shared" si="96"/>
        <v>8.1625122681385203E-4</v>
      </c>
    </row>
    <row r="977" spans="1:12" x14ac:dyDescent="0.25">
      <c r="A977">
        <f>Dynamics!A985</f>
        <v>9.6699999999998383</v>
      </c>
      <c r="B977">
        <f>Dynamics!B985</f>
        <v>27.336116628648615</v>
      </c>
      <c r="C977">
        <f>Dynamics!O985+Dynamics!P985</f>
        <v>0.47098942656823878</v>
      </c>
      <c r="D977">
        <f>Dynamics!$M$9*Dynamics!$M$14*Thrust!C977</f>
        <v>1016.142261212192</v>
      </c>
      <c r="E977">
        <f t="shared" si="93"/>
        <v>3.8470798106443715</v>
      </c>
      <c r="F977">
        <f t="shared" si="94"/>
        <v>37.031418732705028</v>
      </c>
      <c r="G977">
        <f>F976*Dynamics!$S$1+G976</f>
        <v>471.32152176347762</v>
      </c>
      <c r="H977">
        <f>G977*Dynamics!$S$1+H976</f>
        <v>2436.1512354590373</v>
      </c>
      <c r="I977" s="32">
        <f t="shared" si="97"/>
        <v>3679.1512354590373</v>
      </c>
      <c r="J977">
        <f t="shared" si="98"/>
        <v>282.08551696951628</v>
      </c>
      <c r="K977">
        <f t="shared" si="95"/>
        <v>66.065381990009797</v>
      </c>
      <c r="L977">
        <f t="shared" si="96"/>
        <v>8.1587406384203687E-4</v>
      </c>
    </row>
    <row r="978" spans="1:12" x14ac:dyDescent="0.25">
      <c r="A978">
        <f>Dynamics!A986</f>
        <v>9.6799999999998381</v>
      </c>
      <c r="B978">
        <f>Dynamics!B986</f>
        <v>27.331406734382934</v>
      </c>
      <c r="C978">
        <f>Dynamics!O986+Dynamics!P986</f>
        <v>0.46857172612837128</v>
      </c>
      <c r="D978">
        <f>Dynamics!$M$9*Dynamics!$M$14*Thrust!C978</f>
        <v>1010.9261619680942</v>
      </c>
      <c r="E978">
        <f t="shared" si="93"/>
        <v>3.8513820699268604</v>
      </c>
      <c r="F978">
        <f t="shared" si="94"/>
        <v>36.846796423078594</v>
      </c>
      <c r="G978">
        <f>F977*Dynamics!$S$1+G977</f>
        <v>471.69183595080466</v>
      </c>
      <c r="H978">
        <f>G978*Dynamics!$S$1+H977</f>
        <v>2440.8681538185451</v>
      </c>
      <c r="I978" s="32">
        <f t="shared" si="97"/>
        <v>3683.8681538185451</v>
      </c>
      <c r="J978">
        <f t="shared" si="98"/>
        <v>282.05485700017948</v>
      </c>
      <c r="K978">
        <f t="shared" si="95"/>
        <v>66.027650694362961</v>
      </c>
      <c r="L978">
        <f t="shared" si="96"/>
        <v>8.1549673803200137E-4</v>
      </c>
    </row>
    <row r="979" spans="1:12" x14ac:dyDescent="0.25">
      <c r="A979">
        <f>Dynamics!A987</f>
        <v>9.6899999999998379</v>
      </c>
      <c r="B979">
        <f>Dynamics!B987</f>
        <v>27.326721017121649</v>
      </c>
      <c r="C979">
        <f>Dynamics!O987+Dynamics!P987</f>
        <v>0.4661619308379652</v>
      </c>
      <c r="D979">
        <f>Dynamics!$M$9*Dynamics!$M$14*Thrust!C979</f>
        <v>1005.7271177914688</v>
      </c>
      <c r="E979">
        <f t="shared" si="93"/>
        <v>3.8556524690559373</v>
      </c>
      <c r="F979">
        <f t="shared" si="94"/>
        <v>36.662703318656014</v>
      </c>
      <c r="G979">
        <f>F978*Dynamics!$S$1+G978</f>
        <v>472.06030391503543</v>
      </c>
      <c r="H979">
        <f>G979*Dynamics!$S$1+H978</f>
        <v>2445.5887568576954</v>
      </c>
      <c r="I979" s="32">
        <f t="shared" si="97"/>
        <v>3688.5887568576954</v>
      </c>
      <c r="J979">
        <f t="shared" si="98"/>
        <v>282.02417308042499</v>
      </c>
      <c r="K979">
        <f t="shared" si="95"/>
        <v>65.9899073958304</v>
      </c>
      <c r="L979">
        <f t="shared" si="96"/>
        <v>8.151192511415894E-4</v>
      </c>
    </row>
    <row r="980" spans="1:12" x14ac:dyDescent="0.25">
      <c r="A980">
        <f>Dynamics!A988</f>
        <v>9.6999999999998376</v>
      </c>
      <c r="B980">
        <f>Dynamics!B988</f>
        <v>27.32205939781327</v>
      </c>
      <c r="C980">
        <f>Dynamics!O988+Dynamics!P988</f>
        <v>0.46375998830735582</v>
      </c>
      <c r="D980">
        <f>Dynamics!$M$9*Dynamics!$M$14*Thrust!C980</f>
        <v>1000.5450156535527</v>
      </c>
      <c r="E980">
        <f t="shared" si="93"/>
        <v>3.8598910639086093</v>
      </c>
      <c r="F980">
        <f t="shared" si="94"/>
        <v>36.47913614701438</v>
      </c>
      <c r="G980">
        <f>F979*Dynamics!$S$1+G979</f>
        <v>472.42693094822198</v>
      </c>
      <c r="H980">
        <f>G980*Dynamics!$S$1+H979</f>
        <v>2450.3130261671777</v>
      </c>
      <c r="I980" s="32">
        <f t="shared" si="97"/>
        <v>3693.3130261671777</v>
      </c>
      <c r="J980">
        <f t="shared" si="98"/>
        <v>281.99346532991336</v>
      </c>
      <c r="K980">
        <f t="shared" si="95"/>
        <v>65.952152276231359</v>
      </c>
      <c r="L980">
        <f t="shared" si="96"/>
        <v>8.1474160492241913E-4</v>
      </c>
    </row>
    <row r="981" spans="1:12" x14ac:dyDescent="0.25">
      <c r="A981">
        <f>Dynamics!A989</f>
        <v>9.7099999999998374</v>
      </c>
      <c r="B981">
        <f>Dynamics!B989</f>
        <v>27.317421797930194</v>
      </c>
      <c r="C981">
        <f>Dynamics!O989+Dynamics!P989</f>
        <v>0.46136584665642966</v>
      </c>
      <c r="D981">
        <f>Dynamics!$M$9*Dynamics!$M$14*Thrust!C981</f>
        <v>995.37974362492059</v>
      </c>
      <c r="E981">
        <f t="shared" si="93"/>
        <v>3.8640979104711208</v>
      </c>
      <c r="F981">
        <f t="shared" si="94"/>
        <v>36.29609166812277</v>
      </c>
      <c r="G981">
        <f>F980*Dynamics!$S$1+G980</f>
        <v>472.79172230969215</v>
      </c>
      <c r="H981">
        <f>G981*Dynamics!$S$1+H980</f>
        <v>2455.0409433902746</v>
      </c>
      <c r="I981" s="32">
        <f t="shared" si="97"/>
        <v>3698.0409433902746</v>
      </c>
      <c r="J981">
        <f t="shared" si="98"/>
        <v>281.96273386796321</v>
      </c>
      <c r="K981">
        <f t="shared" si="95"/>
        <v>65.914385516696683</v>
      </c>
      <c r="L981">
        <f t="shared" si="96"/>
        <v>8.1436380111991424E-4</v>
      </c>
    </row>
    <row r="982" spans="1:12" x14ac:dyDescent="0.25">
      <c r="A982">
        <f>Dynamics!A990</f>
        <v>9.7199999999998372</v>
      </c>
      <c r="B982">
        <f>Dynamics!B990</f>
        <v>27.31280813946363</v>
      </c>
      <c r="C982">
        <f>Dynamics!O990+Dynamics!P990</f>
        <v>0.4589794545080777</v>
      </c>
      <c r="D982">
        <f>Dynamics!$M$9*Dynamics!$M$14*Thrust!C982</f>
        <v>990.23119086136069</v>
      </c>
      <c r="E982">
        <f t="shared" si="93"/>
        <v>3.8682730648379797</v>
      </c>
      <c r="F982">
        <f t="shared" si="94"/>
        <v>36.113566673920658</v>
      </c>
      <c r="G982">
        <f>F981*Dynamics!$S$1+G981</f>
        <v>473.15468322637338</v>
      </c>
      <c r="H982">
        <f>G982*Dynamics!$S$1+H981</f>
        <v>2459.7724902225382</v>
      </c>
      <c r="I982" s="32">
        <f t="shared" si="97"/>
        <v>3702.7724902225382</v>
      </c>
      <c r="J982">
        <f t="shared" si="98"/>
        <v>281.93197881355348</v>
      </c>
      <c r="K982">
        <f t="shared" si="95"/>
        <v>65.876607297671995</v>
      </c>
      <c r="L982">
        <f t="shared" si="96"/>
        <v>8.139858414733331E-4</v>
      </c>
    </row>
    <row r="983" spans="1:12" x14ac:dyDescent="0.25">
      <c r="A983">
        <f>Dynamics!A991</f>
        <v>9.729999999999837</v>
      </c>
      <c r="B983">
        <f>Dynamics!B991</f>
        <v>27.308218344918551</v>
      </c>
      <c r="C983">
        <f>Dynamics!O991+Dynamics!P991</f>
        <v>0.45660076098175439</v>
      </c>
      <c r="D983">
        <f>Dynamics!$M$9*Dynamics!$M$14*Thrust!C983</f>
        <v>985.09924758997863</v>
      </c>
      <c r="E983">
        <f t="shared" si="93"/>
        <v>3.8724165832109798</v>
      </c>
      <c r="F983">
        <f t="shared" si="94"/>
        <v>35.931557987903375</v>
      </c>
      <c r="G983">
        <f>F982*Dynamics!$S$1+G982</f>
        <v>473.51581889311257</v>
      </c>
      <c r="H983">
        <f>G983*Dynamics!$S$1+H982</f>
        <v>2464.5076484114693</v>
      </c>
      <c r="I983" s="32">
        <f t="shared" si="97"/>
        <v>3707.5076484114693</v>
      </c>
      <c r="J983">
        <f t="shared" si="98"/>
        <v>281.90120028532544</v>
      </c>
      <c r="K983">
        <f t="shared" si="95"/>
        <v>65.838817798921056</v>
      </c>
      <c r="L983">
        <f t="shared" si="96"/>
        <v>8.1360772771580075E-4</v>
      </c>
    </row>
    <row r="984" spans="1:12" x14ac:dyDescent="0.25">
      <c r="A984">
        <f>Dynamics!A992</f>
        <v>9.7399999999998368</v>
      </c>
      <c r="B984">
        <f>Dynamics!B992</f>
        <v>27.303652337308733</v>
      </c>
      <c r="C984">
        <f>Dynamics!O992+Dynamics!P992</f>
        <v>0.45422971568713738</v>
      </c>
      <c r="D984">
        <f>Dynamics!$M$9*Dynamics!$M$14*Thrust!C984</f>
        <v>979.98380509551839</v>
      </c>
      <c r="E984">
        <f t="shared" si="93"/>
        <v>3.8765285218982291</v>
      </c>
      <c r="F984">
        <f t="shared" si="94"/>
        <v>35.750062464713949</v>
      </c>
      <c r="G984">
        <f>F983*Dynamics!$S$1+G983</f>
        <v>473.87513447299159</v>
      </c>
      <c r="H984">
        <f>G984*Dynamics!$S$1+H983</f>
        <v>2469.246399756199</v>
      </c>
      <c r="I984" s="32">
        <f t="shared" si="97"/>
        <v>3712.246399756199</v>
      </c>
      <c r="J984">
        <f t="shared" si="98"/>
        <v>281.87039840158468</v>
      </c>
      <c r="K984">
        <f t="shared" si="95"/>
        <v>65.801017199528758</v>
      </c>
      <c r="L984">
        <f t="shared" si="96"/>
        <v>8.1322946157433686E-4</v>
      </c>
    </row>
    <row r="985" spans="1:12" x14ac:dyDescent="0.25">
      <c r="A985">
        <f>Dynamics!A993</f>
        <v>9.7499999999998366</v>
      </c>
      <c r="B985">
        <f>Dynamics!B993</f>
        <v>27.299110040151863</v>
      </c>
      <c r="C985">
        <f>Dynamics!O993+Dynamics!P993</f>
        <v>0.45186626871788677</v>
      </c>
      <c r="D985">
        <f>Dynamics!$M$9*Dynamics!$M$14*Thrust!C985</f>
        <v>974.88475570689798</v>
      </c>
      <c r="E985">
        <f t="shared" si="93"/>
        <v>3.8806089373131716</v>
      </c>
      <c r="F985">
        <f t="shared" si="94"/>
        <v>35.569076989741426</v>
      </c>
      <c r="G985">
        <f>F984*Dynamics!$S$1+G984</f>
        <v>474.23263509763871</v>
      </c>
      <c r="H985">
        <f>G985*Dynamics!$S$1+H984</f>
        <v>2473.9887261071754</v>
      </c>
      <c r="I985" s="32">
        <f t="shared" si="97"/>
        <v>3716.9887261071754</v>
      </c>
      <c r="J985">
        <f t="shared" si="98"/>
        <v>281.83957328030334</v>
      </c>
      <c r="K985">
        <f t="shared" si="95"/>
        <v>65.763205677904409</v>
      </c>
      <c r="L985">
        <f t="shared" si="96"/>
        <v>8.1285104476988611E-4</v>
      </c>
    </row>
    <row r="986" spans="1:12" x14ac:dyDescent="0.25">
      <c r="A986">
        <f>Dynamics!A994</f>
        <v>9.7599999999998364</v>
      </c>
      <c r="B986">
        <f>Dynamics!B994</f>
        <v>27.294591377464684</v>
      </c>
      <c r="C986">
        <f>Dynamics!O994+Dynamics!P994</f>
        <v>0.44951037064550103</v>
      </c>
      <c r="D986">
        <f>Dynamics!$M$9*Dynamics!$M$14*Thrust!C986</f>
        <v>969.80199278395446</v>
      </c>
      <c r="E986">
        <f t="shared" si="93"/>
        <v>3.8846578859736089</v>
      </c>
      <c r="F986">
        <f t="shared" si="94"/>
        <v>35.388598478725498</v>
      </c>
      <c r="G986">
        <f>F985*Dynamics!$S$1+G985</f>
        <v>474.58832586753613</v>
      </c>
      <c r="H986">
        <f>G986*Dynamics!$S$1+H985</f>
        <v>2478.7346093658507</v>
      </c>
      <c r="I986" s="32">
        <f t="shared" si="97"/>
        <v>3721.7346093658507</v>
      </c>
      <c r="J986">
        <f t="shared" si="98"/>
        <v>281.80872503912195</v>
      </c>
      <c r="K986">
        <f t="shared" si="95"/>
        <v>65.725383411784719</v>
      </c>
      <c r="L986">
        <f t="shared" si="96"/>
        <v>8.1247247901734701E-4</v>
      </c>
    </row>
    <row r="987" spans="1:12" x14ac:dyDescent="0.25">
      <c r="A987">
        <f>Dynamics!A995</f>
        <v>9.7699999999998361</v>
      </c>
      <c r="B987">
        <f>Dynamics!B995</f>
        <v>27.290096273758227</v>
      </c>
      <c r="C987">
        <f>Dynamics!O995+Dynamics!P995</f>
        <v>0.44716197251326895</v>
      </c>
      <c r="D987">
        <f>Dynamics!$M$9*Dynamics!$M$14*Thrust!C987</f>
        <v>964.73541070439467</v>
      </c>
      <c r="E987">
        <f t="shared" ref="E987:E1050" si="99">0.5*L986*G986^2*$F$4*$B$5</f>
        <v>3.8886754245007258</v>
      </c>
      <c r="F987">
        <f t="shared" ref="F987:F1050" si="100">(D987-E987)/B987</f>
        <v>35.208623877367209</v>
      </c>
      <c r="G987">
        <f>F986*Dynamics!$S$1+G986</f>
        <v>474.9422118523234</v>
      </c>
      <c r="H987">
        <f>G987*Dynamics!$S$1+H986</f>
        <v>2483.4840314843741</v>
      </c>
      <c r="I987" s="32">
        <f t="shared" si="97"/>
        <v>3726.4840314843741</v>
      </c>
      <c r="J987">
        <f t="shared" si="98"/>
        <v>281.77785379535158</v>
      </c>
      <c r="K987">
        <f t="shared" ref="K987:K1050" si="101">$B$3*(1-$F$1*I987/$B$2)^($B$1*$F$3/($F$2*$F$1))</f>
        <v>65.687550578237051</v>
      </c>
      <c r="L987">
        <f t="shared" ref="L987:L1050" si="102">K987*$F$3/($F$2*J987)</f>
        <v>8.1209376602560119E-4</v>
      </c>
    </row>
    <row r="988" spans="1:12" x14ac:dyDescent="0.25">
      <c r="A988">
        <f>Dynamics!A996</f>
        <v>9.7799999999998359</v>
      </c>
      <c r="B988">
        <f>Dynamics!B996</f>
        <v>27.285624654033096</v>
      </c>
      <c r="C988">
        <f>Dynamics!O996+Dynamics!P996</f>
        <v>0.44482102583031757</v>
      </c>
      <c r="D988">
        <f>Dynamics!$M$9*Dynamics!$M$14*Thrust!C988</f>
        <v>959.68490485095435</v>
      </c>
      <c r="E988">
        <f t="shared" si="99"/>
        <v>3.8926616096181106</v>
      </c>
      <c r="F988">
        <f t="shared" si="100"/>
        <v>35.029150160946024</v>
      </c>
      <c r="G988">
        <f>F987*Dynamics!$S$1+G987</f>
        <v>475.29429809109706</v>
      </c>
      <c r="H988">
        <f>G988*Dynamics!$S$1+H987</f>
        <v>2488.2369744652851</v>
      </c>
      <c r="I988" s="32">
        <f t="shared" si="97"/>
        <v>3731.2369744652851</v>
      </c>
      <c r="J988">
        <f t="shared" si="98"/>
        <v>281.74695966597562</v>
      </c>
      <c r="K988">
        <f t="shared" si="101"/>
        <v>65.649707353662436</v>
      </c>
      <c r="L988">
        <f t="shared" si="102"/>
        <v>8.1171490749754331E-4</v>
      </c>
    </row>
    <row r="989" spans="1:12" x14ac:dyDescent="0.25">
      <c r="A989">
        <f>Dynamics!A997</f>
        <v>9.7899999999998357</v>
      </c>
      <c r="B989">
        <f>Dynamics!B997</f>
        <v>27.281176443774793</v>
      </c>
      <c r="C989">
        <f>Dynamics!O997+Dynamics!P997</f>
        <v>0.44248748256574805</v>
      </c>
      <c r="D989">
        <f>Dynamics!$M$9*Dynamics!$M$14*Thrust!C989</f>
        <v>954.65037159874635</v>
      </c>
      <c r="E989">
        <f t="shared" si="99"/>
        <v>3.8966164981507903</v>
      </c>
      <c r="F989">
        <f t="shared" si="100"/>
        <v>34.850174333942448</v>
      </c>
      <c r="G989">
        <f>F988*Dynamics!$S$1+G988</f>
        <v>475.6445895927065</v>
      </c>
      <c r="H989">
        <f>G989*Dynamics!$S$1+H988</f>
        <v>2492.993420361212</v>
      </c>
      <c r="I989" s="32">
        <f t="shared" si="97"/>
        <v>3735.993420361212</v>
      </c>
      <c r="J989">
        <f t="shared" si="98"/>
        <v>281.71604276765214</v>
      </c>
      <c r="K989">
        <f t="shared" si="101"/>
        <v>65.611853913798441</v>
      </c>
      <c r="L989">
        <f t="shared" si="102"/>
        <v>8.1133590513010547E-4</v>
      </c>
    </row>
    <row r="990" spans="1:12" x14ac:dyDescent="0.25">
      <c r="A990">
        <f>Dynamics!A998</f>
        <v>9.7999999999998355</v>
      </c>
      <c r="B990">
        <f>Dynamics!B998</f>
        <v>27.276751568949134</v>
      </c>
      <c r="C990">
        <f>Dynamics!O998+Dynamics!P998</f>
        <v>0.44016129514286617</v>
      </c>
      <c r="D990">
        <f>Dynamics!$M$9*Dynamics!$M$14*Thrust!C990</f>
        <v>949.63170830281331</v>
      </c>
      <c r="E990">
        <f t="shared" si="99"/>
        <v>3.9005401470242282</v>
      </c>
      <c r="F990">
        <f t="shared" si="100"/>
        <v>34.671693429666867</v>
      </c>
      <c r="G990">
        <f>F989*Dynamics!$S$1+G989</f>
        <v>475.99309133604589</v>
      </c>
      <c r="H990">
        <f>G990*Dynamics!$S$1+H989</f>
        <v>2497.7533512745727</v>
      </c>
      <c r="I990" s="32">
        <f t="shared" si="97"/>
        <v>3740.7533512745727</v>
      </c>
      <c r="J990">
        <f t="shared" si="98"/>
        <v>281.68510321671528</v>
      </c>
      <c r="K990">
        <f t="shared" si="101"/>
        <v>65.573990433722514</v>
      </c>
      <c r="L990">
        <f t="shared" si="102"/>
        <v>8.1095676061429143E-4</v>
      </c>
    </row>
    <row r="991" spans="1:12" x14ac:dyDescent="0.25">
      <c r="A991">
        <f>Dynamics!A999</f>
        <v>9.8099999999998353</v>
      </c>
      <c r="B991">
        <f>Dynamics!B999</f>
        <v>27.272349955997708</v>
      </c>
      <c r="C991">
        <f>Dynamics!O999+Dynamics!P999</f>
        <v>0.43784241643349892</v>
      </c>
      <c r="D991">
        <f>Dynamics!$M$9*Dynamics!$M$14*Thrust!C991</f>
        <v>944.6288132858657</v>
      </c>
      <c r="E991">
        <f t="shared" si="99"/>
        <v>3.9044326132633826</v>
      </c>
      <c r="F991">
        <f t="shared" si="100"/>
        <v>34.493704509893881</v>
      </c>
      <c r="G991">
        <f>F990*Dynamics!$S$1+G990</f>
        <v>476.33980827034259</v>
      </c>
      <c r="H991">
        <f>G991*Dynamics!$S$1+H990</f>
        <v>2502.5167493572762</v>
      </c>
      <c r="I991" s="32">
        <f t="shared" si="97"/>
        <v>3745.5167493572762</v>
      </c>
      <c r="J991">
        <f t="shared" si="98"/>
        <v>281.65414112917773</v>
      </c>
      <c r="K991">
        <f t="shared" si="101"/>
        <v>65.536117087854706</v>
      </c>
      <c r="L991">
        <f t="shared" si="102"/>
        <v>8.1057747563519945E-4</v>
      </c>
    </row>
    <row r="992" spans="1:12" x14ac:dyDescent="0.25">
      <c r="A992">
        <f>Dynamics!A1000</f>
        <v>9.8199999999998351</v>
      </c>
      <c r="B992">
        <f>Dynamics!B1000</f>
        <v>27.267971531833371</v>
      </c>
      <c r="C992">
        <f>Dynamics!O1000+Dynamics!P1000</f>
        <v>0.43553079975239956</v>
      </c>
      <c r="D992">
        <f>Dynamics!$M$9*Dynamics!$M$14*Thrust!C992</f>
        <v>939.6415858262111</v>
      </c>
      <c r="E992">
        <f t="shared" si="99"/>
        <v>3.9082939539917021</v>
      </c>
      <c r="F992">
        <f t="shared" si="100"/>
        <v>34.316204664502415</v>
      </c>
      <c r="G992">
        <f>F991*Dynamics!$S$1+G991</f>
        <v>476.68474531544155</v>
      </c>
      <c r="H992">
        <f>G992*Dynamics!$S$1+H991</f>
        <v>2507.2835968104305</v>
      </c>
      <c r="I992" s="32">
        <f t="shared" si="97"/>
        <v>3750.2835968104305</v>
      </c>
      <c r="J992">
        <f t="shared" si="98"/>
        <v>281.62315662073217</v>
      </c>
      <c r="K992">
        <f t="shared" si="101"/>
        <v>65.498234049960772</v>
      </c>
      <c r="L992">
        <f t="shared" si="102"/>
        <v>8.1019805187205313E-4</v>
      </c>
    </row>
    <row r="993" spans="1:12" x14ac:dyDescent="0.25">
      <c r="A993">
        <f>Dynamics!A1001</f>
        <v>9.8299999999998349</v>
      </c>
      <c r="B993">
        <f>Dynamics!B1001</f>
        <v>27.263616223835847</v>
      </c>
      <c r="C993">
        <f>Dynamics!O1001+Dynamics!P1001</f>
        <v>0.43322639885173747</v>
      </c>
      <c r="D993">
        <f>Dynamics!$M$9*Dynamics!$M$14*Thrust!C993</f>
        <v>934.66992614586593</v>
      </c>
      <c r="E993">
        <f t="shared" si="99"/>
        <v>3.9121242264301661</v>
      </c>
      <c r="F993">
        <f t="shared" si="100"/>
        <v>34.139191011121234</v>
      </c>
      <c r="G993">
        <f>F992*Dynamics!$S$1+G992</f>
        <v>477.02790736208658</v>
      </c>
      <c r="H993">
        <f>G993*Dynamics!$S$1+H992</f>
        <v>2512.0538758840512</v>
      </c>
      <c r="I993" s="32">
        <f t="shared" si="97"/>
        <v>3755.0538758840512</v>
      </c>
      <c r="J993">
        <f t="shared" si="98"/>
        <v>281.5921498067537</v>
      </c>
      <c r="K993">
        <f t="shared" si="101"/>
        <v>65.460341493155028</v>
      </c>
      <c r="L993">
        <f t="shared" si="102"/>
        <v>8.0981849099822625E-4</v>
      </c>
    </row>
    <row r="994" spans="1:12" x14ac:dyDescent="0.25">
      <c r="A994">
        <f>Dynamics!A1002</f>
        <v>9.8399999999998347</v>
      </c>
      <c r="B994">
        <f>Dynamics!B1002</f>
        <v>27.25928395984733</v>
      </c>
      <c r="C994">
        <f>Dynamics!O1002+Dynamics!P1002</f>
        <v>0.43092916791567215</v>
      </c>
      <c r="D994">
        <f>Dynamics!$M$9*Dynamics!$M$14*Thrust!C994</f>
        <v>929.71373539884962</v>
      </c>
      <c r="E994">
        <f t="shared" si="99"/>
        <v>3.915923487896297</v>
      </c>
      <c r="F994">
        <f t="shared" si="100"/>
        <v>33.962660694779984</v>
      </c>
      <c r="G994">
        <f>F993*Dynamics!$S$1+G993</f>
        <v>477.36929927219779</v>
      </c>
      <c r="H994">
        <f>G994*Dynamics!$S$1+H993</f>
        <v>2516.8275688767731</v>
      </c>
      <c r="I994" s="32">
        <f t="shared" si="97"/>
        <v>3759.8275688767731</v>
      </c>
      <c r="J994">
        <f t="shared" si="98"/>
        <v>281.56112080230099</v>
      </c>
      <c r="K994">
        <f t="shared" si="101"/>
        <v>65.422439589903433</v>
      </c>
      <c r="L994">
        <f t="shared" si="102"/>
        <v>8.0943879468127434E-4</v>
      </c>
    </row>
    <row r="995" spans="1:12" x14ac:dyDescent="0.25">
      <c r="A995">
        <f>Dynamics!A1003</f>
        <v>9.8499999999998344</v>
      </c>
      <c r="B995">
        <f>Dynamics!B1003</f>
        <v>27.254974668168174</v>
      </c>
      <c r="C995">
        <f>Dynamics!O1003+Dynamics!P1003</f>
        <v>0.42863906155501014</v>
      </c>
      <c r="D995">
        <f>Dynamics!$M$9*Dynamics!$M$14*Thrust!C995</f>
        <v>924.77291565965675</v>
      </c>
      <c r="E995">
        <f t="shared" si="99"/>
        <v>3.9196917958032063</v>
      </c>
      <c r="F995">
        <f t="shared" si="100"/>
        <v>33.78661088756553</v>
      </c>
      <c r="G995">
        <f>F994*Dynamics!$S$1+G994</f>
        <v>477.70892587914557</v>
      </c>
      <c r="H995">
        <f>G995*Dynamics!$S$1+H994</f>
        <v>2521.6046581355645</v>
      </c>
      <c r="I995" s="32">
        <f t="shared" si="97"/>
        <v>3764.6046581355645</v>
      </c>
      <c r="J995">
        <f t="shared" si="98"/>
        <v>281.53006972211881</v>
      </c>
      <c r="K995">
        <f t="shared" si="101"/>
        <v>65.384528512026236</v>
      </c>
      <c r="L995">
        <f t="shared" si="102"/>
        <v>8.0905896458295624E-4</v>
      </c>
    </row>
    <row r="996" spans="1:12" x14ac:dyDescent="0.25">
      <c r="A996">
        <f>Dynamics!A1004</f>
        <v>9.8599999999998342</v>
      </c>
      <c r="B996">
        <f>Dynamics!B1004</f>
        <v>27.250688277552623</v>
      </c>
      <c r="C996">
        <f>Dynamics!O1004+Dynamics!P1004</f>
        <v>0.4263560348019419</v>
      </c>
      <c r="D996">
        <f>Dynamics!$M$9*Dynamics!$M$14*Thrust!C996</f>
        <v>919.84736991190186</v>
      </c>
      <c r="E996">
        <f t="shared" si="99"/>
        <v>3.9234292076585953</v>
      </c>
      <c r="F996">
        <f t="shared" si="100"/>
        <v>33.611038788283487</v>
      </c>
      <c r="G996">
        <f>F995*Dynamics!$S$1+G995</f>
        <v>478.0467919880212</v>
      </c>
      <c r="H996">
        <f>G996*Dynamics!$S$1+H995</f>
        <v>2526.3851260554447</v>
      </c>
      <c r="I996" s="32">
        <f t="shared" si="97"/>
        <v>3769.3851260554447</v>
      </c>
      <c r="J996">
        <f t="shared" si="98"/>
        <v>281.49899668063961</v>
      </c>
      <c r="K996">
        <f t="shared" si="101"/>
        <v>65.346608430701039</v>
      </c>
      <c r="L996">
        <f t="shared" si="102"/>
        <v>8.0867900235926478E-4</v>
      </c>
    </row>
    <row r="997" spans="1:12" x14ac:dyDescent="0.25">
      <c r="A997">
        <f>Dynamics!A1005</f>
        <v>9.869999999999834</v>
      </c>
      <c r="B997">
        <f>Dynamics!B1005</f>
        <v>27.246424717204604</v>
      </c>
      <c r="C997">
        <f>Dynamics!O1005+Dynamics!P1005</f>
        <v>0.42408004310485858</v>
      </c>
      <c r="D997">
        <f>Dynamics!$M$9*Dynamics!$M$14*Thrust!C997</f>
        <v>914.9370020371374</v>
      </c>
      <c r="E997">
        <f t="shared" si="99"/>
        <v>3.9271357810637988</v>
      </c>
      <c r="F997">
        <f t="shared" si="100"/>
        <v>33.435941622124879</v>
      </c>
      <c r="G997">
        <f>F996*Dynamics!$S$1+G996</f>
        <v>478.38290237590405</v>
      </c>
      <c r="H997">
        <f>G997*Dynamics!$S$1+H996</f>
        <v>2531.1689550792039</v>
      </c>
      <c r="I997" s="32">
        <f t="shared" si="97"/>
        <v>3774.1689550792039</v>
      </c>
      <c r="J997">
        <f t="shared" si="98"/>
        <v>281.46790179198518</v>
      </c>
      <c r="K997">
        <f t="shared" si="101"/>
        <v>65.308679516465602</v>
      </c>
      <c r="L997">
        <f t="shared" si="102"/>
        <v>8.0829890966045237E-4</v>
      </c>
    </row>
    <row r="998" spans="1:12" x14ac:dyDescent="0.25">
      <c r="A998">
        <f>Dynamics!A1006</f>
        <v>9.8799999999998338</v>
      </c>
      <c r="B998">
        <f>Dynamics!B1006</f>
        <v>27.242183916773556</v>
      </c>
      <c r="C998">
        <f>Dynamics!O1006+Dynamics!P1006</f>
        <v>0.42181104232324745</v>
      </c>
      <c r="D998">
        <f>Dynamics!$M$9*Dynamics!$M$14*Thrust!C998</f>
        <v>910.04171680384036</v>
      </c>
      <c r="E998">
        <f t="shared" si="99"/>
        <v>3.93081157371281</v>
      </c>
      <c r="F998">
        <f t="shared" si="100"/>
        <v>33.261316640337967</v>
      </c>
      <c r="G998">
        <f>F997*Dynamics!$S$1+G997</f>
        <v>478.71726179212533</v>
      </c>
      <c r="H998">
        <f>G998*Dynamics!$S$1+H997</f>
        <v>2535.9561276971253</v>
      </c>
      <c r="I998" s="32">
        <f t="shared" si="97"/>
        <v>3778.9561276971253</v>
      </c>
      <c r="J998">
        <f t="shared" si="98"/>
        <v>281.43678516996869</v>
      </c>
      <c r="K998">
        <f t="shared" si="101"/>
        <v>65.270741939220699</v>
      </c>
      <c r="L998">
        <f t="shared" si="102"/>
        <v>8.079186881310577E-4</v>
      </c>
    </row>
    <row r="999" spans="1:12" x14ac:dyDescent="0.25">
      <c r="A999">
        <f>Dynamics!A1007</f>
        <v>9.8899999999998336</v>
      </c>
      <c r="B999">
        <f>Dynamics!B1007</f>
        <v>27.237965806350324</v>
      </c>
      <c r="C999">
        <f>Dynamics!O1007+Dynamics!P1007</f>
        <v>0.41954898872266266</v>
      </c>
      <c r="D999">
        <f>Dynamics!$M$9*Dynamics!$M$14*Thrust!C999</f>
        <v>905.16141985656179</v>
      </c>
      <c r="E999">
        <f t="shared" si="99"/>
        <v>3.9344566433913091</v>
      </c>
      <c r="F999">
        <f t="shared" si="100"/>
        <v>33.087161119904785</v>
      </c>
      <c r="G999">
        <f>F998*Dynamics!$S$1+G998</f>
        <v>479.04987495852873</v>
      </c>
      <c r="H999">
        <f>G999*Dynamics!$S$1+H998</f>
        <v>2540.7466264467107</v>
      </c>
      <c r="I999" s="32">
        <f t="shared" si="97"/>
        <v>3783.7466264467107</v>
      </c>
      <c r="J999">
        <f t="shared" si="98"/>
        <v>281.40564692809636</v>
      </c>
      <c r="K999">
        <f t="shared" si="101"/>
        <v>65.232795868232728</v>
      </c>
      <c r="L999">
        <f t="shared" si="102"/>
        <v>8.0753833940992931E-4</v>
      </c>
    </row>
    <row r="1000" spans="1:12" x14ac:dyDescent="0.25">
      <c r="A1000">
        <f>Dynamics!A1008</f>
        <v>9.8999999999998334</v>
      </c>
      <c r="B1000">
        <f>Dynamics!B1008</f>
        <v>27.233770316463097</v>
      </c>
      <c r="C1000">
        <f>Dynamics!O1008+Dynamics!P1008</f>
        <v>0.41729383896977179</v>
      </c>
      <c r="D1000">
        <f>Dynamics!$M$9*Dynamics!$M$14*Thrust!C1000</f>
        <v>900.29601770524062</v>
      </c>
      <c r="E1000">
        <f t="shared" si="99"/>
        <v>3.9380710479756766</v>
      </c>
      <c r="F1000">
        <f t="shared" si="100"/>
        <v>32.913472363222773</v>
      </c>
      <c r="G1000">
        <f>F999*Dynamics!$S$1+G999</f>
        <v>479.38074656972776</v>
      </c>
      <c r="H1000">
        <f>G1000*Dynamics!$S$1+H999</f>
        <v>2545.5404339124079</v>
      </c>
      <c r="I1000" s="32">
        <f t="shared" si="97"/>
        <v>3788.5404339124079</v>
      </c>
      <c r="J1000">
        <f t="shared" si="98"/>
        <v>281.37448717956937</v>
      </c>
      <c r="K1000">
        <f t="shared" si="101"/>
        <v>65.194841472136801</v>
      </c>
      <c r="L1000">
        <f t="shared" si="102"/>
        <v>8.0715786513025549E-4</v>
      </c>
    </row>
    <row r="1001" spans="1:12" x14ac:dyDescent="0.25">
      <c r="A1001">
        <f>Dynamics!A1009</f>
        <v>9.9099999999998332</v>
      </c>
      <c r="B1001">
        <f>Dynamics!B1009</f>
        <v>27.229597378073397</v>
      </c>
      <c r="C1001">
        <f>Dynamics!O1009+Dynamics!P1009</f>
        <v>0.41504555012747607</v>
      </c>
      <c r="D1001">
        <f>Dynamics!$M$9*Dynamics!$M$14*Thrust!C1001</f>
        <v>895.44541771467482</v>
      </c>
      <c r="E1001">
        <f t="shared" si="99"/>
        <v>3.9416548454320481</v>
      </c>
      <c r="F1001">
        <f t="shared" si="100"/>
        <v>32.740247697790977</v>
      </c>
      <c r="G1001">
        <f>F1000*Dynamics!$S$1+G1000</f>
        <v>479.70988129336001</v>
      </c>
      <c r="H1001">
        <f>G1001*Dynamics!$S$1+H1000</f>
        <v>2550.3375327253416</v>
      </c>
      <c r="I1001" s="32">
        <f t="shared" si="97"/>
        <v>3793.3375327253416</v>
      </c>
      <c r="J1001">
        <f t="shared" si="98"/>
        <v>281.34330603728529</v>
      </c>
      <c r="K1001">
        <f t="shared" si="101"/>
        <v>65.156878918939242</v>
      </c>
      <c r="L1001">
        <f t="shared" si="102"/>
        <v>8.067772669195874E-4</v>
      </c>
    </row>
    <row r="1002" spans="1:12" x14ac:dyDescent="0.25">
      <c r="A1002">
        <f>Dynamics!A1010</f>
        <v>9.919999999999833</v>
      </c>
      <c r="B1002">
        <f>Dynamics!B1010</f>
        <v>27.225446922572125</v>
      </c>
      <c r="C1002">
        <f>Dynamics!O1010+Dynamics!P1010</f>
        <v>0.41280407965010424</v>
      </c>
      <c r="D1002">
        <f>Dynamics!$M$9*Dynamics!$M$14*Thrust!C1002</f>
        <v>890.60952809415278</v>
      </c>
      <c r="E1002">
        <f t="shared" si="99"/>
        <v>3.9452080938153324</v>
      </c>
      <c r="F1002">
        <f t="shared" si="100"/>
        <v>32.567484475901111</v>
      </c>
      <c r="G1002">
        <f>F1001*Dynamics!$S$1+G1001</f>
        <v>480.03728377033792</v>
      </c>
      <c r="H1002">
        <f>G1002*Dynamics!$S$1+H1001</f>
        <v>2555.137905563045</v>
      </c>
      <c r="I1002" s="32">
        <f t="shared" si="97"/>
        <v>3798.137905563045</v>
      </c>
      <c r="J1002">
        <f t="shared" si="98"/>
        <v>281.31210361384024</v>
      </c>
      <c r="K1002">
        <f t="shared" si="101"/>
        <v>65.118908376020514</v>
      </c>
      <c r="L1002">
        <f t="shared" si="102"/>
        <v>8.063965463998657E-4</v>
      </c>
    </row>
    <row r="1003" spans="1:12" x14ac:dyDescent="0.25">
      <c r="A1003">
        <f>Dynamics!A1011</f>
        <v>9.9299999999998327</v>
      </c>
      <c r="B1003">
        <f>Dynamics!B1011</f>
        <v>27.221318881775623</v>
      </c>
      <c r="C1003">
        <f>Dynamics!O1011+Dynamics!P1011</f>
        <v>0.41056938537867477</v>
      </c>
      <c r="D1003">
        <f>Dynamics!$M$9*Dynamics!$M$14*Thrust!C1003</f>
        <v>885.78825788723168</v>
      </c>
      <c r="E1003">
        <f t="shared" si="99"/>
        <v>3.9487308512682437</v>
      </c>
      <c r="F1003">
        <f t="shared" si="100"/>
        <v>32.395180074333041</v>
      </c>
      <c r="G1003">
        <f>F1002*Dynamics!$S$1+G1002</f>
        <v>480.36295861509694</v>
      </c>
      <c r="H1003">
        <f>G1003*Dynamics!$S$1+H1002</f>
        <v>2559.9415351491962</v>
      </c>
      <c r="I1003" s="32">
        <f t="shared" si="97"/>
        <v>3802.9415351491962</v>
      </c>
      <c r="J1003">
        <f t="shared" si="98"/>
        <v>281.28088002153021</v>
      </c>
      <c r="K1003">
        <f t="shared" si="101"/>
        <v>65.080930010137763</v>
      </c>
      <c r="L1003">
        <f t="shared" si="102"/>
        <v>8.0601570518744456E-4</v>
      </c>
    </row>
    <row r="1004" spans="1:12" x14ac:dyDescent="0.25">
      <c r="A1004">
        <f>Dynamics!A1012</f>
        <v>9.9399999999998325</v>
      </c>
      <c r="B1004">
        <f>Dynamics!B1012</f>
        <v>27.217213187921836</v>
      </c>
      <c r="C1004">
        <f>Dynamics!O1012+Dynamics!P1012</f>
        <v>0.40834142553623148</v>
      </c>
      <c r="D1004">
        <f>Dynamics!$M$9*Dynamics!$M$14*Thrust!C1004</f>
        <v>880.98151696167452</v>
      </c>
      <c r="E1004">
        <f t="shared" si="99"/>
        <v>3.9522231760203335</v>
      </c>
      <c r="F1004">
        <f t="shared" si="100"/>
        <v>32.22333189405493</v>
      </c>
      <c r="G1004">
        <f>F1003*Dynamics!$S$1+G1003</f>
        <v>480.68691041584026</v>
      </c>
      <c r="H1004">
        <f>G1004*Dynamics!$S$1+H1003</f>
        <v>2564.7484042533547</v>
      </c>
      <c r="I1004" s="32">
        <f t="shared" si="97"/>
        <v>3807.7484042533547</v>
      </c>
      <c r="J1004">
        <f t="shared" si="98"/>
        <v>281.24963537235317</v>
      </c>
      <c r="K1004">
        <f t="shared" si="101"/>
        <v>65.042943987427634</v>
      </c>
      <c r="L1004">
        <f t="shared" si="102"/>
        <v>8.0563474489311762E-4</v>
      </c>
    </row>
    <row r="1005" spans="1:12" x14ac:dyDescent="0.25">
      <c r="A1005">
        <f>Dynamics!A1013</f>
        <v>9.9499999999998323</v>
      </c>
      <c r="B1005">
        <f>Dynamics!B1013</f>
        <v>27.213129773666473</v>
      </c>
      <c r="C1005">
        <f>Dynamics!O1013+Dynamics!P1013</f>
        <v>0.40612015872324503</v>
      </c>
      <c r="D1005">
        <f>Dynamics!$M$9*Dynamics!$M$14*Thrust!C1005</f>
        <v>876.1892159995283</v>
      </c>
      <c r="E1005">
        <f t="shared" si="99"/>
        <v>3.9556851263870256</v>
      </c>
      <c r="F1005">
        <f t="shared" si="100"/>
        <v>32.051937359927699</v>
      </c>
      <c r="G1005">
        <f>F1004*Dynamics!$S$1+G1004</f>
        <v>481.00914373478082</v>
      </c>
      <c r="H1005">
        <f>G1005*Dynamics!$S$1+H1004</f>
        <v>2569.5584956907023</v>
      </c>
      <c r="I1005" s="32">
        <f t="shared" si="97"/>
        <v>3812.5584956907023</v>
      </c>
      <c r="J1005">
        <f t="shared" si="98"/>
        <v>281.21836977801041</v>
      </c>
      <c r="K1005">
        <f t="shared" si="101"/>
        <v>65.004950473408911</v>
      </c>
      <c r="L1005">
        <f t="shared" si="102"/>
        <v>8.0525366712214314E-4</v>
      </c>
    </row>
    <row r="1006" spans="1:12" x14ac:dyDescent="0.25">
      <c r="A1006">
        <f>Dynamics!A1014</f>
        <v>9.9599999999998321</v>
      </c>
      <c r="B1006">
        <f>Dynamics!B1014</f>
        <v>27.209068572079239</v>
      </c>
      <c r="C1006">
        <f>Dynamics!O1014+Dynamics!P1014</f>
        <v>0.40390554391308392</v>
      </c>
      <c r="D1006">
        <f>Dynamics!$M$9*Dynamics!$M$14*Thrust!C1006</f>
        <v>871.41126648735371</v>
      </c>
      <c r="E1006">
        <f t="shared" si="99"/>
        <v>3.9591167607686568</v>
      </c>
      <c r="F1006">
        <f t="shared" si="100"/>
        <v>31.880993920413971</v>
      </c>
      <c r="G1006">
        <f>F1005*Dynamics!$S$1+G1005</f>
        <v>481.32966310838009</v>
      </c>
      <c r="H1006">
        <f>G1006*Dynamics!$S$1+H1005</f>
        <v>2574.371792321786</v>
      </c>
      <c r="I1006" s="32">
        <f t="shared" si="97"/>
        <v>3817.371792321786</v>
      </c>
      <c r="J1006">
        <f t="shared" si="98"/>
        <v>281.18708334990839</v>
      </c>
      <c r="K1006">
        <f t="shared" si="101"/>
        <v>64.966949632985134</v>
      </c>
      <c r="L1006">
        <f t="shared" si="102"/>
        <v>8.0487247347426748E-4</v>
      </c>
    </row>
    <row r="1007" spans="1:12" x14ac:dyDescent="0.25">
      <c r="A1007">
        <f>Dynamics!A1015</f>
        <v>9.9699999999998319</v>
      </c>
      <c r="B1007">
        <f>Dynamics!B1015</f>
        <v>27.20502951664011</v>
      </c>
      <c r="C1007">
        <f>Dynamics!O1015+Dynamics!P1015</f>
        <v>0.40169754044754935</v>
      </c>
      <c r="D1007">
        <f>Dynamics!$M$9*Dynamics!$M$14*Thrust!C1007</f>
        <v>866.64758070659104</v>
      </c>
      <c r="E1007">
        <f t="shared" si="99"/>
        <v>3.962518137649504</v>
      </c>
      <c r="F1007">
        <f t="shared" si="100"/>
        <v>31.710499047291069</v>
      </c>
      <c r="G1007">
        <f>F1006*Dynamics!$S$1+G1006</f>
        <v>481.64847304758422</v>
      </c>
      <c r="H1007">
        <f>G1007*Dynamics!$S$1+H1006</f>
        <v>2579.1882770522616</v>
      </c>
      <c r="I1007" s="32">
        <f t="shared" si="97"/>
        <v>3822.1882770522616</v>
      </c>
      <c r="J1007">
        <f t="shared" si="98"/>
        <v>281.1557761991603</v>
      </c>
      <c r="K1007">
        <f t="shared" si="101"/>
        <v>64.928941630447312</v>
      </c>
      <c r="L1007">
        <f t="shared" si="102"/>
        <v>8.0449116554375118E-4</v>
      </c>
    </row>
    <row r="1008" spans="1:12" x14ac:dyDescent="0.25">
      <c r="A1008">
        <f>Dynamics!A1016</f>
        <v>9.9799999999998317</v>
      </c>
      <c r="B1008">
        <f>Dynamics!B1016</f>
        <v>27.201012541235635</v>
      </c>
      <c r="C1008">
        <f>Dynamics!O1016+Dynamics!P1016</f>
        <v>0.39949610803247843</v>
      </c>
      <c r="D1008">
        <f>Dynamics!$M$9*Dynamics!$M$14*Thrust!C1008</f>
        <v>861.89807172407495</v>
      </c>
      <c r="E1008">
        <f t="shared" si="99"/>
        <v>3.9658893155968311</v>
      </c>
      <c r="F1008">
        <f t="shared" si="100"/>
        <v>31.540450235368539</v>
      </c>
      <c r="G1008">
        <f>F1007*Dynamics!$S$1+G1007</f>
        <v>481.96557803805712</v>
      </c>
      <c r="H1008">
        <f>G1008*Dynamics!$S$1+H1007</f>
        <v>2584.0079328326419</v>
      </c>
      <c r="I1008" s="32">
        <f t="shared" si="97"/>
        <v>3827.0079328326419</v>
      </c>
      <c r="J1008">
        <f t="shared" si="98"/>
        <v>281.12444843658784</v>
      </c>
      <c r="K1008">
        <f t="shared" si="101"/>
        <v>64.890926629476397</v>
      </c>
      <c r="L1008">
        <f t="shared" si="102"/>
        <v>8.0410974491939159E-4</v>
      </c>
    </row>
    <row r="1009" spans="1:12" x14ac:dyDescent="0.25">
      <c r="A1009">
        <f>Dynamics!A1017</f>
        <v>9.9899999999998315</v>
      </c>
      <c r="B1009">
        <f>Dynamics!B1017</f>
        <v>27.197017580155311</v>
      </c>
      <c r="C1009">
        <f>Dynamics!O1017+Dynamics!P1017</f>
        <v>0.39730120673340735</v>
      </c>
      <c r="D1009">
        <f>Dynamics!$M$9*Dynamics!$M$14*Thrust!C1009</f>
        <v>857.16265338267715</v>
      </c>
      <c r="E1009">
        <f t="shared" si="99"/>
        <v>3.9692303532599196</v>
      </c>
      <c r="F1009">
        <f t="shared" si="100"/>
        <v>31.370845002209428</v>
      </c>
      <c r="G1009">
        <f>F1008*Dynamics!$S$1+G1008</f>
        <v>482.28098254041078</v>
      </c>
      <c r="H1009">
        <f>G1009*Dynamics!$S$1+H1008</f>
        <v>2588.8307426580459</v>
      </c>
      <c r="I1009" s="32">
        <f t="shared" si="97"/>
        <v>3831.8307426580459</v>
      </c>
      <c r="J1009">
        <f t="shared" si="98"/>
        <v>281.0931001727227</v>
      </c>
      <c r="K1009">
        <f t="shared" si="101"/>
        <v>64.852904793146038</v>
      </c>
      <c r="L1009">
        <f t="shared" si="102"/>
        <v>8.0372821318454779E-4</v>
      </c>
    </row>
    <row r="1010" spans="1:12" x14ac:dyDescent="0.25">
      <c r="A1010">
        <f>Dynamics!A1018</f>
        <v>9.9999999999998312</v>
      </c>
      <c r="B1010">
        <f>Dynamics!B1018</f>
        <v>27.193044568087977</v>
      </c>
      <c r="C1010">
        <f>Dynamics!O1018+Dynamics!P1018</f>
        <v>0.39511279697130131</v>
      </c>
      <c r="D1010">
        <f>Dynamics!$M$9*Dynamics!$M$14*Thrust!C1010</f>
        <v>852.44124029209456</v>
      </c>
      <c r="E1010">
        <f t="shared" si="99"/>
        <v>3.9725413093691149</v>
      </c>
      <c r="F1010">
        <f t="shared" si="100"/>
        <v>31.20168088785594</v>
      </c>
      <c r="G1010">
        <f>F1009*Dynamics!$S$1+G1009</f>
        <v>482.59469099043287</v>
      </c>
      <c r="H1010">
        <f>G1010*Dynamics!$S$1+H1009</f>
        <v>2593.6566895679503</v>
      </c>
      <c r="I1010" s="32">
        <f t="shared" si="97"/>
        <v>3836.6566895679503</v>
      </c>
      <c r="J1010">
        <f t="shared" si="98"/>
        <v>281.06173151780831</v>
      </c>
      <c r="K1010">
        <f t="shared" si="101"/>
        <v>64.814876283924988</v>
      </c>
      <c r="L1010">
        <f t="shared" si="102"/>
        <v>8.0334657191716416E-4</v>
      </c>
    </row>
    <row r="1011" spans="1:12" x14ac:dyDescent="0.25">
      <c r="A1011">
        <f>Dynamics!A1019</f>
        <v>10.009999999999831</v>
      </c>
      <c r="B1011">
        <f>Dynamics!B1019</f>
        <v>27.189093440118263</v>
      </c>
      <c r="C1011">
        <f>Dynamics!O1019+Dynamics!P1019</f>
        <v>0.39293083951834262</v>
      </c>
      <c r="D1011">
        <f>Dynamics!$M$9*Dynamics!$M$14*Thrust!C1011</f>
        <v>847.7337478197619</v>
      </c>
      <c r="E1011">
        <f t="shared" si="99"/>
        <v>3.9758222427348651</v>
      </c>
      <c r="F1011">
        <f t="shared" si="100"/>
        <v>31.032955454558802</v>
      </c>
      <c r="G1011">
        <f>F1010*Dynamics!$S$1+G1010</f>
        <v>482.90670779931145</v>
      </c>
      <c r="H1011">
        <f>G1011*Dynamics!$S$1+H1010</f>
        <v>2598.4857566459432</v>
      </c>
      <c r="I1011" s="32">
        <f t="shared" si="97"/>
        <v>3841.4857566459432</v>
      </c>
      <c r="J1011">
        <f t="shared" si="98"/>
        <v>281.03034258180139</v>
      </c>
      <c r="K1011">
        <f t="shared" si="101"/>
        <v>64.776841263679856</v>
      </c>
      <c r="L1011">
        <f t="shared" si="102"/>
        <v>8.0296482268979441E-4</v>
      </c>
    </row>
    <row r="1012" spans="1:12" x14ac:dyDescent="0.25">
      <c r="A1012">
        <f>Dynamics!A1020</f>
        <v>10.019999999999831</v>
      </c>
      <c r="B1012">
        <f>Dynamics!B1020</f>
        <v>27.185164131723081</v>
      </c>
      <c r="C1012">
        <f>Dynamics!O1020+Dynamics!P1020</f>
        <v>0.39075529549378224</v>
      </c>
      <c r="D1012">
        <f>Dynamics!$M$9*Dynamics!$M$14*Thrust!C1012</f>
        <v>843.04009208190178</v>
      </c>
      <c r="E1012">
        <f t="shared" si="99"/>
        <v>3.9790732122467674</v>
      </c>
      <c r="F1012">
        <f t="shared" si="100"/>
        <v>30.864666286510761</v>
      </c>
      <c r="G1012">
        <f>F1011*Dynamics!$S$1+G1011</f>
        <v>483.21703735385705</v>
      </c>
      <c r="H1012">
        <f>G1012*Dynamics!$S$1+H1011</f>
        <v>2603.3179270194819</v>
      </c>
      <c r="I1012" s="32">
        <f t="shared" si="97"/>
        <v>3846.3179270194819</v>
      </c>
      <c r="J1012">
        <f t="shared" si="98"/>
        <v>280.99893347437336</v>
      </c>
      <c r="K1012">
        <f t="shared" si="101"/>
        <v>64.738799893677481</v>
      </c>
      <c r="L1012">
        <f t="shared" si="102"/>
        <v>8.0258296706962559E-4</v>
      </c>
    </row>
    <row r="1013" spans="1:12" x14ac:dyDescent="0.25">
      <c r="A1013">
        <f>Dynamics!A1021</f>
        <v>10.029999999999831</v>
      </c>
      <c r="B1013">
        <f>Dynamics!B1021</f>
        <v>27.181256578768142</v>
      </c>
      <c r="C1013">
        <f>Dynamics!O1021+Dynamics!P1021</f>
        <v>0.38858612635984868</v>
      </c>
      <c r="D1013">
        <f>Dynamics!$M$9*Dynamics!$M$14*Thrust!C1013</f>
        <v>838.36018993469816</v>
      </c>
      <c r="E1013">
        <f t="shared" si="99"/>
        <v>3.9822942768726106</v>
      </c>
      <c r="F1013">
        <f t="shared" si="100"/>
        <v>30.696810989583753</v>
      </c>
      <c r="G1013">
        <f>F1012*Dynamics!$S$1+G1012</f>
        <v>483.52568401672215</v>
      </c>
      <c r="H1013">
        <f>G1013*Dynamics!$S$1+H1012</f>
        <v>2608.1531838596493</v>
      </c>
      <c r="I1013" s="32">
        <f t="shared" si="97"/>
        <v>3851.1531838596493</v>
      </c>
      <c r="J1013">
        <f t="shared" si="98"/>
        <v>280.96750430491227</v>
      </c>
      <c r="K1013">
        <f t="shared" si="101"/>
        <v>64.700752334587463</v>
      </c>
      <c r="L1013">
        <f t="shared" si="102"/>
        <v>8.0220100661849926E-4</v>
      </c>
    </row>
    <row r="1014" spans="1:12" x14ac:dyDescent="0.25">
      <c r="A1014">
        <f>Dynamics!A1022</f>
        <v>10.03999999999983</v>
      </c>
      <c r="B1014">
        <f>Dynamics!B1022</f>
        <v>27.177370717504544</v>
      </c>
      <c r="C1014">
        <f>Dynamics!O1022+Dynamics!P1022</f>
        <v>0.38642329391771657</v>
      </c>
      <c r="D1014">
        <f>Dynamics!$M$9*Dynamics!$M$14*Thrust!C1014</f>
        <v>833.69395896559843</v>
      </c>
      <c r="E1014">
        <f t="shared" si="99"/>
        <v>3.9854854956574184</v>
      </c>
      <c r="F1014">
        <f t="shared" si="100"/>
        <v>30.529387191069887</v>
      </c>
      <c r="G1014">
        <f>F1013*Dynamics!$S$1+G1013</f>
        <v>483.83265212661797</v>
      </c>
      <c r="H1014">
        <f>G1014*Dynamics!$S$1+H1013</f>
        <v>2612.9915103809153</v>
      </c>
      <c r="I1014" s="32">
        <f t="shared" si="97"/>
        <v>3855.9915103809153</v>
      </c>
      <c r="J1014">
        <f t="shared" si="98"/>
        <v>280.93605518252406</v>
      </c>
      <c r="K1014">
        <f t="shared" si="101"/>
        <v>64.662698746484651</v>
      </c>
      <c r="L1014">
        <f t="shared" si="102"/>
        <v>8.0181894289293608E-4</v>
      </c>
    </row>
    <row r="1015" spans="1:12" x14ac:dyDescent="0.25">
      <c r="A1015">
        <f>Dynamics!A1023</f>
        <v>10.04999999999983</v>
      </c>
      <c r="B1015">
        <f>Dynamics!B1023</f>
        <v>27.173506484565365</v>
      </c>
      <c r="C1015">
        <f>Dynamics!O1023+Dynamics!P1023</f>
        <v>0.3842667603035328</v>
      </c>
      <c r="D1015">
        <f>Dynamics!$M$9*Dynamics!$M$14*Thrust!C1015</f>
        <v>829.04131748474072</v>
      </c>
      <c r="E1015">
        <f t="shared" si="99"/>
        <v>3.9886469277224994</v>
      </c>
      <c r="F1015">
        <f t="shared" si="100"/>
        <v>30.362392539426249</v>
      </c>
      <c r="G1015">
        <f>F1014*Dynamics!$S$1+G1014</f>
        <v>484.13794599852866</v>
      </c>
      <c r="H1015">
        <f>G1015*Dynamics!$S$1+H1014</f>
        <v>2617.8328898409004</v>
      </c>
      <c r="I1015" s="32">
        <f t="shared" si="97"/>
        <v>3860.8328898409004</v>
      </c>
      <c r="J1015">
        <f t="shared" si="98"/>
        <v>280.90458621603415</v>
      </c>
      <c r="K1015">
        <f t="shared" si="101"/>
        <v>64.624639288851796</v>
      </c>
      <c r="L1015">
        <f t="shared" si="102"/>
        <v>8.0143677744416025E-4</v>
      </c>
    </row>
    <row r="1016" spans="1:12" x14ac:dyDescent="0.25">
      <c r="A1016">
        <f>Dynamics!A1024</f>
        <v>10.05999999999983</v>
      </c>
      <c r="B1016">
        <f>Dynamics!B1024</f>
        <v>27.169663816962331</v>
      </c>
      <c r="C1016">
        <f>Dynamics!O1024+Dynamics!P1024</f>
        <v>0.38211648798449754</v>
      </c>
      <c r="D1016">
        <f>Dynamics!$M$9*Dynamics!$M$14*Thrust!C1016</f>
        <v>824.40218451649787</v>
      </c>
      <c r="E1016">
        <f t="shared" si="99"/>
        <v>3.9917786322645052</v>
      </c>
      <c r="F1016">
        <f t="shared" si="100"/>
        <v>30.195824704023089</v>
      </c>
      <c r="G1016">
        <f>F1015*Dynamics!$S$1+G1015</f>
        <v>484.44156992392294</v>
      </c>
      <c r="H1016">
        <f>G1016*Dynamics!$S$1+H1015</f>
        <v>2622.6773055401395</v>
      </c>
      <c r="I1016" s="32">
        <f t="shared" si="97"/>
        <v>3865.6773055401395</v>
      </c>
      <c r="J1016">
        <f t="shared" si="98"/>
        <v>280.87309751398908</v>
      </c>
      <c r="K1016">
        <f t="shared" si="101"/>
        <v>64.586574120581716</v>
      </c>
      <c r="L1016">
        <f t="shared" si="102"/>
        <v>8.0105451181811886E-4</v>
      </c>
    </row>
    <row r="1017" spans="1:12" x14ac:dyDescent="0.25">
      <c r="A1017">
        <f>Dynamics!A1025</f>
        <v>10.06999999999983</v>
      </c>
      <c r="B1017">
        <f>Dynamics!B1025</f>
        <v>27.165842652082485</v>
      </c>
      <c r="C1017">
        <f>Dynamics!O1025+Dynamics!P1025</f>
        <v>0.3799724397550035</v>
      </c>
      <c r="D1017">
        <f>Dynamics!$M$9*Dynamics!$M$14*Thrust!C1017</f>
        <v>819.77647979114897</v>
      </c>
      <c r="E1017">
        <f t="shared" si="99"/>
        <v>3.9948806685544653</v>
      </c>
      <c r="F1017">
        <f t="shared" si="100"/>
        <v>30.029681374895915</v>
      </c>
      <c r="G1017">
        <f>F1016*Dynamics!$S$1+G1016</f>
        <v>484.74352817096315</v>
      </c>
      <c r="H1017">
        <f>G1017*Dynamics!$S$1+H1016</f>
        <v>2627.5247408218493</v>
      </c>
      <c r="I1017" s="32">
        <f t="shared" si="97"/>
        <v>3870.5247408218493</v>
      </c>
      <c r="J1017">
        <f t="shared" si="98"/>
        <v>280.84158918465801</v>
      </c>
      <c r="K1017">
        <f t="shared" si="101"/>
        <v>64.548503399979964</v>
      </c>
      <c r="L1017">
        <f t="shared" si="102"/>
        <v>8.0067214755550687E-4</v>
      </c>
    </row>
    <row r="1018" spans="1:12" x14ac:dyDescent="0.25">
      <c r="A1018">
        <f>Dynamics!A1026</f>
        <v>10.07999999999983</v>
      </c>
      <c r="B1018">
        <f>Dynamics!B1026</f>
        <v>27.162042927684936</v>
      </c>
      <c r="C1018">
        <f>Dynamics!O1026+Dynamics!P1026</f>
        <v>0.37783457873282633</v>
      </c>
      <c r="D1018">
        <f>Dynamics!$M$9*Dynamics!$M$14*Thrust!C1018</f>
        <v>815.16412373665958</v>
      </c>
      <c r="E1018">
        <f t="shared" si="99"/>
        <v>3.997953095936849</v>
      </c>
      <c r="F1018">
        <f t="shared" si="100"/>
        <v>29.863960262500758</v>
      </c>
      <c r="G1018">
        <f>F1017*Dynamics!$S$1+G1017</f>
        <v>485.0438249847121</v>
      </c>
      <c r="H1018">
        <f>G1018*Dynamics!$S$1+H1017</f>
        <v>2632.3751790716965</v>
      </c>
      <c r="I1018" s="32">
        <f t="shared" si="97"/>
        <v>3875.3751790716965</v>
      </c>
      <c r="J1018">
        <f t="shared" si="98"/>
        <v>280.81006133603398</v>
      </c>
      <c r="K1018">
        <f t="shared" si="101"/>
        <v>64.510427284767204</v>
      </c>
      <c r="L1018">
        <f t="shared" si="102"/>
        <v>8.0028968619178984E-4</v>
      </c>
    </row>
    <row r="1019" spans="1:12" x14ac:dyDescent="0.25">
      <c r="A1019">
        <f>Dynamics!A1027</f>
        <v>10.089999999999829</v>
      </c>
      <c r="B1019">
        <f>Dynamics!B1027</f>
        <v>27.158264581897608</v>
      </c>
      <c r="C1019">
        <f>Dynamics!O1027+Dynamics!P1027</f>
        <v>0.37570286835537164</v>
      </c>
      <c r="D1019">
        <f>Dynamics!$M$9*Dynamics!$M$14*Thrust!C1019</f>
        <v>810.56503747058503</v>
      </c>
      <c r="E1019">
        <f t="shared" si="99"/>
        <v>4.0009959738286272</v>
      </c>
      <c r="F1019">
        <f t="shared" si="100"/>
        <v>29.698659097473158</v>
      </c>
      <c r="G1019">
        <f>F1018*Dynamics!$S$1+G1018</f>
        <v>485.34246458733713</v>
      </c>
      <c r="H1019">
        <f>G1019*Dynamics!$S$1+H1018</f>
        <v>2637.22860371757</v>
      </c>
      <c r="I1019" s="32">
        <f t="shared" si="97"/>
        <v>3880.22860371757</v>
      </c>
      <c r="J1019">
        <f t="shared" si="98"/>
        <v>280.7785140758358</v>
      </c>
      <c r="K1019">
        <f t="shared" si="101"/>
        <v>64.472345932081438</v>
      </c>
      <c r="L1019">
        <f t="shared" si="102"/>
        <v>7.9990712925722275E-4</v>
      </c>
    </row>
    <row r="1020" spans="1:12" x14ac:dyDescent="0.25">
      <c r="A1020">
        <f>Dynamics!A1028</f>
        <v>10.099999999999829</v>
      </c>
      <c r="B1020">
        <f>Dynamics!B1028</f>
        <v>27.154507553214053</v>
      </c>
      <c r="C1020">
        <f>Dynamics!O1028+Dynamics!P1028</f>
        <v>0.37357727237597277</v>
      </c>
      <c r="D1020">
        <f>Dynamics!$M$9*Dynamics!$M$14*Thrust!C1020</f>
        <v>805.97914279208328</v>
      </c>
      <c r="E1020">
        <f t="shared" si="99"/>
        <v>4.0040093617183024</v>
      </c>
      <c r="F1020">
        <f t="shared" si="100"/>
        <v>29.533775630390391</v>
      </c>
      <c r="G1020">
        <f>F1019*Dynamics!$S$1+G1019</f>
        <v>485.63945117831184</v>
      </c>
      <c r="H1020">
        <f>G1020*Dynamics!$S$1+H1019</f>
        <v>2642.084998229353</v>
      </c>
      <c r="I1020" s="32">
        <f t="shared" si="97"/>
        <v>3885.084998229353</v>
      </c>
      <c r="J1020">
        <f t="shared" si="98"/>
        <v>280.74694751150923</v>
      </c>
      <c r="K1020">
        <f t="shared" si="101"/>
        <v>64.434259498480728</v>
      </c>
      <c r="L1020">
        <f t="shared" si="102"/>
        <v>7.9952447827687711E-4</v>
      </c>
    </row>
    <row r="1021" spans="1:12" x14ac:dyDescent="0.25">
      <c r="A1021">
        <f>Dynamics!A1029</f>
        <v>10.109999999999829</v>
      </c>
      <c r="B1021">
        <f>Dynamics!B1029</f>
        <v>27.150771780490295</v>
      </c>
      <c r="C1021">
        <f>Dynamics!O1029+Dynamics!P1029</f>
        <v>0.37145775486024074</v>
      </c>
      <c r="D1021">
        <f>Dynamics!$M$9*Dynamics!$M$14*Thrust!C1021</f>
        <v>801.40636217403949</v>
      </c>
      <c r="E1021">
        <f t="shared" si="99"/>
        <v>4.0069933191650033</v>
      </c>
      <c r="F1021">
        <f t="shared" si="100"/>
        <v>29.369307631537055</v>
      </c>
      <c r="G1021">
        <f>F1020*Dynamics!$S$1+G1020</f>
        <v>485.93478893461577</v>
      </c>
      <c r="H1021">
        <f>G1021*Dynamics!$S$1+H1020</f>
        <v>2646.9443461186993</v>
      </c>
      <c r="I1021" s="32">
        <f t="shared" si="97"/>
        <v>3889.9443461186993</v>
      </c>
      <c r="J1021">
        <f t="shared" si="98"/>
        <v>280.71536175022845</v>
      </c>
      <c r="K1021">
        <f t="shared" si="101"/>
        <v>64.396168139945274</v>
      </c>
      <c r="L1021">
        <f t="shared" si="102"/>
        <v>7.9914173477065931E-4</v>
      </c>
    </row>
    <row r="1022" spans="1:12" x14ac:dyDescent="0.25">
      <c r="A1022">
        <f>Dynamics!A1030</f>
        <v>10.119999999999829</v>
      </c>
      <c r="B1022">
        <f>Dynamics!B1030</f>
        <v>27.147057202941692</v>
      </c>
      <c r="C1022">
        <f>Dynamics!O1030+Dynamics!P1030</f>
        <v>0.36934428018246518</v>
      </c>
      <c r="D1022">
        <f>Dynamics!$M$9*Dynamics!$M$14*Thrust!C1022</f>
        <v>796.84661875530173</v>
      </c>
      <c r="E1022">
        <f t="shared" si="99"/>
        <v>4.0099479057975174</v>
      </c>
      <c r="F1022">
        <f t="shared" si="100"/>
        <v>29.205252890673961</v>
      </c>
      <c r="G1022">
        <f>F1021*Dynamics!$S$1+G1021</f>
        <v>486.22848201093115</v>
      </c>
      <c r="H1022">
        <f>G1022*Dynamics!$S$1+H1021</f>
        <v>2651.8066309388087</v>
      </c>
      <c r="I1022" s="32">
        <f t="shared" si="97"/>
        <v>3894.8066309388087</v>
      </c>
      <c r="J1022">
        <f t="shared" si="98"/>
        <v>280.68375689889774</v>
      </c>
      <c r="K1022">
        <f t="shared" si="101"/>
        <v>64.358072011879926</v>
      </c>
      <c r="L1022">
        <f t="shared" si="102"/>
        <v>7.9875890025333325E-4</v>
      </c>
    </row>
    <row r="1023" spans="1:12" x14ac:dyDescent="0.25">
      <c r="A1023">
        <f>Dynamics!A1031</f>
        <v>10.129999999999828</v>
      </c>
      <c r="B1023">
        <f>Dynamics!B1031</f>
        <v>27.143363760139867</v>
      </c>
      <c r="C1023">
        <f>Dynamics!O1031+Dynamics!P1031</f>
        <v>0.36723681302206534</v>
      </c>
      <c r="D1023">
        <f>Dynamics!$M$9*Dynamics!$M$14*Thrust!C1023</f>
        <v>792.29983633302402</v>
      </c>
      <c r="E1023">
        <f t="shared" si="99"/>
        <v>4.0128731813133598</v>
      </c>
      <c r="F1023">
        <f t="shared" si="100"/>
        <v>29.041609216810226</v>
      </c>
      <c r="G1023">
        <f>F1022*Dynamics!$S$1+G1022</f>
        <v>486.52053453983791</v>
      </c>
      <c r="H1023">
        <f>G1023*Dynamics!$S$1+H1022</f>
        <v>2656.6718362842071</v>
      </c>
      <c r="I1023" s="32">
        <f t="shared" si="97"/>
        <v>3899.6718362842071</v>
      </c>
      <c r="J1023">
        <f t="shared" si="98"/>
        <v>280.65213306415268</v>
      </c>
      <c r="K1023">
        <f t="shared" si="101"/>
        <v>64.319971269116337</v>
      </c>
      <c r="L1023">
        <f t="shared" si="102"/>
        <v>7.9837597623454073E-4</v>
      </c>
    </row>
    <row r="1024" spans="1:12" x14ac:dyDescent="0.25">
      <c r="A1024">
        <f>Dynamics!A1032</f>
        <v>10.139999999999828</v>
      </c>
      <c r="B1024">
        <f>Dynamics!B1032</f>
        <v>27.139691392009645</v>
      </c>
      <c r="C1024">
        <f>Dynamics!O1032+Dynamics!P1032</f>
        <v>0.36513531836008944</v>
      </c>
      <c r="D1024">
        <f>Dynamics!$M$9*Dynamics!$M$14*Thrust!C1024</f>
        <v>787.76593935511357</v>
      </c>
      <c r="E1024">
        <f t="shared" si="99"/>
        <v>4.0157692054778344</v>
      </c>
      <c r="F1024">
        <f t="shared" si="100"/>
        <v>28.878374437978476</v>
      </c>
      <c r="G1024">
        <f>F1023*Dynamics!$S$1+G1023</f>
        <v>486.81095063200604</v>
      </c>
      <c r="H1024">
        <f>G1024*Dynamics!$S$1+H1023</f>
        <v>2661.5399457905273</v>
      </c>
      <c r="I1024" s="32">
        <f t="shared" si="97"/>
        <v>3904.5399457905273</v>
      </c>
      <c r="J1024">
        <f t="shared" si="98"/>
        <v>280.62049035236157</v>
      </c>
      <c r="K1024">
        <f t="shared" si="101"/>
        <v>64.28186606591548</v>
      </c>
      <c r="L1024">
        <f t="shared" si="102"/>
        <v>7.9799296421882498E-4</v>
      </c>
    </row>
    <row r="1025" spans="1:12" x14ac:dyDescent="0.25">
      <c r="A1025">
        <f>Dynamics!A1033</f>
        <v>10.149999999999828</v>
      </c>
      <c r="B1025">
        <f>Dynamics!B1033</f>
        <v>27.136040038826046</v>
      </c>
      <c r="C1025">
        <f>Dynamics!O1033+Dynamics!P1033</f>
        <v>0.36303976147576328</v>
      </c>
      <c r="D1025">
        <f>Dynamics!$M$9*Dynamics!$M$14*Thrust!C1025</f>
        <v>783.24485291278461</v>
      </c>
      <c r="E1025">
        <f t="shared" si="99"/>
        <v>4.0186360381231054</v>
      </c>
      <c r="F1025">
        <f t="shared" si="100"/>
        <v>28.715546401013206</v>
      </c>
      <c r="G1025">
        <f>F1024*Dynamics!$S$1+G1024</f>
        <v>487.09973437638581</v>
      </c>
      <c r="H1025">
        <f>G1025*Dynamics!$S$1+H1024</f>
        <v>2666.4109431342913</v>
      </c>
      <c r="I1025" s="32">
        <f t="shared" si="97"/>
        <v>3909.4109431342913</v>
      </c>
      <c r="J1025">
        <f t="shared" si="98"/>
        <v>280.58882886962709</v>
      </c>
      <c r="K1025">
        <f t="shared" si="101"/>
        <v>64.243756555970023</v>
      </c>
      <c r="L1025">
        <f t="shared" si="102"/>
        <v>7.9760986570565279E-4</v>
      </c>
    </row>
    <row r="1026" spans="1:12" x14ac:dyDescent="0.25">
      <c r="A1026">
        <f>Dynamics!A1034</f>
        <v>10.159999999999828</v>
      </c>
      <c r="B1026">
        <f>Dynamics!B1034</f>
        <v>27.132409641211286</v>
      </c>
      <c r="C1026">
        <f>Dynamics!O1034+Dynamics!P1034</f>
        <v>0.3609501079430853</v>
      </c>
      <c r="D1026">
        <f>Dynamics!$M$9*Dynamics!$M$14*Thrust!C1026</f>
        <v>778.73650273321255</v>
      </c>
      <c r="E1026">
        <f t="shared" si="99"/>
        <v>4.0214737391472681</v>
      </c>
      <c r="F1026">
        <f t="shared" si="100"/>
        <v>28.553122971332201</v>
      </c>
      <c r="G1026">
        <f>F1025*Dynamics!$S$1+G1025</f>
        <v>487.38688984039595</v>
      </c>
      <c r="H1026">
        <f>G1026*Dynamics!$S$1+H1025</f>
        <v>2671.2848120326953</v>
      </c>
      <c r="I1026" s="32">
        <f t="shared" si="97"/>
        <v>3914.2848120326953</v>
      </c>
      <c r="J1026">
        <f t="shared" si="98"/>
        <v>280.55714872178748</v>
      </c>
      <c r="K1026">
        <f t="shared" si="101"/>
        <v>64.205642892406217</v>
      </c>
      <c r="L1026">
        <f t="shared" si="102"/>
        <v>7.9722668218943E-4</v>
      </c>
    </row>
    <row r="1027" spans="1:12" x14ac:dyDescent="0.25">
      <c r="A1027">
        <f>Dynamics!A1035</f>
        <v>10.169999999999828</v>
      </c>
      <c r="B1027">
        <f>Dynamics!B1035</f>
        <v>27.128800140131858</v>
      </c>
      <c r="C1027">
        <f>Dynamics!O1035+Dynamics!P1035</f>
        <v>0.3588663236274694</v>
      </c>
      <c r="D1027">
        <f>Dynamics!$M$9*Dynamics!$M$14*Thrust!C1027</f>
        <v>774.24081517229092</v>
      </c>
      <c r="E1027">
        <f t="shared" si="99"/>
        <v>4.0242823685133988</v>
      </c>
      <c r="F1027">
        <f t="shared" si="100"/>
        <v>28.391102032720934</v>
      </c>
      <c r="G1027">
        <f>F1026*Dynamics!$S$1+G1026</f>
        <v>487.67242107010929</v>
      </c>
      <c r="H1027">
        <f>G1027*Dynamics!$S$1+H1026</f>
        <v>2676.1615362433963</v>
      </c>
      <c r="I1027" s="32">
        <f t="shared" si="97"/>
        <v>3919.1615362433963</v>
      </c>
      <c r="J1027">
        <f t="shared" si="98"/>
        <v>280.52545001441791</v>
      </c>
      <c r="K1027">
        <f t="shared" si="101"/>
        <v>64.167525227786598</v>
      </c>
      <c r="L1027">
        <f t="shared" si="102"/>
        <v>7.9684341515952892E-4</v>
      </c>
    </row>
    <row r="1028" spans="1:12" x14ac:dyDescent="0.25">
      <c r="A1028">
        <f>Dynamics!A1036</f>
        <v>10.179999999999827</v>
      </c>
      <c r="B1028">
        <f>Dynamics!B1036</f>
        <v>27.125211476895583</v>
      </c>
      <c r="C1028">
        <f>Dynamics!O1036+Dynamics!P1036</f>
        <v>0.35678837468243185</v>
      </c>
      <c r="D1028">
        <f>Dynamics!$M$9*Dynamics!$M$14*Thrust!C1028</f>
        <v>769.75771720748332</v>
      </c>
      <c r="E1028">
        <f t="shared" si="99"/>
        <v>4.027061986248647</v>
      </c>
      <c r="F1028">
        <f t="shared" si="100"/>
        <v>28.229481487119848</v>
      </c>
      <c r="G1028">
        <f>F1027*Dynamics!$S$1+G1027</f>
        <v>487.95633209043649</v>
      </c>
      <c r="H1028">
        <f>G1028*Dynamics!$S$1+H1027</f>
        <v>2681.0410995643006</v>
      </c>
      <c r="I1028" s="32">
        <f t="shared" si="97"/>
        <v>3924.0410995643006</v>
      </c>
      <c r="J1028">
        <f t="shared" si="98"/>
        <v>280.49373285283207</v>
      </c>
      <c r="K1028">
        <f t="shared" si="101"/>
        <v>64.129403714111987</v>
      </c>
      <c r="L1028">
        <f t="shared" si="102"/>
        <v>7.9646006610030505E-4</v>
      </c>
    </row>
    <row r="1029" spans="1:12" x14ac:dyDescent="0.25">
      <c r="A1029">
        <f>Dynamics!A1037</f>
        <v>10.189999999999827</v>
      </c>
      <c r="B1029">
        <f>Dynamics!B1037</f>
        <v>27.121643593148757</v>
      </c>
      <c r="C1029">
        <f>Dynamics!O1037+Dynamics!P1037</f>
        <v>0.35471622754632515</v>
      </c>
      <c r="D1029">
        <f>Dynamics!$M$9*Dynamics!$M$14*Thrust!C1029</f>
        <v>765.2871364307772</v>
      </c>
      <c r="E1029">
        <f t="shared" si="99"/>
        <v>4.0298126524432947</v>
      </c>
      <c r="F1029">
        <f t="shared" si="100"/>
        <v>28.068259254414667</v>
      </c>
      <c r="G1029">
        <f>F1028*Dynamics!$S$1+G1028</f>
        <v>488.23862690530768</v>
      </c>
      <c r="H1029">
        <f>G1029*Dynamics!$S$1+H1028</f>
        <v>2685.9234858333534</v>
      </c>
      <c r="I1029" s="32">
        <f t="shared" si="97"/>
        <v>3928.9234858333534</v>
      </c>
      <c r="J1029">
        <f t="shared" si="98"/>
        <v>280.46199734208318</v>
      </c>
      <c r="K1029">
        <f t="shared" si="101"/>
        <v>64.091278502823783</v>
      </c>
      <c r="L1029">
        <f t="shared" si="102"/>
        <v>7.9607663649111865E-4</v>
      </c>
    </row>
    <row r="1030" spans="1:12" x14ac:dyDescent="0.25">
      <c r="A1030">
        <f>Dynamics!A1038</f>
        <v>10.199999999999827</v>
      </c>
      <c r="B1030">
        <f>Dynamics!B1038</f>
        <v>27.118096430873294</v>
      </c>
      <c r="C1030">
        <f>Dynamics!O1038+Dynamics!P1038</f>
        <v>0.35264984893911433</v>
      </c>
      <c r="D1030">
        <f>Dynamics!$M$9*Dynamics!$M$14*Thrust!C1030</f>
        <v>760.82900104172836</v>
      </c>
      <c r="E1030">
        <f t="shared" si="99"/>
        <v>4.0325344272498356</v>
      </c>
      <c r="F1030">
        <f t="shared" si="100"/>
        <v>27.907433272229394</v>
      </c>
      <c r="G1030">
        <f>F1029*Dynamics!$S$1+G1029</f>
        <v>488.51930949785185</v>
      </c>
      <c r="H1030">
        <f>G1030*Dynamics!$S$1+H1029</f>
        <v>2690.808678928332</v>
      </c>
      <c r="I1030" s="32">
        <f t="shared" si="97"/>
        <v>3933.808678928332</v>
      </c>
      <c r="J1030">
        <f t="shared" si="98"/>
        <v>280.43024358696584</v>
      </c>
      <c r="K1030">
        <f t="shared" si="101"/>
        <v>64.053149744806291</v>
      </c>
      <c r="L1030">
        <f t="shared" si="102"/>
        <v>7.9569312780635674E-4</v>
      </c>
    </row>
    <row r="1031" spans="1:12" x14ac:dyDescent="0.25">
      <c r="A1031">
        <f>Dynamics!A1039</f>
        <v>10.209999999999827</v>
      </c>
      <c r="B1031">
        <f>Dynamics!B1039</f>
        <v>27.114569932383905</v>
      </c>
      <c r="C1031">
        <f>Dynamics!O1039+Dynamics!P1039</f>
        <v>0.35058920585919823</v>
      </c>
      <c r="D1031">
        <f>Dynamics!$M$9*Dynamics!$M$14*Thrust!C1031</f>
        <v>756.38323984060332</v>
      </c>
      <c r="E1031">
        <f t="shared" si="99"/>
        <v>4.0352273708820601</v>
      </c>
      <c r="F1031">
        <f t="shared" si="100"/>
        <v>27.747001495722234</v>
      </c>
      <c r="G1031">
        <f>F1030*Dynamics!$S$1+G1030</f>
        <v>488.79838383057415</v>
      </c>
      <c r="H1031">
        <f>G1031*Dynamics!$S$1+H1030</f>
        <v>2695.6966627666379</v>
      </c>
      <c r="I1031" s="32">
        <f t="shared" si="97"/>
        <v>3938.6966627666379</v>
      </c>
      <c r="J1031">
        <f t="shared" si="98"/>
        <v>280.39847169201687</v>
      </c>
      <c r="K1031">
        <f t="shared" si="101"/>
        <v>64.015017590388709</v>
      </c>
      <c r="L1031">
        <f t="shared" si="102"/>
        <v>7.9530954151545011E-4</v>
      </c>
    </row>
    <row r="1032" spans="1:12" x14ac:dyDescent="0.25">
      <c r="A1032">
        <f>Dynamics!A1040</f>
        <v>10.219999999999827</v>
      </c>
      <c r="B1032">
        <f>Dynamics!B1040</f>
        <v>27.11106404032531</v>
      </c>
      <c r="C1032">
        <f>Dynamics!O1040+Dynamics!P1040</f>
        <v>0.34853426558027273</v>
      </c>
      <c r="D1032">
        <f>Dynamics!$M$9*Dynamics!$M$14*Thrust!C1032</f>
        <v>751.94978222161183</v>
      </c>
      <c r="E1032">
        <f t="shared" si="99"/>
        <v>4.0378915436141147</v>
      </c>
      <c r="F1032">
        <f t="shared" si="100"/>
        <v>27.586961897384217</v>
      </c>
      <c r="G1032">
        <f>F1031*Dynamics!$S$1+G1031</f>
        <v>489.07585384553136</v>
      </c>
      <c r="H1032">
        <f>G1032*Dynamics!$S$1+H1031</f>
        <v>2700.5874213050934</v>
      </c>
      <c r="I1032" s="32">
        <f t="shared" si="97"/>
        <v>3943.5874213050934</v>
      </c>
      <c r="J1032">
        <f t="shared" si="98"/>
        <v>280.36668176151687</v>
      </c>
      <c r="K1032">
        <f t="shared" si="101"/>
        <v>63.976882189347613</v>
      </c>
      <c r="L1032">
        <f t="shared" si="102"/>
        <v>7.9492587908289755E-4</v>
      </c>
    </row>
    <row r="1033" spans="1:12" x14ac:dyDescent="0.25">
      <c r="A1033">
        <f>Dynamics!A1041</f>
        <v>10.229999999999826</v>
      </c>
      <c r="B1033">
        <f>Dynamics!B1041</f>
        <v>27.10757869766951</v>
      </c>
      <c r="C1033">
        <f>Dynamics!O1041+Dynamics!P1041</f>
        <v>0.34648499564823565</v>
      </c>
      <c r="D1033">
        <f>Dynamics!$M$9*Dynamics!$M$14*Thrust!C1033</f>
        <v>747.52855816622935</v>
      </c>
      <c r="E1033">
        <f t="shared" si="99"/>
        <v>4.0405270057796079</v>
      </c>
      <c r="F1033">
        <f t="shared" si="100"/>
        <v>27.427312466840455</v>
      </c>
      <c r="G1033">
        <f>F1032*Dynamics!$S$1+G1032</f>
        <v>489.3517234645052</v>
      </c>
      <c r="H1033">
        <f>G1033*Dynamics!$S$1+H1032</f>
        <v>2705.4809385397384</v>
      </c>
      <c r="I1033" s="32">
        <f t="shared" si="97"/>
        <v>3948.4809385397384</v>
      </c>
      <c r="J1033">
        <f t="shared" si="98"/>
        <v>280.3348738994917</v>
      </c>
      <c r="K1033">
        <f t="shared" si="101"/>
        <v>63.9387436909089</v>
      </c>
      <c r="L1033">
        <f t="shared" si="102"/>
        <v>7.9454214196828269E-4</v>
      </c>
    </row>
    <row r="1034" spans="1:12" x14ac:dyDescent="0.25">
      <c r="A1034">
        <f>Dynamics!A1042</f>
        <v>10.239999999999826</v>
      </c>
      <c r="B1034">
        <f>Dynamics!B1042</f>
        <v>27.104113847713027</v>
      </c>
      <c r="C1034">
        <f>Dynamics!O1042+Dynamics!P1042</f>
        <v>0.34444136387813429</v>
      </c>
      <c r="D1034">
        <f>Dynamics!$M$9*Dynamics!$M$14*Thrust!C1034</f>
        <v>743.11949823661109</v>
      </c>
      <c r="E1034">
        <f t="shared" si="99"/>
        <v>4.043133817770677</v>
      </c>
      <c r="F1034">
        <f t="shared" si="100"/>
        <v>27.268051210654196</v>
      </c>
      <c r="G1034">
        <f>F1033*Dynamics!$S$1+G1033</f>
        <v>489.62599658917361</v>
      </c>
      <c r="H1034">
        <f>G1034*Dynamics!$S$1+H1033</f>
        <v>2710.3771985056301</v>
      </c>
      <c r="I1034" s="32">
        <f t="shared" si="97"/>
        <v>3953.3771985056301</v>
      </c>
      <c r="J1034">
        <f t="shared" si="98"/>
        <v>280.30304820971338</v>
      </c>
      <c r="K1034">
        <f t="shared" si="101"/>
        <v>63.900602243749979</v>
      </c>
      <c r="L1034">
        <f t="shared" si="102"/>
        <v>7.9415833162629456E-4</v>
      </c>
    </row>
    <row r="1035" spans="1:12" x14ac:dyDescent="0.25">
      <c r="A1035">
        <f>Dynamics!A1043</f>
        <v>10.249999999999826</v>
      </c>
      <c r="B1035">
        <f>Dynamics!B1043</f>
        <v>27.100669434074245</v>
      </c>
      <c r="C1035">
        <f>Dynamics!O1043+Dynamics!P1043</f>
        <v>0.34240333835115205</v>
      </c>
      <c r="D1035">
        <f>Dynamics!$M$9*Dynamics!$M$14*Thrust!C1035</f>
        <v>738.72253356909152</v>
      </c>
      <c r="E1035">
        <f t="shared" si="99"/>
        <v>4.0457120400370741</v>
      </c>
      <c r="F1035">
        <f t="shared" si="100"/>
        <v>27.10917615213334</v>
      </c>
      <c r="G1035">
        <f>F1034*Dynamics!$S$1+G1034</f>
        <v>489.89867710128016</v>
      </c>
      <c r="H1035">
        <f>G1035*Dynamics!$S$1+H1034</f>
        <v>2715.276185276643</v>
      </c>
      <c r="I1035" s="32">
        <f t="shared" ref="I1035:I1098" si="103">H1035+$B$4</f>
        <v>3958.276185276643</v>
      </c>
      <c r="J1035">
        <f t="shared" ref="J1035:J1098" si="104">$B$2-$F$1*I1035</f>
        <v>280.27120479570181</v>
      </c>
      <c r="K1035">
        <f t="shared" si="101"/>
        <v>63.862457996002</v>
      </c>
      <c r="L1035">
        <f t="shared" si="102"/>
        <v>7.9377444950674771E-4</v>
      </c>
    </row>
    <row r="1036" spans="1:12" x14ac:dyDescent="0.25">
      <c r="A1036">
        <f>Dynamics!A1044</f>
        <v>10.259999999999826</v>
      </c>
      <c r="B1036">
        <f>Dynamics!B1044</f>
        <v>27.097245400690735</v>
      </c>
      <c r="C1036">
        <f>Dynamics!O1044+Dynamics!P1044</f>
        <v>0.34037088741163551</v>
      </c>
      <c r="D1036">
        <f>Dynamics!$M$9*Dynamics!$M$14*Thrust!C1036</f>
        <v>734.33759586776932</v>
      </c>
      <c r="E1036">
        <f t="shared" si="99"/>
        <v>4.0482617330852566</v>
      </c>
      <c r="F1036">
        <f t="shared" si="100"/>
        <v>26.950685331139535</v>
      </c>
      <c r="G1036">
        <f>F1035*Dynamics!$S$1+G1035</f>
        <v>490.1697688628015</v>
      </c>
      <c r="H1036">
        <f>G1036*Dynamics!$S$1+H1035</f>
        <v>2720.1778829652708</v>
      </c>
      <c r="I1036" s="32">
        <f t="shared" si="103"/>
        <v>3963.1778829652708</v>
      </c>
      <c r="J1036">
        <f t="shared" si="104"/>
        <v>280.23934376072572</v>
      </c>
      <c r="K1036">
        <f t="shared" si="101"/>
        <v>63.824311095252</v>
      </c>
      <c r="L1036">
        <f t="shared" si="102"/>
        <v>7.9339049705460271E-4</v>
      </c>
    </row>
    <row r="1037" spans="1:12" x14ac:dyDescent="0.25">
      <c r="A1037">
        <f>Dynamics!A1045</f>
        <v>10.269999999999825</v>
      </c>
      <c r="B1037">
        <f>Dynamics!B1045</f>
        <v>27.093841691816618</v>
      </c>
      <c r="C1037">
        <f>Dynamics!O1045+Dynamics!P1045</f>
        <v>0.33834397966416163</v>
      </c>
      <c r="D1037">
        <f>Dynamics!$M$9*Dynamics!$M$14*Thrust!C1037</f>
        <v>729.96461739818108</v>
      </c>
      <c r="E1037">
        <f t="shared" si="99"/>
        <v>4.0507829574774838</v>
      </c>
      <c r="F1037">
        <f t="shared" si="100"/>
        <v>26.792576803899962</v>
      </c>
      <c r="G1037">
        <f>F1036*Dynamics!$S$1+G1036</f>
        <v>490.43927571611289</v>
      </c>
      <c r="H1037">
        <f>G1037*Dynamics!$S$1+H1036</f>
        <v>2725.0822757224319</v>
      </c>
      <c r="I1037" s="32">
        <f t="shared" si="103"/>
        <v>3968.0822757224319</v>
      </c>
      <c r="J1037">
        <f t="shared" si="104"/>
        <v>280.2074652078042</v>
      </c>
      <c r="K1037">
        <f t="shared" si="101"/>
        <v>63.786161688544873</v>
      </c>
      <c r="L1037">
        <f t="shared" si="102"/>
        <v>7.9300647570998265E-4</v>
      </c>
    </row>
    <row r="1038" spans="1:12" x14ac:dyDescent="0.25">
      <c r="A1038">
        <f>Dynamics!A1046</f>
        <v>10.279999999999825</v>
      </c>
      <c r="B1038">
        <f>Dynamics!B1046</f>
        <v>27.090458252019975</v>
      </c>
      <c r="C1038">
        <f>Dynamics!O1046+Dynamics!P1046</f>
        <v>0.3363225839706418</v>
      </c>
      <c r="D1038">
        <f>Dynamics!$M$9*Dynamics!$M$14*Thrust!C1038</f>
        <v>725.6035309810527</v>
      </c>
      <c r="E1038">
        <f t="shared" si="99"/>
        <v>4.0532757738308911</v>
      </c>
      <c r="F1038">
        <f t="shared" si="100"/>
        <v>26.634848642821318</v>
      </c>
      <c r="G1038">
        <f>F1037*Dynamics!$S$1+G1037</f>
        <v>490.70720148415188</v>
      </c>
      <c r="H1038">
        <f>G1038*Dynamics!$S$1+H1037</f>
        <v>2729.9893477372734</v>
      </c>
      <c r="I1038" s="32">
        <f t="shared" si="103"/>
        <v>3972.9893477372734</v>
      </c>
      <c r="J1038">
        <f t="shared" si="104"/>
        <v>280.17556923970773</v>
      </c>
      <c r="K1038">
        <f t="shared" si="101"/>
        <v>63.748009922385656</v>
      </c>
      <c r="L1038">
        <f t="shared" si="102"/>
        <v>7.9262238690819655E-4</v>
      </c>
    </row>
    <row r="1039" spans="1:12" x14ac:dyDescent="0.25">
      <c r="A1039">
        <f>Dynamics!A1047</f>
        <v>10.289999999999825</v>
      </c>
      <c r="B1039">
        <f>Dynamics!B1047</f>
        <v>27.087095026180268</v>
      </c>
      <c r="C1039">
        <f>Dynamics!O1047+Dynamics!P1047</f>
        <v>0.33430666944746518</v>
      </c>
      <c r="D1039">
        <f>Dynamics!$M$9*Dynamics!$M$14*Thrust!C1039</f>
        <v>721.25426998613648</v>
      </c>
      <c r="E1039">
        <f t="shared" si="99"/>
        <v>4.0557402428166061</v>
      </c>
      <c r="F1039">
        <f t="shared" si="100"/>
        <v>26.477498936306453</v>
      </c>
      <c r="G1039">
        <f>F1038*Dynamics!$S$1+G1038</f>
        <v>490.97354997058011</v>
      </c>
      <c r="H1039">
        <f>G1039*Dynamics!$S$1+H1038</f>
        <v>2734.8990832369791</v>
      </c>
      <c r="I1039" s="32">
        <f t="shared" si="103"/>
        <v>3977.8990832369791</v>
      </c>
      <c r="J1039">
        <f t="shared" si="104"/>
        <v>280.14365595895964</v>
      </c>
      <c r="K1039">
        <f t="shared" si="101"/>
        <v>63.709855942741555</v>
      </c>
      <c r="L1039">
        <f t="shared" si="102"/>
        <v>7.9223823207975527E-4</v>
      </c>
    </row>
    <row r="1040" spans="1:12" x14ac:dyDescent="0.25">
      <c r="A1040">
        <f>Dynamics!A1048</f>
        <v>10.299999999999825</v>
      </c>
      <c r="B1040">
        <f>Dynamics!B1048</f>
        <v>27.083751959485795</v>
      </c>
      <c r="C1040">
        <f>Dynamics!O1048+Dynamics!P1048</f>
        <v>0.33229620546267846</v>
      </c>
      <c r="D1040">
        <f>Dynamics!$M$9*Dynamics!$M$14*Thrust!C1040</f>
        <v>716.91676832612654</v>
      </c>
      <c r="E1040">
        <f t="shared" si="99"/>
        <v>4.0581764251588268</v>
      </c>
      <c r="F1040">
        <f t="shared" si="100"/>
        <v>26.320525788573267</v>
      </c>
      <c r="G1040">
        <f>F1039*Dynamics!$S$1+G1039</f>
        <v>491.23832495994316</v>
      </c>
      <c r="H1040">
        <f>G1040*Dynamics!$S$1+H1039</f>
        <v>2739.8114664865784</v>
      </c>
      <c r="I1040" s="32">
        <f t="shared" si="103"/>
        <v>3982.8114664865784</v>
      </c>
      <c r="J1040">
        <f t="shared" si="104"/>
        <v>280.11172546783723</v>
      </c>
      <c r="K1040">
        <f t="shared" si="101"/>
        <v>63.671699895043879</v>
      </c>
      <c r="L1040">
        <f t="shared" si="102"/>
        <v>7.9185401265039086E-4</v>
      </c>
    </row>
    <row r="1041" spans="1:12" x14ac:dyDescent="0.25">
      <c r="A1041">
        <f>Dynamics!A1049</f>
        <v>10.309999999999825</v>
      </c>
      <c r="B1041">
        <f>Dynamics!B1049</f>
        <v>27.080428997431166</v>
      </c>
      <c r="C1041">
        <f>Dynamics!O1049+Dynamics!P1049</f>
        <v>0.33029116163320321</v>
      </c>
      <c r="D1041">
        <f>Dynamics!$M$9*Dynamics!$M$14*Thrust!C1041</f>
        <v>712.59096045065542</v>
      </c>
      <c r="E1041">
        <f t="shared" si="99"/>
        <v>4.060584381633924</v>
      </c>
      <c r="F1041">
        <f t="shared" si="100"/>
        <v>26.163927319476077</v>
      </c>
      <c r="G1041">
        <f>F1040*Dynamics!$S$1+G1040</f>
        <v>491.50153021782887</v>
      </c>
      <c r="H1041">
        <f>G1041*Dynamics!$S$1+H1040</f>
        <v>2744.7264817887567</v>
      </c>
      <c r="I1041" s="32">
        <f t="shared" si="103"/>
        <v>3987.7264817887567</v>
      </c>
      <c r="J1041">
        <f t="shared" si="104"/>
        <v>280.07977786837307</v>
      </c>
      <c r="K1041">
        <f t="shared" si="101"/>
        <v>63.633541924190389</v>
      </c>
      <c r="L1041">
        <f t="shared" si="102"/>
        <v>7.9146973004107755E-4</v>
      </c>
    </row>
    <row r="1042" spans="1:12" x14ac:dyDescent="0.25">
      <c r="A1042">
        <f>Dynamics!A1050</f>
        <v>10.319999999999824</v>
      </c>
      <c r="B1042">
        <f>Dynamics!B1050</f>
        <v>27.077126085814836</v>
      </c>
      <c r="C1042">
        <f>Dynamics!O1050+Dynamics!P1050</f>
        <v>0.32829150782208744</v>
      </c>
      <c r="D1042">
        <f>Dynamics!$M$9*Dynamics!$M$14*Thrust!C1042</f>
        <v>708.2767813403641</v>
      </c>
      <c r="E1042">
        <f t="shared" si="99"/>
        <v>4.0629641730695498</v>
      </c>
      <c r="F1042">
        <f t="shared" si="100"/>
        <v>26.007701664329069</v>
      </c>
      <c r="G1042">
        <f>F1041*Dynamics!$S$1+G1041</f>
        <v>491.76316949102363</v>
      </c>
      <c r="H1042">
        <f>G1042*Dynamics!$S$1+H1041</f>
        <v>2749.6441134836668</v>
      </c>
      <c r="I1042" s="32">
        <f t="shared" si="103"/>
        <v>3992.6441134836668</v>
      </c>
      <c r="J1042">
        <f t="shared" si="104"/>
        <v>280.04781326235616</v>
      </c>
      <c r="K1042">
        <f t="shared" si="101"/>
        <v>63.595382174547062</v>
      </c>
      <c r="L1042">
        <f t="shared" si="102"/>
        <v>7.9108538566804824E-4</v>
      </c>
    </row>
    <row r="1043" spans="1:12" x14ac:dyDescent="0.25">
      <c r="A1043">
        <f>Dynamics!A1051</f>
        <v>10.329999999999824</v>
      </c>
      <c r="B1043">
        <f>Dynamics!B1051</f>
        <v>27.073843170736616</v>
      </c>
      <c r="C1043">
        <f>Dynamics!O1051+Dynamics!P1051</f>
        <v>0.3262972141357951</v>
      </c>
      <c r="D1043">
        <f>Dynamics!$M$9*Dynamics!$M$14*Thrust!C1043</f>
        <v>703.97416650105481</v>
      </c>
      <c r="E1043">
        <f t="shared" si="99"/>
        <v>4.0653158603437305</v>
      </c>
      <c r="F1043">
        <f t="shared" si="100"/>
        <v>25.851846973732329</v>
      </c>
      <c r="G1043">
        <f>F1042*Dynamics!$S$1+G1042</f>
        <v>492.0232465076669</v>
      </c>
      <c r="H1043">
        <f>G1043*Dynamics!$S$1+H1042</f>
        <v>2754.5643459487437</v>
      </c>
      <c r="I1043" s="32">
        <f t="shared" si="103"/>
        <v>3997.5643459487437</v>
      </c>
      <c r="J1043">
        <f t="shared" si="104"/>
        <v>280.01583175133317</v>
      </c>
      <c r="K1043">
        <f t="shared" si="101"/>
        <v>63.557220789950257</v>
      </c>
      <c r="L1043">
        <f t="shared" si="102"/>
        <v>7.9070098094281306E-4</v>
      </c>
    </row>
    <row r="1044" spans="1:12" x14ac:dyDescent="0.25">
      <c r="A1044">
        <f>Dynamics!A1052</f>
        <v>10.339999999999824</v>
      </c>
      <c r="B1044">
        <f>Dynamics!B1052</f>
        <v>27.070580198595255</v>
      </c>
      <c r="C1044">
        <f>Dynamics!O1052+Dynamics!P1052</f>
        <v>0.32430825092152732</v>
      </c>
      <c r="D1044">
        <f>Dynamics!$M$9*Dynamics!$M$14*Thrust!C1044</f>
        <v>699.68305195791106</v>
      </c>
      <c r="E1044">
        <f t="shared" si="99"/>
        <v>4.0676395043839682</v>
      </c>
      <c r="F1044">
        <f t="shared" si="100"/>
        <v>25.696361413399774</v>
      </c>
      <c r="G1044">
        <f>F1043*Dynamics!$S$1+G1043</f>
        <v>492.28176497740424</v>
      </c>
      <c r="H1044">
        <f>G1044*Dynamics!$S$1+H1043</f>
        <v>2759.4871635985178</v>
      </c>
      <c r="I1044" s="32">
        <f t="shared" si="103"/>
        <v>4002.4871635985178</v>
      </c>
      <c r="J1044">
        <f t="shared" si="104"/>
        <v>279.98383343660964</v>
      </c>
      <c r="K1044">
        <f t="shared" si="101"/>
        <v>63.51905791370887</v>
      </c>
      <c r="L1044">
        <f t="shared" si="102"/>
        <v>7.9031651727218179E-4</v>
      </c>
    </row>
    <row r="1045" spans="1:12" x14ac:dyDescent="0.25">
      <c r="A1045">
        <f>Dynamics!A1053</f>
        <v>10.349999999999824</v>
      </c>
      <c r="B1045">
        <f>Dynamics!B1053</f>
        <v>27.067337116086041</v>
      </c>
      <c r="C1045">
        <f>Dynamics!O1053+Dynamics!P1053</f>
        <v>0.32232458876458087</v>
      </c>
      <c r="D1045">
        <f>Dynamics!$M$9*Dynamics!$M$14*Thrust!C1045</f>
        <v>695.40337424979884</v>
      </c>
      <c r="E1045">
        <f t="shared" si="99"/>
        <v>4.0699351661663723</v>
      </c>
      <c r="F1045">
        <f t="shared" si="100"/>
        <v>25.541243163989524</v>
      </c>
      <c r="G1045">
        <f>F1044*Dynamics!$S$1+G1044</f>
        <v>492.53872859153824</v>
      </c>
      <c r="H1045">
        <f>G1045*Dynamics!$S$1+H1044</f>
        <v>2764.4125508844331</v>
      </c>
      <c r="I1045" s="32">
        <f t="shared" si="103"/>
        <v>4007.4125508844331</v>
      </c>
      <c r="J1045">
        <f t="shared" si="104"/>
        <v>279.9518184192512</v>
      </c>
      <c r="K1045">
        <f t="shared" si="101"/>
        <v>63.480893688605995</v>
      </c>
      <c r="L1045">
        <f t="shared" si="102"/>
        <v>7.8993199605827526E-4</v>
      </c>
    </row>
    <row r="1046" spans="1:12" x14ac:dyDescent="0.25">
      <c r="A1046">
        <f>Dynamics!A1054</f>
        <v>10.359999999999824</v>
      </c>
      <c r="B1046">
        <f>Dynamics!B1054</f>
        <v>27.064113870198394</v>
      </c>
      <c r="C1046">
        <f>Dynamics!O1054+Dynamics!P1054</f>
        <v>0.32034619848573825</v>
      </c>
      <c r="D1046">
        <f>Dynamics!$M$9*Dynamics!$M$14*Thrust!C1046</f>
        <v>691.13507042363619</v>
      </c>
      <c r="E1046">
        <f t="shared" si="99"/>
        <v>4.0722029067147298</v>
      </c>
      <c r="F1046">
        <f t="shared" si="100"/>
        <v>25.386490420936322</v>
      </c>
      <c r="G1046">
        <f>F1045*Dynamics!$S$1+G1045</f>
        <v>492.79414102317816</v>
      </c>
      <c r="H1046">
        <f>G1046*Dynamics!$S$1+H1045</f>
        <v>2769.3404922946647</v>
      </c>
      <c r="I1046" s="32">
        <f t="shared" si="103"/>
        <v>4012.3404922946647</v>
      </c>
      <c r="J1046">
        <f t="shared" si="104"/>
        <v>279.91978680008469</v>
      </c>
      <c r="K1046">
        <f t="shared" si="101"/>
        <v>63.442728256901297</v>
      </c>
      <c r="L1046">
        <f t="shared" si="102"/>
        <v>7.8954741869855069E-4</v>
      </c>
    </row>
    <row r="1047" spans="1:12" x14ac:dyDescent="0.25">
      <c r="A1047">
        <f>Dynamics!A1055</f>
        <v>10.369999999999823</v>
      </c>
      <c r="B1047">
        <f>Dynamics!B1055</f>
        <v>27.060910408213537</v>
      </c>
      <c r="C1047">
        <f>Dynamics!O1055+Dynamics!P1055</f>
        <v>0.31837305113869041</v>
      </c>
      <c r="D1047">
        <f>Dynamics!$M$9*Dynamics!$M$14*Thrust!C1047</f>
        <v>686.87807802883231</v>
      </c>
      <c r="E1047">
        <f t="shared" si="99"/>
        <v>4.0744427870996534</v>
      </c>
      <c r="F1047">
        <f t="shared" si="100"/>
        <v>25.232101394285976</v>
      </c>
      <c r="G1047">
        <f>F1046*Dynamics!$S$1+G1046</f>
        <v>493.04800592738752</v>
      </c>
      <c r="H1047">
        <f>G1047*Dynamics!$S$1+H1046</f>
        <v>2774.2709723539388</v>
      </c>
      <c r="I1047" s="32">
        <f t="shared" si="103"/>
        <v>4017.2709723539388</v>
      </c>
      <c r="J1047">
        <f t="shared" si="104"/>
        <v>279.8877386796994</v>
      </c>
      <c r="K1047">
        <f t="shared" si="101"/>
        <v>63.404561760332776</v>
      </c>
      <c r="L1047">
        <f t="shared" si="102"/>
        <v>7.8916278658581541E-4</v>
      </c>
    </row>
    <row r="1048" spans="1:12" x14ac:dyDescent="0.25">
      <c r="A1048">
        <f>Dynamics!A1056</f>
        <v>10.379999999999823</v>
      </c>
      <c r="B1048">
        <f>Dynamics!B1056</f>
        <v>27.057726677702153</v>
      </c>
      <c r="C1048">
        <f>Dynamics!O1056+Dynamics!P1056</f>
        <v>0.31640511800749421</v>
      </c>
      <c r="D1048">
        <f>Dynamics!$M$9*Dynamics!$M$14*Thrust!C1048</f>
        <v>682.63233511180238</v>
      </c>
      <c r="E1048">
        <f t="shared" si="99"/>
        <v>4.0766548684376724</v>
      </c>
      <c r="F1048">
        <f t="shared" si="100"/>
        <v>25.078074308532052</v>
      </c>
      <c r="G1048">
        <f>F1047*Dynamics!$S$1+G1047</f>
        <v>493.30032694133035</v>
      </c>
      <c r="H1048">
        <f>G1048*Dynamics!$S$1+H1047</f>
        <v>2779.2039756233521</v>
      </c>
      <c r="I1048" s="32">
        <f t="shared" si="103"/>
        <v>4022.2039756233521</v>
      </c>
      <c r="J1048">
        <f t="shared" si="104"/>
        <v>279.85567415844821</v>
      </c>
      <c r="K1048">
        <f t="shared" si="101"/>
        <v>63.366394340118703</v>
      </c>
      <c r="L1048">
        <f t="shared" si="102"/>
        <v>7.8877810110824511E-4</v>
      </c>
    </row>
    <row r="1049" spans="1:12" x14ac:dyDescent="0.25">
      <c r="A1049">
        <f>Dynamics!A1057</f>
        <v>10.389999999999823</v>
      </c>
      <c r="B1049">
        <f>Dynamics!B1057</f>
        <v>27.054562626522078</v>
      </c>
      <c r="C1049">
        <f>Dynamics!O1057+Dynamics!P1057</f>
        <v>0.31444237060405972</v>
      </c>
      <c r="D1049">
        <f>Dynamics!$M$9*Dynamics!$M$14*Thrust!C1049</f>
        <v>678.39778021054644</v>
      </c>
      <c r="E1049">
        <f t="shared" si="99"/>
        <v>4.0788392118903527</v>
      </c>
      <c r="F1049">
        <f t="shared" si="100"/>
        <v>24.924407402454513</v>
      </c>
      <c r="G1049">
        <f>F1048*Dynamics!$S$1+G1048</f>
        <v>493.55110768441568</v>
      </c>
      <c r="H1049">
        <f>G1049*Dynamics!$S$1+H1048</f>
        <v>2784.1394867001964</v>
      </c>
      <c r="I1049" s="32">
        <f t="shared" si="103"/>
        <v>4027.1394867001964</v>
      </c>
      <c r="J1049">
        <f t="shared" si="104"/>
        <v>279.82359333644871</v>
      </c>
      <c r="K1049">
        <f t="shared" si="101"/>
        <v>63.328226136959827</v>
      </c>
      <c r="L1049">
        <f t="shared" si="102"/>
        <v>7.8839336364940472E-4</v>
      </c>
    </row>
    <row r="1050" spans="1:12" x14ac:dyDescent="0.25">
      <c r="A1050">
        <f>Dynamics!A1058</f>
        <v>10.399999999999823</v>
      </c>
      <c r="B1050">
        <f>Dynamics!B1058</f>
        <v>27.051418202816034</v>
      </c>
      <c r="C1050">
        <f>Dynamics!O1058+Dynamics!P1058</f>
        <v>0.31248478066566943</v>
      </c>
      <c r="D1050">
        <f>Dynamics!$M$9*Dynamics!$M$14*Thrust!C1050</f>
        <v>674.17435234929712</v>
      </c>
      <c r="E1050">
        <f t="shared" si="99"/>
        <v>4.0809958786634279</v>
      </c>
      <c r="F1050">
        <f t="shared" si="100"/>
        <v>24.77109892896031</v>
      </c>
      <c r="G1050">
        <f>F1049*Dynamics!$S$1+G1049</f>
        <v>493.80035175844023</v>
      </c>
      <c r="H1050">
        <f>G1050*Dynamics!$S$1+H1049</f>
        <v>2789.0774902177809</v>
      </c>
      <c r="I1050" s="32">
        <f t="shared" si="103"/>
        <v>4032.0774902177809</v>
      </c>
      <c r="J1050">
        <f t="shared" si="104"/>
        <v>279.79149631358445</v>
      </c>
      <c r="K1050">
        <f t="shared" si="101"/>
        <v>63.290057291041009</v>
      </c>
      <c r="L1050">
        <f t="shared" si="102"/>
        <v>7.8800857558826182E-4</v>
      </c>
    </row>
    <row r="1051" spans="1:12" x14ac:dyDescent="0.25">
      <c r="A1051">
        <f>Dynamics!A1059</f>
        <v>10.409999999999823</v>
      </c>
      <c r="B1051">
        <f>Dynamics!B1059</f>
        <v>27.048293355009378</v>
      </c>
      <c r="C1051">
        <f>Dynamics!O1059+Dynamics!P1059</f>
        <v>0.31053232015252852</v>
      </c>
      <c r="D1051">
        <f>Dynamics!$M$9*Dynamics!$M$14*Thrust!C1051</f>
        <v>669.96199103323454</v>
      </c>
      <c r="E1051">
        <f t="shared" ref="E1051:E1114" si="105">0.5*L1050*G1050^2*$F$4*$B$5</f>
        <v>4.0831249300058978</v>
      </c>
      <c r="F1051">
        <f t="shared" ref="F1051:F1114" si="106">(D1051-E1051)/B1051</f>
        <v>24.618147154926028</v>
      </c>
      <c r="G1051">
        <f>F1050*Dynamics!$S$1+G1050</f>
        <v>494.04806274772983</v>
      </c>
      <c r="H1051">
        <f>G1051*Dynamics!$S$1+H1050</f>
        <v>2794.0179708452583</v>
      </c>
      <c r="I1051" s="32">
        <f t="shared" si="103"/>
        <v>4037.0179708452583</v>
      </c>
      <c r="J1051">
        <f t="shared" si="104"/>
        <v>279.7593831895058</v>
      </c>
      <c r="K1051">
        <f t="shared" ref="K1051:K1114" si="107">$B$3*(1-$F$1*I1051/$B$2)^($B$1*$F$3/($F$2*$F$1))</f>
        <v>63.251887942033441</v>
      </c>
      <c r="L1051">
        <f t="shared" ref="L1051:L1114" si="108">K1051*$F$3/($F$2*J1051)</f>
        <v>7.8762373829920919E-4</v>
      </c>
    </row>
    <row r="1052" spans="1:12" x14ac:dyDescent="0.25">
      <c r="A1052">
        <f>Dynamics!A1060</f>
        <v>10.419999999999822</v>
      </c>
      <c r="B1052">
        <f>Dynamics!B1060</f>
        <v>27.045188031807854</v>
      </c>
      <c r="C1052">
        <f>Dynamics!O1060+Dynamics!P1060</f>
        <v>0.3085849612453449</v>
      </c>
      <c r="D1052">
        <f>Dynamics!$M$9*Dynamics!$M$14*Thrust!C1052</f>
        <v>665.76063624326548</v>
      </c>
      <c r="E1052">
        <f t="shared" si="105"/>
        <v>4.0852264272091752</v>
      </c>
      <c r="F1052">
        <f t="shared" si="106"/>
        <v>24.465550361042403</v>
      </c>
      <c r="G1052">
        <f>F1051*Dynamics!$S$1+G1051</f>
        <v>494.29424421927911</v>
      </c>
      <c r="H1052">
        <f>G1052*Dynamics!$S$1+H1051</f>
        <v>2798.9609132874511</v>
      </c>
      <c r="I1052" s="32">
        <f t="shared" si="103"/>
        <v>4041.9609132874511</v>
      </c>
      <c r="J1052">
        <f t="shared" si="104"/>
        <v>279.72725406363156</v>
      </c>
      <c r="K1052">
        <f t="shared" si="107"/>
        <v>63.213718229096322</v>
      </c>
      <c r="L1052">
        <f t="shared" si="108"/>
        <v>7.8723885315207709E-4</v>
      </c>
    </row>
    <row r="1053" spans="1:12" x14ac:dyDescent="0.25">
      <c r="A1053">
        <f>Dynamics!A1061</f>
        <v>10.429999999999822</v>
      </c>
      <c r="B1053">
        <f>Dynamics!B1061</f>
        <v>27.0421021821954</v>
      </c>
      <c r="C1053">
        <f>Dynamics!O1061+Dynamics!P1061</f>
        <v>0.30664267634294023</v>
      </c>
      <c r="D1053">
        <f>Dynamics!$M$9*Dynamics!$M$14*Thrust!C1053</f>
        <v>661.57022843086884</v>
      </c>
      <c r="E1053">
        <f t="shared" si="105"/>
        <v>4.0873004316061872</v>
      </c>
      <c r="F1053">
        <f t="shared" si="106"/>
        <v>24.313306841660829</v>
      </c>
      <c r="G1053">
        <f>F1052*Dynamics!$S$1+G1052</f>
        <v>494.53889972288954</v>
      </c>
      <c r="H1053">
        <f>G1053*Dynamics!$S$1+H1052</f>
        <v>2803.9063022846799</v>
      </c>
      <c r="I1053" s="32">
        <f t="shared" si="103"/>
        <v>4046.9063022846799</v>
      </c>
      <c r="J1053">
        <f t="shared" si="104"/>
        <v>279.69510903514958</v>
      </c>
      <c r="K1053">
        <f t="shared" si="107"/>
        <v>63.175548290878915</v>
      </c>
      <c r="L1053">
        <f t="shared" si="108"/>
        <v>7.8685392151215435E-4</v>
      </c>
    </row>
    <row r="1054" spans="1:12" x14ac:dyDescent="0.25">
      <c r="A1054">
        <f>Dynamics!A1062</f>
        <v>10.439999999999822</v>
      </c>
      <c r="B1054">
        <f>Dynamics!B1062</f>
        <v>27.039035755431971</v>
      </c>
      <c r="C1054">
        <f>Dynamics!O1062+Dynamics!P1062</f>
        <v>0.3047054380598877</v>
      </c>
      <c r="D1054">
        <f>Dynamics!$M$9*Dynamics!$M$14*Thrust!C1054</f>
        <v>657.39070851299937</v>
      </c>
      <c r="E1054">
        <f t="shared" si="105"/>
        <v>4.0893470045705174</v>
      </c>
      <c r="F1054">
        <f t="shared" si="106"/>
        <v>24.161414904641514</v>
      </c>
      <c r="G1054">
        <f>F1053*Dynamics!$S$1+G1053</f>
        <v>494.78203279130616</v>
      </c>
      <c r="H1054">
        <f>G1054*Dynamics!$S$1+H1053</f>
        <v>2808.8541226125931</v>
      </c>
      <c r="I1054" s="32">
        <f t="shared" si="103"/>
        <v>4051.8541226125931</v>
      </c>
      <c r="J1054">
        <f t="shared" si="104"/>
        <v>279.66294820301812</v>
      </c>
      <c r="K1054">
        <f t="shared" si="107"/>
        <v>63.137378265522415</v>
      </c>
      <c r="L1054">
        <f t="shared" si="108"/>
        <v>7.8646894474020449E-4</v>
      </c>
    </row>
    <row r="1055" spans="1:12" x14ac:dyDescent="0.25">
      <c r="A1055">
        <f>Dynamics!A1063</f>
        <v>10.449999999999822</v>
      </c>
      <c r="B1055">
        <f>Dynamics!B1063</f>
        <v>27.035988701051373</v>
      </c>
      <c r="C1055">
        <f>Dynamics!O1063+Dynamics!P1063</f>
        <v>0.30277321922418143</v>
      </c>
      <c r="D1055">
        <f>Dynamics!$M$9*Dynamics!$M$14*Thrust!C1055</f>
        <v>653.22201786706012</v>
      </c>
      <c r="E1055">
        <f t="shared" si="105"/>
        <v>4.0913662075155326</v>
      </c>
      <c r="F1055">
        <f t="shared" si="106"/>
        <v>24.009872871203754</v>
      </c>
      <c r="G1055">
        <f>F1054*Dynamics!$S$1+G1054</f>
        <v>495.02364694035259</v>
      </c>
      <c r="H1055">
        <f>G1055*Dynamics!$S$1+H1054</f>
        <v>2813.8043590819966</v>
      </c>
      <c r="I1055" s="32">
        <f t="shared" si="103"/>
        <v>4056.8043590819966</v>
      </c>
      <c r="J1055">
        <f t="shared" si="104"/>
        <v>279.63077166596702</v>
      </c>
      <c r="K1055">
        <f t="shared" si="107"/>
        <v>63.099208290661871</v>
      </c>
      <c r="L1055">
        <f t="shared" si="108"/>
        <v>7.8608392419248353E-4</v>
      </c>
    </row>
    <row r="1056" spans="1:12" x14ac:dyDescent="0.25">
      <c r="A1056">
        <f>Dynamics!A1064</f>
        <v>10.459999999999821</v>
      </c>
      <c r="B1056">
        <f>Dynamics!B1064</f>
        <v>27.032960968859129</v>
      </c>
      <c r="C1056">
        <f>Dynamics!O1064+Dynamics!P1064</f>
        <v>0.30084599287493224</v>
      </c>
      <c r="D1056">
        <f>Dynamics!$M$9*Dynamics!$M$14*Thrust!C1056</f>
        <v>649.06409832592988</v>
      </c>
      <c r="E1056">
        <f t="shared" si="105"/>
        <v>4.0933581018935143</v>
      </c>
      <c r="F1056">
        <f t="shared" si="106"/>
        <v>23.858679075777768</v>
      </c>
      <c r="G1056">
        <f>F1055*Dynamics!$S$1+G1055</f>
        <v>495.26374566906463</v>
      </c>
      <c r="H1056">
        <f>G1056*Dynamics!$S$1+H1055</f>
        <v>2818.7569965386874</v>
      </c>
      <c r="I1056" s="32">
        <f t="shared" si="103"/>
        <v>4061.7569965386874</v>
      </c>
      <c r="J1056">
        <f t="shared" si="104"/>
        <v>279.59857952249854</v>
      </c>
      <c r="K1056">
        <f t="shared" si="107"/>
        <v>63.061038503427902</v>
      </c>
      <c r="L1056">
        <f t="shared" si="108"/>
        <v>7.8569886122075436E-4</v>
      </c>
    </row>
    <row r="1057" spans="1:12" x14ac:dyDescent="0.25">
      <c r="A1057">
        <f>Dynamics!A1065</f>
        <v>10.469999999999821</v>
      </c>
      <c r="B1057">
        <f>Dynamics!B1065</f>
        <v>27.029952508930382</v>
      </c>
      <c r="C1057">
        <f>Dynamics!O1065+Dynamics!P1065</f>
        <v>0.29892373226009111</v>
      </c>
      <c r="D1057">
        <f>Dynamics!$M$9*Dynamics!$M$14*Thrust!C1057</f>
        <v>644.91689217305293</v>
      </c>
      <c r="E1057">
        <f t="shared" si="105"/>
        <v>4.0953227491947821</v>
      </c>
      <c r="F1057">
        <f t="shared" si="106"/>
        <v>23.70783186585837</v>
      </c>
      <c r="G1057">
        <f>F1056*Dynamics!$S$1+G1056</f>
        <v>495.50233245982241</v>
      </c>
      <c r="H1057">
        <f>G1057*Dynamics!$S$1+H1056</f>
        <v>2823.7120198632856</v>
      </c>
      <c r="I1057" s="32">
        <f t="shared" si="103"/>
        <v>4066.7120198632856</v>
      </c>
      <c r="J1057">
        <f t="shared" si="104"/>
        <v>279.56637187088864</v>
      </c>
      <c r="K1057">
        <f t="shared" si="107"/>
        <v>63.022869040448768</v>
      </c>
      <c r="L1057">
        <f t="shared" si="108"/>
        <v>7.8531375717230787E-4</v>
      </c>
    </row>
    <row r="1058" spans="1:12" x14ac:dyDescent="0.25">
      <c r="A1058">
        <f>Dynamics!A1066</f>
        <v>10.479999999999821</v>
      </c>
      <c r="B1058">
        <f>Dynamics!B1066</f>
        <v>27.02696327160778</v>
      </c>
      <c r="C1058">
        <f>Dynamics!O1066+Dynamics!P1066</f>
        <v>0.29700641083420143</v>
      </c>
      <c r="D1058">
        <f>Dynamics!$M$9*Dynamics!$M$14*Thrust!C1058</f>
        <v>640.7803421375886</v>
      </c>
      <c r="E1058">
        <f t="shared" si="105"/>
        <v>4.0972602109468506</v>
      </c>
      <c r="F1058">
        <f t="shared" si="106"/>
        <v>23.557329601860474</v>
      </c>
      <c r="G1058">
        <f>F1057*Dynamics!$S$1+G1057</f>
        <v>495.73941077848099</v>
      </c>
      <c r="H1058">
        <f>G1058*Dynamics!$S$1+H1057</f>
        <v>2828.6694139710703</v>
      </c>
      <c r="I1058" s="32">
        <f t="shared" si="103"/>
        <v>4071.6694139710703</v>
      </c>
      <c r="J1058">
        <f t="shared" si="104"/>
        <v>279.53414880918803</v>
      </c>
      <c r="K1058">
        <f t="shared" si="107"/>
        <v>62.984700037852143</v>
      </c>
      <c r="L1058">
        <f t="shared" si="108"/>
        <v>7.8492861338997678E-4</v>
      </c>
    </row>
    <row r="1059" spans="1:12" x14ac:dyDescent="0.25">
      <c r="A1059">
        <f>Dynamics!A1067</f>
        <v>10.489999999999821</v>
      </c>
      <c r="B1059">
        <f>Dynamics!B1067</f>
        <v>27.023993207499437</v>
      </c>
      <c r="C1059">
        <f>Dynamics!O1067+Dynamics!P1067</f>
        <v>0.29509400225617549</v>
      </c>
      <c r="D1059">
        <f>Dynamics!$M$9*Dynamics!$M$14*Thrust!C1059</f>
        <v>636.65439138961506</v>
      </c>
      <c r="E1059">
        <f t="shared" si="105"/>
        <v>4.0991705487135492</v>
      </c>
      <c r="F1059">
        <f t="shared" si="106"/>
        <v>23.407170656976071</v>
      </c>
      <c r="G1059">
        <f>F1058*Dynamics!$S$1+G1058</f>
        <v>495.97498407449962</v>
      </c>
      <c r="H1059">
        <f>G1059*Dynamics!$S$1+H1058</f>
        <v>2833.6291638118155</v>
      </c>
      <c r="I1059" s="32">
        <f t="shared" si="103"/>
        <v>4076.6291638118155</v>
      </c>
      <c r="J1059">
        <f t="shared" si="104"/>
        <v>279.50191043522318</v>
      </c>
      <c r="K1059">
        <f t="shared" si="107"/>
        <v>62.946531631266865</v>
      </c>
      <c r="L1059">
        <f t="shared" si="108"/>
        <v>7.8454343121215275E-4</v>
      </c>
    </row>
    <row r="1060" spans="1:12" x14ac:dyDescent="0.25">
      <c r="A1060">
        <f>Dynamics!A1068</f>
        <v>10.499999999999821</v>
      </c>
      <c r="B1060">
        <f>Dynamics!B1068</f>
        <v>27.021042267476876</v>
      </c>
      <c r="C1060">
        <f>Dynamics!O1068+Dynamics!P1068</f>
        <v>0.29318648038709977</v>
      </c>
      <c r="D1060">
        <f>Dynamics!$M$9*Dynamics!$M$14*Thrust!C1060</f>
        <v>632.5389835353933</v>
      </c>
      <c r="E1060">
        <f t="shared" si="105"/>
        <v>4.1010538240941674</v>
      </c>
      <c r="F1060">
        <f t="shared" si="106"/>
        <v>23.257353417033102</v>
      </c>
      <c r="G1060">
        <f>F1059*Dynamics!$S$1+G1059</f>
        <v>496.20905578106937</v>
      </c>
      <c r="H1060">
        <f>G1060*Dynamics!$S$1+H1059</f>
        <v>2838.5912543696263</v>
      </c>
      <c r="I1060" s="32">
        <f t="shared" si="103"/>
        <v>4081.5912543696263</v>
      </c>
      <c r="J1060">
        <f t="shared" si="104"/>
        <v>279.46965684659745</v>
      </c>
      <c r="K1060">
        <f t="shared" si="107"/>
        <v>62.908363955824896</v>
      </c>
      <c r="L1060">
        <f t="shared" si="108"/>
        <v>7.8415821197280386E-4</v>
      </c>
    </row>
    <row r="1061" spans="1:12" x14ac:dyDescent="0.25">
      <c r="A1061">
        <f>Dynamics!A1069</f>
        <v>10.50999999999982</v>
      </c>
      <c r="B1061">
        <f>Dynamics!B1069</f>
        <v>27.018110402673006</v>
      </c>
      <c r="C1061">
        <f>Dynamics!O1069+Dynamics!P1069</f>
        <v>0.29128381928806418</v>
      </c>
      <c r="D1061">
        <f>Dynamics!$M$9*Dynamics!$M$14*Thrust!C1061</f>
        <v>628.43406261268478</v>
      </c>
      <c r="E1061">
        <f t="shared" si="105"/>
        <v>4.1029100987226048</v>
      </c>
      <c r="F1061">
        <f t="shared" si="106"/>
        <v>23.107876280355811</v>
      </c>
      <c r="G1061">
        <f>F1060*Dynamics!$S$1+G1060</f>
        <v>496.44162931523971</v>
      </c>
      <c r="H1061">
        <f>G1061*Dynamics!$S$1+H1060</f>
        <v>2843.5556706627785</v>
      </c>
      <c r="I1061" s="32">
        <f t="shared" si="103"/>
        <v>4086.5556706627785</v>
      </c>
      <c r="J1061">
        <f t="shared" si="104"/>
        <v>279.43738814069195</v>
      </c>
      <c r="K1061">
        <f t="shared" si="107"/>
        <v>62.870197146163079</v>
      </c>
      <c r="L1061">
        <f t="shared" si="108"/>
        <v>7.8377295700149093E-4</v>
      </c>
    </row>
    <row r="1062" spans="1:12" x14ac:dyDescent="0.25">
      <c r="A1062">
        <f>Dynamics!A1070</f>
        <v>10.51999999999982</v>
      </c>
      <c r="B1062">
        <f>Dynamics!B1070</f>
        <v>27.015197564480125</v>
      </c>
      <c r="C1062">
        <f>Dynamics!O1070+Dynamics!P1070</f>
        <v>0.289385993218018</v>
      </c>
      <c r="D1062">
        <f>Dynamics!$M$9*Dynamics!$M$14*Thrust!C1062</f>
        <v>624.33957308612469</v>
      </c>
      <c r="E1062">
        <f t="shared" si="105"/>
        <v>4.1047394342665093</v>
      </c>
      <c r="F1062">
        <f t="shared" si="106"/>
        <v>22.958737657626816</v>
      </c>
      <c r="G1062">
        <f>F1061*Dynamics!$S$1+G1061</f>
        <v>496.67270807804329</v>
      </c>
      <c r="H1062">
        <f>G1062*Dynamics!$S$1+H1061</f>
        <v>2848.5223977435589</v>
      </c>
      <c r="I1062" s="32">
        <f t="shared" si="103"/>
        <v>4091.5223977435589</v>
      </c>
      <c r="J1062">
        <f t="shared" si="104"/>
        <v>279.40510441466688</v>
      </c>
      <c r="K1062">
        <f t="shared" si="107"/>
        <v>62.832031336424926</v>
      </c>
      <c r="L1062">
        <f t="shared" si="108"/>
        <v>7.8338766762338276E-4</v>
      </c>
    </row>
    <row r="1063" spans="1:12" x14ac:dyDescent="0.25">
      <c r="A1063">
        <f>Dynamics!A1071</f>
        <v>10.52999999999982</v>
      </c>
      <c r="B1063">
        <f>Dynamics!B1071</f>
        <v>27.012303704547943</v>
      </c>
      <c r="C1063">
        <f>Dynamics!O1071+Dynamics!P1071</f>
        <v>0.28749297663164886</v>
      </c>
      <c r="D1063">
        <f>Dynamics!$M$9*Dynamics!$M$14*Thrust!C1063</f>
        <v>620.25545984264693</v>
      </c>
      <c r="E1063">
        <f t="shared" si="105"/>
        <v>4.1065418924264181</v>
      </c>
      <c r="F1063">
        <f t="shared" si="106"/>
        <v>22.809935971750615</v>
      </c>
      <c r="G1063">
        <f>F1062*Dynamics!$S$1+G1062</f>
        <v>496.90229545461955</v>
      </c>
      <c r="H1063">
        <f>G1063*Dynamics!$S$1+H1062</f>
        <v>2853.4914206981052</v>
      </c>
      <c r="I1063" s="32">
        <f t="shared" si="103"/>
        <v>4096.4914206981048</v>
      </c>
      <c r="J1063">
        <f t="shared" si="104"/>
        <v>279.37280576546232</v>
      </c>
      <c r="K1063">
        <f t="shared" si="107"/>
        <v>62.793866660262502</v>
      </c>
      <c r="L1063">
        <f t="shared" si="108"/>
        <v>7.8300234515927452E-4</v>
      </c>
    </row>
    <row r="1064" spans="1:12" x14ac:dyDescent="0.25">
      <c r="A1064">
        <f>Dynamics!A1072</f>
        <v>10.53999999999982</v>
      </c>
      <c r="B1064">
        <f>Dynamics!B1072</f>
        <v>27.009428774781629</v>
      </c>
      <c r="C1064">
        <f>Dynamics!O1072+Dynamics!P1072</f>
        <v>0.28560474417728809</v>
      </c>
      <c r="D1064">
        <f>Dynamics!$M$9*Dynamics!$M$14*Thrust!C1064</f>
        <v>616.18166818696443</v>
      </c>
      <c r="E1064">
        <f t="shared" si="105"/>
        <v>4.1083175349349244</v>
      </c>
      <c r="F1064">
        <f t="shared" si="106"/>
        <v>22.661469657718747</v>
      </c>
      <c r="G1064">
        <f>F1063*Dynamics!$S$1+G1063</f>
        <v>497.13039481433708</v>
      </c>
      <c r="H1064">
        <f>G1064*Dynamics!$S$1+H1063</f>
        <v>2858.4627246462487</v>
      </c>
      <c r="I1064" s="32">
        <f t="shared" si="103"/>
        <v>4101.4627246462487</v>
      </c>
      <c r="J1064">
        <f t="shared" si="104"/>
        <v>279.34049228979939</v>
      </c>
      <c r="K1064">
        <f t="shared" si="107"/>
        <v>62.755703250838046</v>
      </c>
      <c r="L1064">
        <f t="shared" si="108"/>
        <v>7.8261699092560088E-4</v>
      </c>
    </row>
    <row r="1065" spans="1:12" x14ac:dyDescent="0.25">
      <c r="A1065">
        <f>Dynamics!A1073</f>
        <v>10.54999999999982</v>
      </c>
      <c r="B1065">
        <f>Dynamics!B1073</f>
        <v>27.006572727339854</v>
      </c>
      <c r="C1065">
        <f>Dynamics!O1073+Dynamics!P1073</f>
        <v>0.28372127069483905</v>
      </c>
      <c r="D1065">
        <f>Dynamics!$M$9*Dynamics!$M$14*Thrust!C1065</f>
        <v>612.11814383709941</v>
      </c>
      <c r="E1065">
        <f t="shared" si="105"/>
        <v>4.110066423555808</v>
      </c>
      <c r="F1065">
        <f t="shared" si="106"/>
        <v>22.513337162476461</v>
      </c>
      <c r="G1065">
        <f>F1064*Dynamics!$S$1+G1064</f>
        <v>497.35700951091428</v>
      </c>
      <c r="H1065">
        <f>G1065*Dynamics!$S$1+H1064</f>
        <v>2863.4362947413579</v>
      </c>
      <c r="I1065" s="32">
        <f t="shared" si="103"/>
        <v>4106.4362947413574</v>
      </c>
      <c r="J1065">
        <f t="shared" si="104"/>
        <v>279.30816408418116</v>
      </c>
      <c r="K1065">
        <f t="shared" si="107"/>
        <v>62.717541240825938</v>
      </c>
      <c r="L1065">
        <f t="shared" si="108"/>
        <v>7.8223160623445574E-4</v>
      </c>
    </row>
    <row r="1066" spans="1:12" x14ac:dyDescent="0.25">
      <c r="A1066">
        <f>Dynamics!A1074</f>
        <v>10.559999999999819</v>
      </c>
      <c r="B1066">
        <f>Dynamics!B1074</f>
        <v>27.003735514632908</v>
      </c>
      <c r="C1066">
        <f>Dynamics!O1074+Dynamics!P1074</f>
        <v>0.28184253121372876</v>
      </c>
      <c r="D1066">
        <f>Dynamics!$M$9*Dynamics!$M$14*Thrust!C1066</f>
        <v>608.06483291996483</v>
      </c>
      <c r="E1066">
        <f t="shared" si="105"/>
        <v>4.1117886200832077</v>
      </c>
      <c r="F1066">
        <f t="shared" si="106"/>
        <v>22.365536944790797</v>
      </c>
      <c r="G1066">
        <f>F1065*Dynamics!$S$1+G1065</f>
        <v>497.58214288253907</v>
      </c>
      <c r="H1066">
        <f>G1066*Dynamics!$S$1+H1065</f>
        <v>2868.4121161701833</v>
      </c>
      <c r="I1066" s="32">
        <f t="shared" si="103"/>
        <v>4111.4121161701833</v>
      </c>
      <c r="J1066">
        <f t="shared" si="104"/>
        <v>279.27582124489379</v>
      </c>
      <c r="K1066">
        <f t="shared" si="107"/>
        <v>62.679380762414354</v>
      </c>
      <c r="L1066">
        <f t="shared" si="108"/>
        <v>7.8184619239360506E-4</v>
      </c>
    </row>
    <row r="1067" spans="1:12" x14ac:dyDescent="0.25">
      <c r="A1067">
        <f>Dynamics!A1075</f>
        <v>10.569999999999819</v>
      </c>
      <c r="B1067">
        <f>Dynamics!B1075</f>
        <v>27.000917089320769</v>
      </c>
      <c r="C1067">
        <f>Dynamics!O1075+Dynamics!P1075</f>
        <v>0.27996850095088338</v>
      </c>
      <c r="D1067">
        <f>Dynamics!$M$9*Dynamics!$M$14*Thrust!C1067</f>
        <v>604.02168196699563</v>
      </c>
      <c r="E1067">
        <f t="shared" si="105"/>
        <v>4.1134841863407647</v>
      </c>
      <c r="F1067">
        <f t="shared" si="106"/>
        <v>22.218067475120197</v>
      </c>
      <c r="G1067">
        <f>F1066*Dynamics!$S$1+G1066</f>
        <v>497.80579825198697</v>
      </c>
      <c r="H1067">
        <f>G1067*Dynamics!$S$1+H1066</f>
        <v>2873.3901741527029</v>
      </c>
      <c r="I1067" s="32">
        <f t="shared" si="103"/>
        <v>4116.3901741527025</v>
      </c>
      <c r="J1067">
        <f t="shared" si="104"/>
        <v>279.24346386800744</v>
      </c>
      <c r="K1067">
        <f t="shared" si="107"/>
        <v>62.641221947307052</v>
      </c>
      <c r="L1067">
        <f t="shared" si="108"/>
        <v>7.8146075070650519E-4</v>
      </c>
    </row>
    <row r="1068" spans="1:12" x14ac:dyDescent="0.25">
      <c r="A1068">
        <f>Dynamics!A1076</f>
        <v>10.579999999999819</v>
      </c>
      <c r="B1068">
        <f>Dynamics!B1076</f>
        <v>26.998117404311259</v>
      </c>
      <c r="C1068">
        <f>Dynamics!O1076+Dynamics!P1076</f>
        <v>0.27809915530872492</v>
      </c>
      <c r="D1068">
        <f>Dynamics!$M$9*Dynamics!$M$14*Thrust!C1068</f>
        <v>599.9886379098275</v>
      </c>
      <c r="E1068">
        <f t="shared" si="105"/>
        <v>4.1151531841807856</v>
      </c>
      <c r="F1068">
        <f t="shared" si="106"/>
        <v>22.070927235485435</v>
      </c>
      <c r="G1068">
        <f>F1067*Dynamics!$S$1+G1067</f>
        <v>498.02797892673817</v>
      </c>
      <c r="H1068">
        <f>G1068*Dynamics!$S$1+H1067</f>
        <v>2878.3704539419705</v>
      </c>
      <c r="I1068" s="32">
        <f t="shared" si="103"/>
        <v>4121.3704539419705</v>
      </c>
      <c r="J1068">
        <f t="shared" si="104"/>
        <v>279.21109204937721</v>
      </c>
      <c r="K1068">
        <f t="shared" si="107"/>
        <v>62.603064926725089</v>
      </c>
      <c r="L1068">
        <f t="shared" si="108"/>
        <v>7.8107528247231659E-4</v>
      </c>
    </row>
    <row r="1069" spans="1:12" x14ac:dyDescent="0.25">
      <c r="A1069">
        <f>Dynamics!A1077</f>
        <v>10.589999999999819</v>
      </c>
      <c r="B1069">
        <f>Dynamics!B1077</f>
        <v>26.995336412758174</v>
      </c>
      <c r="C1069">
        <f>Dynamics!O1077+Dynamics!P1077</f>
        <v>0.2762344698731915</v>
      </c>
      <c r="D1069">
        <f>Dynamics!$M$9*Dynamics!$M$14*Thrust!C1069</f>
        <v>595.96564807602533</v>
      </c>
      <c r="E1069">
        <f t="shared" si="105"/>
        <v>4.1167956754834023</v>
      </c>
      <c r="F1069">
        <f t="shared" si="106"/>
        <v>21.92411471934205</v>
      </c>
      <c r="G1069">
        <f>F1068*Dynamics!$S$1+G1068</f>
        <v>498.24868819909301</v>
      </c>
      <c r="H1069">
        <f>G1069*Dynamics!$S$1+H1068</f>
        <v>2883.3529408239615</v>
      </c>
      <c r="I1069" s="32">
        <f t="shared" si="103"/>
        <v>4126.352940823961</v>
      </c>
      <c r="J1069">
        <f t="shared" si="104"/>
        <v>279.17870588464427</v>
      </c>
      <c r="K1069">
        <f t="shared" si="107"/>
        <v>62.564909831408563</v>
      </c>
      <c r="L1069">
        <f t="shared" si="108"/>
        <v>7.8068978898592064E-4</v>
      </c>
    </row>
    <row r="1070" spans="1:12" x14ac:dyDescent="0.25">
      <c r="A1070">
        <f>Dynamics!A1078</f>
        <v>10.599999999999818</v>
      </c>
      <c r="B1070">
        <f>Dynamics!B1078</f>
        <v>26.99257406805944</v>
      </c>
      <c r="C1070">
        <f>Dynamics!O1078+Dynamics!P1078</f>
        <v>0.27437442041177967</v>
      </c>
      <c r="D1070">
        <f>Dynamics!$M$9*Dynamics!$M$14*Thrust!C1070</f>
        <v>591.95266018485938</v>
      </c>
      <c r="E1070">
        <f t="shared" si="105"/>
        <v>4.118411722155729</v>
      </c>
      <c r="F1070">
        <f t="shared" si="106"/>
        <v>21.777628431454161</v>
      </c>
      <c r="G1070">
        <f>F1069*Dynamics!$S$1+G1069</f>
        <v>498.46792934628644</v>
      </c>
      <c r="H1070">
        <f>G1070*Dynamics!$S$1+H1069</f>
        <v>2888.3376201174242</v>
      </c>
      <c r="I1070" s="32">
        <f t="shared" si="103"/>
        <v>4131.3376201174242</v>
      </c>
      <c r="J1070">
        <f t="shared" si="104"/>
        <v>279.14630546923672</v>
      </c>
      <c r="K1070">
        <f t="shared" si="107"/>
        <v>62.526756791618389</v>
      </c>
      <c r="L1070">
        <f t="shared" si="108"/>
        <v>7.8030427153793548E-4</v>
      </c>
    </row>
    <row r="1071" spans="1:12" x14ac:dyDescent="0.25">
      <c r="A1071">
        <f>Dynamics!A1079</f>
        <v>10.609999999999818</v>
      </c>
      <c r="B1071">
        <f>Dynamics!B1079</f>
        <v>26.989830323855323</v>
      </c>
      <c r="C1071">
        <f>Dynamics!O1079+Dynamics!P1079</f>
        <v>0.27251898287160553</v>
      </c>
      <c r="D1071">
        <f>Dynamics!$M$9*Dynamics!$M$14*Thrust!C1071</f>
        <v>587.94962234312266</v>
      </c>
      <c r="E1071">
        <f t="shared" si="105"/>
        <v>4.1200013861310385</v>
      </c>
      <c r="F1071">
        <f t="shared" si="106"/>
        <v>21.631466887769424</v>
      </c>
      <c r="G1071">
        <f>F1070*Dynamics!$S$1+G1070</f>
        <v>498.68570563060098</v>
      </c>
      <c r="H1071">
        <f>G1071*Dynamics!$S$1+H1070</f>
        <v>2893.3244771737304</v>
      </c>
      <c r="I1071" s="32">
        <f t="shared" si="103"/>
        <v>4136.32447717373</v>
      </c>
      <c r="J1071">
        <f t="shared" si="104"/>
        <v>279.11389089837076</v>
      </c>
      <c r="K1071">
        <f t="shared" si="107"/>
        <v>62.488605937137976</v>
      </c>
      <c r="L1071">
        <f t="shared" si="108"/>
        <v>7.7991873141473032E-4</v>
      </c>
    </row>
    <row r="1072" spans="1:12" x14ac:dyDescent="0.25">
      <c r="A1072">
        <f>Dynamics!A1080</f>
        <v>10.619999999999818</v>
      </c>
      <c r="B1072">
        <f>Dynamics!B1080</f>
        <v>26.987105134026606</v>
      </c>
      <c r="C1072">
        <f>Dynamics!O1080+Dynamics!P1080</f>
        <v>0.27066813337749013</v>
      </c>
      <c r="D1072">
        <f>Dynamics!$M$9*Dynamics!$M$14*Thrust!C1072</f>
        <v>583.95648304099996</v>
      </c>
      <c r="E1072">
        <f t="shared" si="105"/>
        <v>4.1215647293679103</v>
      </c>
      <c r="F1072">
        <f t="shared" si="106"/>
        <v>21.485628615295568</v>
      </c>
      <c r="G1072">
        <f>F1071*Dynamics!$S$1+G1071</f>
        <v>498.90202029947869</v>
      </c>
      <c r="H1072">
        <f>G1072*Dynamics!$S$1+H1071</f>
        <v>2898.3134973767251</v>
      </c>
      <c r="I1072" s="32">
        <f t="shared" si="103"/>
        <v>4141.3134973767246</v>
      </c>
      <c r="J1072">
        <f t="shared" si="104"/>
        <v>279.08146226705128</v>
      </c>
      <c r="K1072">
        <f t="shared" si="107"/>
        <v>62.450457397274846</v>
      </c>
      <c r="L1072">
        <f t="shared" si="108"/>
        <v>7.7953316989844157E-4</v>
      </c>
    </row>
    <row r="1073" spans="1:12" x14ac:dyDescent="0.25">
      <c r="A1073">
        <f>Dynamics!A1081</f>
        <v>10.629999999999818</v>
      </c>
      <c r="B1073">
        <f>Dynamics!B1081</f>
        <v>26.984398452692833</v>
      </c>
      <c r="C1073">
        <f>Dynamics!O1081+Dynamics!P1081</f>
        <v>0.26882184823006272</v>
      </c>
      <c r="D1073">
        <f>Dynamics!$M$9*Dynamics!$M$14*Thrust!C1073</f>
        <v>579.97319114797574</v>
      </c>
      <c r="E1073">
        <f t="shared" si="105"/>
        <v>4.1231018138494155</v>
      </c>
      <c r="F1073">
        <f t="shared" si="106"/>
        <v>21.340112151977987</v>
      </c>
      <c r="G1073">
        <f>F1072*Dynamics!$S$1+G1072</f>
        <v>499.11687658563164</v>
      </c>
      <c r="H1073">
        <f>G1073*Dynamics!$S$1+H1072</f>
        <v>2903.3046661425815</v>
      </c>
      <c r="I1073" s="32">
        <f t="shared" si="103"/>
        <v>4146.3046661425815</v>
      </c>
      <c r="J1073">
        <f t="shared" si="104"/>
        <v>279.04901967007322</v>
      </c>
      <c r="K1073">
        <f t="shared" si="107"/>
        <v>62.412311300862527</v>
      </c>
      <c r="L1073">
        <f t="shared" si="108"/>
        <v>7.7914758826698894E-4</v>
      </c>
    </row>
    <row r="1074" spans="1:12" x14ac:dyDescent="0.25">
      <c r="A1074">
        <f>Dynamics!A1082</f>
        <v>10.639999999999818</v>
      </c>
      <c r="B1074">
        <f>Dynamics!B1082</f>
        <v>26.981710234210531</v>
      </c>
      <c r="C1074">
        <f>Dynamics!O1082+Dynamics!P1082</f>
        <v>0.26698010390388566</v>
      </c>
      <c r="D1074">
        <f>Dynamics!$M$9*Dynamics!$M$14*Thrust!C1074</f>
        <v>575.99969590878879</v>
      </c>
      <c r="E1074">
        <f t="shared" si="105"/>
        <v>4.1246127015822811</v>
      </c>
      <c r="F1074">
        <f t="shared" si="106"/>
        <v>21.194916046578737</v>
      </c>
      <c r="G1074">
        <f>F1073*Dynamics!$S$1+G1073</f>
        <v>499.33027770715142</v>
      </c>
      <c r="H1074">
        <f>G1074*Dynamics!$S$1+H1073</f>
        <v>2908.2979689196532</v>
      </c>
      <c r="I1074" s="32">
        <f t="shared" si="103"/>
        <v>4151.2979689196527</v>
      </c>
      <c r="J1074">
        <f t="shared" si="104"/>
        <v>279.01656320202227</v>
      </c>
      <c r="K1074">
        <f t="shared" si="107"/>
        <v>62.374167776262055</v>
      </c>
      <c r="L1074">
        <f t="shared" si="108"/>
        <v>7.7876198779408881E-4</v>
      </c>
    </row>
    <row r="1075" spans="1:12" x14ac:dyDescent="0.25">
      <c r="A1075">
        <f>Dynamics!A1083</f>
        <v>10.649999999999817</v>
      </c>
      <c r="B1075">
        <f>Dynamics!B1083</f>
        <v>26.979040433171495</v>
      </c>
      <c r="C1075">
        <f>Dynamics!O1083+Dynamics!P1083</f>
        <v>0.26514287704559752</v>
      </c>
      <c r="D1075">
        <f>Dynamics!$M$9*Dynamics!$M$14*Thrust!C1075</f>
        <v>572.03594693942591</v>
      </c>
      <c r="E1075">
        <f t="shared" si="105"/>
        <v>4.1260974545960591</v>
      </c>
      <c r="F1075">
        <f t="shared" si="106"/>
        <v>21.050038858556604</v>
      </c>
      <c r="G1075">
        <f>F1074*Dynamics!$S$1+G1074</f>
        <v>499.54222686761722</v>
      </c>
      <c r="H1075">
        <f>G1075*Dynamics!$S$1+H1074</f>
        <v>2913.2933911883292</v>
      </c>
      <c r="I1075" s="32">
        <f t="shared" si="103"/>
        <v>4156.2933911883292</v>
      </c>
      <c r="J1075">
        <f t="shared" si="104"/>
        <v>278.98409295727583</v>
      </c>
      <c r="K1075">
        <f t="shared" si="107"/>
        <v>62.336026951363763</v>
      </c>
      <c r="L1075">
        <f t="shared" si="108"/>
        <v>7.7837636974927124E-4</v>
      </c>
    </row>
    <row r="1076" spans="1:12" x14ac:dyDescent="0.25">
      <c r="A1076">
        <f>Dynamics!A1084</f>
        <v>10.659999999999817</v>
      </c>
      <c r="B1076">
        <f>Dynamics!B1084</f>
        <v>26.976389004401035</v>
      </c>
      <c r="C1076">
        <f>Dynamics!O1084+Dynamics!P1084</f>
        <v>0.26331014447207707</v>
      </c>
      <c r="D1076">
        <f>Dynamics!$M$9*Dynamics!$M$14*Thrust!C1076</f>
        <v>568.0818942231607</v>
      </c>
      <c r="E1076">
        <f t="shared" si="105"/>
        <v>4.1275561349423064</v>
      </c>
      <c r="F1076">
        <f t="shared" si="106"/>
        <v>20.905479157948555</v>
      </c>
      <c r="G1076">
        <f>F1075*Dynamics!$S$1+G1075</f>
        <v>499.75272725620277</v>
      </c>
      <c r="H1076">
        <f>G1076*Dynamics!$S$1+H1075</f>
        <v>2918.2909184608911</v>
      </c>
      <c r="I1076" s="32">
        <f t="shared" si="103"/>
        <v>4161.2909184608907</v>
      </c>
      <c r="J1076">
        <f t="shared" si="104"/>
        <v>278.95160903000419</v>
      </c>
      <c r="K1076">
        <f t="shared" si="107"/>
        <v>62.29788895358881</v>
      </c>
      <c r="L1076">
        <f t="shared" si="108"/>
        <v>7.7799073539789275E-4</v>
      </c>
    </row>
    <row r="1077" spans="1:12" x14ac:dyDescent="0.25">
      <c r="A1077">
        <f>Dynamics!A1085</f>
        <v>10.669999999999817</v>
      </c>
      <c r="B1077">
        <f>Dynamics!B1085</f>
        <v>26.973755902956317</v>
      </c>
      <c r="C1077">
        <f>Dynamics!O1085+Dynamics!P1085</f>
        <v>0.26148188316862536</v>
      </c>
      <c r="D1077">
        <f>Dynamics!$M$9*Dynamics!$M$14*Thrust!C1077</f>
        <v>564.13748810663196</v>
      </c>
      <c r="E1077">
        <f t="shared" si="105"/>
        <v>4.1289888046937522</v>
      </c>
      <c r="F1077">
        <f t="shared" si="106"/>
        <v>20.761235525252211</v>
      </c>
      <c r="G1077">
        <f>F1076*Dynamics!$S$1+G1076</f>
        <v>499.96178204778226</v>
      </c>
      <c r="H1077">
        <f>G1077*Dynamics!$S$1+H1076</f>
        <v>2923.290536281369</v>
      </c>
      <c r="I1077" s="32">
        <f t="shared" si="103"/>
        <v>4166.290536281369</v>
      </c>
      <c r="J1077">
        <f t="shared" si="104"/>
        <v>278.91911151417111</v>
      </c>
      <c r="K1077">
        <f t="shared" si="107"/>
        <v>62.25975390989111</v>
      </c>
      <c r="L1077">
        <f t="shared" si="108"/>
        <v>7.7760508600115455E-4</v>
      </c>
    </row>
    <row r="1078" spans="1:12" x14ac:dyDescent="0.25">
      <c r="A1078">
        <f>Dynamics!A1086</f>
        <v>10.679999999999817</v>
      </c>
      <c r="B1078">
        <f>Dynamics!B1086</f>
        <v>26.971141084124628</v>
      </c>
      <c r="C1078">
        <f>Dynamics!O1086+Dynamics!P1086</f>
        <v>0.25965807028716481</v>
      </c>
      <c r="D1078">
        <f>Dynamics!$M$9*Dynamics!$M$14*Thrust!C1078</f>
        <v>560.20267929595741</v>
      </c>
      <c r="E1078">
        <f t="shared" si="105"/>
        <v>4.130395525943495</v>
      </c>
      <c r="F1078">
        <f t="shared" si="106"/>
        <v>20.61730655130944</v>
      </c>
      <c r="G1078">
        <f>F1077*Dynamics!$S$1+G1077</f>
        <v>500.1693944030348</v>
      </c>
      <c r="H1078">
        <f>G1078*Dynamics!$S$1+H1077</f>
        <v>2928.2922302253992</v>
      </c>
      <c r="I1078" s="32">
        <f t="shared" si="103"/>
        <v>4171.2922302253992</v>
      </c>
      <c r="J1078">
        <f t="shared" si="104"/>
        <v>278.88660050353491</v>
      </c>
      <c r="K1078">
        <f t="shared" si="107"/>
        <v>62.221621946758667</v>
      </c>
      <c r="L1078">
        <f t="shared" si="108"/>
        <v>7.7721942281611426E-4</v>
      </c>
    </row>
    <row r="1079" spans="1:12" x14ac:dyDescent="0.25">
      <c r="A1079">
        <f>Dynamics!A1087</f>
        <v>10.689999999999817</v>
      </c>
      <c r="B1079">
        <f>Dynamics!B1087</f>
        <v>26.968544503421757</v>
      </c>
      <c r="C1079">
        <f>Dynamics!O1087+Dynamics!P1087</f>
        <v>0.25783868314445951</v>
      </c>
      <c r="D1079">
        <f>Dynamics!$M$9*Dynamics!$M$14*Thrust!C1079</f>
        <v>556.27741885289504</v>
      </c>
      <c r="E1079">
        <f t="shared" si="105"/>
        <v>4.1317763608041602</v>
      </c>
      <c r="F1079">
        <f t="shared" si="106"/>
        <v>20.473690837191267</v>
      </c>
      <c r="G1079">
        <f>F1078*Dynamics!$S$1+G1078</f>
        <v>500.3755674685479</v>
      </c>
      <c r="H1079">
        <f>G1079*Dynamics!$S$1+H1078</f>
        <v>2933.2959859000848</v>
      </c>
      <c r="I1079" s="32">
        <f t="shared" si="103"/>
        <v>4176.2959859000848</v>
      </c>
      <c r="J1079">
        <f t="shared" si="104"/>
        <v>278.85407609164946</v>
      </c>
      <c r="K1079">
        <f t="shared" si="107"/>
        <v>62.18349319021538</v>
      </c>
      <c r="L1079">
        <f t="shared" si="108"/>
        <v>7.7683374709570138E-4</v>
      </c>
    </row>
    <row r="1080" spans="1:12" x14ac:dyDescent="0.25">
      <c r="A1080">
        <f>Dynamics!A1088</f>
        <v>10.699999999999816</v>
      </c>
      <c r="B1080">
        <f>Dynamics!B1088</f>
        <v>26.965966116590312</v>
      </c>
      <c r="C1080">
        <f>Dynamics!O1088+Dynamics!P1088</f>
        <v>0.25602369922034968</v>
      </c>
      <c r="D1080">
        <f>Dynamics!$M$9*Dynamics!$M$14*Thrust!C1080</f>
        <v>552.36165819103326</v>
      </c>
      <c r="E1080">
        <f t="shared" si="105"/>
        <v>4.1331313714070941</v>
      </c>
      <c r="F1080">
        <f t="shared" si="106"/>
        <v>20.330386994083579</v>
      </c>
      <c r="G1080">
        <f>F1079*Dynamics!$S$1+G1079</f>
        <v>500.5803043769198</v>
      </c>
      <c r="H1080">
        <f>G1080*Dynamics!$S$1+H1079</f>
        <v>2938.3017889438538</v>
      </c>
      <c r="I1080" s="32">
        <f t="shared" si="103"/>
        <v>4181.3017889438543</v>
      </c>
      <c r="J1080">
        <f t="shared" si="104"/>
        <v>278.82153837186496</v>
      </c>
      <c r="K1080">
        <f t="shared" si="107"/>
        <v>62.145367765822655</v>
      </c>
      <c r="L1080">
        <f t="shared" si="108"/>
        <v>7.7644806008873336E-4</v>
      </c>
    </row>
    <row r="1081" spans="1:12" x14ac:dyDescent="0.25">
      <c r="A1081">
        <f>Dynamics!A1089</f>
        <v>10.709999999999816</v>
      </c>
      <c r="B1081">
        <f>Dynamics!B1089</f>
        <v>26.96340587959811</v>
      </c>
      <c r="C1081">
        <f>Dynamics!O1089+Dynamics!P1089</f>
        <v>0.25421309615600574</v>
      </c>
      <c r="D1081">
        <f>Dynamics!$M$9*Dynamics!$M$14*Thrust!C1081</f>
        <v>548.45534907202455</v>
      </c>
      <c r="E1081">
        <f t="shared" si="105"/>
        <v>4.1344606199015459</v>
      </c>
      <c r="F1081">
        <f t="shared" si="106"/>
        <v>20.187393643174136</v>
      </c>
      <c r="G1081">
        <f>F1080*Dynamics!$S$1+G1080</f>
        <v>500.78360824686064</v>
      </c>
      <c r="H1081">
        <f>G1081*Dynamics!$S$1+H1080</f>
        <v>2943.3096250263225</v>
      </c>
      <c r="I1081" s="32">
        <f t="shared" si="103"/>
        <v>4186.3096250263225</v>
      </c>
      <c r="J1081">
        <f t="shared" si="104"/>
        <v>278.7889874373289</v>
      </c>
      <c r="K1081">
        <f t="shared" si="107"/>
        <v>62.107245798681049</v>
      </c>
      <c r="L1081">
        <f t="shared" si="108"/>
        <v>7.7606236303992895E-4</v>
      </c>
    </row>
    <row r="1082" spans="1:12" x14ac:dyDescent="0.25">
      <c r="A1082">
        <f>Dynamics!A1090</f>
        <v>10.719999999999816</v>
      </c>
      <c r="B1082">
        <f>Dynamics!B1090</f>
        <v>26.960863748636552</v>
      </c>
      <c r="C1082">
        <f>Dynamics!O1090+Dynamics!P1090</f>
        <v>0.25240685175219779</v>
      </c>
      <c r="D1082">
        <f>Dynamics!$M$9*Dynamics!$M$14*Thrust!C1082</f>
        <v>544.55844360185188</v>
      </c>
      <c r="E1082">
        <f t="shared" si="105"/>
        <v>4.1357641684538571</v>
      </c>
      <c r="F1082">
        <f t="shared" si="106"/>
        <v>20.044709415540439</v>
      </c>
      <c r="G1082">
        <f>F1081*Dynamics!$S$1+G1081</f>
        <v>500.98548218329239</v>
      </c>
      <c r="H1082">
        <f>G1082*Dynamics!$S$1+H1081</f>
        <v>2948.3194798481554</v>
      </c>
      <c r="I1082" s="32">
        <f t="shared" si="103"/>
        <v>4191.3194798481554</v>
      </c>
      <c r="J1082">
        <f t="shared" si="104"/>
        <v>278.75642338098697</v>
      </c>
      <c r="K1082">
        <f t="shared" si="107"/>
        <v>62.069127413431765</v>
      </c>
      <c r="L1082">
        <f t="shared" si="108"/>
        <v>7.7567665718992237E-4</v>
      </c>
    </row>
    <row r="1083" spans="1:12" x14ac:dyDescent="0.25">
      <c r="A1083">
        <f>Dynamics!A1091</f>
        <v>10.729999999999816</v>
      </c>
      <c r="B1083">
        <f>Dynamics!B1091</f>
        <v>26.958339680119028</v>
      </c>
      <c r="C1083">
        <f>Dynamics!O1091+Dynamics!P1091</f>
        <v>0.25060494396758226</v>
      </c>
      <c r="D1083">
        <f>Dynamics!$M$9*Dynamics!$M$14*Thrust!C1083</f>
        <v>540.67089422713184</v>
      </c>
      <c r="E1083">
        <f t="shared" si="105"/>
        <v>4.1370420792466378</v>
      </c>
      <c r="F1083">
        <f t="shared" si="106"/>
        <v>19.902332952038694</v>
      </c>
      <c r="G1083">
        <f>F1082*Dynamics!$S$1+G1082</f>
        <v>501.18592927744777</v>
      </c>
      <c r="H1083">
        <f>G1083*Dynamics!$S$1+H1082</f>
        <v>2953.3313391409297</v>
      </c>
      <c r="I1083" s="32">
        <f t="shared" si="103"/>
        <v>4196.3313391409301</v>
      </c>
      <c r="J1083">
        <f t="shared" si="104"/>
        <v>278.72384629558394</v>
      </c>
      <c r="K1083">
        <f t="shared" si="107"/>
        <v>62.031012734258468</v>
      </c>
      <c r="L1083">
        <f t="shared" si="108"/>
        <v>7.7529094377527938E-4</v>
      </c>
    </row>
    <row r="1084" spans="1:12" x14ac:dyDescent="0.25">
      <c r="A1084">
        <f>Dynamics!A1092</f>
        <v>10.739999999999815</v>
      </c>
      <c r="B1084">
        <f>Dynamics!B1092</f>
        <v>26.955833630679351</v>
      </c>
      <c r="C1084">
        <f>Dynamics!O1092+Dynamics!P1092</f>
        <v>0.24880735091700437</v>
      </c>
      <c r="D1084">
        <f>Dynamics!$M$9*Dynamics!$M$14*Thrust!C1084</f>
        <v>536.7926537314529</v>
      </c>
      <c r="E1084">
        <f t="shared" si="105"/>
        <v>4.1382944144779712</v>
      </c>
      <c r="F1084">
        <f t="shared" si="106"/>
        <v>19.760262903193723</v>
      </c>
      <c r="G1084">
        <f>F1083*Dynamics!$S$1+G1083</f>
        <v>501.38495260696817</v>
      </c>
      <c r="H1084">
        <f>G1084*Dynamics!$S$1+H1083</f>
        <v>2958.3451886669995</v>
      </c>
      <c r="I1084" s="32">
        <f t="shared" si="103"/>
        <v>4201.3451886669991</v>
      </c>
      <c r="J1084">
        <f t="shared" si="104"/>
        <v>278.69125627366452</v>
      </c>
      <c r="K1084">
        <f t="shared" si="107"/>
        <v>61.992901884888681</v>
      </c>
      <c r="L1084">
        <f t="shared" si="108"/>
        <v>7.7490522402851015E-4</v>
      </c>
    </row>
    <row r="1085" spans="1:12" x14ac:dyDescent="0.25">
      <c r="A1085">
        <f>Dynamics!A1093</f>
        <v>10.749999999999815</v>
      </c>
      <c r="B1085">
        <f>Dynamics!B1093</f>
        <v>26.953345557170181</v>
      </c>
      <c r="C1085">
        <f>Dynamics!O1093+Dynamics!P1093</f>
        <v>0.24701405086981512</v>
      </c>
      <c r="D1085">
        <f>Dynamics!$M$9*Dynamics!$M$14*Thrust!C1085</f>
        <v>532.92367523174391</v>
      </c>
      <c r="E1085">
        <f t="shared" si="105"/>
        <v>4.1395212363605944</v>
      </c>
      <c r="F1085">
        <f t="shared" si="106"/>
        <v>19.618497929089742</v>
      </c>
      <c r="G1085">
        <f>F1084*Dynamics!$S$1+G1084</f>
        <v>501.58255523600013</v>
      </c>
      <c r="H1085">
        <f>G1085*Dynamics!$S$1+H1084</f>
        <v>2963.3610142193597</v>
      </c>
      <c r="I1085" s="32">
        <f t="shared" si="103"/>
        <v>4206.3610142193593</v>
      </c>
      <c r="J1085">
        <f t="shared" si="104"/>
        <v>278.65865340757415</v>
      </c>
      <c r="K1085">
        <f t="shared" si="107"/>
        <v>61.954794988595431</v>
      </c>
      <c r="L1085">
        <f t="shared" si="108"/>
        <v>7.7451949917808362E-4</v>
      </c>
    </row>
    <row r="1086" spans="1:12" x14ac:dyDescent="0.25">
      <c r="A1086">
        <f>Dynamics!A1094</f>
        <v>10.759999999999815</v>
      </c>
      <c r="B1086">
        <f>Dynamics!B1094</f>
        <v>26.950875416661486</v>
      </c>
      <c r="C1086">
        <f>Dynamics!O1094+Dynamics!P1094</f>
        <v>0.24522502224820578</v>
      </c>
      <c r="D1086">
        <f>Dynamics!$M$9*Dynamics!$M$14*Thrust!C1086</f>
        <v>529.06391217468069</v>
      </c>
      <c r="E1086">
        <f t="shared" si="105"/>
        <v>4.1407226071210923</v>
      </c>
      <c r="F1086">
        <f t="shared" si="106"/>
        <v>19.477036699262214</v>
      </c>
      <c r="G1086">
        <f>F1085*Dynamics!$S$1+G1085</f>
        <v>501.77874021529101</v>
      </c>
      <c r="H1086">
        <f>G1086*Dynamics!$S$1+H1085</f>
        <v>2968.3788016215126</v>
      </c>
      <c r="I1086" s="32">
        <f t="shared" si="103"/>
        <v>4211.378801621513</v>
      </c>
      <c r="J1086">
        <f t="shared" si="104"/>
        <v>278.62603778946016</v>
      </c>
      <c r="K1086">
        <f t="shared" si="107"/>
        <v>61.916692168198949</v>
      </c>
      <c r="L1086">
        <f t="shared" si="108"/>
        <v>7.7413377044844298E-4</v>
      </c>
    </row>
    <row r="1087" spans="1:12" x14ac:dyDescent="0.25">
      <c r="A1087">
        <f>Dynamics!A1095</f>
        <v>10.769999999999815</v>
      </c>
      <c r="B1087">
        <f>Dynamics!B1095</f>
        <v>26.948423166439003</v>
      </c>
      <c r="C1087">
        <f>Dynamics!O1095+Dynamics!P1095</f>
        <v>0.24344024362555436</v>
      </c>
      <c r="D1087">
        <f>Dynamics!$M$9*Dynamics!$M$14*Thrust!C1087</f>
        <v>525.21331833311933</v>
      </c>
      <c r="E1087">
        <f t="shared" si="105"/>
        <v>4.1418985889990951</v>
      </c>
      <c r="F1087">
        <f t="shared" si="106"/>
        <v>19.33587789259045</v>
      </c>
      <c r="G1087">
        <f>F1086*Dynamics!$S$1+G1086</f>
        <v>501.97351058228361</v>
      </c>
      <c r="H1087">
        <f>G1087*Dynamics!$S$1+H1086</f>
        <v>2973.3985367273353</v>
      </c>
      <c r="I1087" s="32">
        <f t="shared" si="103"/>
        <v>4216.3985367273353</v>
      </c>
      <c r="J1087">
        <f t="shared" si="104"/>
        <v>278.59340951127234</v>
      </c>
      <c r="K1087">
        <f t="shared" si="107"/>
        <v>61.878593546068004</v>
      </c>
      <c r="L1087">
        <f t="shared" si="108"/>
        <v>7.7374803906001704E-4</v>
      </c>
    </row>
    <row r="1088" spans="1:12" x14ac:dyDescent="0.25">
      <c r="A1088">
        <f>Dynamics!A1096</f>
        <v>10.779999999999815</v>
      </c>
      <c r="B1088">
        <f>Dynamics!B1096</f>
        <v>26.945988764002745</v>
      </c>
      <c r="C1088">
        <f>Dynamics!O1096+Dynamics!P1096</f>
        <v>0.24165969372478854</v>
      </c>
      <c r="D1088">
        <f>Dynamics!$M$9*Dynamics!$M$14*Thrust!C1088</f>
        <v>521.37184780256337</v>
      </c>
      <c r="E1088">
        <f t="shared" si="105"/>
        <v>4.143049244246467</v>
      </c>
      <c r="F1088">
        <f t="shared" si="106"/>
        <v>19.195020197191091</v>
      </c>
      <c r="G1088">
        <f>F1087*Dynamics!$S$1+G1087</f>
        <v>502.16686936120954</v>
      </c>
      <c r="H1088">
        <f>G1088*Dynamics!$S$1+H1087</f>
        <v>2978.4202054209472</v>
      </c>
      <c r="I1088" s="32">
        <f t="shared" si="103"/>
        <v>4221.4202054209472</v>
      </c>
      <c r="J1088">
        <f t="shared" si="104"/>
        <v>278.56076866476383</v>
      </c>
      <c r="K1088">
        <f t="shared" si="107"/>
        <v>61.840499244121673</v>
      </c>
      <c r="L1088">
        <f t="shared" si="108"/>
        <v>7.7336230622923759E-4</v>
      </c>
    </row>
    <row r="1089" spans="1:12" x14ac:dyDescent="0.25">
      <c r="A1089">
        <f>Dynamics!A1097</f>
        <v>10.789999999999814</v>
      </c>
      <c r="B1089">
        <f>Dynamics!B1097</f>
        <v>26.943572167065497</v>
      </c>
      <c r="C1089">
        <f>Dynamics!O1097+Dynamics!P1097</f>
        <v>0.23988335141676145</v>
      </c>
      <c r="D1089">
        <f>Dynamics!$M$9*Dynamics!$M$14*Thrust!C1089</f>
        <v>517.5394549976603</v>
      </c>
      <c r="E1089">
        <f t="shared" si="105"/>
        <v>4.1441746351265145</v>
      </c>
      <c r="F1089">
        <f t="shared" si="106"/>
        <v>19.054462310312477</v>
      </c>
      <c r="G1089">
        <f>F1088*Dynamics!$S$1+G1088</f>
        <v>502.35881956318144</v>
      </c>
      <c r="H1089">
        <f>G1089*Dynamics!$S$1+H1088</f>
        <v>2983.4437936165791</v>
      </c>
      <c r="I1089" s="32">
        <f t="shared" si="103"/>
        <v>4226.4437936165796</v>
      </c>
      <c r="J1089">
        <f t="shared" si="104"/>
        <v>278.52811534149225</v>
      </c>
      <c r="K1089">
        <f t="shared" si="107"/>
        <v>61.80240938383087</v>
      </c>
      <c r="L1089">
        <f t="shared" si="108"/>
        <v>7.7297657316855145E-4</v>
      </c>
    </row>
    <row r="1090" spans="1:12" x14ac:dyDescent="0.25">
      <c r="A1090">
        <f>Dynamics!A1098</f>
        <v>10.799999999999814</v>
      </c>
      <c r="B1090">
        <f>Dynamics!B1098</f>
        <v>26.94117333355133</v>
      </c>
      <c r="C1090">
        <f>Dynamics!O1098+Dynamics!P1098</f>
        <v>0.23811119571864081</v>
      </c>
      <c r="D1090">
        <f>Dynamics!$M$9*Dynamics!$M$14*Thrust!C1090</f>
        <v>513.71609464872586</v>
      </c>
      <c r="E1090">
        <f t="shared" si="105"/>
        <v>4.14527482391318</v>
      </c>
      <c r="F1090">
        <f t="shared" si="106"/>
        <v>18.914202938229717</v>
      </c>
      <c r="G1090">
        <f>F1089*Dynamics!$S$1+G1089</f>
        <v>502.54936418628455</v>
      </c>
      <c r="H1090">
        <f>G1090*Dynamics!$S$1+H1089</f>
        <v>2988.4692872584419</v>
      </c>
      <c r="I1090" s="32">
        <f t="shared" si="103"/>
        <v>4231.4692872584419</v>
      </c>
      <c r="J1090">
        <f t="shared" si="104"/>
        <v>278.49544963282011</v>
      </c>
      <c r="K1090">
        <f t="shared" si="107"/>
        <v>61.764324086219723</v>
      </c>
      <c r="L1090">
        <f t="shared" si="108"/>
        <v>7.7259084108643366E-4</v>
      </c>
    </row>
    <row r="1091" spans="1:12" x14ac:dyDescent="0.25">
      <c r="A1091">
        <f>Dynamics!A1099</f>
        <v>10.809999999999814</v>
      </c>
      <c r="B1091">
        <f>Dynamics!B1099</f>
        <v>26.938792221594145</v>
      </c>
      <c r="C1091">
        <f>Dynamics!O1099+Dynamics!P1099</f>
        <v>0.23634320579231258</v>
      </c>
      <c r="D1091">
        <f>Dynamics!$M$9*Dynamics!$M$14*Thrust!C1091</f>
        <v>509.9017217983</v>
      </c>
      <c r="E1091">
        <f t="shared" si="105"/>
        <v>4.1463498728902355</v>
      </c>
      <c r="F1091">
        <f t="shared" si="106"/>
        <v>18.774240796140671</v>
      </c>
      <c r="G1091">
        <f>F1090*Dynamics!$S$1+G1090</f>
        <v>502.73850621566686</v>
      </c>
      <c r="H1091">
        <f>G1091*Dynamics!$S$1+H1090</f>
        <v>2993.4966723205985</v>
      </c>
      <c r="I1091" s="32">
        <f t="shared" si="103"/>
        <v>4236.496672320598</v>
      </c>
      <c r="J1091">
        <f t="shared" si="104"/>
        <v>278.46277162991612</v>
      </c>
      <c r="K1091">
        <f t="shared" si="107"/>
        <v>61.726243471867313</v>
      </c>
      <c r="L1091">
        <f t="shared" si="108"/>
        <v>7.7220511118740258E-4</v>
      </c>
    </row>
    <row r="1092" spans="1:12" x14ac:dyDescent="0.25">
      <c r="A1092">
        <f>Dynamics!A1100</f>
        <v>10.819999999999814</v>
      </c>
      <c r="B1092">
        <f>Dynamics!B1100</f>
        <v>26.936428789536222</v>
      </c>
      <c r="C1092">
        <f>Dynamics!O1100+Dynamics!P1100</f>
        <v>0.23457936094279508</v>
      </c>
      <c r="D1092">
        <f>Dynamics!$M$9*Dynamics!$M$14*Thrust!C1092</f>
        <v>506.09629179772543</v>
      </c>
      <c r="E1092">
        <f t="shared" si="105"/>
        <v>4.1473998443504927</v>
      </c>
      <c r="F1092">
        <f t="shared" si="106"/>
        <v>18.634574608062483</v>
      </c>
      <c r="G1092">
        <f>F1091*Dynamics!$S$1+G1091</f>
        <v>502.92624862362828</v>
      </c>
      <c r="H1092">
        <f>G1092*Dynamics!$S$1+H1091</f>
        <v>2998.5259348068348</v>
      </c>
      <c r="I1092" s="32">
        <f t="shared" si="103"/>
        <v>4241.5259348068348</v>
      </c>
      <c r="J1092">
        <f t="shared" si="104"/>
        <v>278.43008142375555</v>
      </c>
      <c r="K1092">
        <f t="shared" si="107"/>
        <v>61.688167660909087</v>
      </c>
      <c r="L1092">
        <f t="shared" si="108"/>
        <v>7.7181938467203368E-4</v>
      </c>
    </row>
    <row r="1093" spans="1:12" x14ac:dyDescent="0.25">
      <c r="A1093">
        <f>Dynamics!A1101</f>
        <v>10.829999999999814</v>
      </c>
      <c r="B1093">
        <f>Dynamics!B1101</f>
        <v>26.934082995926794</v>
      </c>
      <c r="C1093">
        <f>Dynamics!O1101+Dynamics!P1101</f>
        <v>0.23281964061666768</v>
      </c>
      <c r="D1093">
        <f>Dynamics!$M$9*Dynamics!$M$14*Thrust!C1093</f>
        <v>502.29976030375764</v>
      </c>
      <c r="E1093">
        <f t="shared" si="105"/>
        <v>4.1484248005950066</v>
      </c>
      <c r="F1093">
        <f t="shared" si="106"/>
        <v>18.495203106729026</v>
      </c>
      <c r="G1093">
        <f>F1092*Dynamics!$S$1+G1092</f>
        <v>503.11259436970892</v>
      </c>
      <c r="H1093">
        <f>G1093*Dynamics!$S$1+H1092</f>
        <v>3003.5570607505319</v>
      </c>
      <c r="I1093" s="32">
        <f t="shared" si="103"/>
        <v>4246.5570607505324</v>
      </c>
      <c r="J1093">
        <f t="shared" si="104"/>
        <v>278.39737910512156</v>
      </c>
      <c r="K1093">
        <f t="shared" si="107"/>
        <v>61.650096773038491</v>
      </c>
      <c r="L1093">
        <f t="shared" si="108"/>
        <v>7.7143366273697237E-4</v>
      </c>
    </row>
    <row r="1094" spans="1:12" x14ac:dyDescent="0.25">
      <c r="A1094">
        <f>Dynamics!A1102</f>
        <v>10.839999999999813</v>
      </c>
      <c r="B1094">
        <f>Dynamics!B1102</f>
        <v>26.931754799520625</v>
      </c>
      <c r="C1094">
        <f>Dynamics!O1102+Dynamics!P1102</f>
        <v>0.23106402440050922</v>
      </c>
      <c r="D1094">
        <f>Dynamics!$M$9*Dynamics!$M$14*Thrust!C1094</f>
        <v>498.51208327519578</v>
      </c>
      <c r="E1094">
        <f t="shared" si="105"/>
        <v>4.1494248039322779</v>
      </c>
      <c r="F1094">
        <f t="shared" si="106"/>
        <v>18.35612503348883</v>
      </c>
      <c r="G1094">
        <f>F1093*Dynamics!$S$1+G1093</f>
        <v>503.29754640077618</v>
      </c>
      <c r="H1094">
        <f>G1094*Dynamics!$S$1+H1093</f>
        <v>3008.5900362145399</v>
      </c>
      <c r="I1094" s="32">
        <f t="shared" si="103"/>
        <v>4251.5900362145403</v>
      </c>
      <c r="J1094">
        <f t="shared" si="104"/>
        <v>278.36466476460549</v>
      </c>
      <c r="K1094">
        <f t="shared" si="107"/>
        <v>61.612030927508378</v>
      </c>
      <c r="L1094">
        <f t="shared" si="108"/>
        <v>7.7104794657494816E-4</v>
      </c>
    </row>
    <row r="1095" spans="1:12" x14ac:dyDescent="0.25">
      <c r="A1095">
        <f>Dynamics!A1103</f>
        <v>10.849999999999813</v>
      </c>
      <c r="B1095">
        <f>Dynamics!B1103</f>
        <v>26.92944415927662</v>
      </c>
      <c r="C1095">
        <f>Dynamics!O1103+Dynamics!P1103</f>
        <v>0.22931249201934914</v>
      </c>
      <c r="D1095">
        <f>Dynamics!$M$9*Dynamics!$M$14*Thrust!C1095</f>
        <v>494.73321696954099</v>
      </c>
      <c r="E1095">
        <f t="shared" si="105"/>
        <v>4.1503999166774568</v>
      </c>
      <c r="F1095">
        <f t="shared" si="106"/>
        <v>18.217339138203794</v>
      </c>
      <c r="G1095">
        <f>F1094*Dynamics!$S$1+G1094</f>
        <v>503.48110765111107</v>
      </c>
      <c r="H1095">
        <f>G1095*Dynamics!$S$1+H1094</f>
        <v>3013.6248472910511</v>
      </c>
      <c r="I1095" s="32">
        <f t="shared" si="103"/>
        <v>4256.6248472910511</v>
      </c>
      <c r="J1095">
        <f t="shared" si="104"/>
        <v>278.33193849260817</v>
      </c>
      <c r="K1095">
        <f t="shared" si="107"/>
        <v>61.573970243132493</v>
      </c>
      <c r="L1095">
        <f t="shared" si="108"/>
        <v>7.706622373747869E-4</v>
      </c>
    </row>
    <row r="1096" spans="1:12" x14ac:dyDescent="0.25">
      <c r="A1096">
        <f>Dynamics!A1104</f>
        <v>10.859999999999813</v>
      </c>
      <c r="B1096">
        <f>Dynamics!B1104</f>
        <v>26.927151034356427</v>
      </c>
      <c r="C1096">
        <f>Dynamics!O1104+Dynamics!P1104</f>
        <v>0.22756502333512951</v>
      </c>
      <c r="D1096">
        <f>Dynamics!$M$9*Dynamics!$M$14*Thrust!C1096</f>
        <v>490.96311793967845</v>
      </c>
      <c r="E1096">
        <f t="shared" si="105"/>
        <v>4.1513502011515477</v>
      </c>
      <c r="F1096">
        <f t="shared" si="106"/>
        <v>18.07884417914849</v>
      </c>
      <c r="G1096">
        <f>F1095*Dynamics!$S$1+G1095</f>
        <v>503.66328104249311</v>
      </c>
      <c r="H1096">
        <f>G1096*Dynamics!$S$1+H1095</f>
        <v>3018.6614801014762</v>
      </c>
      <c r="I1096" s="32">
        <f t="shared" si="103"/>
        <v>4261.6614801014766</v>
      </c>
      <c r="J1096">
        <f t="shared" si="104"/>
        <v>278.29920037934039</v>
      </c>
      <c r="K1096">
        <f t="shared" si="107"/>
        <v>61.535914838287106</v>
      </c>
      <c r="L1096">
        <f t="shared" si="108"/>
        <v>7.7027653632142637E-4</v>
      </c>
    </row>
    <row r="1097" spans="1:12" x14ac:dyDescent="0.25">
      <c r="A1097">
        <f>Dynamics!A1105</f>
        <v>10.869999999999813</v>
      </c>
      <c r="B1097">
        <f>Dynamics!B1105</f>
        <v>26.924875384123077</v>
      </c>
      <c r="C1097">
        <f>Dynamics!O1105+Dynamics!P1105</f>
        <v>0.22582159834517657</v>
      </c>
      <c r="D1097">
        <f>Dynamics!$M$9*Dynamics!$M$14*Thrust!C1097</f>
        <v>487.20174303057962</v>
      </c>
      <c r="E1097">
        <f t="shared" si="105"/>
        <v>4.1522757196806266</v>
      </c>
      <c r="F1097">
        <f t="shared" si="106"/>
        <v>17.940638922909969</v>
      </c>
      <c r="G1097">
        <f>F1096*Dynamics!$S$1+G1096</f>
        <v>503.8440694842846</v>
      </c>
      <c r="H1097">
        <f>G1097*Dynamics!$S$1+H1096</f>
        <v>3023.699920796319</v>
      </c>
      <c r="I1097" s="32">
        <f t="shared" si="103"/>
        <v>4266.699920796319</v>
      </c>
      <c r="J1097">
        <f t="shared" si="104"/>
        <v>278.26645051482393</v>
      </c>
      <c r="K1097">
        <f t="shared" si="107"/>
        <v>61.497864830912384</v>
      </c>
      <c r="L1097">
        <f t="shared" si="108"/>
        <v>7.6989084459592669E-4</v>
      </c>
    </row>
    <row r="1098" spans="1:12" x14ac:dyDescent="0.25">
      <c r="A1098">
        <f>Dynamics!A1106</f>
        <v>10.879999999999812</v>
      </c>
      <c r="B1098">
        <f>Dynamics!B1106</f>
        <v>26.922617168139624</v>
      </c>
      <c r="C1098">
        <f>Dynamics!O1106+Dynamics!P1106</f>
        <v>0.22408219718068342</v>
      </c>
      <c r="D1098">
        <f>Dynamics!$M$9*Dynamics!$M$14*Thrust!C1098</f>
        <v>483.44904937602877</v>
      </c>
      <c r="E1098">
        <f t="shared" si="105"/>
        <v>4.1531765345950378</v>
      </c>
      <c r="F1098">
        <f t="shared" si="106"/>
        <v>17.802722144288229</v>
      </c>
      <c r="G1098">
        <f>F1097*Dynamics!$S$1+G1097</f>
        <v>504.02347587351369</v>
      </c>
      <c r="H1098">
        <f>G1098*Dynamics!$S$1+H1097</f>
        <v>3028.7401555550541</v>
      </c>
      <c r="I1098" s="32">
        <f t="shared" si="103"/>
        <v>4271.7401555550541</v>
      </c>
      <c r="J1098">
        <f t="shared" si="104"/>
        <v>278.23368898889214</v>
      </c>
      <c r="K1098">
        <f t="shared" si="107"/>
        <v>61.459820338513971</v>
      </c>
      <c r="L1098">
        <f t="shared" si="108"/>
        <v>7.6950516337548737E-4</v>
      </c>
    </row>
    <row r="1099" spans="1:12" x14ac:dyDescent="0.25">
      <c r="A1099">
        <f>Dynamics!A1107</f>
        <v>10.889999999999812</v>
      </c>
      <c r="B1099">
        <f>Dynamics!B1107</f>
        <v>26.920376346167817</v>
      </c>
      <c r="C1099">
        <f>Dynamics!O1107+Dynamics!P1107</f>
        <v>0.22234680010520166</v>
      </c>
      <c r="D1099">
        <f>Dynamics!$M$9*Dynamics!$M$14*Thrust!C1099</f>
        <v>479.70499439536866</v>
      </c>
      <c r="E1099">
        <f t="shared" si="105"/>
        <v>4.1540527082286172</v>
      </c>
      <c r="F1099">
        <f t="shared" si="106"/>
        <v>17.665092626197104</v>
      </c>
      <c r="G1099">
        <f>F1098*Dynamics!$S$1+G1098</f>
        <v>504.20150309495659</v>
      </c>
      <c r="H1099">
        <f>G1099*Dynamics!$S$1+H1098</f>
        <v>3033.7821705860038</v>
      </c>
      <c r="I1099" s="32">
        <f t="shared" ref="I1099:I1162" si="109">H1099+$B$4</f>
        <v>4276.7821705860042</v>
      </c>
      <c r="J1099">
        <f t="shared" ref="J1099:J1162" si="110">$B$2-$F$1*I1099</f>
        <v>278.20091589119096</v>
      </c>
      <c r="K1099">
        <f t="shared" si="107"/>
        <v>61.42178147816432</v>
      </c>
      <c r="L1099">
        <f t="shared" si="108"/>
        <v>7.691194938334563E-4</v>
      </c>
    </row>
    <row r="1100" spans="1:12" x14ac:dyDescent="0.25">
      <c r="A1100">
        <f>Dynamics!A1108</f>
        <v>10.899999999999812</v>
      </c>
      <c r="B1100">
        <f>Dynamics!B1108</f>
        <v>26.918152878166765</v>
      </c>
      <c r="C1100">
        <f>Dynamics!O1108+Dynamics!P1108</f>
        <v>0.22061538751314214</v>
      </c>
      <c r="D1100">
        <f>Dynamics!$M$9*Dynamics!$M$14*Thrust!C1100</f>
        <v>475.96953579026609</v>
      </c>
      <c r="E1100">
        <f t="shared" si="105"/>
        <v>4.15490430291789</v>
      </c>
      <c r="F1100">
        <f t="shared" si="106"/>
        <v>17.527749159565687</v>
      </c>
      <c r="G1100">
        <f>F1099*Dynamics!$S$1+G1099</f>
        <v>504.37815402121856</v>
      </c>
      <c r="H1100">
        <f>G1100*Dynamics!$S$1+H1099</f>
        <v>3038.8259521262157</v>
      </c>
      <c r="I1100" s="32">
        <f t="shared" si="109"/>
        <v>4281.8259521262153</v>
      </c>
      <c r="J1100">
        <f t="shared" si="110"/>
        <v>278.16813131117959</v>
      </c>
      <c r="K1100">
        <f t="shared" si="107"/>
        <v>61.383748366504463</v>
      </c>
      <c r="L1100">
        <f t="shared" si="108"/>
        <v>7.6873383713934706E-4</v>
      </c>
    </row>
    <row r="1101" spans="1:12" x14ac:dyDescent="0.25">
      <c r="A1101">
        <f>Dynamics!A1109</f>
        <v>10.909999999999812</v>
      </c>
      <c r="B1101">
        <f>Dynamics!B1109</f>
        <v>26.915946724291636</v>
      </c>
      <c r="C1101">
        <f>Dynamics!O1109+Dynamics!P1109</f>
        <v>0.21888793992828462</v>
      </c>
      <c r="D1101">
        <f>Dynamics!$M$9*Dynamics!$M$14*Thrust!C1101</f>
        <v>472.24263154149668</v>
      </c>
      <c r="E1101">
        <f t="shared" si="105"/>
        <v>4.1557313810012975</v>
      </c>
      <c r="F1101">
        <f t="shared" si="106"/>
        <v>17.39069054324019</v>
      </c>
      <c r="G1101">
        <f>F1100*Dynamics!$S$1+G1100</f>
        <v>504.5534315128142</v>
      </c>
      <c r="H1101">
        <f>G1101*Dynamics!$S$1+H1100</f>
        <v>3043.8714864413437</v>
      </c>
      <c r="I1101" s="32">
        <f t="shared" si="109"/>
        <v>4286.8714864413432</v>
      </c>
      <c r="J1101">
        <f t="shared" si="110"/>
        <v>278.13533533813126</v>
      </c>
      <c r="K1101">
        <f t="shared" si="107"/>
        <v>61.345721119745001</v>
      </c>
      <c r="L1101">
        <f t="shared" si="108"/>
        <v>7.6834819445884732E-4</v>
      </c>
    </row>
    <row r="1102" spans="1:12" x14ac:dyDescent="0.25">
      <c r="A1102">
        <f>Dynamics!A1110</f>
        <v>10.919999999999812</v>
      </c>
      <c r="B1102">
        <f>Dynamics!B1110</f>
        <v>26.913757844892352</v>
      </c>
      <c r="C1102">
        <f>Dynamics!O1110+Dynamics!P1110</f>
        <v>0.21716443800229598</v>
      </c>
      <c r="D1102">
        <f>Dynamics!$M$9*Dynamics!$M$14*Thrust!C1102</f>
        <v>468.52423990574744</v>
      </c>
      <c r="E1102">
        <f t="shared" si="105"/>
        <v>4.1565340048183881</v>
      </c>
      <c r="F1102">
        <f t="shared" si="106"/>
        <v>17.253915583886251</v>
      </c>
      <c r="G1102">
        <f>F1101*Dynamics!$S$1+G1101</f>
        <v>504.72733841824657</v>
      </c>
      <c r="H1102">
        <f>G1102*Dynamics!$S$1+H1101</f>
        <v>3048.9187598255262</v>
      </c>
      <c r="I1102" s="32">
        <f t="shared" si="109"/>
        <v>4291.9187598255266</v>
      </c>
      <c r="J1102">
        <f t="shared" si="110"/>
        <v>278.10252806113408</v>
      </c>
      <c r="K1102">
        <f t="shared" si="107"/>
        <v>61.307699853668019</v>
      </c>
      <c r="L1102">
        <f t="shared" si="108"/>
        <v>7.6796256695383627E-4</v>
      </c>
    </row>
    <row r="1103" spans="1:12" x14ac:dyDescent="0.25">
      <c r="A1103">
        <f>Dynamics!A1111</f>
        <v>10.929999999999811</v>
      </c>
      <c r="B1103">
        <f>Dynamics!B1111</f>
        <v>26.911586200512328</v>
      </c>
      <c r="C1103">
        <f>Dynamics!O1111+Dynamics!P1111</f>
        <v>0.21544486251325468</v>
      </c>
      <c r="D1103">
        <f>Dynamics!$M$9*Dynamics!$M$14*Thrust!C1103</f>
        <v>464.81431941243392</v>
      </c>
      <c r="E1103">
        <f t="shared" si="105"/>
        <v>4.1573122367090543</v>
      </c>
      <c r="F1103">
        <f t="shared" si="106"/>
        <v>17.117423095891507</v>
      </c>
      <c r="G1103">
        <f>F1102*Dynamics!$S$1+G1102</f>
        <v>504.89987757408545</v>
      </c>
      <c r="H1103">
        <f>G1103*Dynamics!$S$1+H1102</f>
        <v>3053.9677586012672</v>
      </c>
      <c r="I1103" s="32">
        <f t="shared" si="109"/>
        <v>4296.9677586012676</v>
      </c>
      <c r="J1103">
        <f t="shared" si="110"/>
        <v>278.06970956909174</v>
      </c>
      <c r="K1103">
        <f t="shared" si="107"/>
        <v>61.269684683628341</v>
      </c>
      <c r="L1103">
        <f t="shared" si="108"/>
        <v>7.6757695578239546E-4</v>
      </c>
    </row>
    <row r="1104" spans="1:12" x14ac:dyDescent="0.25">
      <c r="A1104">
        <f>Dynamics!A1112</f>
        <v>10.939999999999811</v>
      </c>
      <c r="B1104">
        <f>Dynamics!B1112</f>
        <v>26.909431751887197</v>
      </c>
      <c r="C1104">
        <f>Dynamics!O1112+Dynamics!P1112</f>
        <v>0.21372919436418403</v>
      </c>
      <c r="D1104">
        <f>Dynamics!$M$9*Dynamics!$M$14*Thrust!C1104</f>
        <v>461.1128288605355</v>
      </c>
      <c r="E1104">
        <f t="shared" si="105"/>
        <v>4.1580661390127345</v>
      </c>
      <c r="F1104">
        <f t="shared" si="106"/>
        <v>16.981211901268626</v>
      </c>
      <c r="G1104">
        <f>F1103*Dynamics!$S$1+G1103</f>
        <v>505.07105180504436</v>
      </c>
      <c r="H1104">
        <f>G1104*Dynamics!$S$1+H1103</f>
        <v>3059.0184691193176</v>
      </c>
      <c r="I1104" s="32">
        <f t="shared" si="109"/>
        <v>4302.0184691193172</v>
      </c>
      <c r="J1104">
        <f t="shared" si="110"/>
        <v>278.03687995072443</v>
      </c>
      <c r="K1104">
        <f t="shared" si="107"/>
        <v>61.231675724554911</v>
      </c>
      <c r="L1104">
        <f t="shared" si="108"/>
        <v>7.6719136209882138E-4</v>
      </c>
    </row>
    <row r="1105" spans="1:12" x14ac:dyDescent="0.25">
      <c r="A1105">
        <f>Dynamics!A1113</f>
        <v>10.949999999999811</v>
      </c>
      <c r="B1105">
        <f>Dynamics!B1113</f>
        <v>26.907294459943554</v>
      </c>
      <c r="C1105">
        <f>Dynamics!O1113+Dynamics!P1113</f>
        <v>0.21201741458159098</v>
      </c>
      <c r="D1105">
        <f>Dynamics!$M$9*Dynamics!$M$14*Thrust!C1105</f>
        <v>457.41972731544297</v>
      </c>
      <c r="E1105">
        <f t="shared" si="105"/>
        <v>4.1587957740676265</v>
      </c>
      <c r="F1105">
        <f t="shared" si="106"/>
        <v>16.845280829558593</v>
      </c>
      <c r="G1105">
        <f>F1104*Dynamics!$S$1+G1104</f>
        <v>505.24086392405707</v>
      </c>
      <c r="H1105">
        <f>G1105*Dynamics!$S$1+H1104</f>
        <v>3064.0708777585583</v>
      </c>
      <c r="I1105" s="32">
        <f t="shared" si="109"/>
        <v>4307.0708777585587</v>
      </c>
      <c r="J1105">
        <f t="shared" si="110"/>
        <v>278.0040392945694</v>
      </c>
      <c r="K1105">
        <f t="shared" si="107"/>
        <v>61.193673090952338</v>
      </c>
      <c r="L1105">
        <f t="shared" si="108"/>
        <v>7.6680578705363826E-4</v>
      </c>
    </row>
    <row r="1106" spans="1:12" x14ac:dyDescent="0.25">
      <c r="A1106">
        <f>Dynamics!A1114</f>
        <v>10.959999999999811</v>
      </c>
      <c r="B1106">
        <f>Dynamics!B1114</f>
        <v>26.905174285797738</v>
      </c>
      <c r="C1106">
        <f>Dynamics!O1114+Dynamics!P1114</f>
        <v>0.21030950431401163</v>
      </c>
      <c r="D1106">
        <f>Dynamics!$M$9*Dynamics!$M$14*Thrust!C1106</f>
        <v>453.73497410582041</v>
      </c>
      <c r="E1106">
        <f t="shared" si="105"/>
        <v>4.159501204209902</v>
      </c>
      <c r="F1106">
        <f t="shared" si="106"/>
        <v>16.709628717734233</v>
      </c>
      <c r="G1106">
        <f>F1105*Dynamics!$S$1+G1105</f>
        <v>505.40931673235264</v>
      </c>
      <c r="H1106">
        <f>G1106*Dynamics!$S$1+H1105</f>
        <v>3069.1249709258818</v>
      </c>
      <c r="I1106" s="32">
        <f t="shared" si="109"/>
        <v>4312.1249709258818</v>
      </c>
      <c r="J1106">
        <f t="shared" si="110"/>
        <v>277.97118768898179</v>
      </c>
      <c r="K1106">
        <f t="shared" si="107"/>
        <v>61.155676896902257</v>
      </c>
      <c r="L1106">
        <f t="shared" si="108"/>
        <v>7.6642023179361205E-4</v>
      </c>
    </row>
    <row r="1107" spans="1:12" x14ac:dyDescent="0.25">
      <c r="A1107">
        <f>Dynamics!A1115</f>
        <v>10.969999999999811</v>
      </c>
      <c r="B1107">
        <f>Dynamics!B1115</f>
        <v>26.903071190754599</v>
      </c>
      <c r="C1107">
        <f>Dynamics!O1115+Dynamics!P1115</f>
        <v>0.20860544483056156</v>
      </c>
      <c r="D1107">
        <f>Dynamics!$M$9*Dynamics!$M$14*Thrust!C1107</f>
        <v>450.05852882047782</v>
      </c>
      <c r="E1107">
        <f t="shared" si="105"/>
        <v>4.160182491772928</v>
      </c>
      <c r="F1107">
        <f t="shared" si="106"/>
        <v>16.574254410103951</v>
      </c>
      <c r="G1107">
        <f>F1106*Dynamics!$S$1+G1106</f>
        <v>505.57641301952998</v>
      </c>
      <c r="H1107">
        <f>G1107*Dynamics!$S$1+H1106</f>
        <v>3074.1807350560771</v>
      </c>
      <c r="I1107" s="32">
        <f t="shared" si="109"/>
        <v>4317.1807350560775</v>
      </c>
      <c r="J1107">
        <f t="shared" si="110"/>
        <v>277.93832522213552</v>
      </c>
      <c r="K1107">
        <f t="shared" si="107"/>
        <v>61.117687256064855</v>
      </c>
      <c r="L1107">
        <f t="shared" si="108"/>
        <v>7.6603469746176214E-4</v>
      </c>
    </row>
    <row r="1108" spans="1:12" x14ac:dyDescent="0.25">
      <c r="A1108">
        <f>Dynamics!A1116</f>
        <v>10.97999999999981</v>
      </c>
      <c r="B1108">
        <f>Dynamics!B1116</f>
        <v>26.900985136306293</v>
      </c>
      <c r="C1108">
        <f>Dynamics!O1116+Dynamics!P1116</f>
        <v>0.20690521751949256</v>
      </c>
      <c r="D1108">
        <f>Dynamics!$M$9*Dynamics!$M$14*Thrust!C1108</f>
        <v>446.39035130525696</v>
      </c>
      <c r="E1108">
        <f t="shared" si="105"/>
        <v>4.1608396990864813</v>
      </c>
      <c r="F1108">
        <f t="shared" si="106"/>
        <v>16.439156758215731</v>
      </c>
      <c r="G1108">
        <f>F1107*Dynamics!$S$1+G1107</f>
        <v>505.742155563631</v>
      </c>
      <c r="H1108">
        <f>G1108*Dynamics!$S$1+H1107</f>
        <v>3079.2381566117133</v>
      </c>
      <c r="I1108" s="32">
        <f t="shared" si="109"/>
        <v>4322.2381566117128</v>
      </c>
      <c r="J1108">
        <f t="shared" si="110"/>
        <v>277.90545198202386</v>
      </c>
      <c r="K1108">
        <f t="shared" si="107"/>
        <v>61.079704281680179</v>
      </c>
      <c r="L1108">
        <f t="shared" si="108"/>
        <v>7.6564918519737445E-4</v>
      </c>
    </row>
    <row r="1109" spans="1:12" x14ac:dyDescent="0.25">
      <c r="A1109">
        <f>Dynamics!A1117</f>
        <v>10.98999999999981</v>
      </c>
      <c r="B1109">
        <f>Dynamics!B1117</f>
        <v>26.898916084131098</v>
      </c>
      <c r="C1109">
        <f>Dynamics!O1117+Dynamics!P1117</f>
        <v>0.205208803886752</v>
      </c>
      <c r="D1109">
        <f>Dynamics!$M$9*Dynamics!$M$14*Thrust!C1109</f>
        <v>442.73040165992359</v>
      </c>
      <c r="E1109">
        <f t="shared" si="105"/>
        <v>4.1614728884759593</v>
      </c>
      <c r="F1109">
        <f t="shared" si="106"/>
        <v>16.30433462076115</v>
      </c>
      <c r="G1109">
        <f>F1108*Dynamics!$S$1+G1108</f>
        <v>505.90654713121313</v>
      </c>
      <c r="H1109">
        <f>G1109*Dynamics!$S$1+H1108</f>
        <v>3084.2972220830256</v>
      </c>
      <c r="I1109" s="32">
        <f t="shared" si="109"/>
        <v>4327.2972220830252</v>
      </c>
      <c r="J1109">
        <f t="shared" si="110"/>
        <v>277.87256805646035</v>
      </c>
      <c r="K1109">
        <f t="shared" si="107"/>
        <v>61.041728086569456</v>
      </c>
      <c r="L1109">
        <f t="shared" si="108"/>
        <v>7.65263696136011E-4</v>
      </c>
    </row>
    <row r="1110" spans="1:12" x14ac:dyDescent="0.25">
      <c r="A1110">
        <f>Dynamics!A1118</f>
        <v>10.99999999999981</v>
      </c>
      <c r="B1110">
        <f>Dynamics!B1118</f>
        <v>26.896863996092232</v>
      </c>
      <c r="C1110">
        <f>Dynamics!O1118+Dynamics!P1118</f>
        <v>0.20351618555454754</v>
      </c>
      <c r="D1110">
        <f>Dynamics!$M$9*Dynamics!$M$14*Thrust!C1110</f>
        <v>439.07864023507074</v>
      </c>
      <c r="E1110">
        <f t="shared" si="105"/>
        <v>4.1620821222615856</v>
      </c>
      <c r="F1110">
        <f t="shared" si="106"/>
        <v>16.169786863479583</v>
      </c>
      <c r="G1110">
        <f>F1109*Dynamics!$S$1+G1109</f>
        <v>506.06959047742072</v>
      </c>
      <c r="H1110">
        <f>G1110*Dynamics!$S$1+H1109</f>
        <v>3089.3579179877997</v>
      </c>
      <c r="I1110" s="32">
        <f t="shared" si="109"/>
        <v>4332.3579179877997</v>
      </c>
      <c r="J1110">
        <f t="shared" si="110"/>
        <v>277.83967353307929</v>
      </c>
      <c r="K1110">
        <f t="shared" si="107"/>
        <v>61.003758783136881</v>
      </c>
      <c r="L1110">
        <f t="shared" si="108"/>
        <v>7.6487823140952921E-4</v>
      </c>
    </row>
    <row r="1111" spans="1:12" x14ac:dyDescent="0.25">
      <c r="A1111">
        <f>Dynamics!A1119</f>
        <v>11.00999999999981</v>
      </c>
      <c r="B1111">
        <f>Dynamics!B1119</f>
        <v>26.894828834236684</v>
      </c>
      <c r="C1111">
        <f>Dynamics!O1119+Dynamics!P1119</f>
        <v>0.20182734425991414</v>
      </c>
      <c r="D1111">
        <f>Dynamics!$M$9*Dynamics!$M$14*Thrust!C1111</f>
        <v>435.4350276290271</v>
      </c>
      <c r="E1111">
        <f t="shared" si="105"/>
        <v>4.1626674627576605</v>
      </c>
      <c r="F1111">
        <f t="shared" si="106"/>
        <v>16.035512359062373</v>
      </c>
      <c r="G1111">
        <f>F1110*Dynamics!$S$1+G1110</f>
        <v>506.23128834605552</v>
      </c>
      <c r="H1111">
        <f>G1111*Dynamics!$S$1+H1110</f>
        <v>3094.4202308712602</v>
      </c>
      <c r="I1111" s="32">
        <f t="shared" si="109"/>
        <v>4337.4202308712602</v>
      </c>
      <c r="J1111">
        <f t="shared" si="110"/>
        <v>277.80676849933684</v>
      </c>
      <c r="K1111">
        <f t="shared" si="107"/>
        <v>60.965796483370553</v>
      </c>
      <c r="L1111">
        <f t="shared" si="108"/>
        <v>7.6449279214608687E-4</v>
      </c>
    </row>
    <row r="1112" spans="1:12" x14ac:dyDescent="0.25">
      <c r="A1112">
        <f>Dynamics!A1120</f>
        <v>11.01999999999981</v>
      </c>
      <c r="B1112">
        <f>Dynamics!B1120</f>
        <v>26.892810560794086</v>
      </c>
      <c r="C1112">
        <f>Dynamics!O1120+Dynamics!P1120</f>
        <v>0.20014226185328457</v>
      </c>
      <c r="D1112">
        <f>Dynamics!$M$9*Dynamics!$M$14*Thrust!C1112</f>
        <v>431.79952468477285</v>
      </c>
      <c r="E1112">
        <f t="shared" si="105"/>
        <v>4.163228972271737</v>
      </c>
      <c r="F1112">
        <f t="shared" si="106"/>
        <v>15.901509987057075</v>
      </c>
      <c r="G1112">
        <f>F1111*Dynamics!$S$1+G1111</f>
        <v>506.39164346964617</v>
      </c>
      <c r="H1112">
        <f>G1112*Dynamics!$S$1+H1111</f>
        <v>3099.4841473059564</v>
      </c>
      <c r="I1112" s="32">
        <f t="shared" si="109"/>
        <v>4342.4841473059569</v>
      </c>
      <c r="J1112">
        <f t="shared" si="110"/>
        <v>277.77385304251129</v>
      </c>
      <c r="K1112">
        <f t="shared" si="107"/>
        <v>60.927841298844093</v>
      </c>
      <c r="L1112">
        <f t="shared" si="108"/>
        <v>7.641073794701584E-4</v>
      </c>
    </row>
    <row r="1113" spans="1:12" x14ac:dyDescent="0.25">
      <c r="A1113">
        <f>Dynamics!A1121</f>
        <v>11.029999999999809</v>
      </c>
      <c r="B1113">
        <f>Dynamics!B1121</f>
        <v>26.890809138175552</v>
      </c>
      <c r="C1113">
        <f>Dynamics!O1121+Dynamics!P1121</f>
        <v>0.19846092029706064</v>
      </c>
      <c r="D1113">
        <f>Dynamics!$M$9*Dynamics!$M$14*Thrust!C1113</f>
        <v>428.17209248685731</v>
      </c>
      <c r="E1113">
        <f t="shared" si="105"/>
        <v>4.1637667131038532</v>
      </c>
      <c r="F1113">
        <f t="shared" si="106"/>
        <v>15.76777863377156</v>
      </c>
      <c r="G1113">
        <f>F1112*Dynamics!$S$1+G1112</f>
        <v>506.55065856951671</v>
      </c>
      <c r="H1113">
        <f>G1113*Dynamics!$S$1+H1112</f>
        <v>3104.5496538916514</v>
      </c>
      <c r="I1113" s="32">
        <f t="shared" si="109"/>
        <v>4347.5496538916514</v>
      </c>
      <c r="J1113">
        <f t="shared" si="110"/>
        <v>277.74092724970427</v>
      </c>
      <c r="K1113">
        <f t="shared" si="107"/>
        <v>60.889893340718054</v>
      </c>
      <c r="L1113">
        <f t="shared" si="108"/>
        <v>7.6372199450254691E-4</v>
      </c>
    </row>
    <row r="1114" spans="1:12" x14ac:dyDescent="0.25">
      <c r="A1114">
        <f>Dynamics!A1122</f>
        <v>11.039999999999809</v>
      </c>
      <c r="B1114">
        <f>Dynamics!B1122</f>
        <v>26.888824528972581</v>
      </c>
      <c r="C1114">
        <f>Dynamics!O1122+Dynamics!P1122</f>
        <v>0.19678330166418687</v>
      </c>
      <c r="D1114">
        <f>Dynamics!$M$9*Dynamics!$M$14*Thrust!C1114</f>
        <v>424.55269235832156</v>
      </c>
      <c r="E1114">
        <f t="shared" si="105"/>
        <v>4.1642807475457504</v>
      </c>
      <c r="F1114">
        <f t="shared" si="106"/>
        <v>15.634317192178084</v>
      </c>
      <c r="G1114">
        <f>F1113*Dynamics!$S$1+G1113</f>
        <v>506.70833635585444</v>
      </c>
      <c r="H1114">
        <f>G1114*Dynamics!$S$1+H1113</f>
        <v>3109.61673725521</v>
      </c>
      <c r="I1114" s="32">
        <f t="shared" si="109"/>
        <v>4352.61673725521</v>
      </c>
      <c r="J1114">
        <f t="shared" si="110"/>
        <v>277.70799120784113</v>
      </c>
      <c r="K1114">
        <f t="shared" si="107"/>
        <v>60.851952719741234</v>
      </c>
      <c r="L1114">
        <f t="shared" si="108"/>
        <v>7.6333663836039578E-4</v>
      </c>
    </row>
    <row r="1115" spans="1:12" x14ac:dyDescent="0.25">
      <c r="A1115">
        <f>Dynamics!A1123</f>
        <v>11.049999999999809</v>
      </c>
      <c r="B1115">
        <f>Dynamics!B1123</f>
        <v>26.886856695955942</v>
      </c>
      <c r="C1115">
        <f>Dynamics!O1123+Dynamics!P1123</f>
        <v>0.19510938813672418</v>
      </c>
      <c r="D1115">
        <f>Dynamics!$M$9*Dynamics!$M$14*Thrust!C1115</f>
        <v>420.94128585762132</v>
      </c>
      <c r="E1115">
        <f t="shared" ref="E1115:E1178" si="111">0.5*L1114*G1114^2*$F$4*$B$5</f>
        <v>4.1647711378800798</v>
      </c>
      <c r="F1115">
        <f t="shared" ref="F1115:F1178" si="112">(D1115-E1115)/B1115</f>
        <v>15.501124561817177</v>
      </c>
      <c r="G1115">
        <f>F1114*Dynamics!$S$1+G1114</f>
        <v>506.86467952777622</v>
      </c>
      <c r="H1115">
        <f>G1115*Dynamics!$S$1+H1114</f>
        <v>3114.6853840504878</v>
      </c>
      <c r="I1115" s="32">
        <f t="shared" si="109"/>
        <v>4357.6853840504882</v>
      </c>
      <c r="J1115">
        <f t="shared" si="110"/>
        <v>277.67504500367181</v>
      </c>
      <c r="K1115">
        <f t="shared" ref="K1115:K1178" si="113">$B$3*(1-$F$1*I1115/$B$2)^($B$1*$F$3/($F$2*$F$1))</f>
        <v>60.814019546252041</v>
      </c>
      <c r="L1115">
        <f t="shared" ref="L1115:L1178" si="114">K1115*$F$3/($F$2*J1115)</f>
        <v>7.6295131215720069E-4</v>
      </c>
    </row>
    <row r="1116" spans="1:12" x14ac:dyDescent="0.25">
      <c r="A1116">
        <f>Dynamics!A1124</f>
        <v>11.059999999999809</v>
      </c>
      <c r="B1116">
        <f>Dynamics!B1124</f>
        <v>26.884905602074575</v>
      </c>
      <c r="C1116">
        <f>Dynamics!O1124+Dynamics!P1124</f>
        <v>0.19343916200442365</v>
      </c>
      <c r="D1116">
        <f>Dynamics!$M$9*Dynamics!$M$14*Thrust!C1116</f>
        <v>417.33783477554982</v>
      </c>
      <c r="E1116">
        <f t="shared" si="111"/>
        <v>4.1652379463796176</v>
      </c>
      <c r="F1116">
        <f t="shared" si="112"/>
        <v>15.368199648701305</v>
      </c>
      <c r="G1116">
        <f>F1115*Dynamics!$S$1+G1115</f>
        <v>507.01969077339442</v>
      </c>
      <c r="H1116">
        <f>G1116*Dynamics!$S$1+H1115</f>
        <v>3119.7555809582218</v>
      </c>
      <c r="I1116" s="32">
        <f t="shared" si="109"/>
        <v>4362.7555809582218</v>
      </c>
      <c r="J1116">
        <f t="shared" si="110"/>
        <v>277.64208872377156</v>
      </c>
      <c r="K1116">
        <f t="shared" si="113"/>
        <v>60.776093930179947</v>
      </c>
      <c r="L1116">
        <f t="shared" si="114"/>
        <v>7.6256601700282266E-4</v>
      </c>
    </row>
    <row r="1117" spans="1:12" x14ac:dyDescent="0.25">
      <c r="A1117">
        <f>Dynamics!A1125</f>
        <v>11.069999999999808</v>
      </c>
      <c r="B1117">
        <f>Dynamics!B1125</f>
        <v>26.882971210454528</v>
      </c>
      <c r="C1117">
        <f>Dynamics!O1125+Dynamics!P1125</f>
        <v>0.19177260566329921</v>
      </c>
      <c r="D1117">
        <f>Dynamics!$M$9*Dynamics!$M$14*Thrust!C1117</f>
        <v>413.74230113215845</v>
      </c>
      <c r="E1117">
        <f t="shared" si="111"/>
        <v>4.1656812353064812</v>
      </c>
      <c r="F1117">
        <f t="shared" si="112"/>
        <v>15.235541365218277</v>
      </c>
      <c r="G1117">
        <f>F1116*Dynamics!$S$1+G1116</f>
        <v>507.17337276988144</v>
      </c>
      <c r="H1117">
        <f>G1117*Dynamics!$S$1+H1116</f>
        <v>3124.8273146859206</v>
      </c>
      <c r="I1117" s="32">
        <f t="shared" si="109"/>
        <v>4367.827314685921</v>
      </c>
      <c r="J1117">
        <f t="shared" si="110"/>
        <v>277.60912245454153</v>
      </c>
      <c r="K1117">
        <f t="shared" si="113"/>
        <v>60.738175981046673</v>
      </c>
      <c r="L1117">
        <f t="shared" si="114"/>
        <v>7.6218075400349874E-4</v>
      </c>
    </row>
    <row r="1118" spans="1:12" x14ac:dyDescent="0.25">
      <c r="A1118">
        <f>Dynamics!A1126</f>
        <v>11.079999999999808</v>
      </c>
      <c r="B1118">
        <f>Dynamics!B1126</f>
        <v>26.881053484397896</v>
      </c>
      <c r="C1118">
        <f>Dynamics!O1126+Dynamics!P1126</f>
        <v>0.19010970161419929</v>
      </c>
      <c r="D1118">
        <f>Dynamics!$M$9*Dynamics!$M$14*Thrust!C1118</f>
        <v>410.15464717367519</v>
      </c>
      <c r="E1118">
        <f t="shared" si="111"/>
        <v>4.166101066911331</v>
      </c>
      <c r="F1118">
        <f t="shared" si="112"/>
        <v>15.103148630034338</v>
      </c>
      <c r="G1118">
        <f>F1117*Dynamics!$S$1+G1117</f>
        <v>507.32572818353361</v>
      </c>
      <c r="H1118">
        <f>G1118*Dynamics!$S$1+H1117</f>
        <v>3129.9005719677557</v>
      </c>
      <c r="I1118" s="32">
        <f t="shared" si="109"/>
        <v>4372.9005719677552</v>
      </c>
      <c r="J1118">
        <f t="shared" si="110"/>
        <v>277.57614628220961</v>
      </c>
      <c r="K1118">
        <f t="shared" si="113"/>
        <v>60.700265807967753</v>
      </c>
      <c r="L1118">
        <f t="shared" si="114"/>
        <v>7.6179552426185518E-4</v>
      </c>
    </row>
    <row r="1119" spans="1:12" x14ac:dyDescent="0.25">
      <c r="A1119">
        <f>Dynamics!A1127</f>
        <v>11.089999999999808</v>
      </c>
      <c r="B1119">
        <f>Dynamics!B1127</f>
        <v>26.879152387381755</v>
      </c>
      <c r="C1119">
        <f>Dynamics!O1127+Dynamics!P1127</f>
        <v>0.18845043246137494</v>
      </c>
      <c r="D1119">
        <f>Dynamics!$M$9*Dynamics!$M$14*Thrust!C1119</f>
        <v>406.57483536941533</v>
      </c>
      <c r="E1119">
        <f t="shared" si="111"/>
        <v>4.1664975034325904</v>
      </c>
      <c r="F1119">
        <f t="shared" si="112"/>
        <v>14.971020367996825</v>
      </c>
      <c r="G1119">
        <f>F1118*Dynamics!$S$1+G1118</f>
        <v>507.47675966983394</v>
      </c>
      <c r="H1119">
        <f>G1119*Dynamics!$S$1+H1118</f>
        <v>3134.9753395644539</v>
      </c>
      <c r="I1119" s="32">
        <f t="shared" si="109"/>
        <v>4377.9753395644539</v>
      </c>
      <c r="J1119">
        <f t="shared" si="110"/>
        <v>277.54316029283103</v>
      </c>
      <c r="K1119">
        <f t="shared" si="113"/>
        <v>60.662363519653738</v>
      </c>
      <c r="L1119">
        <f t="shared" si="114"/>
        <v>7.6141032887691964E-4</v>
      </c>
    </row>
    <row r="1120" spans="1:12" x14ac:dyDescent="0.25">
      <c r="A1120">
        <f>Dynamics!A1128</f>
        <v>11.099999999999808</v>
      </c>
      <c r="B1120">
        <f>Dynamics!B1128</f>
        <v>26.87726788305714</v>
      </c>
      <c r="C1120">
        <f>Dynamics!O1128+Dynamics!P1128</f>
        <v>0.18679478091104573</v>
      </c>
      <c r="D1120">
        <f>Dynamics!$M$9*Dynamics!$M$14*Thrust!C1120</f>
        <v>403.00282840868744</v>
      </c>
      <c r="E1120">
        <f t="shared" si="111"/>
        <v>4.166870607095654</v>
      </c>
      <c r="F1120">
        <f t="shared" si="112"/>
        <v>14.839155510036402</v>
      </c>
      <c r="G1120">
        <f>F1119*Dynamics!$S$1+G1119</f>
        <v>507.62646987351388</v>
      </c>
      <c r="H1120">
        <f>G1120*Dynamics!$S$1+H1119</f>
        <v>3140.0516042631889</v>
      </c>
      <c r="I1120" s="32">
        <f t="shared" si="109"/>
        <v>4383.0516042631889</v>
      </c>
      <c r="J1120">
        <f t="shared" si="110"/>
        <v>277.51016457228928</v>
      </c>
      <c r="K1120">
        <f t="shared" si="113"/>
        <v>60.624469224411627</v>
      </c>
      <c r="L1120">
        <f t="shared" si="114"/>
        <v>7.6102516894413128E-4</v>
      </c>
    </row>
    <row r="1121" spans="1:12" x14ac:dyDescent="0.25">
      <c r="A1121">
        <f>Dynamics!A1129</f>
        <v>11.109999999999808</v>
      </c>
      <c r="B1121">
        <f>Dynamics!B1129</f>
        <v>26.87539993524803</v>
      </c>
      <c r="C1121">
        <f>Dynamics!O1129+Dynamics!P1129</f>
        <v>0.18514272976996093</v>
      </c>
      <c r="D1121">
        <f>Dynamics!$M$9*Dynamics!$M$14*Thrust!C1121</f>
        <v>399.43858919768917</v>
      </c>
      <c r="E1121">
        <f t="shared" si="111"/>
        <v>4.167220440112084</v>
      </c>
      <c r="F1121">
        <f t="shared" si="112"/>
        <v>14.707552993068758</v>
      </c>
      <c r="G1121">
        <f>F1120*Dynamics!$S$1+G1120</f>
        <v>507.77486142861426</v>
      </c>
      <c r="H1121">
        <f>G1121*Dynamics!$S$1+H1120</f>
        <v>3145.129352877475</v>
      </c>
      <c r="I1121" s="32">
        <f t="shared" si="109"/>
        <v>4388.129352877475</v>
      </c>
      <c r="J1121">
        <f t="shared" si="110"/>
        <v>277.47715920629639</v>
      </c>
      <c r="K1121">
        <f t="shared" si="113"/>
        <v>60.586583030146102</v>
      </c>
      <c r="L1121">
        <f t="shared" si="114"/>
        <v>7.6064004555535455E-4</v>
      </c>
    </row>
    <row r="1122" spans="1:12" x14ac:dyDescent="0.25">
      <c r="A1122">
        <f>Dynamics!A1130</f>
        <v>11.119999999999807</v>
      </c>
      <c r="B1122">
        <f>Dynamics!B1130</f>
        <v>26.873548507950332</v>
      </c>
      <c r="C1122">
        <f>Dynamics!O1130+Dynamics!P1130</f>
        <v>0.18349426194395602</v>
      </c>
      <c r="D1122">
        <f>Dynamics!$M$9*Dynamics!$M$14*Thrust!C1122</f>
        <v>395.88208085639315</v>
      </c>
      <c r="E1122">
        <f t="shared" si="111"/>
        <v>4.1675470646788293</v>
      </c>
      <c r="F1122">
        <f t="shared" si="112"/>
        <v>14.576211759895742</v>
      </c>
      <c r="G1122">
        <f>F1121*Dynamics!$S$1+G1121</f>
        <v>507.92193695854496</v>
      </c>
      <c r="H1122">
        <f>G1122*Dynamics!$S$1+H1121</f>
        <v>3150.2085722470606</v>
      </c>
      <c r="I1122" s="32">
        <f t="shared" si="109"/>
        <v>4393.2085722470601</v>
      </c>
      <c r="J1122">
        <f t="shared" si="110"/>
        <v>277.44414428039408</v>
      </c>
      <c r="K1122">
        <f t="shared" si="113"/>
        <v>60.548705044360965</v>
      </c>
      <c r="L1122">
        <f t="shared" si="114"/>
        <v>7.6025495979888938E-4</v>
      </c>
    </row>
    <row r="1123" spans="1:12" x14ac:dyDescent="0.25">
      <c r="A1123">
        <f>Dynamics!A1131</f>
        <v>11.129999999999807</v>
      </c>
      <c r="B1123">
        <f>Dynamics!B1131</f>
        <v>26.871713565330889</v>
      </c>
      <c r="C1123">
        <f>Dynamics!O1131+Dynamics!P1131</f>
        <v>0.18184936043650235</v>
      </c>
      <c r="D1123">
        <f>Dynamics!$M$9*Dynamics!$M$14*Thrust!C1123</f>
        <v>392.33326671541761</v>
      </c>
      <c r="E1123">
        <f t="shared" si="111"/>
        <v>4.1678505429774164</v>
      </c>
      <c r="F1123">
        <f t="shared" si="112"/>
        <v>14.445130759105739</v>
      </c>
      <c r="G1123">
        <f>F1122*Dynamics!$S$1+G1122</f>
        <v>508.06769907614392</v>
      </c>
      <c r="H1123">
        <f>G1123*Dynamics!$S$1+H1122</f>
        <v>3155.2892492378219</v>
      </c>
      <c r="I1123" s="32">
        <f t="shared" si="109"/>
        <v>4398.2892492378214</v>
      </c>
      <c r="J1123">
        <f t="shared" si="110"/>
        <v>277.41111987995419</v>
      </c>
      <c r="K1123">
        <f t="shared" si="113"/>
        <v>60.510835374160386</v>
      </c>
      <c r="L1123">
        <f t="shared" si="114"/>
        <v>7.5986991275948425E-4</v>
      </c>
    </row>
    <row r="1124" spans="1:12" x14ac:dyDescent="0.25">
      <c r="A1124">
        <f>Dynamics!A1132</f>
        <v>11.139999999999807</v>
      </c>
      <c r="B1124">
        <f>Dynamics!B1132</f>
        <v>26.869895071726525</v>
      </c>
      <c r="C1124">
        <f>Dynamics!O1132+Dynamics!P1132</f>
        <v>0.18020800834725068</v>
      </c>
      <c r="D1124">
        <f>Dynamics!$M$9*Dynamics!$M$14*Thrust!C1124</f>
        <v>388.79211031288446</v>
      </c>
      <c r="E1124">
        <f t="shared" si="111"/>
        <v>4.1681309371731601</v>
      </c>
      <c r="F1124">
        <f t="shared" si="112"/>
        <v>14.314308944973387</v>
      </c>
      <c r="G1124">
        <f>F1123*Dynamics!$S$1+G1123</f>
        <v>508.21215038373498</v>
      </c>
      <c r="H1124">
        <f>G1124*Dynamics!$S$1+H1123</f>
        <v>3160.3713707416591</v>
      </c>
      <c r="I1124" s="32">
        <f t="shared" si="109"/>
        <v>4403.3713707416591</v>
      </c>
      <c r="J1124">
        <f t="shared" si="110"/>
        <v>277.37808609017924</v>
      </c>
      <c r="K1124">
        <f t="shared" si="113"/>
        <v>60.472974126250364</v>
      </c>
      <c r="L1124">
        <f t="shared" si="114"/>
        <v>7.594849055183485E-4</v>
      </c>
    </row>
    <row r="1125" spans="1:12" x14ac:dyDescent="0.25">
      <c r="A1125">
        <f>Dynamics!A1133</f>
        <v>11.149999999999807</v>
      </c>
      <c r="B1125">
        <f>Dynamics!B1133</f>
        <v>26.868092991643053</v>
      </c>
      <c r="C1125">
        <f>Dynamics!O1133+Dynamics!P1133</f>
        <v>0.17857018887056655</v>
      </c>
      <c r="D1125">
        <f>Dynamics!$M$9*Dynamics!$M$14*Thrust!C1125</f>
        <v>385.25857539125906</v>
      </c>
      <c r="E1125">
        <f t="shared" si="111"/>
        <v>4.1683883094143663</v>
      </c>
      <c r="F1125">
        <f t="shared" si="112"/>
        <v>14.183745277358446</v>
      </c>
      <c r="G1125">
        <f>F1124*Dynamics!$S$1+G1124</f>
        <v>508.3552934731847</v>
      </c>
      <c r="H1125">
        <f>G1125*Dynamics!$S$1+H1124</f>
        <v>3165.454923676391</v>
      </c>
      <c r="I1125" s="32">
        <f t="shared" si="109"/>
        <v>4408.4549236763905</v>
      </c>
      <c r="J1125">
        <f t="shared" si="110"/>
        <v>277.34504299610347</v>
      </c>
      <c r="K1125">
        <f t="shared" si="113"/>
        <v>60.435121406939786</v>
      </c>
      <c r="L1125">
        <f t="shared" si="114"/>
        <v>7.5909993915316046E-4</v>
      </c>
    </row>
    <row r="1126" spans="1:12" x14ac:dyDescent="0.25">
      <c r="A1126">
        <f>Dynamics!A1134</f>
        <v>11.159999999999807</v>
      </c>
      <c r="B1126">
        <f>Dynamics!B1134</f>
        <v>26.866307289754349</v>
      </c>
      <c r="C1126">
        <f>Dynamics!O1134+Dynamics!P1134</f>
        <v>0.17693588529405599</v>
      </c>
      <c r="D1126">
        <f>Dynamics!$M$9*Dynamics!$M$14*Thrust!C1126</f>
        <v>381.73262589416987</v>
      </c>
      <c r="E1126">
        <f t="shared" si="111"/>
        <v>4.1686227218315075</v>
      </c>
      <c r="F1126">
        <f t="shared" si="112"/>
        <v>14.05343872160373</v>
      </c>
      <c r="G1126">
        <f>F1125*Dynamics!$S$1+G1125</f>
        <v>508.49713092595829</v>
      </c>
      <c r="H1126">
        <f>G1126*Dynamics!$S$1+H1125</f>
        <v>3170.5398949856508</v>
      </c>
      <c r="I1126" s="32">
        <f t="shared" si="109"/>
        <v>4413.5398949856508</v>
      </c>
      <c r="J1126">
        <f t="shared" si="110"/>
        <v>277.31199068259326</v>
      </c>
      <c r="K1126">
        <f t="shared" si="113"/>
        <v>60.39727732214201</v>
      </c>
      <c r="L1126">
        <f t="shared" si="114"/>
        <v>7.5871501473808334E-4</v>
      </c>
    </row>
    <row r="1127" spans="1:12" x14ac:dyDescent="0.25">
      <c r="A1127">
        <f>Dynamics!A1135</f>
        <v>11.169999999999806</v>
      </c>
      <c r="B1127">
        <f>Dynamics!B1135</f>
        <v>26.864537930901406</v>
      </c>
      <c r="C1127">
        <f>Dynamics!O1135+Dynamics!P1135</f>
        <v>0.17530508099708117</v>
      </c>
      <c r="D1127">
        <f>Dynamics!$M$9*Dynamics!$M$14*Thrust!C1127</f>
        <v>378.21422596320571</v>
      </c>
      <c r="E1127">
        <f t="shared" si="111"/>
        <v>4.1688342365364441</v>
      </c>
      <c r="F1127">
        <f t="shared" si="112"/>
        <v>13.923388248432033</v>
      </c>
      <c r="G1127">
        <f>F1126*Dynamics!$S$1+G1126</f>
        <v>508.63766531317435</v>
      </c>
      <c r="H1127">
        <f>G1127*Dynamics!$S$1+H1126</f>
        <v>3175.6262716387823</v>
      </c>
      <c r="I1127" s="32">
        <f t="shared" si="109"/>
        <v>4418.6262716387828</v>
      </c>
      <c r="J1127">
        <f t="shared" si="110"/>
        <v>277.27892923434791</v>
      </c>
      <c r="K1127">
        <f t="shared" si="113"/>
        <v>60.359441977376015</v>
      </c>
      <c r="L1127">
        <f t="shared" si="114"/>
        <v>7.5833013334377383E-4</v>
      </c>
    </row>
    <row r="1128" spans="1:12" x14ac:dyDescent="0.25">
      <c r="A1128">
        <f>Dynamics!A1136</f>
        <v>11.179999999999806</v>
      </c>
      <c r="B1128">
        <f>Dynamics!B1136</f>
        <v>26.862784880091436</v>
      </c>
      <c r="C1128">
        <f>Dynamics!O1136+Dynamics!P1136</f>
        <v>0.1736777594492647</v>
      </c>
      <c r="D1128">
        <f>Dynamics!$M$9*Dynamics!$M$14*Thrust!C1128</f>
        <v>374.70333993468893</v>
      </c>
      <c r="E1128">
        <f t="shared" si="111"/>
        <v>4.1690229156215945</v>
      </c>
      <c r="F1128">
        <f t="shared" si="112"/>
        <v>13.793592833841958</v>
      </c>
      <c r="G1128">
        <f>F1127*Dynamics!$S$1+G1127</f>
        <v>508.7768991956587</v>
      </c>
      <c r="H1128">
        <f>G1128*Dynamics!$S$1+H1127</f>
        <v>3180.714040630739</v>
      </c>
      <c r="I1128" s="32">
        <f t="shared" si="109"/>
        <v>4423.714040630739</v>
      </c>
      <c r="J1128">
        <f t="shared" si="110"/>
        <v>277.24585873590019</v>
      </c>
      <c r="K1128">
        <f t="shared" si="113"/>
        <v>60.321615477767757</v>
      </c>
      <c r="L1128">
        <f t="shared" si="114"/>
        <v>7.5794529603739544E-4</v>
      </c>
    </row>
    <row r="1129" spans="1:12" x14ac:dyDescent="0.25">
      <c r="A1129">
        <f>Dynamics!A1137</f>
        <v>11.189999999999806</v>
      </c>
      <c r="B1129">
        <f>Dynamics!B1137</f>
        <v>26.861048102496945</v>
      </c>
      <c r="C1129">
        <f>Dynamics!O1137+Dynamics!P1137</f>
        <v>0.17205390420898117</v>
      </c>
      <c r="D1129">
        <f>Dynamics!$M$9*Dynamics!$M$14*Thrust!C1129</f>
        <v>371.19993233642111</v>
      </c>
      <c r="E1129">
        <f t="shared" si="111"/>
        <v>4.1691888211591337</v>
      </c>
      <c r="F1129">
        <f t="shared" si="112"/>
        <v>13.664051459002584</v>
      </c>
      <c r="G1129">
        <f>F1128*Dynamics!$S$1+G1128</f>
        <v>508.91483512399714</v>
      </c>
      <c r="H1129">
        <f>G1129*Dynamics!$S$1+H1128</f>
        <v>3185.803188981979</v>
      </c>
      <c r="I1129" s="32">
        <f t="shared" si="109"/>
        <v>4428.8031889819795</v>
      </c>
      <c r="J1129">
        <f t="shared" si="110"/>
        <v>277.21277927161714</v>
      </c>
      <c r="K1129">
        <f t="shared" si="113"/>
        <v>60.28379792805147</v>
      </c>
      <c r="L1129">
        <f t="shared" si="114"/>
        <v>7.5756050388262877E-4</v>
      </c>
    </row>
    <row r="1130" spans="1:12" x14ac:dyDescent="0.25">
      <c r="A1130">
        <f>Dynamics!A1138</f>
        <v>11.199999999999806</v>
      </c>
      <c r="B1130">
        <f>Dynamics!B1138</f>
        <v>26.859327563454855</v>
      </c>
      <c r="C1130">
        <f>Dynamics!O1138+Dynamics!P1138</f>
        <v>0.17043349892183424</v>
      </c>
      <c r="D1130">
        <f>Dynamics!$M$9*Dynamics!$M$14*Thrust!C1130</f>
        <v>367.70396788439723</v>
      </c>
      <c r="E1130">
        <f t="shared" si="111"/>
        <v>4.1693320152001707</v>
      </c>
      <c r="F1130">
        <f t="shared" si="112"/>
        <v>13.53476311014677</v>
      </c>
      <c r="G1130">
        <f>F1129*Dynamics!$S$1+G1129</f>
        <v>509.05147563858714</v>
      </c>
      <c r="H1130">
        <f>G1130*Dynamics!$S$1+H1129</f>
        <v>3190.8937037383648</v>
      </c>
      <c r="I1130" s="32">
        <f t="shared" si="109"/>
        <v>4433.8937037383648</v>
      </c>
      <c r="J1130">
        <f t="shared" si="110"/>
        <v>277.17969092570064</v>
      </c>
      <c r="K1130">
        <f t="shared" si="113"/>
        <v>60.245989432570831</v>
      </c>
      <c r="L1130">
        <f t="shared" si="114"/>
        <v>7.5717575793968228E-4</v>
      </c>
    </row>
    <row r="1131" spans="1:12" x14ac:dyDescent="0.25">
      <c r="A1131">
        <f>Dynamics!A1139</f>
        <v>11.209999999999805</v>
      </c>
      <c r="B1131">
        <f>Dynamics!B1139</f>
        <v>26.857623228465634</v>
      </c>
      <c r="C1131">
        <f>Dynamics!O1139+Dynamics!P1139</f>
        <v>0.16881652731911856</v>
      </c>
      <c r="D1131">
        <f>Dynamics!$M$9*Dynamics!$M$14*Thrust!C1131</f>
        <v>364.21541147948744</v>
      </c>
      <c r="E1131">
        <f t="shared" si="111"/>
        <v>4.1694525597739265</v>
      </c>
      <c r="F1131">
        <f t="shared" si="112"/>
        <v>13.405726778463071</v>
      </c>
      <c r="G1131">
        <f>F1130*Dynamics!$S$1+G1130</f>
        <v>509.1868232696886</v>
      </c>
      <c r="H1131">
        <f>G1131*Dynamics!$S$1+H1130</f>
        <v>3195.9855719710617</v>
      </c>
      <c r="I1131" s="32">
        <f t="shared" si="109"/>
        <v>4438.9855719710613</v>
      </c>
      <c r="J1131">
        <f t="shared" si="110"/>
        <v>277.14659378218812</v>
      </c>
      <c r="K1131">
        <f t="shared" si="113"/>
        <v>60.208190095280521</v>
      </c>
      <c r="L1131">
        <f t="shared" si="114"/>
        <v>7.5679105926530668E-4</v>
      </c>
    </row>
    <row r="1132" spans="1:12" x14ac:dyDescent="0.25">
      <c r="A1132">
        <f>Dynamics!A1140</f>
        <v>11.219999999999805</v>
      </c>
      <c r="B1132">
        <f>Dynamics!B1140</f>
        <v>26.855935063192444</v>
      </c>
      <c r="C1132">
        <f>Dynamics!O1140+Dynamics!P1140</f>
        <v>0.16720297321626509</v>
      </c>
      <c r="D1132">
        <f>Dynamics!$M$9*Dynamics!$M$14*Thrust!C1132</f>
        <v>360.73422820408291</v>
      </c>
      <c r="E1132">
        <f t="shared" si="111"/>
        <v>4.1695505168869245</v>
      </c>
      <c r="F1132">
        <f t="shared" si="112"/>
        <v>13.276941459986167</v>
      </c>
      <c r="G1132">
        <f>F1131*Dynamics!$S$1+G1131</f>
        <v>509.32088053747322</v>
      </c>
      <c r="H1132">
        <f>G1132*Dynamics!$S$1+H1131</f>
        <v>3201.0787807764364</v>
      </c>
      <c r="I1132" s="32">
        <f t="shared" si="109"/>
        <v>4444.0787807764364</v>
      </c>
      <c r="J1132">
        <f t="shared" si="110"/>
        <v>277.11348792495318</v>
      </c>
      <c r="K1132">
        <f t="shared" si="113"/>
        <v>60.170400019747149</v>
      </c>
      <c r="L1132">
        <f t="shared" si="114"/>
        <v>7.5640640891280221E-4</v>
      </c>
    </row>
    <row r="1133" spans="1:12" x14ac:dyDescent="0.25">
      <c r="A1133">
        <f>Dynamics!A1141</f>
        <v>11.229999999999805</v>
      </c>
      <c r="B1133">
        <f>Dynamics!B1141</f>
        <v>26.854263033460281</v>
      </c>
      <c r="C1133">
        <f>Dynamics!O1141+Dynamics!P1141</f>
        <v>0.1655928205112667</v>
      </c>
      <c r="D1133">
        <f>Dynamics!$M$9*Dynamics!$M$14*Thrust!C1133</f>
        <v>357.26038331869893</v>
      </c>
      <c r="E1133">
        <f t="shared" si="111"/>
        <v>4.1696259485221416</v>
      </c>
      <c r="F1133">
        <f t="shared" si="112"/>
        <v>13.148406155485533</v>
      </c>
      <c r="G1133">
        <f>F1132*Dynamics!$S$1+G1132</f>
        <v>509.45364995207308</v>
      </c>
      <c r="H1133">
        <f>G1133*Dynamics!$S$1+H1132</f>
        <v>3206.1733172759573</v>
      </c>
      <c r="I1133" s="32">
        <f t="shared" si="109"/>
        <v>4449.1733172759577</v>
      </c>
      <c r="J1133">
        <f t="shared" si="110"/>
        <v>277.08037343770627</v>
      </c>
      <c r="K1133">
        <f t="shared" si="113"/>
        <v>60.132619309150925</v>
      </c>
      <c r="L1133">
        <f t="shared" si="114"/>
        <v>7.5602180793203351E-4</v>
      </c>
    </row>
    <row r="1134" spans="1:12" x14ac:dyDescent="0.25">
      <c r="A1134">
        <f>Dynamics!A1142</f>
        <v>11.239999999999805</v>
      </c>
      <c r="B1134">
        <f>Dynamics!B1142</f>
        <v>26.852607105255171</v>
      </c>
      <c r="C1134">
        <f>Dynamics!O1142+Dynamics!P1142</f>
        <v>0.16398605318308504</v>
      </c>
      <c r="D1134">
        <f>Dynamics!$M$9*Dynamics!$M$14*Thrust!C1134</f>
        <v>353.79384225853818</v>
      </c>
      <c r="E1134">
        <f t="shared" si="111"/>
        <v>4.1696789166381931</v>
      </c>
      <c r="F1134">
        <f t="shared" si="112"/>
        <v>13.02011987035244</v>
      </c>
      <c r="G1134">
        <f>F1133*Dynamics!$S$1+G1133</f>
        <v>509.58513401362791</v>
      </c>
      <c r="H1134">
        <f>G1134*Dynamics!$S$1+H1133</f>
        <v>3211.2691686160938</v>
      </c>
      <c r="I1134" s="32">
        <f t="shared" si="109"/>
        <v>4454.2691686160942</v>
      </c>
      <c r="J1134">
        <f t="shared" si="110"/>
        <v>277.04725040399541</v>
      </c>
      <c r="K1134">
        <f t="shared" si="113"/>
        <v>60.094848066286559</v>
      </c>
      <c r="L1134">
        <f t="shared" si="114"/>
        <v>7.556372573694378E-4</v>
      </c>
    </row>
    <row r="1135" spans="1:12" x14ac:dyDescent="0.25">
      <c r="A1135">
        <f>Dynamics!A1143</f>
        <v>11.249999999999805</v>
      </c>
      <c r="B1135">
        <f>Dynamics!B1143</f>
        <v>26.850967244723339</v>
      </c>
      <c r="C1135">
        <f>Dynamics!O1143+Dynamics!P1143</f>
        <v>0.16238265529003418</v>
      </c>
      <c r="D1135">
        <f>Dynamics!$M$9*Dynamics!$M$14*Thrust!C1135</f>
        <v>350.33457063000299</v>
      </c>
      <c r="E1135">
        <f t="shared" si="111"/>
        <v>4.169709483168476</v>
      </c>
      <c r="F1135">
        <f t="shared" si="112"/>
        <v>12.892081614484917</v>
      </c>
      <c r="G1135">
        <f>F1134*Dynamics!$S$1+G1134</f>
        <v>509.71533521233141</v>
      </c>
      <c r="H1135">
        <f>G1135*Dynamics!$S$1+H1134</f>
        <v>3216.3663219682171</v>
      </c>
      <c r="I1135" s="32">
        <f t="shared" si="109"/>
        <v>4459.3663219682167</v>
      </c>
      <c r="J1135">
        <f t="shared" si="110"/>
        <v>277.01411890720658</v>
      </c>
      <c r="K1135">
        <f t="shared" si="113"/>
        <v>60.057086393564795</v>
      </c>
      <c r="L1135">
        <f t="shared" si="114"/>
        <v>7.5525275826803895E-4</v>
      </c>
    </row>
    <row r="1136" spans="1:12" x14ac:dyDescent="0.25">
      <c r="A1136">
        <f>Dynamics!A1144</f>
        <v>11.259999999999804</v>
      </c>
      <c r="B1136">
        <f>Dynamics!B1144</f>
        <v>26.849343418170438</v>
      </c>
      <c r="C1136">
        <f>Dynamics!O1144+Dynamics!P1144</f>
        <v>0.16078261096814242</v>
      </c>
      <c r="D1136">
        <f>Dynamics!$M$9*Dynamics!$M$14*Thrust!C1136</f>
        <v>346.88253420716143</v>
      </c>
      <c r="E1136">
        <f t="shared" si="111"/>
        <v>4.1697177100203442</v>
      </c>
      <c r="F1136">
        <f t="shared" si="112"/>
        <v>12.764290402170817</v>
      </c>
      <c r="G1136">
        <f>F1135*Dynamics!$S$1+G1135</f>
        <v>509.84425602847625</v>
      </c>
      <c r="H1136">
        <f>G1136*Dynamics!$S$1+H1135</f>
        <v>3221.4647645285017</v>
      </c>
      <c r="I1136" s="32">
        <f t="shared" si="109"/>
        <v>4464.4647645285022</v>
      </c>
      <c r="J1136">
        <f t="shared" si="110"/>
        <v>276.98097903056475</v>
      </c>
      <c r="K1136">
        <f t="shared" si="113"/>
        <v>60.019334393013523</v>
      </c>
      <c r="L1136">
        <f t="shared" si="114"/>
        <v>7.5486831166745574E-4</v>
      </c>
    </row>
    <row r="1137" spans="1:12" x14ac:dyDescent="0.25">
      <c r="A1137">
        <f>Dynamics!A1145</f>
        <v>11.269999999999804</v>
      </c>
      <c r="B1137">
        <f>Dynamics!B1145</f>
        <v>26.847735592060758</v>
      </c>
      <c r="C1137">
        <f>Dynamics!O1145+Dynamics!P1145</f>
        <v>0.15918590442948585</v>
      </c>
      <c r="D1137">
        <f>Dynamics!$M$9*Dynamics!$M$14*Thrust!C1137</f>
        <v>343.4376989281518</v>
      </c>
      <c r="E1137">
        <f t="shared" si="111"/>
        <v>4.1697036590742398</v>
      </c>
      <c r="F1137">
        <f t="shared" si="112"/>
        <v>12.63674525196843</v>
      </c>
      <c r="G1137">
        <f>F1136*Dynamics!$S$1+G1136</f>
        <v>509.97189893249794</v>
      </c>
      <c r="H1137">
        <f>G1137*Dynamics!$S$1+H1136</f>
        <v>3226.5644835178268</v>
      </c>
      <c r="I1137" s="32">
        <f t="shared" si="109"/>
        <v>4469.5644835178264</v>
      </c>
      <c r="J1137">
        <f t="shared" si="110"/>
        <v>276.94783085713414</v>
      </c>
      <c r="K1137">
        <f t="shared" si="113"/>
        <v>59.981592166279192</v>
      </c>
      <c r="L1137">
        <f t="shared" si="114"/>
        <v>7.5448391860391648E-4</v>
      </c>
    </row>
    <row r="1138" spans="1:12" x14ac:dyDescent="0.25">
      <c r="A1138">
        <f>Dynamics!A1146</f>
        <v>11.279999999999804</v>
      </c>
      <c r="B1138">
        <f>Dynamics!B1146</f>
        <v>26.846143733016461</v>
      </c>
      <c r="C1138">
        <f>Dynamics!O1146+Dynamics!P1146</f>
        <v>0.15759251996049611</v>
      </c>
      <c r="D1138">
        <f>Dynamics!$M$9*Dynamics!$M$14*Thrust!C1138</f>
        <v>340.00003089153176</v>
      </c>
      <c r="E1138">
        <f t="shared" si="111"/>
        <v>4.1696673921828555</v>
      </c>
      <c r="F1138">
        <f t="shared" si="112"/>
        <v>12.509445186584891</v>
      </c>
      <c r="G1138">
        <f>F1137*Dynamics!$S$1+G1137</f>
        <v>510.09826638501761</v>
      </c>
      <c r="H1138">
        <f>G1138*Dynamics!$S$1+H1137</f>
        <v>3231.6654661816769</v>
      </c>
      <c r="I1138" s="32">
        <f t="shared" si="109"/>
        <v>4474.6654661816774</v>
      </c>
      <c r="J1138">
        <f t="shared" si="110"/>
        <v>276.91467446981909</v>
      </c>
      <c r="K1138">
        <f t="shared" si="113"/>
        <v>59.943859814627778</v>
      </c>
      <c r="L1138">
        <f t="shared" si="114"/>
        <v>7.5409958011026477E-4</v>
      </c>
    </row>
    <row r="1139" spans="1:12" x14ac:dyDescent="0.25">
      <c r="A1139">
        <f>Dynamics!A1147</f>
        <v>11.289999999999804</v>
      </c>
      <c r="B1139">
        <f>Dynamics!B1147</f>
        <v>26.844567807816858</v>
      </c>
      <c r="C1139">
        <f>Dynamics!O1147+Dynamics!P1147</f>
        <v>0.15600244192023807</v>
      </c>
      <c r="D1139">
        <f>Dynamics!$M$9*Dynamics!$M$14*Thrust!C1139</f>
        <v>336.56949635256257</v>
      </c>
      <c r="E1139">
        <f t="shared" si="111"/>
        <v>4.1696089711702458</v>
      </c>
      <c r="F1139">
        <f t="shared" si="112"/>
        <v>12.382389232751995</v>
      </c>
      <c r="G1139">
        <f>F1138*Dynamics!$S$1+G1138</f>
        <v>510.22336083688344</v>
      </c>
      <c r="H1139">
        <f>G1139*Dynamics!$S$1+H1138</f>
        <v>3236.7676997900458</v>
      </c>
      <c r="I1139" s="32">
        <f t="shared" si="109"/>
        <v>4479.7676997900453</v>
      </c>
      <c r="J1139">
        <f t="shared" si="110"/>
        <v>276.88150995136471</v>
      </c>
      <c r="K1139">
        <f t="shared" si="113"/>
        <v>59.906137438946452</v>
      </c>
      <c r="L1139">
        <f t="shared" si="114"/>
        <v>7.5371529721597727E-4</v>
      </c>
    </row>
    <row r="1140" spans="1:12" x14ac:dyDescent="0.25">
      <c r="A1140">
        <f>Dynamics!A1148</f>
        <v>11.299999999999804</v>
      </c>
      <c r="B1140">
        <f>Dynamics!B1148</f>
        <v>26.843007783397653</v>
      </c>
      <c r="C1140">
        <f>Dynamics!O1148+Dynamics!P1148</f>
        <v>0.15441565473865446</v>
      </c>
      <c r="D1140">
        <f>Dynamics!$M$9*Dynamics!$M$14*Thrust!C1140</f>
        <v>333.1460617194216</v>
      </c>
      <c r="E1140">
        <f t="shared" si="111"/>
        <v>4.1695284578309888</v>
      </c>
      <c r="F1140">
        <f t="shared" si="112"/>
        <v>12.255576421099201</v>
      </c>
      <c r="G1140">
        <f>F1139*Dynamics!$S$1+G1139</f>
        <v>510.34718472921094</v>
      </c>
      <c r="H1140">
        <f>G1140*Dynamics!$S$1+H1139</f>
        <v>3241.8711716373377</v>
      </c>
      <c r="I1140" s="32">
        <f t="shared" si="109"/>
        <v>4484.8711716373382</v>
      </c>
      <c r="J1140">
        <f t="shared" si="110"/>
        <v>276.84833738435731</v>
      </c>
      <c r="K1140">
        <f t="shared" si="113"/>
        <v>59.86842513974441</v>
      </c>
      <c r="L1140">
        <f t="shared" si="114"/>
        <v>7.5333107094716881E-4</v>
      </c>
    </row>
    <row r="1141" spans="1:12" x14ac:dyDescent="0.25">
      <c r="A1141">
        <f>Dynamics!A1149</f>
        <v>11.309999999999803</v>
      </c>
      <c r="B1141">
        <f>Dynamics!B1149</f>
        <v>26.841463626850267</v>
      </c>
      <c r="C1141">
        <f>Dynamics!O1149+Dynamics!P1149</f>
        <v>0.15283214291477598</v>
      </c>
      <c r="D1141">
        <f>Dynamics!$M$9*Dynamics!$M$14*Thrust!C1141</f>
        <v>329.72969354934128</v>
      </c>
      <c r="E1141">
        <f t="shared" si="111"/>
        <v>4.1694259139292784</v>
      </c>
      <c r="F1141">
        <f t="shared" si="112"/>
        <v>12.129005786023717</v>
      </c>
      <c r="G1141">
        <f>F1140*Dynamics!$S$1+G1140</f>
        <v>510.46974049342191</v>
      </c>
      <c r="H1141">
        <f>G1141*Dynamics!$S$1+H1140</f>
        <v>3246.9758690422718</v>
      </c>
      <c r="I1141" s="32">
        <f t="shared" si="109"/>
        <v>4489.9758690422714</v>
      </c>
      <c r="J1141">
        <f t="shared" si="110"/>
        <v>276.81515685122525</v>
      </c>
      <c r="K1141">
        <f t="shared" si="113"/>
        <v>59.830723017154448</v>
      </c>
      <c r="L1141">
        <f t="shared" si="114"/>
        <v>7.5294690232660666E-4</v>
      </c>
    </row>
    <row r="1142" spans="1:12" x14ac:dyDescent="0.25">
      <c r="A1142">
        <f>Dynamics!A1150</f>
        <v>11.319999999999803</v>
      </c>
      <c r="B1142">
        <f>Dynamics!B1150</f>
        <v>26.839935305421118</v>
      </c>
      <c r="C1142">
        <f>Dynamics!O1150+Dynamics!P1150</f>
        <v>0.15125189101489561</v>
      </c>
      <c r="D1142">
        <f>Dynamics!$M$9*Dynamics!$M$14*Thrust!C1142</f>
        <v>326.32035854466972</v>
      </c>
      <c r="E1142">
        <f t="shared" si="111"/>
        <v>4.1693014011980587</v>
      </c>
      <c r="F1142">
        <f t="shared" si="112"/>
        <v>12.002676365557546</v>
      </c>
      <c r="G1142">
        <f>F1141*Dynamics!$S$1+G1141</f>
        <v>510.59103055128213</v>
      </c>
      <c r="H1142">
        <f>G1142*Dynamics!$S$1+H1141</f>
        <v>3252.0817793477845</v>
      </c>
      <c r="I1142" s="32">
        <f t="shared" si="109"/>
        <v>4495.0817793477845</v>
      </c>
      <c r="J1142">
        <f t="shared" si="110"/>
        <v>276.78196843423939</v>
      </c>
      <c r="K1142">
        <f t="shared" si="113"/>
        <v>59.793031170933986</v>
      </c>
      <c r="L1142">
        <f t="shared" si="114"/>
        <v>7.5256279237372091E-4</v>
      </c>
    </row>
    <row r="1143" spans="1:12" x14ac:dyDescent="0.25">
      <c r="A1143">
        <f>Dynamics!A1151</f>
        <v>11.329999999999803</v>
      </c>
      <c r="B1143">
        <f>Dynamics!B1151</f>
        <v>26.838422786510971</v>
      </c>
      <c r="C1143">
        <f>Dynamics!O1151+Dynamics!P1151</f>
        <v>0.14967488367070084</v>
      </c>
      <c r="D1143">
        <f>Dynamics!$M$9*Dynamics!$M$14*Thrust!C1143</f>
        <v>322.91802354884118</v>
      </c>
      <c r="E1143">
        <f t="shared" si="111"/>
        <v>4.169154981338119</v>
      </c>
      <c r="F1143">
        <f t="shared" si="112"/>
        <v>11.876587201231015</v>
      </c>
      <c r="G1143">
        <f>F1142*Dynamics!$S$1+G1142</f>
        <v>510.7110573149377</v>
      </c>
      <c r="H1143">
        <f>G1143*Dynamics!$S$1+H1142</f>
        <v>3257.1888899209339</v>
      </c>
      <c r="I1143" s="32">
        <f t="shared" si="109"/>
        <v>4500.1888899209334</v>
      </c>
      <c r="J1143">
        <f t="shared" si="110"/>
        <v>276.74877221551395</v>
      </c>
      <c r="K1143">
        <f t="shared" si="113"/>
        <v>59.755349700466368</v>
      </c>
      <c r="L1143">
        <f t="shared" si="114"/>
        <v>7.5217874210461349E-4</v>
      </c>
    </row>
    <row r="1144" spans="1:12" x14ac:dyDescent="0.25">
      <c r="A1144">
        <f>Dynamics!A1152</f>
        <v>11.339999999999803</v>
      </c>
      <c r="B1144">
        <f>Dynamics!B1152</f>
        <v>26.836926037674264</v>
      </c>
      <c r="C1144">
        <f>Dynamics!O1152+Dynamics!P1152</f>
        <v>0.14810110557736345</v>
      </c>
      <c r="D1144">
        <f>Dynamics!$M$9*Dynamics!$M$14*Thrust!C1144</f>
        <v>319.52265554225522</v>
      </c>
      <c r="E1144">
        <f t="shared" si="111"/>
        <v>4.1689867160171872</v>
      </c>
      <c r="F1144">
        <f t="shared" si="112"/>
        <v>11.75073733793273</v>
      </c>
      <c r="G1144">
        <f>F1143*Dynamics!$S$1+G1143</f>
        <v>510.82982318695002</v>
      </c>
      <c r="H1144">
        <f>G1144*Dynamics!$S$1+H1143</f>
        <v>3262.2971881528033</v>
      </c>
      <c r="I1144" s="32">
        <f t="shared" si="109"/>
        <v>4505.2971881528028</v>
      </c>
      <c r="J1144">
        <f t="shared" si="110"/>
        <v>276.71556827700681</v>
      </c>
      <c r="K1144">
        <f t="shared" si="113"/>
        <v>59.717678704762143</v>
      </c>
      <c r="L1144">
        <f t="shared" si="114"/>
        <v>7.5179475253207167E-4</v>
      </c>
    </row>
    <row r="1145" spans="1:12" x14ac:dyDescent="0.25">
      <c r="A1145">
        <f>Dynamics!A1153</f>
        <v>11.349999999999802</v>
      </c>
      <c r="B1145">
        <f>Dynamics!B1153</f>
        <v>26.835445026618491</v>
      </c>
      <c r="C1145">
        <f>Dynamics!O1153+Dynamics!P1153</f>
        <v>0.14653054149158454</v>
      </c>
      <c r="D1145">
        <f>Dynamics!$M$9*Dynamics!$M$14*Thrust!C1145</f>
        <v>316.13422163805842</v>
      </c>
      <c r="E1145">
        <f t="shared" si="111"/>
        <v>4.1687966668690244</v>
      </c>
      <c r="F1145">
        <f t="shared" si="112"/>
        <v>11.625125823765773</v>
      </c>
      <c r="G1145">
        <f>F1144*Dynamics!$S$1+G1144</f>
        <v>510.94733056032936</v>
      </c>
      <c r="H1145">
        <f>G1145*Dynamics!$S$1+H1144</f>
        <v>3267.4066614584067</v>
      </c>
      <c r="I1145" s="32">
        <f t="shared" si="109"/>
        <v>4510.4066614584062</v>
      </c>
      <c r="J1145">
        <f t="shared" si="110"/>
        <v>276.68235670052036</v>
      </c>
      <c r="K1145">
        <f t="shared" si="113"/>
        <v>59.680018282460281</v>
      </c>
      <c r="L1145">
        <f t="shared" si="114"/>
        <v>7.5141082466557811E-4</v>
      </c>
    </row>
    <row r="1146" spans="1:12" x14ac:dyDescent="0.25">
      <c r="A1146">
        <f>Dynamics!A1154</f>
        <v>11.359999999999802</v>
      </c>
      <c r="B1146">
        <f>Dynamics!B1154</f>
        <v>26.833979721203576</v>
      </c>
      <c r="C1146">
        <f>Dynamics!O1154+Dynamics!P1154</f>
        <v>0.14496317622958774</v>
      </c>
      <c r="D1146">
        <f>Dynamics!$M$9*Dynamics!$M$14*Thrust!C1146</f>
        <v>312.75268907781503</v>
      </c>
      <c r="E1146">
        <f t="shared" si="111"/>
        <v>4.1685848954924971</v>
      </c>
      <c r="F1146">
        <f t="shared" si="112"/>
        <v>11.49975170989962</v>
      </c>
      <c r="G1146">
        <f>F1145*Dynamics!$S$1+G1145</f>
        <v>511.063581818567</v>
      </c>
      <c r="H1146">
        <f>G1146*Dynamics!$S$1+H1145</f>
        <v>3272.5172972765922</v>
      </c>
      <c r="I1146" s="32">
        <f t="shared" si="109"/>
        <v>4515.5172972765922</v>
      </c>
      <c r="J1146">
        <f t="shared" si="110"/>
        <v>276.64913756770216</v>
      </c>
      <c r="K1146">
        <f t="shared" si="113"/>
        <v>59.642368531829348</v>
      </c>
      <c r="L1146">
        <f t="shared" si="114"/>
        <v>7.5102695951132056E-4</v>
      </c>
    </row>
    <row r="1147" spans="1:12" x14ac:dyDescent="0.25">
      <c r="A1147">
        <f>Dynamics!A1155</f>
        <v>11.369999999999802</v>
      </c>
      <c r="B1147">
        <f>Dynamics!B1155</f>
        <v>26.832530089441278</v>
      </c>
      <c r="C1147">
        <f>Dynamics!O1155+Dynamics!P1155</f>
        <v>0.14339899466506142</v>
      </c>
      <c r="D1147">
        <f>Dynamics!$M$9*Dynamics!$M$14*Thrust!C1147</f>
        <v>309.37802522706738</v>
      </c>
      <c r="E1147">
        <f t="shared" si="111"/>
        <v>4.1683514634506373</v>
      </c>
      <c r="F1147">
        <f t="shared" si="112"/>
        <v>11.374614050417787</v>
      </c>
      <c r="G1147">
        <f>F1146*Dynamics!$S$1+G1146</f>
        <v>511.17857933566597</v>
      </c>
      <c r="H1147">
        <f>G1147*Dynamics!$S$1+H1146</f>
        <v>3277.629083069949</v>
      </c>
      <c r="I1147" s="32">
        <f t="shared" si="109"/>
        <v>4520.629083069949</v>
      </c>
      <c r="J1147">
        <f t="shared" si="110"/>
        <v>276.61591096004531</v>
      </c>
      <c r="K1147">
        <f t="shared" si="113"/>
        <v>59.604729550768667</v>
      </c>
      <c r="L1147">
        <f t="shared" si="114"/>
        <v>7.5064315807220219E-4</v>
      </c>
    </row>
    <row r="1148" spans="1:12" x14ac:dyDescent="0.25">
      <c r="A1148">
        <f>Dynamics!A1156</f>
        <v>11.379999999999802</v>
      </c>
      <c r="B1148">
        <f>Dynamics!B1156</f>
        <v>26.831096099494626</v>
      </c>
      <c r="C1148">
        <f>Dynamics!O1156+Dynamics!P1156</f>
        <v>0.14183798172704268</v>
      </c>
      <c r="D1148">
        <f>Dynamics!$M$9*Dynamics!$M$14*Thrust!C1148</f>
        <v>306.01019757077063</v>
      </c>
      <c r="E1148">
        <f t="shared" si="111"/>
        <v>4.1680964322696887</v>
      </c>
      <c r="F1148">
        <f t="shared" si="112"/>
        <v>11.249711902160652</v>
      </c>
      <c r="G1148">
        <f>F1147*Dynamics!$S$1+G1147</f>
        <v>511.29232547617016</v>
      </c>
      <c r="H1148">
        <f>G1148*Dynamics!$S$1+H1147</f>
        <v>3282.7420063247109</v>
      </c>
      <c r="I1148" s="32">
        <f t="shared" si="109"/>
        <v>4525.7420063247109</v>
      </c>
      <c r="J1148">
        <f t="shared" si="110"/>
        <v>276.58267695888935</v>
      </c>
      <c r="K1148">
        <f t="shared" si="113"/>
        <v>59.567101436809821</v>
      </c>
      <c r="L1148">
        <f t="shared" si="114"/>
        <v>7.5025942134785632E-4</v>
      </c>
    </row>
    <row r="1149" spans="1:12" x14ac:dyDescent="0.25">
      <c r="A1149">
        <f>Dynamics!A1157</f>
        <v>11.389999999999802</v>
      </c>
      <c r="B1149">
        <f>Dynamics!B1157</f>
        <v>26.829677719677356</v>
      </c>
      <c r="C1149">
        <f>Dynamics!O1157+Dynamics!P1157</f>
        <v>0.14028012239774029</v>
      </c>
      <c r="D1149">
        <f>Dynamics!$M$9*Dynamics!$M$14*Thrust!C1149</f>
        <v>302.64917370859592</v>
      </c>
      <c r="E1149">
        <f t="shared" si="111"/>
        <v>4.1678198634381731</v>
      </c>
      <c r="F1149">
        <f t="shared" si="112"/>
        <v>11.125044324563254</v>
      </c>
      <c r="G1149">
        <f>F1148*Dynamics!$S$1+G1148</f>
        <v>511.40482259519177</v>
      </c>
      <c r="H1149">
        <f>G1149*Dynamics!$S$1+H1148</f>
        <v>3287.856054550663</v>
      </c>
      <c r="I1149" s="32">
        <f t="shared" si="109"/>
        <v>4530.8560545506625</v>
      </c>
      <c r="J1149">
        <f t="shared" si="110"/>
        <v>276.54943564542071</v>
      </c>
      <c r="K1149">
        <f t="shared" si="113"/>
        <v>59.529484287117462</v>
      </c>
      <c r="L1149">
        <f t="shared" si="114"/>
        <v>7.4987575033465096E-4</v>
      </c>
    </row>
    <row r="1150" spans="1:12" x14ac:dyDescent="0.25">
      <c r="A1150">
        <f>Dynamics!A1158</f>
        <v>11.399999999999801</v>
      </c>
      <c r="B1150">
        <f>Dynamics!B1158</f>
        <v>26.828274918453381</v>
      </c>
      <c r="C1150">
        <f>Dynamics!O1158+Dynamics!P1158</f>
        <v>0.13872540171029338</v>
      </c>
      <c r="D1150">
        <f>Dynamics!$M$9*Dynamics!$M$14*Thrust!C1150</f>
        <v>299.29492135009463</v>
      </c>
      <c r="E1150">
        <f t="shared" si="111"/>
        <v>4.1675218184058753</v>
      </c>
      <c r="F1150">
        <f t="shared" si="112"/>
        <v>11.000610379487735</v>
      </c>
      <c r="G1150">
        <f>F1149*Dynamics!$S$1+G1149</f>
        <v>511.51607303843741</v>
      </c>
      <c r="H1150">
        <f>G1150*Dynamics!$S$1+H1149</f>
        <v>3292.9712152810475</v>
      </c>
      <c r="I1150" s="32">
        <f t="shared" si="109"/>
        <v>4535.971215281048</v>
      </c>
      <c r="J1150">
        <f t="shared" si="110"/>
        <v>276.51618710067316</v>
      </c>
      <c r="K1150">
        <f t="shared" si="113"/>
        <v>59.49187819849088</v>
      </c>
      <c r="L1150">
        <f t="shared" si="114"/>
        <v>7.4949214602570524E-4</v>
      </c>
    </row>
    <row r="1151" spans="1:12" x14ac:dyDescent="0.25">
      <c r="A1151">
        <f>Dynamics!A1159</f>
        <v>11.409999999999801</v>
      </c>
      <c r="B1151">
        <f>Dynamics!B1159</f>
        <v>26.826887664436278</v>
      </c>
      <c r="C1151">
        <f>Dynamics!O1159+Dynamics!P1159</f>
        <v>0.13717380474645854</v>
      </c>
      <c r="D1151">
        <f>Dynamics!$M$9*Dynamics!$M$14*Thrust!C1151</f>
        <v>295.94740830970863</v>
      </c>
      <c r="E1151">
        <f t="shared" si="111"/>
        <v>4.1672023585828919</v>
      </c>
      <c r="F1151">
        <f t="shared" si="112"/>
        <v>10.876409131049941</v>
      </c>
      <c r="G1151">
        <f>F1150*Dynamics!$S$1+G1150</f>
        <v>511.6260791422323</v>
      </c>
      <c r="H1151">
        <f>G1151*Dynamics!$S$1+H1150</f>
        <v>3298.0874760724701</v>
      </c>
      <c r="I1151" s="32">
        <f t="shared" si="109"/>
        <v>4541.0874760724701</v>
      </c>
      <c r="J1151">
        <f t="shared" si="110"/>
        <v>276.48293140552892</v>
      </c>
      <c r="K1151">
        <f t="shared" si="113"/>
        <v>59.454283267364985</v>
      </c>
      <c r="L1151">
        <f t="shared" si="114"/>
        <v>7.4910860941089605E-4</v>
      </c>
    </row>
    <row r="1152" spans="1:12" x14ac:dyDescent="0.25">
      <c r="A1152">
        <f>Dynamics!A1160</f>
        <v>11.419999999999801</v>
      </c>
      <c r="B1152">
        <f>Dynamics!B1160</f>
        <v>26.825515926388814</v>
      </c>
      <c r="C1152">
        <f>Dynamics!O1160+Dynamics!P1160</f>
        <v>0.13562531663422295</v>
      </c>
      <c r="D1152">
        <f>Dynamics!$M$9*Dynamics!$M$14*Thrust!C1152</f>
        <v>292.6066025016205</v>
      </c>
      <c r="E1152">
        <f t="shared" si="111"/>
        <v>4.1668615453386044</v>
      </c>
      <c r="F1152">
        <f t="shared" si="112"/>
        <v>10.752439645439878</v>
      </c>
      <c r="G1152">
        <f>F1151*Dynamics!$S$1+G1151</f>
        <v>511.73484323354279</v>
      </c>
      <c r="H1152">
        <f>G1152*Dynamics!$S$1+H1151</f>
        <v>3303.2048245048054</v>
      </c>
      <c r="I1152" s="32">
        <f t="shared" si="109"/>
        <v>4546.2048245048054</v>
      </c>
      <c r="J1152">
        <f t="shared" si="110"/>
        <v>276.44966864071876</v>
      </c>
      <c r="K1152">
        <f t="shared" si="113"/>
        <v>59.416699589811664</v>
      </c>
      <c r="L1152">
        <f t="shared" si="114"/>
        <v>7.4872514147687112E-4</v>
      </c>
    </row>
    <row r="1153" spans="1:12" x14ac:dyDescent="0.25">
      <c r="A1153">
        <f>Dynamics!A1161</f>
        <v>11.429999999999801</v>
      </c>
      <c r="B1153">
        <f>Dynamics!B1161</f>
        <v>26.824159673222471</v>
      </c>
      <c r="C1153">
        <f>Dynamics!O1161+Dynamics!P1161</f>
        <v>0.13407992254533521</v>
      </c>
      <c r="D1153">
        <f>Dynamics!$M$9*Dynamics!$M$14*Thrust!C1153</f>
        <v>289.27247193442651</v>
      </c>
      <c r="E1153">
        <f t="shared" si="111"/>
        <v>4.1664994400006679</v>
      </c>
      <c r="F1153">
        <f t="shared" si="112"/>
        <v>10.628700990735458</v>
      </c>
      <c r="G1153">
        <f>F1152*Dynamics!$S$1+G1152</f>
        <v>511.84236762999717</v>
      </c>
      <c r="H1153">
        <f>G1153*Dynamics!$S$1+H1152</f>
        <v>3308.3232481811056</v>
      </c>
      <c r="I1153" s="32">
        <f t="shared" si="109"/>
        <v>4551.3232481811056</v>
      </c>
      <c r="J1153">
        <f t="shared" si="110"/>
        <v>276.41639888682283</v>
      </c>
      <c r="K1153">
        <f t="shared" si="113"/>
        <v>59.379127261540866</v>
      </c>
      <c r="L1153">
        <f t="shared" si="114"/>
        <v>7.4834174320705831E-4</v>
      </c>
    </row>
    <row r="1154" spans="1:12" x14ac:dyDescent="0.25">
      <c r="A1154">
        <f>Dynamics!A1162</f>
        <v>11.439999999999801</v>
      </c>
      <c r="B1154">
        <f>Dynamics!B1162</f>
        <v>26.822818873997019</v>
      </c>
      <c r="C1154">
        <f>Dynamics!O1162+Dynamics!P1162</f>
        <v>0.1325376076927535</v>
      </c>
      <c r="D1154">
        <f>Dynamics!$M$9*Dynamics!$M$14*Thrust!C1154</f>
        <v>285.94498470563099</v>
      </c>
      <c r="E1154">
        <f t="shared" si="111"/>
        <v>4.1661161038539767</v>
      </c>
      <c r="F1154">
        <f t="shared" si="112"/>
        <v>10.505192236709442</v>
      </c>
      <c r="G1154">
        <f>F1153*Dynamics!$S$1+G1153</f>
        <v>511.94865463990453</v>
      </c>
      <c r="H1154">
        <f>G1154*Dynamics!$S$1+H1153</f>
        <v>3313.4427347275046</v>
      </c>
      <c r="I1154" s="32">
        <f t="shared" si="109"/>
        <v>4556.442734727505</v>
      </c>
      <c r="J1154">
        <f t="shared" si="110"/>
        <v>276.38312222427123</v>
      </c>
      <c r="K1154">
        <f t="shared" si="113"/>
        <v>59.341566377901877</v>
      </c>
      <c r="L1154">
        <f t="shared" si="114"/>
        <v>7.4795841558167678E-4</v>
      </c>
    </row>
    <row r="1155" spans="1:12" x14ac:dyDescent="0.25">
      <c r="A1155">
        <f>Dynamics!A1163</f>
        <v>11.4499999999998</v>
      </c>
      <c r="B1155">
        <f>Dynamics!B1163</f>
        <v>26.821493497920091</v>
      </c>
      <c r="C1155">
        <f>Dynamics!O1163+Dynamics!P1163</f>
        <v>0.13099835732799608</v>
      </c>
      <c r="D1155">
        <f>Dynamics!$M$9*Dynamics!$M$14*Thrust!C1155</f>
        <v>282.62410899593038</v>
      </c>
      <c r="E1155">
        <f t="shared" si="111"/>
        <v>4.1657115981396018</v>
      </c>
      <c r="F1155">
        <f t="shared" si="112"/>
        <v>10.381912454628383</v>
      </c>
      <c r="G1155">
        <f>F1154*Dynamics!$S$1+G1154</f>
        <v>512.0537065622716</v>
      </c>
      <c r="H1155">
        <f>G1155*Dynamics!$S$1+H1154</f>
        <v>3318.5632717931271</v>
      </c>
      <c r="I1155" s="32">
        <f t="shared" si="109"/>
        <v>4561.5632717931276</v>
      </c>
      <c r="J1155">
        <f t="shared" si="110"/>
        <v>276.34983873334465</v>
      </c>
      <c r="K1155">
        <f t="shared" si="113"/>
        <v>59.304017033884541</v>
      </c>
      <c r="L1155">
        <f t="shared" si="114"/>
        <v>7.4757515957774761E-4</v>
      </c>
    </row>
    <row r="1156" spans="1:12" x14ac:dyDescent="0.25">
      <c r="A1156">
        <f>Dynamics!A1164</f>
        <v>11.4599999999998</v>
      </c>
      <c r="B1156">
        <f>Dynamics!B1164</f>
        <v>26.820183514346809</v>
      </c>
      <c r="C1156">
        <f>Dynamics!O1164+Dynamics!P1164</f>
        <v>0.1294621567383967</v>
      </c>
      <c r="D1156">
        <f>Dynamics!$M$9*Dynamics!$M$14*Thrust!C1156</f>
        <v>279.30981306329153</v>
      </c>
      <c r="E1156">
        <f t="shared" si="111"/>
        <v>4.1652859840537202</v>
      </c>
      <c r="F1156">
        <f t="shared" si="112"/>
        <v>10.258860717043786</v>
      </c>
      <c r="G1156">
        <f>F1155*Dynamics!$S$1+G1155</f>
        <v>512.15752568681785</v>
      </c>
      <c r="H1156">
        <f>G1156*Dynamics!$S$1+H1155</f>
        <v>3323.6848470499954</v>
      </c>
      <c r="I1156" s="32">
        <f t="shared" si="109"/>
        <v>4566.6848470499954</v>
      </c>
      <c r="J1156">
        <f t="shared" si="110"/>
        <v>276.31654849417504</v>
      </c>
      <c r="K1156">
        <f t="shared" si="113"/>
        <v>59.266479324120318</v>
      </c>
      <c r="L1156">
        <f t="shared" si="114"/>
        <v>7.4719197616910261E-4</v>
      </c>
    </row>
    <row r="1157" spans="1:12" x14ac:dyDescent="0.25">
      <c r="A1157">
        <f>Dynamics!A1165</f>
        <v>11.4699999999998</v>
      </c>
      <c r="B1157">
        <f>Dynamics!B1165</f>
        <v>26.818888892779427</v>
      </c>
      <c r="C1157">
        <f>Dynamics!O1165+Dynamics!P1165</f>
        <v>0.12792899124425147</v>
      </c>
      <c r="D1157">
        <f>Dynamics!$M$9*Dynamics!$M$14*Thrust!C1157</f>
        <v>276.00206523679645</v>
      </c>
      <c r="E1157">
        <f t="shared" si="111"/>
        <v>4.164839322746511</v>
      </c>
      <c r="F1157">
        <f t="shared" si="112"/>
        <v>10.13603609757442</v>
      </c>
      <c r="G1157">
        <f>F1156*Dynamics!$S$1+G1156</f>
        <v>512.26011429398829</v>
      </c>
      <c r="H1157">
        <f>G1157*Dynamics!$S$1+H1156</f>
        <v>3328.8074481929352</v>
      </c>
      <c r="I1157" s="32">
        <f t="shared" si="109"/>
        <v>4571.8074481929352</v>
      </c>
      <c r="J1157">
        <f t="shared" si="110"/>
        <v>276.28325158674591</v>
      </c>
      <c r="K1157">
        <f t="shared" si="113"/>
        <v>59.228953342883635</v>
      </c>
      <c r="L1157">
        <f t="shared" si="114"/>
        <v>7.4680886632639794E-4</v>
      </c>
    </row>
    <row r="1158" spans="1:12" x14ac:dyDescent="0.25">
      <c r="A1158">
        <f>Dynamics!A1166</f>
        <v>11.4799999999998</v>
      </c>
      <c r="B1158">
        <f>Dynamics!B1166</f>
        <v>26.817609602866984</v>
      </c>
      <c r="C1158">
        <f>Dynamics!O1166+Dynamics!P1166</f>
        <v>0.12639884619585204</v>
      </c>
      <c r="D1158">
        <f>Dynamics!$M$9*Dynamics!$M$14*Thrust!C1158</f>
        <v>272.7008339102415</v>
      </c>
      <c r="E1158">
        <f t="shared" si="111"/>
        <v>4.1643716753210533</v>
      </c>
      <c r="F1158">
        <f t="shared" si="112"/>
        <v>10.013437670679346</v>
      </c>
      <c r="G1158">
        <f>F1157*Dynamics!$S$1+G1157</f>
        <v>512.36147465496401</v>
      </c>
      <c r="H1158">
        <f>G1158*Dynamics!$S$1+H1157</f>
        <v>3333.9310629394849</v>
      </c>
      <c r="I1158" s="32">
        <f t="shared" si="109"/>
        <v>4576.9310629394849</v>
      </c>
      <c r="J1158">
        <f t="shared" si="110"/>
        <v>276.24994809089333</v>
      </c>
      <c r="K1158">
        <f t="shared" si="113"/>
        <v>59.191439184093078</v>
      </c>
      <c r="L1158">
        <f t="shared" si="114"/>
        <v>7.4642583101712273E-4</v>
      </c>
    </row>
    <row r="1159" spans="1:12" x14ac:dyDescent="0.25">
      <c r="A1159">
        <f>Dynamics!A1167</f>
        <v>11.489999999999799</v>
      </c>
      <c r="B1159">
        <f>Dynamics!B1167</f>
        <v>26.816345614405023</v>
      </c>
      <c r="C1159">
        <f>Dynamics!O1167+Dynamics!P1167</f>
        <v>0.12487170697039605</v>
      </c>
      <c r="D1159">
        <f>Dynamics!$M$9*Dynamics!$M$14*Thrust!C1159</f>
        <v>269.40608753547156</v>
      </c>
      <c r="E1159">
        <f t="shared" si="111"/>
        <v>4.163883102832175</v>
      </c>
      <c r="F1159">
        <f t="shared" si="112"/>
        <v>9.8910645114209128</v>
      </c>
      <c r="G1159">
        <f>F1158*Dynamics!$S$1+G1158</f>
        <v>512.46160903167083</v>
      </c>
      <c r="H1159">
        <f>G1159*Dynamics!$S$1+H1158</f>
        <v>3339.0556790298015</v>
      </c>
      <c r="I1159" s="32">
        <f t="shared" si="109"/>
        <v>4582.0556790298015</v>
      </c>
      <c r="J1159">
        <f t="shared" si="110"/>
        <v>276.21663808630632</v>
      </c>
      <c r="K1159">
        <f t="shared" si="113"/>
        <v>59.153936941312445</v>
      </c>
      <c r="L1159">
        <f t="shared" si="114"/>
        <v>7.4604287120560921E-4</v>
      </c>
    </row>
    <row r="1160" spans="1:12" x14ac:dyDescent="0.25">
      <c r="A1160">
        <f>Dynamics!A1168</f>
        <v>11.499999999999799</v>
      </c>
      <c r="B1160">
        <f>Dynamics!B1168</f>
        <v>26.815096897335319</v>
      </c>
      <c r="C1160">
        <f>Dynamics!O1168+Dynamics!P1168</f>
        <v>0.12334755896876547</v>
      </c>
      <c r="D1160">
        <f>Dynamics!$M$9*Dynamics!$M$14*Thrust!C1160</f>
        <v>266.1177946154296</v>
      </c>
      <c r="E1160">
        <f t="shared" si="111"/>
        <v>4.1633736662852829</v>
      </c>
      <c r="F1160">
        <f t="shared" si="112"/>
        <v>9.7689156952170233</v>
      </c>
      <c r="G1160">
        <f>F1159*Dynamics!$S$1+G1159</f>
        <v>512.56051967678502</v>
      </c>
      <c r="H1160">
        <f>G1160*Dynamics!$S$1+H1159</f>
        <v>3344.1812842265695</v>
      </c>
      <c r="I1160" s="32">
        <f t="shared" si="109"/>
        <v>4587.1812842265699</v>
      </c>
      <c r="J1160">
        <f t="shared" si="110"/>
        <v>276.1833216525273</v>
      </c>
      <c r="K1160">
        <f t="shared" si="113"/>
        <v>59.116446707752068</v>
      </c>
      <c r="L1160">
        <f t="shared" si="114"/>
        <v>7.4565998785304445E-4</v>
      </c>
    </row>
    <row r="1161" spans="1:12" x14ac:dyDescent="0.25">
      <c r="A1161">
        <f>Dynamics!A1169</f>
        <v>11.509999999999799</v>
      </c>
      <c r="B1161">
        <f>Dynamics!B1169</f>
        <v>26.813863421745634</v>
      </c>
      <c r="C1161">
        <f>Dynamics!O1169+Dynamics!P1169</f>
        <v>0.12182638761216481</v>
      </c>
      <c r="D1161">
        <f>Dynamics!$M$9*Dynamics!$M$14*Thrust!C1161</f>
        <v>262.83592369690388</v>
      </c>
      <c r="E1161">
        <f t="shared" si="111"/>
        <v>4.1628434266351775</v>
      </c>
      <c r="F1161">
        <f t="shared" si="112"/>
        <v>9.6469902975819881</v>
      </c>
      <c r="G1161">
        <f>F1160*Dynamics!$S$1+G1160</f>
        <v>512.65820883373715</v>
      </c>
      <c r="H1161">
        <f>G1161*Dynamics!$S$1+H1160</f>
        <v>3349.3078663149067</v>
      </c>
      <c r="I1161" s="32">
        <f t="shared" si="109"/>
        <v>4592.3078663149063</v>
      </c>
      <c r="J1161">
        <f t="shared" si="110"/>
        <v>276.14999886895311</v>
      </c>
      <c r="K1161">
        <f t="shared" si="113"/>
        <v>59.078968576269936</v>
      </c>
      <c r="L1161">
        <f t="shared" si="114"/>
        <v>7.4527718191747991E-4</v>
      </c>
    </row>
    <row r="1162" spans="1:12" x14ac:dyDescent="0.25">
      <c r="A1162">
        <f>Dynamics!A1170</f>
        <v>11.519999999999799</v>
      </c>
      <c r="B1162">
        <f>Dynamics!B1170</f>
        <v>26.812645157869511</v>
      </c>
      <c r="C1162">
        <f>Dynamics!O1170+Dynamics!P1170</f>
        <v>0.1203081783386044</v>
      </c>
      <c r="D1162">
        <f>Dynamics!$M$9*Dynamics!$M$14*Thrust!C1162</f>
        <v>259.56044336294042</v>
      </c>
      <c r="E1162">
        <f t="shared" si="111"/>
        <v>4.1622924447848311</v>
      </c>
      <c r="F1162">
        <f t="shared" si="112"/>
        <v>9.5252873938547697</v>
      </c>
      <c r="G1162">
        <f>F1161*Dynamics!$S$1+G1161</f>
        <v>512.754678736713</v>
      </c>
      <c r="H1162">
        <f>G1162*Dynamics!$S$1+H1161</f>
        <v>3354.4354131022737</v>
      </c>
      <c r="I1162" s="32">
        <f t="shared" si="109"/>
        <v>4597.4354131022737</v>
      </c>
      <c r="J1162">
        <f t="shared" si="110"/>
        <v>276.11666981483523</v>
      </c>
      <c r="K1162">
        <f t="shared" si="113"/>
        <v>59.041502639372901</v>
      </c>
      <c r="L1162">
        <f t="shared" si="114"/>
        <v>7.4489445435384205E-4</v>
      </c>
    </row>
    <row r="1163" spans="1:12" x14ac:dyDescent="0.25">
      <c r="A1163">
        <f>Dynamics!A1171</f>
        <v>11.529999999999799</v>
      </c>
      <c r="B1163">
        <f>Dynamics!B1171</f>
        <v>26.811442076086124</v>
      </c>
      <c r="C1163">
        <f>Dynamics!O1171+Dynamics!P1171</f>
        <v>0.11879291659922463</v>
      </c>
      <c r="D1163">
        <f>Dynamics!$M$9*Dynamics!$M$14*Thrust!C1163</f>
        <v>256.2913222249129</v>
      </c>
      <c r="E1163">
        <f t="shared" si="111"/>
        <v>4.1617207815841315</v>
      </c>
      <c r="F1163">
        <f t="shared" si="112"/>
        <v>9.4038060589143111</v>
      </c>
      <c r="G1163">
        <f>F1162*Dynamics!$S$1+G1162</f>
        <v>512.84993161065154</v>
      </c>
      <c r="H1163">
        <f>G1163*Dynamics!$S$1+H1162</f>
        <v>3359.5639124183804</v>
      </c>
      <c r="I1163" s="32">
        <f t="shared" ref="I1163:I1226" si="115">H1163+$B$4</f>
        <v>4602.5639124183799</v>
      </c>
      <c r="J1163">
        <f t="shared" ref="J1163:J1226" si="116">$B$2-$F$1*I1163</f>
        <v>276.08333456928051</v>
      </c>
      <c r="K1163">
        <f t="shared" si="113"/>
        <v>59.004048989217921</v>
      </c>
      <c r="L1163">
        <f t="shared" si="114"/>
        <v>7.4451180611394361E-4</v>
      </c>
    </row>
    <row r="1164" spans="1:12" x14ac:dyDescent="0.25">
      <c r="A1164">
        <f>Dynamics!A1172</f>
        <v>11.539999999999798</v>
      </c>
      <c r="B1164">
        <f>Dynamics!B1172</f>
        <v>26.810254146920133</v>
      </c>
      <c r="C1164">
        <f>Dynamics!O1172+Dynamics!P1172</f>
        <v>0.11728058785443866</v>
      </c>
      <c r="D1164">
        <f>Dynamics!$M$9*Dynamics!$M$14*Thrust!C1164</f>
        <v>253.02852891420076</v>
      </c>
      <c r="E1164">
        <f t="shared" si="111"/>
        <v>4.1611284978286074</v>
      </c>
      <c r="F1164">
        <f t="shared" si="112"/>
        <v>9.2825453668801252</v>
      </c>
      <c r="G1164">
        <f>F1163*Dynamics!$S$1+G1163</f>
        <v>512.94396967124067</v>
      </c>
      <c r="H1164">
        <f>G1164*Dynamics!$S$1+H1163</f>
        <v>3364.6933521150927</v>
      </c>
      <c r="I1164" s="32">
        <f t="shared" si="115"/>
        <v>4607.6933521150931</v>
      </c>
      <c r="J1164">
        <f t="shared" si="116"/>
        <v>276.04999321125189</v>
      </c>
      <c r="K1164">
        <f t="shared" si="113"/>
        <v>58.966607717613151</v>
      </c>
      <c r="L1164">
        <f t="shared" si="114"/>
        <v>7.4412923814649336E-4</v>
      </c>
    </row>
    <row r="1165" spans="1:12" x14ac:dyDescent="0.25">
      <c r="A1165">
        <f>Dynamics!A1173</f>
        <v>11.549999999999798</v>
      </c>
      <c r="B1165">
        <f>Dynamics!B1173</f>
        <v>26.809081341041587</v>
      </c>
      <c r="C1165">
        <f>Dynamics!O1173+Dynamics!P1173</f>
        <v>0.11577117756989098</v>
      </c>
      <c r="D1165">
        <f>Dynamics!$M$9*Dynamics!$M$14*Thrust!C1165</f>
        <v>249.77203207346969</v>
      </c>
      <c r="E1165">
        <f t="shared" si="111"/>
        <v>4.1605156542581039</v>
      </c>
      <c r="F1165">
        <f t="shared" si="112"/>
        <v>9.1615043907979388</v>
      </c>
      <c r="G1165">
        <f>F1164*Dynamics!$S$1+G1164</f>
        <v>513.03679512490942</v>
      </c>
      <c r="H1165">
        <f>G1165*Dynamics!$S$1+H1164</f>
        <v>3369.8237200663416</v>
      </c>
      <c r="I1165" s="32">
        <f t="shared" si="115"/>
        <v>4612.8237200663416</v>
      </c>
      <c r="J1165">
        <f t="shared" si="116"/>
        <v>276.01664581956879</v>
      </c>
      <c r="K1165">
        <f t="shared" si="113"/>
        <v>58.929178916019119</v>
      </c>
      <c r="L1165">
        <f t="shared" si="114"/>
        <v>7.4374675139710533E-4</v>
      </c>
    </row>
    <row r="1166" spans="1:12" x14ac:dyDescent="0.25">
      <c r="A1166">
        <f>Dynamics!A1174</f>
        <v>11.559999999999798</v>
      </c>
      <c r="B1166">
        <f>Dynamics!B1174</f>
        <v>26.80792362926589</v>
      </c>
      <c r="C1166">
        <f>Dynamics!O1174+Dynamics!P1174</f>
        <v>0.11426467121220872</v>
      </c>
      <c r="D1166">
        <f>Dynamics!$M$9*Dynamics!$M$14*Thrust!C1166</f>
        <v>246.52180034750543</v>
      </c>
      <c r="E1166">
        <f t="shared" si="111"/>
        <v>4.1598823115554264</v>
      </c>
      <c r="F1166">
        <f t="shared" si="112"/>
        <v>9.0406822023085134</v>
      </c>
      <c r="G1166">
        <f>F1165*Dynamics!$S$1+G1165</f>
        <v>513.12841016881737</v>
      </c>
      <c r="H1166">
        <f>G1166*Dynamics!$S$1+H1165</f>
        <v>3374.95500416803</v>
      </c>
      <c r="I1166" s="32">
        <f t="shared" si="115"/>
        <v>4617.9550041680304</v>
      </c>
      <c r="J1166">
        <f t="shared" si="116"/>
        <v>275.98329247290781</v>
      </c>
      <c r="K1166">
        <f t="shared" si="113"/>
        <v>58.891762675550076</v>
      </c>
      <c r="L1166">
        <f t="shared" si="114"/>
        <v>7.4336434680831237E-4</v>
      </c>
    </row>
    <row r="1167" spans="1:12" x14ac:dyDescent="0.25">
      <c r="A1167">
        <f>Dynamics!A1175</f>
        <v>11.569999999999798</v>
      </c>
      <c r="B1167">
        <f>Dynamics!B1175</f>
        <v>26.806780982553768</v>
      </c>
      <c r="C1167">
        <f>Dynamics!O1175+Dynamics!P1175</f>
        <v>0.11276105424453343</v>
      </c>
      <c r="D1167">
        <f>Dynamics!$M$9*Dynamics!$M$14*Thrust!C1167</f>
        <v>243.27780237357382</v>
      </c>
      <c r="E1167">
        <f t="shared" si="111"/>
        <v>4.159228530344965</v>
      </c>
      <c r="F1167">
        <f t="shared" si="112"/>
        <v>8.920077871298707</v>
      </c>
      <c r="G1167">
        <f>F1166*Dynamics!$S$1+G1166</f>
        <v>513.21881699084042</v>
      </c>
      <c r="H1167">
        <f>G1167*Dynamics!$S$1+H1166</f>
        <v>3380.0871923379382</v>
      </c>
      <c r="I1167" s="32">
        <f t="shared" si="115"/>
        <v>4623.0871923379382</v>
      </c>
      <c r="J1167">
        <f t="shared" si="116"/>
        <v>275.94993324980339</v>
      </c>
      <c r="K1167">
        <f t="shared" si="113"/>
        <v>58.854359086974988</v>
      </c>
      <c r="L1167">
        <f t="shared" si="114"/>
        <v>7.4298202531957358E-4</v>
      </c>
    </row>
    <row r="1168" spans="1:12" x14ac:dyDescent="0.25">
      <c r="A1168">
        <f>Dynamics!A1176</f>
        <v>11.579999999999798</v>
      </c>
      <c r="B1168">
        <f>Dynamics!B1176</f>
        <v>26.805653372011321</v>
      </c>
      <c r="C1168">
        <f>Dynamics!O1176+Dynamics!P1176</f>
        <v>0.11126031212181703</v>
      </c>
      <c r="D1168">
        <f>Dynamics!$M$9*Dynamics!$M$14*Thrust!C1168</f>
        <v>240.04000677127169</v>
      </c>
      <c r="E1168">
        <f t="shared" si="111"/>
        <v>4.1585543711912392</v>
      </c>
      <c r="F1168">
        <f t="shared" si="112"/>
        <v>8.7996904655333701</v>
      </c>
      <c r="G1168">
        <f>F1167*Dynamics!$S$1+G1167</f>
        <v>513.30801776955343</v>
      </c>
      <c r="H1168">
        <f>G1168*Dynamics!$S$1+H1167</f>
        <v>3385.2202725156335</v>
      </c>
      <c r="I1168" s="32">
        <f t="shared" si="115"/>
        <v>4628.220272515633</v>
      </c>
      <c r="J1168">
        <f t="shared" si="116"/>
        <v>275.91656822864837</v>
      </c>
      <c r="K1168">
        <f t="shared" si="113"/>
        <v>58.816968240718836</v>
      </c>
      <c r="L1168">
        <f t="shared" si="114"/>
        <v>7.4259978786728631E-4</v>
      </c>
    </row>
    <row r="1169" spans="1:12" x14ac:dyDescent="0.25">
      <c r="A1169">
        <f>Dynamics!A1177</f>
        <v>11.589999999999797</v>
      </c>
      <c r="B1169">
        <f>Dynamics!B1177</f>
        <v>26.804540768890103</v>
      </c>
      <c r="C1169">
        <f>Dynamics!O1177+Dynamics!P1177</f>
        <v>0.10976243028585973</v>
      </c>
      <c r="D1169">
        <f>Dynamics!$M$9*Dynamics!$M$14*Thrust!C1169</f>
        <v>236.80838213182176</v>
      </c>
      <c r="E1169">
        <f t="shared" si="111"/>
        <v>4.1578598945974337</v>
      </c>
      <c r="F1169">
        <f t="shared" si="112"/>
        <v>8.6795190502664106</v>
      </c>
      <c r="G1169">
        <f>F1168*Dynamics!$S$1+G1168</f>
        <v>513.3960146742088</v>
      </c>
      <c r="H1169">
        <f>G1169*Dynamics!$S$1+H1168</f>
        <v>3390.3542326623756</v>
      </c>
      <c r="I1169" s="32">
        <f t="shared" si="115"/>
        <v>4633.3542326623756</v>
      </c>
      <c r="J1169">
        <f t="shared" si="116"/>
        <v>275.88319748769459</v>
      </c>
      <c r="K1169">
        <f t="shared" si="113"/>
        <v>58.779590226863689</v>
      </c>
      <c r="L1169">
        <f t="shared" si="114"/>
        <v>7.4221763538479576E-4</v>
      </c>
    </row>
    <row r="1170" spans="1:12" x14ac:dyDescent="0.25">
      <c r="A1170">
        <f>Dynamics!A1178</f>
        <v>11.599999999999797</v>
      </c>
      <c r="B1170">
        <f>Dynamics!B1178</f>
        <v>26.803443144587245</v>
      </c>
      <c r="C1170">
        <f>Dynamics!O1178+Dynamics!P1178</f>
        <v>0.10826739416007403</v>
      </c>
      <c r="D1170">
        <f>Dynamics!$M$9*Dynamics!$M$14*Thrust!C1170</f>
        <v>233.58289700677577</v>
      </c>
      <c r="E1170">
        <f t="shared" si="111"/>
        <v>4.1571451610038652</v>
      </c>
      <c r="F1170">
        <f t="shared" si="112"/>
        <v>8.5595626878296311</v>
      </c>
      <c r="G1170">
        <f>F1169*Dynamics!$S$1+G1169</f>
        <v>513.4828098647115</v>
      </c>
      <c r="H1170">
        <f>G1170*Dynamics!$S$1+H1169</f>
        <v>3395.4890607610228</v>
      </c>
      <c r="I1170" s="32">
        <f t="shared" si="115"/>
        <v>4638.4890607610232</v>
      </c>
      <c r="J1170">
        <f t="shared" si="116"/>
        <v>275.84982110505337</v>
      </c>
      <c r="K1170">
        <f t="shared" si="113"/>
        <v>58.742225135150129</v>
      </c>
      <c r="L1170">
        <f t="shared" si="114"/>
        <v>7.4183556880240756E-4</v>
      </c>
    </row>
    <row r="1171" spans="1:12" x14ac:dyDescent="0.25">
      <c r="A1171">
        <f>Dynamics!A1179</f>
        <v>11.609999999999797</v>
      </c>
      <c r="B1171">
        <f>Dynamics!B1179</f>
        <v>26.802360470645645</v>
      </c>
      <c r="C1171">
        <f>Dynamics!O1179+Dynamics!P1179</f>
        <v>0.10677518914394556</v>
      </c>
      <c r="D1171">
        <f>Dynamics!$M$9*Dynamics!$M$14*Thrust!C1171</f>
        <v>230.36351989606419</v>
      </c>
      <c r="E1171">
        <f t="shared" si="111"/>
        <v>4.1564102307864195</v>
      </c>
      <c r="F1171">
        <f t="shared" si="112"/>
        <v>8.4398204371970618</v>
      </c>
      <c r="G1171">
        <f>F1170*Dynamics!$S$1+G1170</f>
        <v>513.56840549158983</v>
      </c>
      <c r="H1171">
        <f>G1171*Dynamics!$S$1+H1170</f>
        <v>3400.6247448159388</v>
      </c>
      <c r="I1171" s="32">
        <f t="shared" si="115"/>
        <v>4643.6247448159393</v>
      </c>
      <c r="J1171">
        <f t="shared" si="116"/>
        <v>275.81643915869643</v>
      </c>
      <c r="K1171">
        <f t="shared" si="113"/>
        <v>58.704873054978108</v>
      </c>
      <c r="L1171">
        <f t="shared" si="114"/>
        <v>7.4145358904739462E-4</v>
      </c>
    </row>
    <row r="1172" spans="1:12" x14ac:dyDescent="0.25">
      <c r="A1172">
        <f>Dynamics!A1180</f>
        <v>11.619999999999797</v>
      </c>
      <c r="B1172">
        <f>Dynamics!B1180</f>
        <v>26.801292718754205</v>
      </c>
      <c r="C1172">
        <f>Dynamics!O1180+Dynamics!P1180</f>
        <v>0.10528580060717467</v>
      </c>
      <c r="D1172">
        <f>Dynamics!$M$9*Dynamics!$M$14*Thrust!C1172</f>
        <v>227.15021923535687</v>
      </c>
      <c r="E1172">
        <f t="shared" si="111"/>
        <v>4.1556551642549024</v>
      </c>
      <c r="F1172">
        <f t="shared" si="112"/>
        <v>8.3202913535234639</v>
      </c>
      <c r="G1172">
        <f>F1171*Dynamics!$S$1+G1171</f>
        <v>513.65280369596178</v>
      </c>
      <c r="H1172">
        <f>G1172*Dynamics!$S$1+H1171</f>
        <v>3405.7612728528984</v>
      </c>
      <c r="I1172" s="32">
        <f t="shared" si="115"/>
        <v>4648.7612728528984</v>
      </c>
      <c r="J1172">
        <f t="shared" si="116"/>
        <v>275.78305172645616</v>
      </c>
      <c r="K1172">
        <f t="shared" si="113"/>
        <v>58.667534075408412</v>
      </c>
      <c r="L1172">
        <f t="shared" si="114"/>
        <v>7.4107169704401132E-4</v>
      </c>
    </row>
    <row r="1173" spans="1:12" x14ac:dyDescent="0.25">
      <c r="A1173">
        <f>Dynamics!A1181</f>
        <v>11.629999999999797</v>
      </c>
      <c r="B1173">
        <f>Dynamics!B1181</f>
        <v>26.800239860748135</v>
      </c>
      <c r="C1173">
        <f>Dynamics!O1181+Dynamics!P1181</f>
        <v>0.10379921388346487</v>
      </c>
      <c r="D1173">
        <f>Dynamics!$M$9*Dynamics!$M$14*Thrust!C1173</f>
        <v>223.94296338266176</v>
      </c>
      <c r="E1173">
        <f t="shared" si="111"/>
        <v>4.154880021651369</v>
      </c>
      <c r="F1173">
        <f t="shared" si="112"/>
        <v>8.2009744876542658</v>
      </c>
      <c r="G1173">
        <f>F1172*Dynamics!$S$1+G1172</f>
        <v>513.73600660949705</v>
      </c>
      <c r="H1173">
        <f>G1173*Dynamics!$S$1+H1172</f>
        <v>3410.8986329189934</v>
      </c>
      <c r="I1173" s="32">
        <f t="shared" si="115"/>
        <v>4653.8986329189938</v>
      </c>
      <c r="J1173">
        <f t="shared" si="116"/>
        <v>275.74965888602657</v>
      </c>
      <c r="K1173">
        <f t="shared" si="113"/>
        <v>58.63020828516369</v>
      </c>
      <c r="L1173">
        <f t="shared" si="114"/>
        <v>7.4068989371350142E-4</v>
      </c>
    </row>
    <row r="1174" spans="1:12" x14ac:dyDescent="0.25">
      <c r="A1174">
        <f>Dynamics!A1182</f>
        <v>11.639999999999796</v>
      </c>
      <c r="B1174">
        <f>Dynamics!B1182</f>
        <v>26.799201868609298</v>
      </c>
      <c r="C1174">
        <f>Dynamics!O1182+Dynamics!P1182</f>
        <v>0.10231541426393199</v>
      </c>
      <c r="D1174">
        <f>Dynamics!$M$9*Dynamics!$M$14*Thrust!C1174</f>
        <v>220.7417206041055</v>
      </c>
      <c r="E1174">
        <f t="shared" si="111"/>
        <v>4.154084863148368</v>
      </c>
      <c r="F1174">
        <f t="shared" si="112"/>
        <v>8.0818688856048606</v>
      </c>
      <c r="G1174">
        <f>F1173*Dynamics!$S$1+G1173</f>
        <v>513.81801635437364</v>
      </c>
      <c r="H1174">
        <f>G1174*Dynamics!$S$1+H1173</f>
        <v>3416.0368130825373</v>
      </c>
      <c r="I1174" s="32">
        <f t="shared" si="115"/>
        <v>4659.0368130825373</v>
      </c>
      <c r="J1174">
        <f t="shared" si="116"/>
        <v>275.71626071496348</v>
      </c>
      <c r="K1174">
        <f t="shared" si="113"/>
        <v>58.592895772629753</v>
      </c>
      <c r="L1174">
        <f t="shared" si="114"/>
        <v>7.4030817997411055E-4</v>
      </c>
    </row>
    <row r="1175" spans="1:12" x14ac:dyDescent="0.25">
      <c r="A1175">
        <f>Dynamics!A1183</f>
        <v>11.649999999999796</v>
      </c>
      <c r="B1175">
        <f>Dynamics!B1183</f>
        <v>26.798178714466658</v>
      </c>
      <c r="C1175">
        <f>Dynamics!O1183+Dynamics!P1183</f>
        <v>0.10083438699010198</v>
      </c>
      <c r="D1175">
        <f>Dynamics!$M$9*Dynamics!$M$14*Thrust!C1175</f>
        <v>217.54645905882637</v>
      </c>
      <c r="E1175">
        <f t="shared" si="111"/>
        <v>4.1532697488471282</v>
      </c>
      <c r="F1175">
        <f t="shared" si="112"/>
        <v>7.9629735880066219</v>
      </c>
      <c r="G1175">
        <f>F1174*Dynamics!$S$1+G1174</f>
        <v>513.89883504322972</v>
      </c>
      <c r="H1175">
        <f>G1175*Dynamics!$S$1+H1174</f>
        <v>3421.1758014329694</v>
      </c>
      <c r="I1175" s="32">
        <f t="shared" si="115"/>
        <v>4664.1758014329698</v>
      </c>
      <c r="J1175">
        <f t="shared" si="116"/>
        <v>275.68285729068572</v>
      </c>
      <c r="K1175">
        <f t="shared" si="113"/>
        <v>58.555596625856694</v>
      </c>
      <c r="L1175">
        <f t="shared" si="114"/>
        <v>7.3992655674109497E-4</v>
      </c>
    </row>
    <row r="1176" spans="1:12" x14ac:dyDescent="0.25">
      <c r="A1176">
        <f>Dynamics!A1184</f>
        <v>11.659999999999796</v>
      </c>
      <c r="B1176">
        <f>Dynamics!B1184</f>
        <v>26.79717037059676</v>
      </c>
      <c r="C1176">
        <f>Dynamics!O1184+Dynamics!P1184</f>
        <v>9.9356117246459499E-2</v>
      </c>
      <c r="D1176">
        <f>Dynamics!$M$9*Dynamics!$M$14*Thrust!C1176</f>
        <v>214.35714678289821</v>
      </c>
      <c r="E1176">
        <f t="shared" si="111"/>
        <v>4.1524347387756668</v>
      </c>
      <c r="F1176">
        <f t="shared" si="112"/>
        <v>7.8442876295166606</v>
      </c>
      <c r="G1176">
        <f>F1175*Dynamics!$S$1+G1175</f>
        <v>513.9784647791098</v>
      </c>
      <c r="H1176">
        <f>G1176*Dynamics!$S$1+H1175</f>
        <v>3426.3155860807606</v>
      </c>
      <c r="I1176" s="32">
        <f t="shared" si="115"/>
        <v>4669.3155860807601</v>
      </c>
      <c r="J1176">
        <f t="shared" si="116"/>
        <v>275.64944869047508</v>
      </c>
      <c r="K1176">
        <f t="shared" si="113"/>
        <v>58.518310932560055</v>
      </c>
      <c r="L1176">
        <f t="shared" si="114"/>
        <v>7.3954502492673362E-4</v>
      </c>
    </row>
    <row r="1177" spans="1:12" x14ac:dyDescent="0.25">
      <c r="A1177">
        <f>Dynamics!A1185</f>
        <v>11.669999999999796</v>
      </c>
      <c r="B1177">
        <f>Dynamics!B1185</f>
        <v>26.796176809424296</v>
      </c>
      <c r="C1177">
        <f>Dynamics!O1185+Dynamics!P1185</f>
        <v>9.788059015251234E-2</v>
      </c>
      <c r="D1177">
        <f>Dynamics!$M$9*Dynamics!$M$14*Thrust!C1177</f>
        <v>211.1737516722097</v>
      </c>
      <c r="E1177">
        <f t="shared" si="111"/>
        <v>4.1515798928868355</v>
      </c>
      <c r="F1177">
        <f t="shared" si="112"/>
        <v>7.7258100381884534</v>
      </c>
      <c r="G1177">
        <f>F1176*Dynamics!$S$1+G1176</f>
        <v>514.05690765540498</v>
      </c>
      <c r="H1177">
        <f>G1177*Dynamics!$S$1+H1176</f>
        <v>3431.4561551573147</v>
      </c>
      <c r="I1177" s="32">
        <f t="shared" si="115"/>
        <v>4674.4561551573152</v>
      </c>
      <c r="J1177">
        <f t="shared" si="116"/>
        <v>275.61603499147748</v>
      </c>
      <c r="K1177">
        <f t="shared" si="113"/>
        <v>58.481038780122162</v>
      </c>
      <c r="L1177">
        <f t="shared" si="114"/>
        <v>7.3916358544033817E-4</v>
      </c>
    </row>
    <row r="1178" spans="1:12" x14ac:dyDescent="0.25">
      <c r="A1178">
        <f>Dynamics!A1186</f>
        <v>11.679999999999795</v>
      </c>
      <c r="B1178">
        <f>Dynamics!B1186</f>
        <v>26.795198003522771</v>
      </c>
      <c r="C1178">
        <f>Dynamics!O1186+Dynamics!P1186</f>
        <v>9.6407790754324166E-2</v>
      </c>
      <c r="D1178">
        <f>Dynamics!$M$9*Dynamics!$M$14*Thrust!C1178</f>
        <v>207.99624146419646</v>
      </c>
      <c r="E1178">
        <f t="shared" si="111"/>
        <v>4.1507052710562693</v>
      </c>
      <c r="F1178">
        <f t="shared" si="112"/>
        <v>7.6075398347995256</v>
      </c>
      <c r="G1178">
        <f>F1177*Dynamics!$S$1+G1177</f>
        <v>514.13416575578685</v>
      </c>
      <c r="H1178">
        <f>G1178*Dynamics!$S$1+H1177</f>
        <v>3436.5974968148726</v>
      </c>
      <c r="I1178" s="32">
        <f t="shared" si="115"/>
        <v>4679.597496814873</v>
      </c>
      <c r="J1178">
        <f t="shared" si="116"/>
        <v>275.58261627070334</v>
      </c>
      <c r="K1178">
        <f t="shared" si="113"/>
        <v>58.443780255593175</v>
      </c>
      <c r="L1178">
        <f t="shared" si="114"/>
        <v>7.3878223918826349E-4</v>
      </c>
    </row>
    <row r="1179" spans="1:12" x14ac:dyDescent="0.25">
      <c r="A1179">
        <f>Dynamics!A1187</f>
        <v>11.689999999999795</v>
      </c>
      <c r="B1179">
        <f>Dynamics!B1187</f>
        <v>26.794233925615227</v>
      </c>
      <c r="C1179">
        <f>Dynamics!O1187+Dynamics!P1187</f>
        <v>9.4937704015470761E-2</v>
      </c>
      <c r="D1179">
        <f>Dynamics!$M$9*Dynamics!$M$14*Thrust!C1179</f>
        <v>204.82458371832956</v>
      </c>
      <c r="E1179">
        <f t="shared" ref="E1179:E1242" si="117">0.5*L1178*G1178^2*$F$4*$B$5</f>
        <v>4.1498109330802562</v>
      </c>
      <c r="F1179">
        <f t="shared" ref="F1179:F1242" si="118">(D1179-E1179)/B1179</f>
        <v>7.4894760321325951</v>
      </c>
      <c r="G1179">
        <f>F1178*Dynamics!$S$1+G1178</f>
        <v>514.21024115413479</v>
      </c>
      <c r="H1179">
        <f>G1179*Dynamics!$S$1+H1178</f>
        <v>3441.7395992264137</v>
      </c>
      <c r="I1179" s="32">
        <f t="shared" si="115"/>
        <v>4684.7395992264137</v>
      </c>
      <c r="J1179">
        <f t="shared" si="116"/>
        <v>275.54919260502834</v>
      </c>
      <c r="K1179">
        <f t="shared" ref="K1179:K1242" si="119">$B$3*(1-$F$1*I1179/$B$2)^($B$1*$F$3/($F$2*$F$1))</f>
        <v>58.406535445692356</v>
      </c>
      <c r="L1179">
        <f t="shared" ref="L1179:L1242" si="120">K1179*$F$3/($F$2*J1179)</f>
        <v>7.3840098707391799E-4</v>
      </c>
    </row>
    <row r="1180" spans="1:12" x14ac:dyDescent="0.25">
      <c r="A1180">
        <f>Dynamics!A1188</f>
        <v>11.699999999999795</v>
      </c>
      <c r="B1180">
        <f>Dynamics!B1188</f>
        <v>26.79328454857507</v>
      </c>
      <c r="C1180">
        <f>Dynamics!O1188+Dynamics!P1188</f>
        <v>9.3470314807368962E-2</v>
      </c>
      <c r="D1180">
        <f>Dynamics!$M$9*Dynamics!$M$14*Thrust!C1180</f>
        <v>201.65874579525064</v>
      </c>
      <c r="E1180">
        <f t="shared" si="117"/>
        <v>4.1488969386735093</v>
      </c>
      <c r="F1180">
        <f t="shared" si="118"/>
        <v>7.371617634206074</v>
      </c>
      <c r="G1180">
        <f>F1179*Dynamics!$S$1+G1179</f>
        <v>514.28513591445608</v>
      </c>
      <c r="H1180">
        <f>G1180*Dynamics!$S$1+H1179</f>
        <v>3446.8824505855582</v>
      </c>
      <c r="I1180" s="32">
        <f t="shared" si="115"/>
        <v>4689.8824505855582</v>
      </c>
      <c r="J1180">
        <f t="shared" si="116"/>
        <v>275.51576407119387</v>
      </c>
      <c r="K1180">
        <f t="shared" si="119"/>
        <v>58.369304436809408</v>
      </c>
      <c r="L1180">
        <f t="shared" si="120"/>
        <v>7.3801982999777745E-4</v>
      </c>
    </row>
    <row r="1181" spans="1:12" x14ac:dyDescent="0.25">
      <c r="A1181">
        <f>Dynamics!A1189</f>
        <v>11.709999999999795</v>
      </c>
      <c r="B1181">
        <f>Dynamics!B1189</f>
        <v>26.792349845426997</v>
      </c>
      <c r="C1181">
        <f>Dynamics!O1189+Dynamics!P1189</f>
        <v>9.2005607898916375E-2</v>
      </c>
      <c r="D1181">
        <f>Dynamics!$M$9*Dynamics!$M$14*Thrust!C1181</f>
        <v>198.49869483441981</v>
      </c>
      <c r="E1181">
        <f t="shared" si="117"/>
        <v>4.1479633474668542</v>
      </c>
      <c r="F1181">
        <f t="shared" si="118"/>
        <v>7.2539636354489208</v>
      </c>
      <c r="G1181">
        <f>F1180*Dynamics!$S$1+G1180</f>
        <v>514.35885209079811</v>
      </c>
      <c r="H1181">
        <f>G1181*Dynamics!$S$1+H1180</f>
        <v>3452.0260391064662</v>
      </c>
      <c r="I1181" s="32">
        <f t="shared" si="115"/>
        <v>4695.0260391064658</v>
      </c>
      <c r="J1181">
        <f t="shared" si="116"/>
        <v>275.48233074580799</v>
      </c>
      <c r="K1181">
        <f t="shared" si="119"/>
        <v>58.33208731500541</v>
      </c>
      <c r="L1181">
        <f t="shared" si="120"/>
        <v>7.376387688573905E-4</v>
      </c>
    </row>
    <row r="1182" spans="1:12" x14ac:dyDescent="0.25">
      <c r="A1182">
        <f>Dynamics!A1190</f>
        <v>11.719999999999795</v>
      </c>
      <c r="B1182">
        <f>Dynamics!B1190</f>
        <v>26.791429789348008</v>
      </c>
      <c r="C1182">
        <f>Dynamics!O1190+Dynamics!P1190</f>
        <v>9.054356794538064E-2</v>
      </c>
      <c r="D1182">
        <f>Dynamics!$M$9*Dynamics!$M$14*Thrust!C1182</f>
        <v>195.34439773014472</v>
      </c>
      <c r="E1182">
        <f t="shared" si="117"/>
        <v>4.1470102190047582</v>
      </c>
      <c r="F1182">
        <f t="shared" si="118"/>
        <v>7.1365130198149425</v>
      </c>
      <c r="G1182">
        <f>F1181*Dynamics!$S$1+G1181</f>
        <v>514.43139172715257</v>
      </c>
      <c r="H1182">
        <f>G1182*Dynamics!$S$1+H1181</f>
        <v>3457.1703530237378</v>
      </c>
      <c r="I1182" s="32">
        <f t="shared" si="115"/>
        <v>4700.1703530237373</v>
      </c>
      <c r="J1182">
        <f t="shared" si="116"/>
        <v>275.44889270534571</v>
      </c>
      <c r="K1182">
        <f t="shared" si="119"/>
        <v>58.294884166014327</v>
      </c>
      <c r="L1182">
        <f t="shared" si="120"/>
        <v>7.3725780454739469E-4</v>
      </c>
    </row>
    <row r="1183" spans="1:12" x14ac:dyDescent="0.25">
      <c r="A1183">
        <f>Dynamics!A1191</f>
        <v>11.729999999999794</v>
      </c>
      <c r="B1183">
        <f>Dynamics!B1191</f>
        <v>26.790524353668555</v>
      </c>
      <c r="C1183">
        <f>Dynamics!O1191+Dynamics!P1191</f>
        <v>8.9084179476467781E-2</v>
      </c>
      <c r="D1183">
        <f>Dynamics!$M$9*Dynamics!$M$14*Thrust!C1183</f>
        <v>192.19582110583858</v>
      </c>
      <c r="E1183">
        <f t="shared" si="117"/>
        <v>4.1460376127428109</v>
      </c>
      <c r="F1183">
        <f t="shared" si="118"/>
        <v>7.0192647598308469</v>
      </c>
      <c r="G1183">
        <f>F1182*Dynamics!$S$1+G1182</f>
        <v>514.50275685735073</v>
      </c>
      <c r="H1183">
        <f>G1183*Dynamics!$S$1+H1182</f>
        <v>3462.3153805923112</v>
      </c>
      <c r="I1183" s="32">
        <f t="shared" si="115"/>
        <v>4705.3153805923112</v>
      </c>
      <c r="J1183">
        <f t="shared" si="116"/>
        <v>275.41545002614998</v>
      </c>
      <c r="K1183">
        <f t="shared" si="119"/>
        <v>58.257695075243959</v>
      </c>
      <c r="L1183">
        <f t="shared" si="120"/>
        <v>7.3687693795952301E-4</v>
      </c>
    </row>
    <row r="1184" spans="1:12" x14ac:dyDescent="0.25">
      <c r="A1184">
        <f>Dynamics!A1192</f>
        <v>11.739999999999794</v>
      </c>
      <c r="B1184">
        <f>Dynamics!B1192</f>
        <v>26.789633511873788</v>
      </c>
      <c r="C1184">
        <f>Dynamics!O1192+Dynamics!P1192</f>
        <v>8.7627426883487125E-2</v>
      </c>
      <c r="D1184">
        <f>Dynamics!$M$9*Dynamics!$M$14*Thrust!C1184</f>
        <v>189.05293128632877</v>
      </c>
      <c r="E1184">
        <f t="shared" si="117"/>
        <v>4.145045588045007</v>
      </c>
      <c r="F1184">
        <f t="shared" si="118"/>
        <v>6.9022178155713956</v>
      </c>
      <c r="G1184">
        <f>F1183*Dynamics!$S$1+G1183</f>
        <v>514.57294950494907</v>
      </c>
      <c r="H1184">
        <f>G1184*Dynamics!$S$1+H1183</f>
        <v>3467.4611100873608</v>
      </c>
      <c r="I1184" s="32">
        <f t="shared" si="115"/>
        <v>4710.4611100873608</v>
      </c>
      <c r="J1184">
        <f t="shared" si="116"/>
        <v>275.38200278443213</v>
      </c>
      <c r="K1184">
        <f t="shared" si="119"/>
        <v>58.220520127777547</v>
      </c>
      <c r="L1184">
        <f t="shared" si="120"/>
        <v>7.3649616998262021E-4</v>
      </c>
    </row>
    <row r="1185" spans="1:12" x14ac:dyDescent="0.25">
      <c r="A1185">
        <f>Dynamics!A1193</f>
        <v>11.749999999999794</v>
      </c>
      <c r="B1185">
        <f>Dynamics!B1193</f>
        <v>26.788757237604955</v>
      </c>
      <c r="C1185">
        <f>Dynamics!O1193+Dynamics!P1193</f>
        <v>8.6173294405529552E-2</v>
      </c>
      <c r="D1185">
        <f>Dynamics!$M$9*Dynamics!$M$14*Thrust!C1185</f>
        <v>185.91569426803699</v>
      </c>
      <c r="E1185">
        <f t="shared" si="117"/>
        <v>4.1440342041809624</v>
      </c>
      <c r="F1185">
        <f t="shared" si="118"/>
        <v>6.7853711335549542</v>
      </c>
      <c r="G1185">
        <f>F1184*Dynamics!$S$1+G1184</f>
        <v>514.64197168310477</v>
      </c>
      <c r="H1185">
        <f>G1185*Dynamics!$S$1+H1184</f>
        <v>3472.6075298041919</v>
      </c>
      <c r="I1185" s="32">
        <f t="shared" si="115"/>
        <v>4715.6075298041924</v>
      </c>
      <c r="J1185">
        <f t="shared" si="116"/>
        <v>275.34855105627275</v>
      </c>
      <c r="K1185">
        <f t="shared" si="119"/>
        <v>58.18335940837455</v>
      </c>
      <c r="L1185">
        <f t="shared" si="120"/>
        <v>7.3611550150264721E-4</v>
      </c>
    </row>
    <row r="1186" spans="1:12" x14ac:dyDescent="0.25">
      <c r="A1186">
        <f>Dynamics!A1194</f>
        <v>11.759999999999794</v>
      </c>
      <c r="B1186">
        <f>Dynamics!B1194</f>
        <v>26.787895504660899</v>
      </c>
      <c r="C1186">
        <f>Dynamics!O1194+Dynamics!P1194</f>
        <v>8.4721766114556771E-2</v>
      </c>
      <c r="D1186">
        <f>Dynamics!$M$9*Dynamics!$M$14*Thrust!C1186</f>
        <v>182.78407568680998</v>
      </c>
      <c r="E1186">
        <f t="shared" si="117"/>
        <v>4.1430035203229032</v>
      </c>
      <c r="F1186">
        <f t="shared" si="118"/>
        <v>6.6687236455512089</v>
      </c>
      <c r="G1186">
        <f>F1185*Dynamics!$S$1+G1185</f>
        <v>514.70982539444037</v>
      </c>
      <c r="H1186">
        <f>G1186*Dynamics!$S$1+H1185</f>
        <v>3477.7546280581364</v>
      </c>
      <c r="I1186" s="32">
        <f t="shared" si="115"/>
        <v>4720.7546280581364</v>
      </c>
      <c r="J1186">
        <f t="shared" si="116"/>
        <v>275.3150949176221</v>
      </c>
      <c r="K1186">
        <f t="shared" si="119"/>
        <v>58.146213001472368</v>
      </c>
      <c r="L1186">
        <f t="shared" si="120"/>
        <v>7.3573493340269957E-4</v>
      </c>
    </row>
    <row r="1187" spans="1:12" x14ac:dyDescent="0.25">
      <c r="A1187">
        <f>Dynamics!A1195</f>
        <v>11.769999999999794</v>
      </c>
      <c r="B1187">
        <f>Dynamics!B1195</f>
        <v>26.787048286999752</v>
      </c>
      <c r="C1187">
        <f>Dynamics!O1195+Dynamics!P1195</f>
        <v>8.3272825899295147E-2</v>
      </c>
      <c r="D1187">
        <f>Dynamics!$M$9*Dynamics!$M$14*Thrust!C1187</f>
        <v>179.65804078317097</v>
      </c>
      <c r="E1187">
        <f t="shared" si="117"/>
        <v>4.1419535955425761</v>
      </c>
      <c r="F1187">
        <f t="shared" si="118"/>
        <v>6.552274267292435</v>
      </c>
      <c r="G1187">
        <f>F1186*Dynamics!$S$1+G1186</f>
        <v>514.77651263089592</v>
      </c>
      <c r="H1187">
        <f>G1187*Dynamics!$S$1+H1186</f>
        <v>3482.9023931844454</v>
      </c>
      <c r="I1187" s="32">
        <f t="shared" si="115"/>
        <v>4725.9023931844458</v>
      </c>
      <c r="J1187">
        <f t="shared" si="116"/>
        <v>275.28163444430112</v>
      </c>
      <c r="K1187">
        <f t="shared" si="119"/>
        <v>58.10908099118717</v>
      </c>
      <c r="L1187">
        <f t="shared" si="120"/>
        <v>7.353544665630122E-4</v>
      </c>
    </row>
    <row r="1188" spans="1:12" x14ac:dyDescent="0.25">
      <c r="A1188">
        <f>Dynamics!A1196</f>
        <v>11.779999999999793</v>
      </c>
      <c r="B1188">
        <f>Dynamics!B1196</f>
        <v>26.786215558740761</v>
      </c>
      <c r="C1188">
        <f>Dynamics!O1196+Dynamics!P1196</f>
        <v>8.1826457447810169E-2</v>
      </c>
      <c r="D1188">
        <f>Dynamics!$M$9*Dynamics!$M$14*Thrust!C1188</f>
        <v>176.53755436472485</v>
      </c>
      <c r="E1188">
        <f t="shared" si="117"/>
        <v>4.1408844888079033</v>
      </c>
      <c r="F1188">
        <f t="shared" si="118"/>
        <v>6.4360218970783736</v>
      </c>
      <c r="G1188">
        <f>F1187*Dynamics!$S$1+G1187</f>
        <v>514.84203537356882</v>
      </c>
      <c r="H1188">
        <f>G1188*Dynamics!$S$1+H1187</f>
        <v>3488.050813538181</v>
      </c>
      <c r="I1188" s="32">
        <f t="shared" si="115"/>
        <v>4731.0508135381806</v>
      </c>
      <c r="J1188">
        <f t="shared" si="116"/>
        <v>275.24816971200181</v>
      </c>
      <c r="K1188">
        <f t="shared" si="119"/>
        <v>58.071963461315484</v>
      </c>
      <c r="L1188">
        <f t="shared" si="120"/>
        <v>7.3497410186097517E-4</v>
      </c>
    </row>
    <row r="1189" spans="1:12" x14ac:dyDescent="0.25">
      <c r="A1189">
        <f>Dynamics!A1197</f>
        <v>11.789999999999793</v>
      </c>
      <c r="B1189">
        <f>Dynamics!B1197</f>
        <v>26.785397294166284</v>
      </c>
      <c r="C1189">
        <f>Dynamics!O1197+Dynamics!P1197</f>
        <v>8.0382644228624775E-2</v>
      </c>
      <c r="D1189">
        <f>Dynamics!$M$9*Dynamics!$M$14*Thrust!C1189</f>
        <v>173.42258076542146</v>
      </c>
      <c r="E1189">
        <f t="shared" si="117"/>
        <v>4.1397962589795112</v>
      </c>
      <c r="F1189">
        <f t="shared" si="118"/>
        <v>6.3199654142636454</v>
      </c>
      <c r="G1189">
        <f>F1188*Dynamics!$S$1+G1188</f>
        <v>514.90639559253964</v>
      </c>
      <c r="H1189">
        <f>G1189*Dynamics!$S$1+H1188</f>
        <v>3493.1998774941067</v>
      </c>
      <c r="I1189" s="32">
        <f t="shared" si="115"/>
        <v>4736.1998774941067</v>
      </c>
      <c r="J1189">
        <f t="shared" si="116"/>
        <v>275.2147007962883</v>
      </c>
      <c r="K1189">
        <f t="shared" si="119"/>
        <v>58.034860495335359</v>
      </c>
      <c r="L1189">
        <f t="shared" si="120"/>
        <v>7.3459384017114399E-4</v>
      </c>
    </row>
    <row r="1190" spans="1:12" x14ac:dyDescent="0.25">
      <c r="A1190">
        <f>Dynamics!A1198</f>
        <v>11.799999999999793</v>
      </c>
      <c r="B1190">
        <f>Dynamics!B1198</f>
        <v>26.784593467723997</v>
      </c>
      <c r="C1190">
        <f>Dynamics!O1198+Dynamics!P1198</f>
        <v>7.8941369470226869E-2</v>
      </c>
      <c r="D1190">
        <f>Dynamics!$M$9*Dynamics!$M$14*Thrust!C1190</f>
        <v>170.31308380134405</v>
      </c>
      <c r="E1190">
        <f t="shared" si="117"/>
        <v>4.1386889648070273</v>
      </c>
      <c r="F1190">
        <f t="shared" si="118"/>
        <v>6.2041036776152936</v>
      </c>
      <c r="G1190">
        <f>F1189*Dynamics!$S$1+G1189</f>
        <v>514.96959524668227</v>
      </c>
      <c r="H1190">
        <f>G1190*Dynamics!$S$1+H1189</f>
        <v>3498.3495734465737</v>
      </c>
      <c r="I1190" s="32">
        <f t="shared" si="115"/>
        <v>4741.3495734465741</v>
      </c>
      <c r="J1190">
        <f t="shared" si="116"/>
        <v>275.18122777259725</v>
      </c>
      <c r="K1190">
        <f t="shared" si="119"/>
        <v>57.997772176407615</v>
      </c>
      <c r="L1190">
        <f t="shared" si="120"/>
        <v>7.3421368236525029E-4</v>
      </c>
    </row>
    <row r="1191" spans="1:12" x14ac:dyDescent="0.25">
      <c r="A1191">
        <f>Dynamics!A1199</f>
        <v>11.809999999999793</v>
      </c>
      <c r="B1191">
        <f>Dynamics!B1199</f>
        <v>26.783804054029293</v>
      </c>
      <c r="C1191">
        <f>Dynamics!O1199+Dynamics!P1199</f>
        <v>7.750261613879339E-2</v>
      </c>
      <c r="D1191">
        <f>Dynamics!$M$9*Dynamics!$M$14*Thrust!C1191</f>
        <v>167.20902672264958</v>
      </c>
      <c r="E1191">
        <f t="shared" si="117"/>
        <v>4.1375626649251434</v>
      </c>
      <c r="F1191">
        <f t="shared" si="118"/>
        <v>6.0884355235264778</v>
      </c>
      <c r="G1191">
        <f>F1190*Dynamics!$S$1+G1190</f>
        <v>515.0316362834584</v>
      </c>
      <c r="H1191">
        <f>G1191*Dynamics!$S$1+H1190</f>
        <v>3503.4998898094082</v>
      </c>
      <c r="I1191" s="32">
        <f t="shared" si="115"/>
        <v>4746.4998898094082</v>
      </c>
      <c r="J1191">
        <f t="shared" si="116"/>
        <v>275.14775071623887</v>
      </c>
      <c r="K1191">
        <f t="shared" si="119"/>
        <v>57.960698587377138</v>
      </c>
      <c r="L1191">
        <f t="shared" si="120"/>
        <v>7.3383362931221403E-4</v>
      </c>
    </row>
    <row r="1192" spans="1:12" x14ac:dyDescent="0.25">
      <c r="A1192">
        <f>Dynamics!A1200</f>
        <v>11.819999999999792</v>
      </c>
      <c r="B1192">
        <f>Dynamics!B1200</f>
        <v>26.783029027867908</v>
      </c>
      <c r="C1192">
        <f>Dynamics!O1200+Dynamics!P1200</f>
        <v>7.6066366913935604E-2</v>
      </c>
      <c r="D1192">
        <f>Dynamics!$M$9*Dynamics!$M$14*Thrust!C1192</f>
        <v>164.11037216124024</v>
      </c>
      <c r="E1192">
        <f t="shared" si="117"/>
        <v>4.1364174178494446</v>
      </c>
      <c r="F1192">
        <f t="shared" si="118"/>
        <v>5.972959764070632</v>
      </c>
      <c r="G1192">
        <f>F1191*Dynamics!$S$1+G1191</f>
        <v>515.09252063869371</v>
      </c>
      <c r="H1192">
        <f>G1192*Dynamics!$S$1+H1191</f>
        <v>3508.6508150157952</v>
      </c>
      <c r="I1192" s="32">
        <f t="shared" si="115"/>
        <v>4751.6508150157952</v>
      </c>
      <c r="J1192">
        <f t="shared" si="116"/>
        <v>275.11426970239734</v>
      </c>
      <c r="K1192">
        <f t="shared" si="119"/>
        <v>57.923639810774404</v>
      </c>
      <c r="L1192">
        <f t="shared" si="120"/>
        <v>7.334536818781579E-4</v>
      </c>
    </row>
    <row r="1193" spans="1:12" x14ac:dyDescent="0.25">
      <c r="A1193">
        <f>Dynamics!A1201</f>
        <v>11.829999999999792</v>
      </c>
      <c r="B1193">
        <f>Dynamics!B1201</f>
        <v>26.782268364198767</v>
      </c>
      <c r="C1193">
        <f>Dynamics!O1201+Dynamics!P1201</f>
        <v>7.4632604162242586E-2</v>
      </c>
      <c r="D1193">
        <f>Dynamics!$M$9*Dynamics!$M$14*Thrust!C1193</f>
        <v>161.01708207368435</v>
      </c>
      <c r="E1193">
        <f t="shared" si="117"/>
        <v>4.1352532819719938</v>
      </c>
      <c r="F1193">
        <f t="shared" si="118"/>
        <v>5.8576751848780795</v>
      </c>
      <c r="G1193">
        <f>F1192*Dynamics!$S$1+G1192</f>
        <v>515.15225023633445</v>
      </c>
      <c r="H1193">
        <f>G1193*Dynamics!$S$1+H1192</f>
        <v>3513.8023375181583</v>
      </c>
      <c r="I1193" s="32">
        <f t="shared" si="115"/>
        <v>4756.8023375181583</v>
      </c>
      <c r="J1193">
        <f t="shared" si="116"/>
        <v>275.08078480613199</v>
      </c>
      <c r="K1193">
        <f t="shared" si="119"/>
        <v>57.886595928816512</v>
      </c>
      <c r="L1193">
        <f t="shared" si="120"/>
        <v>7.3307384092641519E-4</v>
      </c>
    </row>
    <row r="1194" spans="1:12" x14ac:dyDescent="0.25">
      <c r="A1194">
        <f>Dynamics!A1202</f>
        <v>11.839999999999792</v>
      </c>
      <c r="B1194">
        <f>Dynamics!B1202</f>
        <v>26.781522038157146</v>
      </c>
      <c r="C1194">
        <f>Dynamics!O1202+Dynamics!P1202</f>
        <v>7.3201309908375936E-2</v>
      </c>
      <c r="D1194">
        <f>Dynamics!$M$9*Dynamics!$M$14*Thrust!C1194</f>
        <v>157.92911767885445</v>
      </c>
      <c r="E1194">
        <f t="shared" si="117"/>
        <v>4.1340703155565715</v>
      </c>
      <c r="F1194">
        <f t="shared" si="118"/>
        <v>5.7425805428152064</v>
      </c>
      <c r="G1194">
        <f>F1193*Dynamics!$S$1+G1193</f>
        <v>515.21082698818327</v>
      </c>
      <c r="H1194">
        <f>G1194*Dynamics!$S$1+H1193</f>
        <v>3518.9544457880402</v>
      </c>
      <c r="I1194" s="32">
        <f t="shared" si="115"/>
        <v>4761.9544457880402</v>
      </c>
      <c r="J1194">
        <f t="shared" si="116"/>
        <v>275.04729610237774</v>
      </c>
      <c r="K1194">
        <f t="shared" si="119"/>
        <v>57.849567023408753</v>
      </c>
      <c r="L1194">
        <f t="shared" si="120"/>
        <v>7.3269410731754481E-4</v>
      </c>
    </row>
    <row r="1195" spans="1:12" x14ac:dyDescent="0.25">
      <c r="A1195">
        <f>Dynamics!A1203</f>
        <v>11.849999999999792</v>
      </c>
      <c r="B1195">
        <f>Dynamics!B1203</f>
        <v>26.78079002505806</v>
      </c>
      <c r="C1195">
        <f>Dynamics!O1203+Dynamics!P1203</f>
        <v>7.1772465803428331E-2</v>
      </c>
      <c r="D1195">
        <f>Dynamics!$M$9*Dynamics!$M$14*Thrust!C1195</f>
        <v>154.84643938966187</v>
      </c>
      <c r="E1195">
        <f t="shared" si="117"/>
        <v>4.1328685767336495</v>
      </c>
      <c r="F1195">
        <f t="shared" si="118"/>
        <v>5.6276745634430361</v>
      </c>
      <c r="G1195">
        <f>F1194*Dynamics!$S$1+G1194</f>
        <v>515.2682527936114</v>
      </c>
      <c r="H1195">
        <f>G1195*Dynamics!$S$1+H1194</f>
        <v>3524.1071283159763</v>
      </c>
      <c r="I1195" s="32">
        <f t="shared" si="115"/>
        <v>4767.1071283159763</v>
      </c>
      <c r="J1195">
        <f t="shared" si="116"/>
        <v>275.01380366594617</v>
      </c>
      <c r="K1195">
        <f t="shared" si="119"/>
        <v>57.812553176145876</v>
      </c>
      <c r="L1195">
        <f t="shared" si="120"/>
        <v>7.3231448190934356E-4</v>
      </c>
    </row>
    <row r="1196" spans="1:12" x14ac:dyDescent="0.25">
      <c r="A1196">
        <f>Dynamics!A1204</f>
        <v>11.859999999999792</v>
      </c>
      <c r="B1196">
        <f>Dynamics!B1204</f>
        <v>26.780072300400025</v>
      </c>
      <c r="C1196">
        <f>Dynamics!O1204+Dynamics!P1204</f>
        <v>7.0346053090227081E-2</v>
      </c>
      <c r="D1196">
        <f>Dynamics!$M$9*Dynamics!$M$14*Thrust!C1196</f>
        <v>151.76900673820057</v>
      </c>
      <c r="E1196">
        <f t="shared" si="117"/>
        <v>4.1316481234949896</v>
      </c>
      <c r="F1196">
        <f t="shared" si="118"/>
        <v>5.5129559382294975</v>
      </c>
      <c r="G1196">
        <f>F1195*Dynamics!$S$1+G1195</f>
        <v>515.32452953924587</v>
      </c>
      <c r="H1196">
        <f>G1196*Dynamics!$S$1+H1195</f>
        <v>3529.2603736113688</v>
      </c>
      <c r="I1196" s="32">
        <f t="shared" si="115"/>
        <v>4772.2603736113688</v>
      </c>
      <c r="J1196">
        <f t="shared" si="116"/>
        <v>274.98030757152611</v>
      </c>
      <c r="K1196">
        <f t="shared" si="119"/>
        <v>57.775554468313558</v>
      </c>
      <c r="L1196">
        <f t="shared" si="120"/>
        <v>7.3193496555685827E-4</v>
      </c>
    </row>
    <row r="1197" spans="1:12" x14ac:dyDescent="0.25">
      <c r="A1197">
        <f>Dynamics!A1205</f>
        <v>11.869999999999791</v>
      </c>
      <c r="B1197">
        <f>Dynamics!B1205</f>
        <v>26.779368839869125</v>
      </c>
      <c r="C1197">
        <f>Dynamics!O1205+Dynamics!P1205</f>
        <v>6.8922052565209307E-2</v>
      </c>
      <c r="D1197">
        <f>Dynamics!$M$9*Dynamics!$M$14*Thrust!C1197</f>
        <v>148.69677829349416</v>
      </c>
      <c r="E1197">
        <f t="shared" si="117"/>
        <v>4.1304090136878697</v>
      </c>
      <c r="F1197">
        <f t="shared" si="118"/>
        <v>5.3984233214853017</v>
      </c>
      <c r="G1197">
        <f>F1196*Dynamics!$S$1+G1196</f>
        <v>515.37965909862817</v>
      </c>
      <c r="H1197">
        <f>G1197*Dynamics!$S$1+H1196</f>
        <v>3534.4141702023549</v>
      </c>
      <c r="I1197" s="32">
        <f t="shared" si="115"/>
        <v>4777.4141702023553</v>
      </c>
      <c r="J1197">
        <f t="shared" si="116"/>
        <v>274.94680789368471</v>
      </c>
      <c r="K1197">
        <f t="shared" si="119"/>
        <v>57.738570980889712</v>
      </c>
      <c r="L1197">
        <f t="shared" si="120"/>
        <v>7.3155555911239868E-4</v>
      </c>
    </row>
    <row r="1198" spans="1:12" x14ac:dyDescent="0.25">
      <c r="A1198">
        <f>Dynamics!A1206</f>
        <v>11.879999999999791</v>
      </c>
      <c r="B1198">
        <f>Dynamics!B1206</f>
        <v>26.778679619343471</v>
      </c>
      <c r="C1198">
        <f>Dynamics!O1206+Dynamics!P1206</f>
        <v>6.7500444536452334E-2</v>
      </c>
      <c r="D1198">
        <f>Dynamics!$M$9*Dynamics!$M$14*Thrust!C1198</f>
        <v>145.62971157094805</v>
      </c>
      <c r="E1198">
        <f t="shared" si="117"/>
        <v>4.12915130500887</v>
      </c>
      <c r="F1198">
        <f t="shared" si="118"/>
        <v>5.284075326989865</v>
      </c>
      <c r="G1198">
        <f>F1197*Dynamics!$S$1+G1197</f>
        <v>515.43364333184297</v>
      </c>
      <c r="H1198">
        <f>G1198*Dynamics!$S$1+H1197</f>
        <v>3539.5685066356732</v>
      </c>
      <c r="I1198" s="32">
        <f t="shared" si="115"/>
        <v>4782.5685066356727</v>
      </c>
      <c r="J1198">
        <f t="shared" si="116"/>
        <v>274.91330470686813</v>
      </c>
      <c r="K1198">
        <f t="shared" si="119"/>
        <v>57.701602794546055</v>
      </c>
      <c r="L1198">
        <f t="shared" si="120"/>
        <v>7.3117626342555139E-4</v>
      </c>
    </row>
    <row r="1199" spans="1:12" x14ac:dyDescent="0.25">
      <c r="A1199">
        <f>Dynamics!A1207</f>
        <v>11.889999999999791</v>
      </c>
      <c r="B1199">
        <f>Dynamics!B1207</f>
        <v>26.778004614898109</v>
      </c>
      <c r="C1199">
        <f>Dynamics!O1207+Dynamics!P1207</f>
        <v>6.6081208777374542E-2</v>
      </c>
      <c r="D1199">
        <f>Dynamics!$M$9*Dynamics!$M$14*Thrust!C1199</f>
        <v>142.56776293246079</v>
      </c>
      <c r="E1199">
        <f t="shared" si="117"/>
        <v>4.1278750549972232</v>
      </c>
      <c r="F1199">
        <f t="shared" si="118"/>
        <v>5.169910524268178</v>
      </c>
      <c r="G1199">
        <f>F1198*Dynamics!$S$1+G1198</f>
        <v>515.48648408511292</v>
      </c>
      <c r="H1199">
        <f>G1199*Dynamics!$S$1+H1198</f>
        <v>3544.7233714765243</v>
      </c>
      <c r="I1199" s="32">
        <f t="shared" si="115"/>
        <v>4787.7233714765243</v>
      </c>
      <c r="J1199">
        <f t="shared" si="116"/>
        <v>274.87979808540257</v>
      </c>
      <c r="K1199">
        <f t="shared" si="119"/>
        <v>57.664649989649426</v>
      </c>
      <c r="L1199">
        <f t="shared" si="120"/>
        <v>7.3079707934319254E-4</v>
      </c>
    </row>
    <row r="1200" spans="1:12" x14ac:dyDescent="0.25">
      <c r="A1200">
        <f>Dynamics!A1208</f>
        <v>11.899999999999791</v>
      </c>
      <c r="B1200">
        <f>Dynamics!B1208</f>
        <v>26.777343802810336</v>
      </c>
      <c r="C1200">
        <f>Dynamics!O1208+Dynamics!P1208</f>
        <v>6.4664324475551302E-2</v>
      </c>
      <c r="D1200">
        <f>Dynamics!$M$9*Dynamics!$M$14*Thrust!C1200</f>
        <v>139.51088747599633</v>
      </c>
      <c r="E1200">
        <f t="shared" si="117"/>
        <v>4.1265803210276353</v>
      </c>
      <c r="F1200">
        <f t="shared" si="118"/>
        <v>5.0559274344739089</v>
      </c>
      <c r="G1200">
        <f>F1199*Dynamics!$S$1+G1199</f>
        <v>515.53818319035565</v>
      </c>
      <c r="H1200">
        <f>G1200*Dynamics!$S$1+H1199</f>
        <v>3549.8787533084278</v>
      </c>
      <c r="I1200" s="32">
        <f t="shared" si="115"/>
        <v>4792.8787533084278</v>
      </c>
      <c r="J1200">
        <f t="shared" si="116"/>
        <v>274.84628810349523</v>
      </c>
      <c r="K1200">
        <f t="shared" si="119"/>
        <v>57.62771264626339</v>
      </c>
      <c r="L1200">
        <f t="shared" si="120"/>
        <v>7.3041800770950137E-4</v>
      </c>
    </row>
    <row r="1201" spans="1:12" x14ac:dyDescent="0.25">
      <c r="A1201">
        <f>Dynamics!A1209</f>
        <v>11.909999999999791</v>
      </c>
      <c r="B1201">
        <f>Dynamics!B1209</f>
        <v>26.776697159565579</v>
      </c>
      <c r="C1201">
        <f>Dynamics!O1209+Dynamics!P1209</f>
        <v>6.3249770176008399E-2</v>
      </c>
      <c r="D1201">
        <f>Dynamics!$M$9*Dynamics!$M$14*Thrust!C1201</f>
        <v>136.45903891324159</v>
      </c>
      <c r="E1201">
        <f t="shared" si="117"/>
        <v>4.1252671603025313</v>
      </c>
      <c r="F1201">
        <f t="shared" si="118"/>
        <v>4.9421245258272926</v>
      </c>
      <c r="G1201">
        <f>F1200*Dynamics!$S$1+G1200</f>
        <v>515.58874246470043</v>
      </c>
      <c r="H1201">
        <f>G1201*Dynamics!$S$1+H1200</f>
        <v>3555.0346407330749</v>
      </c>
      <c r="I1201" s="32">
        <f t="shared" si="115"/>
        <v>4798.0346407330744</v>
      </c>
      <c r="J1201">
        <f t="shared" si="116"/>
        <v>274.81277483523502</v>
      </c>
      <c r="K1201">
        <f t="shared" si="119"/>
        <v>57.590790844149787</v>
      </c>
      <c r="L1201">
        <f t="shared" si="120"/>
        <v>7.3003904936597629E-4</v>
      </c>
    </row>
    <row r="1202" spans="1:12" x14ac:dyDescent="0.25">
      <c r="A1202">
        <f>Dynamics!A1210</f>
        <v>11.91999999999979</v>
      </c>
      <c r="B1202">
        <f>Dynamics!B1210</f>
        <v>26.776064661863817</v>
      </c>
      <c r="C1202">
        <f>Dynamics!O1210+Dynamics!P1210</f>
        <v>6.1837523718252636E-2</v>
      </c>
      <c r="D1202">
        <f>Dynamics!$M$9*Dynamics!$M$14*Thrust!C1202</f>
        <v>133.41216943375247</v>
      </c>
      <c r="E1202">
        <f t="shared" si="117"/>
        <v>4.1239356298437073</v>
      </c>
      <c r="F1202">
        <f t="shared" si="118"/>
        <v>4.8285002085481707</v>
      </c>
      <c r="G1202">
        <f>F1201*Dynamics!$S$1+G1201</f>
        <v>515.63816370995869</v>
      </c>
      <c r="H1202">
        <f>G1202*Dynamics!$S$1+H1201</f>
        <v>3560.1910223701743</v>
      </c>
      <c r="I1202" s="32">
        <f t="shared" si="115"/>
        <v>4803.1910223701743</v>
      </c>
      <c r="J1202">
        <f t="shared" si="116"/>
        <v>274.77925835459388</v>
      </c>
      <c r="K1202">
        <f t="shared" si="119"/>
        <v>57.553884662770081</v>
      </c>
      <c r="L1202">
        <f t="shared" si="120"/>
        <v>7.296602051514461E-4</v>
      </c>
    </row>
    <row r="1203" spans="1:12" x14ac:dyDescent="0.25">
      <c r="A1203">
        <f>Dynamics!A1211</f>
        <v>11.92999999999979</v>
      </c>
      <c r="B1203">
        <f>Dynamics!B1211</f>
        <v>26.775446286626636</v>
      </c>
      <c r="C1203">
        <f>Dynamics!O1211+Dynamics!P1211</f>
        <v>6.0427562166182149E-2</v>
      </c>
      <c r="D1203">
        <f>Dynamics!$M$9*Dynamics!$M$14*Thrust!C1203</f>
        <v>130.37022955373783</v>
      </c>
      <c r="E1203">
        <f t="shared" si="117"/>
        <v>4.1225857864832509</v>
      </c>
      <c r="F1203">
        <f t="shared" si="118"/>
        <v>4.7150528292150522</v>
      </c>
      <c r="G1203">
        <f>F1202*Dynamics!$S$1+G1202</f>
        <v>515.68644871204413</v>
      </c>
      <c r="H1203">
        <f>G1203*Dynamics!$S$1+H1202</f>
        <v>3565.3478868572947</v>
      </c>
      <c r="I1203" s="32">
        <f t="shared" si="115"/>
        <v>4808.3478868572947</v>
      </c>
      <c r="J1203">
        <f t="shared" si="116"/>
        <v>274.74573873542761</v>
      </c>
      <c r="K1203">
        <f t="shared" si="119"/>
        <v>57.516994181287281</v>
      </c>
      <c r="L1203">
        <f t="shared" si="120"/>
        <v>7.2928147590208838E-4</v>
      </c>
    </row>
    <row r="1204" spans="1:12" x14ac:dyDescent="0.25">
      <c r="A1204">
        <f>Dynamics!A1212</f>
        <v>11.93999999999979</v>
      </c>
      <c r="B1204">
        <f>Dynamics!B1212</f>
        <v>26.774842011004974</v>
      </c>
      <c r="C1204">
        <f>Dynamics!O1212+Dynamics!P1212</f>
        <v>5.9019861729880947E-2</v>
      </c>
      <c r="D1204">
        <f>Dynamics!$M$9*Dynamics!$M$14*Thrust!C1204</f>
        <v>127.33316794733412</v>
      </c>
      <c r="E1204">
        <f t="shared" si="117"/>
        <v>4.121217686853714</v>
      </c>
      <c r="F1204">
        <f t="shared" si="118"/>
        <v>4.6017806644699499</v>
      </c>
      <c r="G1204">
        <f>F1203*Dynamics!$S$1+G1203</f>
        <v>515.73359924033628</v>
      </c>
      <c r="H1204">
        <f>G1204*Dynamics!$S$1+H1203</f>
        <v>3570.5052228496979</v>
      </c>
      <c r="I1204" s="32">
        <f t="shared" si="115"/>
        <v>4813.5052228496979</v>
      </c>
      <c r="J1204">
        <f t="shared" si="116"/>
        <v>274.71221605147696</v>
      </c>
      <c r="K1204">
        <f t="shared" si="119"/>
        <v>57.480119478567325</v>
      </c>
      <c r="L1204">
        <f t="shared" si="120"/>
        <v>7.2890286245144232E-4</v>
      </c>
    </row>
    <row r="1205" spans="1:12" x14ac:dyDescent="0.25">
      <c r="A1205">
        <f>Dynamics!A1213</f>
        <v>11.94999999999979</v>
      </c>
      <c r="B1205">
        <f>Dynamics!B1213</f>
        <v>26.774251812387675</v>
      </c>
      <c r="C1205">
        <f>Dynamics!O1213+Dynamics!P1213</f>
        <v>5.7614397678131368E-2</v>
      </c>
      <c r="D1205">
        <f>Dynamics!$M$9*Dynamics!$M$14*Thrust!C1205</f>
        <v>124.30093125785432</v>
      </c>
      <c r="E1205">
        <f t="shared" si="117"/>
        <v>4.1198313873774133</v>
      </c>
      <c r="F1205">
        <f t="shared" si="118"/>
        <v>4.4886819139749994</v>
      </c>
      <c r="G1205">
        <f>F1204*Dynamics!$S$1+G1204</f>
        <v>515.779617046981</v>
      </c>
      <c r="H1205">
        <f>G1205*Dynamics!$S$1+H1204</f>
        <v>3575.6630190201677</v>
      </c>
      <c r="I1205" s="32">
        <f t="shared" si="115"/>
        <v>4818.6630190201677</v>
      </c>
      <c r="J1205">
        <f t="shared" si="116"/>
        <v>274.67869037636893</v>
      </c>
      <c r="K1205">
        <f t="shared" si="119"/>
        <v>57.44326063318082</v>
      </c>
      <c r="L1205">
        <f t="shared" si="120"/>
        <v>7.2852436563042473E-4</v>
      </c>
    </row>
    <row r="1206" spans="1:12" x14ac:dyDescent="0.25">
      <c r="A1206">
        <f>Dynamics!A1214</f>
        <v>11.959999999999789</v>
      </c>
      <c r="B1206">
        <f>Dynamics!B1214</f>
        <v>26.773675668410895</v>
      </c>
      <c r="C1206">
        <f>Dynamics!O1214+Dynamics!P1214</f>
        <v>5.6211144240281889E-2</v>
      </c>
      <c r="D1206">
        <f>Dynamics!$M$9*Dynamics!$M$14*Thrust!C1206</f>
        <v>121.27346388607127</v>
      </c>
      <c r="E1206">
        <f t="shared" si="117"/>
        <v>4.1184269442547548</v>
      </c>
      <c r="F1206">
        <f t="shared" si="118"/>
        <v>4.3757546925109985</v>
      </c>
      <c r="G1206">
        <f>F1205*Dynamics!$S$1+G1205</f>
        <v>515.82450386612072</v>
      </c>
      <c r="H1206">
        <f>G1206*Dynamics!$S$1+H1205</f>
        <v>3580.821264058829</v>
      </c>
      <c r="I1206" s="32">
        <f t="shared" si="115"/>
        <v>4823.821264058829</v>
      </c>
      <c r="J1206">
        <f t="shared" si="116"/>
        <v>274.6451617836176</v>
      </c>
      <c r="K1206">
        <f t="shared" si="119"/>
        <v>57.406417723404907</v>
      </c>
      <c r="L1206">
        <f t="shared" si="120"/>
        <v>7.2814598626734842E-4</v>
      </c>
    </row>
    <row r="1207" spans="1:12" x14ac:dyDescent="0.25">
      <c r="A1207">
        <f>Dynamics!A1215</f>
        <v>11.969999999999789</v>
      </c>
      <c r="B1207">
        <f>Dynamics!B1215</f>
        <v>26.773113556968489</v>
      </c>
      <c r="C1207">
        <f>Dynamics!O1215+Dynamics!P1215</f>
        <v>5.4810074495867382E-2</v>
      </c>
      <c r="D1207">
        <f>Dynamics!$M$9*Dynamics!$M$14*Thrust!C1207</f>
        <v>118.25070775207752</v>
      </c>
      <c r="E1207">
        <f t="shared" si="117"/>
        <v>4.1170044134515136</v>
      </c>
      <c r="F1207">
        <f t="shared" si="118"/>
        <v>4.2629970210886938</v>
      </c>
      <c r="G1207">
        <f>F1206*Dynamics!$S$1+G1206</f>
        <v>515.86826141304584</v>
      </c>
      <c r="H1207">
        <f>G1207*Dynamics!$S$1+H1206</f>
        <v>3585.9799466729596</v>
      </c>
      <c r="I1207" s="32">
        <f t="shared" si="115"/>
        <v>4828.9799466729601</v>
      </c>
      <c r="J1207">
        <f t="shared" si="116"/>
        <v>274.61163034662576</v>
      </c>
      <c r="K1207">
        <f t="shared" si="119"/>
        <v>57.369590827224933</v>
      </c>
      <c r="L1207">
        <f t="shared" si="120"/>
        <v>7.277677251879373E-4</v>
      </c>
    </row>
    <row r="1208" spans="1:12" x14ac:dyDescent="0.25">
      <c r="A1208">
        <f>Dynamics!A1216</f>
        <v>11.979999999999789</v>
      </c>
      <c r="B1208">
        <f>Dynamics!B1216</f>
        <v>26.772565456223532</v>
      </c>
      <c r="C1208">
        <f>Dynamics!O1216+Dynamics!P1216</f>
        <v>5.3411160250087554E-2</v>
      </c>
      <c r="D1208">
        <f>Dynamics!$M$9*Dynamics!$M$14*Thrust!C1208</f>
        <v>115.23260202663464</v>
      </c>
      <c r="E1208">
        <f t="shared" si="117"/>
        <v>4.1155638506848682</v>
      </c>
      <c r="F1208">
        <f t="shared" si="118"/>
        <v>4.1504068169201016</v>
      </c>
      <c r="G1208">
        <f>F1207*Dynamics!$S$1+G1207</f>
        <v>515.91089138325674</v>
      </c>
      <c r="H1208">
        <f>G1208*Dynamics!$S$1+H1207</f>
        <v>3591.139055586792</v>
      </c>
      <c r="I1208" s="32">
        <f t="shared" si="115"/>
        <v>4834.139055586792</v>
      </c>
      <c r="J1208">
        <f t="shared" si="116"/>
        <v>274.57809613868585</v>
      </c>
      <c r="K1208">
        <f t="shared" si="119"/>
        <v>57.332780022336323</v>
      </c>
      <c r="L1208">
        <f t="shared" si="120"/>
        <v>7.2738958321534391E-4</v>
      </c>
    </row>
    <row r="1209" spans="1:12" x14ac:dyDescent="0.25">
      <c r="A1209">
        <f>Dynamics!A1217</f>
        <v>11.989999999999789</v>
      </c>
      <c r="B1209">
        <f>Dynamics!B1217</f>
        <v>26.772031344621031</v>
      </c>
      <c r="C1209">
        <f>Dynamics!O1217+Dynamics!P1217</f>
        <v>5.2014371892902318E-2</v>
      </c>
      <c r="D1209">
        <f>Dynamics!$M$9*Dynamics!$M$14*Thrust!C1209</f>
        <v>112.21908282717671</v>
      </c>
      <c r="E1209">
        <f t="shared" si="117"/>
        <v>4.114105311408081</v>
      </c>
      <c r="F1209">
        <f t="shared" si="118"/>
        <v>4.0379818820692064</v>
      </c>
      <c r="G1209">
        <f>F1208*Dynamics!$S$1+G1208</f>
        <v>515.9523954514259</v>
      </c>
      <c r="H1209">
        <f>G1209*Dynamics!$S$1+H1208</f>
        <v>3596.298579541306</v>
      </c>
      <c r="I1209" s="32">
        <f t="shared" si="115"/>
        <v>4839.298579541306</v>
      </c>
      <c r="J1209">
        <f t="shared" si="116"/>
        <v>274.5445592329815</v>
      </c>
      <c r="K1209">
        <f t="shared" si="119"/>
        <v>57.295985386146619</v>
      </c>
      <c r="L1209">
        <f t="shared" si="120"/>
        <v>7.2701156117016964E-4</v>
      </c>
    </row>
    <row r="1210" spans="1:12" x14ac:dyDescent="0.25">
      <c r="A1210">
        <f>Dynamics!A1218</f>
        <v>11.999999999999789</v>
      </c>
      <c r="B1210">
        <f>Dynamics!B1218</f>
        <v>26.771511200902104</v>
      </c>
      <c r="C1210">
        <f>Dynamics!O1218+Dynamics!P1218</f>
        <v>5.0619678239073117E-2</v>
      </c>
      <c r="D1210">
        <f>Dynamics!$M$9*Dynamics!$M$14*Thrust!C1210</f>
        <v>109.21008287270539</v>
      </c>
      <c r="E1210">
        <f t="shared" si="117"/>
        <v>4.1126288507936506</v>
      </c>
      <c r="F1210">
        <f t="shared" si="118"/>
        <v>3.9257198905667425</v>
      </c>
      <c r="G1210">
        <f>F1209*Dynamics!$S$1+G1209</f>
        <v>515.99277527024663</v>
      </c>
      <c r="H1210">
        <f>G1210*Dynamics!$S$1+H1209</f>
        <v>3601.4585072940085</v>
      </c>
      <c r="I1210" s="32">
        <f t="shared" si="115"/>
        <v>4844.4585072940081</v>
      </c>
      <c r="J1210">
        <f t="shared" si="116"/>
        <v>274.51101970258895</v>
      </c>
      <c r="K1210">
        <f t="shared" si="119"/>
        <v>57.259206995777319</v>
      </c>
      <c r="L1210">
        <f t="shared" si="120"/>
        <v>7.2663365987048157E-4</v>
      </c>
    </row>
    <row r="1211" spans="1:12" x14ac:dyDescent="0.25">
      <c r="A1211">
        <f>Dynamics!A1219</f>
        <v>12.009999999999788</v>
      </c>
      <c r="B1211">
        <f>Dynamics!B1219</f>
        <v>26.771005004119711</v>
      </c>
      <c r="C1211">
        <f>Dynamics!O1219+Dynamics!P1219</f>
        <v>4.9227046345959147E-2</v>
      </c>
      <c r="D1211">
        <f>Dynamics!$M$9*Dynamics!$M$14*Thrust!C1211</f>
        <v>106.20553109069205</v>
      </c>
      <c r="E1211">
        <f t="shared" si="117"/>
        <v>4.1111345237146981</v>
      </c>
      <c r="F1211">
        <f t="shared" si="118"/>
        <v>3.813618373731817</v>
      </c>
      <c r="G1211">
        <f>F1210*Dynamics!$S$1+G1210</f>
        <v>516.03203246915234</v>
      </c>
      <c r="H1211">
        <f>G1211*Dynamics!$S$1+H1210</f>
        <v>3606.6188276186999</v>
      </c>
      <c r="I1211" s="32">
        <f t="shared" si="115"/>
        <v>4849.6188276187004</v>
      </c>
      <c r="J1211">
        <f t="shared" si="116"/>
        <v>274.47747762047845</v>
      </c>
      <c r="K1211">
        <f t="shared" si="119"/>
        <v>57.222444928066125</v>
      </c>
      <c r="L1211">
        <f t="shared" si="120"/>
        <v>7.2625588013183436E-4</v>
      </c>
    </row>
    <row r="1212" spans="1:12" x14ac:dyDescent="0.25">
      <c r="A1212">
        <f>Dynamics!A1220</f>
        <v>12.019999999999788</v>
      </c>
      <c r="B1212">
        <f>Dynamics!B1220</f>
        <v>26.770512733656251</v>
      </c>
      <c r="C1212">
        <f>Dynamics!O1220+Dynamics!P1220</f>
        <v>4.7836441305233006E-2</v>
      </c>
      <c r="D1212">
        <f>Dynamics!$M$9*Dynamics!$M$14*Thrust!C1212</f>
        <v>103.20535216771191</v>
      </c>
      <c r="E1212">
        <f t="shared" si="117"/>
        <v>4.1096223847243847</v>
      </c>
      <c r="F1212">
        <f t="shared" si="118"/>
        <v>3.7016747033912067</v>
      </c>
      <c r="G1212">
        <f>F1211*Dynamics!$S$1+G1211</f>
        <v>516.07016865288961</v>
      </c>
      <c r="H1212">
        <f>G1212*Dynamics!$S$1+H1211</f>
        <v>3611.7795293052286</v>
      </c>
      <c r="I1212" s="32">
        <f t="shared" si="115"/>
        <v>4854.7795293052286</v>
      </c>
      <c r="J1212">
        <f t="shared" si="116"/>
        <v>274.44393305951604</v>
      </c>
      <c r="K1212">
        <f t="shared" si="119"/>
        <v>57.185699259569006</v>
      </c>
      <c r="L1212">
        <f t="shared" si="120"/>
        <v>7.2587822276728954E-4</v>
      </c>
    </row>
    <row r="1213" spans="1:12" x14ac:dyDescent="0.25">
      <c r="A1213">
        <f>Dynamics!A1221</f>
        <v>12.029999999999788</v>
      </c>
      <c r="B1213">
        <f>Dynamics!B1221</f>
        <v>26.770034369243199</v>
      </c>
      <c r="C1213">
        <f>Dynamics!O1221+Dynamics!P1221</f>
        <v>4.6447826003887242E-2</v>
      </c>
      <c r="D1213">
        <f>Dynamics!$M$9*Dynamics!$M$14*Thrust!C1213</f>
        <v>100.20946603382457</v>
      </c>
      <c r="E1213">
        <f t="shared" si="117"/>
        <v>4.108092488033054</v>
      </c>
      <c r="F1213">
        <f t="shared" si="118"/>
        <v>3.5898860726232362</v>
      </c>
      <c r="G1213">
        <f>F1212*Dynamics!$S$1+G1212</f>
        <v>516.10718539992354</v>
      </c>
      <c r="H1213">
        <f>G1213*Dynamics!$S$1+H1212</f>
        <v>3616.9406011592278</v>
      </c>
      <c r="I1213" s="32">
        <f t="shared" si="115"/>
        <v>4859.9406011592273</v>
      </c>
      <c r="J1213">
        <f t="shared" si="116"/>
        <v>274.41038609246505</v>
      </c>
      <c r="K1213">
        <f t="shared" si="119"/>
        <v>57.14897006656269</v>
      </c>
      <c r="L1213">
        <f t="shared" si="120"/>
        <v>7.2550068858744034E-4</v>
      </c>
    </row>
    <row r="1214" spans="1:12" x14ac:dyDescent="0.25">
      <c r="A1214">
        <f>Dynamics!A1222</f>
        <v>12.039999999999788</v>
      </c>
      <c r="B1214">
        <f>Dynamics!B1222</f>
        <v>26.76956989098316</v>
      </c>
      <c r="C1214">
        <f>Dynamics!O1222+Dynamics!P1222</f>
        <v>4.5061160848915906E-2</v>
      </c>
      <c r="D1214">
        <f>Dynamics!$M$9*Dynamics!$M$14*Thrust!C1214</f>
        <v>97.217787268584644</v>
      </c>
      <c r="E1214">
        <f t="shared" si="117"/>
        <v>4.1065448874828174</v>
      </c>
      <c r="F1214">
        <f t="shared" si="118"/>
        <v>3.4782494735735239</v>
      </c>
      <c r="G1214">
        <f>F1213*Dynamics!$S$1+G1213</f>
        <v>516.14308426064974</v>
      </c>
      <c r="H1214">
        <f>G1214*Dynamics!$S$1+H1213</f>
        <v>3622.1020320018342</v>
      </c>
      <c r="I1214" s="32">
        <f t="shared" si="115"/>
        <v>4865.1020320018342</v>
      </c>
      <c r="J1214">
        <f t="shared" si="116"/>
        <v>274.37683679198807</v>
      </c>
      <c r="K1214">
        <f t="shared" si="119"/>
        <v>57.112257425046799</v>
      </c>
      <c r="L1214">
        <f t="shared" si="120"/>
        <v>7.251232784004322E-4</v>
      </c>
    </row>
    <row r="1215" spans="1:12" x14ac:dyDescent="0.25">
      <c r="A1215">
        <f>Dynamics!A1223</f>
        <v>12.049999999999788</v>
      </c>
      <c r="B1215">
        <f>Dynamics!B1223</f>
        <v>26.769119279374671</v>
      </c>
      <c r="C1215">
        <f>Dynamics!O1223+Dynamics!P1223</f>
        <v>4.3676403448809346E-2</v>
      </c>
      <c r="D1215">
        <f>Dynamics!$M$9*Dynamics!$M$14*Thrust!C1215</f>
        <v>94.230224413878545</v>
      </c>
      <c r="E1215">
        <f t="shared" si="117"/>
        <v>4.1049796365191229</v>
      </c>
      <c r="F1215">
        <f t="shared" si="118"/>
        <v>3.3667616717894786</v>
      </c>
      <c r="G1215">
        <f>F1214*Dynamics!$S$1+G1214</f>
        <v>516.17786675538548</v>
      </c>
      <c r="H1215">
        <f>G1215*Dynamics!$S$1+H1214</f>
        <v>3627.263810669388</v>
      </c>
      <c r="I1215" s="32">
        <f t="shared" si="115"/>
        <v>4870.2638106693885</v>
      </c>
      <c r="J1215">
        <f t="shared" si="116"/>
        <v>274.34328523064897</v>
      </c>
      <c r="K1215">
        <f t="shared" si="119"/>
        <v>57.075561410746744</v>
      </c>
      <c r="L1215">
        <f t="shared" si="120"/>
        <v>7.2474599301198997E-4</v>
      </c>
    </row>
    <row r="1216" spans="1:12" x14ac:dyDescent="0.25">
      <c r="A1216">
        <f>Dynamics!A1224</f>
        <v>12.059999999999787</v>
      </c>
      <c r="B1216">
        <f>Dynamics!B1224</f>
        <v>26.768682515340185</v>
      </c>
      <c r="C1216">
        <f>Dynamics!O1224+Dynamics!P1224</f>
        <v>4.2293508243450899E-2</v>
      </c>
      <c r="D1216">
        <f>Dynamics!$M$9*Dynamics!$M$14*Thrust!C1216</f>
        <v>91.246679175440292</v>
      </c>
      <c r="E1216">
        <f t="shared" si="117"/>
        <v>4.1033967881589435</v>
      </c>
      <c r="F1216">
        <f t="shared" si="118"/>
        <v>3.2554191763954994</v>
      </c>
      <c r="G1216">
        <f>F1215*Dynamics!$S$1+G1215</f>
        <v>516.21153437210342</v>
      </c>
      <c r="H1216">
        <f>G1216*Dynamics!$S$1+H1215</f>
        <v>3632.4259260131089</v>
      </c>
      <c r="I1216" s="32">
        <f t="shared" si="115"/>
        <v>4875.4259260131093</v>
      </c>
      <c r="J1216">
        <f t="shared" si="116"/>
        <v>274.30973148091482</v>
      </c>
      <c r="K1216">
        <f t="shared" si="119"/>
        <v>57.038882099116165</v>
      </c>
      <c r="L1216">
        <f t="shared" si="120"/>
        <v>7.2436883322544337E-4</v>
      </c>
    </row>
    <row r="1217" spans="1:12" x14ac:dyDescent="0.25">
      <c r="A1217">
        <f>Dynamics!A1225</f>
        <v>12.069999999999787</v>
      </c>
      <c r="B1217">
        <f>Dynamics!B1225</f>
        <v>26.768259580257748</v>
      </c>
      <c r="C1217">
        <f>Dynamics!O1225+Dynamics!P1225</f>
        <v>4.0912426072011267E-2</v>
      </c>
      <c r="D1217">
        <f>Dynamics!$M$9*Dynamics!$M$14*Thrust!C1217</f>
        <v>88.267045490599628</v>
      </c>
      <c r="E1217">
        <f t="shared" si="117"/>
        <v>4.1017963949549774</v>
      </c>
      <c r="F1217">
        <f t="shared" si="118"/>
        <v>3.1442182052701924</v>
      </c>
      <c r="G1217">
        <f>F1216*Dynamics!$S$1+G1216</f>
        <v>516.24408856386742</v>
      </c>
      <c r="H1217">
        <f>G1217*Dynamics!$S$1+H1216</f>
        <v>3637.5883668987476</v>
      </c>
      <c r="I1217" s="32">
        <f t="shared" si="115"/>
        <v>4880.5883668987481</v>
      </c>
      <c r="J1217">
        <f t="shared" si="116"/>
        <v>274.27617561515814</v>
      </c>
      <c r="K1217">
        <f t="shared" si="119"/>
        <v>57.002219565339949</v>
      </c>
      <c r="L1217">
        <f t="shared" si="120"/>
        <v>7.239917998417549E-4</v>
      </c>
    </row>
    <row r="1218" spans="1:12" x14ac:dyDescent="0.25">
      <c r="A1218">
        <f>Dynamics!A1226</f>
        <v>12.079999999999787</v>
      </c>
      <c r="B1218">
        <f>Dynamics!B1226</f>
        <v>26.767850455997028</v>
      </c>
      <c r="C1218">
        <f>Dynamics!O1226+Dynamics!P1226</f>
        <v>3.9533103665910334E-2</v>
      </c>
      <c r="D1218">
        <f>Dynamics!$M$9*Dynamics!$M$14*Thrust!C1218</f>
        <v>85.291208434365899</v>
      </c>
      <c r="E1218">
        <f t="shared" si="117"/>
        <v>4.1001785089552314</v>
      </c>
      <c r="F1218">
        <f t="shared" si="118"/>
        <v>3.0331546441832709</v>
      </c>
      <c r="G1218">
        <f>F1217*Dynamics!$S$1+G1217</f>
        <v>516.27553074592015</v>
      </c>
      <c r="H1218">
        <f>G1218*Dynamics!$S$1+H1217</f>
        <v>3642.7511222062067</v>
      </c>
      <c r="I1218" s="32">
        <f t="shared" si="115"/>
        <v>4885.7511222062067</v>
      </c>
      <c r="J1218">
        <f t="shared" si="116"/>
        <v>274.24261770565965</v>
      </c>
      <c r="K1218">
        <f t="shared" si="119"/>
        <v>56.965573884337395</v>
      </c>
      <c r="L1218">
        <f t="shared" si="120"/>
        <v>7.2361489365955264E-4</v>
      </c>
    </row>
    <row r="1219" spans="1:12" x14ac:dyDescent="0.25">
      <c r="A1219">
        <f>Dynamics!A1227</f>
        <v>12.089999999999787</v>
      </c>
      <c r="B1219">
        <f>Dynamics!B1227</f>
        <v>26.767455124960371</v>
      </c>
      <c r="C1219">
        <f>Dynamics!O1227+Dynamics!P1227</f>
        <v>3.8155483050644458E-2</v>
      </c>
      <c r="D1219">
        <f>Dynamics!$M$9*Dynamics!$M$14*Thrust!C1219</f>
        <v>82.319042928892529</v>
      </c>
      <c r="E1219">
        <f t="shared" si="117"/>
        <v>4.0985431816572566</v>
      </c>
      <c r="F1219">
        <f t="shared" si="118"/>
        <v>2.9222239985860843</v>
      </c>
      <c r="G1219">
        <f>F1218*Dynamics!$S$1+G1218</f>
        <v>516.30586229236201</v>
      </c>
      <c r="H1219">
        <f>G1219*Dynamics!$S$1+H1218</f>
        <v>3647.9141808291301</v>
      </c>
      <c r="I1219" s="32">
        <f t="shared" si="115"/>
        <v>4890.9141808291297</v>
      </c>
      <c r="J1219">
        <f t="shared" si="116"/>
        <v>274.20905782461068</v>
      </c>
      <c r="K1219">
        <f t="shared" si="119"/>
        <v>56.928945130765271</v>
      </c>
      <c r="L1219">
        <f t="shared" si="120"/>
        <v>7.2323811547515859E-4</v>
      </c>
    </row>
    <row r="1220" spans="1:12" x14ac:dyDescent="0.25">
      <c r="A1220">
        <f>Dynamics!A1228</f>
        <v>12.099999999999786</v>
      </c>
      <c r="B1220">
        <f>Dynamics!B1228</f>
        <v>26.767073570129863</v>
      </c>
      <c r="C1220">
        <f>Dynamics!O1228+Dynamics!P1228</f>
        <v>3.6779500836032875E-2</v>
      </c>
      <c r="D1220">
        <f>Dynamics!$M$9*Dynamics!$M$14*Thrust!C1220</f>
        <v>79.350412212209989</v>
      </c>
      <c r="E1220">
        <f t="shared" si="117"/>
        <v>4.096890463956008</v>
      </c>
      <c r="F1220">
        <f t="shared" si="118"/>
        <v>2.8114213364075598</v>
      </c>
      <c r="G1220">
        <f>F1219*Dynamics!$S$1+G1219</f>
        <v>516.33508453234788</v>
      </c>
      <c r="H1220">
        <f>G1220*Dynamics!$S$1+H1219</f>
        <v>3653.0775316744534</v>
      </c>
      <c r="I1220" s="32">
        <f t="shared" si="115"/>
        <v>4896.077531674453</v>
      </c>
      <c r="J1220">
        <f t="shared" si="116"/>
        <v>274.17549604411607</v>
      </c>
      <c r="K1220">
        <f t="shared" si="119"/>
        <v>56.892333379021721</v>
      </c>
      <c r="L1220">
        <f t="shared" si="120"/>
        <v>7.2286146608262919E-4</v>
      </c>
    </row>
    <row r="1221" spans="1:12" x14ac:dyDescent="0.25">
      <c r="A1221">
        <f>Dynamics!A1229</f>
        <v>12.109999999999786</v>
      </c>
      <c r="B1221">
        <f>Dynamics!B1229</f>
        <v>26.766705775121505</v>
      </c>
      <c r="C1221">
        <f>Dynamics!O1229+Dynamics!P1229</f>
        <v>3.5405087368864864E-2</v>
      </c>
      <c r="D1221">
        <f>Dynamics!$M$9*Dynamics!$M$14*Thrust!C1221</f>
        <v>76.385166010093286</v>
      </c>
      <c r="E1221">
        <f t="shared" si="117"/>
        <v>4.0952204060842954</v>
      </c>
      <c r="F1221">
        <f t="shared" si="118"/>
        <v>2.7007412197581435</v>
      </c>
      <c r="G1221">
        <f>F1220*Dynamics!$S$1+G1220</f>
        <v>516.363198745712</v>
      </c>
      <c r="H1221">
        <f>G1221*Dynamics!$S$1+H1220</f>
        <v>3658.2411636619104</v>
      </c>
      <c r="I1221" s="32">
        <f t="shared" si="115"/>
        <v>4901.2411636619108</v>
      </c>
      <c r="J1221">
        <f t="shared" si="116"/>
        <v>274.14193243619758</v>
      </c>
      <c r="K1221">
        <f t="shared" si="119"/>
        <v>56.855738703249862</v>
      </c>
      <c r="L1221">
        <f t="shared" si="120"/>
        <v>7.224849462737897E-4</v>
      </c>
    </row>
    <row r="1222" spans="1:12" x14ac:dyDescent="0.25">
      <c r="A1222">
        <f>Dynamics!A1230</f>
        <v>12.119999999999786</v>
      </c>
      <c r="B1222">
        <f>Dynamics!B1230</f>
        <v>26.766351724247816</v>
      </c>
      <c r="C1222">
        <f>Dynamics!O1230+Dynamics!P1230</f>
        <v>3.4032165714549249E-2</v>
      </c>
      <c r="D1222">
        <f>Dynamics!$M$9*Dynamics!$M$14*Thrust!C1222</f>
        <v>73.42313833900856</v>
      </c>
      <c r="E1222">
        <f t="shared" si="117"/>
        <v>4.0935330575443292</v>
      </c>
      <c r="F1222">
        <f t="shared" si="118"/>
        <v>2.5901776228494402</v>
      </c>
      <c r="G1222">
        <f>F1221*Dynamics!$S$1+G1221</f>
        <v>516.39020615790957</v>
      </c>
      <c r="H1222">
        <f>G1222*Dynamics!$S$1+H1221</f>
        <v>3663.4050657234893</v>
      </c>
      <c r="I1222" s="32">
        <f t="shared" si="115"/>
        <v>4906.4050657234893</v>
      </c>
      <c r="J1222">
        <f t="shared" si="116"/>
        <v>274.10836707279731</v>
      </c>
      <c r="K1222">
        <f t="shared" si="119"/>
        <v>56.819161177342259</v>
      </c>
      <c r="L1222">
        <f t="shared" si="120"/>
        <v>7.2210855683827997E-4</v>
      </c>
    </row>
    <row r="1223" spans="1:12" x14ac:dyDescent="0.25">
      <c r="A1223">
        <f>Dynamics!A1231</f>
        <v>12.129999999999786</v>
      </c>
      <c r="B1223">
        <f>Dynamics!B1231</f>
        <v>26.766011402590671</v>
      </c>
      <c r="C1223">
        <f>Dynamics!O1231+Dynamics!P1231</f>
        <v>3.2660650424488159E-2</v>
      </c>
      <c r="D1223">
        <f>Dynamics!$M$9*Dynamics!$M$14*Thrust!C1223</f>
        <v>70.464144846767482</v>
      </c>
      <c r="E1223">
        <f t="shared" si="117"/>
        <v>4.0918284670287193</v>
      </c>
      <c r="F1223">
        <f t="shared" si="118"/>
        <v>2.4797238326407727</v>
      </c>
      <c r="G1223">
        <f>F1222*Dynamics!$S$1+G1222</f>
        <v>516.41610793413804</v>
      </c>
      <c r="H1223">
        <f>G1223*Dynamics!$S$1+H1222</f>
        <v>3668.5692268028306</v>
      </c>
      <c r="I1223" s="32">
        <f t="shared" si="115"/>
        <v>4911.5692268028306</v>
      </c>
      <c r="J1223">
        <f t="shared" si="116"/>
        <v>274.0748000257816</v>
      </c>
      <c r="K1223">
        <f t="shared" si="119"/>
        <v>56.782600874945309</v>
      </c>
      <c r="L1223">
        <f t="shared" si="120"/>
        <v>7.2173229856359691E-4</v>
      </c>
    </row>
    <row r="1224" spans="1:12" x14ac:dyDescent="0.25">
      <c r="A1224">
        <f>Dynamics!A1232</f>
        <v>12.139999999999786</v>
      </c>
      <c r="B1224">
        <f>Dynamics!B1232</f>
        <v>26.765684796086425</v>
      </c>
      <c r="C1224">
        <f>Dynamics!O1232+Dynamics!P1232</f>
        <v>3.129044603252451E-2</v>
      </c>
      <c r="D1224">
        <f>Dynamics!$M$9*Dynamics!$M$14*Thrust!C1224</f>
        <v>67.507979568668418</v>
      </c>
      <c r="E1224">
        <f t="shared" si="117"/>
        <v>4.0901066823287131</v>
      </c>
      <c r="F1224">
        <f t="shared" si="118"/>
        <v>2.3693723276458978</v>
      </c>
      <c r="G1224">
        <f>F1223*Dynamics!$S$1+G1223</f>
        <v>516.44090517246445</v>
      </c>
      <c r="H1224">
        <f>G1224*Dynamics!$S$1+H1223</f>
        <v>3673.7336358545554</v>
      </c>
      <c r="I1224" s="32">
        <f t="shared" si="115"/>
        <v>4916.7336358545554</v>
      </c>
      <c r="J1224">
        <f t="shared" si="116"/>
        <v>274.0412313669454</v>
      </c>
      <c r="K1224">
        <f t="shared" si="119"/>
        <v>56.746057869464593</v>
      </c>
      <c r="L1224">
        <f t="shared" si="120"/>
        <v>7.2135617223515055E-4</v>
      </c>
    </row>
    <row r="1225" spans="1:12" x14ac:dyDescent="0.25">
      <c r="A1225">
        <f>Dynamics!A1233</f>
        <v>12.149999999999785</v>
      </c>
      <c r="B1225">
        <f>Dynamics!B1233</f>
        <v>26.765371891626099</v>
      </c>
      <c r="C1225">
        <f>Dynamics!O1233+Dynamics!P1233</f>
        <v>2.9921445205485068E-2</v>
      </c>
      <c r="D1225">
        <f>Dynamics!$M$9*Dynamics!$M$14*Thrust!C1225</f>
        <v>64.554410937361425</v>
      </c>
      <c r="E1225">
        <f t="shared" si="117"/>
        <v>4.0883677502270785</v>
      </c>
      <c r="F1225">
        <f t="shared" si="118"/>
        <v>2.2591146288556501</v>
      </c>
      <c r="G1225">
        <f>F1224*Dynamics!$S$1+G1224</f>
        <v>516.46459889574089</v>
      </c>
      <c r="H1225">
        <f>G1225*Dynamics!$S$1+H1224</f>
        <v>3678.8982818435129</v>
      </c>
      <c r="I1225" s="32">
        <f t="shared" si="115"/>
        <v>4921.8982818435124</v>
      </c>
      <c r="J1225">
        <f t="shared" si="116"/>
        <v>274.00766116801719</v>
      </c>
      <c r="K1225">
        <f t="shared" si="119"/>
        <v>56.709532234070359</v>
      </c>
      <c r="L1225">
        <f t="shared" si="120"/>
        <v>7.2098017863631632E-4</v>
      </c>
    </row>
    <row r="1226" spans="1:12" x14ac:dyDescent="0.25">
      <c r="A1226">
        <f>Dynamics!A1234</f>
        <v>12.159999999999785</v>
      </c>
      <c r="B1226">
        <f>Dynamics!B1234</f>
        <v>26.765072677174043</v>
      </c>
      <c r="C1226">
        <f>Dynamics!O1234+Dynamics!P1234</f>
        <v>2.8553526447391075E-2</v>
      </c>
      <c r="D1226">
        <f>Dynamics!$M$9*Dynamics!$M$14*Thrust!C1226</f>
        <v>61.603176829767683</v>
      </c>
      <c r="E1226">
        <f t="shared" si="117"/>
        <v>4.0866117163721114</v>
      </c>
      <c r="F1226">
        <f t="shared" si="118"/>
        <v>2.1489411146806714</v>
      </c>
      <c r="G1226">
        <f>F1225*Dynamics!$S$1+G1225</f>
        <v>516.4871900420294</v>
      </c>
      <c r="H1226">
        <f>G1226*Dynamics!$S$1+H1225</f>
        <v>3684.0631537439331</v>
      </c>
      <c r="I1226" s="32">
        <f t="shared" si="115"/>
        <v>4927.0631537439331</v>
      </c>
      <c r="J1226">
        <f t="shared" si="116"/>
        <v>273.97408950066443</v>
      </c>
      <c r="K1226">
        <f t="shared" si="119"/>
        <v>56.67302404170389</v>
      </c>
      <c r="L1226">
        <f t="shared" si="120"/>
        <v>7.2060431854850269E-4</v>
      </c>
    </row>
    <row r="1227" spans="1:12" x14ac:dyDescent="0.25">
      <c r="A1227">
        <f>Dynamics!A1235</f>
        <v>12.169999999999785</v>
      </c>
      <c r="B1227">
        <f>Dynamics!B1235</f>
        <v>26.764787141909569</v>
      </c>
      <c r="C1227">
        <f>Dynamics!O1235+Dynamics!P1235</f>
        <v>2.7186551221057162E-2</v>
      </c>
      <c r="D1227">
        <f>Dynamics!$M$9*Dynamics!$M$14*Thrust!C1227</f>
        <v>58.653978357035641</v>
      </c>
      <c r="E1227">
        <f t="shared" si="117"/>
        <v>4.0848386251285671</v>
      </c>
      <c r="F1227">
        <f t="shared" si="118"/>
        <v>2.0388407889282307</v>
      </c>
      <c r="G1227">
        <f>F1226*Dynamics!$S$1+G1226</f>
        <v>516.50867945317623</v>
      </c>
      <c r="H1227">
        <f>G1227*Dynamics!$S$1+H1226</f>
        <v>3689.2282405384649</v>
      </c>
      <c r="I1227" s="32">
        <f t="shared" ref="I1227:I1254" si="121">H1227+$B$4</f>
        <v>4932.2282405384649</v>
      </c>
      <c r="J1227">
        <f t="shared" ref="J1227:J1254" si="122">$B$2-$F$1*I1227</f>
        <v>273.94051643649999</v>
      </c>
      <c r="K1227">
        <f t="shared" si="119"/>
        <v>56.636533365084667</v>
      </c>
      <c r="L1227">
        <f t="shared" si="120"/>
        <v>7.2022859275122024E-4</v>
      </c>
    </row>
    <row r="1228" spans="1:12" x14ac:dyDescent="0.25">
      <c r="A1228">
        <f>Dynamics!A1236</f>
        <v>12.179999999999785</v>
      </c>
      <c r="B1228">
        <f>Dynamics!B1236</f>
        <v>26.764515276397361</v>
      </c>
      <c r="C1228">
        <f>Dynamics!O1236+Dynamics!P1236</f>
        <v>2.5820360299485534E-2</v>
      </c>
      <c r="D1228">
        <f>Dynamics!$M$9*Dynamics!$M$14*Thrust!C1228</f>
        <v>55.70647199280895</v>
      </c>
      <c r="E1228">
        <f t="shared" si="117"/>
        <v>4.0830485193998189</v>
      </c>
      <c r="F1228">
        <f t="shared" si="118"/>
        <v>1.9288009866905351</v>
      </c>
      <c r="G1228">
        <f>F1227*Dynamics!$S$1+G1227</f>
        <v>516.52906786106553</v>
      </c>
      <c r="H1228">
        <f>G1228*Dynamics!$S$1+H1227</f>
        <v>3694.3935312170756</v>
      </c>
      <c r="I1228" s="32">
        <f t="shared" si="121"/>
        <v>4937.3935312170761</v>
      </c>
      <c r="J1228">
        <f t="shared" si="122"/>
        <v>273.90694204708899</v>
      </c>
      <c r="K1228">
        <f t="shared" si="119"/>
        <v>56.600060276718409</v>
      </c>
      <c r="L1228">
        <f t="shared" si="120"/>
        <v>7.1985300202216684E-4</v>
      </c>
    </row>
    <row r="1229" spans="1:12" x14ac:dyDescent="0.25">
      <c r="A1229">
        <f>Dynamics!A1237</f>
        <v>12.189999999999785</v>
      </c>
      <c r="B1229">
        <f>Dynamics!B1237</f>
        <v>26.764257072794365</v>
      </c>
      <c r="C1229">
        <f>Dynamics!O1237+Dynamics!P1237</f>
        <v>2.4454769084753119E-2</v>
      </c>
      <c r="D1229">
        <f>Dynamics!$M$9*Dynamics!$M$14*Thrust!C1229</f>
        <v>52.760259473898714</v>
      </c>
      <c r="E1229">
        <f t="shared" si="117"/>
        <v>4.0812414404139856</v>
      </c>
      <c r="F1229">
        <f t="shared" si="118"/>
        <v>1.8188069969992378</v>
      </c>
      <c r="G1229">
        <f>F1228*Dynamics!$S$1+G1228</f>
        <v>516.54835587093248</v>
      </c>
      <c r="H1229">
        <f>G1229*Dynamics!$S$1+H1228</f>
        <v>3699.5590147757848</v>
      </c>
      <c r="I1229" s="32">
        <f t="shared" si="121"/>
        <v>4942.5590147757848</v>
      </c>
      <c r="J1229">
        <f t="shared" si="122"/>
        <v>273.87336640395739</v>
      </c>
      <c r="K1229">
        <f t="shared" si="119"/>
        <v>56.563604848906245</v>
      </c>
      <c r="L1229">
        <f t="shared" si="120"/>
        <v>7.1947754713731803E-4</v>
      </c>
    </row>
    <row r="1230" spans="1:12" x14ac:dyDescent="0.25">
      <c r="A1230">
        <f>Dynamics!A1238</f>
        <v>12.199999999999784</v>
      </c>
      <c r="B1230">
        <f>Dynamics!B1238</f>
        <v>26.764012525103517</v>
      </c>
      <c r="C1230">
        <f>Dynamics!O1238+Dynamics!P1238</f>
        <v>2.3089561521181245E-2</v>
      </c>
      <c r="D1230">
        <f>Dynamics!$M$9*Dynamics!$M$14*Thrust!C1230</f>
        <v>49.814874668172244</v>
      </c>
      <c r="E1230">
        <f t="shared" si="117"/>
        <v>4.0794174274643424</v>
      </c>
      <c r="F1230">
        <f t="shared" si="118"/>
        <v>1.7088415721600028</v>
      </c>
      <c r="G1230">
        <f>F1229*Dynamics!$S$1+G1229</f>
        <v>516.56654394090242</v>
      </c>
      <c r="H1230">
        <f>G1230*Dynamics!$S$1+H1229</f>
        <v>3704.724680215194</v>
      </c>
      <c r="I1230" s="32">
        <f t="shared" si="121"/>
        <v>4947.724680215194</v>
      </c>
      <c r="J1230">
        <f t="shared" si="122"/>
        <v>273.83978957860126</v>
      </c>
      <c r="K1230">
        <f t="shared" si="119"/>
        <v>56.527167153755386</v>
      </c>
      <c r="L1230">
        <f t="shared" si="120"/>
        <v>7.1910222887103801E-4</v>
      </c>
    </row>
    <row r="1231" spans="1:12" x14ac:dyDescent="0.25">
      <c r="A1231">
        <f>Dynamics!A1239</f>
        <v>12.209999999999784</v>
      </c>
      <c r="B1231">
        <f>Dynamics!B1239</f>
        <v>26.763781629488307</v>
      </c>
      <c r="C1231">
        <f>Dynamics!O1239+Dynamics!P1239</f>
        <v>2.1724482061461488E-2</v>
      </c>
      <c r="D1231">
        <f>Dynamics!$M$9*Dynamics!$M$14*Thrust!C1231</f>
        <v>46.869766241766882</v>
      </c>
      <c r="E1231">
        <f t="shared" si="117"/>
        <v>4.0775765175910719</v>
      </c>
      <c r="F1231">
        <f t="shared" si="118"/>
        <v>1.5988842801283143</v>
      </c>
      <c r="G1231">
        <f>F1230*Dynamics!$S$1+G1230</f>
        <v>516.58363235662398</v>
      </c>
      <c r="H1231">
        <f>G1231*Dynamics!$S$1+H1230</f>
        <v>3709.89051653876</v>
      </c>
      <c r="I1231" s="32">
        <f t="shared" si="121"/>
        <v>4952.8905165387605</v>
      </c>
      <c r="J1231">
        <f t="shared" si="122"/>
        <v>273.80621164249806</v>
      </c>
      <c r="K1231">
        <f t="shared" si="119"/>
        <v>56.490747263191551</v>
      </c>
      <c r="L1231">
        <f t="shared" si="120"/>
        <v>7.1872704799620614E-4</v>
      </c>
    </row>
    <row r="1232" spans="1:12" x14ac:dyDescent="0.25">
      <c r="A1232">
        <f>Dynamics!A1240</f>
        <v>12.219999999999784</v>
      </c>
      <c r="B1232">
        <f>Dynamics!B1240</f>
        <v>26.763564384667692</v>
      </c>
      <c r="C1232">
        <f>Dynamics!O1240+Dynamics!P1240</f>
        <v>2.0359224883411894E-2</v>
      </c>
      <c r="D1232">
        <f>Dynamics!$M$9*Dynamics!$M$14*Thrust!C1232</f>
        <v>43.92427439464047</v>
      </c>
      <c r="E1232">
        <f t="shared" si="117"/>
        <v>4.0757187451867125</v>
      </c>
      <c r="F1232">
        <f t="shared" si="118"/>
        <v>1.4889106352471568</v>
      </c>
      <c r="G1232">
        <f>F1231*Dynamics!$S$1+G1231</f>
        <v>516.59962119942531</v>
      </c>
      <c r="H1232">
        <f>G1232*Dynamics!$S$1+H1231</f>
        <v>3715.0565127507543</v>
      </c>
      <c r="I1232" s="32">
        <f t="shared" si="121"/>
        <v>4958.0565127507543</v>
      </c>
      <c r="J1232">
        <f t="shared" si="122"/>
        <v>273.77263266712009</v>
      </c>
      <c r="K1232">
        <f t="shared" si="119"/>
        <v>56.45434524897351</v>
      </c>
      <c r="L1232">
        <f t="shared" si="120"/>
        <v>7.1835200528436519E-4</v>
      </c>
    </row>
    <row r="1233" spans="1:12" x14ac:dyDescent="0.25">
      <c r="A1233">
        <f>Dynamics!A1241</f>
        <v>12.229999999999784</v>
      </c>
      <c r="B1233">
        <f>Dynamics!B1241</f>
        <v>26.763360792418858</v>
      </c>
      <c r="C1233">
        <f>Dynamics!O1241+Dynamics!P1241</f>
        <v>1.8993419138960254E-2</v>
      </c>
      <c r="D1233">
        <f>Dynamics!$M$9*Dynamics!$M$14*Thrust!C1233</f>
        <v>40.977599035798605</v>
      </c>
      <c r="E1233">
        <f t="shared" si="117"/>
        <v>4.0738441415008211</v>
      </c>
      <c r="F1233">
        <f t="shared" si="118"/>
        <v>1.3788909091249613</v>
      </c>
      <c r="G1233">
        <f>F1232*Dynamics!$S$1+G1232</f>
        <v>516.6145103057778</v>
      </c>
      <c r="H1233">
        <f>G1233*Dynamics!$S$1+H1232</f>
        <v>3720.2226578538121</v>
      </c>
      <c r="I1233" s="32">
        <f t="shared" si="121"/>
        <v>4963.2226578538121</v>
      </c>
      <c r="J1233">
        <f t="shared" si="122"/>
        <v>273.73905272395024</v>
      </c>
      <c r="K1233">
        <f t="shared" si="119"/>
        <v>56.4179611827104</v>
      </c>
      <c r="L1233">
        <f t="shared" si="120"/>
        <v>7.1797710150589946E-4</v>
      </c>
    </row>
    <row r="1234" spans="1:12" x14ac:dyDescent="0.25">
      <c r="A1234">
        <f>Dynamics!A1242</f>
        <v>12.239999999999783</v>
      </c>
      <c r="B1234">
        <f>Dynamics!B1242</f>
        <v>26.763170858227468</v>
      </c>
      <c r="C1234">
        <f>Dynamics!O1242+Dynamics!P1242</f>
        <v>1.7626608333329612E-2</v>
      </c>
      <c r="D1234">
        <f>Dynamics!$M$9*Dynamics!$M$14*Thrust!C1234</f>
        <v>38.028755294650303</v>
      </c>
      <c r="E1234">
        <f t="shared" si="117"/>
        <v>4.0719527340093391</v>
      </c>
      <c r="F1234">
        <f t="shared" si="118"/>
        <v>1.2687884683216468</v>
      </c>
      <c r="G1234">
        <f>F1233*Dynamics!$S$1+G1233</f>
        <v>516.628299214869</v>
      </c>
      <c r="H1234">
        <f>G1234*Dynamics!$S$1+H1233</f>
        <v>3725.3889408459609</v>
      </c>
      <c r="I1234" s="32">
        <f t="shared" si="121"/>
        <v>4968.3889408459609</v>
      </c>
      <c r="J1234">
        <f t="shared" si="122"/>
        <v>273.70547188450126</v>
      </c>
      <c r="K1234">
        <f t="shared" si="119"/>
        <v>56.381595135883003</v>
      </c>
      <c r="L1234">
        <f t="shared" si="120"/>
        <v>7.1760233743025411E-4</v>
      </c>
    </row>
    <row r="1235" spans="1:12" x14ac:dyDescent="0.25">
      <c r="A1235">
        <f>Dynamics!A1243</f>
        <v>12.249999999999783</v>
      </c>
      <c r="B1235">
        <f>Dynamics!B1243</f>
        <v>26.762994592144135</v>
      </c>
      <c r="C1235">
        <f>Dynamics!O1243+Dynamics!P1243</f>
        <v>1.6258220769863198E-2</v>
      </c>
      <c r="D1235">
        <f>Dynamics!$M$9*Dynamics!$M$14*Thrust!C1235</f>
        <v>35.076509756811362</v>
      </c>
      <c r="E1235">
        <f t="shared" si="117"/>
        <v>4.0700445455988463</v>
      </c>
      <c r="F1235">
        <f t="shared" si="118"/>
        <v>1.1585573917917984</v>
      </c>
      <c r="G1235">
        <f>F1234*Dynamics!$S$1+G1234</f>
        <v>516.64098709955226</v>
      </c>
      <c r="H1235">
        <f>G1235*Dynamics!$S$1+H1234</f>
        <v>3730.5553507169566</v>
      </c>
      <c r="I1235" s="32">
        <f t="shared" si="121"/>
        <v>4973.555350716957</v>
      </c>
      <c r="J1235">
        <f t="shared" si="122"/>
        <v>273.67189022033978</v>
      </c>
      <c r="K1235">
        <f t="shared" si="119"/>
        <v>56.345247179869354</v>
      </c>
      <c r="L1235">
        <f t="shared" si="120"/>
        <v>7.1722771382619723E-4</v>
      </c>
    </row>
    <row r="1236" spans="1:12" x14ac:dyDescent="0.25">
      <c r="A1236">
        <f>Dynamics!A1244</f>
        <v>12.259999999999783</v>
      </c>
      <c r="B1236">
        <f>Dynamics!B1244</f>
        <v>26.762832009936435</v>
      </c>
      <c r="C1236">
        <f>Dynamics!O1244+Dynamics!P1244</f>
        <v>1.488752593869388E-2</v>
      </c>
      <c r="D1236">
        <f>Dynamics!$M$9*Dynamics!$M$14*Thrust!C1236</f>
        <v>32.119286374272313</v>
      </c>
      <c r="E1236">
        <f t="shared" si="117"/>
        <v>4.0681195934918364</v>
      </c>
      <c r="F1236">
        <f t="shared" si="118"/>
        <v>1.0481389551885134</v>
      </c>
      <c r="G1236">
        <f>F1235*Dynamics!$S$1+G1235</f>
        <v>516.65257267347022</v>
      </c>
      <c r="H1236">
        <f>G1236*Dynamics!$S$1+H1235</f>
        <v>3735.7218764436911</v>
      </c>
      <c r="I1236" s="32">
        <f t="shared" si="121"/>
        <v>4978.7218764436911</v>
      </c>
      <c r="J1236">
        <f t="shared" si="122"/>
        <v>273.63830780311599</v>
      </c>
      <c r="K1236">
        <f t="shared" si="119"/>
        <v>56.308917385977097</v>
      </c>
      <c r="L1236">
        <f t="shared" si="120"/>
        <v>7.1685323146215407E-4</v>
      </c>
    </row>
    <row r="1237" spans="1:12" x14ac:dyDescent="0.25">
      <c r="A1237">
        <f>Dynamics!A1245</f>
        <v>12.269999999999783</v>
      </c>
      <c r="B1237">
        <f>Dynamics!B1245</f>
        <v>26.762683134677047</v>
      </c>
      <c r="C1237">
        <f>Dynamics!O1245+Dynamics!P1245</f>
        <v>1.3513567913744475E-2</v>
      </c>
      <c r="D1237">
        <f>Dynamics!$M$9*Dynamics!$M$14*Thrust!C1237</f>
        <v>29.155022771890891</v>
      </c>
      <c r="E1237">
        <f t="shared" si="117"/>
        <v>4.0661778878007766</v>
      </c>
      <c r="F1237">
        <f t="shared" si="118"/>
        <v>0.93745626168483454</v>
      </c>
      <c r="G1237">
        <f>F1236*Dynamics!$S$1+G1236</f>
        <v>516.66305406302206</v>
      </c>
      <c r="H1237">
        <f>G1237*Dynamics!$S$1+H1236</f>
        <v>3740.8885069843213</v>
      </c>
      <c r="I1237" s="32">
        <f t="shared" si="121"/>
        <v>4983.8885069843218</v>
      </c>
      <c r="J1237">
        <f t="shared" si="122"/>
        <v>273.60472470460189</v>
      </c>
      <c r="K1237">
        <f t="shared" si="119"/>
        <v>56.272605825484725</v>
      </c>
      <c r="L1237">
        <f t="shared" si="120"/>
        <v>7.164788911066314E-4</v>
      </c>
    </row>
    <row r="1238" spans="1:12" x14ac:dyDescent="0.25">
      <c r="A1238">
        <f>Dynamics!A1246</f>
        <v>12.279999999999783</v>
      </c>
      <c r="B1238">
        <f>Dynamics!B1246</f>
        <v>26.76254799899791</v>
      </c>
      <c r="C1238">
        <f>Dynamics!O1246+Dynamics!P1246</f>
        <v>1.2135059351474681E-2</v>
      </c>
      <c r="D1238">
        <f>Dynamics!$M$9*Dynamics!$M$14*Thrust!C1238</f>
        <v>26.180941553610616</v>
      </c>
      <c r="E1238">
        <f t="shared" si="117"/>
        <v>4.0642194295341403</v>
      </c>
      <c r="F1238">
        <f t="shared" si="118"/>
        <v>0.82640569668122066</v>
      </c>
      <c r="G1238">
        <f>F1237*Dynamics!$S$1+G1237</f>
        <v>516.67242862563887</v>
      </c>
      <c r="H1238">
        <f>G1238*Dynamics!$S$1+H1237</f>
        <v>3746.0552312705777</v>
      </c>
      <c r="I1238" s="32">
        <f t="shared" si="121"/>
        <v>4989.0552312705777</v>
      </c>
      <c r="J1238">
        <f t="shared" si="122"/>
        <v>273.57114099674124</v>
      </c>
      <c r="K1238">
        <f t="shared" si="119"/>
        <v>56.236312569695301</v>
      </c>
      <c r="L1238">
        <f t="shared" si="120"/>
        <v>7.1610469352877202E-4</v>
      </c>
    </row>
    <row r="1239" spans="1:12" x14ac:dyDescent="0.25">
      <c r="A1239">
        <f>Dynamics!A1247</f>
        <v>12.289999999999782</v>
      </c>
      <c r="B1239">
        <f>Dynamics!B1247</f>
        <v>26.762426648404396</v>
      </c>
      <c r="C1239">
        <f>Dynamics!O1247+Dynamics!P1247</f>
        <v>1.0750204040069536E-2</v>
      </c>
      <c r="D1239">
        <f>Dynamics!$M$9*Dynamics!$M$14*Thrust!C1239</f>
        <v>23.193167458900536</v>
      </c>
      <c r="E1239">
        <f t="shared" si="117"/>
        <v>4.0622442077652092</v>
      </c>
      <c r="F1239">
        <f t="shared" si="118"/>
        <v>0.71484262254954878</v>
      </c>
      <c r="G1239">
        <f>F1238*Dynamics!$S$1+G1238</f>
        <v>516.6806926826057</v>
      </c>
      <c r="H1239">
        <f>G1239*Dynamics!$S$1+H1238</f>
        <v>3751.2220381974039</v>
      </c>
      <c r="I1239" s="32">
        <f t="shared" si="121"/>
        <v>4994.2220381974039</v>
      </c>
      <c r="J1239">
        <f t="shared" si="122"/>
        <v>273.53755675171686</v>
      </c>
      <c r="K1239">
        <f t="shared" si="119"/>
        <v>56.200037690008877</v>
      </c>
      <c r="L1239">
        <f t="shared" si="120"/>
        <v>7.1573063949910117E-4</v>
      </c>
    </row>
    <row r="1240" spans="1:12" x14ac:dyDescent="0.25">
      <c r="A1240">
        <f>Dynamics!A1248</f>
        <v>12.299999999999782</v>
      </c>
      <c r="B1240">
        <f>Dynamics!B1248</f>
        <v>26.762319146363996</v>
      </c>
      <c r="C1240">
        <f>Dynamics!O1248+Dynamics!P1248</f>
        <v>9.3563803728083338E-3</v>
      </c>
      <c r="D1240">
        <f>Dynamics!$M$9*Dynamics!$M$14*Thrust!C1240</f>
        <v>20.186044468260185</v>
      </c>
      <c r="E1240">
        <f t="shared" si="117"/>
        <v>4.0602521954678696</v>
      </c>
      <c r="F1240">
        <f t="shared" si="118"/>
        <v>0.60255586164262642</v>
      </c>
      <c r="G1240">
        <f>F1239*Dynamics!$S$1+G1239</f>
        <v>516.68784110883121</v>
      </c>
      <c r="H1240">
        <f>G1240*Dynamics!$S$1+H1239</f>
        <v>3756.3889166084923</v>
      </c>
      <c r="I1240" s="32">
        <f t="shared" si="121"/>
        <v>4999.3889166084919</v>
      </c>
      <c r="J1240">
        <f t="shared" si="122"/>
        <v>273.50397204204478</v>
      </c>
      <c r="K1240">
        <f t="shared" si="119"/>
        <v>56.163781258023512</v>
      </c>
      <c r="L1240">
        <f t="shared" si="120"/>
        <v>7.1535672979057031E-4</v>
      </c>
    </row>
    <row r="1241" spans="1:12" x14ac:dyDescent="0.25">
      <c r="A1241">
        <f>Dynamics!A1249</f>
        <v>12.309999999999782</v>
      </c>
      <c r="B1241">
        <f>Dynamics!B1249</f>
        <v>26.762225582560266</v>
      </c>
      <c r="C1241">
        <f>Dynamics!O1249+Dynamics!P1249</f>
        <v>7.9495282700592033E-3</v>
      </c>
      <c r="D1241">
        <f>Dynamics!$M$9*Dynamics!$M$14*Thrust!C1241</f>
        <v>17.150813110106736</v>
      </c>
      <c r="E1241">
        <f t="shared" si="117"/>
        <v>4.058243343120103</v>
      </c>
      <c r="F1241">
        <f t="shared" si="118"/>
        <v>0.48921827247127264</v>
      </c>
      <c r="G1241">
        <f>F1240*Dynamics!$S$1+G1240</f>
        <v>516.69386666744765</v>
      </c>
      <c r="H1241">
        <f>G1241*Dynamics!$S$1+H1240</f>
        <v>3761.5558552751668</v>
      </c>
      <c r="I1241" s="32">
        <f t="shared" si="121"/>
        <v>5004.5558552751663</v>
      </c>
      <c r="J1241">
        <f t="shared" si="122"/>
        <v>273.47038694071142</v>
      </c>
      <c r="K1241">
        <f t="shared" si="119"/>
        <v>56.12754334568244</v>
      </c>
      <c r="L1241">
        <f t="shared" si="120"/>
        <v>7.1498296518007559E-4</v>
      </c>
    </row>
    <row r="1242" spans="1:12" x14ac:dyDescent="0.25">
      <c r="A1242">
        <f>Dynamics!A1250</f>
        <v>12.319999999999782</v>
      </c>
      <c r="B1242">
        <f>Dynamics!B1250</f>
        <v>26.762146087277568</v>
      </c>
      <c r="C1242">
        <f>Dynamics!O1250+Dynamics!P1250</f>
        <v>6.52282119944306E-3</v>
      </c>
      <c r="D1242">
        <f>Dynamics!$M$9*Dynamics!$M$14*Thrust!C1242</f>
        <v>14.072745393414021</v>
      </c>
      <c r="E1242">
        <f t="shared" si="117"/>
        <v>4.0562175683240582</v>
      </c>
      <c r="F1242">
        <f t="shared" si="118"/>
        <v>0.37427969313162485</v>
      </c>
      <c r="G1242">
        <f>F1241*Dynamics!$S$1+G1241</f>
        <v>516.69875885017234</v>
      </c>
      <c r="H1242">
        <f>G1242*Dynamics!$S$1+H1241</f>
        <v>3766.7228428636686</v>
      </c>
      <c r="I1242" s="32">
        <f t="shared" si="121"/>
        <v>5009.7228428636681</v>
      </c>
      <c r="J1242">
        <f t="shared" si="122"/>
        <v>273.43680152138614</v>
      </c>
      <c r="K1242">
        <f t="shared" si="119"/>
        <v>56.091324025502232</v>
      </c>
      <c r="L1242">
        <f t="shared" si="120"/>
        <v>7.1460934645081492E-4</v>
      </c>
    </row>
    <row r="1243" spans="1:12" x14ac:dyDescent="0.25">
      <c r="A1243">
        <f>Dynamics!A1251</f>
        <v>12.329999999999782</v>
      </c>
      <c r="B1243">
        <f>Dynamics!B1251</f>
        <v>26.762080859065573</v>
      </c>
      <c r="C1243">
        <f>Dynamics!O1251+Dynamics!P1251</f>
        <v>5.0632825303174823E-3</v>
      </c>
      <c r="D1243">
        <f>Dynamics!$M$9*Dynamics!$M$14*Thrust!C1243</f>
        <v>10.923844717706345</v>
      </c>
      <c r="E1243">
        <f t="shared" ref="E1243:E1254" si="123">0.5*L1242*G1242^2*$F$4*$B$5</f>
        <v>4.0541747377078501</v>
      </c>
      <c r="F1243">
        <f t="shared" ref="F1243:F1254" si="124">(D1243-E1243)/B1243</f>
        <v>0.25669416426082636</v>
      </c>
      <c r="G1243">
        <f>F1242*Dynamics!$S$1+G1242</f>
        <v>516.70250164710365</v>
      </c>
      <c r="H1243">
        <f>G1243*Dynamics!$S$1+H1242</f>
        <v>3771.8898678801397</v>
      </c>
      <c r="I1243" s="32">
        <f t="shared" si="121"/>
        <v>5014.8898678801397</v>
      </c>
      <c r="J1243">
        <f t="shared" si="122"/>
        <v>273.40321585877911</v>
      </c>
      <c r="K1243">
        <f t="shared" ref="K1243:K1254" si="125">$B$3*(1-$F$1*I1243/$B$2)^($B$1*$F$3/($F$2*$F$1))</f>
        <v>56.05512337095643</v>
      </c>
      <c r="L1243">
        <f t="shared" ref="L1243:L1254" si="126">K1243*$F$3/($F$2*J1243)</f>
        <v>7.1423587439624933E-4</v>
      </c>
    </row>
    <row r="1244" spans="1:12" x14ac:dyDescent="0.25">
      <c r="A1244">
        <f>Dynamics!A1252</f>
        <v>12.339999999999781</v>
      </c>
      <c r="B1244">
        <f>Dynamics!B1252</f>
        <v>26.76203022624027</v>
      </c>
      <c r="C1244">
        <f>Dynamics!O1252+Dynamics!P1252</f>
        <v>3.5405587363447084E-3</v>
      </c>
      <c r="D1244">
        <f>Dynamics!$M$9*Dynamics!$M$14*Thrust!C1244</f>
        <v>7.6386244729904629</v>
      </c>
      <c r="E1244">
        <f t="shared" si="123"/>
        <v>4.0521146321024055</v>
      </c>
      <c r="F1244">
        <f t="shared" si="124"/>
        <v>0.13401486399082949</v>
      </c>
      <c r="G1244">
        <f>F1243*Dynamics!$S$1+G1243</f>
        <v>516.70506858874626</v>
      </c>
      <c r="H1244">
        <f>G1244*Dynamics!$S$1+H1243</f>
        <v>3777.056918566027</v>
      </c>
      <c r="I1244" s="32">
        <f t="shared" si="121"/>
        <v>5020.056918566027</v>
      </c>
      <c r="J1244">
        <f t="shared" si="122"/>
        <v>273.36963002932083</v>
      </c>
      <c r="K1244">
        <f t="shared" si="125"/>
        <v>56.018941457204846</v>
      </c>
      <c r="L1244">
        <f t="shared" si="126"/>
        <v>7.1386254982763449E-4</v>
      </c>
    </row>
    <row r="1245" spans="1:12" x14ac:dyDescent="0.25">
      <c r="A1245">
        <f>Dynamics!A1253</f>
        <v>12.349999999999781</v>
      </c>
      <c r="B1245">
        <f>Dynamics!B1253</f>
        <v>26.761994820652905</v>
      </c>
      <c r="C1245">
        <f>Dynamics!O1253+Dynamics!P1253</f>
        <v>1.8419759660261565E-3</v>
      </c>
      <c r="D1245">
        <f>Dynamics!$M$9*Dynamics!$M$14*Thrust!C1245</f>
        <v>3.9739949935906891</v>
      </c>
      <c r="E1245">
        <f t="shared" si="123"/>
        <v>4.0500368690871911</v>
      </c>
      <c r="F1245">
        <f t="shared" si="124"/>
        <v>-2.8414128321188731E-3</v>
      </c>
      <c r="G1245">
        <f>F1244*Dynamics!$S$1+G1244</f>
        <v>516.70640873738614</v>
      </c>
      <c r="H1245">
        <f>G1245*Dynamics!$S$1+H1244</f>
        <v>3782.223982653401</v>
      </c>
      <c r="I1245" s="32">
        <f t="shared" si="121"/>
        <v>5025.2239826534005</v>
      </c>
      <c r="J1245">
        <f t="shared" si="122"/>
        <v>273.33604411275292</v>
      </c>
      <c r="K1245">
        <f t="shared" si="125"/>
        <v>55.982778362801142</v>
      </c>
      <c r="L1245">
        <f t="shared" si="126"/>
        <v>7.1348937359165499E-4</v>
      </c>
    </row>
    <row r="1246" spans="1:12" x14ac:dyDescent="0.25">
      <c r="A1246">
        <f>Dynamics!A1254</f>
        <v>12.359999999999781</v>
      </c>
      <c r="B1246">
        <f>Dynamics!B1254</f>
        <v>26.761976400893246</v>
      </c>
      <c r="C1246" t="e">
        <f>Dynamics!O1254+Dynamics!P1254</f>
        <v>#NUM!</v>
      </c>
      <c r="D1246" t="e">
        <f>Dynamics!$M$9*Dynamics!$M$14*Thrust!C1246</f>
        <v>#NUM!</v>
      </c>
      <c r="E1246">
        <f t="shared" si="123"/>
        <v>4.0479406840307215</v>
      </c>
      <c r="F1246" t="e">
        <f t="shared" si="124"/>
        <v>#NUM!</v>
      </c>
      <c r="G1246">
        <f>F1245*Dynamics!$S$1+G1245</f>
        <v>516.7063803232578</v>
      </c>
      <c r="H1246">
        <f>G1246*Dynamics!$S$1+H1245</f>
        <v>3787.3910464566334</v>
      </c>
      <c r="I1246" s="32">
        <f t="shared" si="121"/>
        <v>5030.3910464566334</v>
      </c>
      <c r="J1246">
        <f t="shared" si="122"/>
        <v>273.3024581980319</v>
      </c>
      <c r="K1246">
        <f t="shared" si="125"/>
        <v>55.946634176035573</v>
      </c>
      <c r="L1246">
        <f t="shared" si="126"/>
        <v>7.1311634663590842E-4</v>
      </c>
    </row>
    <row r="1247" spans="1:12" x14ac:dyDescent="0.25">
      <c r="A1247">
        <f>Dynamics!A1255</f>
        <v>12.369999999999781</v>
      </c>
      <c r="B1247" t="e">
        <f>Dynamics!B1255</f>
        <v>#NUM!</v>
      </c>
      <c r="C1247" t="e">
        <f>Dynamics!O1255+Dynamics!P1255</f>
        <v>#NUM!</v>
      </c>
      <c r="D1247" t="e">
        <f>Dynamics!$M$9*Dynamics!$M$14*Thrust!C1247</f>
        <v>#NUM!</v>
      </c>
      <c r="E1247">
        <f t="shared" si="123"/>
        <v>4.0458238922110974</v>
      </c>
      <c r="F1247" t="e">
        <f t="shared" si="124"/>
        <v>#NUM!</v>
      </c>
      <c r="G1247" t="e">
        <f>F1246*Dynamics!$S$1+G1246</f>
        <v>#NUM!</v>
      </c>
      <c r="H1247" t="e">
        <f>G1247*Dynamics!$S$1+H1246</f>
        <v>#NUM!</v>
      </c>
      <c r="I1247" s="32" t="e">
        <f t="shared" si="121"/>
        <v>#NUM!</v>
      </c>
      <c r="J1247" t="e">
        <f t="shared" si="122"/>
        <v>#NUM!</v>
      </c>
      <c r="K1247" t="e">
        <f t="shared" si="125"/>
        <v>#NUM!</v>
      </c>
      <c r="L1247" t="e">
        <f t="shared" si="126"/>
        <v>#NUM!</v>
      </c>
    </row>
    <row r="1248" spans="1:12" x14ac:dyDescent="0.25">
      <c r="A1248">
        <f>Dynamics!A1256</f>
        <v>12.379999999999781</v>
      </c>
      <c r="B1248" t="e">
        <f>Dynamics!B1256</f>
        <v>#NUM!</v>
      </c>
      <c r="C1248" t="e">
        <f>Dynamics!O1256+Dynamics!P1256</f>
        <v>#NUM!</v>
      </c>
      <c r="D1248" t="e">
        <f>Dynamics!$M$9*Dynamics!$M$14*Thrust!C1248</f>
        <v>#NUM!</v>
      </c>
      <c r="E1248" t="e">
        <f t="shared" si="123"/>
        <v>#NUM!</v>
      </c>
      <c r="F1248" t="e">
        <f t="shared" si="124"/>
        <v>#NUM!</v>
      </c>
      <c r="G1248" t="e">
        <f>F1247*Dynamics!$S$1+G1247</f>
        <v>#NUM!</v>
      </c>
      <c r="H1248" t="e">
        <f>G1248*Dynamics!$S$1+H1247</f>
        <v>#NUM!</v>
      </c>
      <c r="I1248" s="32" t="e">
        <f t="shared" si="121"/>
        <v>#NUM!</v>
      </c>
      <c r="J1248" t="e">
        <f t="shared" si="122"/>
        <v>#NUM!</v>
      </c>
      <c r="K1248" t="e">
        <f t="shared" si="125"/>
        <v>#NUM!</v>
      </c>
      <c r="L1248" t="e">
        <f t="shared" si="126"/>
        <v>#NUM!</v>
      </c>
    </row>
    <row r="1249" spans="1:12" x14ac:dyDescent="0.25">
      <c r="A1249">
        <f>Dynamics!A1257</f>
        <v>12.38999999999978</v>
      </c>
      <c r="B1249" t="e">
        <f>Dynamics!B1257</f>
        <v>#NUM!</v>
      </c>
      <c r="C1249" t="e">
        <f>Dynamics!O1257+Dynamics!P1257</f>
        <v>#NUM!</v>
      </c>
      <c r="D1249" t="e">
        <f>Dynamics!$M$9*Dynamics!$M$14*Thrust!C1249</f>
        <v>#NUM!</v>
      </c>
      <c r="E1249" t="e">
        <f t="shared" si="123"/>
        <v>#NUM!</v>
      </c>
      <c r="F1249" t="e">
        <f t="shared" si="124"/>
        <v>#NUM!</v>
      </c>
      <c r="G1249" t="e">
        <f>F1248*Dynamics!$S$1+G1248</f>
        <v>#NUM!</v>
      </c>
      <c r="H1249" t="e">
        <f>G1249*Dynamics!$S$1+H1248</f>
        <v>#NUM!</v>
      </c>
      <c r="I1249" s="32" t="e">
        <f t="shared" si="121"/>
        <v>#NUM!</v>
      </c>
      <c r="J1249" t="e">
        <f t="shared" si="122"/>
        <v>#NUM!</v>
      </c>
      <c r="K1249" t="e">
        <f t="shared" si="125"/>
        <v>#NUM!</v>
      </c>
      <c r="L1249" t="e">
        <f t="shared" si="126"/>
        <v>#NUM!</v>
      </c>
    </row>
    <row r="1250" spans="1:12" x14ac:dyDescent="0.25">
      <c r="A1250">
        <f>Dynamics!A1258</f>
        <v>12.39999999999978</v>
      </c>
      <c r="B1250" t="e">
        <f>Dynamics!B1258</f>
        <v>#NUM!</v>
      </c>
      <c r="C1250" t="e">
        <f>Dynamics!O1258+Dynamics!P1258</f>
        <v>#NUM!</v>
      </c>
      <c r="D1250" t="e">
        <f>Dynamics!$M$9*Dynamics!$M$14*Thrust!C1250</f>
        <v>#NUM!</v>
      </c>
      <c r="E1250" t="e">
        <f t="shared" si="123"/>
        <v>#NUM!</v>
      </c>
      <c r="F1250" t="e">
        <f t="shared" si="124"/>
        <v>#NUM!</v>
      </c>
      <c r="G1250" t="e">
        <f>F1249*Dynamics!$S$1+G1249</f>
        <v>#NUM!</v>
      </c>
      <c r="H1250" t="e">
        <f>G1250*Dynamics!$S$1+H1249</f>
        <v>#NUM!</v>
      </c>
      <c r="I1250" s="32" t="e">
        <f t="shared" si="121"/>
        <v>#NUM!</v>
      </c>
      <c r="J1250" t="e">
        <f t="shared" si="122"/>
        <v>#NUM!</v>
      </c>
      <c r="K1250" t="e">
        <f t="shared" si="125"/>
        <v>#NUM!</v>
      </c>
      <c r="L1250" t="e">
        <f t="shared" si="126"/>
        <v>#NUM!</v>
      </c>
    </row>
    <row r="1251" spans="1:12" x14ac:dyDescent="0.25">
      <c r="A1251">
        <f>Dynamics!A1259</f>
        <v>12.40999999999978</v>
      </c>
      <c r="B1251" t="e">
        <f>Dynamics!B1259</f>
        <v>#NUM!</v>
      </c>
      <c r="C1251" t="e">
        <f>Dynamics!O1259+Dynamics!P1259</f>
        <v>#NUM!</v>
      </c>
      <c r="D1251" t="e">
        <f>Dynamics!$M$9*Dynamics!$M$14*Thrust!C1251</f>
        <v>#NUM!</v>
      </c>
      <c r="E1251" t="e">
        <f t="shared" si="123"/>
        <v>#NUM!</v>
      </c>
      <c r="F1251" t="e">
        <f t="shared" si="124"/>
        <v>#NUM!</v>
      </c>
      <c r="G1251" t="e">
        <f>F1250*Dynamics!$S$1+G1250</f>
        <v>#NUM!</v>
      </c>
      <c r="H1251" t="e">
        <f>G1251*Dynamics!$S$1+H1250</f>
        <v>#NUM!</v>
      </c>
      <c r="I1251" s="32" t="e">
        <f t="shared" si="121"/>
        <v>#NUM!</v>
      </c>
      <c r="J1251" t="e">
        <f t="shared" si="122"/>
        <v>#NUM!</v>
      </c>
      <c r="K1251" t="e">
        <f t="shared" si="125"/>
        <v>#NUM!</v>
      </c>
      <c r="L1251" t="e">
        <f t="shared" si="126"/>
        <v>#NUM!</v>
      </c>
    </row>
    <row r="1252" spans="1:12" x14ac:dyDescent="0.25">
      <c r="A1252">
        <f>Dynamics!A1260</f>
        <v>12.41999999999978</v>
      </c>
      <c r="B1252" t="e">
        <f>Dynamics!B1260</f>
        <v>#NUM!</v>
      </c>
      <c r="C1252" t="e">
        <f>Dynamics!O1260+Dynamics!P1260</f>
        <v>#NUM!</v>
      </c>
      <c r="D1252" t="e">
        <f>Dynamics!$M$9*Dynamics!$M$14*Thrust!C1252</f>
        <v>#NUM!</v>
      </c>
      <c r="E1252" t="e">
        <f t="shared" si="123"/>
        <v>#NUM!</v>
      </c>
      <c r="F1252" t="e">
        <f t="shared" si="124"/>
        <v>#NUM!</v>
      </c>
      <c r="G1252" t="e">
        <f>F1251*Dynamics!$S$1+G1251</f>
        <v>#NUM!</v>
      </c>
      <c r="H1252" t="e">
        <f>G1252*Dynamics!$S$1+H1251</f>
        <v>#NUM!</v>
      </c>
      <c r="I1252" s="32" t="e">
        <f t="shared" si="121"/>
        <v>#NUM!</v>
      </c>
      <c r="J1252" t="e">
        <f t="shared" si="122"/>
        <v>#NUM!</v>
      </c>
      <c r="K1252" t="e">
        <f t="shared" si="125"/>
        <v>#NUM!</v>
      </c>
      <c r="L1252" t="e">
        <f t="shared" si="126"/>
        <v>#NUM!</v>
      </c>
    </row>
    <row r="1253" spans="1:12" x14ac:dyDescent="0.25">
      <c r="A1253">
        <f>Dynamics!A1261</f>
        <v>12.429999999999779</v>
      </c>
      <c r="B1253" t="e">
        <f>Dynamics!B1261</f>
        <v>#NUM!</v>
      </c>
      <c r="C1253" t="e">
        <f>Dynamics!O1261+Dynamics!P1261</f>
        <v>#NUM!</v>
      </c>
      <c r="D1253" t="e">
        <f>Dynamics!$M$9*Dynamics!$M$14*Thrust!C1253</f>
        <v>#NUM!</v>
      </c>
      <c r="E1253" t="e">
        <f t="shared" si="123"/>
        <v>#NUM!</v>
      </c>
      <c r="F1253" t="e">
        <f t="shared" si="124"/>
        <v>#NUM!</v>
      </c>
      <c r="G1253" t="e">
        <f>F1252*Dynamics!$S$1+G1252</f>
        <v>#NUM!</v>
      </c>
      <c r="H1253" t="e">
        <f>G1253*Dynamics!$S$1+H1252</f>
        <v>#NUM!</v>
      </c>
      <c r="I1253" s="32" t="e">
        <f t="shared" si="121"/>
        <v>#NUM!</v>
      </c>
      <c r="J1253" t="e">
        <f t="shared" si="122"/>
        <v>#NUM!</v>
      </c>
      <c r="K1253" t="e">
        <f t="shared" si="125"/>
        <v>#NUM!</v>
      </c>
      <c r="L1253" t="e">
        <f t="shared" si="126"/>
        <v>#NUM!</v>
      </c>
    </row>
    <row r="1254" spans="1:12" x14ac:dyDescent="0.25">
      <c r="A1254">
        <f>Dynamics!A1262</f>
        <v>12.439999999999779</v>
      </c>
      <c r="B1254" t="e">
        <f>Dynamics!B1262</f>
        <v>#NUM!</v>
      </c>
      <c r="C1254" t="e">
        <f>Dynamics!O1262+Dynamics!P1262</f>
        <v>#NUM!</v>
      </c>
      <c r="D1254" t="e">
        <f>Dynamics!$M$9*Dynamics!$M$14*Thrust!C1254</f>
        <v>#NUM!</v>
      </c>
      <c r="E1254" t="e">
        <f t="shared" si="123"/>
        <v>#NUM!</v>
      </c>
      <c r="F1254" t="e">
        <f t="shared" si="124"/>
        <v>#NUM!</v>
      </c>
      <c r="G1254" t="e">
        <f>F1253*Dynamics!$S$1+G1253</f>
        <v>#NUM!</v>
      </c>
      <c r="H1254" t="e">
        <f>G1254*Dynamics!$S$1+H1253</f>
        <v>#NUM!</v>
      </c>
      <c r="I1254" s="32" t="e">
        <f t="shared" si="121"/>
        <v>#NUM!</v>
      </c>
      <c r="J1254" t="e">
        <f t="shared" si="122"/>
        <v>#NUM!</v>
      </c>
      <c r="K1254" t="e">
        <f t="shared" si="125"/>
        <v>#NUM!</v>
      </c>
      <c r="L1254" t="e">
        <f t="shared" si="126"/>
        <v>#NUM!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NOx Info (Obsolete)</vt:lpstr>
      <vt:lpstr>Filling Info</vt:lpstr>
      <vt:lpstr>Dewar Sizing</vt:lpstr>
      <vt:lpstr>Filling</vt:lpstr>
      <vt:lpstr>Ideal Test (M&lt;.3)</vt:lpstr>
      <vt:lpstr>Ideal Main (M&lt;.3)</vt:lpstr>
      <vt:lpstr>Small Orifice</vt:lpstr>
      <vt:lpstr>NOx P vs T</vt:lpstr>
      <vt:lpstr>Oxidizer Flow Rate (Obs)</vt:lpstr>
      <vt:lpstr>Dynamics</vt:lpstr>
      <vt:lpstr>Thrust</vt:lpstr>
    </vt:vector>
  </TitlesOfParts>
  <Company>Mechanical Engineering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Bradford Stricklin</cp:lastModifiedBy>
  <dcterms:created xsi:type="dcterms:W3CDTF">2014-10-06T22:27:48Z</dcterms:created>
  <dcterms:modified xsi:type="dcterms:W3CDTF">2014-12-10T10:17:10Z</dcterms:modified>
</cp:coreProperties>
</file>